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filterPrivacy="1" defaultThemeVersion="124226"/>
  <xr:revisionPtr revIDLastSave="0" documentId="13_ncr:1_{64998FAB-2A96-4E70-B2F6-B191F3D43355}" xr6:coauthVersionLast="47" xr6:coauthVersionMax="47" xr10:uidLastSave="{00000000-0000-0000-0000-000000000000}"/>
  <bookViews>
    <workbookView xWindow="-108" yWindow="-108" windowWidth="23256" windowHeight="12456" activeTab="2" xr2:uid="{00000000-000D-0000-FFFF-FFFF00000000}"/>
  </bookViews>
  <sheets>
    <sheet name="Civ-Det-CP" sheetId="10" r:id="rId1"/>
    <sheet name="Abs-4" sheetId="1" r:id="rId2"/>
    <sheet name="CC 4th &amp; part" sheetId="4" r:id="rId3"/>
    <sheet name="Bill-5" sheetId="8" r:id="rId4"/>
    <sheet name="Abs -5" sheetId="6" r:id="rId5"/>
    <sheet name="Abs -5cc" sheetId="9" r:id="rId6"/>
    <sheet name="CC 5th &amp; part " sheetId="7" r:id="rId7"/>
    <sheet name="Bill-6" sheetId="11" r:id="rId8"/>
    <sheet name="Abs-6" sheetId="13"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s>
  <definedNames>
    <definedName name="\" localSheetId="8">#REF!</definedName>
    <definedName name="\" localSheetId="0">#REF!</definedName>
    <definedName name="\">#REF!</definedName>
    <definedName name="\0" localSheetId="8">#REF!</definedName>
    <definedName name="\0" localSheetId="0">#REF!</definedName>
    <definedName name="\0">#REF!</definedName>
    <definedName name="\a" localSheetId="8">#REF!</definedName>
    <definedName name="\a" localSheetId="0">#REF!</definedName>
    <definedName name="\a">#REF!</definedName>
    <definedName name="\C" localSheetId="8">#REF!</definedName>
    <definedName name="\C">#REF!</definedName>
    <definedName name="\m" localSheetId="8">#REF!</definedName>
    <definedName name="\m">#REF!</definedName>
    <definedName name="\n" localSheetId="8">#REF!</definedName>
    <definedName name="\n">#REF!</definedName>
    <definedName name="\P" localSheetId="8">#REF!</definedName>
    <definedName name="\P">#REF!</definedName>
    <definedName name="\r" localSheetId="8">#REF!</definedName>
    <definedName name="\r">#REF!</definedName>
    <definedName name="\s" localSheetId="8">#REF!</definedName>
    <definedName name="\s">#REF!</definedName>
    <definedName name="\x" localSheetId="8">#REF!</definedName>
    <definedName name="\x">#REF!</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bla1">[1]leads!$H$7</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cur1">[2]r!$F$30</definedName>
    <definedName name="___________________________________________________________________________________________l1">[3]leads!$A$3:$E$108</definedName>
    <definedName name="___________________________________________________________________________________________l12" localSheetId="8">#REF!</definedName>
    <definedName name="___________________________________________________________________________________________l12" localSheetId="0">#REF!</definedName>
    <definedName name="___________________________________________________________________________________________l12">#REF!</definedName>
    <definedName name="___________________________________________________________________________________________l2">[2]r!$F$29</definedName>
    <definedName name="___________________________________________________________________________________________l3" localSheetId="8">#REF!</definedName>
    <definedName name="___________________________________________________________________________________________l3" localSheetId="0">#REF!</definedName>
    <definedName name="___________________________________________________________________________________________l3">#REF!</definedName>
    <definedName name="___________________________________________________________________________________________l4">[4]Sheet1!$W$2:$Y$103</definedName>
    <definedName name="___________________________________________________________________________________________l5" localSheetId="8">#REF!</definedName>
    <definedName name="___________________________________________________________________________________________l5" localSheetId="0">#REF!</definedName>
    <definedName name="___________________________________________________________________________________________l5">#REF!</definedName>
    <definedName name="___________________________________________________________________________________________l6">[2]r!$F$4</definedName>
    <definedName name="___________________________________________________________________________________________l7">[5]r!$F$4</definedName>
    <definedName name="___________________________________________________________________________________________l8">[2]r!$F$2</definedName>
    <definedName name="___________________________________________________________________________________________l9">[2]r!$F$3</definedName>
    <definedName name="___________________________________________________________________________________________mm1">[6]r!$F$4</definedName>
    <definedName name="___________________________________________________________________________________________mm11">[2]r!$F$4</definedName>
    <definedName name="___________________________________________________________________________________________mm111">[5]r!$F$4</definedName>
    <definedName name="___________________________________________________________________________________________pc2" localSheetId="8">#REF!</definedName>
    <definedName name="___________________________________________________________________________________________pc2" localSheetId="0">#REF!</definedName>
    <definedName name="___________________________________________________________________________________________pc2">#REF!</definedName>
    <definedName name="___________________________________________________________________________________________pv2" localSheetId="8">#REF!</definedName>
    <definedName name="___________________________________________________________________________________________pv2" localSheetId="0">#REF!</definedName>
    <definedName name="___________________________________________________________________________________________pv2">#REF!</definedName>
    <definedName name="___________________________________________________________________________________________rr3">[7]v!$A$2:$E$51</definedName>
    <definedName name="___________________________________________________________________________________________rrr1">[7]r!$B$1:$I$145</definedName>
    <definedName name="___________________________________________________________________________________________ss12">[8]rdamdata!$J$8</definedName>
    <definedName name="___________________________________________________________________________________________ss20">[8]rdamdata!$J$7</definedName>
    <definedName name="___________________________________________________________________________________________ss40">[8]rdamdata!$J$6</definedName>
    <definedName name="___________________________________________________________________________________________var1" localSheetId="8">#REF!</definedName>
    <definedName name="___________________________________________________________________________________________var1" localSheetId="0">#REF!</definedName>
    <definedName name="___________________________________________________________________________________________var1">#REF!</definedName>
    <definedName name="___________________________________________________________________________________________var4" localSheetId="8">#REF!</definedName>
    <definedName name="___________________________________________________________________________________________var4" localSheetId="0">#REF!</definedName>
    <definedName name="___________________________________________________________________________________________var4">#REF!</definedName>
    <definedName name="__________________________________________________________________________________________bla1">[1]leads!$H$7</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[2]r!$F$30</definedName>
    <definedName name="__________________________________________________________________________________________l1">[3]leads!$A$3:$E$108</definedName>
    <definedName name="__________________________________________________________________________________________l12" localSheetId="8">#REF!</definedName>
    <definedName name="__________________________________________________________________________________________l12" localSheetId="0">#REF!</definedName>
    <definedName name="__________________________________________________________________________________________l12">#REF!</definedName>
    <definedName name="__________________________________________________________________________________________l2">[2]r!$F$29</definedName>
    <definedName name="__________________________________________________________________________________________l3" localSheetId="8">#REF!</definedName>
    <definedName name="__________________________________________________________________________________________l3" localSheetId="0">#REF!</definedName>
    <definedName name="__________________________________________________________________________________________l3">#REF!</definedName>
    <definedName name="__________________________________________________________________________________________l4">[4]Sheet1!$W$2:$Y$103</definedName>
    <definedName name="__________________________________________________________________________________________l5" localSheetId="8">#REF!</definedName>
    <definedName name="__________________________________________________________________________________________l5" localSheetId="0">#REF!</definedName>
    <definedName name="__________________________________________________________________________________________l5">#REF!</definedName>
    <definedName name="__________________________________________________________________________________________l6">[2]r!$F$4</definedName>
    <definedName name="__________________________________________________________________________________________l7">[5]r!$F$4</definedName>
    <definedName name="__________________________________________________________________________________________l8">[2]r!$F$2</definedName>
    <definedName name="__________________________________________________________________________________________l9">[2]r!$F$3</definedName>
    <definedName name="__________________________________________________________________________________________mm1">[6]r!$F$4</definedName>
    <definedName name="__________________________________________________________________________________________mm11">[2]r!$F$4</definedName>
    <definedName name="__________________________________________________________________________________________mm111">[5]r!$F$4</definedName>
    <definedName name="__________________________________________________________________________________________pc2" localSheetId="8">#REF!</definedName>
    <definedName name="__________________________________________________________________________________________pc2" localSheetId="0">#REF!</definedName>
    <definedName name="__________________________________________________________________________________________pc2">#REF!</definedName>
    <definedName name="__________________________________________________________________________________________pv2" localSheetId="8">#REF!</definedName>
    <definedName name="__________________________________________________________________________________________pv2" localSheetId="0">#REF!</definedName>
    <definedName name="__________________________________________________________________________________________pv2">#REF!</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_var1" localSheetId="8">#REF!</definedName>
    <definedName name="__________________________________________________________________________________________var1" localSheetId="0">#REF!</definedName>
    <definedName name="__________________________________________________________________________________________var1">#REF!</definedName>
    <definedName name="__________________________________________________________________________________________var4" localSheetId="8">#REF!</definedName>
    <definedName name="__________________________________________________________________________________________var4" localSheetId="0">#REF!</definedName>
    <definedName name="__________________________________________________________________________________________var4">#REF!</definedName>
    <definedName name="_________________________________________________________________________________________bla1">[1]leads!$H$7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[2]r!$F$30</definedName>
    <definedName name="_________________________________________________________________________________________l1">[3]leads!$A$3:$E$108</definedName>
    <definedName name="_________________________________________________________________________________________l12" localSheetId="8">#REF!</definedName>
    <definedName name="_________________________________________________________________________________________l12" localSheetId="0">#REF!</definedName>
    <definedName name="_________________________________________________________________________________________l12">#REF!</definedName>
    <definedName name="_________________________________________________________________________________________l2">[2]r!$F$29</definedName>
    <definedName name="_________________________________________________________________________________________l3" localSheetId="8">#REF!</definedName>
    <definedName name="_________________________________________________________________________________________l3" localSheetId="0">#REF!</definedName>
    <definedName name="_________________________________________________________________________________________l3">#REF!</definedName>
    <definedName name="_________________________________________________________________________________________l4">[4]Sheet1!$W$2:$Y$103</definedName>
    <definedName name="_________________________________________________________________________________________l5" localSheetId="8">#REF!</definedName>
    <definedName name="_________________________________________________________________________________________l5" localSheetId="0">#REF!</definedName>
    <definedName name="_________________________________________________________________________________________l5">#REF!</definedName>
    <definedName name="_________________________________________________________________________________________l6">[2]r!$F$4</definedName>
    <definedName name="_________________________________________________________________________________________l7">[5]r!$F$4</definedName>
    <definedName name="_________________________________________________________________________________________l8">[2]r!$F$2</definedName>
    <definedName name="_________________________________________________________________________________________l9">[2]r!$F$3</definedName>
    <definedName name="_________________________________________________________________________________________mm1">[6]r!$F$4</definedName>
    <definedName name="_________________________________________________________________________________________mm11">[2]r!$F$4</definedName>
    <definedName name="_________________________________________________________________________________________mm111">[5]r!$F$4</definedName>
    <definedName name="_________________________________________________________________________________________pc2" localSheetId="8">#REF!</definedName>
    <definedName name="_________________________________________________________________________________________pc2" localSheetId="0">#REF!</definedName>
    <definedName name="_________________________________________________________________________________________pc2">#REF!</definedName>
    <definedName name="_________________________________________________________________________________________pv2" localSheetId="8">#REF!</definedName>
    <definedName name="_________________________________________________________________________________________pv2" localSheetId="0">#REF!</definedName>
    <definedName name="_________________________________________________________________________________________pv2">#REF!</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_var1" localSheetId="8">#REF!</definedName>
    <definedName name="_________________________________________________________________________________________var1" localSheetId="0">#REF!</definedName>
    <definedName name="_________________________________________________________________________________________var1">#REF!</definedName>
    <definedName name="_________________________________________________________________________________________var4" localSheetId="8">#REF!</definedName>
    <definedName name="_________________________________________________________________________________________var4" localSheetId="0">#REF!</definedName>
    <definedName name="_________________________________________________________________________________________var4">#REF!</definedName>
    <definedName name="________________________________________________________________________________________bla1">[1]leads!$H$7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[2]r!$F$30</definedName>
    <definedName name="________________________________________________________________________________________l1">[3]leads!$A$3:$E$108</definedName>
    <definedName name="________________________________________________________________________________________l12" localSheetId="8">#REF!</definedName>
    <definedName name="________________________________________________________________________________________l12" localSheetId="0">#REF!</definedName>
    <definedName name="________________________________________________________________________________________l12">#REF!</definedName>
    <definedName name="________________________________________________________________________________________l2">[2]r!$F$29</definedName>
    <definedName name="________________________________________________________________________________________l3" localSheetId="8">#REF!</definedName>
    <definedName name="________________________________________________________________________________________l3" localSheetId="0">#REF!</definedName>
    <definedName name="________________________________________________________________________________________l3">#REF!</definedName>
    <definedName name="________________________________________________________________________________________l4">[4]Sheet1!$W$2:$Y$103</definedName>
    <definedName name="________________________________________________________________________________________l5" localSheetId="8">#REF!</definedName>
    <definedName name="________________________________________________________________________________________l5" localSheetId="0">#REF!</definedName>
    <definedName name="________________________________________________________________________________________l5">#REF!</definedName>
    <definedName name="________________________________________________________________________________________l6">[2]r!$F$4</definedName>
    <definedName name="________________________________________________________________________________________l7">[5]r!$F$4</definedName>
    <definedName name="________________________________________________________________________________________l8">[2]r!$F$2</definedName>
    <definedName name="________________________________________________________________________________________l9">[2]r!$F$3</definedName>
    <definedName name="________________________________________________________________________________________mm1">[6]r!$F$4</definedName>
    <definedName name="________________________________________________________________________________________mm11">[2]r!$F$4</definedName>
    <definedName name="________________________________________________________________________________________mm111">[5]r!$F$4</definedName>
    <definedName name="________________________________________________________________________________________pc2" localSheetId="8">#REF!</definedName>
    <definedName name="________________________________________________________________________________________pc2" localSheetId="0">#REF!</definedName>
    <definedName name="________________________________________________________________________________________pc2">#REF!</definedName>
    <definedName name="________________________________________________________________________________________pv2" localSheetId="8">#REF!</definedName>
    <definedName name="________________________________________________________________________________________pv2" localSheetId="0">#REF!</definedName>
    <definedName name="________________________________________________________________________________________pv2">#REF!</definedName>
    <definedName name="________________________________________________________________________________________rr3">[7]v!$A$2:$E$51</definedName>
    <definedName name="________________________________________________________________________________________rrr1">[7]r!$B$1:$I$145</definedName>
    <definedName name="________________________________________________________________________________________ss12">[8]rdamdata!$J$8</definedName>
    <definedName name="________________________________________________________________________________________ss20">[8]rdamdata!$J$7</definedName>
    <definedName name="________________________________________________________________________________________ss40">[8]rdamdata!$J$6</definedName>
    <definedName name="________________________________________________________________________________________var1" localSheetId="8">#REF!</definedName>
    <definedName name="________________________________________________________________________________________var1" localSheetId="0">#REF!</definedName>
    <definedName name="________________________________________________________________________________________var1">#REF!</definedName>
    <definedName name="________________________________________________________________________________________var4" localSheetId="8">#REF!</definedName>
    <definedName name="________________________________________________________________________________________var4" localSheetId="0">#REF!</definedName>
    <definedName name="________________________________________________________________________________________var4">#REF!</definedName>
    <definedName name="_______________________________________________________________________________________bla1">[1]leads!$H$7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[2]r!$F$30</definedName>
    <definedName name="_______________________________________________________________________________________l1">[3]leads!$A$3:$E$108</definedName>
    <definedName name="_______________________________________________________________________________________l12" localSheetId="8">#REF!</definedName>
    <definedName name="_______________________________________________________________________________________l12" localSheetId="0">#REF!</definedName>
    <definedName name="_______________________________________________________________________________________l12">#REF!</definedName>
    <definedName name="_______________________________________________________________________________________l2">[2]r!$F$29</definedName>
    <definedName name="_______________________________________________________________________________________l3" localSheetId="8">#REF!</definedName>
    <definedName name="_______________________________________________________________________________________l3" localSheetId="0">#REF!</definedName>
    <definedName name="_______________________________________________________________________________________l3">#REF!</definedName>
    <definedName name="_______________________________________________________________________________________l4">[4]Sheet1!$W$2:$Y$103</definedName>
    <definedName name="_______________________________________________________________________________________l5" localSheetId="8">#REF!</definedName>
    <definedName name="_______________________________________________________________________________________l5" localSheetId="0">#REF!</definedName>
    <definedName name="_______________________________________________________________________________________l5">#REF!</definedName>
    <definedName name="_______________________________________________________________________________________l6">[2]r!$F$4</definedName>
    <definedName name="_______________________________________________________________________________________l7">[5]r!$F$4</definedName>
    <definedName name="_______________________________________________________________________________________l8">[2]r!$F$2</definedName>
    <definedName name="_______________________________________________________________________________________l9">[2]r!$F$3</definedName>
    <definedName name="_______________________________________________________________________________________mm1">[6]r!$F$4</definedName>
    <definedName name="_______________________________________________________________________________________mm11">[2]r!$F$4</definedName>
    <definedName name="_______________________________________________________________________________________mm111">[5]r!$F$4</definedName>
    <definedName name="_______________________________________________________________________________________pc2" localSheetId="8">#REF!</definedName>
    <definedName name="_______________________________________________________________________________________pc2" localSheetId="0">#REF!</definedName>
    <definedName name="_______________________________________________________________________________________pc2">#REF!</definedName>
    <definedName name="_______________________________________________________________________________________pv2" localSheetId="8">#REF!</definedName>
    <definedName name="_______________________________________________________________________________________pv2" localSheetId="0">#REF!</definedName>
    <definedName name="_______________________________________________________________________________________pv2">#REF!</definedName>
    <definedName name="_______________________________________________________________________________________rr3">[7]v!$A$2:$E$51</definedName>
    <definedName name="_______________________________________________________________________________________rrr1">[7]r!$B$1:$I$145</definedName>
    <definedName name="_______________________________________________________________________________________ss12">[8]rdamdata!$J$8</definedName>
    <definedName name="_______________________________________________________________________________________ss20">[8]rdamdata!$J$7</definedName>
    <definedName name="_______________________________________________________________________________________ss40">[8]rdamdata!$J$6</definedName>
    <definedName name="_______________________________________________________________________________________var1" localSheetId="8">#REF!</definedName>
    <definedName name="_______________________________________________________________________________________var1" localSheetId="0">#REF!</definedName>
    <definedName name="_______________________________________________________________________________________var1">#REF!</definedName>
    <definedName name="_______________________________________________________________________________________var4" localSheetId="8">#REF!</definedName>
    <definedName name="_______________________________________________________________________________________var4" localSheetId="0">#REF!</definedName>
    <definedName name="_______________________________________________________________________________________var4">#REF!</definedName>
    <definedName name="______________________________________________________________________________________bla1">[1]leads!$H$7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[2]r!$F$30</definedName>
    <definedName name="______________________________________________________________________________________l1">[3]leads!$A$3:$E$108</definedName>
    <definedName name="______________________________________________________________________________________l12" localSheetId="8">#REF!</definedName>
    <definedName name="______________________________________________________________________________________l12" localSheetId="0">#REF!</definedName>
    <definedName name="______________________________________________________________________________________l12">#REF!</definedName>
    <definedName name="______________________________________________________________________________________l2">[2]r!$F$29</definedName>
    <definedName name="______________________________________________________________________________________l3" localSheetId="8">#REF!</definedName>
    <definedName name="______________________________________________________________________________________l3" localSheetId="0">#REF!</definedName>
    <definedName name="______________________________________________________________________________________l3">#REF!</definedName>
    <definedName name="______________________________________________________________________________________l4">[4]Sheet1!$W$2:$Y$103</definedName>
    <definedName name="______________________________________________________________________________________l5" localSheetId="8">#REF!</definedName>
    <definedName name="______________________________________________________________________________________l5" localSheetId="0">#REF!</definedName>
    <definedName name="______________________________________________________________________________________l5">#REF!</definedName>
    <definedName name="______________________________________________________________________________________l6">[2]r!$F$4</definedName>
    <definedName name="______________________________________________________________________________________l7">[5]r!$F$4</definedName>
    <definedName name="______________________________________________________________________________________l8">[2]r!$F$2</definedName>
    <definedName name="______________________________________________________________________________________l9">[2]r!$F$3</definedName>
    <definedName name="______________________________________________________________________________________mm1">[6]r!$F$4</definedName>
    <definedName name="______________________________________________________________________________________mm11">[2]r!$F$4</definedName>
    <definedName name="______________________________________________________________________________________mm111">[5]r!$F$4</definedName>
    <definedName name="______________________________________________________________________________________pc2" localSheetId="8">#REF!</definedName>
    <definedName name="______________________________________________________________________________________pc2" localSheetId="0">#REF!</definedName>
    <definedName name="______________________________________________________________________________________pc2">#REF!</definedName>
    <definedName name="______________________________________________________________________________________pv2" localSheetId="8">#REF!</definedName>
    <definedName name="______________________________________________________________________________________pv2" localSheetId="0">#REF!</definedName>
    <definedName name="______________________________________________________________________________________pv2">#REF!</definedName>
    <definedName name="______________________________________________________________________________________rr3">[7]v!$A$2:$E$51</definedName>
    <definedName name="______________________________________________________________________________________rrr1">[7]r!$B$1:$I$145</definedName>
    <definedName name="______________________________________________________________________________________ss12">[8]rdamdata!$J$8</definedName>
    <definedName name="______________________________________________________________________________________ss20">[8]rdamdata!$J$7</definedName>
    <definedName name="______________________________________________________________________________________ss40">[8]rdamdata!$J$6</definedName>
    <definedName name="______________________________________________________________________________________var1" localSheetId="8">#REF!</definedName>
    <definedName name="______________________________________________________________________________________var1" localSheetId="0">#REF!</definedName>
    <definedName name="______________________________________________________________________________________var1">#REF!</definedName>
    <definedName name="______________________________________________________________________________________var4" localSheetId="8">#REF!</definedName>
    <definedName name="______________________________________________________________________________________var4" localSheetId="0">#REF!</definedName>
    <definedName name="______________________________________________________________________________________var4">#REF!</definedName>
    <definedName name="_____________________________________________________________________________________bla1">[1]leads!$H$7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[2]r!$F$30</definedName>
    <definedName name="_____________________________________________________________________________________l1">[3]leads!$A$3:$E$108</definedName>
    <definedName name="_____________________________________________________________________________________l12" localSheetId="8">#REF!</definedName>
    <definedName name="_____________________________________________________________________________________l12" localSheetId="0">#REF!</definedName>
    <definedName name="_____________________________________________________________________________________l12">#REF!</definedName>
    <definedName name="_____________________________________________________________________________________l2">[2]r!$F$29</definedName>
    <definedName name="_____________________________________________________________________________________l3" localSheetId="8">#REF!</definedName>
    <definedName name="_____________________________________________________________________________________l3" localSheetId="0">#REF!</definedName>
    <definedName name="_____________________________________________________________________________________l3">#REF!</definedName>
    <definedName name="_____________________________________________________________________________________l4">[4]Sheet1!$W$2:$Y$103</definedName>
    <definedName name="_____________________________________________________________________________________l5" localSheetId="8">#REF!</definedName>
    <definedName name="_____________________________________________________________________________________l5" localSheetId="0">#REF!</definedName>
    <definedName name="_____________________________________________________________________________________l5">#REF!</definedName>
    <definedName name="_____________________________________________________________________________________l6">[2]r!$F$4</definedName>
    <definedName name="_____________________________________________________________________________________l7">[5]r!$F$4</definedName>
    <definedName name="_____________________________________________________________________________________l8">[2]r!$F$2</definedName>
    <definedName name="_____________________________________________________________________________________l9">[2]r!$F$3</definedName>
    <definedName name="_____________________________________________________________________________________mm1">[6]r!$F$4</definedName>
    <definedName name="_____________________________________________________________________________________mm11">[2]r!$F$4</definedName>
    <definedName name="_____________________________________________________________________________________mm111">[5]r!$F$4</definedName>
    <definedName name="_____________________________________________________________________________________pc2" localSheetId="8">#REF!</definedName>
    <definedName name="_____________________________________________________________________________________pc2" localSheetId="0">#REF!</definedName>
    <definedName name="_____________________________________________________________________________________pc2">#REF!</definedName>
    <definedName name="_____________________________________________________________________________________pv2" localSheetId="8">#REF!</definedName>
    <definedName name="_____________________________________________________________________________________pv2" localSheetId="0">#REF!</definedName>
    <definedName name="_____________________________________________________________________________________pv2">#REF!</definedName>
    <definedName name="_____________________________________________________________________________________rr3">[7]v!$A$2:$E$51</definedName>
    <definedName name="_____________________________________________________________________________________rrr1">[7]r!$B$1:$I$145</definedName>
    <definedName name="_____________________________________________________________________________________ss12">[8]rdamdata!$J$8</definedName>
    <definedName name="_____________________________________________________________________________________ss20">[8]rdamdata!$J$7</definedName>
    <definedName name="_____________________________________________________________________________________ss40">[8]rdamdata!$J$6</definedName>
    <definedName name="_____________________________________________________________________________________var1" localSheetId="8">#REF!</definedName>
    <definedName name="_____________________________________________________________________________________var1" localSheetId="0">#REF!</definedName>
    <definedName name="_____________________________________________________________________________________var1">#REF!</definedName>
    <definedName name="_____________________________________________________________________________________var4" localSheetId="8">#REF!</definedName>
    <definedName name="_____________________________________________________________________________________var4" localSheetId="0">#REF!</definedName>
    <definedName name="_____________________________________________________________________________________var4">#REF!</definedName>
    <definedName name="____________________________________________________________________________________bla1">[1]leads!$H$7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[2]r!$F$30</definedName>
    <definedName name="____________________________________________________________________________________l1">[3]leads!$A$3:$E$108</definedName>
    <definedName name="____________________________________________________________________________________l12" localSheetId="8">#REF!</definedName>
    <definedName name="____________________________________________________________________________________l12" localSheetId="0">#REF!</definedName>
    <definedName name="____________________________________________________________________________________l12">#REF!</definedName>
    <definedName name="____________________________________________________________________________________l2">[2]r!$F$29</definedName>
    <definedName name="____________________________________________________________________________________l3" localSheetId="8">#REF!</definedName>
    <definedName name="____________________________________________________________________________________l3" localSheetId="0">#REF!</definedName>
    <definedName name="____________________________________________________________________________________l3">#REF!</definedName>
    <definedName name="____________________________________________________________________________________l4">[4]Sheet1!$W$2:$Y$103</definedName>
    <definedName name="____________________________________________________________________________________l5" localSheetId="8">#REF!</definedName>
    <definedName name="____________________________________________________________________________________l5" localSheetId="0">#REF!</definedName>
    <definedName name="____________________________________________________________________________________l5">#REF!</definedName>
    <definedName name="____________________________________________________________________________________l6">[2]r!$F$4</definedName>
    <definedName name="____________________________________________________________________________________l7">[5]r!$F$4</definedName>
    <definedName name="____________________________________________________________________________________l8">[2]r!$F$2</definedName>
    <definedName name="____________________________________________________________________________________l9">[2]r!$F$3</definedName>
    <definedName name="____________________________________________________________________________________mm1">[6]r!$F$4</definedName>
    <definedName name="____________________________________________________________________________________mm11">[2]r!$F$4</definedName>
    <definedName name="____________________________________________________________________________________mm111">[5]r!$F$4</definedName>
    <definedName name="____________________________________________________________________________________pc2" localSheetId="8">#REF!</definedName>
    <definedName name="____________________________________________________________________________________pc2" localSheetId="0">#REF!</definedName>
    <definedName name="____________________________________________________________________________________pc2">#REF!</definedName>
    <definedName name="____________________________________________________________________________________pv2" localSheetId="8">#REF!</definedName>
    <definedName name="____________________________________________________________________________________pv2" localSheetId="0">#REF!</definedName>
    <definedName name="____________________________________________________________________________________pv2">#REF!</definedName>
    <definedName name="____________________________________________________________________________________rr3">[7]v!$A$2:$E$51</definedName>
    <definedName name="____________________________________________________________________________________rrr1">[7]r!$B$1:$I$145</definedName>
    <definedName name="____________________________________________________________________________________ss12">[8]rdamdata!$J$8</definedName>
    <definedName name="____________________________________________________________________________________ss20">[8]rdamdata!$J$7</definedName>
    <definedName name="____________________________________________________________________________________ss40">[8]rdamdata!$J$6</definedName>
    <definedName name="____________________________________________________________________________________var1" localSheetId="8">#REF!</definedName>
    <definedName name="____________________________________________________________________________________var1" localSheetId="0">#REF!</definedName>
    <definedName name="____________________________________________________________________________________var1">#REF!</definedName>
    <definedName name="____________________________________________________________________________________var4" localSheetId="8">#REF!</definedName>
    <definedName name="____________________________________________________________________________________var4" localSheetId="0">#REF!</definedName>
    <definedName name="____________________________________________________________________________________var4">#REF!</definedName>
    <definedName name="___________________________________________________________________________________bla1">[1]leads!$H$7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[2]r!$F$30</definedName>
    <definedName name="___________________________________________________________________________________l1">[3]leads!$A$3:$E$108</definedName>
    <definedName name="___________________________________________________________________________________l12" localSheetId="8">#REF!</definedName>
    <definedName name="___________________________________________________________________________________l12" localSheetId="0">#REF!</definedName>
    <definedName name="___________________________________________________________________________________l12">#REF!</definedName>
    <definedName name="___________________________________________________________________________________l2">[2]r!$F$29</definedName>
    <definedName name="___________________________________________________________________________________l3" localSheetId="8">#REF!</definedName>
    <definedName name="___________________________________________________________________________________l3" localSheetId="0">#REF!</definedName>
    <definedName name="___________________________________________________________________________________l3">#REF!</definedName>
    <definedName name="___________________________________________________________________________________l4">[4]Sheet1!$W$2:$Y$103</definedName>
    <definedName name="___________________________________________________________________________________l5" localSheetId="8">#REF!</definedName>
    <definedName name="___________________________________________________________________________________l5" localSheetId="0">#REF!</definedName>
    <definedName name="___________________________________________________________________________________l5">#REF!</definedName>
    <definedName name="___________________________________________________________________________________l6">[2]r!$F$4</definedName>
    <definedName name="___________________________________________________________________________________l7">[5]r!$F$4</definedName>
    <definedName name="___________________________________________________________________________________l8">[2]r!$F$2</definedName>
    <definedName name="___________________________________________________________________________________l9">[2]r!$F$3</definedName>
    <definedName name="___________________________________________________________________________________mm1">[6]r!$F$4</definedName>
    <definedName name="___________________________________________________________________________________mm11">[2]r!$F$4</definedName>
    <definedName name="___________________________________________________________________________________mm111">[5]r!$F$4</definedName>
    <definedName name="___________________________________________________________________________________pc2" localSheetId="8">#REF!</definedName>
    <definedName name="___________________________________________________________________________________pc2" localSheetId="0">#REF!</definedName>
    <definedName name="___________________________________________________________________________________pc2">#REF!</definedName>
    <definedName name="___________________________________________________________________________________pv2" localSheetId="8">#REF!</definedName>
    <definedName name="___________________________________________________________________________________pv2" localSheetId="0">#REF!</definedName>
    <definedName name="___________________________________________________________________________________pv2">#REF!</definedName>
    <definedName name="___________________________________________________________________________________rr3">[7]v!$A$2:$E$51</definedName>
    <definedName name="___________________________________________________________________________________rrr1">[7]r!$B$1:$I$145</definedName>
    <definedName name="___________________________________________________________________________________ss12">[8]rdamdata!$J$8</definedName>
    <definedName name="___________________________________________________________________________________ss20">[8]rdamdata!$J$7</definedName>
    <definedName name="___________________________________________________________________________________ss40">[8]rdamdata!$J$6</definedName>
    <definedName name="___________________________________________________________________________________var1" localSheetId="8">#REF!</definedName>
    <definedName name="___________________________________________________________________________________var1" localSheetId="0">#REF!</definedName>
    <definedName name="___________________________________________________________________________________var1">#REF!</definedName>
    <definedName name="___________________________________________________________________________________var4" localSheetId="8">#REF!</definedName>
    <definedName name="___________________________________________________________________________________var4" localSheetId="0">#REF!</definedName>
    <definedName name="___________________________________________________________________________________var4">#REF!</definedName>
    <definedName name="__________________________________________________________________________________bla1">[1]leads!$H$7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[2]r!$F$30</definedName>
    <definedName name="__________________________________________________________________________________l1">[3]leads!$A$3:$E$108</definedName>
    <definedName name="__________________________________________________________________________________l12" localSheetId="8">#REF!</definedName>
    <definedName name="__________________________________________________________________________________l12" localSheetId="0">#REF!</definedName>
    <definedName name="__________________________________________________________________________________l12">#REF!</definedName>
    <definedName name="__________________________________________________________________________________l2">[2]r!$F$29</definedName>
    <definedName name="__________________________________________________________________________________l3" localSheetId="8">#REF!</definedName>
    <definedName name="__________________________________________________________________________________l3" localSheetId="0">#REF!</definedName>
    <definedName name="__________________________________________________________________________________l3">#REF!</definedName>
    <definedName name="__________________________________________________________________________________l4">[4]Sheet1!$W$2:$Y$103</definedName>
    <definedName name="__________________________________________________________________________________l5" localSheetId="8">#REF!</definedName>
    <definedName name="__________________________________________________________________________________l5" localSheetId="0">#REF!</definedName>
    <definedName name="__________________________________________________________________________________l5">#REF!</definedName>
    <definedName name="__________________________________________________________________________________l6">[2]r!$F$4</definedName>
    <definedName name="__________________________________________________________________________________l7">[5]r!$F$4</definedName>
    <definedName name="__________________________________________________________________________________l8">[2]r!$F$2</definedName>
    <definedName name="__________________________________________________________________________________l9">[2]r!$F$3</definedName>
    <definedName name="__________________________________________________________________________________mm1">[6]r!$F$4</definedName>
    <definedName name="__________________________________________________________________________________mm11">[2]r!$F$4</definedName>
    <definedName name="__________________________________________________________________________________mm111">[5]r!$F$4</definedName>
    <definedName name="__________________________________________________________________________________pc2" localSheetId="8">#REF!</definedName>
    <definedName name="__________________________________________________________________________________pc2" localSheetId="0">#REF!</definedName>
    <definedName name="__________________________________________________________________________________pc2">#REF!</definedName>
    <definedName name="__________________________________________________________________________________pv2" localSheetId="8">#REF!</definedName>
    <definedName name="__________________________________________________________________________________pv2" localSheetId="0">#REF!</definedName>
    <definedName name="__________________________________________________________________________________pv2">#REF!</definedName>
    <definedName name="__________________________________________________________________________________rr3">[7]v!$A$2:$E$51</definedName>
    <definedName name="__________________________________________________________________________________rrr1">[7]r!$B$1:$I$145</definedName>
    <definedName name="__________________________________________________________________________________ss12">[8]rdamdata!$J$8</definedName>
    <definedName name="__________________________________________________________________________________ss20">[8]rdamdata!$J$7</definedName>
    <definedName name="__________________________________________________________________________________ss40">[8]rdamdata!$J$6</definedName>
    <definedName name="__________________________________________________________________________________var1" localSheetId="8">#REF!</definedName>
    <definedName name="__________________________________________________________________________________var1" localSheetId="0">#REF!</definedName>
    <definedName name="__________________________________________________________________________________var1">#REF!</definedName>
    <definedName name="__________________________________________________________________________________var4" localSheetId="8">#REF!</definedName>
    <definedName name="__________________________________________________________________________________var4" localSheetId="0">#REF!</definedName>
    <definedName name="__________________________________________________________________________________var4">#REF!</definedName>
    <definedName name="_________________________________________________________________________________bla1">[1]leads!$H$7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[2]r!$F$30</definedName>
    <definedName name="_________________________________________________________________________________l1">[3]leads!$A$3:$E$108</definedName>
    <definedName name="_________________________________________________________________________________l12" localSheetId="8">#REF!</definedName>
    <definedName name="_________________________________________________________________________________l12" localSheetId="0">#REF!</definedName>
    <definedName name="_________________________________________________________________________________l12">#REF!</definedName>
    <definedName name="_________________________________________________________________________________l2">[2]r!$F$29</definedName>
    <definedName name="_________________________________________________________________________________l3" localSheetId="8">#REF!</definedName>
    <definedName name="_________________________________________________________________________________l3" localSheetId="0">#REF!</definedName>
    <definedName name="_________________________________________________________________________________l3">#REF!</definedName>
    <definedName name="_________________________________________________________________________________l4">[4]Sheet1!$W$2:$Y$103</definedName>
    <definedName name="_________________________________________________________________________________l5" localSheetId="8">#REF!</definedName>
    <definedName name="_________________________________________________________________________________l5" localSheetId="0">#REF!</definedName>
    <definedName name="_________________________________________________________________________________l5">#REF!</definedName>
    <definedName name="_________________________________________________________________________________l6">[2]r!$F$4</definedName>
    <definedName name="_________________________________________________________________________________l7">[5]r!$F$4</definedName>
    <definedName name="_________________________________________________________________________________l8">[2]r!$F$2</definedName>
    <definedName name="_________________________________________________________________________________l9">[2]r!$F$3</definedName>
    <definedName name="_________________________________________________________________________________mm1">[6]r!$F$4</definedName>
    <definedName name="_________________________________________________________________________________mm11">[2]r!$F$4</definedName>
    <definedName name="_________________________________________________________________________________mm111">[5]r!$F$4</definedName>
    <definedName name="_________________________________________________________________________________pc2" localSheetId="8">#REF!</definedName>
    <definedName name="_________________________________________________________________________________pc2" localSheetId="0">#REF!</definedName>
    <definedName name="_________________________________________________________________________________pc2">#REF!</definedName>
    <definedName name="_________________________________________________________________________________pv2" localSheetId="8">#REF!</definedName>
    <definedName name="_________________________________________________________________________________pv2" localSheetId="0">#REF!</definedName>
    <definedName name="_________________________________________________________________________________pv2">#REF!</definedName>
    <definedName name="_________________________________________________________________________________rr3">[7]v!$A$2:$E$51</definedName>
    <definedName name="_________________________________________________________________________________rrr1">[7]r!$B$1:$I$145</definedName>
    <definedName name="_________________________________________________________________________________ss12">[8]rdamdata!$J$8</definedName>
    <definedName name="_________________________________________________________________________________ss20">[8]rdamdata!$J$7</definedName>
    <definedName name="_________________________________________________________________________________ss40">[8]rdamdata!$J$6</definedName>
    <definedName name="_________________________________________________________________________________var1" localSheetId="8">#REF!</definedName>
    <definedName name="_________________________________________________________________________________var1" localSheetId="0">#REF!</definedName>
    <definedName name="_________________________________________________________________________________var1">#REF!</definedName>
    <definedName name="_________________________________________________________________________________var4" localSheetId="8">#REF!</definedName>
    <definedName name="_________________________________________________________________________________var4" localSheetId="0">#REF!</definedName>
    <definedName name="_________________________________________________________________________________var4">#REF!</definedName>
    <definedName name="________________________________________________________________________________bla1">[1]leads!$H$7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[2]r!$F$30</definedName>
    <definedName name="________________________________________________________________________________l1">[3]leads!$A$3:$E$108</definedName>
    <definedName name="________________________________________________________________________________l12" localSheetId="8">#REF!</definedName>
    <definedName name="________________________________________________________________________________l12" localSheetId="0">#REF!</definedName>
    <definedName name="________________________________________________________________________________l12">#REF!</definedName>
    <definedName name="________________________________________________________________________________l2">[2]r!$F$29</definedName>
    <definedName name="________________________________________________________________________________l3" localSheetId="8">#REF!</definedName>
    <definedName name="________________________________________________________________________________l3" localSheetId="0">#REF!</definedName>
    <definedName name="________________________________________________________________________________l3">#REF!</definedName>
    <definedName name="________________________________________________________________________________l4">[4]Sheet1!$W$2:$Y$103</definedName>
    <definedName name="________________________________________________________________________________l5" localSheetId="8">#REF!</definedName>
    <definedName name="________________________________________________________________________________l5" localSheetId="0">#REF!</definedName>
    <definedName name="________________________________________________________________________________l5">#REF!</definedName>
    <definedName name="________________________________________________________________________________l6">[2]r!$F$4</definedName>
    <definedName name="________________________________________________________________________________l7">[5]r!$F$4</definedName>
    <definedName name="________________________________________________________________________________l8">[2]r!$F$2</definedName>
    <definedName name="________________________________________________________________________________l9">[2]r!$F$3</definedName>
    <definedName name="________________________________________________________________________________mm1">[6]r!$F$4</definedName>
    <definedName name="________________________________________________________________________________mm11">[2]r!$F$4</definedName>
    <definedName name="________________________________________________________________________________mm111">[5]r!$F$4</definedName>
    <definedName name="________________________________________________________________________________pc2" localSheetId="8">#REF!</definedName>
    <definedName name="________________________________________________________________________________pc2" localSheetId="0">#REF!</definedName>
    <definedName name="________________________________________________________________________________pc2">#REF!</definedName>
    <definedName name="________________________________________________________________________________pv2" localSheetId="8">#REF!</definedName>
    <definedName name="________________________________________________________________________________pv2" localSheetId="0">#REF!</definedName>
    <definedName name="________________________________________________________________________________pv2">#REF!</definedName>
    <definedName name="________________________________________________________________________________rr3">[7]v!$A$2:$E$51</definedName>
    <definedName name="________________________________________________________________________________rrr1">[7]r!$B$1:$I$145</definedName>
    <definedName name="________________________________________________________________________________ss12">[8]rdamdata!$J$8</definedName>
    <definedName name="________________________________________________________________________________ss20">[8]rdamdata!$J$7</definedName>
    <definedName name="________________________________________________________________________________ss40">[8]rdamdata!$J$6</definedName>
    <definedName name="________________________________________________________________________________var1" localSheetId="8">#REF!</definedName>
    <definedName name="________________________________________________________________________________var1" localSheetId="0">#REF!</definedName>
    <definedName name="________________________________________________________________________________var1">#REF!</definedName>
    <definedName name="________________________________________________________________________________var4" localSheetId="8">#REF!</definedName>
    <definedName name="________________________________________________________________________________var4" localSheetId="0">#REF!</definedName>
    <definedName name="________________________________________________________________________________var4">#REF!</definedName>
    <definedName name="_______________________________________________________________________________bla1">[1]leads!$H$7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[2]r!$F$30</definedName>
    <definedName name="_______________________________________________________________________________l1">[3]leads!$A$3:$E$108</definedName>
    <definedName name="_______________________________________________________________________________l12" localSheetId="8">#REF!</definedName>
    <definedName name="_______________________________________________________________________________l12" localSheetId="0">#REF!</definedName>
    <definedName name="_______________________________________________________________________________l12">#REF!</definedName>
    <definedName name="_______________________________________________________________________________l2">[2]r!$F$29</definedName>
    <definedName name="_______________________________________________________________________________l3" localSheetId="8">#REF!</definedName>
    <definedName name="_______________________________________________________________________________l3" localSheetId="0">#REF!</definedName>
    <definedName name="_______________________________________________________________________________l3">#REF!</definedName>
    <definedName name="_______________________________________________________________________________l4">[4]Sheet1!$W$2:$Y$103</definedName>
    <definedName name="_______________________________________________________________________________l5" localSheetId="8">#REF!</definedName>
    <definedName name="_______________________________________________________________________________l5" localSheetId="0">#REF!</definedName>
    <definedName name="_______________________________________________________________________________l5">#REF!</definedName>
    <definedName name="_______________________________________________________________________________l6">[2]r!$F$4</definedName>
    <definedName name="_______________________________________________________________________________l7">[5]r!$F$4</definedName>
    <definedName name="_______________________________________________________________________________l8">[2]r!$F$2</definedName>
    <definedName name="_______________________________________________________________________________l9">[2]r!$F$3</definedName>
    <definedName name="_______________________________________________________________________________mm1">[6]r!$F$4</definedName>
    <definedName name="_______________________________________________________________________________mm11">[2]r!$F$4</definedName>
    <definedName name="_______________________________________________________________________________mm111">[5]r!$F$4</definedName>
    <definedName name="_______________________________________________________________________________pc2" localSheetId="8">#REF!</definedName>
    <definedName name="_______________________________________________________________________________pc2" localSheetId="0">#REF!</definedName>
    <definedName name="_______________________________________________________________________________pc2">#REF!</definedName>
    <definedName name="_______________________________________________________________________________pv2" localSheetId="8">#REF!</definedName>
    <definedName name="_______________________________________________________________________________pv2" localSheetId="0">#REF!</definedName>
    <definedName name="_______________________________________________________________________________pv2">#REF!</definedName>
    <definedName name="_______________________________________________________________________________rr3">[7]v!$A$2:$E$51</definedName>
    <definedName name="_______________________________________________________________________________rrr1">[7]r!$B$1:$I$145</definedName>
    <definedName name="_______________________________________________________________________________ss12">[8]rdamdata!$J$8</definedName>
    <definedName name="_______________________________________________________________________________ss20">[8]rdamdata!$J$7</definedName>
    <definedName name="_______________________________________________________________________________ss40">[8]rdamdata!$J$6</definedName>
    <definedName name="_______________________________________________________________________________var1" localSheetId="8">#REF!</definedName>
    <definedName name="_______________________________________________________________________________var1" localSheetId="0">#REF!</definedName>
    <definedName name="_______________________________________________________________________________var1">#REF!</definedName>
    <definedName name="_______________________________________________________________________________var4" localSheetId="8">#REF!</definedName>
    <definedName name="_______________________________________________________________________________var4" localSheetId="0">#REF!</definedName>
    <definedName name="_______________________________________________________________________________var4">#REF!</definedName>
    <definedName name="______________________________________________________________________________bla1">[1]leads!$H$7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[2]r!$F$30</definedName>
    <definedName name="______________________________________________________________________________l1">[3]leads!$A$3:$E$108</definedName>
    <definedName name="______________________________________________________________________________l12" localSheetId="8">#REF!</definedName>
    <definedName name="______________________________________________________________________________l12" localSheetId="0">#REF!</definedName>
    <definedName name="______________________________________________________________________________l12">#REF!</definedName>
    <definedName name="______________________________________________________________________________l2">[2]r!$F$29</definedName>
    <definedName name="______________________________________________________________________________l3" localSheetId="8">#REF!</definedName>
    <definedName name="______________________________________________________________________________l3" localSheetId="0">#REF!</definedName>
    <definedName name="______________________________________________________________________________l3">#REF!</definedName>
    <definedName name="______________________________________________________________________________l4">[4]Sheet1!$W$2:$Y$103</definedName>
    <definedName name="______________________________________________________________________________l5" localSheetId="8">#REF!</definedName>
    <definedName name="______________________________________________________________________________l5" localSheetId="0">#REF!</definedName>
    <definedName name="______________________________________________________________________________l5">#REF!</definedName>
    <definedName name="______________________________________________________________________________l6">[2]r!$F$4</definedName>
    <definedName name="______________________________________________________________________________l7">[5]r!$F$4</definedName>
    <definedName name="______________________________________________________________________________l8">[2]r!$F$2</definedName>
    <definedName name="______________________________________________________________________________l9">[2]r!$F$3</definedName>
    <definedName name="______________________________________________________________________________mm1">[6]r!$F$4</definedName>
    <definedName name="______________________________________________________________________________mm11">[2]r!$F$4</definedName>
    <definedName name="______________________________________________________________________________mm111">[5]r!$F$4</definedName>
    <definedName name="______________________________________________________________________________pc2" localSheetId="8">#REF!</definedName>
    <definedName name="______________________________________________________________________________pc2" localSheetId="0">#REF!</definedName>
    <definedName name="______________________________________________________________________________pc2">#REF!</definedName>
    <definedName name="______________________________________________________________________________pv2" localSheetId="8">#REF!</definedName>
    <definedName name="______________________________________________________________________________pv2" localSheetId="0">#REF!</definedName>
    <definedName name="______________________________________________________________________________pv2">#REF!</definedName>
    <definedName name="______________________________________________________________________________rr3">[7]v!$A$2:$E$51</definedName>
    <definedName name="______________________________________________________________________________rrr1">[7]r!$B$1:$I$145</definedName>
    <definedName name="______________________________________________________________________________ss12">[8]rdamdata!$J$8</definedName>
    <definedName name="______________________________________________________________________________ss20">[8]rdamdata!$J$7</definedName>
    <definedName name="______________________________________________________________________________ss40">[8]rdamdata!$J$6</definedName>
    <definedName name="______________________________________________________________________________var1" localSheetId="8">#REF!</definedName>
    <definedName name="______________________________________________________________________________var1" localSheetId="0">#REF!</definedName>
    <definedName name="______________________________________________________________________________var1">#REF!</definedName>
    <definedName name="______________________________________________________________________________var4" localSheetId="8">#REF!</definedName>
    <definedName name="______________________________________________________________________________var4" localSheetId="0">#REF!</definedName>
    <definedName name="______________________________________________________________________________var4">#REF!</definedName>
    <definedName name="_____________________________________________________________________________bla1">[1]leads!$H$7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[2]r!$F$30</definedName>
    <definedName name="_____________________________________________________________________________l1">[3]leads!$A$3:$E$108</definedName>
    <definedName name="_____________________________________________________________________________l12" localSheetId="8">#REF!</definedName>
    <definedName name="_____________________________________________________________________________l12" localSheetId="0">#REF!</definedName>
    <definedName name="_____________________________________________________________________________l12">#REF!</definedName>
    <definedName name="_____________________________________________________________________________l2">[2]r!$F$29</definedName>
    <definedName name="_____________________________________________________________________________l3" localSheetId="8">#REF!</definedName>
    <definedName name="_____________________________________________________________________________l3" localSheetId="0">#REF!</definedName>
    <definedName name="_____________________________________________________________________________l3">#REF!</definedName>
    <definedName name="_____________________________________________________________________________l4">[4]Sheet1!$W$2:$Y$103</definedName>
    <definedName name="_____________________________________________________________________________l5" localSheetId="8">#REF!</definedName>
    <definedName name="_____________________________________________________________________________l5" localSheetId="0">#REF!</definedName>
    <definedName name="_____________________________________________________________________________l5">#REF!</definedName>
    <definedName name="_____________________________________________________________________________l6">[2]r!$F$4</definedName>
    <definedName name="_____________________________________________________________________________l7">[5]r!$F$4</definedName>
    <definedName name="_____________________________________________________________________________l8">[2]r!$F$2</definedName>
    <definedName name="_____________________________________________________________________________l9">[2]r!$F$3</definedName>
    <definedName name="_____________________________________________________________________________mm1">[6]r!$F$4</definedName>
    <definedName name="_____________________________________________________________________________mm11">[2]r!$F$4</definedName>
    <definedName name="_____________________________________________________________________________mm111">[5]r!$F$4</definedName>
    <definedName name="_____________________________________________________________________________pc2" localSheetId="8">#REF!</definedName>
    <definedName name="_____________________________________________________________________________pc2" localSheetId="0">#REF!</definedName>
    <definedName name="_____________________________________________________________________________pc2">#REF!</definedName>
    <definedName name="_____________________________________________________________________________pv2" localSheetId="8">#REF!</definedName>
    <definedName name="_____________________________________________________________________________pv2" localSheetId="0">#REF!</definedName>
    <definedName name="_____________________________________________________________________________pv2">#REF!</definedName>
    <definedName name="_____________________________________________________________________________rr3">[7]v!$A$2:$E$51</definedName>
    <definedName name="_____________________________________________________________________________rrr1">[7]r!$B$1:$I$145</definedName>
    <definedName name="_____________________________________________________________________________ss12">[8]rdamdata!$J$8</definedName>
    <definedName name="_____________________________________________________________________________ss20">[8]rdamdata!$J$7</definedName>
    <definedName name="_____________________________________________________________________________ss40">[8]rdamdata!$J$6</definedName>
    <definedName name="_____________________________________________________________________________var1" localSheetId="8">#REF!</definedName>
    <definedName name="_____________________________________________________________________________var1" localSheetId="0">#REF!</definedName>
    <definedName name="_____________________________________________________________________________var1">#REF!</definedName>
    <definedName name="_____________________________________________________________________________var4" localSheetId="8">#REF!</definedName>
    <definedName name="_____________________________________________________________________________var4" localSheetId="0">#REF!</definedName>
    <definedName name="_____________________________________________________________________________var4">#REF!</definedName>
    <definedName name="____________________________________________________________________________bla1">[1]leads!$H$7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[2]r!$F$30</definedName>
    <definedName name="____________________________________________________________________________l1">[3]leads!$A$3:$E$108</definedName>
    <definedName name="____________________________________________________________________________l12" localSheetId="8">#REF!</definedName>
    <definedName name="____________________________________________________________________________l12" localSheetId="0">#REF!</definedName>
    <definedName name="____________________________________________________________________________l12">#REF!</definedName>
    <definedName name="____________________________________________________________________________l2">[2]r!$F$29</definedName>
    <definedName name="____________________________________________________________________________l3" localSheetId="8">#REF!</definedName>
    <definedName name="____________________________________________________________________________l3" localSheetId="0">#REF!</definedName>
    <definedName name="____________________________________________________________________________l3">#REF!</definedName>
    <definedName name="____________________________________________________________________________l4">[4]Sheet1!$W$2:$Y$103</definedName>
    <definedName name="____________________________________________________________________________l5" localSheetId="8">#REF!</definedName>
    <definedName name="____________________________________________________________________________l5" localSheetId="0">#REF!</definedName>
    <definedName name="____________________________________________________________________________l5">#REF!</definedName>
    <definedName name="____________________________________________________________________________l6">[2]r!$F$4</definedName>
    <definedName name="____________________________________________________________________________l7">[5]r!$F$4</definedName>
    <definedName name="____________________________________________________________________________l8">[2]r!$F$2</definedName>
    <definedName name="____________________________________________________________________________l9">[2]r!$F$3</definedName>
    <definedName name="____________________________________________________________________________mm1">[6]r!$F$4</definedName>
    <definedName name="____________________________________________________________________________mm11">[2]r!$F$4</definedName>
    <definedName name="____________________________________________________________________________mm111">[5]r!$F$4</definedName>
    <definedName name="____________________________________________________________________________pc2" localSheetId="8">#REF!</definedName>
    <definedName name="____________________________________________________________________________pc2" localSheetId="0">#REF!</definedName>
    <definedName name="____________________________________________________________________________pc2">#REF!</definedName>
    <definedName name="____________________________________________________________________________pv2" localSheetId="8">#REF!</definedName>
    <definedName name="____________________________________________________________________________pv2" localSheetId="0">#REF!</definedName>
    <definedName name="____________________________________________________________________________pv2">#REF!</definedName>
    <definedName name="____________________________________________________________________________rr3">[7]v!$A$2:$E$51</definedName>
    <definedName name="____________________________________________________________________________rrr1">[7]r!$B$1:$I$145</definedName>
    <definedName name="____________________________________________________________________________ss12">[8]rdamdata!$J$8</definedName>
    <definedName name="____________________________________________________________________________ss20">[8]rdamdata!$J$7</definedName>
    <definedName name="____________________________________________________________________________ss40">[8]rdamdata!$J$6</definedName>
    <definedName name="____________________________________________________________________________var1" localSheetId="8">#REF!</definedName>
    <definedName name="____________________________________________________________________________var1" localSheetId="0">#REF!</definedName>
    <definedName name="____________________________________________________________________________var1">#REF!</definedName>
    <definedName name="____________________________________________________________________________var4" localSheetId="8">#REF!</definedName>
    <definedName name="____________________________________________________________________________var4" localSheetId="0">#REF!</definedName>
    <definedName name="____________________________________________________________________________var4">#REF!</definedName>
    <definedName name="___________________________________________________________________________bla1">[1]leads!$H$7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[2]r!$F$30</definedName>
    <definedName name="___________________________________________________________________________l1">[3]leads!$A$3:$E$108</definedName>
    <definedName name="___________________________________________________________________________l12" localSheetId="8">#REF!</definedName>
    <definedName name="___________________________________________________________________________l12" localSheetId="0">#REF!</definedName>
    <definedName name="___________________________________________________________________________l12">#REF!</definedName>
    <definedName name="___________________________________________________________________________l2">[2]r!$F$29</definedName>
    <definedName name="___________________________________________________________________________l3" localSheetId="8">#REF!</definedName>
    <definedName name="___________________________________________________________________________l3" localSheetId="0">#REF!</definedName>
    <definedName name="___________________________________________________________________________l3">#REF!</definedName>
    <definedName name="___________________________________________________________________________l4">[4]Sheet1!$W$2:$Y$103</definedName>
    <definedName name="___________________________________________________________________________l5" localSheetId="8">#REF!</definedName>
    <definedName name="___________________________________________________________________________l5" localSheetId="0">#REF!</definedName>
    <definedName name="___________________________________________________________________________l5">#REF!</definedName>
    <definedName name="___________________________________________________________________________l6">[2]r!$F$4</definedName>
    <definedName name="___________________________________________________________________________l7">[5]r!$F$4</definedName>
    <definedName name="___________________________________________________________________________l8">[2]r!$F$2</definedName>
    <definedName name="___________________________________________________________________________l9">[2]r!$F$3</definedName>
    <definedName name="___________________________________________________________________________mm1">[6]r!$F$4</definedName>
    <definedName name="___________________________________________________________________________mm11">[2]r!$F$4</definedName>
    <definedName name="___________________________________________________________________________mm111">[5]r!$F$4</definedName>
    <definedName name="___________________________________________________________________________pc2" localSheetId="8">#REF!</definedName>
    <definedName name="___________________________________________________________________________pc2" localSheetId="0">#REF!</definedName>
    <definedName name="___________________________________________________________________________pc2">#REF!</definedName>
    <definedName name="___________________________________________________________________________pv2" localSheetId="8">#REF!</definedName>
    <definedName name="___________________________________________________________________________pv2" localSheetId="0">#REF!</definedName>
    <definedName name="___________________________________________________________________________pv2">#REF!</definedName>
    <definedName name="___________________________________________________________________________rr3">[7]v!$A$2:$E$51</definedName>
    <definedName name="___________________________________________________________________________rrr1">[7]r!$B$1:$I$145</definedName>
    <definedName name="___________________________________________________________________________ss12">[8]rdamdata!$J$8</definedName>
    <definedName name="___________________________________________________________________________ss20">[8]rdamdata!$J$7</definedName>
    <definedName name="___________________________________________________________________________ss40">[8]rdamdata!$J$6</definedName>
    <definedName name="___________________________________________________________________________var1" localSheetId="8">#REF!</definedName>
    <definedName name="___________________________________________________________________________var1" localSheetId="0">#REF!</definedName>
    <definedName name="___________________________________________________________________________var1">#REF!</definedName>
    <definedName name="___________________________________________________________________________var4" localSheetId="8">#REF!</definedName>
    <definedName name="___________________________________________________________________________var4" localSheetId="0">#REF!</definedName>
    <definedName name="___________________________________________________________________________var4">#REF!</definedName>
    <definedName name="__________________________________________________________________________bla1">[1]leads!$H$7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[2]r!$F$30</definedName>
    <definedName name="__________________________________________________________________________l1">[3]leads!$A$3:$E$108</definedName>
    <definedName name="__________________________________________________________________________l12" localSheetId="8">#REF!</definedName>
    <definedName name="__________________________________________________________________________l12" localSheetId="0">#REF!</definedName>
    <definedName name="__________________________________________________________________________l12">#REF!</definedName>
    <definedName name="__________________________________________________________________________l2">[2]r!$F$29</definedName>
    <definedName name="__________________________________________________________________________l3" localSheetId="8">#REF!</definedName>
    <definedName name="__________________________________________________________________________l3" localSheetId="0">#REF!</definedName>
    <definedName name="__________________________________________________________________________l3">#REF!</definedName>
    <definedName name="__________________________________________________________________________l4">[4]Sheet1!$W$2:$Y$103</definedName>
    <definedName name="__________________________________________________________________________l5" localSheetId="8">#REF!</definedName>
    <definedName name="__________________________________________________________________________l5" localSheetId="0">#REF!</definedName>
    <definedName name="__________________________________________________________________________l5">#REF!</definedName>
    <definedName name="__________________________________________________________________________l6">[2]r!$F$4</definedName>
    <definedName name="__________________________________________________________________________l7">[5]r!$F$4</definedName>
    <definedName name="__________________________________________________________________________l8">[2]r!$F$2</definedName>
    <definedName name="__________________________________________________________________________l9">[2]r!$F$3</definedName>
    <definedName name="__________________________________________________________________________mm1">[6]r!$F$4</definedName>
    <definedName name="__________________________________________________________________________mm11">[2]r!$F$4</definedName>
    <definedName name="__________________________________________________________________________mm111">[5]r!$F$4</definedName>
    <definedName name="__________________________________________________________________________pc2" localSheetId="8">#REF!</definedName>
    <definedName name="__________________________________________________________________________pc2" localSheetId="0">#REF!</definedName>
    <definedName name="__________________________________________________________________________pc2">#REF!</definedName>
    <definedName name="__________________________________________________________________________pv2" localSheetId="8">#REF!</definedName>
    <definedName name="__________________________________________________________________________pv2" localSheetId="0">#REF!</definedName>
    <definedName name="__________________________________________________________________________pv2">#REF!</definedName>
    <definedName name="__________________________________________________________________________rr3">[7]v!$A$2:$E$51</definedName>
    <definedName name="__________________________________________________________________________rrr1">[7]r!$B$1:$I$145</definedName>
    <definedName name="__________________________________________________________________________ss12">[8]rdamdata!$J$8</definedName>
    <definedName name="__________________________________________________________________________ss20">[8]rdamdata!$J$7</definedName>
    <definedName name="__________________________________________________________________________ss40">[8]rdamdata!$J$6</definedName>
    <definedName name="__________________________________________________________________________var1" localSheetId="8">#REF!</definedName>
    <definedName name="__________________________________________________________________________var1" localSheetId="0">#REF!</definedName>
    <definedName name="__________________________________________________________________________var1">#REF!</definedName>
    <definedName name="__________________________________________________________________________var4" localSheetId="8">#REF!</definedName>
    <definedName name="__________________________________________________________________________var4" localSheetId="0">#REF!</definedName>
    <definedName name="__________________________________________________________________________var4">#REF!</definedName>
    <definedName name="_________________________________________________________________________bla1">[1]leads!$H$7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[2]r!$F$30</definedName>
    <definedName name="_________________________________________________________________________l1">[3]leads!$A$3:$E$108</definedName>
    <definedName name="_________________________________________________________________________l12" localSheetId="8">#REF!</definedName>
    <definedName name="_________________________________________________________________________l12" localSheetId="0">#REF!</definedName>
    <definedName name="_________________________________________________________________________l12">#REF!</definedName>
    <definedName name="_________________________________________________________________________l2">[2]r!$F$29</definedName>
    <definedName name="_________________________________________________________________________l3" localSheetId="8">#REF!</definedName>
    <definedName name="_________________________________________________________________________l3" localSheetId="0">#REF!</definedName>
    <definedName name="_________________________________________________________________________l3">#REF!</definedName>
    <definedName name="_________________________________________________________________________l4">[4]Sheet1!$W$2:$Y$103</definedName>
    <definedName name="_________________________________________________________________________l5" localSheetId="8">#REF!</definedName>
    <definedName name="_________________________________________________________________________l5" localSheetId="0">#REF!</definedName>
    <definedName name="_________________________________________________________________________l5">#REF!</definedName>
    <definedName name="_________________________________________________________________________l6">[2]r!$F$4</definedName>
    <definedName name="_________________________________________________________________________l7">[5]r!$F$4</definedName>
    <definedName name="_________________________________________________________________________l8">[2]r!$F$2</definedName>
    <definedName name="_________________________________________________________________________l9">[2]r!$F$3</definedName>
    <definedName name="_________________________________________________________________________mm1">[6]r!$F$4</definedName>
    <definedName name="_________________________________________________________________________mm11">[2]r!$F$4</definedName>
    <definedName name="_________________________________________________________________________mm111">[5]r!$F$4</definedName>
    <definedName name="_________________________________________________________________________pc2" localSheetId="8">#REF!</definedName>
    <definedName name="_________________________________________________________________________pc2" localSheetId="0">#REF!</definedName>
    <definedName name="_________________________________________________________________________pc2">#REF!</definedName>
    <definedName name="_________________________________________________________________________pv2" localSheetId="8">#REF!</definedName>
    <definedName name="_________________________________________________________________________pv2" localSheetId="0">#REF!</definedName>
    <definedName name="_________________________________________________________________________pv2">#REF!</definedName>
    <definedName name="_________________________________________________________________________rr3">[7]v!$A$2:$E$51</definedName>
    <definedName name="_________________________________________________________________________rrr1">[7]r!$B$1:$I$145</definedName>
    <definedName name="_________________________________________________________________________ss12">[8]rdamdata!$J$8</definedName>
    <definedName name="_________________________________________________________________________ss20">[8]rdamdata!$J$7</definedName>
    <definedName name="_________________________________________________________________________ss40">[8]rdamdata!$J$6</definedName>
    <definedName name="_________________________________________________________________________var1" localSheetId="8">#REF!</definedName>
    <definedName name="_________________________________________________________________________var1" localSheetId="0">#REF!</definedName>
    <definedName name="_________________________________________________________________________var1">#REF!</definedName>
    <definedName name="_________________________________________________________________________var4" localSheetId="8">#REF!</definedName>
    <definedName name="_________________________________________________________________________var4" localSheetId="0">#REF!</definedName>
    <definedName name="_________________________________________________________________________var4">#REF!</definedName>
    <definedName name="________________________________________________________________________bla1">[1]leads!$H$7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[2]r!$F$30</definedName>
    <definedName name="________________________________________________________________________l1">[3]leads!$A$3:$E$108</definedName>
    <definedName name="________________________________________________________________________l12" localSheetId="8">#REF!</definedName>
    <definedName name="________________________________________________________________________l12" localSheetId="0">#REF!</definedName>
    <definedName name="________________________________________________________________________l12">#REF!</definedName>
    <definedName name="________________________________________________________________________l2">[2]r!$F$29</definedName>
    <definedName name="________________________________________________________________________l3" localSheetId="8">#REF!</definedName>
    <definedName name="________________________________________________________________________l3" localSheetId="0">#REF!</definedName>
    <definedName name="________________________________________________________________________l3">#REF!</definedName>
    <definedName name="________________________________________________________________________l4">[4]Sheet1!$W$2:$Y$103</definedName>
    <definedName name="________________________________________________________________________l5" localSheetId="8">#REF!</definedName>
    <definedName name="________________________________________________________________________l5" localSheetId="0">#REF!</definedName>
    <definedName name="________________________________________________________________________l5">#REF!</definedName>
    <definedName name="________________________________________________________________________l6">[2]r!$F$4</definedName>
    <definedName name="________________________________________________________________________l7">[5]r!$F$4</definedName>
    <definedName name="________________________________________________________________________l8">[2]r!$F$2</definedName>
    <definedName name="________________________________________________________________________l9">[2]r!$F$3</definedName>
    <definedName name="________________________________________________________________________mm1">[6]r!$F$4</definedName>
    <definedName name="________________________________________________________________________mm11">[2]r!$F$4</definedName>
    <definedName name="________________________________________________________________________mm111">[5]r!$F$4</definedName>
    <definedName name="________________________________________________________________________pc2" localSheetId="8">#REF!</definedName>
    <definedName name="________________________________________________________________________pc2" localSheetId="0">#REF!</definedName>
    <definedName name="________________________________________________________________________pc2">#REF!</definedName>
    <definedName name="________________________________________________________________________pv2" localSheetId="8">#REF!</definedName>
    <definedName name="________________________________________________________________________pv2" localSheetId="0">#REF!</definedName>
    <definedName name="________________________________________________________________________pv2">#REF!</definedName>
    <definedName name="________________________________________________________________________rr3">[7]v!$A$2:$E$51</definedName>
    <definedName name="________________________________________________________________________rrr1">[7]r!$B$1:$I$145</definedName>
    <definedName name="________________________________________________________________________ss12">[8]rdamdata!$J$8</definedName>
    <definedName name="________________________________________________________________________ss20">[8]rdamdata!$J$7</definedName>
    <definedName name="________________________________________________________________________ss40">[8]rdamdata!$J$6</definedName>
    <definedName name="________________________________________________________________________var1" localSheetId="8">#REF!</definedName>
    <definedName name="________________________________________________________________________var1" localSheetId="0">#REF!</definedName>
    <definedName name="________________________________________________________________________var1">#REF!</definedName>
    <definedName name="________________________________________________________________________var4" localSheetId="8">#REF!</definedName>
    <definedName name="________________________________________________________________________var4" localSheetId="0">#REF!</definedName>
    <definedName name="________________________________________________________________________var4">#REF!</definedName>
    <definedName name="_______________________________________________________________________bla1">[1]leads!$H$7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[2]r!$F$30</definedName>
    <definedName name="_______________________________________________________________________l1">[3]leads!$A$3:$E$108</definedName>
    <definedName name="_______________________________________________________________________l12" localSheetId="8">#REF!</definedName>
    <definedName name="_______________________________________________________________________l12" localSheetId="0">#REF!</definedName>
    <definedName name="_______________________________________________________________________l12">#REF!</definedName>
    <definedName name="_______________________________________________________________________l2">[2]r!$F$29</definedName>
    <definedName name="_______________________________________________________________________l3" localSheetId="8">#REF!</definedName>
    <definedName name="_______________________________________________________________________l3" localSheetId="0">#REF!</definedName>
    <definedName name="_______________________________________________________________________l3">#REF!</definedName>
    <definedName name="_______________________________________________________________________l4">[4]Sheet1!$W$2:$Y$103</definedName>
    <definedName name="_______________________________________________________________________l5" localSheetId="8">#REF!</definedName>
    <definedName name="_______________________________________________________________________l5" localSheetId="0">#REF!</definedName>
    <definedName name="_______________________________________________________________________l5">#REF!</definedName>
    <definedName name="_______________________________________________________________________l6">[2]r!$F$4</definedName>
    <definedName name="_______________________________________________________________________l7">[5]r!$F$4</definedName>
    <definedName name="_______________________________________________________________________l8">[2]r!$F$2</definedName>
    <definedName name="_______________________________________________________________________l9">[2]r!$F$3</definedName>
    <definedName name="_______________________________________________________________________mm1">[6]r!$F$4</definedName>
    <definedName name="_______________________________________________________________________mm11">[2]r!$F$4</definedName>
    <definedName name="_______________________________________________________________________mm111">[5]r!$F$4</definedName>
    <definedName name="_______________________________________________________________________pc2" localSheetId="8">#REF!</definedName>
    <definedName name="_______________________________________________________________________pc2" localSheetId="0">#REF!</definedName>
    <definedName name="_______________________________________________________________________pc2">#REF!</definedName>
    <definedName name="_______________________________________________________________________pv2" localSheetId="8">#REF!</definedName>
    <definedName name="_______________________________________________________________________pv2" localSheetId="0">#REF!</definedName>
    <definedName name="_______________________________________________________________________pv2">#REF!</definedName>
    <definedName name="_______________________________________________________________________rr3">[7]v!$A$2:$E$51</definedName>
    <definedName name="_______________________________________________________________________rrr1">[7]r!$B$1:$I$145</definedName>
    <definedName name="_______________________________________________________________________ss12">[8]rdamdata!$J$8</definedName>
    <definedName name="_______________________________________________________________________ss20">[8]rdamdata!$J$7</definedName>
    <definedName name="_______________________________________________________________________ss40">[8]rdamdata!$J$6</definedName>
    <definedName name="_______________________________________________________________________var1" localSheetId="8">#REF!</definedName>
    <definedName name="_______________________________________________________________________var1" localSheetId="0">#REF!</definedName>
    <definedName name="_______________________________________________________________________var1">#REF!</definedName>
    <definedName name="_______________________________________________________________________var4" localSheetId="8">#REF!</definedName>
    <definedName name="_______________________________________________________________________var4" localSheetId="0">#REF!</definedName>
    <definedName name="_______________________________________________________________________var4">#REF!</definedName>
    <definedName name="______________________________________________________________________bla1">[1]leads!$H$7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[2]r!$F$30</definedName>
    <definedName name="______________________________________________________________________l1">[3]leads!$A$3:$E$108</definedName>
    <definedName name="______________________________________________________________________l12" localSheetId="8">#REF!</definedName>
    <definedName name="______________________________________________________________________l12" localSheetId="0">#REF!</definedName>
    <definedName name="______________________________________________________________________l12">#REF!</definedName>
    <definedName name="______________________________________________________________________l2">[2]r!$F$29</definedName>
    <definedName name="______________________________________________________________________l3" localSheetId="8">#REF!</definedName>
    <definedName name="______________________________________________________________________l3" localSheetId="0">#REF!</definedName>
    <definedName name="______________________________________________________________________l3">#REF!</definedName>
    <definedName name="______________________________________________________________________l4">[4]Sheet1!$W$2:$Y$103</definedName>
    <definedName name="______________________________________________________________________l5" localSheetId="8">#REF!</definedName>
    <definedName name="______________________________________________________________________l5" localSheetId="0">#REF!</definedName>
    <definedName name="______________________________________________________________________l5">#REF!</definedName>
    <definedName name="______________________________________________________________________l6">[2]r!$F$4</definedName>
    <definedName name="______________________________________________________________________l7">[5]r!$F$4</definedName>
    <definedName name="______________________________________________________________________l8">[2]r!$F$2</definedName>
    <definedName name="______________________________________________________________________l9">[2]r!$F$3</definedName>
    <definedName name="______________________________________________________________________mm1">[6]r!$F$4</definedName>
    <definedName name="______________________________________________________________________mm11">[2]r!$F$4</definedName>
    <definedName name="______________________________________________________________________mm111">[5]r!$F$4</definedName>
    <definedName name="______________________________________________________________________pc2" localSheetId="8">#REF!</definedName>
    <definedName name="______________________________________________________________________pc2" localSheetId="0">#REF!</definedName>
    <definedName name="______________________________________________________________________pc2">#REF!</definedName>
    <definedName name="______________________________________________________________________pv2" localSheetId="8">#REF!</definedName>
    <definedName name="______________________________________________________________________pv2" localSheetId="0">#REF!</definedName>
    <definedName name="______________________________________________________________________pv2">#REF!</definedName>
    <definedName name="______________________________________________________________________rr3">[7]v!$A$2:$E$51</definedName>
    <definedName name="______________________________________________________________________rrr1">[7]r!$B$1:$I$145</definedName>
    <definedName name="______________________________________________________________________ss12">[8]rdamdata!$J$8</definedName>
    <definedName name="______________________________________________________________________ss20">[8]rdamdata!$J$7</definedName>
    <definedName name="______________________________________________________________________ss40">[8]rdamdata!$J$6</definedName>
    <definedName name="______________________________________________________________________var1" localSheetId="8">#REF!</definedName>
    <definedName name="______________________________________________________________________var1" localSheetId="0">#REF!</definedName>
    <definedName name="______________________________________________________________________var1">#REF!</definedName>
    <definedName name="______________________________________________________________________var4" localSheetId="8">#REF!</definedName>
    <definedName name="______________________________________________________________________var4" localSheetId="0">#REF!</definedName>
    <definedName name="______________________________________________________________________var4">#REF!</definedName>
    <definedName name="_____________________________________________________________________bla1">[1]leads!$H$7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[2]r!$F$30</definedName>
    <definedName name="_____________________________________________________________________l1">[3]leads!$A$3:$E$108</definedName>
    <definedName name="_____________________________________________________________________l12" localSheetId="8">#REF!</definedName>
    <definedName name="_____________________________________________________________________l12" localSheetId="0">#REF!</definedName>
    <definedName name="_____________________________________________________________________l12">#REF!</definedName>
    <definedName name="_____________________________________________________________________l2">[2]r!$F$29</definedName>
    <definedName name="_____________________________________________________________________l3" localSheetId="8">#REF!</definedName>
    <definedName name="_____________________________________________________________________l3" localSheetId="0">#REF!</definedName>
    <definedName name="_____________________________________________________________________l3">#REF!</definedName>
    <definedName name="_____________________________________________________________________l4">[4]Sheet1!$W$2:$Y$103</definedName>
    <definedName name="_____________________________________________________________________l5" localSheetId="8">#REF!</definedName>
    <definedName name="_____________________________________________________________________l5" localSheetId="0">#REF!</definedName>
    <definedName name="_____________________________________________________________________l5">#REF!</definedName>
    <definedName name="_____________________________________________________________________l6">[2]r!$F$4</definedName>
    <definedName name="_____________________________________________________________________l7">[5]r!$F$4</definedName>
    <definedName name="_____________________________________________________________________l8">[2]r!$F$2</definedName>
    <definedName name="_____________________________________________________________________l9">[2]r!$F$3</definedName>
    <definedName name="_____________________________________________________________________mm1">[6]r!$F$4</definedName>
    <definedName name="_____________________________________________________________________mm11">[2]r!$F$4</definedName>
    <definedName name="_____________________________________________________________________mm111">[5]r!$F$4</definedName>
    <definedName name="_____________________________________________________________________pc2" localSheetId="8">#REF!</definedName>
    <definedName name="_____________________________________________________________________pc2" localSheetId="0">#REF!</definedName>
    <definedName name="_____________________________________________________________________pc2">#REF!</definedName>
    <definedName name="_____________________________________________________________________pv2" localSheetId="8">#REF!</definedName>
    <definedName name="_____________________________________________________________________pv2" localSheetId="0">#REF!</definedName>
    <definedName name="_____________________________________________________________________pv2">#REF!</definedName>
    <definedName name="_____________________________________________________________________rr3">[7]v!$A$2:$E$51</definedName>
    <definedName name="_____________________________________________________________________rrr1">[7]r!$B$1:$I$145</definedName>
    <definedName name="_____________________________________________________________________ss12">[8]rdamdata!$J$8</definedName>
    <definedName name="_____________________________________________________________________ss20">[8]rdamdata!$J$7</definedName>
    <definedName name="_____________________________________________________________________ss40">[8]rdamdata!$J$6</definedName>
    <definedName name="_____________________________________________________________________var1" localSheetId="8">#REF!</definedName>
    <definedName name="_____________________________________________________________________var1" localSheetId="0">#REF!</definedName>
    <definedName name="_____________________________________________________________________var1">#REF!</definedName>
    <definedName name="_____________________________________________________________________var4" localSheetId="8">#REF!</definedName>
    <definedName name="_____________________________________________________________________var4" localSheetId="0">#REF!</definedName>
    <definedName name="_____________________________________________________________________var4">#REF!</definedName>
    <definedName name="____________________________________________________________________bla1">[1]leads!$H$7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[2]r!$F$30</definedName>
    <definedName name="____________________________________________________________________l1">[3]leads!$A$3:$E$108</definedName>
    <definedName name="____________________________________________________________________l12" localSheetId="8">#REF!</definedName>
    <definedName name="____________________________________________________________________l12" localSheetId="0">#REF!</definedName>
    <definedName name="____________________________________________________________________l12">#REF!</definedName>
    <definedName name="____________________________________________________________________l2">[2]r!$F$29</definedName>
    <definedName name="____________________________________________________________________l3" localSheetId="8">#REF!</definedName>
    <definedName name="____________________________________________________________________l3" localSheetId="0">#REF!</definedName>
    <definedName name="____________________________________________________________________l3">#REF!</definedName>
    <definedName name="____________________________________________________________________l4">[4]Sheet1!$W$2:$Y$103</definedName>
    <definedName name="____________________________________________________________________l5" localSheetId="8">#REF!</definedName>
    <definedName name="____________________________________________________________________l5" localSheetId="0">#REF!</definedName>
    <definedName name="____________________________________________________________________l5">#REF!</definedName>
    <definedName name="____________________________________________________________________l6">[2]r!$F$4</definedName>
    <definedName name="____________________________________________________________________l7">[5]r!$F$4</definedName>
    <definedName name="____________________________________________________________________l8">[2]r!$F$2</definedName>
    <definedName name="____________________________________________________________________l9">[2]r!$F$3</definedName>
    <definedName name="____________________________________________________________________mm1">[6]r!$F$4</definedName>
    <definedName name="____________________________________________________________________mm11">[2]r!$F$4</definedName>
    <definedName name="____________________________________________________________________mm111">[5]r!$F$4</definedName>
    <definedName name="____________________________________________________________________pc2" localSheetId="8">#REF!</definedName>
    <definedName name="____________________________________________________________________pc2" localSheetId="0">#REF!</definedName>
    <definedName name="____________________________________________________________________pc2">#REF!</definedName>
    <definedName name="____________________________________________________________________pv2" localSheetId="8">#REF!</definedName>
    <definedName name="____________________________________________________________________pv2" localSheetId="0">#REF!</definedName>
    <definedName name="____________________________________________________________________pv2">#REF!</definedName>
    <definedName name="____________________________________________________________________rr3">[7]v!$A$2:$E$51</definedName>
    <definedName name="____________________________________________________________________rrr1">[7]r!$B$1:$I$145</definedName>
    <definedName name="____________________________________________________________________ss12">[8]rdamdata!$J$8</definedName>
    <definedName name="____________________________________________________________________ss20">[8]rdamdata!$J$7</definedName>
    <definedName name="____________________________________________________________________ss40">[8]rdamdata!$J$6</definedName>
    <definedName name="____________________________________________________________________var1" localSheetId="8">#REF!</definedName>
    <definedName name="____________________________________________________________________var1" localSheetId="0">#REF!</definedName>
    <definedName name="____________________________________________________________________var1">#REF!</definedName>
    <definedName name="____________________________________________________________________var4" localSheetId="8">#REF!</definedName>
    <definedName name="____________________________________________________________________var4" localSheetId="0">#REF!</definedName>
    <definedName name="____________________________________________________________________var4">#REF!</definedName>
    <definedName name="___________________________________________________________________bla1">[1]leads!$H$7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[2]r!$F$30</definedName>
    <definedName name="___________________________________________________________________l1">[3]leads!$A$3:$E$108</definedName>
    <definedName name="___________________________________________________________________l12" localSheetId="8">#REF!</definedName>
    <definedName name="___________________________________________________________________l12" localSheetId="0">#REF!</definedName>
    <definedName name="___________________________________________________________________l12">#REF!</definedName>
    <definedName name="___________________________________________________________________l2">[2]r!$F$29</definedName>
    <definedName name="___________________________________________________________________l3" localSheetId="8">#REF!</definedName>
    <definedName name="___________________________________________________________________l3" localSheetId="0">#REF!</definedName>
    <definedName name="___________________________________________________________________l3">#REF!</definedName>
    <definedName name="___________________________________________________________________l4">[4]Sheet1!$W$2:$Y$103</definedName>
    <definedName name="___________________________________________________________________l5" localSheetId="8">#REF!</definedName>
    <definedName name="___________________________________________________________________l5" localSheetId="0">#REF!</definedName>
    <definedName name="___________________________________________________________________l5">#REF!</definedName>
    <definedName name="___________________________________________________________________l6">[2]r!$F$4</definedName>
    <definedName name="___________________________________________________________________l7">[5]r!$F$4</definedName>
    <definedName name="___________________________________________________________________l8">[2]r!$F$2</definedName>
    <definedName name="___________________________________________________________________l9">[2]r!$F$3</definedName>
    <definedName name="___________________________________________________________________mm1">[6]r!$F$4</definedName>
    <definedName name="___________________________________________________________________mm11">[2]r!$F$4</definedName>
    <definedName name="___________________________________________________________________mm111">[5]r!$F$4</definedName>
    <definedName name="___________________________________________________________________pc2" localSheetId="8">#REF!</definedName>
    <definedName name="___________________________________________________________________pc2" localSheetId="0">#REF!</definedName>
    <definedName name="___________________________________________________________________pc2">#REF!</definedName>
    <definedName name="___________________________________________________________________pv2" localSheetId="8">#REF!</definedName>
    <definedName name="___________________________________________________________________pv2" localSheetId="0">#REF!</definedName>
    <definedName name="___________________________________________________________________pv2">#REF!</definedName>
    <definedName name="___________________________________________________________________rr3">[7]v!$A$2:$E$51</definedName>
    <definedName name="___________________________________________________________________rrr1">[7]r!$B$1:$I$145</definedName>
    <definedName name="___________________________________________________________________ss12">[8]rdamdata!$J$8</definedName>
    <definedName name="___________________________________________________________________ss20">[8]rdamdata!$J$7</definedName>
    <definedName name="___________________________________________________________________ss40">[8]rdamdata!$J$6</definedName>
    <definedName name="___________________________________________________________________var1" localSheetId="8">#REF!</definedName>
    <definedName name="___________________________________________________________________var1" localSheetId="0">#REF!</definedName>
    <definedName name="___________________________________________________________________var1">#REF!</definedName>
    <definedName name="___________________________________________________________________var4" localSheetId="8">#REF!</definedName>
    <definedName name="___________________________________________________________________var4" localSheetId="0">#REF!</definedName>
    <definedName name="___________________________________________________________________var4">#REF!</definedName>
    <definedName name="__________________________________________________________________bla1">[1]leads!$H$7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[2]r!$F$30</definedName>
    <definedName name="__________________________________________________________________l1">[3]leads!$A$3:$E$108</definedName>
    <definedName name="__________________________________________________________________l12" localSheetId="8">#REF!</definedName>
    <definedName name="__________________________________________________________________l12" localSheetId="0">#REF!</definedName>
    <definedName name="__________________________________________________________________l12">#REF!</definedName>
    <definedName name="__________________________________________________________________l2">[2]r!$F$29</definedName>
    <definedName name="__________________________________________________________________l3" localSheetId="8">#REF!</definedName>
    <definedName name="__________________________________________________________________l3" localSheetId="0">#REF!</definedName>
    <definedName name="__________________________________________________________________l3">#REF!</definedName>
    <definedName name="__________________________________________________________________l4">[4]Sheet1!$W$2:$Y$103</definedName>
    <definedName name="__________________________________________________________________l5" localSheetId="8">#REF!</definedName>
    <definedName name="__________________________________________________________________l5" localSheetId="0">#REF!</definedName>
    <definedName name="__________________________________________________________________l5">#REF!</definedName>
    <definedName name="__________________________________________________________________l6">[2]r!$F$4</definedName>
    <definedName name="__________________________________________________________________l7">[5]r!$F$4</definedName>
    <definedName name="__________________________________________________________________l8">[2]r!$F$2</definedName>
    <definedName name="__________________________________________________________________l9">[2]r!$F$3</definedName>
    <definedName name="__________________________________________________________________mm1">[6]r!$F$4</definedName>
    <definedName name="__________________________________________________________________mm11">[2]r!$F$4</definedName>
    <definedName name="__________________________________________________________________mm111">[5]r!$F$4</definedName>
    <definedName name="__________________________________________________________________pc2" localSheetId="8">#REF!</definedName>
    <definedName name="__________________________________________________________________pc2" localSheetId="0">#REF!</definedName>
    <definedName name="__________________________________________________________________pc2">#REF!</definedName>
    <definedName name="__________________________________________________________________pv2" localSheetId="8">#REF!</definedName>
    <definedName name="__________________________________________________________________pv2" localSheetId="0">#REF!</definedName>
    <definedName name="__________________________________________________________________pv2">#REF!</definedName>
    <definedName name="__________________________________________________________________rr3">[7]v!$A$2:$E$51</definedName>
    <definedName name="__________________________________________________________________rrr1">[7]r!$B$1:$I$145</definedName>
    <definedName name="__________________________________________________________________ss12">[8]rdamdata!$J$8</definedName>
    <definedName name="__________________________________________________________________ss20">[8]rdamdata!$J$7</definedName>
    <definedName name="__________________________________________________________________ss40">[8]rdamdata!$J$6</definedName>
    <definedName name="__________________________________________________________________var1" localSheetId="8">#REF!</definedName>
    <definedName name="__________________________________________________________________var1" localSheetId="0">#REF!</definedName>
    <definedName name="__________________________________________________________________var1">#REF!</definedName>
    <definedName name="__________________________________________________________________var4" localSheetId="8">#REF!</definedName>
    <definedName name="__________________________________________________________________var4" localSheetId="0">#REF!</definedName>
    <definedName name="__________________________________________________________________var4">#REF!</definedName>
    <definedName name="_________________________________________________________________bla1">[1]leads!$H$7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[2]r!$F$30</definedName>
    <definedName name="_________________________________________________________________l1">[3]leads!$A$3:$E$108</definedName>
    <definedName name="_________________________________________________________________l12" localSheetId="8">#REF!</definedName>
    <definedName name="_________________________________________________________________l12" localSheetId="0">#REF!</definedName>
    <definedName name="_________________________________________________________________l12">#REF!</definedName>
    <definedName name="_________________________________________________________________l2">[2]r!$F$29</definedName>
    <definedName name="_________________________________________________________________l3" localSheetId="8">#REF!</definedName>
    <definedName name="_________________________________________________________________l3" localSheetId="0">#REF!</definedName>
    <definedName name="_________________________________________________________________l3">#REF!</definedName>
    <definedName name="_________________________________________________________________l4">[4]Sheet1!$W$2:$Y$103</definedName>
    <definedName name="_________________________________________________________________l5" localSheetId="8">#REF!</definedName>
    <definedName name="_________________________________________________________________l5" localSheetId="0">#REF!</definedName>
    <definedName name="_________________________________________________________________l5">#REF!</definedName>
    <definedName name="_________________________________________________________________l6">[2]r!$F$4</definedName>
    <definedName name="_________________________________________________________________l7">[5]r!$F$4</definedName>
    <definedName name="_________________________________________________________________l8">[2]r!$F$2</definedName>
    <definedName name="_________________________________________________________________l9">[2]r!$F$3</definedName>
    <definedName name="_________________________________________________________________mm1">[6]r!$F$4</definedName>
    <definedName name="_________________________________________________________________mm11">[2]r!$F$4</definedName>
    <definedName name="_________________________________________________________________mm111">[5]r!$F$4</definedName>
    <definedName name="_________________________________________________________________pc2" localSheetId="8">#REF!</definedName>
    <definedName name="_________________________________________________________________pc2" localSheetId="0">#REF!</definedName>
    <definedName name="_________________________________________________________________pc2">#REF!</definedName>
    <definedName name="_________________________________________________________________pv2" localSheetId="8">#REF!</definedName>
    <definedName name="_________________________________________________________________pv2" localSheetId="0">#REF!</definedName>
    <definedName name="_________________________________________________________________pv2">#REF!</definedName>
    <definedName name="_________________________________________________________________rr3">[7]v!$A$2:$E$51</definedName>
    <definedName name="_________________________________________________________________rrr1">[7]r!$B$1:$I$145</definedName>
    <definedName name="_________________________________________________________________ss12">[8]rdamdata!$J$8</definedName>
    <definedName name="_________________________________________________________________ss20">[8]rdamdata!$J$7</definedName>
    <definedName name="_________________________________________________________________ss40">[8]rdamdata!$J$6</definedName>
    <definedName name="_________________________________________________________________var1" localSheetId="8">#REF!</definedName>
    <definedName name="_________________________________________________________________var1" localSheetId="0">#REF!</definedName>
    <definedName name="_________________________________________________________________var1">#REF!</definedName>
    <definedName name="_________________________________________________________________var4" localSheetId="8">#REF!</definedName>
    <definedName name="_________________________________________________________________var4" localSheetId="0">#REF!</definedName>
    <definedName name="_________________________________________________________________var4">#REF!</definedName>
    <definedName name="________________________________________________________________bla1">[1]leads!$H$7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[2]r!$F$30</definedName>
    <definedName name="________________________________________________________________l1">[3]leads!$A$3:$E$108</definedName>
    <definedName name="________________________________________________________________l12" localSheetId="8">#REF!</definedName>
    <definedName name="________________________________________________________________l12" localSheetId="0">#REF!</definedName>
    <definedName name="________________________________________________________________l12">#REF!</definedName>
    <definedName name="________________________________________________________________l2">[2]r!$F$29</definedName>
    <definedName name="________________________________________________________________l3" localSheetId="8">#REF!</definedName>
    <definedName name="________________________________________________________________l3" localSheetId="0">#REF!</definedName>
    <definedName name="________________________________________________________________l3">#REF!</definedName>
    <definedName name="________________________________________________________________l4">[4]Sheet1!$W$2:$Y$103</definedName>
    <definedName name="________________________________________________________________l5" localSheetId="8">#REF!</definedName>
    <definedName name="________________________________________________________________l5" localSheetId="0">#REF!</definedName>
    <definedName name="________________________________________________________________l5">#REF!</definedName>
    <definedName name="________________________________________________________________l6">[2]r!$F$4</definedName>
    <definedName name="________________________________________________________________l7">[5]r!$F$4</definedName>
    <definedName name="________________________________________________________________l8">[2]r!$F$2</definedName>
    <definedName name="________________________________________________________________l9">[2]r!$F$3</definedName>
    <definedName name="________________________________________________________________mm1">[6]r!$F$4</definedName>
    <definedName name="________________________________________________________________mm11">[2]r!$F$4</definedName>
    <definedName name="________________________________________________________________mm111">[5]r!$F$4</definedName>
    <definedName name="________________________________________________________________pc2" localSheetId="8">#REF!</definedName>
    <definedName name="________________________________________________________________pc2" localSheetId="0">#REF!</definedName>
    <definedName name="________________________________________________________________pc2">#REF!</definedName>
    <definedName name="________________________________________________________________pv2" localSheetId="8">#REF!</definedName>
    <definedName name="________________________________________________________________pv2" localSheetId="0">#REF!</definedName>
    <definedName name="________________________________________________________________pv2">#REF!</definedName>
    <definedName name="________________________________________________________________rr3">[7]v!$A$2:$E$51</definedName>
    <definedName name="________________________________________________________________rrr1">[7]r!$B$1:$I$145</definedName>
    <definedName name="________________________________________________________________ss12">[8]rdamdata!$J$8</definedName>
    <definedName name="________________________________________________________________ss20">[8]rdamdata!$J$7</definedName>
    <definedName name="________________________________________________________________ss40">[8]rdamdata!$J$6</definedName>
    <definedName name="________________________________________________________________var1" localSheetId="8">#REF!</definedName>
    <definedName name="________________________________________________________________var1" localSheetId="0">#REF!</definedName>
    <definedName name="________________________________________________________________var1">#REF!</definedName>
    <definedName name="________________________________________________________________var4" localSheetId="8">#REF!</definedName>
    <definedName name="________________________________________________________________var4" localSheetId="0">#REF!</definedName>
    <definedName name="________________________________________________________________var4">#REF!</definedName>
    <definedName name="_______________________________________________________________bla1">[1]leads!$H$7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[2]r!$F$30</definedName>
    <definedName name="_______________________________________________________________l1">[3]leads!$A$3:$E$108</definedName>
    <definedName name="_______________________________________________________________l12" localSheetId="8">#REF!</definedName>
    <definedName name="_______________________________________________________________l12" localSheetId="0">#REF!</definedName>
    <definedName name="_______________________________________________________________l12">#REF!</definedName>
    <definedName name="_______________________________________________________________l2">[2]r!$F$29</definedName>
    <definedName name="_______________________________________________________________l3" localSheetId="8">#REF!</definedName>
    <definedName name="_______________________________________________________________l3" localSheetId="0">#REF!</definedName>
    <definedName name="_______________________________________________________________l3">#REF!</definedName>
    <definedName name="_______________________________________________________________l4">[4]Sheet1!$W$2:$Y$103</definedName>
    <definedName name="_______________________________________________________________l5" localSheetId="8">#REF!</definedName>
    <definedName name="_______________________________________________________________l5" localSheetId="0">#REF!</definedName>
    <definedName name="_______________________________________________________________l5">#REF!</definedName>
    <definedName name="_______________________________________________________________l6">[2]r!$F$4</definedName>
    <definedName name="_______________________________________________________________l7">[5]r!$F$4</definedName>
    <definedName name="_______________________________________________________________l8">[2]r!$F$2</definedName>
    <definedName name="_______________________________________________________________l9">[2]r!$F$3</definedName>
    <definedName name="_______________________________________________________________mm1">[6]r!$F$4</definedName>
    <definedName name="_______________________________________________________________mm11">[2]r!$F$4</definedName>
    <definedName name="_______________________________________________________________mm111">[5]r!$F$4</definedName>
    <definedName name="_______________________________________________________________pc2" localSheetId="8">#REF!</definedName>
    <definedName name="_______________________________________________________________pc2" localSheetId="0">#REF!</definedName>
    <definedName name="_______________________________________________________________pc2">#REF!</definedName>
    <definedName name="_______________________________________________________________pv2" localSheetId="8">#REF!</definedName>
    <definedName name="_______________________________________________________________pv2" localSheetId="0">#REF!</definedName>
    <definedName name="_______________________________________________________________pv2">#REF!</definedName>
    <definedName name="_______________________________________________________________rr3">[7]v!$A$2:$E$51</definedName>
    <definedName name="_______________________________________________________________rrr1">[7]r!$B$1:$I$145</definedName>
    <definedName name="_______________________________________________________________ss12">[8]rdamdata!$J$8</definedName>
    <definedName name="_______________________________________________________________ss20">[8]rdamdata!$J$7</definedName>
    <definedName name="_______________________________________________________________ss40">[8]rdamdata!$J$6</definedName>
    <definedName name="_______________________________________________________________var1" localSheetId="8">#REF!</definedName>
    <definedName name="_______________________________________________________________var1" localSheetId="0">#REF!</definedName>
    <definedName name="_______________________________________________________________var1">#REF!</definedName>
    <definedName name="_______________________________________________________________var4" localSheetId="8">#REF!</definedName>
    <definedName name="_______________________________________________________________var4" localSheetId="0">#REF!</definedName>
    <definedName name="_______________________________________________________________var4">#REF!</definedName>
    <definedName name="______________________________________________________________bla1">[1]leads!$H$7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[2]r!$F$30</definedName>
    <definedName name="______________________________________________________________l1">[3]leads!$A$3:$E$108</definedName>
    <definedName name="______________________________________________________________l12" localSheetId="8">#REF!</definedName>
    <definedName name="______________________________________________________________l12" localSheetId="0">#REF!</definedName>
    <definedName name="______________________________________________________________l12">#REF!</definedName>
    <definedName name="______________________________________________________________l2">[2]r!$F$29</definedName>
    <definedName name="______________________________________________________________l3" localSheetId="8">#REF!</definedName>
    <definedName name="______________________________________________________________l3" localSheetId="0">#REF!</definedName>
    <definedName name="______________________________________________________________l3">#REF!</definedName>
    <definedName name="______________________________________________________________l4">[4]Sheet1!$W$2:$Y$103</definedName>
    <definedName name="______________________________________________________________l5" localSheetId="8">#REF!</definedName>
    <definedName name="______________________________________________________________l5" localSheetId="0">#REF!</definedName>
    <definedName name="______________________________________________________________l5">#REF!</definedName>
    <definedName name="______________________________________________________________l6">[2]r!$F$4</definedName>
    <definedName name="______________________________________________________________l7">[5]r!$F$4</definedName>
    <definedName name="______________________________________________________________l8">[2]r!$F$2</definedName>
    <definedName name="______________________________________________________________l9">[2]r!$F$3</definedName>
    <definedName name="______________________________________________________________mm1">[6]r!$F$4</definedName>
    <definedName name="______________________________________________________________mm11">[2]r!$F$4</definedName>
    <definedName name="______________________________________________________________mm111">[5]r!$F$4</definedName>
    <definedName name="______________________________________________________________pc2" localSheetId="8">#REF!</definedName>
    <definedName name="______________________________________________________________pc2" localSheetId="0">#REF!</definedName>
    <definedName name="______________________________________________________________pc2">#REF!</definedName>
    <definedName name="______________________________________________________________pv2" localSheetId="8">#REF!</definedName>
    <definedName name="______________________________________________________________pv2" localSheetId="0">#REF!</definedName>
    <definedName name="______________________________________________________________pv2">#REF!</definedName>
    <definedName name="______________________________________________________________rr3">[7]v!$A$2:$E$51</definedName>
    <definedName name="______________________________________________________________rrr1">[7]r!$B$1:$I$145</definedName>
    <definedName name="______________________________________________________________ss12">[8]rdamdata!$J$8</definedName>
    <definedName name="______________________________________________________________ss20">[8]rdamdata!$J$7</definedName>
    <definedName name="______________________________________________________________ss40">[8]rdamdata!$J$6</definedName>
    <definedName name="______________________________________________________________var1" localSheetId="8">#REF!</definedName>
    <definedName name="______________________________________________________________var1" localSheetId="0">#REF!</definedName>
    <definedName name="______________________________________________________________var1">#REF!</definedName>
    <definedName name="______________________________________________________________var4" localSheetId="8">#REF!</definedName>
    <definedName name="______________________________________________________________var4" localSheetId="0">#REF!</definedName>
    <definedName name="______________________________________________________________var4">#REF!</definedName>
    <definedName name="_____________________________________________________________bla1">[1]leads!$H$7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[2]r!$F$30</definedName>
    <definedName name="_____________________________________________________________l1">[3]leads!$A$3:$E$108</definedName>
    <definedName name="_____________________________________________________________l12" localSheetId="8">#REF!</definedName>
    <definedName name="_____________________________________________________________l12" localSheetId="0">#REF!</definedName>
    <definedName name="_____________________________________________________________l12">#REF!</definedName>
    <definedName name="_____________________________________________________________l2">[2]r!$F$29</definedName>
    <definedName name="_____________________________________________________________l3" localSheetId="8">#REF!</definedName>
    <definedName name="_____________________________________________________________l3" localSheetId="0">#REF!</definedName>
    <definedName name="_____________________________________________________________l3">#REF!</definedName>
    <definedName name="_____________________________________________________________l4">[4]Sheet1!$W$2:$Y$103</definedName>
    <definedName name="_____________________________________________________________l5" localSheetId="8">#REF!</definedName>
    <definedName name="_____________________________________________________________l5" localSheetId="0">#REF!</definedName>
    <definedName name="_____________________________________________________________l5">#REF!</definedName>
    <definedName name="_____________________________________________________________l6">[2]r!$F$4</definedName>
    <definedName name="_____________________________________________________________l7">[5]r!$F$4</definedName>
    <definedName name="_____________________________________________________________l8">[2]r!$F$2</definedName>
    <definedName name="_____________________________________________________________l9">[2]r!$F$3</definedName>
    <definedName name="_____________________________________________________________mm1">[6]r!$F$4</definedName>
    <definedName name="_____________________________________________________________mm11">[2]r!$F$4</definedName>
    <definedName name="_____________________________________________________________mm111">[5]r!$F$4</definedName>
    <definedName name="_____________________________________________________________pc2" localSheetId="8">#REF!</definedName>
    <definedName name="_____________________________________________________________pc2" localSheetId="0">#REF!</definedName>
    <definedName name="_____________________________________________________________pc2">#REF!</definedName>
    <definedName name="_____________________________________________________________pv2" localSheetId="8">#REF!</definedName>
    <definedName name="_____________________________________________________________pv2" localSheetId="0">#REF!</definedName>
    <definedName name="_____________________________________________________________pv2">#REF!</definedName>
    <definedName name="_____________________________________________________________rr3">[7]v!$A$2:$E$51</definedName>
    <definedName name="_____________________________________________________________rrr1">[7]r!$B$1:$I$145</definedName>
    <definedName name="_____________________________________________________________ss12">[8]rdamdata!$J$8</definedName>
    <definedName name="_____________________________________________________________ss20">[8]rdamdata!$J$7</definedName>
    <definedName name="_____________________________________________________________ss40">[8]rdamdata!$J$6</definedName>
    <definedName name="_____________________________________________________________var1" localSheetId="8">#REF!</definedName>
    <definedName name="_____________________________________________________________var1" localSheetId="0">#REF!</definedName>
    <definedName name="_____________________________________________________________var1">#REF!</definedName>
    <definedName name="_____________________________________________________________var4" localSheetId="8">#REF!</definedName>
    <definedName name="_____________________________________________________________var4" localSheetId="0">#REF!</definedName>
    <definedName name="_____________________________________________________________var4">#REF!</definedName>
    <definedName name="____________________________________________________________bla1">[1]leads!$H$7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[2]r!$F$30</definedName>
    <definedName name="____________________________________________________________l1">[3]leads!$A$3:$E$108</definedName>
    <definedName name="____________________________________________________________l12" localSheetId="8">#REF!</definedName>
    <definedName name="____________________________________________________________l12" localSheetId="0">#REF!</definedName>
    <definedName name="____________________________________________________________l12">#REF!</definedName>
    <definedName name="____________________________________________________________l2">[2]r!$F$29</definedName>
    <definedName name="____________________________________________________________l3" localSheetId="8">#REF!</definedName>
    <definedName name="____________________________________________________________l3" localSheetId="0">#REF!</definedName>
    <definedName name="____________________________________________________________l3">#REF!</definedName>
    <definedName name="____________________________________________________________l4">[4]Sheet1!$W$2:$Y$103</definedName>
    <definedName name="____________________________________________________________l5" localSheetId="8">#REF!</definedName>
    <definedName name="____________________________________________________________l5" localSheetId="0">#REF!</definedName>
    <definedName name="____________________________________________________________l5">#REF!</definedName>
    <definedName name="____________________________________________________________l6">[2]r!$F$4</definedName>
    <definedName name="____________________________________________________________l7">[5]r!$F$4</definedName>
    <definedName name="____________________________________________________________l8">[2]r!$F$2</definedName>
    <definedName name="____________________________________________________________l9">[2]r!$F$3</definedName>
    <definedName name="____________________________________________________________mm1">[6]r!$F$4</definedName>
    <definedName name="____________________________________________________________mm11">[2]r!$F$4</definedName>
    <definedName name="____________________________________________________________mm111">[5]r!$F$4</definedName>
    <definedName name="____________________________________________________________pc2" localSheetId="8">#REF!</definedName>
    <definedName name="____________________________________________________________pc2" localSheetId="0">#REF!</definedName>
    <definedName name="____________________________________________________________pc2">#REF!</definedName>
    <definedName name="____________________________________________________________pv2" localSheetId="8">#REF!</definedName>
    <definedName name="____________________________________________________________pv2" localSheetId="0">#REF!</definedName>
    <definedName name="____________________________________________________________pv2">#REF!</definedName>
    <definedName name="____________________________________________________________rr3">[7]v!$A$2:$E$51</definedName>
    <definedName name="____________________________________________________________rrr1">[7]r!$B$1:$I$145</definedName>
    <definedName name="____________________________________________________________ss12">[8]rdamdata!$J$8</definedName>
    <definedName name="____________________________________________________________ss20">[8]rdamdata!$J$7</definedName>
    <definedName name="____________________________________________________________ss40">[8]rdamdata!$J$6</definedName>
    <definedName name="____________________________________________________________var1" localSheetId="8">#REF!</definedName>
    <definedName name="____________________________________________________________var1" localSheetId="0">#REF!</definedName>
    <definedName name="____________________________________________________________var1">#REF!</definedName>
    <definedName name="____________________________________________________________var4" localSheetId="8">#REF!</definedName>
    <definedName name="____________________________________________________________var4" localSheetId="0">#REF!</definedName>
    <definedName name="____________________________________________________________var4">#REF!</definedName>
    <definedName name="___________________________________________________________bla1">[1]leads!$H$7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[2]r!$F$30</definedName>
    <definedName name="___________________________________________________________l1">[3]leads!$A$3:$E$108</definedName>
    <definedName name="___________________________________________________________l12" localSheetId="8">#REF!</definedName>
    <definedName name="___________________________________________________________l12" localSheetId="0">#REF!</definedName>
    <definedName name="___________________________________________________________l12">#REF!</definedName>
    <definedName name="___________________________________________________________l2">[2]r!$F$29</definedName>
    <definedName name="___________________________________________________________l3" localSheetId="8">#REF!</definedName>
    <definedName name="___________________________________________________________l3" localSheetId="0">#REF!</definedName>
    <definedName name="___________________________________________________________l3">#REF!</definedName>
    <definedName name="___________________________________________________________l4">[4]Sheet1!$W$2:$Y$103</definedName>
    <definedName name="___________________________________________________________l5" localSheetId="8">#REF!</definedName>
    <definedName name="___________________________________________________________l5" localSheetId="0">#REF!</definedName>
    <definedName name="___________________________________________________________l5">#REF!</definedName>
    <definedName name="___________________________________________________________l6">[2]r!$F$4</definedName>
    <definedName name="___________________________________________________________l7">[5]r!$F$4</definedName>
    <definedName name="___________________________________________________________l8">[2]r!$F$2</definedName>
    <definedName name="___________________________________________________________l9">[2]r!$F$3</definedName>
    <definedName name="___________________________________________________________mm1">[6]r!$F$4</definedName>
    <definedName name="___________________________________________________________mm11">[2]r!$F$4</definedName>
    <definedName name="___________________________________________________________mm111">[5]r!$F$4</definedName>
    <definedName name="___________________________________________________________pc2" localSheetId="8">#REF!</definedName>
    <definedName name="___________________________________________________________pc2" localSheetId="0">#REF!</definedName>
    <definedName name="___________________________________________________________pc2">#REF!</definedName>
    <definedName name="___________________________________________________________pv2" localSheetId="8">#REF!</definedName>
    <definedName name="___________________________________________________________pv2" localSheetId="0">#REF!</definedName>
    <definedName name="___________________________________________________________pv2">#REF!</definedName>
    <definedName name="___________________________________________________________rr3">[7]v!$A$2:$E$51</definedName>
    <definedName name="___________________________________________________________rrr1">[7]r!$B$1:$I$145</definedName>
    <definedName name="___________________________________________________________ss12">[8]rdamdata!$J$8</definedName>
    <definedName name="___________________________________________________________ss20">[8]rdamdata!$J$7</definedName>
    <definedName name="___________________________________________________________ss40">[8]rdamdata!$J$6</definedName>
    <definedName name="___________________________________________________________var1" localSheetId="8">#REF!</definedName>
    <definedName name="___________________________________________________________var1" localSheetId="0">#REF!</definedName>
    <definedName name="___________________________________________________________var1">#REF!</definedName>
    <definedName name="___________________________________________________________var4" localSheetId="8">#REF!</definedName>
    <definedName name="___________________________________________________________var4" localSheetId="0">#REF!</definedName>
    <definedName name="___________________________________________________________var4">#REF!</definedName>
    <definedName name="__________________________________________________________bla1">[1]leads!$H$7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[2]r!$F$30</definedName>
    <definedName name="__________________________________________________________l1">[3]leads!$A$3:$E$108</definedName>
    <definedName name="__________________________________________________________l12" localSheetId="8">#REF!</definedName>
    <definedName name="__________________________________________________________l12" localSheetId="0">#REF!</definedName>
    <definedName name="__________________________________________________________l12">#REF!</definedName>
    <definedName name="__________________________________________________________l2">[2]r!$F$29</definedName>
    <definedName name="__________________________________________________________l3" localSheetId="8">#REF!</definedName>
    <definedName name="__________________________________________________________l3" localSheetId="0">#REF!</definedName>
    <definedName name="__________________________________________________________l3">#REF!</definedName>
    <definedName name="__________________________________________________________l4">[4]Sheet1!$W$2:$Y$103</definedName>
    <definedName name="__________________________________________________________l5" localSheetId="8">#REF!</definedName>
    <definedName name="__________________________________________________________l5" localSheetId="0">#REF!</definedName>
    <definedName name="__________________________________________________________l5">#REF!</definedName>
    <definedName name="__________________________________________________________l6">[2]r!$F$4</definedName>
    <definedName name="__________________________________________________________l7">[5]r!$F$4</definedName>
    <definedName name="__________________________________________________________l8">[2]r!$F$2</definedName>
    <definedName name="__________________________________________________________l9">[2]r!$F$3</definedName>
    <definedName name="__________________________________________________________mm1">[6]r!$F$4</definedName>
    <definedName name="__________________________________________________________mm11">[2]r!$F$4</definedName>
    <definedName name="__________________________________________________________mm111">[5]r!$F$4</definedName>
    <definedName name="__________________________________________________________pc2" localSheetId="8">#REF!</definedName>
    <definedName name="__________________________________________________________pc2" localSheetId="0">#REF!</definedName>
    <definedName name="__________________________________________________________pc2">#REF!</definedName>
    <definedName name="__________________________________________________________pv2" localSheetId="8">#REF!</definedName>
    <definedName name="__________________________________________________________pv2" localSheetId="0">#REF!</definedName>
    <definedName name="__________________________________________________________pv2">#REF!</definedName>
    <definedName name="__________________________________________________________rr3">[7]v!$A$2:$E$51</definedName>
    <definedName name="__________________________________________________________rrr1">[7]r!$B$1:$I$145</definedName>
    <definedName name="__________________________________________________________ss12">[8]rdamdata!$J$8</definedName>
    <definedName name="__________________________________________________________ss20">[8]rdamdata!$J$7</definedName>
    <definedName name="__________________________________________________________ss40">[8]rdamdata!$J$6</definedName>
    <definedName name="__________________________________________________________var1" localSheetId="8">#REF!</definedName>
    <definedName name="__________________________________________________________var1" localSheetId="0">#REF!</definedName>
    <definedName name="__________________________________________________________var1">#REF!</definedName>
    <definedName name="__________________________________________________________var4" localSheetId="8">#REF!</definedName>
    <definedName name="__________________________________________________________var4" localSheetId="0">#REF!</definedName>
    <definedName name="__________________________________________________________var4">#REF!</definedName>
    <definedName name="_________________________________________________________bla1">[1]leads!$H$7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[2]r!$F$30</definedName>
    <definedName name="_________________________________________________________l1">[3]leads!$A$3:$E$108</definedName>
    <definedName name="_________________________________________________________l12" localSheetId="8">#REF!</definedName>
    <definedName name="_________________________________________________________l12" localSheetId="0">#REF!</definedName>
    <definedName name="_________________________________________________________l12">#REF!</definedName>
    <definedName name="_________________________________________________________l2">[2]r!$F$29</definedName>
    <definedName name="_________________________________________________________l3" localSheetId="8">#REF!</definedName>
    <definedName name="_________________________________________________________l3" localSheetId="0">#REF!</definedName>
    <definedName name="_________________________________________________________l3">#REF!</definedName>
    <definedName name="_________________________________________________________l4">[4]Sheet1!$W$2:$Y$103</definedName>
    <definedName name="_________________________________________________________l5" localSheetId="8">#REF!</definedName>
    <definedName name="_________________________________________________________l5" localSheetId="0">#REF!</definedName>
    <definedName name="_________________________________________________________l5">#REF!</definedName>
    <definedName name="_________________________________________________________l6">[2]r!$F$4</definedName>
    <definedName name="_________________________________________________________l7">[5]r!$F$4</definedName>
    <definedName name="_________________________________________________________l8">[2]r!$F$2</definedName>
    <definedName name="_________________________________________________________l9">[2]r!$F$3</definedName>
    <definedName name="_________________________________________________________mm1">[6]r!$F$4</definedName>
    <definedName name="_________________________________________________________mm11">[2]r!$F$4</definedName>
    <definedName name="_________________________________________________________mm111">[5]r!$F$4</definedName>
    <definedName name="_________________________________________________________pc2" localSheetId="8">#REF!</definedName>
    <definedName name="_________________________________________________________pc2" localSheetId="0">#REF!</definedName>
    <definedName name="_________________________________________________________pc2">#REF!</definedName>
    <definedName name="_________________________________________________________pv2" localSheetId="8">#REF!</definedName>
    <definedName name="_________________________________________________________pv2" localSheetId="0">#REF!</definedName>
    <definedName name="_________________________________________________________pv2">#REF!</definedName>
    <definedName name="_________________________________________________________rr3">[7]v!$A$2:$E$51</definedName>
    <definedName name="_________________________________________________________rrr1">[7]r!$B$1:$I$145</definedName>
    <definedName name="_________________________________________________________ss12">[8]rdamdata!$J$8</definedName>
    <definedName name="_________________________________________________________ss20">[8]rdamdata!$J$7</definedName>
    <definedName name="_________________________________________________________ss40">[8]rdamdata!$J$6</definedName>
    <definedName name="_________________________________________________________var1" localSheetId="8">#REF!</definedName>
    <definedName name="_________________________________________________________var1" localSheetId="0">#REF!</definedName>
    <definedName name="_________________________________________________________var1">#REF!</definedName>
    <definedName name="_________________________________________________________var4" localSheetId="8">#REF!</definedName>
    <definedName name="_________________________________________________________var4" localSheetId="0">#REF!</definedName>
    <definedName name="_________________________________________________________var4">#REF!</definedName>
    <definedName name="________________________________________________________bla1">[1]leads!$H$7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[2]r!$F$30</definedName>
    <definedName name="________________________________________________________l1">[3]leads!$A$3:$E$108</definedName>
    <definedName name="________________________________________________________l12" localSheetId="8">#REF!</definedName>
    <definedName name="________________________________________________________l12" localSheetId="0">#REF!</definedName>
    <definedName name="________________________________________________________l12">#REF!</definedName>
    <definedName name="________________________________________________________l2">[2]r!$F$29</definedName>
    <definedName name="________________________________________________________l3" localSheetId="8">#REF!</definedName>
    <definedName name="________________________________________________________l3" localSheetId="0">#REF!</definedName>
    <definedName name="________________________________________________________l3">#REF!</definedName>
    <definedName name="________________________________________________________l4">[4]Sheet1!$W$2:$Y$103</definedName>
    <definedName name="________________________________________________________l5" localSheetId="8">#REF!</definedName>
    <definedName name="________________________________________________________l5" localSheetId="0">#REF!</definedName>
    <definedName name="________________________________________________________l5">#REF!</definedName>
    <definedName name="________________________________________________________l6">[2]r!$F$4</definedName>
    <definedName name="________________________________________________________l7">[5]r!$F$4</definedName>
    <definedName name="________________________________________________________l8">[2]r!$F$2</definedName>
    <definedName name="________________________________________________________l9">[2]r!$F$3</definedName>
    <definedName name="________________________________________________________mm1">[6]r!$F$4</definedName>
    <definedName name="________________________________________________________mm11">[2]r!$F$4</definedName>
    <definedName name="________________________________________________________mm111">[5]r!$F$4</definedName>
    <definedName name="________________________________________________________pc2" localSheetId="8">#REF!</definedName>
    <definedName name="________________________________________________________pc2" localSheetId="0">#REF!</definedName>
    <definedName name="________________________________________________________pc2">#REF!</definedName>
    <definedName name="________________________________________________________pv2" localSheetId="8">#REF!</definedName>
    <definedName name="________________________________________________________pv2" localSheetId="0">#REF!</definedName>
    <definedName name="________________________________________________________pv2">#REF!</definedName>
    <definedName name="________________________________________________________rr3">[7]v!$A$2:$E$51</definedName>
    <definedName name="________________________________________________________rrr1">[7]r!$B$1:$I$145</definedName>
    <definedName name="________________________________________________________ss12">[8]rdamdata!$J$8</definedName>
    <definedName name="________________________________________________________ss20">[8]rdamdata!$J$7</definedName>
    <definedName name="________________________________________________________ss40">[8]rdamdata!$J$6</definedName>
    <definedName name="________________________________________________________var1" localSheetId="8">#REF!</definedName>
    <definedName name="________________________________________________________var1" localSheetId="0">#REF!</definedName>
    <definedName name="________________________________________________________var1">#REF!</definedName>
    <definedName name="________________________________________________________var4" localSheetId="8">#REF!</definedName>
    <definedName name="________________________________________________________var4" localSheetId="0">#REF!</definedName>
    <definedName name="________________________________________________________var4">#REF!</definedName>
    <definedName name="_______________________________________________________bla1">[1]leads!$H$7</definedName>
    <definedName name="_______________________________________________________can430">40.73</definedName>
    <definedName name="_______________________________________________________can435">43.3</definedName>
    <definedName name="_______________________________________________________cur1">[2]r!$F$30</definedName>
    <definedName name="_______________________________________________________l1">[3]leads!$A$3:$E$108</definedName>
    <definedName name="_______________________________________________________l12" localSheetId="8">#REF!</definedName>
    <definedName name="_______________________________________________________l12" localSheetId="0">#REF!</definedName>
    <definedName name="_______________________________________________________l12">#REF!</definedName>
    <definedName name="_______________________________________________________l2">[2]r!$F$29</definedName>
    <definedName name="_______________________________________________________l3" localSheetId="8">#REF!</definedName>
    <definedName name="_______________________________________________________l3" localSheetId="0">#REF!</definedName>
    <definedName name="_______________________________________________________l3">#REF!</definedName>
    <definedName name="_______________________________________________________l4">[4]Sheet1!$W$2:$Y$103</definedName>
    <definedName name="_______________________________________________________l5" localSheetId="8">#REF!</definedName>
    <definedName name="_______________________________________________________l5" localSheetId="0">#REF!</definedName>
    <definedName name="_______________________________________________________l5">#REF!</definedName>
    <definedName name="_______________________________________________________l6">[2]r!$F$4</definedName>
    <definedName name="_______________________________________________________l7">[5]r!$F$4</definedName>
    <definedName name="_______________________________________________________l8">[2]r!$F$2</definedName>
    <definedName name="_______________________________________________________l9">[2]r!$F$3</definedName>
    <definedName name="_______________________________________________________mm1">[6]r!$F$4</definedName>
    <definedName name="_______________________________________________________mm11">[2]r!$F$4</definedName>
    <definedName name="_______________________________________________________mm111">[5]r!$F$4</definedName>
    <definedName name="_______________________________________________________pc2" localSheetId="8">#REF!</definedName>
    <definedName name="_______________________________________________________pc2" localSheetId="0">#REF!</definedName>
    <definedName name="_______________________________________________________pc2">#REF!</definedName>
    <definedName name="_______________________________________________________pv2" localSheetId="8">#REF!</definedName>
    <definedName name="_______________________________________________________pv2" localSheetId="0">#REF!</definedName>
    <definedName name="_______________________________________________________pv2">#REF!</definedName>
    <definedName name="_______________________________________________________rr3">[7]v!$A$2:$E$51</definedName>
    <definedName name="_______________________________________________________rrr1">[7]r!$B$1:$I$145</definedName>
    <definedName name="_______________________________________________________ss12">[8]rdamdata!$J$8</definedName>
    <definedName name="_______________________________________________________ss20">[8]rdamdata!$J$7</definedName>
    <definedName name="_______________________________________________________ss40">[8]rdamdata!$J$6</definedName>
    <definedName name="_______________________________________________________var1" localSheetId="8">#REF!</definedName>
    <definedName name="_______________________________________________________var1" localSheetId="0">#REF!</definedName>
    <definedName name="_______________________________________________________var1">#REF!</definedName>
    <definedName name="_______________________________________________________var4" localSheetId="8">#REF!</definedName>
    <definedName name="_______________________________________________________var4" localSheetId="0">#REF!</definedName>
    <definedName name="_______________________________________________________var4">#REF!</definedName>
    <definedName name="______________________________________________________bla1">[1]leads!$H$7</definedName>
    <definedName name="______________________________________________________can430">40.73</definedName>
    <definedName name="______________________________________________________can435">43.3</definedName>
    <definedName name="______________________________________________________cur1">[2]r!$F$30</definedName>
    <definedName name="______________________________________________________l1">[3]leads!$A$3:$E$108</definedName>
    <definedName name="______________________________________________________l12" localSheetId="8">#REF!</definedName>
    <definedName name="______________________________________________________l12" localSheetId="0">#REF!</definedName>
    <definedName name="______________________________________________________l12">#REF!</definedName>
    <definedName name="______________________________________________________l2">[2]r!$F$29</definedName>
    <definedName name="______________________________________________________l3" localSheetId="8">#REF!</definedName>
    <definedName name="______________________________________________________l3" localSheetId="0">#REF!</definedName>
    <definedName name="______________________________________________________l3">#REF!</definedName>
    <definedName name="______________________________________________________l4">[4]Sheet1!$W$2:$Y$103</definedName>
    <definedName name="______________________________________________________l5" localSheetId="8">#REF!</definedName>
    <definedName name="______________________________________________________l5" localSheetId="0">#REF!</definedName>
    <definedName name="______________________________________________________l5">#REF!</definedName>
    <definedName name="______________________________________________________l6">[2]r!$F$4</definedName>
    <definedName name="______________________________________________________l7">[5]r!$F$4</definedName>
    <definedName name="______________________________________________________l8">[2]r!$F$2</definedName>
    <definedName name="______________________________________________________l9">[2]r!$F$3</definedName>
    <definedName name="______________________________________________________mm1">[6]r!$F$4</definedName>
    <definedName name="______________________________________________________mm11">[2]r!$F$4</definedName>
    <definedName name="______________________________________________________mm111">[5]r!$F$4</definedName>
    <definedName name="______________________________________________________pc2" localSheetId="8">#REF!</definedName>
    <definedName name="______________________________________________________pc2" localSheetId="0">#REF!</definedName>
    <definedName name="______________________________________________________pc2">#REF!</definedName>
    <definedName name="______________________________________________________pv2" localSheetId="8">#REF!</definedName>
    <definedName name="______________________________________________________pv2" localSheetId="0">#REF!</definedName>
    <definedName name="______________________________________________________pv2">#REF!</definedName>
    <definedName name="______________________________________________________rr3">[7]v!$A$2:$E$51</definedName>
    <definedName name="______________________________________________________rrr1">[7]r!$B$1:$I$145</definedName>
    <definedName name="______________________________________________________ss12">[8]rdamdata!$J$8</definedName>
    <definedName name="______________________________________________________ss20">[8]rdamdata!$J$7</definedName>
    <definedName name="______________________________________________________ss40">[8]rdamdata!$J$6</definedName>
    <definedName name="______________________________________________________var1" localSheetId="8">#REF!</definedName>
    <definedName name="______________________________________________________var1" localSheetId="0">#REF!</definedName>
    <definedName name="______________________________________________________var1">#REF!</definedName>
    <definedName name="______________________________________________________var4" localSheetId="8">#REF!</definedName>
    <definedName name="______________________________________________________var4" localSheetId="0">#REF!</definedName>
    <definedName name="______________________________________________________var4">#REF!</definedName>
    <definedName name="_____________________________________________________bla1">[1]leads!$H$7</definedName>
    <definedName name="_____________________________________________________can430">40.73</definedName>
    <definedName name="_____________________________________________________can435">43.3</definedName>
    <definedName name="_____________________________________________________cur1">[2]r!$F$30</definedName>
    <definedName name="_____________________________________________________l1">[3]leads!$A$3:$E$108</definedName>
    <definedName name="_____________________________________________________l12" localSheetId="8">#REF!</definedName>
    <definedName name="_____________________________________________________l12" localSheetId="0">#REF!</definedName>
    <definedName name="_____________________________________________________l12">#REF!</definedName>
    <definedName name="_____________________________________________________l2">[2]r!$F$29</definedName>
    <definedName name="_____________________________________________________l3" localSheetId="8">#REF!</definedName>
    <definedName name="_____________________________________________________l3" localSheetId="0">#REF!</definedName>
    <definedName name="_____________________________________________________l3">#REF!</definedName>
    <definedName name="_____________________________________________________l4">[4]Sheet1!$W$2:$Y$103</definedName>
    <definedName name="_____________________________________________________l5" localSheetId="8">#REF!</definedName>
    <definedName name="_____________________________________________________l5" localSheetId="0">#REF!</definedName>
    <definedName name="_____________________________________________________l5">#REF!</definedName>
    <definedName name="_____________________________________________________l6">[2]r!$F$4</definedName>
    <definedName name="_____________________________________________________l7">[5]r!$F$4</definedName>
    <definedName name="_____________________________________________________l8">[2]r!$F$2</definedName>
    <definedName name="_____________________________________________________l9">[2]r!$F$3</definedName>
    <definedName name="_____________________________________________________mm1">[6]r!$F$4</definedName>
    <definedName name="_____________________________________________________mm11">[2]r!$F$4</definedName>
    <definedName name="_____________________________________________________mm111">[5]r!$F$4</definedName>
    <definedName name="_____________________________________________________pc2" localSheetId="8">#REF!</definedName>
    <definedName name="_____________________________________________________pc2" localSheetId="0">#REF!</definedName>
    <definedName name="_____________________________________________________pc2">#REF!</definedName>
    <definedName name="_____________________________________________________pv2" localSheetId="8">#REF!</definedName>
    <definedName name="_____________________________________________________pv2" localSheetId="0">#REF!</definedName>
    <definedName name="_____________________________________________________pv2">#REF!</definedName>
    <definedName name="_____________________________________________________rr3">[7]v!$A$2:$E$51</definedName>
    <definedName name="_____________________________________________________rrr1">[7]r!$B$1:$I$145</definedName>
    <definedName name="_____________________________________________________ss12">[8]rdamdata!$J$8</definedName>
    <definedName name="_____________________________________________________ss20">[8]rdamdata!$J$7</definedName>
    <definedName name="_____________________________________________________ss40">[8]rdamdata!$J$6</definedName>
    <definedName name="_____________________________________________________var1" localSheetId="8">#REF!</definedName>
    <definedName name="_____________________________________________________var1" localSheetId="0">#REF!</definedName>
    <definedName name="_____________________________________________________var1">#REF!</definedName>
    <definedName name="_____________________________________________________var4" localSheetId="8">#REF!</definedName>
    <definedName name="_____________________________________________________var4" localSheetId="0">#REF!</definedName>
    <definedName name="_____________________________________________________var4">#REF!</definedName>
    <definedName name="____________________________________________________bla1">[1]leads!$H$7</definedName>
    <definedName name="____________________________________________________can430">40.73</definedName>
    <definedName name="____________________________________________________can435">43.3</definedName>
    <definedName name="____________________________________________________cur1">[2]r!$F$30</definedName>
    <definedName name="____________________________________________________l1">[3]leads!$A$3:$E$108</definedName>
    <definedName name="____________________________________________________l12" localSheetId="8">#REF!</definedName>
    <definedName name="____________________________________________________l12" localSheetId="0">#REF!</definedName>
    <definedName name="____________________________________________________l12">#REF!</definedName>
    <definedName name="____________________________________________________l2">[2]r!$F$29</definedName>
    <definedName name="____________________________________________________l3" localSheetId="8">#REF!</definedName>
    <definedName name="____________________________________________________l3" localSheetId="0">#REF!</definedName>
    <definedName name="____________________________________________________l3">#REF!</definedName>
    <definedName name="____________________________________________________l4">[4]Sheet1!$W$2:$Y$103</definedName>
    <definedName name="____________________________________________________l5" localSheetId="8">#REF!</definedName>
    <definedName name="____________________________________________________l5" localSheetId="0">#REF!</definedName>
    <definedName name="____________________________________________________l5">#REF!</definedName>
    <definedName name="____________________________________________________l6">[2]r!$F$4</definedName>
    <definedName name="____________________________________________________l7">[5]r!$F$4</definedName>
    <definedName name="____________________________________________________l8">[2]r!$F$2</definedName>
    <definedName name="____________________________________________________l9">[2]r!$F$3</definedName>
    <definedName name="____________________________________________________mm1">[6]r!$F$4</definedName>
    <definedName name="____________________________________________________mm11">[2]r!$F$4</definedName>
    <definedName name="____________________________________________________mm111">[5]r!$F$4</definedName>
    <definedName name="____________________________________________________pc2" localSheetId="8">#REF!</definedName>
    <definedName name="____________________________________________________pc2" localSheetId="0">#REF!</definedName>
    <definedName name="____________________________________________________pc2">#REF!</definedName>
    <definedName name="____________________________________________________pv2" localSheetId="8">#REF!</definedName>
    <definedName name="____________________________________________________pv2" localSheetId="0">#REF!</definedName>
    <definedName name="____________________________________________________pv2">#REF!</definedName>
    <definedName name="____________________________________________________rr3">[7]v!$A$2:$E$51</definedName>
    <definedName name="____________________________________________________rrr1">[7]r!$B$1:$I$145</definedName>
    <definedName name="____________________________________________________ss12">[8]rdamdata!$J$8</definedName>
    <definedName name="____________________________________________________ss20">[8]rdamdata!$J$7</definedName>
    <definedName name="____________________________________________________ss40">[8]rdamdata!$J$6</definedName>
    <definedName name="____________________________________________________var1" localSheetId="8">#REF!</definedName>
    <definedName name="____________________________________________________var1" localSheetId="0">#REF!</definedName>
    <definedName name="____________________________________________________var1">#REF!</definedName>
    <definedName name="____________________________________________________var4" localSheetId="8">#REF!</definedName>
    <definedName name="____________________________________________________var4" localSheetId="0">#REF!</definedName>
    <definedName name="____________________________________________________var4">#REF!</definedName>
    <definedName name="___________________________________________________bla1">[1]leads!$H$7</definedName>
    <definedName name="___________________________________________________can430">40.73</definedName>
    <definedName name="___________________________________________________can435">43.3</definedName>
    <definedName name="___________________________________________________cur1">[2]r!$F$30</definedName>
    <definedName name="___________________________________________________l1">[3]leads!$A$3:$E$108</definedName>
    <definedName name="___________________________________________________l12" localSheetId="8">#REF!</definedName>
    <definedName name="___________________________________________________l12" localSheetId="0">#REF!</definedName>
    <definedName name="___________________________________________________l12">#REF!</definedName>
    <definedName name="___________________________________________________l2">[2]r!$F$29</definedName>
    <definedName name="___________________________________________________l3" localSheetId="8">#REF!</definedName>
    <definedName name="___________________________________________________l3" localSheetId="0">#REF!</definedName>
    <definedName name="___________________________________________________l3">#REF!</definedName>
    <definedName name="___________________________________________________l4">[4]Sheet1!$W$2:$Y$103</definedName>
    <definedName name="___________________________________________________l5" localSheetId="8">#REF!</definedName>
    <definedName name="___________________________________________________l5" localSheetId="0">#REF!</definedName>
    <definedName name="___________________________________________________l5">#REF!</definedName>
    <definedName name="___________________________________________________l6">[2]r!$F$4</definedName>
    <definedName name="___________________________________________________l7">[5]r!$F$4</definedName>
    <definedName name="___________________________________________________l8">[2]r!$F$2</definedName>
    <definedName name="___________________________________________________l9">[2]r!$F$3</definedName>
    <definedName name="___________________________________________________mm1">[6]r!$F$4</definedName>
    <definedName name="___________________________________________________mm11">[2]r!$F$4</definedName>
    <definedName name="___________________________________________________mm111">[5]r!$F$4</definedName>
    <definedName name="___________________________________________________pc2" localSheetId="8">#REF!</definedName>
    <definedName name="___________________________________________________pc2" localSheetId="0">#REF!</definedName>
    <definedName name="___________________________________________________pc2">#REF!</definedName>
    <definedName name="___________________________________________________pv2" localSheetId="8">#REF!</definedName>
    <definedName name="___________________________________________________pv2" localSheetId="0">#REF!</definedName>
    <definedName name="___________________________________________________pv2">#REF!</definedName>
    <definedName name="___________________________________________________rr3">[7]v!$A$2:$E$51</definedName>
    <definedName name="___________________________________________________rrr1">[7]r!$B$1:$I$145</definedName>
    <definedName name="___________________________________________________ss12">[8]rdamdata!$J$8</definedName>
    <definedName name="___________________________________________________ss20">[8]rdamdata!$J$7</definedName>
    <definedName name="___________________________________________________ss40">[8]rdamdata!$J$6</definedName>
    <definedName name="___________________________________________________var1" localSheetId="8">#REF!</definedName>
    <definedName name="___________________________________________________var1" localSheetId="0">#REF!</definedName>
    <definedName name="___________________________________________________var1">#REF!</definedName>
    <definedName name="___________________________________________________var4" localSheetId="8">#REF!</definedName>
    <definedName name="___________________________________________________var4" localSheetId="0">#REF!</definedName>
    <definedName name="___________________________________________________var4">#REF!</definedName>
    <definedName name="__________________________________________________bla1">[1]leads!$H$7</definedName>
    <definedName name="__________________________________________________can430">40.73</definedName>
    <definedName name="__________________________________________________can435">43.3</definedName>
    <definedName name="__________________________________________________cur1">[2]r!$F$30</definedName>
    <definedName name="__________________________________________________l1">[3]leads!$A$3:$E$108</definedName>
    <definedName name="__________________________________________________l12" localSheetId="8">#REF!</definedName>
    <definedName name="__________________________________________________l12" localSheetId="0">#REF!</definedName>
    <definedName name="__________________________________________________l12">#REF!</definedName>
    <definedName name="__________________________________________________l2">[2]r!$F$29</definedName>
    <definedName name="__________________________________________________l3" localSheetId="8">#REF!</definedName>
    <definedName name="__________________________________________________l3" localSheetId="0">#REF!</definedName>
    <definedName name="__________________________________________________l3">#REF!</definedName>
    <definedName name="__________________________________________________l4">[4]Sheet1!$W$2:$Y$103</definedName>
    <definedName name="__________________________________________________l5" localSheetId="8">#REF!</definedName>
    <definedName name="__________________________________________________l5" localSheetId="0">#REF!</definedName>
    <definedName name="__________________________________________________l5">#REF!</definedName>
    <definedName name="__________________________________________________l6">[2]r!$F$4</definedName>
    <definedName name="__________________________________________________l7">[5]r!$F$4</definedName>
    <definedName name="__________________________________________________l8">[2]r!$F$2</definedName>
    <definedName name="__________________________________________________l9">[2]r!$F$3</definedName>
    <definedName name="__________________________________________________mm1">[6]r!$F$4</definedName>
    <definedName name="__________________________________________________mm11">[2]r!$F$4</definedName>
    <definedName name="__________________________________________________mm111">[5]r!$F$4</definedName>
    <definedName name="__________________________________________________pc2" localSheetId="8">#REF!</definedName>
    <definedName name="__________________________________________________pc2" localSheetId="0">#REF!</definedName>
    <definedName name="__________________________________________________pc2">#REF!</definedName>
    <definedName name="__________________________________________________pv2" localSheetId="8">#REF!</definedName>
    <definedName name="__________________________________________________pv2" localSheetId="0">#REF!</definedName>
    <definedName name="__________________________________________________pv2">#REF!</definedName>
    <definedName name="__________________________________________________rr3">[7]v!$A$2:$E$51</definedName>
    <definedName name="__________________________________________________rrr1">[7]r!$B$1:$I$145</definedName>
    <definedName name="__________________________________________________ss12">[8]rdamdata!$J$8</definedName>
    <definedName name="__________________________________________________ss20">[8]rdamdata!$J$7</definedName>
    <definedName name="__________________________________________________ss40">[8]rdamdata!$J$6</definedName>
    <definedName name="__________________________________________________var1" localSheetId="8">#REF!</definedName>
    <definedName name="__________________________________________________var1" localSheetId="0">#REF!</definedName>
    <definedName name="__________________________________________________var1">#REF!</definedName>
    <definedName name="__________________________________________________var4" localSheetId="8">#REF!</definedName>
    <definedName name="__________________________________________________var4" localSheetId="0">#REF!</definedName>
    <definedName name="__________________________________________________var4">#REF!</definedName>
    <definedName name="_________________________________________________bla1">[1]leads!$H$7</definedName>
    <definedName name="_________________________________________________can430">40.73</definedName>
    <definedName name="_________________________________________________can435">43.3</definedName>
    <definedName name="_________________________________________________cur1">[2]r!$F$30</definedName>
    <definedName name="_________________________________________________l1">[3]leads!$A$3:$E$108</definedName>
    <definedName name="_________________________________________________l12" localSheetId="8">#REF!</definedName>
    <definedName name="_________________________________________________l12" localSheetId="0">#REF!</definedName>
    <definedName name="_________________________________________________l12">#REF!</definedName>
    <definedName name="_________________________________________________l2">[2]r!$F$29</definedName>
    <definedName name="_________________________________________________l3" localSheetId="8">#REF!</definedName>
    <definedName name="_________________________________________________l3" localSheetId="0">#REF!</definedName>
    <definedName name="_________________________________________________l3">#REF!</definedName>
    <definedName name="_________________________________________________l4">[4]Sheet1!$W$2:$Y$103</definedName>
    <definedName name="_________________________________________________l5" localSheetId="8">#REF!</definedName>
    <definedName name="_________________________________________________l5" localSheetId="0">#REF!</definedName>
    <definedName name="_________________________________________________l5">#REF!</definedName>
    <definedName name="_________________________________________________l6">[2]r!$F$4</definedName>
    <definedName name="_________________________________________________l7">[5]r!$F$4</definedName>
    <definedName name="_________________________________________________l8">[2]r!$F$2</definedName>
    <definedName name="_________________________________________________l9">[2]r!$F$3</definedName>
    <definedName name="_________________________________________________mm1">[6]r!$F$4</definedName>
    <definedName name="_________________________________________________mm11">[2]r!$F$4</definedName>
    <definedName name="_________________________________________________mm111">[5]r!$F$4</definedName>
    <definedName name="_________________________________________________pc2" localSheetId="8">#REF!</definedName>
    <definedName name="_________________________________________________pc2" localSheetId="0">#REF!</definedName>
    <definedName name="_________________________________________________pc2">#REF!</definedName>
    <definedName name="_________________________________________________pv2" localSheetId="8">#REF!</definedName>
    <definedName name="_________________________________________________pv2" localSheetId="0">#REF!</definedName>
    <definedName name="_________________________________________________pv2">#REF!</definedName>
    <definedName name="_________________________________________________rr3">[7]v!$A$2:$E$51</definedName>
    <definedName name="_________________________________________________rrr1">[7]r!$B$1:$I$145</definedName>
    <definedName name="_________________________________________________ss12">[8]rdamdata!$J$8</definedName>
    <definedName name="_________________________________________________ss20">[8]rdamdata!$J$7</definedName>
    <definedName name="_________________________________________________ss40">[8]rdamdata!$J$6</definedName>
    <definedName name="_________________________________________________var1" localSheetId="8">#REF!</definedName>
    <definedName name="_________________________________________________var1" localSheetId="0">#REF!</definedName>
    <definedName name="_________________________________________________var1">#REF!</definedName>
    <definedName name="_________________________________________________var4" localSheetId="8">#REF!</definedName>
    <definedName name="_________________________________________________var4" localSheetId="0">#REF!</definedName>
    <definedName name="_________________________________________________var4">#REF!</definedName>
    <definedName name="________________________________________________bla1">[1]leads!$H$7</definedName>
    <definedName name="________________________________________________can430">40.73</definedName>
    <definedName name="________________________________________________can435">43.3</definedName>
    <definedName name="________________________________________________cur1">[2]r!$F$30</definedName>
    <definedName name="________________________________________________knr2" localSheetId="8">#REF!</definedName>
    <definedName name="________________________________________________knr2" localSheetId="0">#REF!</definedName>
    <definedName name="________________________________________________knr2">#REF!</definedName>
    <definedName name="________________________________________________l1">[3]leads!$A$3:$E$108</definedName>
    <definedName name="________________________________________________l12" localSheetId="8">#REF!</definedName>
    <definedName name="________________________________________________l12" localSheetId="0">#REF!</definedName>
    <definedName name="________________________________________________l12">#REF!</definedName>
    <definedName name="________________________________________________l2">[2]r!$F$29</definedName>
    <definedName name="________________________________________________l3" localSheetId="8">#REF!</definedName>
    <definedName name="________________________________________________l3" localSheetId="0">#REF!</definedName>
    <definedName name="________________________________________________l3">#REF!</definedName>
    <definedName name="________________________________________________l4">[4]Sheet1!$W$2:$Y$103</definedName>
    <definedName name="________________________________________________l5" localSheetId="8">#REF!</definedName>
    <definedName name="________________________________________________l5" localSheetId="0">#REF!</definedName>
    <definedName name="________________________________________________l5">#REF!</definedName>
    <definedName name="________________________________________________l6">[2]r!$F$4</definedName>
    <definedName name="________________________________________________l7">[5]r!$F$4</definedName>
    <definedName name="________________________________________________l8">[2]r!$F$2</definedName>
    <definedName name="________________________________________________l9">[2]r!$F$3</definedName>
    <definedName name="________________________________________________mm1">[6]r!$F$4</definedName>
    <definedName name="________________________________________________mm11">[2]r!$F$4</definedName>
    <definedName name="________________________________________________mm111">[5]r!$F$4</definedName>
    <definedName name="________________________________________________pc2" localSheetId="8">#REF!</definedName>
    <definedName name="________________________________________________pc2" localSheetId="0">#REF!</definedName>
    <definedName name="________________________________________________pc2">#REF!</definedName>
    <definedName name="________________________________________________pv2" localSheetId="8">#REF!</definedName>
    <definedName name="________________________________________________pv2" localSheetId="0">#REF!</definedName>
    <definedName name="________________________________________________pv2">#REF!</definedName>
    <definedName name="________________________________________________rr3">[7]v!$A$2:$E$51</definedName>
    <definedName name="________________________________________________rrr1">[7]r!$B$1:$I$145</definedName>
    <definedName name="________________________________________________ss12">[8]rdamdata!$J$8</definedName>
    <definedName name="________________________________________________ss20">[8]rdamdata!$J$7</definedName>
    <definedName name="________________________________________________ss40">[8]rdamdata!$J$6</definedName>
    <definedName name="________________________________________________var1" localSheetId="8">#REF!</definedName>
    <definedName name="________________________________________________var1" localSheetId="0">#REF!</definedName>
    <definedName name="________________________________________________var1">#REF!</definedName>
    <definedName name="________________________________________________var4" localSheetId="8">#REF!</definedName>
    <definedName name="________________________________________________var4" localSheetId="0">#REF!</definedName>
    <definedName name="________________________________________________var4">#REF!</definedName>
    <definedName name="_______________________________________________bla1">[1]leads!$H$7</definedName>
    <definedName name="_______________________________________________can430">40.73</definedName>
    <definedName name="_______________________________________________can435">43.3</definedName>
    <definedName name="_______________________________________________cur1">[2]r!$F$30</definedName>
    <definedName name="_______________________________________________l1">[3]leads!$A$3:$E$108</definedName>
    <definedName name="_______________________________________________l12" localSheetId="8">#REF!</definedName>
    <definedName name="_______________________________________________l12" localSheetId="0">#REF!</definedName>
    <definedName name="_______________________________________________l12">#REF!</definedName>
    <definedName name="_______________________________________________l2">[2]r!$F$29</definedName>
    <definedName name="_______________________________________________l3" localSheetId="8">#REF!</definedName>
    <definedName name="_______________________________________________l3" localSheetId="0">#REF!</definedName>
    <definedName name="_______________________________________________l3">#REF!</definedName>
    <definedName name="_______________________________________________l4">[4]Sheet1!$W$2:$Y$103</definedName>
    <definedName name="_______________________________________________l5" localSheetId="8">#REF!</definedName>
    <definedName name="_______________________________________________l5" localSheetId="0">#REF!</definedName>
    <definedName name="_______________________________________________l5">#REF!</definedName>
    <definedName name="_______________________________________________l6">[2]r!$F$4</definedName>
    <definedName name="_______________________________________________l7">[5]r!$F$4</definedName>
    <definedName name="_______________________________________________l8">[2]r!$F$2</definedName>
    <definedName name="_______________________________________________l9">[2]r!$F$3</definedName>
    <definedName name="_______________________________________________mm1">[6]r!$F$4</definedName>
    <definedName name="_______________________________________________mm11">[2]r!$F$4</definedName>
    <definedName name="_______________________________________________mm111">[5]r!$F$4</definedName>
    <definedName name="_______________________________________________pc2" localSheetId="8">#REF!</definedName>
    <definedName name="_______________________________________________pc2" localSheetId="0">#REF!</definedName>
    <definedName name="_______________________________________________pc2">#REF!</definedName>
    <definedName name="_______________________________________________pv2" localSheetId="8">#REF!</definedName>
    <definedName name="_______________________________________________pv2" localSheetId="0">#REF!</definedName>
    <definedName name="_______________________________________________pv2">#REF!</definedName>
    <definedName name="_______________________________________________rr3">[7]v!$A$2:$E$51</definedName>
    <definedName name="_______________________________________________rrr1">[7]r!$B$1:$I$145</definedName>
    <definedName name="_______________________________________________ss12">[8]rdamdata!$J$8</definedName>
    <definedName name="_______________________________________________ss20">[8]rdamdata!$J$7</definedName>
    <definedName name="_______________________________________________ss40">[8]rdamdata!$J$6</definedName>
    <definedName name="_______________________________________________var1" localSheetId="8">#REF!</definedName>
    <definedName name="_______________________________________________var1" localSheetId="0">#REF!</definedName>
    <definedName name="_______________________________________________var1">#REF!</definedName>
    <definedName name="_______________________________________________var4" localSheetId="8">#REF!</definedName>
    <definedName name="_______________________________________________var4" localSheetId="0">#REF!</definedName>
    <definedName name="_______________________________________________var4">#REF!</definedName>
    <definedName name="______________________________________________bla1">[1]leads!$H$7</definedName>
    <definedName name="______________________________________________can430">40.73</definedName>
    <definedName name="______________________________________________can435">43.3</definedName>
    <definedName name="______________________________________________cur1">[2]r!$F$30</definedName>
    <definedName name="______________________________________________knr2" localSheetId="8">#REF!</definedName>
    <definedName name="______________________________________________knr2" localSheetId="0">#REF!</definedName>
    <definedName name="______________________________________________knr2">#REF!</definedName>
    <definedName name="______________________________________________l1">[3]leads!$A$3:$E$108</definedName>
    <definedName name="______________________________________________l12" localSheetId="8">#REF!</definedName>
    <definedName name="______________________________________________l12" localSheetId="0">#REF!</definedName>
    <definedName name="______________________________________________l12">#REF!</definedName>
    <definedName name="______________________________________________l2">[2]r!$F$29</definedName>
    <definedName name="______________________________________________l3" localSheetId="8">#REF!</definedName>
    <definedName name="______________________________________________l3" localSheetId="0">#REF!</definedName>
    <definedName name="______________________________________________l3">#REF!</definedName>
    <definedName name="______________________________________________l4">[4]Sheet1!$W$2:$Y$103</definedName>
    <definedName name="______________________________________________l5" localSheetId="8">#REF!</definedName>
    <definedName name="______________________________________________l5" localSheetId="0">#REF!</definedName>
    <definedName name="______________________________________________l5">#REF!</definedName>
    <definedName name="______________________________________________l6">[2]r!$F$4</definedName>
    <definedName name="______________________________________________l7">[5]r!$F$4</definedName>
    <definedName name="______________________________________________l8">[2]r!$F$2</definedName>
    <definedName name="______________________________________________l9">[2]r!$F$3</definedName>
    <definedName name="______________________________________________Met22" localSheetId="8">#REF!</definedName>
    <definedName name="______________________________________________Met22" localSheetId="0">#REF!</definedName>
    <definedName name="______________________________________________Met22">#REF!</definedName>
    <definedName name="______________________________________________Met45" localSheetId="8">#REF!</definedName>
    <definedName name="______________________________________________Met45" localSheetId="0">#REF!</definedName>
    <definedName name="______________________________________________Met45">#REF!</definedName>
    <definedName name="______________________________________________MEt55" localSheetId="8">#REF!</definedName>
    <definedName name="______________________________________________MEt55" localSheetId="0">#REF!</definedName>
    <definedName name="______________________________________________MEt55">#REF!</definedName>
    <definedName name="______________________________________________Met63" localSheetId="8">#REF!</definedName>
    <definedName name="______________________________________________Met63">#REF!</definedName>
    <definedName name="______________________________________________mm1">[6]r!$F$4</definedName>
    <definedName name="______________________________________________mm1000" localSheetId="8">#REF!</definedName>
    <definedName name="______________________________________________mm1000" localSheetId="0">#REF!</definedName>
    <definedName name="______________________________________________mm1000">#REF!</definedName>
    <definedName name="______________________________________________mm11">[2]r!$F$4</definedName>
    <definedName name="______________________________________________mm111">[5]r!$F$4</definedName>
    <definedName name="______________________________________________mm600" localSheetId="8">#REF!</definedName>
    <definedName name="______________________________________________mm600" localSheetId="0">#REF!</definedName>
    <definedName name="______________________________________________mm600">#REF!</definedName>
    <definedName name="______________________________________________mm800" localSheetId="8">#REF!</definedName>
    <definedName name="______________________________________________mm800" localSheetId="0">#REF!</definedName>
    <definedName name="______________________________________________mm800">#REF!</definedName>
    <definedName name="______________________________________________pc2" localSheetId="8">#REF!</definedName>
    <definedName name="______________________________________________pc2" localSheetId="0">#REF!</definedName>
    <definedName name="______________________________________________pc2">#REF!</definedName>
    <definedName name="______________________________________________pv2" localSheetId="8">#REF!</definedName>
    <definedName name="______________________________________________pv2">#REF!</definedName>
    <definedName name="______________________________________________rr3">[7]v!$A$2:$E$51</definedName>
    <definedName name="______________________________________________rrr1">[7]r!$B$1:$I$145</definedName>
    <definedName name="______________________________________________ss12">[8]rdamdata!$J$8</definedName>
    <definedName name="______________________________________________ss20">[8]rdamdata!$J$7</definedName>
    <definedName name="______________________________________________ss40">[8]rdamdata!$J$6</definedName>
    <definedName name="______________________________________________var1" localSheetId="8">#REF!</definedName>
    <definedName name="______________________________________________var1" localSheetId="0">#REF!</definedName>
    <definedName name="______________________________________________var1">#REF!</definedName>
    <definedName name="______________________________________________var4" localSheetId="8">#REF!</definedName>
    <definedName name="______________________________________________var4" localSheetId="0">#REF!</definedName>
    <definedName name="______________________________________________var4">#REF!</definedName>
    <definedName name="_____________________________________________bla1">[1]leads!$H$7</definedName>
    <definedName name="_____________________________________________can430">40.73</definedName>
    <definedName name="_____________________________________________can435">43.3</definedName>
    <definedName name="_____________________________________________cur1">[2]r!$F$30</definedName>
    <definedName name="_____________________________________________knr2" localSheetId="8">#REF!</definedName>
    <definedName name="_____________________________________________knr2" localSheetId="0">#REF!</definedName>
    <definedName name="_____________________________________________knr2">#REF!</definedName>
    <definedName name="_____________________________________________l1">[3]leads!$A$3:$E$108</definedName>
    <definedName name="_____________________________________________l12" localSheetId="8">#REF!</definedName>
    <definedName name="_____________________________________________l12" localSheetId="0">#REF!</definedName>
    <definedName name="_____________________________________________l12">#REF!</definedName>
    <definedName name="_____________________________________________l2">[2]r!$F$29</definedName>
    <definedName name="_____________________________________________l3" localSheetId="8">#REF!</definedName>
    <definedName name="_____________________________________________l3" localSheetId="0">#REF!</definedName>
    <definedName name="_____________________________________________l3">#REF!</definedName>
    <definedName name="_____________________________________________l4">[4]Sheet1!$W$2:$Y$103</definedName>
    <definedName name="_____________________________________________l5" localSheetId="8">#REF!</definedName>
    <definedName name="_____________________________________________l5" localSheetId="0">#REF!</definedName>
    <definedName name="_____________________________________________l5">#REF!</definedName>
    <definedName name="_____________________________________________l6">[2]r!$F$4</definedName>
    <definedName name="_____________________________________________l7">[5]r!$F$4</definedName>
    <definedName name="_____________________________________________l8">[2]r!$F$2</definedName>
    <definedName name="_____________________________________________l9">[2]r!$F$3</definedName>
    <definedName name="_____________________________________________mm1">[6]r!$F$4</definedName>
    <definedName name="_____________________________________________mm11">[2]r!$F$4</definedName>
    <definedName name="_____________________________________________mm111">[5]r!$F$4</definedName>
    <definedName name="_____________________________________________pc2" localSheetId="8">#REF!</definedName>
    <definedName name="_____________________________________________pc2" localSheetId="0">#REF!</definedName>
    <definedName name="_____________________________________________pc2">#REF!</definedName>
    <definedName name="_____________________________________________pv2" localSheetId="8">#REF!</definedName>
    <definedName name="_____________________________________________pv2" localSheetId="0">#REF!</definedName>
    <definedName name="_____________________________________________pv2">#REF!</definedName>
    <definedName name="_____________________________________________rr3">[7]v!$A$2:$E$51</definedName>
    <definedName name="_____________________________________________rrr1">[7]r!$B$1:$I$145</definedName>
    <definedName name="_____________________________________________ss12">[8]rdamdata!$J$8</definedName>
    <definedName name="_____________________________________________ss20">[8]rdamdata!$J$7</definedName>
    <definedName name="_____________________________________________ss40">[8]rdamdata!$J$6</definedName>
    <definedName name="_____________________________________________var1" localSheetId="8">#REF!</definedName>
    <definedName name="_____________________________________________var1" localSheetId="0">#REF!</definedName>
    <definedName name="_____________________________________________var1">#REF!</definedName>
    <definedName name="_____________________________________________var4" localSheetId="8">#REF!</definedName>
    <definedName name="_____________________________________________var4" localSheetId="0">#REF!</definedName>
    <definedName name="_____________________________________________var4">#REF!</definedName>
    <definedName name="____________________________________________bla1">[1]leads!$H$7</definedName>
    <definedName name="____________________________________________can430">40.73</definedName>
    <definedName name="____________________________________________can435">43.3</definedName>
    <definedName name="____________________________________________cur1">[2]r!$F$30</definedName>
    <definedName name="____________________________________________knr2" localSheetId="8">#REF!</definedName>
    <definedName name="____________________________________________knr2" localSheetId="0">#REF!</definedName>
    <definedName name="____________________________________________knr2">#REF!</definedName>
    <definedName name="____________________________________________l1">[3]leads!$A$3:$E$108</definedName>
    <definedName name="____________________________________________l12" localSheetId="8">#REF!</definedName>
    <definedName name="____________________________________________l12" localSheetId="0">#REF!</definedName>
    <definedName name="____________________________________________l12">#REF!</definedName>
    <definedName name="____________________________________________l2">[2]r!$F$29</definedName>
    <definedName name="____________________________________________l3" localSheetId="8">#REF!</definedName>
    <definedName name="____________________________________________l3" localSheetId="0">#REF!</definedName>
    <definedName name="____________________________________________l3">#REF!</definedName>
    <definedName name="____________________________________________l4">[4]Sheet1!$W$2:$Y$103</definedName>
    <definedName name="____________________________________________l5" localSheetId="8">#REF!</definedName>
    <definedName name="____________________________________________l5" localSheetId="0">#REF!</definedName>
    <definedName name="____________________________________________l5">#REF!</definedName>
    <definedName name="____________________________________________l6">[2]r!$F$4</definedName>
    <definedName name="____________________________________________l7">[5]r!$F$4</definedName>
    <definedName name="____________________________________________l8">[2]r!$F$2</definedName>
    <definedName name="____________________________________________l9">[2]r!$F$3</definedName>
    <definedName name="____________________________________________Met22" localSheetId="8">#REF!</definedName>
    <definedName name="____________________________________________Met22" localSheetId="0">#REF!</definedName>
    <definedName name="____________________________________________Met22">#REF!</definedName>
    <definedName name="____________________________________________Met45" localSheetId="8">#REF!</definedName>
    <definedName name="____________________________________________Met45" localSheetId="0">#REF!</definedName>
    <definedName name="____________________________________________Met45">#REF!</definedName>
    <definedName name="____________________________________________MEt55" localSheetId="8">#REF!</definedName>
    <definedName name="____________________________________________MEt55" localSheetId="0">#REF!</definedName>
    <definedName name="____________________________________________MEt55">#REF!</definedName>
    <definedName name="____________________________________________Met63" localSheetId="8">#REF!</definedName>
    <definedName name="____________________________________________Met63">#REF!</definedName>
    <definedName name="____________________________________________mm1">[6]r!$F$4</definedName>
    <definedName name="____________________________________________mm1000" localSheetId="8">#REF!</definedName>
    <definedName name="____________________________________________mm1000" localSheetId="0">#REF!</definedName>
    <definedName name="____________________________________________mm1000">#REF!</definedName>
    <definedName name="____________________________________________mm11">[2]r!$F$4</definedName>
    <definedName name="____________________________________________mm111">[5]r!$F$4</definedName>
    <definedName name="____________________________________________mm600" localSheetId="8">#REF!</definedName>
    <definedName name="____________________________________________mm600" localSheetId="0">#REF!</definedName>
    <definedName name="____________________________________________mm600">#REF!</definedName>
    <definedName name="____________________________________________mm800" localSheetId="8">#REF!</definedName>
    <definedName name="____________________________________________mm800" localSheetId="0">#REF!</definedName>
    <definedName name="____________________________________________mm800">#REF!</definedName>
    <definedName name="____________________________________________pc2" localSheetId="8">#REF!</definedName>
    <definedName name="____________________________________________pc2" localSheetId="0">#REF!</definedName>
    <definedName name="____________________________________________pc2">#REF!</definedName>
    <definedName name="____________________________________________pv2" localSheetId="8">#REF!</definedName>
    <definedName name="____________________________________________pv2">#REF!</definedName>
    <definedName name="____________________________________________rr3">[7]v!$A$2:$E$51</definedName>
    <definedName name="____________________________________________rrr1">[7]r!$B$1:$I$145</definedName>
    <definedName name="____________________________________________ss12">[8]rdamdata!$J$8</definedName>
    <definedName name="____________________________________________ss20">[8]rdamdata!$J$7</definedName>
    <definedName name="____________________________________________ss40">[8]rdamdata!$J$6</definedName>
    <definedName name="____________________________________________var1" localSheetId="8">#REF!</definedName>
    <definedName name="____________________________________________var1" localSheetId="0">#REF!</definedName>
    <definedName name="____________________________________________var1">#REF!</definedName>
    <definedName name="____________________________________________var4" localSheetId="8">#REF!</definedName>
    <definedName name="____________________________________________var4" localSheetId="0">#REF!</definedName>
    <definedName name="____________________________________________var4">#REF!</definedName>
    <definedName name="___________________________________________bla1">[1]leads!$H$7</definedName>
    <definedName name="___________________________________________can430">40.73</definedName>
    <definedName name="___________________________________________can435">43.3</definedName>
    <definedName name="___________________________________________cur1">[2]r!$F$30</definedName>
    <definedName name="___________________________________________knr2" localSheetId="8">#REF!</definedName>
    <definedName name="___________________________________________knr2" localSheetId="0">#REF!</definedName>
    <definedName name="___________________________________________knr2">#REF!</definedName>
    <definedName name="___________________________________________l1">[3]leads!$A$3:$E$108</definedName>
    <definedName name="___________________________________________l12" localSheetId="8">#REF!</definedName>
    <definedName name="___________________________________________l12" localSheetId="0">#REF!</definedName>
    <definedName name="___________________________________________l12">#REF!</definedName>
    <definedName name="___________________________________________l2">[2]r!$F$29</definedName>
    <definedName name="___________________________________________l3" localSheetId="8">#REF!</definedName>
    <definedName name="___________________________________________l3" localSheetId="0">#REF!</definedName>
    <definedName name="___________________________________________l3">#REF!</definedName>
    <definedName name="___________________________________________l4">[4]Sheet1!$W$2:$Y$103</definedName>
    <definedName name="___________________________________________l5" localSheetId="8">#REF!</definedName>
    <definedName name="___________________________________________l5" localSheetId="0">#REF!</definedName>
    <definedName name="___________________________________________l5">#REF!</definedName>
    <definedName name="___________________________________________l6">[2]r!$F$4</definedName>
    <definedName name="___________________________________________l7">[5]r!$F$4</definedName>
    <definedName name="___________________________________________l8">[2]r!$F$2</definedName>
    <definedName name="___________________________________________l9">[2]r!$F$3</definedName>
    <definedName name="___________________________________________Met22" localSheetId="8">#REF!</definedName>
    <definedName name="___________________________________________Met22" localSheetId="0">#REF!</definedName>
    <definedName name="___________________________________________Met22">#REF!</definedName>
    <definedName name="___________________________________________Met45" localSheetId="8">#REF!</definedName>
    <definedName name="___________________________________________Met45" localSheetId="0">#REF!</definedName>
    <definedName name="___________________________________________Met45">#REF!</definedName>
    <definedName name="___________________________________________MEt55" localSheetId="8">#REF!</definedName>
    <definedName name="___________________________________________MEt55" localSheetId="0">#REF!</definedName>
    <definedName name="___________________________________________MEt55">#REF!</definedName>
    <definedName name="___________________________________________Met63" localSheetId="8">#REF!</definedName>
    <definedName name="___________________________________________Met63">#REF!</definedName>
    <definedName name="___________________________________________mm1">[6]r!$F$4</definedName>
    <definedName name="___________________________________________mm1000" localSheetId="8">#REF!</definedName>
    <definedName name="___________________________________________mm1000" localSheetId="0">#REF!</definedName>
    <definedName name="___________________________________________mm1000">#REF!</definedName>
    <definedName name="___________________________________________mm11">[2]r!$F$4</definedName>
    <definedName name="___________________________________________mm111">[5]r!$F$4</definedName>
    <definedName name="___________________________________________mm600" localSheetId="8">#REF!</definedName>
    <definedName name="___________________________________________mm600" localSheetId="0">#REF!</definedName>
    <definedName name="___________________________________________mm600">#REF!</definedName>
    <definedName name="___________________________________________mm800" localSheetId="8">#REF!</definedName>
    <definedName name="___________________________________________mm800" localSheetId="0">#REF!</definedName>
    <definedName name="___________________________________________mm800">#REF!</definedName>
    <definedName name="___________________________________________pc2" localSheetId="8">#REF!</definedName>
    <definedName name="___________________________________________pc2" localSheetId="0">#REF!</definedName>
    <definedName name="___________________________________________pc2">#REF!</definedName>
    <definedName name="___________________________________________pv2" localSheetId="8">#REF!</definedName>
    <definedName name="___________________________________________pv2">#REF!</definedName>
    <definedName name="___________________________________________rr3">[7]v!$A$2:$E$51</definedName>
    <definedName name="___________________________________________rrr1">[7]r!$B$1:$I$145</definedName>
    <definedName name="___________________________________________ss12">[8]rdamdata!$J$8</definedName>
    <definedName name="___________________________________________ss20">[8]rdamdata!$J$7</definedName>
    <definedName name="___________________________________________ss40">[8]rdamdata!$J$6</definedName>
    <definedName name="___________________________________________var1" localSheetId="8">#REF!</definedName>
    <definedName name="___________________________________________var1" localSheetId="0">#REF!</definedName>
    <definedName name="___________________________________________var1">#REF!</definedName>
    <definedName name="___________________________________________var4" localSheetId="8">#REF!</definedName>
    <definedName name="___________________________________________var4" localSheetId="0">#REF!</definedName>
    <definedName name="___________________________________________var4">#REF!</definedName>
    <definedName name="__________________________________________bla1">[1]leads!$H$7</definedName>
    <definedName name="__________________________________________can430">40.73</definedName>
    <definedName name="__________________________________________can435">43.3</definedName>
    <definedName name="__________________________________________cur1">[2]r!$F$30</definedName>
    <definedName name="__________________________________________l1">[3]leads!$A$3:$E$108</definedName>
    <definedName name="__________________________________________l12" localSheetId="8">#REF!</definedName>
    <definedName name="__________________________________________l12" localSheetId="0">#REF!</definedName>
    <definedName name="__________________________________________l12">#REF!</definedName>
    <definedName name="__________________________________________l2">[2]r!$F$29</definedName>
    <definedName name="__________________________________________l3" localSheetId="8">#REF!</definedName>
    <definedName name="__________________________________________l3" localSheetId="0">#REF!</definedName>
    <definedName name="__________________________________________l3">#REF!</definedName>
    <definedName name="__________________________________________l4">[4]Sheet1!$W$2:$Y$103</definedName>
    <definedName name="__________________________________________l5" localSheetId="8">#REF!</definedName>
    <definedName name="__________________________________________l5" localSheetId="0">#REF!</definedName>
    <definedName name="__________________________________________l5">#REF!</definedName>
    <definedName name="__________________________________________l6">[2]r!$F$4</definedName>
    <definedName name="__________________________________________l7">[5]r!$F$4</definedName>
    <definedName name="__________________________________________l8">[2]r!$F$2</definedName>
    <definedName name="__________________________________________l9">[2]r!$F$3</definedName>
    <definedName name="__________________________________________Met22" localSheetId="8">#REF!</definedName>
    <definedName name="__________________________________________Met22" localSheetId="0">#REF!</definedName>
    <definedName name="__________________________________________Met22">#REF!</definedName>
    <definedName name="__________________________________________Met45" localSheetId="8">#REF!</definedName>
    <definedName name="__________________________________________Met45" localSheetId="0">#REF!</definedName>
    <definedName name="__________________________________________Met45">#REF!</definedName>
    <definedName name="__________________________________________MEt55" localSheetId="8">#REF!</definedName>
    <definedName name="__________________________________________MEt55" localSheetId="0">#REF!</definedName>
    <definedName name="__________________________________________MEt55">#REF!</definedName>
    <definedName name="__________________________________________Met63" localSheetId="8">#REF!</definedName>
    <definedName name="__________________________________________Met63">#REF!</definedName>
    <definedName name="__________________________________________mm1">[6]r!$F$4</definedName>
    <definedName name="__________________________________________mm1000" localSheetId="8">#REF!</definedName>
    <definedName name="__________________________________________mm1000" localSheetId="0">#REF!</definedName>
    <definedName name="__________________________________________mm1000">#REF!</definedName>
    <definedName name="__________________________________________mm11">[2]r!$F$4</definedName>
    <definedName name="__________________________________________mm111">[5]r!$F$4</definedName>
    <definedName name="__________________________________________mm600" localSheetId="8">#REF!</definedName>
    <definedName name="__________________________________________mm600" localSheetId="0">#REF!</definedName>
    <definedName name="__________________________________________mm600">#REF!</definedName>
    <definedName name="__________________________________________mm800" localSheetId="8">#REF!</definedName>
    <definedName name="__________________________________________mm800" localSheetId="0">#REF!</definedName>
    <definedName name="__________________________________________mm800">#REF!</definedName>
    <definedName name="__________________________________________pc2" localSheetId="8">#REF!</definedName>
    <definedName name="__________________________________________pc2" localSheetId="0">#REF!</definedName>
    <definedName name="__________________________________________pc2">#REF!</definedName>
    <definedName name="__________________________________________pv2" localSheetId="8">#REF!</definedName>
    <definedName name="__________________________________________pv2">#REF!</definedName>
    <definedName name="__________________________________________rr3">[7]v!$A$2:$E$51</definedName>
    <definedName name="__________________________________________rrr1">[7]r!$B$1:$I$145</definedName>
    <definedName name="__________________________________________ss12">[8]rdamdata!$J$8</definedName>
    <definedName name="__________________________________________ss20">[8]rdamdata!$J$7</definedName>
    <definedName name="__________________________________________ss40">[8]rdamdata!$J$6</definedName>
    <definedName name="__________________________________________var1" localSheetId="8">#REF!</definedName>
    <definedName name="__________________________________________var1" localSheetId="0">#REF!</definedName>
    <definedName name="__________________________________________var1">#REF!</definedName>
    <definedName name="__________________________________________var4" localSheetId="8">#REF!</definedName>
    <definedName name="__________________________________________var4" localSheetId="0">#REF!</definedName>
    <definedName name="__________________________________________var4">#REF!</definedName>
    <definedName name="_________________________________________bla1">[1]leads!$H$7</definedName>
    <definedName name="_________________________________________can430">40.73</definedName>
    <definedName name="_________________________________________can435">43.3</definedName>
    <definedName name="_________________________________________cur1">[2]r!$F$30</definedName>
    <definedName name="_________________________________________knr2" localSheetId="8">#REF!</definedName>
    <definedName name="_________________________________________knr2" localSheetId="0">#REF!</definedName>
    <definedName name="_________________________________________knr2">#REF!</definedName>
    <definedName name="_________________________________________l1">[3]leads!$A$3:$E$108</definedName>
    <definedName name="_________________________________________l12" localSheetId="8">#REF!</definedName>
    <definedName name="_________________________________________l12" localSheetId="0">#REF!</definedName>
    <definedName name="_________________________________________l12">#REF!</definedName>
    <definedName name="_________________________________________l2">[2]r!$F$29</definedName>
    <definedName name="_________________________________________l3" localSheetId="8">#REF!</definedName>
    <definedName name="_________________________________________l3" localSheetId="0">#REF!</definedName>
    <definedName name="_________________________________________l3">#REF!</definedName>
    <definedName name="_________________________________________l4">[4]Sheet1!$W$2:$Y$103</definedName>
    <definedName name="_________________________________________l5" localSheetId="8">#REF!</definedName>
    <definedName name="_________________________________________l5" localSheetId="0">#REF!</definedName>
    <definedName name="_________________________________________l5">#REF!</definedName>
    <definedName name="_________________________________________l6">[2]r!$F$4</definedName>
    <definedName name="_________________________________________l7">[5]r!$F$4</definedName>
    <definedName name="_________________________________________l8">[2]r!$F$2</definedName>
    <definedName name="_________________________________________l9">[2]r!$F$3</definedName>
    <definedName name="_________________________________________Met22" localSheetId="8">#REF!</definedName>
    <definedName name="_________________________________________Met22" localSheetId="0">#REF!</definedName>
    <definedName name="_________________________________________Met22">#REF!</definedName>
    <definedName name="_________________________________________Met45" localSheetId="8">#REF!</definedName>
    <definedName name="_________________________________________Met45" localSheetId="0">#REF!</definedName>
    <definedName name="_________________________________________Met45">#REF!</definedName>
    <definedName name="_________________________________________MEt55" localSheetId="8">#REF!</definedName>
    <definedName name="_________________________________________MEt55" localSheetId="0">#REF!</definedName>
    <definedName name="_________________________________________MEt55">#REF!</definedName>
    <definedName name="_________________________________________Met63" localSheetId="8">#REF!</definedName>
    <definedName name="_________________________________________Met63">#REF!</definedName>
    <definedName name="_________________________________________mm1">[6]r!$F$4</definedName>
    <definedName name="_________________________________________mm1000" localSheetId="8">#REF!</definedName>
    <definedName name="_________________________________________mm1000" localSheetId="0">#REF!</definedName>
    <definedName name="_________________________________________mm1000">#REF!</definedName>
    <definedName name="_________________________________________mm11">[2]r!$F$4</definedName>
    <definedName name="_________________________________________mm111">[5]r!$F$4</definedName>
    <definedName name="_________________________________________mm600" localSheetId="8">#REF!</definedName>
    <definedName name="_________________________________________mm600" localSheetId="0">#REF!</definedName>
    <definedName name="_________________________________________mm600">#REF!</definedName>
    <definedName name="_________________________________________mm800" localSheetId="8">#REF!</definedName>
    <definedName name="_________________________________________mm800" localSheetId="0">#REF!</definedName>
    <definedName name="_________________________________________mm800">#REF!</definedName>
    <definedName name="_________________________________________pc2" localSheetId="8">#REF!</definedName>
    <definedName name="_________________________________________pc2" localSheetId="0">#REF!</definedName>
    <definedName name="_________________________________________pc2">#REF!</definedName>
    <definedName name="_________________________________________pv2" localSheetId="8">#REF!</definedName>
    <definedName name="_________________________________________pv2">#REF!</definedName>
    <definedName name="_________________________________________rr3">[7]v!$A$2:$E$51</definedName>
    <definedName name="_________________________________________rrr1">[7]r!$B$1:$I$145</definedName>
    <definedName name="_________________________________________ss12">[8]rdamdata!$J$8</definedName>
    <definedName name="_________________________________________ss20">[8]rdamdata!$J$7</definedName>
    <definedName name="_________________________________________ss40">[8]rdamdata!$J$6</definedName>
    <definedName name="_________________________________________var1" localSheetId="8">#REF!</definedName>
    <definedName name="_________________________________________var1" localSheetId="0">#REF!</definedName>
    <definedName name="_________________________________________var1">#REF!</definedName>
    <definedName name="_________________________________________var4" localSheetId="8">#REF!</definedName>
    <definedName name="_________________________________________var4" localSheetId="0">#REF!</definedName>
    <definedName name="_________________________________________var4">#REF!</definedName>
    <definedName name="________________________________________bla1">[1]leads!$H$7</definedName>
    <definedName name="________________________________________can430">40.73</definedName>
    <definedName name="________________________________________can435">43.3</definedName>
    <definedName name="________________________________________cur1">[2]r!$F$30</definedName>
    <definedName name="________________________________________knr2" localSheetId="8">#REF!</definedName>
    <definedName name="________________________________________knr2" localSheetId="0">#REF!</definedName>
    <definedName name="________________________________________knr2">#REF!</definedName>
    <definedName name="________________________________________l1">[3]leads!$A$3:$E$108</definedName>
    <definedName name="________________________________________l12" localSheetId="8">#REF!</definedName>
    <definedName name="________________________________________l12" localSheetId="0">#REF!</definedName>
    <definedName name="________________________________________l12">#REF!</definedName>
    <definedName name="________________________________________l2">[2]r!$F$29</definedName>
    <definedName name="________________________________________l3" localSheetId="8">#REF!</definedName>
    <definedName name="________________________________________l3" localSheetId="0">#REF!</definedName>
    <definedName name="________________________________________l3">#REF!</definedName>
    <definedName name="________________________________________l4">[4]Sheet1!$W$2:$Y$103</definedName>
    <definedName name="________________________________________l5" localSheetId="8">#REF!</definedName>
    <definedName name="________________________________________l5" localSheetId="0">#REF!</definedName>
    <definedName name="________________________________________l5">#REF!</definedName>
    <definedName name="________________________________________l6">[2]r!$F$4</definedName>
    <definedName name="________________________________________l7">[5]r!$F$4</definedName>
    <definedName name="________________________________________l8">[2]r!$F$2</definedName>
    <definedName name="________________________________________l9">[2]r!$F$3</definedName>
    <definedName name="________________________________________Met22" localSheetId="8">#REF!</definedName>
    <definedName name="________________________________________Met22" localSheetId="0">#REF!</definedName>
    <definedName name="________________________________________Met22">#REF!</definedName>
    <definedName name="________________________________________Met45" localSheetId="8">#REF!</definedName>
    <definedName name="________________________________________Met45" localSheetId="0">#REF!</definedName>
    <definedName name="________________________________________Met45">#REF!</definedName>
    <definedName name="________________________________________MEt55" localSheetId="8">#REF!</definedName>
    <definedName name="________________________________________MEt55" localSheetId="0">#REF!</definedName>
    <definedName name="________________________________________MEt55">#REF!</definedName>
    <definedName name="________________________________________Met63" localSheetId="8">#REF!</definedName>
    <definedName name="________________________________________Met63">#REF!</definedName>
    <definedName name="________________________________________mm1">[6]r!$F$4</definedName>
    <definedName name="________________________________________mm1000" localSheetId="8">#REF!</definedName>
    <definedName name="________________________________________mm1000" localSheetId="0">#REF!</definedName>
    <definedName name="________________________________________mm1000">#REF!</definedName>
    <definedName name="________________________________________mm11">[2]r!$F$4</definedName>
    <definedName name="________________________________________mm111">[5]r!$F$4</definedName>
    <definedName name="________________________________________mm600" localSheetId="8">#REF!</definedName>
    <definedName name="________________________________________mm600" localSheetId="0">#REF!</definedName>
    <definedName name="________________________________________mm600">#REF!</definedName>
    <definedName name="________________________________________mm800" localSheetId="8">#REF!</definedName>
    <definedName name="________________________________________mm800" localSheetId="0">#REF!</definedName>
    <definedName name="________________________________________mm800">#REF!</definedName>
    <definedName name="________________________________________pc2" localSheetId="8">#REF!</definedName>
    <definedName name="________________________________________pc2" localSheetId="0">#REF!</definedName>
    <definedName name="________________________________________pc2">#REF!</definedName>
    <definedName name="________________________________________pv2" localSheetId="8">#REF!</definedName>
    <definedName name="________________________________________pv2">#REF!</definedName>
    <definedName name="________________________________________rr3">[7]v!$A$2:$E$51</definedName>
    <definedName name="________________________________________rrr1">[7]r!$B$1:$I$145</definedName>
    <definedName name="________________________________________ss12">[8]rdamdata!$J$8</definedName>
    <definedName name="________________________________________ss20">[8]rdamdata!$J$7</definedName>
    <definedName name="________________________________________ss40">[8]rdamdata!$J$6</definedName>
    <definedName name="________________________________________var1" localSheetId="8">#REF!</definedName>
    <definedName name="________________________________________var1" localSheetId="0">#REF!</definedName>
    <definedName name="________________________________________var1">#REF!</definedName>
    <definedName name="________________________________________var4" localSheetId="8">#REF!</definedName>
    <definedName name="________________________________________var4" localSheetId="0">#REF!</definedName>
    <definedName name="________________________________________var4">#REF!</definedName>
    <definedName name="_______________________________________bla1">[1]leads!$H$7</definedName>
    <definedName name="_______________________________________can430">40.73</definedName>
    <definedName name="_______________________________________can435">43.3</definedName>
    <definedName name="_______________________________________cur1">[2]r!$F$30</definedName>
    <definedName name="_______________________________________knr2" localSheetId="8">#REF!</definedName>
    <definedName name="_______________________________________knr2" localSheetId="0">#REF!</definedName>
    <definedName name="_______________________________________knr2">#REF!</definedName>
    <definedName name="_______________________________________l1">[3]leads!$A$3:$E$108</definedName>
    <definedName name="_______________________________________l12" localSheetId="8">#REF!</definedName>
    <definedName name="_______________________________________l12" localSheetId="0">#REF!</definedName>
    <definedName name="_______________________________________l12">#REF!</definedName>
    <definedName name="_______________________________________l2">[2]r!$F$29</definedName>
    <definedName name="_______________________________________l3" localSheetId="8">#REF!</definedName>
    <definedName name="_______________________________________l3" localSheetId="0">#REF!</definedName>
    <definedName name="_______________________________________l3">#REF!</definedName>
    <definedName name="_______________________________________l4">[4]Sheet1!$W$2:$Y$103</definedName>
    <definedName name="_______________________________________l5" localSheetId="8">#REF!</definedName>
    <definedName name="_______________________________________l5" localSheetId="0">#REF!</definedName>
    <definedName name="_______________________________________l5">#REF!</definedName>
    <definedName name="_______________________________________l6">[2]r!$F$4</definedName>
    <definedName name="_______________________________________l7">[5]r!$F$4</definedName>
    <definedName name="_______________________________________l8">[2]r!$F$2</definedName>
    <definedName name="_______________________________________l9">[2]r!$F$3</definedName>
    <definedName name="_______________________________________Met22" localSheetId="8">#REF!</definedName>
    <definedName name="_______________________________________Met22" localSheetId="0">#REF!</definedName>
    <definedName name="_______________________________________Met22">#REF!</definedName>
    <definedName name="_______________________________________Met45" localSheetId="8">#REF!</definedName>
    <definedName name="_______________________________________Met45" localSheetId="0">#REF!</definedName>
    <definedName name="_______________________________________Met45">#REF!</definedName>
    <definedName name="_______________________________________MEt55" localSheetId="8">#REF!</definedName>
    <definedName name="_______________________________________MEt55" localSheetId="0">#REF!</definedName>
    <definedName name="_______________________________________MEt55">#REF!</definedName>
    <definedName name="_______________________________________Met63" localSheetId="8">#REF!</definedName>
    <definedName name="_______________________________________Met63">#REF!</definedName>
    <definedName name="_______________________________________mm1">[6]r!$F$4</definedName>
    <definedName name="_______________________________________mm1000" localSheetId="8">#REF!</definedName>
    <definedName name="_______________________________________mm1000" localSheetId="0">#REF!</definedName>
    <definedName name="_______________________________________mm1000">#REF!</definedName>
    <definedName name="_______________________________________mm11">[2]r!$F$4</definedName>
    <definedName name="_______________________________________mm111">[5]r!$F$4</definedName>
    <definedName name="_______________________________________mm600" localSheetId="8">#REF!</definedName>
    <definedName name="_______________________________________mm600" localSheetId="0">#REF!</definedName>
    <definedName name="_______________________________________mm600">#REF!</definedName>
    <definedName name="_______________________________________mm800" localSheetId="8">#REF!</definedName>
    <definedName name="_______________________________________mm800" localSheetId="0">#REF!</definedName>
    <definedName name="_______________________________________mm800">#REF!</definedName>
    <definedName name="_______________________________________pc2" localSheetId="8">#REF!</definedName>
    <definedName name="_______________________________________pc2" localSheetId="0">#REF!</definedName>
    <definedName name="_______________________________________pc2">#REF!</definedName>
    <definedName name="_______________________________________pv2" localSheetId="8">#REF!</definedName>
    <definedName name="_______________________________________pv2">#REF!</definedName>
    <definedName name="_______________________________________rr3">[7]v!$A$2:$E$51</definedName>
    <definedName name="_______________________________________rrr1">[7]r!$B$1:$I$145</definedName>
    <definedName name="_______________________________________ss12">[8]rdamdata!$J$8</definedName>
    <definedName name="_______________________________________ss20">[8]rdamdata!$J$7</definedName>
    <definedName name="_______________________________________ss40">[8]rdamdata!$J$6</definedName>
    <definedName name="_______________________________________var1" localSheetId="8">#REF!</definedName>
    <definedName name="_______________________________________var1" localSheetId="0">#REF!</definedName>
    <definedName name="_______________________________________var1">#REF!</definedName>
    <definedName name="_______________________________________var4" localSheetId="8">#REF!</definedName>
    <definedName name="_______________________________________var4" localSheetId="0">#REF!</definedName>
    <definedName name="_______________________________________var4">#REF!</definedName>
    <definedName name="______________________________________bla1">[1]leads!$H$7</definedName>
    <definedName name="______________________________________can430">40.73</definedName>
    <definedName name="______________________________________can435">43.3</definedName>
    <definedName name="______________________________________cur1">[2]r!$F$30</definedName>
    <definedName name="______________________________________knr2" localSheetId="8">#REF!</definedName>
    <definedName name="______________________________________knr2" localSheetId="0">#REF!</definedName>
    <definedName name="______________________________________knr2">#REF!</definedName>
    <definedName name="______________________________________l1">[3]leads!$A$3:$E$108</definedName>
    <definedName name="______________________________________l12" localSheetId="8">#REF!</definedName>
    <definedName name="______________________________________l12" localSheetId="0">#REF!</definedName>
    <definedName name="______________________________________l12">#REF!</definedName>
    <definedName name="______________________________________l2">[2]r!$F$29</definedName>
    <definedName name="______________________________________l3" localSheetId="8">#REF!</definedName>
    <definedName name="______________________________________l3" localSheetId="0">#REF!</definedName>
    <definedName name="______________________________________l3">#REF!</definedName>
    <definedName name="______________________________________l4">[4]Sheet1!$W$2:$Y$103</definedName>
    <definedName name="______________________________________l5" localSheetId="8">#REF!</definedName>
    <definedName name="______________________________________l5" localSheetId="0">#REF!</definedName>
    <definedName name="______________________________________l5">#REF!</definedName>
    <definedName name="______________________________________l6">[2]r!$F$4</definedName>
    <definedName name="______________________________________l7">[5]r!$F$4</definedName>
    <definedName name="______________________________________l8">[2]r!$F$2</definedName>
    <definedName name="______________________________________l9">[2]r!$F$3</definedName>
    <definedName name="______________________________________Met22" localSheetId="8">#REF!</definedName>
    <definedName name="______________________________________Met22" localSheetId="0">#REF!</definedName>
    <definedName name="______________________________________Met22">#REF!</definedName>
    <definedName name="______________________________________Met45" localSheetId="8">#REF!</definedName>
    <definedName name="______________________________________Met45" localSheetId="0">#REF!</definedName>
    <definedName name="______________________________________Met45">#REF!</definedName>
    <definedName name="______________________________________MEt55" localSheetId="8">#REF!</definedName>
    <definedName name="______________________________________MEt55" localSheetId="0">#REF!</definedName>
    <definedName name="______________________________________MEt55">#REF!</definedName>
    <definedName name="______________________________________Met63" localSheetId="8">#REF!</definedName>
    <definedName name="______________________________________Met63">#REF!</definedName>
    <definedName name="______________________________________mm1">[6]r!$F$4</definedName>
    <definedName name="______________________________________mm1000" localSheetId="8">#REF!</definedName>
    <definedName name="______________________________________mm1000" localSheetId="0">#REF!</definedName>
    <definedName name="______________________________________mm1000">#REF!</definedName>
    <definedName name="______________________________________mm11">[2]r!$F$4</definedName>
    <definedName name="______________________________________mm111">[5]r!$F$4</definedName>
    <definedName name="______________________________________mm600" localSheetId="8">#REF!</definedName>
    <definedName name="______________________________________mm600" localSheetId="0">#REF!</definedName>
    <definedName name="______________________________________mm600">#REF!</definedName>
    <definedName name="______________________________________mm800" localSheetId="8">#REF!</definedName>
    <definedName name="______________________________________mm800" localSheetId="0">#REF!</definedName>
    <definedName name="______________________________________mm800">#REF!</definedName>
    <definedName name="______________________________________pc2" localSheetId="8">#REF!</definedName>
    <definedName name="______________________________________pc2" localSheetId="0">#REF!</definedName>
    <definedName name="______________________________________pc2">#REF!</definedName>
    <definedName name="______________________________________pv2" localSheetId="8">#REF!</definedName>
    <definedName name="______________________________________pv2">#REF!</definedName>
    <definedName name="______________________________________rr3">[7]v!$A$2:$E$51</definedName>
    <definedName name="______________________________________rrr1">[7]r!$B$1:$I$145</definedName>
    <definedName name="______________________________________ss12">[8]rdamdata!$J$8</definedName>
    <definedName name="______________________________________ss20">[8]rdamdata!$J$7</definedName>
    <definedName name="______________________________________ss40">[8]rdamdata!$J$6</definedName>
    <definedName name="______________________________________var1" localSheetId="8">#REF!</definedName>
    <definedName name="______________________________________var1" localSheetId="0">#REF!</definedName>
    <definedName name="______________________________________var1">#REF!</definedName>
    <definedName name="______________________________________var4" localSheetId="8">#REF!</definedName>
    <definedName name="______________________________________var4" localSheetId="0">#REF!</definedName>
    <definedName name="______________________________________var4">#REF!</definedName>
    <definedName name="_____________________________________bla1">[1]leads!$H$7</definedName>
    <definedName name="_____________________________________can430">40.73</definedName>
    <definedName name="_____________________________________can435">43.3</definedName>
    <definedName name="_____________________________________cur1">[2]r!$F$30</definedName>
    <definedName name="_____________________________________knr2" localSheetId="8">#REF!</definedName>
    <definedName name="_____________________________________knr2" localSheetId="0">#REF!</definedName>
    <definedName name="_____________________________________knr2">#REF!</definedName>
    <definedName name="_____________________________________l1">[3]leads!$A$3:$E$108</definedName>
    <definedName name="_____________________________________l12" localSheetId="8">#REF!</definedName>
    <definedName name="_____________________________________l12" localSheetId="0">#REF!</definedName>
    <definedName name="_____________________________________l12">#REF!</definedName>
    <definedName name="_____________________________________l2">[2]r!$F$29</definedName>
    <definedName name="_____________________________________l3" localSheetId="8">#REF!</definedName>
    <definedName name="_____________________________________l3" localSheetId="0">#REF!</definedName>
    <definedName name="_____________________________________l3">#REF!</definedName>
    <definedName name="_____________________________________l4">[4]Sheet1!$W$2:$Y$103</definedName>
    <definedName name="_____________________________________l5" localSheetId="8">#REF!</definedName>
    <definedName name="_____________________________________l5" localSheetId="0">#REF!</definedName>
    <definedName name="_____________________________________l5">#REF!</definedName>
    <definedName name="_____________________________________l6">[2]r!$F$4</definedName>
    <definedName name="_____________________________________l7">[5]r!$F$4</definedName>
    <definedName name="_____________________________________l8">[2]r!$F$2</definedName>
    <definedName name="_____________________________________l9">[2]r!$F$3</definedName>
    <definedName name="_____________________________________Met22" localSheetId="8">#REF!</definedName>
    <definedName name="_____________________________________Met22" localSheetId="0">#REF!</definedName>
    <definedName name="_____________________________________Met22">#REF!</definedName>
    <definedName name="_____________________________________Met45" localSheetId="8">#REF!</definedName>
    <definedName name="_____________________________________Met45" localSheetId="0">#REF!</definedName>
    <definedName name="_____________________________________Met45">#REF!</definedName>
    <definedName name="_____________________________________MEt55" localSheetId="8">#REF!</definedName>
    <definedName name="_____________________________________MEt55" localSheetId="0">#REF!</definedName>
    <definedName name="_____________________________________MEt55">#REF!</definedName>
    <definedName name="_____________________________________Met63" localSheetId="8">#REF!</definedName>
    <definedName name="_____________________________________Met63">#REF!</definedName>
    <definedName name="_____________________________________mm1">[6]r!$F$4</definedName>
    <definedName name="_____________________________________mm1000" localSheetId="8">#REF!</definedName>
    <definedName name="_____________________________________mm1000" localSheetId="0">#REF!</definedName>
    <definedName name="_____________________________________mm1000">#REF!</definedName>
    <definedName name="_____________________________________mm11">[2]r!$F$4</definedName>
    <definedName name="_____________________________________mm111">[5]r!$F$4</definedName>
    <definedName name="_____________________________________mm600" localSheetId="8">#REF!</definedName>
    <definedName name="_____________________________________mm600" localSheetId="0">#REF!</definedName>
    <definedName name="_____________________________________mm600">#REF!</definedName>
    <definedName name="_____________________________________mm800" localSheetId="8">#REF!</definedName>
    <definedName name="_____________________________________mm800" localSheetId="0">#REF!</definedName>
    <definedName name="_____________________________________mm800">#REF!</definedName>
    <definedName name="_____________________________________pc2" localSheetId="8">#REF!</definedName>
    <definedName name="_____________________________________pc2" localSheetId="0">#REF!</definedName>
    <definedName name="_____________________________________pc2">#REF!</definedName>
    <definedName name="_____________________________________pv2" localSheetId="8">#REF!</definedName>
    <definedName name="_____________________________________pv2">#REF!</definedName>
    <definedName name="_____________________________________rr3">[7]v!$A$2:$E$51</definedName>
    <definedName name="_____________________________________rrr1">[7]r!$B$1:$I$145</definedName>
    <definedName name="_____________________________________ss12">[8]rdamdata!$J$8</definedName>
    <definedName name="_____________________________________ss20">[8]rdamdata!$J$7</definedName>
    <definedName name="_____________________________________ss40">[8]rdamdata!$J$6</definedName>
    <definedName name="_____________________________________var1" localSheetId="8">#REF!</definedName>
    <definedName name="_____________________________________var1" localSheetId="0">#REF!</definedName>
    <definedName name="_____________________________________var1">#REF!</definedName>
    <definedName name="_____________________________________var4" localSheetId="8">#REF!</definedName>
    <definedName name="_____________________________________var4" localSheetId="0">#REF!</definedName>
    <definedName name="_____________________________________var4">#REF!</definedName>
    <definedName name="____________________________________bla1">[1]leads!$H$7</definedName>
    <definedName name="____________________________________can430">40.73</definedName>
    <definedName name="____________________________________can435">43.3</definedName>
    <definedName name="____________________________________cur1">[2]r!$F$30</definedName>
    <definedName name="____________________________________knr2" localSheetId="8">#REF!</definedName>
    <definedName name="____________________________________knr2" localSheetId="0">#REF!</definedName>
    <definedName name="____________________________________knr2">#REF!</definedName>
    <definedName name="____________________________________l1">[3]leads!$A$3:$E$108</definedName>
    <definedName name="____________________________________l12" localSheetId="8">#REF!</definedName>
    <definedName name="____________________________________l12" localSheetId="0">#REF!</definedName>
    <definedName name="____________________________________l12">#REF!</definedName>
    <definedName name="____________________________________l2">[2]r!$F$29</definedName>
    <definedName name="____________________________________l3" localSheetId="8">#REF!</definedName>
    <definedName name="____________________________________l3" localSheetId="0">#REF!</definedName>
    <definedName name="____________________________________l3">#REF!</definedName>
    <definedName name="____________________________________l4">[4]Sheet1!$W$2:$Y$103</definedName>
    <definedName name="____________________________________l5" localSheetId="8">#REF!</definedName>
    <definedName name="____________________________________l5" localSheetId="0">#REF!</definedName>
    <definedName name="____________________________________l5">#REF!</definedName>
    <definedName name="____________________________________l6">[2]r!$F$4</definedName>
    <definedName name="____________________________________l7">[5]r!$F$4</definedName>
    <definedName name="____________________________________l8">[2]r!$F$2</definedName>
    <definedName name="____________________________________l9">[2]r!$F$3</definedName>
    <definedName name="____________________________________mm1">[6]r!$F$4</definedName>
    <definedName name="____________________________________mm11">[2]r!$F$4</definedName>
    <definedName name="____________________________________mm111">[5]r!$F$4</definedName>
    <definedName name="____________________________________pc2" localSheetId="8">#REF!</definedName>
    <definedName name="____________________________________pc2" localSheetId="0">#REF!</definedName>
    <definedName name="____________________________________pc2">#REF!</definedName>
    <definedName name="____________________________________pv2" localSheetId="8">#REF!</definedName>
    <definedName name="____________________________________pv2" localSheetId="0">#REF!</definedName>
    <definedName name="____________________________________pv2">#REF!</definedName>
    <definedName name="____________________________________rr3">[7]v!$A$2:$E$51</definedName>
    <definedName name="____________________________________rrr1">[7]r!$B$1:$I$145</definedName>
    <definedName name="____________________________________ss12">[8]rdamdata!$J$8</definedName>
    <definedName name="____________________________________ss20">[8]rdamdata!$J$7</definedName>
    <definedName name="____________________________________ss40">[8]rdamdata!$J$6</definedName>
    <definedName name="____________________________________var1" localSheetId="8">#REF!</definedName>
    <definedName name="____________________________________var1" localSheetId="0">#REF!</definedName>
    <definedName name="____________________________________var1">#REF!</definedName>
    <definedName name="____________________________________var4" localSheetId="8">#REF!</definedName>
    <definedName name="____________________________________var4" localSheetId="0">#REF!</definedName>
    <definedName name="____________________________________var4">#REF!</definedName>
    <definedName name="___________________________________bla1">[1]leads!$H$7</definedName>
    <definedName name="___________________________________can430">40.73</definedName>
    <definedName name="___________________________________can435">43.3</definedName>
    <definedName name="___________________________________cur1">[2]r!$F$30</definedName>
    <definedName name="___________________________________knr2" localSheetId="8">#REF!</definedName>
    <definedName name="___________________________________knr2" localSheetId="0">#REF!</definedName>
    <definedName name="___________________________________knr2">#REF!</definedName>
    <definedName name="___________________________________l1">[3]leads!$A$3:$E$108</definedName>
    <definedName name="___________________________________l12" localSheetId="8">#REF!</definedName>
    <definedName name="___________________________________l12" localSheetId="0">#REF!</definedName>
    <definedName name="___________________________________l12">#REF!</definedName>
    <definedName name="___________________________________l2">[2]r!$F$29</definedName>
    <definedName name="___________________________________l3" localSheetId="8">#REF!</definedName>
    <definedName name="___________________________________l3" localSheetId="0">#REF!</definedName>
    <definedName name="___________________________________l3">#REF!</definedName>
    <definedName name="___________________________________l4">[4]Sheet1!$W$2:$Y$103</definedName>
    <definedName name="___________________________________l5" localSheetId="8">#REF!</definedName>
    <definedName name="___________________________________l5" localSheetId="0">#REF!</definedName>
    <definedName name="___________________________________l5">#REF!</definedName>
    <definedName name="___________________________________l6">[2]r!$F$4</definedName>
    <definedName name="___________________________________l7">[5]r!$F$4</definedName>
    <definedName name="___________________________________l8">[2]r!$F$2</definedName>
    <definedName name="___________________________________l9">[2]r!$F$3</definedName>
    <definedName name="___________________________________Met22" localSheetId="8">#REF!</definedName>
    <definedName name="___________________________________Met22" localSheetId="0">#REF!</definedName>
    <definedName name="___________________________________Met22">#REF!</definedName>
    <definedName name="___________________________________Met45" localSheetId="8">#REF!</definedName>
    <definedName name="___________________________________Met45" localSheetId="0">#REF!</definedName>
    <definedName name="___________________________________Met45">#REF!</definedName>
    <definedName name="___________________________________MEt55" localSheetId="8">#REF!</definedName>
    <definedName name="___________________________________MEt55" localSheetId="0">#REF!</definedName>
    <definedName name="___________________________________MEt55">#REF!</definedName>
    <definedName name="___________________________________Met63" localSheetId="8">#REF!</definedName>
    <definedName name="___________________________________Met63">#REF!</definedName>
    <definedName name="___________________________________mm1">[6]r!$F$4</definedName>
    <definedName name="___________________________________mm1000" localSheetId="8">#REF!</definedName>
    <definedName name="___________________________________mm1000" localSheetId="0">#REF!</definedName>
    <definedName name="___________________________________mm1000">#REF!</definedName>
    <definedName name="___________________________________mm11">[2]r!$F$4</definedName>
    <definedName name="___________________________________mm111">[5]r!$F$4</definedName>
    <definedName name="___________________________________mm600" localSheetId="8">#REF!</definedName>
    <definedName name="___________________________________mm600" localSheetId="0">#REF!</definedName>
    <definedName name="___________________________________mm600">#REF!</definedName>
    <definedName name="___________________________________mm800" localSheetId="8">#REF!</definedName>
    <definedName name="___________________________________mm800" localSheetId="0">#REF!</definedName>
    <definedName name="___________________________________mm800">#REF!</definedName>
    <definedName name="___________________________________pc2" localSheetId="8">#REF!</definedName>
    <definedName name="___________________________________pc2" localSheetId="0">#REF!</definedName>
    <definedName name="___________________________________pc2">#REF!</definedName>
    <definedName name="___________________________________pv2" localSheetId="8">#REF!</definedName>
    <definedName name="___________________________________pv2">#REF!</definedName>
    <definedName name="___________________________________rr3">[7]v!$A$2:$E$51</definedName>
    <definedName name="___________________________________rrr1">[7]r!$B$1:$I$145</definedName>
    <definedName name="___________________________________ss12">[8]rdamdata!$J$8</definedName>
    <definedName name="___________________________________ss20">[8]rdamdata!$J$7</definedName>
    <definedName name="___________________________________ss40">[8]rdamdata!$J$6</definedName>
    <definedName name="___________________________________var1" localSheetId="8">#REF!</definedName>
    <definedName name="___________________________________var1" localSheetId="0">#REF!</definedName>
    <definedName name="___________________________________var1">#REF!</definedName>
    <definedName name="___________________________________var4" localSheetId="8">#REF!</definedName>
    <definedName name="___________________________________var4" localSheetId="0">#REF!</definedName>
    <definedName name="___________________________________var4">#REF!</definedName>
    <definedName name="__________________________________bla1">[1]leads!$H$7</definedName>
    <definedName name="__________________________________can430">40.73</definedName>
    <definedName name="__________________________________can435">43.3</definedName>
    <definedName name="__________________________________cur1">[2]r!$F$30</definedName>
    <definedName name="__________________________________knr2" localSheetId="8">#REF!</definedName>
    <definedName name="__________________________________knr2" localSheetId="0">#REF!</definedName>
    <definedName name="__________________________________knr2">#REF!</definedName>
    <definedName name="__________________________________l1">[3]leads!$A$3:$E$108</definedName>
    <definedName name="__________________________________l12" localSheetId="8">#REF!</definedName>
    <definedName name="__________________________________l12" localSheetId="0">#REF!</definedName>
    <definedName name="__________________________________l12">#REF!</definedName>
    <definedName name="__________________________________l2">[2]r!$F$29</definedName>
    <definedName name="__________________________________l3" localSheetId="8">#REF!</definedName>
    <definedName name="__________________________________l3" localSheetId="0">#REF!</definedName>
    <definedName name="__________________________________l3">#REF!</definedName>
    <definedName name="__________________________________l4">[4]Sheet1!$W$2:$Y$103</definedName>
    <definedName name="__________________________________l5" localSheetId="8">#REF!</definedName>
    <definedName name="__________________________________l5" localSheetId="0">#REF!</definedName>
    <definedName name="__________________________________l5">#REF!</definedName>
    <definedName name="__________________________________l6">[2]r!$F$4</definedName>
    <definedName name="__________________________________l7">[5]r!$F$4</definedName>
    <definedName name="__________________________________l8">[2]r!$F$2</definedName>
    <definedName name="__________________________________l9">[2]r!$F$3</definedName>
    <definedName name="__________________________________Met22" localSheetId="8">#REF!</definedName>
    <definedName name="__________________________________Met22" localSheetId="0">#REF!</definedName>
    <definedName name="__________________________________Met22">#REF!</definedName>
    <definedName name="__________________________________Met45" localSheetId="8">#REF!</definedName>
    <definedName name="__________________________________Met45" localSheetId="0">#REF!</definedName>
    <definedName name="__________________________________Met45">#REF!</definedName>
    <definedName name="__________________________________MEt55" localSheetId="8">#REF!</definedName>
    <definedName name="__________________________________MEt55" localSheetId="0">#REF!</definedName>
    <definedName name="__________________________________MEt55">#REF!</definedName>
    <definedName name="__________________________________Met63" localSheetId="8">#REF!</definedName>
    <definedName name="__________________________________Met63">#REF!</definedName>
    <definedName name="__________________________________mm1">[6]r!$F$4</definedName>
    <definedName name="__________________________________mm1000" localSheetId="8">#REF!</definedName>
    <definedName name="__________________________________mm1000" localSheetId="0">#REF!</definedName>
    <definedName name="__________________________________mm1000">#REF!</definedName>
    <definedName name="__________________________________mm11">[2]r!$F$4</definedName>
    <definedName name="__________________________________mm111">[5]r!$F$4</definedName>
    <definedName name="__________________________________mm600" localSheetId="8">#REF!</definedName>
    <definedName name="__________________________________mm600" localSheetId="0">#REF!</definedName>
    <definedName name="__________________________________mm600">#REF!</definedName>
    <definedName name="__________________________________mm800" localSheetId="8">#REF!</definedName>
    <definedName name="__________________________________mm800" localSheetId="0">#REF!</definedName>
    <definedName name="__________________________________mm800">#REF!</definedName>
    <definedName name="__________________________________pc2" localSheetId="8">#REF!</definedName>
    <definedName name="__________________________________pc2" localSheetId="0">#REF!</definedName>
    <definedName name="__________________________________pc2">#REF!</definedName>
    <definedName name="__________________________________pv2" localSheetId="8">#REF!</definedName>
    <definedName name="__________________________________pv2">#REF!</definedName>
    <definedName name="__________________________________rr3">[7]v!$A$2:$E$51</definedName>
    <definedName name="__________________________________rrr1">[7]r!$B$1:$I$145</definedName>
    <definedName name="__________________________________ss12">[8]rdamdata!$J$8</definedName>
    <definedName name="__________________________________ss20">[8]rdamdata!$J$7</definedName>
    <definedName name="__________________________________ss40">[8]rdamdata!$J$6</definedName>
    <definedName name="__________________________________var1" localSheetId="8">#REF!</definedName>
    <definedName name="__________________________________var1" localSheetId="0">#REF!</definedName>
    <definedName name="__________________________________var1">#REF!</definedName>
    <definedName name="__________________________________var4" localSheetId="8">#REF!</definedName>
    <definedName name="__________________________________var4" localSheetId="0">#REF!</definedName>
    <definedName name="__________________________________var4">#REF!</definedName>
    <definedName name="_________________________________bla1">[1]leads!$H$7</definedName>
    <definedName name="_________________________________can430">40.73</definedName>
    <definedName name="_________________________________can435">43.3</definedName>
    <definedName name="_________________________________cur1">[2]r!$F$30</definedName>
    <definedName name="_________________________________knr2" localSheetId="8">#REF!</definedName>
    <definedName name="_________________________________knr2" localSheetId="0">#REF!</definedName>
    <definedName name="_________________________________knr2">#REF!</definedName>
    <definedName name="_________________________________l1">[3]leads!$A$3:$E$108</definedName>
    <definedName name="_________________________________l12" localSheetId="8">#REF!</definedName>
    <definedName name="_________________________________l12" localSheetId="0">#REF!</definedName>
    <definedName name="_________________________________l12">#REF!</definedName>
    <definedName name="_________________________________l2">[2]r!$F$29</definedName>
    <definedName name="_________________________________l3" localSheetId="8">#REF!</definedName>
    <definedName name="_________________________________l3" localSheetId="0">#REF!</definedName>
    <definedName name="_________________________________l3">#REF!</definedName>
    <definedName name="_________________________________l4">[4]Sheet1!$W$2:$Y$103</definedName>
    <definedName name="_________________________________l5" localSheetId="8">#REF!</definedName>
    <definedName name="_________________________________l5" localSheetId="0">#REF!</definedName>
    <definedName name="_________________________________l5">#REF!</definedName>
    <definedName name="_________________________________l6">[2]r!$F$4</definedName>
    <definedName name="_________________________________l7">[5]r!$F$4</definedName>
    <definedName name="_________________________________l8">[2]r!$F$2</definedName>
    <definedName name="_________________________________l9">[2]r!$F$3</definedName>
    <definedName name="_________________________________Met22" localSheetId="8">#REF!</definedName>
    <definedName name="_________________________________Met22" localSheetId="0">#REF!</definedName>
    <definedName name="_________________________________Met22">#REF!</definedName>
    <definedName name="_________________________________Met45" localSheetId="8">#REF!</definedName>
    <definedName name="_________________________________Met45" localSheetId="0">#REF!</definedName>
    <definedName name="_________________________________Met45">#REF!</definedName>
    <definedName name="_________________________________MEt55" localSheetId="8">#REF!</definedName>
    <definedName name="_________________________________MEt55" localSheetId="0">#REF!</definedName>
    <definedName name="_________________________________MEt55">#REF!</definedName>
    <definedName name="_________________________________Met63" localSheetId="8">#REF!</definedName>
    <definedName name="_________________________________Met63">#REF!</definedName>
    <definedName name="_________________________________mm1">[6]r!$F$4</definedName>
    <definedName name="_________________________________mm1000" localSheetId="8">#REF!</definedName>
    <definedName name="_________________________________mm1000" localSheetId="0">#REF!</definedName>
    <definedName name="_________________________________mm1000">#REF!</definedName>
    <definedName name="_________________________________mm11">[2]r!$F$4</definedName>
    <definedName name="_________________________________mm111">[5]r!$F$4</definedName>
    <definedName name="_________________________________mm600" localSheetId="8">#REF!</definedName>
    <definedName name="_________________________________mm600" localSheetId="0">#REF!</definedName>
    <definedName name="_________________________________mm600">#REF!</definedName>
    <definedName name="_________________________________mm800" localSheetId="8">#REF!</definedName>
    <definedName name="_________________________________mm800" localSheetId="0">#REF!</definedName>
    <definedName name="_________________________________mm800">#REF!</definedName>
    <definedName name="_________________________________pc2" localSheetId="8">#REF!</definedName>
    <definedName name="_________________________________pc2" localSheetId="0">#REF!</definedName>
    <definedName name="_________________________________pc2">#REF!</definedName>
    <definedName name="_________________________________pv2" localSheetId="8">#REF!</definedName>
    <definedName name="_________________________________pv2">#REF!</definedName>
    <definedName name="_________________________________rr3">[7]v!$A$2:$E$51</definedName>
    <definedName name="_________________________________rrr1">[7]r!$B$1:$I$145</definedName>
    <definedName name="_________________________________ss12">[8]rdamdata!$J$8</definedName>
    <definedName name="_________________________________ss20">[8]rdamdata!$J$7</definedName>
    <definedName name="_________________________________ss40">[8]rdamdata!$J$6</definedName>
    <definedName name="_________________________________var1" localSheetId="8">#REF!</definedName>
    <definedName name="_________________________________var1" localSheetId="0">#REF!</definedName>
    <definedName name="_________________________________var1">#REF!</definedName>
    <definedName name="_________________________________var4" localSheetId="8">#REF!</definedName>
    <definedName name="_________________________________var4" localSheetId="0">#REF!</definedName>
    <definedName name="_________________________________var4">#REF!</definedName>
    <definedName name="________________________________bla1">[1]leads!$H$7</definedName>
    <definedName name="________________________________BSG100" localSheetId="8">#REF!</definedName>
    <definedName name="________________________________BSG100" localSheetId="0">#REF!</definedName>
    <definedName name="________________________________BSG100">#REF!</definedName>
    <definedName name="________________________________BSG150" localSheetId="8">#REF!</definedName>
    <definedName name="________________________________BSG150" localSheetId="0">#REF!</definedName>
    <definedName name="________________________________BSG150">#REF!</definedName>
    <definedName name="________________________________BSG5" localSheetId="8">#REF!</definedName>
    <definedName name="________________________________BSG5" localSheetId="0">#REF!</definedName>
    <definedName name="________________________________BSG5">#REF!</definedName>
    <definedName name="________________________________BSG75" localSheetId="8">#REF!</definedName>
    <definedName name="________________________________BSG75">#REF!</definedName>
    <definedName name="________________________________BTC13" localSheetId="8">#REF!</definedName>
    <definedName name="________________________________BTC13">#REF!</definedName>
    <definedName name="________________________________BTC14" localSheetId="8">#REF!</definedName>
    <definedName name="________________________________BTC14">#REF!</definedName>
    <definedName name="________________________________BTC15" localSheetId="8">#REF!</definedName>
    <definedName name="________________________________BTC15">#REF!</definedName>
    <definedName name="________________________________BTC16" localSheetId="8">#REF!</definedName>
    <definedName name="________________________________BTC16">#REF!</definedName>
    <definedName name="________________________________BTC17" localSheetId="8">#REF!</definedName>
    <definedName name="________________________________BTC17">#REF!</definedName>
    <definedName name="________________________________BTC18" localSheetId="8">#REF!</definedName>
    <definedName name="________________________________BTC18">#REF!</definedName>
    <definedName name="________________________________BTC19" localSheetId="8">#REF!</definedName>
    <definedName name="________________________________BTC19">#REF!</definedName>
    <definedName name="________________________________BTC20" localSheetId="8">#REF!</definedName>
    <definedName name="________________________________BTC20">#REF!</definedName>
    <definedName name="________________________________BTC21" localSheetId="8">#REF!</definedName>
    <definedName name="________________________________BTC21">#REF!</definedName>
    <definedName name="________________________________BTC22" localSheetId="8">#REF!</definedName>
    <definedName name="________________________________BTC22">#REF!</definedName>
    <definedName name="________________________________BTC23" localSheetId="8">#REF!</definedName>
    <definedName name="________________________________BTC23">#REF!</definedName>
    <definedName name="________________________________BTC24" localSheetId="8">#REF!</definedName>
    <definedName name="________________________________BTC24">#REF!</definedName>
    <definedName name="________________________________BTR13" localSheetId="8">#REF!</definedName>
    <definedName name="________________________________BTR13">#REF!</definedName>
    <definedName name="________________________________BTR14" localSheetId="8">#REF!</definedName>
    <definedName name="________________________________BTR14">#REF!</definedName>
    <definedName name="________________________________BTR15" localSheetId="8">#REF!</definedName>
    <definedName name="________________________________BTR15">#REF!</definedName>
    <definedName name="________________________________BTR16" localSheetId="8">#REF!</definedName>
    <definedName name="________________________________BTR16">#REF!</definedName>
    <definedName name="________________________________BTR17" localSheetId="8">#REF!</definedName>
    <definedName name="________________________________BTR17">#REF!</definedName>
    <definedName name="________________________________BTR18" localSheetId="8">#REF!</definedName>
    <definedName name="________________________________BTR18">#REF!</definedName>
    <definedName name="________________________________BTR19" localSheetId="8">#REF!</definedName>
    <definedName name="________________________________BTR19">#REF!</definedName>
    <definedName name="________________________________BTR20" localSheetId="8">#REF!</definedName>
    <definedName name="________________________________BTR20">#REF!</definedName>
    <definedName name="________________________________BTR21" localSheetId="8">#REF!</definedName>
    <definedName name="________________________________BTR21">#REF!</definedName>
    <definedName name="________________________________BTR22" localSheetId="8">#REF!</definedName>
    <definedName name="________________________________BTR22">#REF!</definedName>
    <definedName name="________________________________BTR23" localSheetId="8">#REF!</definedName>
    <definedName name="________________________________BTR23">#REF!</definedName>
    <definedName name="________________________________BTR24" localSheetId="8">#REF!</definedName>
    <definedName name="________________________________BTR24">#REF!</definedName>
    <definedName name="________________________________BTS13" localSheetId="8">#REF!</definedName>
    <definedName name="________________________________BTS13">#REF!</definedName>
    <definedName name="________________________________BTS14" localSheetId="8">#REF!</definedName>
    <definedName name="________________________________BTS14">#REF!</definedName>
    <definedName name="________________________________BTS15" localSheetId="8">#REF!</definedName>
    <definedName name="________________________________BTS15">#REF!</definedName>
    <definedName name="________________________________BTS16" localSheetId="8">#REF!</definedName>
    <definedName name="________________________________BTS16">#REF!</definedName>
    <definedName name="________________________________BTS17" localSheetId="8">#REF!</definedName>
    <definedName name="________________________________BTS17">#REF!</definedName>
    <definedName name="________________________________BTS18" localSheetId="8">#REF!</definedName>
    <definedName name="________________________________BTS18">#REF!</definedName>
    <definedName name="________________________________BTS19" localSheetId="8">#REF!</definedName>
    <definedName name="________________________________BTS19">#REF!</definedName>
    <definedName name="________________________________BTS20" localSheetId="8">#REF!</definedName>
    <definedName name="________________________________BTS20">#REF!</definedName>
    <definedName name="________________________________BTS21" localSheetId="8">#REF!</definedName>
    <definedName name="________________________________BTS21">#REF!</definedName>
    <definedName name="________________________________BTS22" localSheetId="8">#REF!</definedName>
    <definedName name="________________________________BTS22">#REF!</definedName>
    <definedName name="________________________________BTS23" localSheetId="8">#REF!</definedName>
    <definedName name="________________________________BTS23">#REF!</definedName>
    <definedName name="________________________________BTS24" localSheetId="8">#REF!</definedName>
    <definedName name="________________________________BTS24">#REF!</definedName>
    <definedName name="________________________________can430">40.73</definedName>
    <definedName name="________________________________can435">43.3</definedName>
    <definedName name="________________________________cur1">[2]r!$F$30</definedName>
    <definedName name="________________________________GBS113" localSheetId="8">#REF!</definedName>
    <definedName name="________________________________GBS113" localSheetId="0">#REF!</definedName>
    <definedName name="________________________________GBS113">#REF!</definedName>
    <definedName name="________________________________GBS114" localSheetId="8">#REF!</definedName>
    <definedName name="________________________________GBS114" localSheetId="0">#REF!</definedName>
    <definedName name="________________________________GBS114">#REF!</definedName>
    <definedName name="________________________________GBS115" localSheetId="8">#REF!</definedName>
    <definedName name="________________________________GBS115" localSheetId="0">#REF!</definedName>
    <definedName name="________________________________GBS115">#REF!</definedName>
    <definedName name="________________________________GBS116" localSheetId="8">#REF!</definedName>
    <definedName name="________________________________GBS116">#REF!</definedName>
    <definedName name="________________________________GBS117" localSheetId="8">#REF!</definedName>
    <definedName name="________________________________GBS117">#REF!</definedName>
    <definedName name="________________________________GBS118" localSheetId="8">#REF!</definedName>
    <definedName name="________________________________GBS118">#REF!</definedName>
    <definedName name="________________________________GBS119" localSheetId="8">#REF!</definedName>
    <definedName name="________________________________GBS119">#REF!</definedName>
    <definedName name="________________________________GBS120" localSheetId="8">#REF!</definedName>
    <definedName name="________________________________GBS120">#REF!</definedName>
    <definedName name="________________________________GBS121" localSheetId="8">#REF!</definedName>
    <definedName name="________________________________GBS121">#REF!</definedName>
    <definedName name="________________________________GBS122" localSheetId="8">#REF!</definedName>
    <definedName name="________________________________GBS122">#REF!</definedName>
    <definedName name="________________________________GBS123" localSheetId="8">#REF!</definedName>
    <definedName name="________________________________GBS123">#REF!</definedName>
    <definedName name="________________________________GBS124" localSheetId="8">#REF!</definedName>
    <definedName name="________________________________GBS124">#REF!</definedName>
    <definedName name="________________________________GBS213" localSheetId="8">#REF!</definedName>
    <definedName name="________________________________GBS213">#REF!</definedName>
    <definedName name="________________________________GBS214" localSheetId="8">#REF!</definedName>
    <definedName name="________________________________GBS214">#REF!</definedName>
    <definedName name="________________________________GBS215" localSheetId="8">#REF!</definedName>
    <definedName name="________________________________GBS215">#REF!</definedName>
    <definedName name="________________________________GBS216" localSheetId="8">#REF!</definedName>
    <definedName name="________________________________GBS216">#REF!</definedName>
    <definedName name="________________________________GBS217" localSheetId="8">#REF!</definedName>
    <definedName name="________________________________GBS217">#REF!</definedName>
    <definedName name="________________________________GBS218" localSheetId="8">#REF!</definedName>
    <definedName name="________________________________GBS218">#REF!</definedName>
    <definedName name="________________________________GBS219" localSheetId="8">#REF!</definedName>
    <definedName name="________________________________GBS219">#REF!</definedName>
    <definedName name="________________________________GBS220" localSheetId="8">#REF!</definedName>
    <definedName name="________________________________GBS220">#REF!</definedName>
    <definedName name="________________________________GBS221" localSheetId="8">#REF!</definedName>
    <definedName name="________________________________GBS221">#REF!</definedName>
    <definedName name="________________________________GBS222" localSheetId="8">#REF!</definedName>
    <definedName name="________________________________GBS222">#REF!</definedName>
    <definedName name="________________________________GBS223" localSheetId="8">#REF!</definedName>
    <definedName name="________________________________GBS223">#REF!</definedName>
    <definedName name="________________________________GBS224" localSheetId="8">#REF!</definedName>
    <definedName name="________________________________GBS224">#REF!</definedName>
    <definedName name="________________________________knr2" localSheetId="8">#REF!</definedName>
    <definedName name="________________________________knr2">#REF!</definedName>
    <definedName name="________________________________l1">[3]leads!$A$3:$E$108</definedName>
    <definedName name="________________________________l12" localSheetId="8">#REF!</definedName>
    <definedName name="________________________________l12" localSheetId="0">#REF!</definedName>
    <definedName name="________________________________l12">#REF!</definedName>
    <definedName name="________________________________l2">[2]r!$F$29</definedName>
    <definedName name="________________________________l3" localSheetId="8">#REF!</definedName>
    <definedName name="________________________________l3" localSheetId="0">#REF!</definedName>
    <definedName name="________________________________l3">#REF!</definedName>
    <definedName name="________________________________l4">[4]Sheet1!$W$2:$Y$103</definedName>
    <definedName name="________________________________l5" localSheetId="8">#REF!</definedName>
    <definedName name="________________________________l5" localSheetId="0">#REF!</definedName>
    <definedName name="________________________________l5">#REF!</definedName>
    <definedName name="________________________________l6">[2]r!$F$4</definedName>
    <definedName name="________________________________l7">[5]r!$F$4</definedName>
    <definedName name="________________________________l8">[2]r!$F$2</definedName>
    <definedName name="________________________________l9">[2]r!$F$3</definedName>
    <definedName name="________________________________Met22" localSheetId="8">#REF!</definedName>
    <definedName name="________________________________Met22" localSheetId="0">#REF!</definedName>
    <definedName name="________________________________Met22">#REF!</definedName>
    <definedName name="________________________________Met45" localSheetId="8">#REF!</definedName>
    <definedName name="________________________________Met45" localSheetId="0">#REF!</definedName>
    <definedName name="________________________________Met45">#REF!</definedName>
    <definedName name="________________________________MEt55" localSheetId="8">#REF!</definedName>
    <definedName name="________________________________MEt55" localSheetId="0">#REF!</definedName>
    <definedName name="________________________________MEt55">#REF!</definedName>
    <definedName name="________________________________Met63" localSheetId="8">#REF!</definedName>
    <definedName name="________________________________Met63">#REF!</definedName>
    <definedName name="________________________________ML213" localSheetId="8">#REF!</definedName>
    <definedName name="________________________________ML213">#REF!</definedName>
    <definedName name="________________________________ML214" localSheetId="8">#REF!</definedName>
    <definedName name="________________________________ML214">#REF!</definedName>
    <definedName name="________________________________ML215" localSheetId="8">#REF!</definedName>
    <definedName name="________________________________ML215">#REF!</definedName>
    <definedName name="________________________________ML216" localSheetId="8">#REF!</definedName>
    <definedName name="________________________________ML216">#REF!</definedName>
    <definedName name="________________________________ML217" localSheetId="8">#REF!</definedName>
    <definedName name="________________________________ML217">#REF!</definedName>
    <definedName name="________________________________ML218" localSheetId="8">#REF!</definedName>
    <definedName name="________________________________ML218">#REF!</definedName>
    <definedName name="________________________________ML219" localSheetId="8">#REF!</definedName>
    <definedName name="________________________________ML219">#REF!</definedName>
    <definedName name="________________________________ML220" localSheetId="8">#REF!</definedName>
    <definedName name="________________________________ML220">#REF!</definedName>
    <definedName name="________________________________ML221" localSheetId="8">#REF!</definedName>
    <definedName name="________________________________ML221">#REF!</definedName>
    <definedName name="________________________________ML222" localSheetId="8">#REF!</definedName>
    <definedName name="________________________________ML222">#REF!</definedName>
    <definedName name="________________________________ML223" localSheetId="8">#REF!</definedName>
    <definedName name="________________________________ML223">#REF!</definedName>
    <definedName name="________________________________ML224" localSheetId="8">#REF!</definedName>
    <definedName name="________________________________ML224">#REF!</definedName>
    <definedName name="________________________________ML313" localSheetId="8">#REF!</definedName>
    <definedName name="________________________________ML313">#REF!</definedName>
    <definedName name="________________________________ML314" localSheetId="8">#REF!</definedName>
    <definedName name="________________________________ML314">#REF!</definedName>
    <definedName name="________________________________ML315" localSheetId="8">#REF!</definedName>
    <definedName name="________________________________ML315">#REF!</definedName>
    <definedName name="________________________________ML316" localSheetId="8">#REF!</definedName>
    <definedName name="________________________________ML316">#REF!</definedName>
    <definedName name="________________________________ML317" localSheetId="8">#REF!</definedName>
    <definedName name="________________________________ML317">#REF!</definedName>
    <definedName name="________________________________ML318" localSheetId="8">#REF!</definedName>
    <definedName name="________________________________ML318">#REF!</definedName>
    <definedName name="________________________________ML319" localSheetId="8">#REF!</definedName>
    <definedName name="________________________________ML319">#REF!</definedName>
    <definedName name="________________________________ML320" localSheetId="8">#REF!</definedName>
    <definedName name="________________________________ML320">#REF!</definedName>
    <definedName name="________________________________ML321" localSheetId="8">#REF!</definedName>
    <definedName name="________________________________ML321">#REF!</definedName>
    <definedName name="________________________________ML322" localSheetId="8">#REF!</definedName>
    <definedName name="________________________________ML322">#REF!</definedName>
    <definedName name="________________________________ML323" localSheetId="8">#REF!</definedName>
    <definedName name="________________________________ML323">#REF!</definedName>
    <definedName name="________________________________ML324" localSheetId="8">#REF!</definedName>
    <definedName name="________________________________ML324">#REF!</definedName>
    <definedName name="________________________________mm1">[6]r!$F$4</definedName>
    <definedName name="________________________________mm1000" localSheetId="8">#REF!</definedName>
    <definedName name="________________________________mm1000" localSheetId="0">#REF!</definedName>
    <definedName name="________________________________mm1000">#REF!</definedName>
    <definedName name="________________________________mm11">[2]r!$F$4</definedName>
    <definedName name="________________________________mm111">[5]r!$F$4</definedName>
    <definedName name="________________________________mm600" localSheetId="8">#REF!</definedName>
    <definedName name="________________________________mm600" localSheetId="0">#REF!</definedName>
    <definedName name="________________________________mm600">#REF!</definedName>
    <definedName name="________________________________mm800" localSheetId="8">#REF!</definedName>
    <definedName name="________________________________mm800" localSheetId="0">#REF!</definedName>
    <definedName name="________________________________mm800">#REF!</definedName>
    <definedName name="________________________________PC13" localSheetId="8">#REF!</definedName>
    <definedName name="________________________________PC13" localSheetId="0">#REF!</definedName>
    <definedName name="________________________________PC13">#REF!</definedName>
    <definedName name="________________________________PC14" localSheetId="8">#REF!</definedName>
    <definedName name="________________________________PC14">#REF!</definedName>
    <definedName name="________________________________PC15" localSheetId="8">#REF!</definedName>
    <definedName name="________________________________PC15">#REF!</definedName>
    <definedName name="________________________________PC16" localSheetId="8">#REF!</definedName>
    <definedName name="________________________________PC16">#REF!</definedName>
    <definedName name="________________________________PC17" localSheetId="8">#REF!</definedName>
    <definedName name="________________________________PC17">#REF!</definedName>
    <definedName name="________________________________PC18" localSheetId="8">#REF!</definedName>
    <definedName name="________________________________PC18">#REF!</definedName>
    <definedName name="________________________________PC19" localSheetId="8">#REF!</definedName>
    <definedName name="________________________________PC19">#REF!</definedName>
    <definedName name="________________________________pc2" localSheetId="8">#REF!</definedName>
    <definedName name="________________________________pc2">#REF!</definedName>
    <definedName name="________________________________PC20" localSheetId="8">#REF!</definedName>
    <definedName name="________________________________PC20">#REF!</definedName>
    <definedName name="________________________________PC21" localSheetId="8">#REF!</definedName>
    <definedName name="________________________________PC21">#REF!</definedName>
    <definedName name="________________________________PC22" localSheetId="8">#REF!</definedName>
    <definedName name="________________________________PC22">#REF!</definedName>
    <definedName name="________________________________PC23" localSheetId="8">#REF!</definedName>
    <definedName name="________________________________PC23">#REF!</definedName>
    <definedName name="________________________________PC24" localSheetId="8">#REF!</definedName>
    <definedName name="________________________________PC24">#REF!</definedName>
    <definedName name="________________________________pv2" localSheetId="8">#REF!</definedName>
    <definedName name="________________________________pv2">#REF!</definedName>
    <definedName name="________________________________rr3">[7]v!$A$2:$E$51</definedName>
    <definedName name="________________________________rrr1">[7]r!$B$1:$I$145</definedName>
    <definedName name="________________________________ss12">[8]rdamdata!$J$8</definedName>
    <definedName name="________________________________ss20">[8]rdamdata!$J$7</definedName>
    <definedName name="________________________________ss40">[8]rdamdata!$J$6</definedName>
    <definedName name="________________________________var1" localSheetId="8">#REF!</definedName>
    <definedName name="________________________________var1" localSheetId="0">#REF!</definedName>
    <definedName name="________________________________var1">#REF!</definedName>
    <definedName name="________________________________var4" localSheetId="8">#REF!</definedName>
    <definedName name="________________________________var4" localSheetId="0">#REF!</definedName>
    <definedName name="________________________________var4">#REF!</definedName>
    <definedName name="_______________________________bla1">[1]leads!$H$7</definedName>
    <definedName name="_______________________________BSG100" localSheetId="8">#REF!</definedName>
    <definedName name="_______________________________BSG100" localSheetId="0">#REF!</definedName>
    <definedName name="_______________________________BSG100">#REF!</definedName>
    <definedName name="_______________________________BSG150" localSheetId="8">#REF!</definedName>
    <definedName name="_______________________________BSG150" localSheetId="0">#REF!</definedName>
    <definedName name="_______________________________BSG150">#REF!</definedName>
    <definedName name="_______________________________BSG5" localSheetId="8">#REF!</definedName>
    <definedName name="_______________________________BSG5" localSheetId="0">#REF!</definedName>
    <definedName name="_______________________________BSG5">#REF!</definedName>
    <definedName name="_______________________________BSG75" localSheetId="8">#REF!</definedName>
    <definedName name="_______________________________BSG75">#REF!</definedName>
    <definedName name="_______________________________BTC13" localSheetId="8">#REF!</definedName>
    <definedName name="_______________________________BTC13">#REF!</definedName>
    <definedName name="_______________________________BTC14" localSheetId="8">#REF!</definedName>
    <definedName name="_______________________________BTC14">#REF!</definedName>
    <definedName name="_______________________________BTC15" localSheetId="8">#REF!</definedName>
    <definedName name="_______________________________BTC15">#REF!</definedName>
    <definedName name="_______________________________BTC16" localSheetId="8">#REF!</definedName>
    <definedName name="_______________________________BTC16">#REF!</definedName>
    <definedName name="_______________________________BTC17" localSheetId="8">#REF!</definedName>
    <definedName name="_______________________________BTC17">#REF!</definedName>
    <definedName name="_______________________________BTC18" localSheetId="8">#REF!</definedName>
    <definedName name="_______________________________BTC18">#REF!</definedName>
    <definedName name="_______________________________BTC19" localSheetId="8">#REF!</definedName>
    <definedName name="_______________________________BTC19">#REF!</definedName>
    <definedName name="_______________________________BTC20" localSheetId="8">#REF!</definedName>
    <definedName name="_______________________________BTC20">#REF!</definedName>
    <definedName name="_______________________________BTC21" localSheetId="8">#REF!</definedName>
    <definedName name="_______________________________BTC21">#REF!</definedName>
    <definedName name="_______________________________BTC22" localSheetId="8">#REF!</definedName>
    <definedName name="_______________________________BTC22">#REF!</definedName>
    <definedName name="_______________________________BTC23" localSheetId="8">#REF!</definedName>
    <definedName name="_______________________________BTC23">#REF!</definedName>
    <definedName name="_______________________________BTC24" localSheetId="8">#REF!</definedName>
    <definedName name="_______________________________BTC24">#REF!</definedName>
    <definedName name="_______________________________BTR13" localSheetId="8">#REF!</definedName>
    <definedName name="_______________________________BTR13">#REF!</definedName>
    <definedName name="_______________________________BTR14" localSheetId="8">#REF!</definedName>
    <definedName name="_______________________________BTR14">#REF!</definedName>
    <definedName name="_______________________________BTR15" localSheetId="8">#REF!</definedName>
    <definedName name="_______________________________BTR15">#REF!</definedName>
    <definedName name="_______________________________BTR16" localSheetId="8">#REF!</definedName>
    <definedName name="_______________________________BTR16">#REF!</definedName>
    <definedName name="_______________________________BTR17" localSheetId="8">#REF!</definedName>
    <definedName name="_______________________________BTR17">#REF!</definedName>
    <definedName name="_______________________________BTR18" localSheetId="8">#REF!</definedName>
    <definedName name="_______________________________BTR18">#REF!</definedName>
    <definedName name="_______________________________BTR19" localSheetId="8">#REF!</definedName>
    <definedName name="_______________________________BTR19">#REF!</definedName>
    <definedName name="_______________________________BTR20" localSheetId="8">#REF!</definedName>
    <definedName name="_______________________________BTR20">#REF!</definedName>
    <definedName name="_______________________________BTR21" localSheetId="8">#REF!</definedName>
    <definedName name="_______________________________BTR21">#REF!</definedName>
    <definedName name="_______________________________BTR22" localSheetId="8">#REF!</definedName>
    <definedName name="_______________________________BTR22">#REF!</definedName>
    <definedName name="_______________________________BTR23" localSheetId="8">#REF!</definedName>
    <definedName name="_______________________________BTR23">#REF!</definedName>
    <definedName name="_______________________________BTR24" localSheetId="8">#REF!</definedName>
    <definedName name="_______________________________BTR24">#REF!</definedName>
    <definedName name="_______________________________BTS13" localSheetId="8">#REF!</definedName>
    <definedName name="_______________________________BTS13">#REF!</definedName>
    <definedName name="_______________________________BTS14" localSheetId="8">#REF!</definedName>
    <definedName name="_______________________________BTS14">#REF!</definedName>
    <definedName name="_______________________________BTS15" localSheetId="8">#REF!</definedName>
    <definedName name="_______________________________BTS15">#REF!</definedName>
    <definedName name="_______________________________BTS16" localSheetId="8">#REF!</definedName>
    <definedName name="_______________________________BTS16">#REF!</definedName>
    <definedName name="_______________________________BTS17" localSheetId="8">#REF!</definedName>
    <definedName name="_______________________________BTS17">#REF!</definedName>
    <definedName name="_______________________________BTS18" localSheetId="8">#REF!</definedName>
    <definedName name="_______________________________BTS18">#REF!</definedName>
    <definedName name="_______________________________BTS19" localSheetId="8">#REF!</definedName>
    <definedName name="_______________________________BTS19">#REF!</definedName>
    <definedName name="_______________________________BTS20" localSheetId="8">#REF!</definedName>
    <definedName name="_______________________________BTS20">#REF!</definedName>
    <definedName name="_______________________________BTS21" localSheetId="8">#REF!</definedName>
    <definedName name="_______________________________BTS21">#REF!</definedName>
    <definedName name="_______________________________BTS22" localSheetId="8">#REF!</definedName>
    <definedName name="_______________________________BTS22">#REF!</definedName>
    <definedName name="_______________________________BTS23" localSheetId="8">#REF!</definedName>
    <definedName name="_______________________________BTS23">#REF!</definedName>
    <definedName name="_______________________________BTS24" localSheetId="8">#REF!</definedName>
    <definedName name="_______________________________BTS24">#REF!</definedName>
    <definedName name="_______________________________can430">40.73</definedName>
    <definedName name="_______________________________can435">43.3</definedName>
    <definedName name="_______________________________cur1">[2]r!$F$30</definedName>
    <definedName name="_______________________________GBS113" localSheetId="8">#REF!</definedName>
    <definedName name="_______________________________GBS113" localSheetId="0">#REF!</definedName>
    <definedName name="_______________________________GBS113">#REF!</definedName>
    <definedName name="_______________________________GBS114" localSheetId="8">#REF!</definedName>
    <definedName name="_______________________________GBS114" localSheetId="0">#REF!</definedName>
    <definedName name="_______________________________GBS114">#REF!</definedName>
    <definedName name="_______________________________GBS115" localSheetId="8">#REF!</definedName>
    <definedName name="_______________________________GBS115" localSheetId="0">#REF!</definedName>
    <definedName name="_______________________________GBS115">#REF!</definedName>
    <definedName name="_______________________________GBS116" localSheetId="8">#REF!</definedName>
    <definedName name="_______________________________GBS116">#REF!</definedName>
    <definedName name="_______________________________GBS117" localSheetId="8">#REF!</definedName>
    <definedName name="_______________________________GBS117">#REF!</definedName>
    <definedName name="_______________________________GBS118" localSheetId="8">#REF!</definedName>
    <definedName name="_______________________________GBS118">#REF!</definedName>
    <definedName name="_______________________________GBS119" localSheetId="8">#REF!</definedName>
    <definedName name="_______________________________GBS119">#REF!</definedName>
    <definedName name="_______________________________GBS120" localSheetId="8">#REF!</definedName>
    <definedName name="_______________________________GBS120">#REF!</definedName>
    <definedName name="_______________________________GBS121" localSheetId="8">#REF!</definedName>
    <definedName name="_______________________________GBS121">#REF!</definedName>
    <definedName name="_______________________________GBS122" localSheetId="8">#REF!</definedName>
    <definedName name="_______________________________GBS122">#REF!</definedName>
    <definedName name="_______________________________GBS123" localSheetId="8">#REF!</definedName>
    <definedName name="_______________________________GBS123">#REF!</definedName>
    <definedName name="_______________________________GBS124" localSheetId="8">#REF!</definedName>
    <definedName name="_______________________________GBS124">#REF!</definedName>
    <definedName name="_______________________________GBS213" localSheetId="8">#REF!</definedName>
    <definedName name="_______________________________GBS213">#REF!</definedName>
    <definedName name="_______________________________GBS214" localSheetId="8">#REF!</definedName>
    <definedName name="_______________________________GBS214">#REF!</definedName>
    <definedName name="_______________________________GBS215" localSheetId="8">#REF!</definedName>
    <definedName name="_______________________________GBS215">#REF!</definedName>
    <definedName name="_______________________________GBS216" localSheetId="8">#REF!</definedName>
    <definedName name="_______________________________GBS216">#REF!</definedName>
    <definedName name="_______________________________GBS217" localSheetId="8">#REF!</definedName>
    <definedName name="_______________________________GBS217">#REF!</definedName>
    <definedName name="_______________________________GBS218" localSheetId="8">#REF!</definedName>
    <definedName name="_______________________________GBS218">#REF!</definedName>
    <definedName name="_______________________________GBS219" localSheetId="8">#REF!</definedName>
    <definedName name="_______________________________GBS219">#REF!</definedName>
    <definedName name="_______________________________GBS220" localSheetId="8">#REF!</definedName>
    <definedName name="_______________________________GBS220">#REF!</definedName>
    <definedName name="_______________________________GBS221" localSheetId="8">#REF!</definedName>
    <definedName name="_______________________________GBS221">#REF!</definedName>
    <definedName name="_______________________________GBS222" localSheetId="8">#REF!</definedName>
    <definedName name="_______________________________GBS222">#REF!</definedName>
    <definedName name="_______________________________GBS223" localSheetId="8">#REF!</definedName>
    <definedName name="_______________________________GBS223">#REF!</definedName>
    <definedName name="_______________________________GBS224" localSheetId="8">#REF!</definedName>
    <definedName name="_______________________________GBS224">#REF!</definedName>
    <definedName name="_______________________________knr2" localSheetId="8">#REF!</definedName>
    <definedName name="_______________________________knr2">#REF!</definedName>
    <definedName name="_______________________________l1">[3]leads!$A$3:$E$108</definedName>
    <definedName name="_______________________________l12" localSheetId="8">#REF!</definedName>
    <definedName name="_______________________________l12" localSheetId="0">#REF!</definedName>
    <definedName name="_______________________________l12">#REF!</definedName>
    <definedName name="_______________________________l2">[2]r!$F$29</definedName>
    <definedName name="_______________________________l3" localSheetId="8">#REF!</definedName>
    <definedName name="_______________________________l3" localSheetId="0">#REF!</definedName>
    <definedName name="_______________________________l3">#REF!</definedName>
    <definedName name="_______________________________l4">[4]Sheet1!$W$2:$Y$103</definedName>
    <definedName name="_______________________________l5" localSheetId="8">#REF!</definedName>
    <definedName name="_______________________________l5" localSheetId="0">#REF!</definedName>
    <definedName name="_______________________________l5">#REF!</definedName>
    <definedName name="_______________________________l6">[2]r!$F$4</definedName>
    <definedName name="_______________________________l7">[5]r!$F$4</definedName>
    <definedName name="_______________________________l8">[2]r!$F$2</definedName>
    <definedName name="_______________________________l9">[2]r!$F$3</definedName>
    <definedName name="_______________________________MA2" localSheetId="8">#REF!</definedName>
    <definedName name="_______________________________MA2" localSheetId="0">#REF!</definedName>
    <definedName name="_______________________________MA2">#REF!</definedName>
    <definedName name="_______________________________Met22" localSheetId="8">#REF!</definedName>
    <definedName name="_______________________________Met22" localSheetId="0">#REF!</definedName>
    <definedName name="_______________________________Met22">#REF!</definedName>
    <definedName name="_______________________________Met45" localSheetId="8">#REF!</definedName>
    <definedName name="_______________________________Met45" localSheetId="0">#REF!</definedName>
    <definedName name="_______________________________Met45">#REF!</definedName>
    <definedName name="_______________________________MEt55" localSheetId="8">#REF!</definedName>
    <definedName name="_______________________________MEt55">#REF!</definedName>
    <definedName name="_______________________________Met63" localSheetId="8">#REF!</definedName>
    <definedName name="_______________________________Met63">#REF!</definedName>
    <definedName name="_______________________________ML213" localSheetId="8">#REF!</definedName>
    <definedName name="_______________________________ML213">#REF!</definedName>
    <definedName name="_______________________________ML214" localSheetId="8">#REF!</definedName>
    <definedName name="_______________________________ML214">#REF!</definedName>
    <definedName name="_______________________________ML215" localSheetId="8">#REF!</definedName>
    <definedName name="_______________________________ML215">#REF!</definedName>
    <definedName name="_______________________________ML216" localSheetId="8">#REF!</definedName>
    <definedName name="_______________________________ML216">#REF!</definedName>
    <definedName name="_______________________________ML217" localSheetId="8">#REF!</definedName>
    <definedName name="_______________________________ML217">#REF!</definedName>
    <definedName name="_______________________________ML218" localSheetId="8">#REF!</definedName>
    <definedName name="_______________________________ML218">#REF!</definedName>
    <definedName name="_______________________________ML219" localSheetId="8">#REF!</definedName>
    <definedName name="_______________________________ML219">#REF!</definedName>
    <definedName name="_______________________________ML220" localSheetId="8">#REF!</definedName>
    <definedName name="_______________________________ML220">#REF!</definedName>
    <definedName name="_______________________________ML221" localSheetId="8">#REF!</definedName>
    <definedName name="_______________________________ML221">#REF!</definedName>
    <definedName name="_______________________________ML222" localSheetId="8">#REF!</definedName>
    <definedName name="_______________________________ML222">#REF!</definedName>
    <definedName name="_______________________________ML223" localSheetId="8">#REF!</definedName>
    <definedName name="_______________________________ML223">#REF!</definedName>
    <definedName name="_______________________________ML224" localSheetId="8">#REF!</definedName>
    <definedName name="_______________________________ML224">#REF!</definedName>
    <definedName name="_______________________________ML313" localSheetId="8">#REF!</definedName>
    <definedName name="_______________________________ML313">#REF!</definedName>
    <definedName name="_______________________________ML314" localSheetId="8">#REF!</definedName>
    <definedName name="_______________________________ML314">#REF!</definedName>
    <definedName name="_______________________________ML315" localSheetId="8">#REF!</definedName>
    <definedName name="_______________________________ML315">#REF!</definedName>
    <definedName name="_______________________________ML316" localSheetId="8">#REF!</definedName>
    <definedName name="_______________________________ML316">#REF!</definedName>
    <definedName name="_______________________________ML317" localSheetId="8">#REF!</definedName>
    <definedName name="_______________________________ML317">#REF!</definedName>
    <definedName name="_______________________________ML318" localSheetId="8">#REF!</definedName>
    <definedName name="_______________________________ML318">#REF!</definedName>
    <definedName name="_______________________________ML319" localSheetId="8">#REF!</definedName>
    <definedName name="_______________________________ML319">#REF!</definedName>
    <definedName name="_______________________________ML320" localSheetId="8">#REF!</definedName>
    <definedName name="_______________________________ML320">#REF!</definedName>
    <definedName name="_______________________________ML321" localSheetId="8">#REF!</definedName>
    <definedName name="_______________________________ML321">#REF!</definedName>
    <definedName name="_______________________________ML322" localSheetId="8">#REF!</definedName>
    <definedName name="_______________________________ML322">#REF!</definedName>
    <definedName name="_______________________________ML323" localSheetId="8">#REF!</definedName>
    <definedName name="_______________________________ML323">#REF!</definedName>
    <definedName name="_______________________________ML324" localSheetId="8">#REF!</definedName>
    <definedName name="_______________________________ML324">#REF!</definedName>
    <definedName name="_______________________________mm1">[6]r!$F$4</definedName>
    <definedName name="_______________________________mm1000" localSheetId="8">#REF!</definedName>
    <definedName name="_______________________________mm1000" localSheetId="0">#REF!</definedName>
    <definedName name="_______________________________mm1000">#REF!</definedName>
    <definedName name="_______________________________mm11">[2]r!$F$4</definedName>
    <definedName name="_______________________________mm111">[5]r!$F$4</definedName>
    <definedName name="_______________________________mm600" localSheetId="8">#REF!</definedName>
    <definedName name="_______________________________mm600" localSheetId="0">#REF!</definedName>
    <definedName name="_______________________________mm600">#REF!</definedName>
    <definedName name="_______________________________mm800" localSheetId="8">#REF!</definedName>
    <definedName name="_______________________________mm800" localSheetId="0">#REF!</definedName>
    <definedName name="_______________________________mm800">#REF!</definedName>
    <definedName name="_______________________________PC13" localSheetId="8">#REF!</definedName>
    <definedName name="_______________________________PC13" localSheetId="0">#REF!</definedName>
    <definedName name="_______________________________PC13">#REF!</definedName>
    <definedName name="_______________________________PC14" localSheetId="8">#REF!</definedName>
    <definedName name="_______________________________PC14">#REF!</definedName>
    <definedName name="_______________________________PC15" localSheetId="8">#REF!</definedName>
    <definedName name="_______________________________PC15">#REF!</definedName>
    <definedName name="_______________________________PC16" localSheetId="8">#REF!</definedName>
    <definedName name="_______________________________PC16">#REF!</definedName>
    <definedName name="_______________________________PC17" localSheetId="8">#REF!</definedName>
    <definedName name="_______________________________PC17">#REF!</definedName>
    <definedName name="_______________________________PC18" localSheetId="8">#REF!</definedName>
    <definedName name="_______________________________PC18">#REF!</definedName>
    <definedName name="_______________________________PC19" localSheetId="8">#REF!</definedName>
    <definedName name="_______________________________PC19">#REF!</definedName>
    <definedName name="_______________________________pc2" localSheetId="8">#REF!</definedName>
    <definedName name="_______________________________pc2">#REF!</definedName>
    <definedName name="_______________________________PC20" localSheetId="8">#REF!</definedName>
    <definedName name="_______________________________PC20">#REF!</definedName>
    <definedName name="_______________________________PC21" localSheetId="8">#REF!</definedName>
    <definedName name="_______________________________PC21">#REF!</definedName>
    <definedName name="_______________________________PC22" localSheetId="8">#REF!</definedName>
    <definedName name="_______________________________PC22">#REF!</definedName>
    <definedName name="_______________________________PC23" localSheetId="8">#REF!</definedName>
    <definedName name="_______________________________PC23">#REF!</definedName>
    <definedName name="_______________________________PC24" localSheetId="8">#REF!</definedName>
    <definedName name="_______________________________PC24">#REF!</definedName>
    <definedName name="_______________________________pv2" localSheetId="8">#REF!</definedName>
    <definedName name="_______________________________pv2">#REF!</definedName>
    <definedName name="_______________________________rr3">[7]v!$A$2:$E$51</definedName>
    <definedName name="_______________________________rrr1">[7]r!$B$1:$I$145</definedName>
    <definedName name="_______________________________ss12">[8]rdamdata!$J$8</definedName>
    <definedName name="_______________________________ss20">[8]rdamdata!$J$7</definedName>
    <definedName name="_______________________________ss40">[8]rdamdata!$J$6</definedName>
    <definedName name="_______________________________var1" localSheetId="8">#REF!</definedName>
    <definedName name="_______________________________var1" localSheetId="0">#REF!</definedName>
    <definedName name="_______________________________var1">#REF!</definedName>
    <definedName name="_______________________________var4" localSheetId="8">#REF!</definedName>
    <definedName name="_______________________________var4" localSheetId="0">#REF!</definedName>
    <definedName name="_______________________________var4">#REF!</definedName>
    <definedName name="______________________________bla1">[1]leads!$H$7</definedName>
    <definedName name="______________________________BSG100" localSheetId="8">#REF!</definedName>
    <definedName name="______________________________BSG100" localSheetId="0">#REF!</definedName>
    <definedName name="______________________________BSG100">#REF!</definedName>
    <definedName name="______________________________BSG150" localSheetId="8">#REF!</definedName>
    <definedName name="______________________________BSG150" localSheetId="0">#REF!</definedName>
    <definedName name="______________________________BSG150">#REF!</definedName>
    <definedName name="______________________________BSG5" localSheetId="8">#REF!</definedName>
    <definedName name="______________________________BSG5" localSheetId="0">#REF!</definedName>
    <definedName name="______________________________BSG5">#REF!</definedName>
    <definedName name="______________________________BSG75" localSheetId="8">#REF!</definedName>
    <definedName name="______________________________BSG75">#REF!</definedName>
    <definedName name="______________________________BTC13" localSheetId="8">#REF!</definedName>
    <definedName name="______________________________BTC13">#REF!</definedName>
    <definedName name="______________________________BTC14" localSheetId="8">#REF!</definedName>
    <definedName name="______________________________BTC14">#REF!</definedName>
    <definedName name="______________________________BTC15" localSheetId="8">#REF!</definedName>
    <definedName name="______________________________BTC15">#REF!</definedName>
    <definedName name="______________________________BTC16" localSheetId="8">#REF!</definedName>
    <definedName name="______________________________BTC16">#REF!</definedName>
    <definedName name="______________________________BTC17" localSheetId="8">#REF!</definedName>
    <definedName name="______________________________BTC17">#REF!</definedName>
    <definedName name="______________________________BTC18" localSheetId="8">#REF!</definedName>
    <definedName name="______________________________BTC18">#REF!</definedName>
    <definedName name="______________________________BTC19" localSheetId="8">#REF!</definedName>
    <definedName name="______________________________BTC19">#REF!</definedName>
    <definedName name="______________________________BTC20" localSheetId="8">#REF!</definedName>
    <definedName name="______________________________BTC20">#REF!</definedName>
    <definedName name="______________________________BTC21" localSheetId="8">#REF!</definedName>
    <definedName name="______________________________BTC21">#REF!</definedName>
    <definedName name="______________________________BTC22" localSheetId="8">#REF!</definedName>
    <definedName name="______________________________BTC22">#REF!</definedName>
    <definedName name="______________________________BTC23" localSheetId="8">#REF!</definedName>
    <definedName name="______________________________BTC23">#REF!</definedName>
    <definedName name="______________________________BTC24" localSheetId="8">#REF!</definedName>
    <definedName name="______________________________BTC24">#REF!</definedName>
    <definedName name="______________________________BTR13" localSheetId="8">#REF!</definedName>
    <definedName name="______________________________BTR13">#REF!</definedName>
    <definedName name="______________________________BTR14" localSheetId="8">#REF!</definedName>
    <definedName name="______________________________BTR14">#REF!</definedName>
    <definedName name="______________________________BTR15" localSheetId="8">#REF!</definedName>
    <definedName name="______________________________BTR15">#REF!</definedName>
    <definedName name="______________________________BTR16" localSheetId="8">#REF!</definedName>
    <definedName name="______________________________BTR16">#REF!</definedName>
    <definedName name="______________________________BTR17" localSheetId="8">#REF!</definedName>
    <definedName name="______________________________BTR17">#REF!</definedName>
    <definedName name="______________________________BTR18" localSheetId="8">#REF!</definedName>
    <definedName name="______________________________BTR18">#REF!</definedName>
    <definedName name="______________________________BTR19" localSheetId="8">#REF!</definedName>
    <definedName name="______________________________BTR19">#REF!</definedName>
    <definedName name="______________________________BTR20" localSheetId="8">#REF!</definedName>
    <definedName name="______________________________BTR20">#REF!</definedName>
    <definedName name="______________________________BTR21" localSheetId="8">#REF!</definedName>
    <definedName name="______________________________BTR21">#REF!</definedName>
    <definedName name="______________________________BTR22" localSheetId="8">#REF!</definedName>
    <definedName name="______________________________BTR22">#REF!</definedName>
    <definedName name="______________________________BTR23" localSheetId="8">#REF!</definedName>
    <definedName name="______________________________BTR23">#REF!</definedName>
    <definedName name="______________________________BTR24" localSheetId="8">#REF!</definedName>
    <definedName name="______________________________BTR24">#REF!</definedName>
    <definedName name="______________________________BTS13" localSheetId="8">#REF!</definedName>
    <definedName name="______________________________BTS13">#REF!</definedName>
    <definedName name="______________________________BTS14" localSheetId="8">#REF!</definedName>
    <definedName name="______________________________BTS14">#REF!</definedName>
    <definedName name="______________________________BTS15" localSheetId="8">#REF!</definedName>
    <definedName name="______________________________BTS15">#REF!</definedName>
    <definedName name="______________________________BTS16" localSheetId="8">#REF!</definedName>
    <definedName name="______________________________BTS16">#REF!</definedName>
    <definedName name="______________________________BTS17" localSheetId="8">#REF!</definedName>
    <definedName name="______________________________BTS17">#REF!</definedName>
    <definedName name="______________________________BTS18" localSheetId="8">#REF!</definedName>
    <definedName name="______________________________BTS18">#REF!</definedName>
    <definedName name="______________________________BTS19" localSheetId="8">#REF!</definedName>
    <definedName name="______________________________BTS19">#REF!</definedName>
    <definedName name="______________________________BTS20" localSheetId="8">#REF!</definedName>
    <definedName name="______________________________BTS20">#REF!</definedName>
    <definedName name="______________________________BTS21" localSheetId="8">#REF!</definedName>
    <definedName name="______________________________BTS21">#REF!</definedName>
    <definedName name="______________________________BTS22" localSheetId="8">#REF!</definedName>
    <definedName name="______________________________BTS22">#REF!</definedName>
    <definedName name="______________________________BTS23" localSheetId="8">#REF!</definedName>
    <definedName name="______________________________BTS23">#REF!</definedName>
    <definedName name="______________________________BTS24" localSheetId="8">#REF!</definedName>
    <definedName name="______________________________BTS24">#REF!</definedName>
    <definedName name="______________________________can430">40.73</definedName>
    <definedName name="______________________________can435">43.3</definedName>
    <definedName name="______________________________cur1">[2]r!$F$30</definedName>
    <definedName name="______________________________GBS113" localSheetId="8">#REF!</definedName>
    <definedName name="______________________________GBS113" localSheetId="0">#REF!</definedName>
    <definedName name="______________________________GBS113">#REF!</definedName>
    <definedName name="______________________________GBS114" localSheetId="8">#REF!</definedName>
    <definedName name="______________________________GBS114" localSheetId="0">#REF!</definedName>
    <definedName name="______________________________GBS114">#REF!</definedName>
    <definedName name="______________________________GBS115" localSheetId="8">#REF!</definedName>
    <definedName name="______________________________GBS115" localSheetId="0">#REF!</definedName>
    <definedName name="______________________________GBS115">#REF!</definedName>
    <definedName name="______________________________GBS116" localSheetId="8">#REF!</definedName>
    <definedName name="______________________________GBS116">#REF!</definedName>
    <definedName name="______________________________GBS117" localSheetId="8">#REF!</definedName>
    <definedName name="______________________________GBS117">#REF!</definedName>
    <definedName name="______________________________GBS118" localSheetId="8">#REF!</definedName>
    <definedName name="______________________________GBS118">#REF!</definedName>
    <definedName name="______________________________GBS119" localSheetId="8">#REF!</definedName>
    <definedName name="______________________________GBS119">#REF!</definedName>
    <definedName name="______________________________GBS120" localSheetId="8">#REF!</definedName>
    <definedName name="______________________________GBS120">#REF!</definedName>
    <definedName name="______________________________GBS121" localSheetId="8">#REF!</definedName>
    <definedName name="______________________________GBS121">#REF!</definedName>
    <definedName name="______________________________GBS122" localSheetId="8">#REF!</definedName>
    <definedName name="______________________________GBS122">#REF!</definedName>
    <definedName name="______________________________GBS123" localSheetId="8">#REF!</definedName>
    <definedName name="______________________________GBS123">#REF!</definedName>
    <definedName name="______________________________GBS124" localSheetId="8">#REF!</definedName>
    <definedName name="______________________________GBS124">#REF!</definedName>
    <definedName name="______________________________GBS213" localSheetId="8">#REF!</definedName>
    <definedName name="______________________________GBS213">#REF!</definedName>
    <definedName name="______________________________GBS214" localSheetId="8">#REF!</definedName>
    <definedName name="______________________________GBS214">#REF!</definedName>
    <definedName name="______________________________GBS215" localSheetId="8">#REF!</definedName>
    <definedName name="______________________________GBS215">#REF!</definedName>
    <definedName name="______________________________GBS216" localSheetId="8">#REF!</definedName>
    <definedName name="______________________________GBS216">#REF!</definedName>
    <definedName name="______________________________GBS217" localSheetId="8">#REF!</definedName>
    <definedName name="______________________________GBS217">#REF!</definedName>
    <definedName name="______________________________GBS218" localSheetId="8">#REF!</definedName>
    <definedName name="______________________________GBS218">#REF!</definedName>
    <definedName name="______________________________GBS219" localSheetId="8">#REF!</definedName>
    <definedName name="______________________________GBS219">#REF!</definedName>
    <definedName name="______________________________GBS220" localSheetId="8">#REF!</definedName>
    <definedName name="______________________________GBS220">#REF!</definedName>
    <definedName name="______________________________GBS221" localSheetId="8">#REF!</definedName>
    <definedName name="______________________________GBS221">#REF!</definedName>
    <definedName name="______________________________GBS222" localSheetId="8">#REF!</definedName>
    <definedName name="______________________________GBS222">#REF!</definedName>
    <definedName name="______________________________GBS223" localSheetId="8">#REF!</definedName>
    <definedName name="______________________________GBS223">#REF!</definedName>
    <definedName name="______________________________GBS224" localSheetId="8">#REF!</definedName>
    <definedName name="______________________________GBS224">#REF!</definedName>
    <definedName name="______________________________knr2" localSheetId="8">#REF!</definedName>
    <definedName name="______________________________knr2">#REF!</definedName>
    <definedName name="______________________________l1">[3]leads!$A$3:$E$108</definedName>
    <definedName name="______________________________l12" localSheetId="8">#REF!</definedName>
    <definedName name="______________________________l12" localSheetId="0">#REF!</definedName>
    <definedName name="______________________________l12">#REF!</definedName>
    <definedName name="______________________________l2">[2]r!$F$29</definedName>
    <definedName name="______________________________l3" localSheetId="8">#REF!</definedName>
    <definedName name="______________________________l3" localSheetId="0">#REF!</definedName>
    <definedName name="______________________________l3">#REF!</definedName>
    <definedName name="______________________________l4">[4]Sheet1!$W$2:$Y$103</definedName>
    <definedName name="______________________________l5" localSheetId="8">#REF!</definedName>
    <definedName name="______________________________l5" localSheetId="0">#REF!</definedName>
    <definedName name="______________________________l5">#REF!</definedName>
    <definedName name="______________________________l6">[2]r!$F$4</definedName>
    <definedName name="______________________________l7">[5]r!$F$4</definedName>
    <definedName name="______________________________l8">[2]r!$F$2</definedName>
    <definedName name="______________________________l9">[2]r!$F$3</definedName>
    <definedName name="______________________________MA1" localSheetId="8">#REF!</definedName>
    <definedName name="______________________________MA1" localSheetId="0">#REF!</definedName>
    <definedName name="______________________________MA1">#REF!</definedName>
    <definedName name="______________________________MA2" localSheetId="8">#REF!</definedName>
    <definedName name="______________________________MA2" localSheetId="0">#REF!</definedName>
    <definedName name="______________________________MA2">#REF!</definedName>
    <definedName name="______________________________Met22" localSheetId="8">#REF!</definedName>
    <definedName name="______________________________Met22" localSheetId="0">#REF!</definedName>
    <definedName name="______________________________Met22">#REF!</definedName>
    <definedName name="______________________________Met45" localSheetId="8">#REF!</definedName>
    <definedName name="______________________________Met45">#REF!</definedName>
    <definedName name="______________________________MEt55" localSheetId="8">#REF!</definedName>
    <definedName name="______________________________MEt55">#REF!</definedName>
    <definedName name="______________________________Met63" localSheetId="8">#REF!</definedName>
    <definedName name="______________________________Met63">#REF!</definedName>
    <definedName name="______________________________ML213" localSheetId="8">#REF!</definedName>
    <definedName name="______________________________ML213">#REF!</definedName>
    <definedName name="______________________________ML214" localSheetId="8">#REF!</definedName>
    <definedName name="______________________________ML214">#REF!</definedName>
    <definedName name="______________________________ML215" localSheetId="8">#REF!</definedName>
    <definedName name="______________________________ML215">#REF!</definedName>
    <definedName name="______________________________ML216" localSheetId="8">#REF!</definedName>
    <definedName name="______________________________ML216">#REF!</definedName>
    <definedName name="______________________________ML217" localSheetId="8">#REF!</definedName>
    <definedName name="______________________________ML217">#REF!</definedName>
    <definedName name="______________________________ML218" localSheetId="8">#REF!</definedName>
    <definedName name="______________________________ML218">#REF!</definedName>
    <definedName name="______________________________ML219" localSheetId="8">#REF!</definedName>
    <definedName name="______________________________ML219">#REF!</definedName>
    <definedName name="______________________________ML220" localSheetId="8">#REF!</definedName>
    <definedName name="______________________________ML220">#REF!</definedName>
    <definedName name="______________________________ML221" localSheetId="8">#REF!</definedName>
    <definedName name="______________________________ML221">#REF!</definedName>
    <definedName name="______________________________ML222" localSheetId="8">#REF!</definedName>
    <definedName name="______________________________ML222">#REF!</definedName>
    <definedName name="______________________________ML223" localSheetId="8">#REF!</definedName>
    <definedName name="______________________________ML223">#REF!</definedName>
    <definedName name="______________________________ML224" localSheetId="8">#REF!</definedName>
    <definedName name="______________________________ML224">#REF!</definedName>
    <definedName name="______________________________ML313" localSheetId="8">#REF!</definedName>
    <definedName name="______________________________ML313">#REF!</definedName>
    <definedName name="______________________________ML314" localSheetId="8">#REF!</definedName>
    <definedName name="______________________________ML314">#REF!</definedName>
    <definedName name="______________________________ML315" localSheetId="8">#REF!</definedName>
    <definedName name="______________________________ML315">#REF!</definedName>
    <definedName name="______________________________ML316" localSheetId="8">#REF!</definedName>
    <definedName name="______________________________ML316">#REF!</definedName>
    <definedName name="______________________________ML317" localSheetId="8">#REF!</definedName>
    <definedName name="______________________________ML317">#REF!</definedName>
    <definedName name="______________________________ML318" localSheetId="8">#REF!</definedName>
    <definedName name="______________________________ML318">#REF!</definedName>
    <definedName name="______________________________ML319" localSheetId="8">#REF!</definedName>
    <definedName name="______________________________ML319">#REF!</definedName>
    <definedName name="______________________________ML320" localSheetId="8">#REF!</definedName>
    <definedName name="______________________________ML320">#REF!</definedName>
    <definedName name="______________________________ML321" localSheetId="8">#REF!</definedName>
    <definedName name="______________________________ML321">#REF!</definedName>
    <definedName name="______________________________ML322" localSheetId="8">#REF!</definedName>
    <definedName name="______________________________ML322">#REF!</definedName>
    <definedName name="______________________________ML323" localSheetId="8">#REF!</definedName>
    <definedName name="______________________________ML323">#REF!</definedName>
    <definedName name="______________________________ML324" localSheetId="8">#REF!</definedName>
    <definedName name="______________________________ML324">#REF!</definedName>
    <definedName name="______________________________mm1">[6]r!$F$4</definedName>
    <definedName name="______________________________mm1000" localSheetId="8">#REF!</definedName>
    <definedName name="______________________________mm1000" localSheetId="0">#REF!</definedName>
    <definedName name="______________________________mm1000">#REF!</definedName>
    <definedName name="______________________________mm11">[2]r!$F$4</definedName>
    <definedName name="______________________________mm111">[5]r!$F$4</definedName>
    <definedName name="______________________________mm600" localSheetId="8">#REF!</definedName>
    <definedName name="______________________________mm600" localSheetId="0">#REF!</definedName>
    <definedName name="______________________________mm600">#REF!</definedName>
    <definedName name="______________________________mm800" localSheetId="8">#REF!</definedName>
    <definedName name="______________________________mm800" localSheetId="0">#REF!</definedName>
    <definedName name="______________________________mm800">#REF!</definedName>
    <definedName name="______________________________PC13" localSheetId="8">#REF!</definedName>
    <definedName name="______________________________PC13" localSheetId="0">#REF!</definedName>
    <definedName name="______________________________PC13">#REF!</definedName>
    <definedName name="______________________________PC14" localSheetId="8">#REF!</definedName>
    <definedName name="______________________________PC14">#REF!</definedName>
    <definedName name="______________________________PC15" localSheetId="8">#REF!</definedName>
    <definedName name="______________________________PC15">#REF!</definedName>
    <definedName name="______________________________PC16" localSheetId="8">#REF!</definedName>
    <definedName name="______________________________PC16">#REF!</definedName>
    <definedName name="______________________________PC17" localSheetId="8">#REF!</definedName>
    <definedName name="______________________________PC17">#REF!</definedName>
    <definedName name="______________________________PC18" localSheetId="8">#REF!</definedName>
    <definedName name="______________________________PC18">#REF!</definedName>
    <definedName name="______________________________PC19" localSheetId="8">#REF!</definedName>
    <definedName name="______________________________PC19">#REF!</definedName>
    <definedName name="______________________________pc2" localSheetId="8">#REF!</definedName>
    <definedName name="______________________________pc2">#REF!</definedName>
    <definedName name="______________________________PC20" localSheetId="8">#REF!</definedName>
    <definedName name="______________________________PC20">#REF!</definedName>
    <definedName name="______________________________PC21" localSheetId="8">#REF!</definedName>
    <definedName name="______________________________PC21">#REF!</definedName>
    <definedName name="______________________________PC22" localSheetId="8">#REF!</definedName>
    <definedName name="______________________________PC22">#REF!</definedName>
    <definedName name="______________________________PC23" localSheetId="8">#REF!</definedName>
    <definedName name="______________________________PC23">#REF!</definedName>
    <definedName name="______________________________PC24" localSheetId="8">#REF!</definedName>
    <definedName name="______________________________PC24">#REF!</definedName>
    <definedName name="______________________________pv2" localSheetId="8">#REF!</definedName>
    <definedName name="______________________________pv2">#REF!</definedName>
    <definedName name="______________________________rr3">[7]v!$A$2:$E$51</definedName>
    <definedName name="______________________________rrr1">[7]r!$B$1:$I$145</definedName>
    <definedName name="______________________________ss12">[8]rdamdata!$J$8</definedName>
    <definedName name="______________________________ss20">[8]rdamdata!$J$7</definedName>
    <definedName name="______________________________ss40">[8]rdamdata!$J$6</definedName>
    <definedName name="______________________________var1" localSheetId="8">#REF!</definedName>
    <definedName name="______________________________var1" localSheetId="0">#REF!</definedName>
    <definedName name="______________________________var1">#REF!</definedName>
    <definedName name="______________________________var4" localSheetId="8">#REF!</definedName>
    <definedName name="______________________________var4" localSheetId="0">#REF!</definedName>
    <definedName name="______________________________var4">#REF!</definedName>
    <definedName name="_____________________________bla1">[1]leads!$H$7</definedName>
    <definedName name="_____________________________BSG100" localSheetId="8">#REF!</definedName>
    <definedName name="_____________________________BSG100" localSheetId="0">#REF!</definedName>
    <definedName name="_____________________________BSG100">#REF!</definedName>
    <definedName name="_____________________________BSG150" localSheetId="8">#REF!</definedName>
    <definedName name="_____________________________BSG150" localSheetId="0">#REF!</definedName>
    <definedName name="_____________________________BSG150">#REF!</definedName>
    <definedName name="_____________________________BSG5" localSheetId="8">#REF!</definedName>
    <definedName name="_____________________________BSG5" localSheetId="0">#REF!</definedName>
    <definedName name="_____________________________BSG5">#REF!</definedName>
    <definedName name="_____________________________BSG75" localSheetId="8">#REF!</definedName>
    <definedName name="_____________________________BSG75">#REF!</definedName>
    <definedName name="_____________________________BTC13" localSheetId="8">#REF!</definedName>
    <definedName name="_____________________________BTC13">#REF!</definedName>
    <definedName name="_____________________________BTC14" localSheetId="8">#REF!</definedName>
    <definedName name="_____________________________BTC14">#REF!</definedName>
    <definedName name="_____________________________BTC15" localSheetId="8">#REF!</definedName>
    <definedName name="_____________________________BTC15">#REF!</definedName>
    <definedName name="_____________________________BTC16" localSheetId="8">#REF!</definedName>
    <definedName name="_____________________________BTC16">#REF!</definedName>
    <definedName name="_____________________________BTC17" localSheetId="8">#REF!</definedName>
    <definedName name="_____________________________BTC17">#REF!</definedName>
    <definedName name="_____________________________BTC18" localSheetId="8">#REF!</definedName>
    <definedName name="_____________________________BTC18">#REF!</definedName>
    <definedName name="_____________________________BTC19" localSheetId="8">#REF!</definedName>
    <definedName name="_____________________________BTC19">#REF!</definedName>
    <definedName name="_____________________________BTC20" localSheetId="8">#REF!</definedName>
    <definedName name="_____________________________BTC20">#REF!</definedName>
    <definedName name="_____________________________BTC21" localSheetId="8">#REF!</definedName>
    <definedName name="_____________________________BTC21">#REF!</definedName>
    <definedName name="_____________________________BTC22" localSheetId="8">#REF!</definedName>
    <definedName name="_____________________________BTC22">#REF!</definedName>
    <definedName name="_____________________________BTC23" localSheetId="8">#REF!</definedName>
    <definedName name="_____________________________BTC23">#REF!</definedName>
    <definedName name="_____________________________BTC24" localSheetId="8">#REF!</definedName>
    <definedName name="_____________________________BTC24">#REF!</definedName>
    <definedName name="_____________________________BTR13" localSheetId="8">#REF!</definedName>
    <definedName name="_____________________________BTR13">#REF!</definedName>
    <definedName name="_____________________________BTR14" localSheetId="8">#REF!</definedName>
    <definedName name="_____________________________BTR14">#REF!</definedName>
    <definedName name="_____________________________BTR15" localSheetId="8">#REF!</definedName>
    <definedName name="_____________________________BTR15">#REF!</definedName>
    <definedName name="_____________________________BTR16" localSheetId="8">#REF!</definedName>
    <definedName name="_____________________________BTR16">#REF!</definedName>
    <definedName name="_____________________________BTR17" localSheetId="8">#REF!</definedName>
    <definedName name="_____________________________BTR17">#REF!</definedName>
    <definedName name="_____________________________BTR18" localSheetId="8">#REF!</definedName>
    <definedName name="_____________________________BTR18">#REF!</definedName>
    <definedName name="_____________________________BTR19" localSheetId="8">#REF!</definedName>
    <definedName name="_____________________________BTR19">#REF!</definedName>
    <definedName name="_____________________________BTR20" localSheetId="8">#REF!</definedName>
    <definedName name="_____________________________BTR20">#REF!</definedName>
    <definedName name="_____________________________BTR21" localSheetId="8">#REF!</definedName>
    <definedName name="_____________________________BTR21">#REF!</definedName>
    <definedName name="_____________________________BTR22" localSheetId="8">#REF!</definedName>
    <definedName name="_____________________________BTR22">#REF!</definedName>
    <definedName name="_____________________________BTR23" localSheetId="8">#REF!</definedName>
    <definedName name="_____________________________BTR23">#REF!</definedName>
    <definedName name="_____________________________BTR24" localSheetId="8">#REF!</definedName>
    <definedName name="_____________________________BTR24">#REF!</definedName>
    <definedName name="_____________________________BTS13" localSheetId="8">#REF!</definedName>
    <definedName name="_____________________________BTS13">#REF!</definedName>
    <definedName name="_____________________________BTS14" localSheetId="8">#REF!</definedName>
    <definedName name="_____________________________BTS14">#REF!</definedName>
    <definedName name="_____________________________BTS15" localSheetId="8">#REF!</definedName>
    <definedName name="_____________________________BTS15">#REF!</definedName>
    <definedName name="_____________________________BTS16" localSheetId="8">#REF!</definedName>
    <definedName name="_____________________________BTS16">#REF!</definedName>
    <definedName name="_____________________________BTS17" localSheetId="8">#REF!</definedName>
    <definedName name="_____________________________BTS17">#REF!</definedName>
    <definedName name="_____________________________BTS18" localSheetId="8">#REF!</definedName>
    <definedName name="_____________________________BTS18">#REF!</definedName>
    <definedName name="_____________________________BTS19" localSheetId="8">#REF!</definedName>
    <definedName name="_____________________________BTS19">#REF!</definedName>
    <definedName name="_____________________________BTS20" localSheetId="8">#REF!</definedName>
    <definedName name="_____________________________BTS20">#REF!</definedName>
    <definedName name="_____________________________BTS21" localSheetId="8">#REF!</definedName>
    <definedName name="_____________________________BTS21">#REF!</definedName>
    <definedName name="_____________________________BTS22" localSheetId="8">#REF!</definedName>
    <definedName name="_____________________________BTS22">#REF!</definedName>
    <definedName name="_____________________________BTS23" localSheetId="8">#REF!</definedName>
    <definedName name="_____________________________BTS23">#REF!</definedName>
    <definedName name="_____________________________BTS24" localSheetId="8">#REF!</definedName>
    <definedName name="_____________________________BTS24">#REF!</definedName>
    <definedName name="_____________________________can430">40.73</definedName>
    <definedName name="_____________________________can435">43.3</definedName>
    <definedName name="_____________________________cur1">[2]r!$F$30</definedName>
    <definedName name="_____________________________GBS113" localSheetId="8">#REF!</definedName>
    <definedName name="_____________________________GBS113" localSheetId="0">#REF!</definedName>
    <definedName name="_____________________________GBS113">#REF!</definedName>
    <definedName name="_____________________________GBS114" localSheetId="8">#REF!</definedName>
    <definedName name="_____________________________GBS114" localSheetId="0">#REF!</definedName>
    <definedName name="_____________________________GBS114">#REF!</definedName>
    <definedName name="_____________________________GBS115" localSheetId="8">#REF!</definedName>
    <definedName name="_____________________________GBS115" localSheetId="0">#REF!</definedName>
    <definedName name="_____________________________GBS115">#REF!</definedName>
    <definedName name="_____________________________GBS116" localSheetId="8">#REF!</definedName>
    <definedName name="_____________________________GBS116">#REF!</definedName>
    <definedName name="_____________________________GBS117" localSheetId="8">#REF!</definedName>
    <definedName name="_____________________________GBS117">#REF!</definedName>
    <definedName name="_____________________________GBS118" localSheetId="8">#REF!</definedName>
    <definedName name="_____________________________GBS118">#REF!</definedName>
    <definedName name="_____________________________GBS119" localSheetId="8">#REF!</definedName>
    <definedName name="_____________________________GBS119">#REF!</definedName>
    <definedName name="_____________________________GBS120" localSheetId="8">#REF!</definedName>
    <definedName name="_____________________________GBS120">#REF!</definedName>
    <definedName name="_____________________________GBS121" localSheetId="8">#REF!</definedName>
    <definedName name="_____________________________GBS121">#REF!</definedName>
    <definedName name="_____________________________GBS122" localSheetId="8">#REF!</definedName>
    <definedName name="_____________________________GBS122">#REF!</definedName>
    <definedName name="_____________________________GBS123" localSheetId="8">#REF!</definedName>
    <definedName name="_____________________________GBS123">#REF!</definedName>
    <definedName name="_____________________________GBS124" localSheetId="8">#REF!</definedName>
    <definedName name="_____________________________GBS124">#REF!</definedName>
    <definedName name="_____________________________GBS213" localSheetId="8">#REF!</definedName>
    <definedName name="_____________________________GBS213">#REF!</definedName>
    <definedName name="_____________________________GBS214" localSheetId="8">#REF!</definedName>
    <definedName name="_____________________________GBS214">#REF!</definedName>
    <definedName name="_____________________________GBS215" localSheetId="8">#REF!</definedName>
    <definedName name="_____________________________GBS215">#REF!</definedName>
    <definedName name="_____________________________GBS216" localSheetId="8">#REF!</definedName>
    <definedName name="_____________________________GBS216">#REF!</definedName>
    <definedName name="_____________________________GBS217" localSheetId="8">#REF!</definedName>
    <definedName name="_____________________________GBS217">#REF!</definedName>
    <definedName name="_____________________________GBS218" localSheetId="8">#REF!</definedName>
    <definedName name="_____________________________GBS218">#REF!</definedName>
    <definedName name="_____________________________GBS219" localSheetId="8">#REF!</definedName>
    <definedName name="_____________________________GBS219">#REF!</definedName>
    <definedName name="_____________________________GBS220" localSheetId="8">#REF!</definedName>
    <definedName name="_____________________________GBS220">#REF!</definedName>
    <definedName name="_____________________________GBS221" localSheetId="8">#REF!</definedName>
    <definedName name="_____________________________GBS221">#REF!</definedName>
    <definedName name="_____________________________GBS222" localSheetId="8">#REF!</definedName>
    <definedName name="_____________________________GBS222">#REF!</definedName>
    <definedName name="_____________________________GBS223" localSheetId="8">#REF!</definedName>
    <definedName name="_____________________________GBS223">#REF!</definedName>
    <definedName name="_____________________________GBS224" localSheetId="8">#REF!</definedName>
    <definedName name="_____________________________GBS224">#REF!</definedName>
    <definedName name="_____________________________knr2" localSheetId="8">#REF!</definedName>
    <definedName name="_____________________________knr2">#REF!</definedName>
    <definedName name="_____________________________l1">[3]leads!$A$3:$E$108</definedName>
    <definedName name="_____________________________l12" localSheetId="8">#REF!</definedName>
    <definedName name="_____________________________l12" localSheetId="0">#REF!</definedName>
    <definedName name="_____________________________l12">#REF!</definedName>
    <definedName name="_____________________________l2">[2]r!$F$29</definedName>
    <definedName name="_____________________________l3" localSheetId="8">#REF!</definedName>
    <definedName name="_____________________________l3" localSheetId="0">#REF!</definedName>
    <definedName name="_____________________________l3">#REF!</definedName>
    <definedName name="_____________________________l4">[4]Sheet1!$W$2:$Y$103</definedName>
    <definedName name="_____________________________l5" localSheetId="8">#REF!</definedName>
    <definedName name="_____________________________l5" localSheetId="0">#REF!</definedName>
    <definedName name="_____________________________l5">#REF!</definedName>
    <definedName name="_____________________________l6">[2]r!$F$4</definedName>
    <definedName name="_____________________________l7">[5]r!$F$4</definedName>
    <definedName name="_____________________________l8">[2]r!$F$2</definedName>
    <definedName name="_____________________________l9">[2]r!$F$3</definedName>
    <definedName name="_____________________________MA1" localSheetId="8">#REF!</definedName>
    <definedName name="_____________________________MA1" localSheetId="0">#REF!</definedName>
    <definedName name="_____________________________MA1">#REF!</definedName>
    <definedName name="_____________________________MA2" localSheetId="8">#REF!</definedName>
    <definedName name="_____________________________MA2" localSheetId="0">#REF!</definedName>
    <definedName name="_____________________________MA2">#REF!</definedName>
    <definedName name="_____________________________Met22" localSheetId="8">#REF!</definedName>
    <definedName name="_____________________________Met22" localSheetId="0">#REF!</definedName>
    <definedName name="_____________________________Met22">#REF!</definedName>
    <definedName name="_____________________________Met45" localSheetId="8">#REF!</definedName>
    <definedName name="_____________________________Met45">#REF!</definedName>
    <definedName name="_____________________________MEt55" localSheetId="8">#REF!</definedName>
    <definedName name="_____________________________MEt55">#REF!</definedName>
    <definedName name="_____________________________Met63" localSheetId="8">#REF!</definedName>
    <definedName name="_____________________________Met63">#REF!</definedName>
    <definedName name="_____________________________ML213" localSheetId="8">#REF!</definedName>
    <definedName name="_____________________________ML213">#REF!</definedName>
    <definedName name="_____________________________ML214" localSheetId="8">#REF!</definedName>
    <definedName name="_____________________________ML214">#REF!</definedName>
    <definedName name="_____________________________ML215" localSheetId="8">#REF!</definedName>
    <definedName name="_____________________________ML215">#REF!</definedName>
    <definedName name="_____________________________ML216" localSheetId="8">#REF!</definedName>
    <definedName name="_____________________________ML216">#REF!</definedName>
    <definedName name="_____________________________ML217" localSheetId="8">#REF!</definedName>
    <definedName name="_____________________________ML217">#REF!</definedName>
    <definedName name="_____________________________ML218" localSheetId="8">#REF!</definedName>
    <definedName name="_____________________________ML218">#REF!</definedName>
    <definedName name="_____________________________ML219" localSheetId="8">#REF!</definedName>
    <definedName name="_____________________________ML219">#REF!</definedName>
    <definedName name="_____________________________ML220" localSheetId="8">#REF!</definedName>
    <definedName name="_____________________________ML220">#REF!</definedName>
    <definedName name="_____________________________ML221" localSheetId="8">#REF!</definedName>
    <definedName name="_____________________________ML221">#REF!</definedName>
    <definedName name="_____________________________ML222" localSheetId="8">#REF!</definedName>
    <definedName name="_____________________________ML222">#REF!</definedName>
    <definedName name="_____________________________ML223" localSheetId="8">#REF!</definedName>
    <definedName name="_____________________________ML223">#REF!</definedName>
    <definedName name="_____________________________ML224" localSheetId="8">#REF!</definedName>
    <definedName name="_____________________________ML224">#REF!</definedName>
    <definedName name="_____________________________ML313" localSheetId="8">#REF!</definedName>
    <definedName name="_____________________________ML313">#REF!</definedName>
    <definedName name="_____________________________ML314" localSheetId="8">#REF!</definedName>
    <definedName name="_____________________________ML314">#REF!</definedName>
    <definedName name="_____________________________ML315" localSheetId="8">#REF!</definedName>
    <definedName name="_____________________________ML315">#REF!</definedName>
    <definedName name="_____________________________ML316" localSheetId="8">#REF!</definedName>
    <definedName name="_____________________________ML316">#REF!</definedName>
    <definedName name="_____________________________ML317" localSheetId="8">#REF!</definedName>
    <definedName name="_____________________________ML317">#REF!</definedName>
    <definedName name="_____________________________ML318" localSheetId="8">#REF!</definedName>
    <definedName name="_____________________________ML318">#REF!</definedName>
    <definedName name="_____________________________ML319" localSheetId="8">#REF!</definedName>
    <definedName name="_____________________________ML319">#REF!</definedName>
    <definedName name="_____________________________ML320" localSheetId="8">#REF!</definedName>
    <definedName name="_____________________________ML320">#REF!</definedName>
    <definedName name="_____________________________ML321" localSheetId="8">#REF!</definedName>
    <definedName name="_____________________________ML321">#REF!</definedName>
    <definedName name="_____________________________ML322" localSheetId="8">#REF!</definedName>
    <definedName name="_____________________________ML322">#REF!</definedName>
    <definedName name="_____________________________ML323" localSheetId="8">#REF!</definedName>
    <definedName name="_____________________________ML323">#REF!</definedName>
    <definedName name="_____________________________ML324" localSheetId="8">#REF!</definedName>
    <definedName name="_____________________________ML324">#REF!</definedName>
    <definedName name="_____________________________mm1">[6]r!$F$4</definedName>
    <definedName name="_____________________________mm1000" localSheetId="8">#REF!</definedName>
    <definedName name="_____________________________mm1000" localSheetId="0">#REF!</definedName>
    <definedName name="_____________________________mm1000">#REF!</definedName>
    <definedName name="_____________________________mm11">[2]r!$F$4</definedName>
    <definedName name="_____________________________mm111">[5]r!$F$4</definedName>
    <definedName name="_____________________________mm600" localSheetId="8">#REF!</definedName>
    <definedName name="_____________________________mm600" localSheetId="0">#REF!</definedName>
    <definedName name="_____________________________mm600">#REF!</definedName>
    <definedName name="_____________________________mm800" localSheetId="8">#REF!</definedName>
    <definedName name="_____________________________mm800" localSheetId="0">#REF!</definedName>
    <definedName name="_____________________________mm800">#REF!</definedName>
    <definedName name="_____________________________PC13" localSheetId="8">#REF!</definedName>
    <definedName name="_____________________________PC13" localSheetId="0">#REF!</definedName>
    <definedName name="_____________________________PC13">#REF!</definedName>
    <definedName name="_____________________________PC14" localSheetId="8">#REF!</definedName>
    <definedName name="_____________________________PC14">#REF!</definedName>
    <definedName name="_____________________________PC15" localSheetId="8">#REF!</definedName>
    <definedName name="_____________________________PC15">#REF!</definedName>
    <definedName name="_____________________________PC16" localSheetId="8">#REF!</definedName>
    <definedName name="_____________________________PC16">#REF!</definedName>
    <definedName name="_____________________________PC17" localSheetId="8">#REF!</definedName>
    <definedName name="_____________________________PC17">#REF!</definedName>
    <definedName name="_____________________________PC18" localSheetId="8">#REF!</definedName>
    <definedName name="_____________________________PC18">#REF!</definedName>
    <definedName name="_____________________________PC19" localSheetId="8">#REF!</definedName>
    <definedName name="_____________________________PC19">#REF!</definedName>
    <definedName name="_____________________________pc2" localSheetId="8">#REF!</definedName>
    <definedName name="_____________________________pc2">#REF!</definedName>
    <definedName name="_____________________________PC20" localSheetId="8">#REF!</definedName>
    <definedName name="_____________________________PC20">#REF!</definedName>
    <definedName name="_____________________________PC21" localSheetId="8">#REF!</definedName>
    <definedName name="_____________________________PC21">#REF!</definedName>
    <definedName name="_____________________________PC22" localSheetId="8">#REF!</definedName>
    <definedName name="_____________________________PC22">#REF!</definedName>
    <definedName name="_____________________________PC23" localSheetId="8">#REF!</definedName>
    <definedName name="_____________________________PC23">#REF!</definedName>
    <definedName name="_____________________________PC24" localSheetId="8">#REF!</definedName>
    <definedName name="_____________________________PC24">#REF!</definedName>
    <definedName name="_____________________________pv2" localSheetId="8">#REF!</definedName>
    <definedName name="_____________________________pv2">#REF!</definedName>
    <definedName name="_____________________________rr3">[7]v!$A$2:$E$51</definedName>
    <definedName name="_____________________________rrr1">[7]r!$B$1:$I$145</definedName>
    <definedName name="_____________________________ss12">[8]rdamdata!$J$8</definedName>
    <definedName name="_____________________________ss20">[8]rdamdata!$J$7</definedName>
    <definedName name="_____________________________ss40">[8]rdamdata!$J$6</definedName>
    <definedName name="_____________________________var1" localSheetId="8">#REF!</definedName>
    <definedName name="_____________________________var1" localSheetId="0">#REF!</definedName>
    <definedName name="_____________________________var1">#REF!</definedName>
    <definedName name="_____________________________var4" localSheetId="8">#REF!</definedName>
    <definedName name="_____________________________var4" localSheetId="0">#REF!</definedName>
    <definedName name="_____________________________var4">#REF!</definedName>
    <definedName name="____________________________bla1">[1]leads!$H$7</definedName>
    <definedName name="____________________________BSG100" localSheetId="8">#REF!</definedName>
    <definedName name="____________________________BSG100" localSheetId="0">#REF!</definedName>
    <definedName name="____________________________BSG100">#REF!</definedName>
    <definedName name="____________________________BSG150" localSheetId="8">#REF!</definedName>
    <definedName name="____________________________BSG150" localSheetId="0">#REF!</definedName>
    <definedName name="____________________________BSG150">#REF!</definedName>
    <definedName name="____________________________BSG5" localSheetId="8">#REF!</definedName>
    <definedName name="____________________________BSG5" localSheetId="0">#REF!</definedName>
    <definedName name="____________________________BSG5">#REF!</definedName>
    <definedName name="____________________________BSG75" localSheetId="8">#REF!</definedName>
    <definedName name="____________________________BSG75">#REF!</definedName>
    <definedName name="____________________________BTC1" localSheetId="8">#REF!</definedName>
    <definedName name="____________________________BTC1">#REF!</definedName>
    <definedName name="____________________________BTC10" localSheetId="8">#REF!</definedName>
    <definedName name="____________________________BTC10">#REF!</definedName>
    <definedName name="____________________________BTC11" localSheetId="8">#REF!</definedName>
    <definedName name="____________________________BTC11">#REF!</definedName>
    <definedName name="____________________________BTC12" localSheetId="8">#REF!</definedName>
    <definedName name="____________________________BTC12">#REF!</definedName>
    <definedName name="____________________________BTC13" localSheetId="8">#REF!</definedName>
    <definedName name="____________________________BTC13">#REF!</definedName>
    <definedName name="____________________________BTC14" localSheetId="8">#REF!</definedName>
    <definedName name="____________________________BTC14">#REF!</definedName>
    <definedName name="____________________________BTC15" localSheetId="8">#REF!</definedName>
    <definedName name="____________________________BTC15">#REF!</definedName>
    <definedName name="____________________________BTC16" localSheetId="8">#REF!</definedName>
    <definedName name="____________________________BTC16">#REF!</definedName>
    <definedName name="____________________________BTC17" localSheetId="8">#REF!</definedName>
    <definedName name="____________________________BTC17">#REF!</definedName>
    <definedName name="____________________________BTC18" localSheetId="8">#REF!</definedName>
    <definedName name="____________________________BTC18">#REF!</definedName>
    <definedName name="____________________________BTC19" localSheetId="8">#REF!</definedName>
    <definedName name="____________________________BTC19">#REF!</definedName>
    <definedName name="____________________________BTC2" localSheetId="8">#REF!</definedName>
    <definedName name="____________________________BTC2">#REF!</definedName>
    <definedName name="____________________________BTC20" localSheetId="8">#REF!</definedName>
    <definedName name="____________________________BTC20">#REF!</definedName>
    <definedName name="____________________________BTC21" localSheetId="8">#REF!</definedName>
    <definedName name="____________________________BTC21">#REF!</definedName>
    <definedName name="____________________________BTC22" localSheetId="8">#REF!</definedName>
    <definedName name="____________________________BTC22">#REF!</definedName>
    <definedName name="____________________________BTC23" localSheetId="8">#REF!</definedName>
    <definedName name="____________________________BTC23">#REF!</definedName>
    <definedName name="____________________________BTC24" localSheetId="8">#REF!</definedName>
    <definedName name="____________________________BTC24">#REF!</definedName>
    <definedName name="____________________________BTC3" localSheetId="8">#REF!</definedName>
    <definedName name="____________________________BTC3">#REF!</definedName>
    <definedName name="____________________________BTC4" localSheetId="8">#REF!</definedName>
    <definedName name="____________________________BTC4">#REF!</definedName>
    <definedName name="____________________________BTC5" localSheetId="8">#REF!</definedName>
    <definedName name="____________________________BTC5">#REF!</definedName>
    <definedName name="____________________________BTC6" localSheetId="8">#REF!</definedName>
    <definedName name="____________________________BTC6">#REF!</definedName>
    <definedName name="____________________________BTC7" localSheetId="8">#REF!</definedName>
    <definedName name="____________________________BTC7">#REF!</definedName>
    <definedName name="____________________________BTC8" localSheetId="8">#REF!</definedName>
    <definedName name="____________________________BTC8">#REF!</definedName>
    <definedName name="____________________________BTC9" localSheetId="8">#REF!</definedName>
    <definedName name="____________________________BTC9">#REF!</definedName>
    <definedName name="____________________________BTR1" localSheetId="8">#REF!</definedName>
    <definedName name="____________________________BTR1">#REF!</definedName>
    <definedName name="____________________________BTR10" localSheetId="8">#REF!</definedName>
    <definedName name="____________________________BTR10">#REF!</definedName>
    <definedName name="____________________________BTR11" localSheetId="8">#REF!</definedName>
    <definedName name="____________________________BTR11">#REF!</definedName>
    <definedName name="____________________________BTR12" localSheetId="8">#REF!</definedName>
    <definedName name="____________________________BTR12">#REF!</definedName>
    <definedName name="____________________________BTR13" localSheetId="8">#REF!</definedName>
    <definedName name="____________________________BTR13">#REF!</definedName>
    <definedName name="____________________________BTR14" localSheetId="8">#REF!</definedName>
    <definedName name="____________________________BTR14">#REF!</definedName>
    <definedName name="____________________________BTR15" localSheetId="8">#REF!</definedName>
    <definedName name="____________________________BTR15">#REF!</definedName>
    <definedName name="____________________________BTR16" localSheetId="8">#REF!</definedName>
    <definedName name="____________________________BTR16">#REF!</definedName>
    <definedName name="____________________________BTR17" localSheetId="8">#REF!</definedName>
    <definedName name="____________________________BTR17">#REF!</definedName>
    <definedName name="____________________________BTR18" localSheetId="8">#REF!</definedName>
    <definedName name="____________________________BTR18">#REF!</definedName>
    <definedName name="____________________________BTR19" localSheetId="8">#REF!</definedName>
    <definedName name="____________________________BTR19">#REF!</definedName>
    <definedName name="____________________________BTR2" localSheetId="8">#REF!</definedName>
    <definedName name="____________________________BTR2">#REF!</definedName>
    <definedName name="____________________________BTR20" localSheetId="8">#REF!</definedName>
    <definedName name="____________________________BTR20">#REF!</definedName>
    <definedName name="____________________________BTR21" localSheetId="8">#REF!</definedName>
    <definedName name="____________________________BTR21">#REF!</definedName>
    <definedName name="____________________________BTR22" localSheetId="8">#REF!</definedName>
    <definedName name="____________________________BTR22">#REF!</definedName>
    <definedName name="____________________________BTR23" localSheetId="8">#REF!</definedName>
    <definedName name="____________________________BTR23">#REF!</definedName>
    <definedName name="____________________________BTR24" localSheetId="8">#REF!</definedName>
    <definedName name="____________________________BTR24">#REF!</definedName>
    <definedName name="____________________________BTR3" localSheetId="8">#REF!</definedName>
    <definedName name="____________________________BTR3">#REF!</definedName>
    <definedName name="____________________________BTR4" localSheetId="8">#REF!</definedName>
    <definedName name="____________________________BTR4">#REF!</definedName>
    <definedName name="____________________________BTR5" localSheetId="8">#REF!</definedName>
    <definedName name="____________________________BTR5">#REF!</definedName>
    <definedName name="____________________________BTR6" localSheetId="8">#REF!</definedName>
    <definedName name="____________________________BTR6">#REF!</definedName>
    <definedName name="____________________________BTR7" localSheetId="8">#REF!</definedName>
    <definedName name="____________________________BTR7">#REF!</definedName>
    <definedName name="____________________________BTR8" localSheetId="8">#REF!</definedName>
    <definedName name="____________________________BTR8">#REF!</definedName>
    <definedName name="____________________________BTR9" localSheetId="8">#REF!</definedName>
    <definedName name="____________________________BTR9">#REF!</definedName>
    <definedName name="____________________________BTS1" localSheetId="8">#REF!</definedName>
    <definedName name="____________________________BTS1">#REF!</definedName>
    <definedName name="____________________________BTS10" localSheetId="8">#REF!</definedName>
    <definedName name="____________________________BTS10">#REF!</definedName>
    <definedName name="____________________________BTS11" localSheetId="8">#REF!</definedName>
    <definedName name="____________________________BTS11">#REF!</definedName>
    <definedName name="____________________________BTS12" localSheetId="8">#REF!</definedName>
    <definedName name="____________________________BTS12">#REF!</definedName>
    <definedName name="____________________________BTS13" localSheetId="8">#REF!</definedName>
    <definedName name="____________________________BTS13">#REF!</definedName>
    <definedName name="____________________________BTS14" localSheetId="8">#REF!</definedName>
    <definedName name="____________________________BTS14">#REF!</definedName>
    <definedName name="____________________________BTS15" localSheetId="8">#REF!</definedName>
    <definedName name="____________________________BTS15">#REF!</definedName>
    <definedName name="____________________________BTS16" localSheetId="8">#REF!</definedName>
    <definedName name="____________________________BTS16">#REF!</definedName>
    <definedName name="____________________________BTS17" localSheetId="8">#REF!</definedName>
    <definedName name="____________________________BTS17">#REF!</definedName>
    <definedName name="____________________________BTS18" localSheetId="8">#REF!</definedName>
    <definedName name="____________________________BTS18">#REF!</definedName>
    <definedName name="____________________________BTS19" localSheetId="8">#REF!</definedName>
    <definedName name="____________________________BTS19">#REF!</definedName>
    <definedName name="____________________________BTS2" localSheetId="8">#REF!</definedName>
    <definedName name="____________________________BTS2">#REF!</definedName>
    <definedName name="____________________________BTS20" localSheetId="8">#REF!</definedName>
    <definedName name="____________________________BTS20">#REF!</definedName>
    <definedName name="____________________________BTS21" localSheetId="8">#REF!</definedName>
    <definedName name="____________________________BTS21">#REF!</definedName>
    <definedName name="____________________________BTS22" localSheetId="8">#REF!</definedName>
    <definedName name="____________________________BTS22">#REF!</definedName>
    <definedName name="____________________________BTS23" localSheetId="8">#REF!</definedName>
    <definedName name="____________________________BTS23">#REF!</definedName>
    <definedName name="____________________________BTS24" localSheetId="8">#REF!</definedName>
    <definedName name="____________________________BTS24">#REF!</definedName>
    <definedName name="____________________________BTS3" localSheetId="8">#REF!</definedName>
    <definedName name="____________________________BTS3">#REF!</definedName>
    <definedName name="____________________________BTS4" localSheetId="8">#REF!</definedName>
    <definedName name="____________________________BTS4">#REF!</definedName>
    <definedName name="____________________________BTS5" localSheetId="8">#REF!</definedName>
    <definedName name="____________________________BTS5">#REF!</definedName>
    <definedName name="____________________________BTS6" localSheetId="8">#REF!</definedName>
    <definedName name="____________________________BTS6">#REF!</definedName>
    <definedName name="____________________________BTS7" localSheetId="8">#REF!</definedName>
    <definedName name="____________________________BTS7">#REF!</definedName>
    <definedName name="____________________________BTS8" localSheetId="8">#REF!</definedName>
    <definedName name="____________________________BTS8">#REF!</definedName>
    <definedName name="____________________________BTS9" localSheetId="8">#REF!</definedName>
    <definedName name="____________________________BTS9">#REF!</definedName>
    <definedName name="____________________________can430">40.73</definedName>
    <definedName name="____________________________can435">43.3</definedName>
    <definedName name="____________________________CCW1">[9]DATA!$H$67</definedName>
    <definedName name="____________________________CCW2">[9]DATA!$H$97</definedName>
    <definedName name="____________________________cur1">[2]r!$F$30</definedName>
    <definedName name="____________________________GBS11" localSheetId="8">#REF!</definedName>
    <definedName name="____________________________GBS11" localSheetId="0">#REF!</definedName>
    <definedName name="____________________________GBS11">#REF!</definedName>
    <definedName name="____________________________GBS110" localSheetId="8">#REF!</definedName>
    <definedName name="____________________________GBS110" localSheetId="0">#REF!</definedName>
    <definedName name="____________________________GBS110">#REF!</definedName>
    <definedName name="____________________________GBS111" localSheetId="8">#REF!</definedName>
    <definedName name="____________________________GBS111" localSheetId="0">#REF!</definedName>
    <definedName name="____________________________GBS111">#REF!</definedName>
    <definedName name="____________________________GBS112" localSheetId="8">#REF!</definedName>
    <definedName name="____________________________GBS112">#REF!</definedName>
    <definedName name="____________________________GBS113" localSheetId="8">#REF!</definedName>
    <definedName name="____________________________GBS113">#REF!</definedName>
    <definedName name="____________________________GBS114" localSheetId="8">#REF!</definedName>
    <definedName name="____________________________GBS114">#REF!</definedName>
    <definedName name="____________________________GBS115" localSheetId="8">#REF!</definedName>
    <definedName name="____________________________GBS115">#REF!</definedName>
    <definedName name="____________________________GBS116" localSheetId="8">#REF!</definedName>
    <definedName name="____________________________GBS116">#REF!</definedName>
    <definedName name="____________________________GBS117" localSheetId="8">#REF!</definedName>
    <definedName name="____________________________GBS117">#REF!</definedName>
    <definedName name="____________________________GBS118" localSheetId="8">#REF!</definedName>
    <definedName name="____________________________GBS118">#REF!</definedName>
    <definedName name="____________________________GBS119" localSheetId="8">#REF!</definedName>
    <definedName name="____________________________GBS119">#REF!</definedName>
    <definedName name="____________________________GBS12" localSheetId="8">#REF!</definedName>
    <definedName name="____________________________GBS12">#REF!</definedName>
    <definedName name="____________________________GBS120" localSheetId="8">#REF!</definedName>
    <definedName name="____________________________GBS120">#REF!</definedName>
    <definedName name="____________________________GBS121" localSheetId="8">#REF!</definedName>
    <definedName name="____________________________GBS121">#REF!</definedName>
    <definedName name="____________________________GBS122" localSheetId="8">#REF!</definedName>
    <definedName name="____________________________GBS122">#REF!</definedName>
    <definedName name="____________________________GBS123" localSheetId="8">#REF!</definedName>
    <definedName name="____________________________GBS123">#REF!</definedName>
    <definedName name="____________________________GBS124" localSheetId="8">#REF!</definedName>
    <definedName name="____________________________GBS124">#REF!</definedName>
    <definedName name="____________________________GBS13" localSheetId="8">#REF!</definedName>
    <definedName name="____________________________GBS13">#REF!</definedName>
    <definedName name="____________________________GBS14" localSheetId="8">#REF!</definedName>
    <definedName name="____________________________GBS14">#REF!</definedName>
    <definedName name="____________________________GBS15" localSheetId="8">#REF!</definedName>
    <definedName name="____________________________GBS15">#REF!</definedName>
    <definedName name="____________________________GBS16" localSheetId="8">#REF!</definedName>
    <definedName name="____________________________GBS16">#REF!</definedName>
    <definedName name="____________________________GBS17" localSheetId="8">#REF!</definedName>
    <definedName name="____________________________GBS17">#REF!</definedName>
    <definedName name="____________________________GBS18" localSheetId="8">#REF!</definedName>
    <definedName name="____________________________GBS18">#REF!</definedName>
    <definedName name="____________________________GBS19" localSheetId="8">#REF!</definedName>
    <definedName name="____________________________GBS19">#REF!</definedName>
    <definedName name="____________________________GBS21" localSheetId="8">#REF!</definedName>
    <definedName name="____________________________GBS21">#REF!</definedName>
    <definedName name="____________________________GBS210" localSheetId="8">#REF!</definedName>
    <definedName name="____________________________GBS210">#REF!</definedName>
    <definedName name="____________________________GBS211" localSheetId="8">#REF!</definedName>
    <definedName name="____________________________GBS211">#REF!</definedName>
    <definedName name="____________________________GBS212" localSheetId="8">#REF!</definedName>
    <definedName name="____________________________GBS212">#REF!</definedName>
    <definedName name="____________________________GBS213" localSheetId="8">#REF!</definedName>
    <definedName name="____________________________GBS213">#REF!</definedName>
    <definedName name="____________________________GBS214" localSheetId="8">#REF!</definedName>
    <definedName name="____________________________GBS214">#REF!</definedName>
    <definedName name="____________________________GBS215" localSheetId="8">#REF!</definedName>
    <definedName name="____________________________GBS215">#REF!</definedName>
    <definedName name="____________________________GBS216" localSheetId="8">#REF!</definedName>
    <definedName name="____________________________GBS216">#REF!</definedName>
    <definedName name="____________________________GBS217" localSheetId="8">#REF!</definedName>
    <definedName name="____________________________GBS217">#REF!</definedName>
    <definedName name="____________________________GBS218" localSheetId="8">#REF!</definedName>
    <definedName name="____________________________GBS218">#REF!</definedName>
    <definedName name="____________________________GBS219" localSheetId="8">#REF!</definedName>
    <definedName name="____________________________GBS219">#REF!</definedName>
    <definedName name="____________________________GBS22" localSheetId="8">#REF!</definedName>
    <definedName name="____________________________GBS22">#REF!</definedName>
    <definedName name="____________________________GBS220" localSheetId="8">#REF!</definedName>
    <definedName name="____________________________GBS220">#REF!</definedName>
    <definedName name="____________________________GBS221" localSheetId="8">#REF!</definedName>
    <definedName name="____________________________GBS221">#REF!</definedName>
    <definedName name="____________________________GBS222" localSheetId="8">#REF!</definedName>
    <definedName name="____________________________GBS222">#REF!</definedName>
    <definedName name="____________________________GBS223" localSheetId="8">#REF!</definedName>
    <definedName name="____________________________GBS223">#REF!</definedName>
    <definedName name="____________________________GBS224" localSheetId="8">#REF!</definedName>
    <definedName name="____________________________GBS224">#REF!</definedName>
    <definedName name="____________________________GBS23" localSheetId="8">#REF!</definedName>
    <definedName name="____________________________GBS23">#REF!</definedName>
    <definedName name="____________________________GBS24" localSheetId="8">#REF!</definedName>
    <definedName name="____________________________GBS24">#REF!</definedName>
    <definedName name="____________________________GBS25" localSheetId="8">#REF!</definedName>
    <definedName name="____________________________GBS25">#REF!</definedName>
    <definedName name="____________________________GBS26" localSheetId="8">#REF!</definedName>
    <definedName name="____________________________GBS26">#REF!</definedName>
    <definedName name="____________________________GBS27" localSheetId="8">#REF!</definedName>
    <definedName name="____________________________GBS27">#REF!</definedName>
    <definedName name="____________________________GBS28" localSheetId="8">#REF!</definedName>
    <definedName name="____________________________GBS28">#REF!</definedName>
    <definedName name="____________________________GBS29" localSheetId="8">#REF!</definedName>
    <definedName name="____________________________GBS29">#REF!</definedName>
    <definedName name="____________________________knr2" localSheetId="8">#REF!</definedName>
    <definedName name="____________________________knr2">#REF!</definedName>
    <definedName name="____________________________l1">[3]leads!$A$3:$E$108</definedName>
    <definedName name="____________________________l12" localSheetId="8">#REF!</definedName>
    <definedName name="____________________________l12" localSheetId="0">#REF!</definedName>
    <definedName name="____________________________l12">#REF!</definedName>
    <definedName name="____________________________l2">[2]r!$F$29</definedName>
    <definedName name="____________________________l3" localSheetId="8">#REF!</definedName>
    <definedName name="____________________________l3" localSheetId="0">#REF!</definedName>
    <definedName name="____________________________l3">#REF!</definedName>
    <definedName name="____________________________l4">[4]Sheet1!$W$2:$Y$103</definedName>
    <definedName name="____________________________l5" localSheetId="8">#REF!</definedName>
    <definedName name="____________________________l5" localSheetId="0">#REF!</definedName>
    <definedName name="____________________________l5">#REF!</definedName>
    <definedName name="____________________________l6">[2]r!$F$4</definedName>
    <definedName name="____________________________l7">[5]r!$F$4</definedName>
    <definedName name="____________________________l8">[2]r!$F$2</definedName>
    <definedName name="____________________________l9">[2]r!$F$3</definedName>
    <definedName name="____________________________LJ6">[9]DATA!$H$245</definedName>
    <definedName name="____________________________lj600" localSheetId="8">#REF!</definedName>
    <definedName name="____________________________lj600" localSheetId="0">#REF!</definedName>
    <definedName name="____________________________lj600">#REF!</definedName>
    <definedName name="____________________________lj900" localSheetId="8">#REF!</definedName>
    <definedName name="____________________________lj900" localSheetId="0">#REF!</definedName>
    <definedName name="____________________________lj900">#REF!</definedName>
    <definedName name="____________________________LL3" localSheetId="8">#REF!</definedName>
    <definedName name="____________________________LL3" localSheetId="0">#REF!</definedName>
    <definedName name="____________________________LL3">#REF!</definedName>
    <definedName name="____________________________MA1" localSheetId="8">#REF!</definedName>
    <definedName name="____________________________MA1">#REF!</definedName>
    <definedName name="____________________________MA2" localSheetId="8">#REF!</definedName>
    <definedName name="____________________________MA2">#REF!</definedName>
    <definedName name="____________________________Met22" localSheetId="8">#REF!</definedName>
    <definedName name="____________________________Met22">#REF!</definedName>
    <definedName name="____________________________Met45" localSheetId="8">#REF!</definedName>
    <definedName name="____________________________Met45">#REF!</definedName>
    <definedName name="____________________________MEt55" localSheetId="8">#REF!</definedName>
    <definedName name="____________________________MEt55">#REF!</definedName>
    <definedName name="____________________________Met63" localSheetId="8">#REF!</definedName>
    <definedName name="____________________________Met63">#REF!</definedName>
    <definedName name="____________________________ML21" localSheetId="8">#REF!</definedName>
    <definedName name="____________________________ML21">#REF!</definedName>
    <definedName name="____________________________ML210" localSheetId="8">#REF!</definedName>
    <definedName name="____________________________ML210">#REF!</definedName>
    <definedName name="____________________________ML211" localSheetId="8">#REF!</definedName>
    <definedName name="____________________________ML211">#REF!</definedName>
    <definedName name="____________________________ML212" localSheetId="8">#REF!</definedName>
    <definedName name="____________________________ML212">#REF!</definedName>
    <definedName name="____________________________ML213" localSheetId="8">#REF!</definedName>
    <definedName name="____________________________ML213">#REF!</definedName>
    <definedName name="____________________________ML214" localSheetId="8">#REF!</definedName>
    <definedName name="____________________________ML214">#REF!</definedName>
    <definedName name="____________________________ML215" localSheetId="8">#REF!</definedName>
    <definedName name="____________________________ML215">#REF!</definedName>
    <definedName name="____________________________ML216" localSheetId="8">#REF!</definedName>
    <definedName name="____________________________ML216">#REF!</definedName>
    <definedName name="____________________________ML217" localSheetId="8">#REF!</definedName>
    <definedName name="____________________________ML217">#REF!</definedName>
    <definedName name="____________________________ML218" localSheetId="8">#REF!</definedName>
    <definedName name="____________________________ML218">#REF!</definedName>
    <definedName name="____________________________ML219" localSheetId="8">#REF!</definedName>
    <definedName name="____________________________ML219">#REF!</definedName>
    <definedName name="____________________________ML22" localSheetId="8">#REF!</definedName>
    <definedName name="____________________________ML22">#REF!</definedName>
    <definedName name="____________________________ML220" localSheetId="8">#REF!</definedName>
    <definedName name="____________________________ML220">#REF!</definedName>
    <definedName name="____________________________ML221" localSheetId="8">#REF!</definedName>
    <definedName name="____________________________ML221">#REF!</definedName>
    <definedName name="____________________________ML222" localSheetId="8">#REF!</definedName>
    <definedName name="____________________________ML222">#REF!</definedName>
    <definedName name="____________________________ML223" localSheetId="8">#REF!</definedName>
    <definedName name="____________________________ML223">#REF!</definedName>
    <definedName name="____________________________ML224" localSheetId="8">#REF!</definedName>
    <definedName name="____________________________ML224">#REF!</definedName>
    <definedName name="____________________________ML23" localSheetId="8">#REF!</definedName>
    <definedName name="____________________________ML23">#REF!</definedName>
    <definedName name="____________________________ML24" localSheetId="8">#REF!</definedName>
    <definedName name="____________________________ML24">#REF!</definedName>
    <definedName name="____________________________ML25" localSheetId="8">#REF!</definedName>
    <definedName name="____________________________ML25">#REF!</definedName>
    <definedName name="____________________________ML26" localSheetId="8">#REF!</definedName>
    <definedName name="____________________________ML26">#REF!</definedName>
    <definedName name="____________________________ML27" localSheetId="8">#REF!</definedName>
    <definedName name="____________________________ML27">#REF!</definedName>
    <definedName name="____________________________ML28" localSheetId="8">#REF!</definedName>
    <definedName name="____________________________ML28">#REF!</definedName>
    <definedName name="____________________________ML29" localSheetId="8">#REF!</definedName>
    <definedName name="____________________________ML29">#REF!</definedName>
    <definedName name="____________________________ML31" localSheetId="8">#REF!</definedName>
    <definedName name="____________________________ML31">#REF!</definedName>
    <definedName name="____________________________ML310" localSheetId="8">#REF!</definedName>
    <definedName name="____________________________ML310">#REF!</definedName>
    <definedName name="____________________________ML311" localSheetId="8">#REF!</definedName>
    <definedName name="____________________________ML311">#REF!</definedName>
    <definedName name="____________________________ML312" localSheetId="8">#REF!</definedName>
    <definedName name="____________________________ML312">#REF!</definedName>
    <definedName name="____________________________ML313" localSheetId="8">#REF!</definedName>
    <definedName name="____________________________ML313">#REF!</definedName>
    <definedName name="____________________________ML314" localSheetId="8">#REF!</definedName>
    <definedName name="____________________________ML314">#REF!</definedName>
    <definedName name="____________________________ML315" localSheetId="8">#REF!</definedName>
    <definedName name="____________________________ML315">#REF!</definedName>
    <definedName name="____________________________ML316" localSheetId="8">#REF!</definedName>
    <definedName name="____________________________ML316">#REF!</definedName>
    <definedName name="____________________________ML317" localSheetId="8">#REF!</definedName>
    <definedName name="____________________________ML317">#REF!</definedName>
    <definedName name="____________________________ML318" localSheetId="8">#REF!</definedName>
    <definedName name="____________________________ML318">#REF!</definedName>
    <definedName name="____________________________ML319" localSheetId="8">#REF!</definedName>
    <definedName name="____________________________ML319">#REF!</definedName>
    <definedName name="____________________________ML32" localSheetId="8">#REF!</definedName>
    <definedName name="____________________________ML32">#REF!</definedName>
    <definedName name="____________________________ML320" localSheetId="8">#REF!</definedName>
    <definedName name="____________________________ML320">#REF!</definedName>
    <definedName name="____________________________ML321" localSheetId="8">#REF!</definedName>
    <definedName name="____________________________ML321">#REF!</definedName>
    <definedName name="____________________________ML322" localSheetId="8">#REF!</definedName>
    <definedName name="____________________________ML322">#REF!</definedName>
    <definedName name="____________________________ML323" localSheetId="8">#REF!</definedName>
    <definedName name="____________________________ML323">#REF!</definedName>
    <definedName name="____________________________ML324" localSheetId="8">#REF!</definedName>
    <definedName name="____________________________ML324">#REF!</definedName>
    <definedName name="____________________________ML33" localSheetId="8">#REF!</definedName>
    <definedName name="____________________________ML33">#REF!</definedName>
    <definedName name="____________________________ML34" localSheetId="8">#REF!</definedName>
    <definedName name="____________________________ML34">#REF!</definedName>
    <definedName name="____________________________ML35" localSheetId="8">#REF!</definedName>
    <definedName name="____________________________ML35">#REF!</definedName>
    <definedName name="____________________________ML36" localSheetId="8">#REF!</definedName>
    <definedName name="____________________________ML36">#REF!</definedName>
    <definedName name="____________________________ML37" localSheetId="8">#REF!</definedName>
    <definedName name="____________________________ML37">#REF!</definedName>
    <definedName name="____________________________ML38" localSheetId="8">#REF!</definedName>
    <definedName name="____________________________ML38">#REF!</definedName>
    <definedName name="____________________________ML39" localSheetId="8">#REF!</definedName>
    <definedName name="____________________________ML39">#REF!</definedName>
    <definedName name="____________________________ML7" localSheetId="8">#REF!</definedName>
    <definedName name="____________________________ML7">#REF!</definedName>
    <definedName name="____________________________ML8" localSheetId="8">#REF!</definedName>
    <definedName name="____________________________ML8">#REF!</definedName>
    <definedName name="____________________________ML9" localSheetId="8">#REF!</definedName>
    <definedName name="____________________________ML9">#REF!</definedName>
    <definedName name="____________________________mm1">[6]r!$F$4</definedName>
    <definedName name="____________________________mm1000" localSheetId="8">#REF!</definedName>
    <definedName name="____________________________mm1000" localSheetId="0">#REF!</definedName>
    <definedName name="____________________________mm1000">#REF!</definedName>
    <definedName name="____________________________mm11">[2]r!$F$4</definedName>
    <definedName name="____________________________mm111">[5]r!$F$4</definedName>
    <definedName name="____________________________mm600" localSheetId="8">#REF!</definedName>
    <definedName name="____________________________mm600" localSheetId="0">#REF!</definedName>
    <definedName name="____________________________mm600">#REF!</definedName>
    <definedName name="____________________________mm800" localSheetId="8">#REF!</definedName>
    <definedName name="____________________________mm800" localSheetId="0">#REF!</definedName>
    <definedName name="____________________________mm800">#REF!</definedName>
    <definedName name="____________________________PC1" localSheetId="8">#REF!</definedName>
    <definedName name="____________________________PC1" localSheetId="0">#REF!</definedName>
    <definedName name="____________________________PC1">#REF!</definedName>
    <definedName name="____________________________PC10" localSheetId="8">#REF!</definedName>
    <definedName name="____________________________PC10">#REF!</definedName>
    <definedName name="____________________________PC11" localSheetId="8">#REF!</definedName>
    <definedName name="____________________________PC11">#REF!</definedName>
    <definedName name="____________________________PC12" localSheetId="8">#REF!</definedName>
    <definedName name="____________________________PC12">#REF!</definedName>
    <definedName name="____________________________PC13" localSheetId="8">#REF!</definedName>
    <definedName name="____________________________PC13">#REF!</definedName>
    <definedName name="____________________________PC14" localSheetId="8">#REF!</definedName>
    <definedName name="____________________________PC14">#REF!</definedName>
    <definedName name="____________________________PC15" localSheetId="8">#REF!</definedName>
    <definedName name="____________________________PC15">#REF!</definedName>
    <definedName name="____________________________PC16" localSheetId="8">#REF!</definedName>
    <definedName name="____________________________PC16">#REF!</definedName>
    <definedName name="____________________________PC17" localSheetId="8">#REF!</definedName>
    <definedName name="____________________________PC17">#REF!</definedName>
    <definedName name="____________________________PC18" localSheetId="8">#REF!</definedName>
    <definedName name="____________________________PC18">#REF!</definedName>
    <definedName name="____________________________PC19" localSheetId="8">#REF!</definedName>
    <definedName name="____________________________PC19">#REF!</definedName>
    <definedName name="____________________________pc2" localSheetId="8">#REF!</definedName>
    <definedName name="____________________________pc2">#REF!</definedName>
    <definedName name="____________________________PC20" localSheetId="8">#REF!</definedName>
    <definedName name="____________________________PC20">#REF!</definedName>
    <definedName name="____________________________PC21" localSheetId="8">#REF!</definedName>
    <definedName name="____________________________PC21">#REF!</definedName>
    <definedName name="____________________________PC22" localSheetId="8">#REF!</definedName>
    <definedName name="____________________________PC22">#REF!</definedName>
    <definedName name="____________________________PC23" localSheetId="8">#REF!</definedName>
    <definedName name="____________________________PC23">#REF!</definedName>
    <definedName name="____________________________PC24" localSheetId="8">#REF!</definedName>
    <definedName name="____________________________PC24">#REF!</definedName>
    <definedName name="____________________________PC3" localSheetId="8">#REF!</definedName>
    <definedName name="____________________________PC3">#REF!</definedName>
    <definedName name="____________________________PC4" localSheetId="8">#REF!</definedName>
    <definedName name="____________________________PC4">#REF!</definedName>
    <definedName name="____________________________PC5" localSheetId="8">#REF!</definedName>
    <definedName name="____________________________PC5">#REF!</definedName>
    <definedName name="____________________________PC6" localSheetId="8">#REF!</definedName>
    <definedName name="____________________________PC6">#REF!</definedName>
    <definedName name="____________________________pc600" localSheetId="8">#REF!</definedName>
    <definedName name="____________________________pc600">#REF!</definedName>
    <definedName name="____________________________PC7" localSheetId="8">#REF!</definedName>
    <definedName name="____________________________PC7">#REF!</definedName>
    <definedName name="____________________________PC8" localSheetId="8">#REF!</definedName>
    <definedName name="____________________________PC8">#REF!</definedName>
    <definedName name="____________________________PC9" localSheetId="8">#REF!</definedName>
    <definedName name="____________________________PC9">#REF!</definedName>
    <definedName name="____________________________pc900" localSheetId="8">#REF!</definedName>
    <definedName name="____________________________pc900">#REF!</definedName>
    <definedName name="____________________________pv2" localSheetId="8">#REF!</definedName>
    <definedName name="____________________________pv2">#REF!</definedName>
    <definedName name="____________________________rr3">[7]v!$A$2:$E$51</definedName>
    <definedName name="____________________________rrr1">[7]r!$B$1:$I$145</definedName>
    <definedName name="____________________________ss12">[8]rdamdata!$J$8</definedName>
    <definedName name="____________________________ss20">[8]rdamdata!$J$7</definedName>
    <definedName name="____________________________ss40">[8]rdamdata!$J$6</definedName>
    <definedName name="____________________________var1" localSheetId="8">#REF!</definedName>
    <definedName name="____________________________var1" localSheetId="0">#REF!</definedName>
    <definedName name="____________________________var1">#REF!</definedName>
    <definedName name="____________________________var4" localSheetId="8">#REF!</definedName>
    <definedName name="____________________________var4" localSheetId="0">#REF!</definedName>
    <definedName name="____________________________var4">#REF!</definedName>
    <definedName name="____________________________vat1" localSheetId="8">#REF!</definedName>
    <definedName name="____________________________vat1" localSheetId="0">#REF!</definedName>
    <definedName name="____________________________vat1">#REF!</definedName>
    <definedName name="___________________________bla1">[1]leads!$H$7</definedName>
    <definedName name="___________________________BSG100" localSheetId="8">#REF!</definedName>
    <definedName name="___________________________BSG100" localSheetId="0">#REF!</definedName>
    <definedName name="___________________________BSG100">#REF!</definedName>
    <definedName name="___________________________BSG150" localSheetId="8">#REF!</definedName>
    <definedName name="___________________________BSG150" localSheetId="0">#REF!</definedName>
    <definedName name="___________________________BSG150">#REF!</definedName>
    <definedName name="___________________________BSG5" localSheetId="8">#REF!</definedName>
    <definedName name="___________________________BSG5" localSheetId="0">#REF!</definedName>
    <definedName name="___________________________BSG5">#REF!</definedName>
    <definedName name="___________________________BSG75" localSheetId="8">#REF!</definedName>
    <definedName name="___________________________BSG75">#REF!</definedName>
    <definedName name="___________________________BTC1" localSheetId="8">#REF!</definedName>
    <definedName name="___________________________BTC1">#REF!</definedName>
    <definedName name="___________________________BTC10" localSheetId="8">#REF!</definedName>
    <definedName name="___________________________BTC10">#REF!</definedName>
    <definedName name="___________________________BTC11" localSheetId="8">#REF!</definedName>
    <definedName name="___________________________BTC11">#REF!</definedName>
    <definedName name="___________________________BTC12" localSheetId="8">#REF!</definedName>
    <definedName name="___________________________BTC12">#REF!</definedName>
    <definedName name="___________________________BTC13" localSheetId="8">#REF!</definedName>
    <definedName name="___________________________BTC13">#REF!</definedName>
    <definedName name="___________________________BTC14" localSheetId="8">#REF!</definedName>
    <definedName name="___________________________BTC14">#REF!</definedName>
    <definedName name="___________________________BTC15" localSheetId="8">#REF!</definedName>
    <definedName name="___________________________BTC15">#REF!</definedName>
    <definedName name="___________________________BTC16" localSheetId="8">#REF!</definedName>
    <definedName name="___________________________BTC16">#REF!</definedName>
    <definedName name="___________________________BTC17" localSheetId="8">#REF!</definedName>
    <definedName name="___________________________BTC17">#REF!</definedName>
    <definedName name="___________________________BTC18" localSheetId="8">#REF!</definedName>
    <definedName name="___________________________BTC18">#REF!</definedName>
    <definedName name="___________________________BTC19" localSheetId="8">#REF!</definedName>
    <definedName name="___________________________BTC19">#REF!</definedName>
    <definedName name="___________________________BTC2" localSheetId="8">#REF!</definedName>
    <definedName name="___________________________BTC2">#REF!</definedName>
    <definedName name="___________________________BTC20" localSheetId="8">#REF!</definedName>
    <definedName name="___________________________BTC20">#REF!</definedName>
    <definedName name="___________________________BTC21" localSheetId="8">#REF!</definedName>
    <definedName name="___________________________BTC21">#REF!</definedName>
    <definedName name="___________________________BTC22" localSheetId="8">#REF!</definedName>
    <definedName name="___________________________BTC22">#REF!</definedName>
    <definedName name="___________________________BTC23" localSheetId="8">#REF!</definedName>
    <definedName name="___________________________BTC23">#REF!</definedName>
    <definedName name="___________________________BTC24" localSheetId="8">#REF!</definedName>
    <definedName name="___________________________BTC24">#REF!</definedName>
    <definedName name="___________________________BTC3" localSheetId="8">#REF!</definedName>
    <definedName name="___________________________BTC3">#REF!</definedName>
    <definedName name="___________________________BTC4" localSheetId="8">#REF!</definedName>
    <definedName name="___________________________BTC4">#REF!</definedName>
    <definedName name="___________________________BTC5" localSheetId="8">#REF!</definedName>
    <definedName name="___________________________BTC5">#REF!</definedName>
    <definedName name="___________________________BTC6" localSheetId="8">#REF!</definedName>
    <definedName name="___________________________BTC6">#REF!</definedName>
    <definedName name="___________________________BTC7" localSheetId="8">#REF!</definedName>
    <definedName name="___________________________BTC7">#REF!</definedName>
    <definedName name="___________________________BTC8" localSheetId="8">#REF!</definedName>
    <definedName name="___________________________BTC8">#REF!</definedName>
    <definedName name="___________________________BTC9" localSheetId="8">#REF!</definedName>
    <definedName name="___________________________BTC9">#REF!</definedName>
    <definedName name="___________________________BTR1" localSheetId="8">#REF!</definedName>
    <definedName name="___________________________BTR1">#REF!</definedName>
    <definedName name="___________________________BTR10" localSheetId="8">#REF!</definedName>
    <definedName name="___________________________BTR10">#REF!</definedName>
    <definedName name="___________________________BTR11" localSheetId="8">#REF!</definedName>
    <definedName name="___________________________BTR11">#REF!</definedName>
    <definedName name="___________________________BTR12" localSheetId="8">#REF!</definedName>
    <definedName name="___________________________BTR12">#REF!</definedName>
    <definedName name="___________________________BTR13" localSheetId="8">#REF!</definedName>
    <definedName name="___________________________BTR13">#REF!</definedName>
    <definedName name="___________________________BTR14" localSheetId="8">#REF!</definedName>
    <definedName name="___________________________BTR14">#REF!</definedName>
    <definedName name="___________________________BTR15" localSheetId="8">#REF!</definedName>
    <definedName name="___________________________BTR15">#REF!</definedName>
    <definedName name="___________________________BTR16" localSheetId="8">#REF!</definedName>
    <definedName name="___________________________BTR16">#REF!</definedName>
    <definedName name="___________________________BTR17" localSheetId="8">#REF!</definedName>
    <definedName name="___________________________BTR17">#REF!</definedName>
    <definedName name="___________________________BTR18" localSheetId="8">#REF!</definedName>
    <definedName name="___________________________BTR18">#REF!</definedName>
    <definedName name="___________________________BTR19" localSheetId="8">#REF!</definedName>
    <definedName name="___________________________BTR19">#REF!</definedName>
    <definedName name="___________________________BTR2" localSheetId="8">#REF!</definedName>
    <definedName name="___________________________BTR2">#REF!</definedName>
    <definedName name="___________________________BTR20" localSheetId="8">#REF!</definedName>
    <definedName name="___________________________BTR20">#REF!</definedName>
    <definedName name="___________________________BTR21" localSheetId="8">#REF!</definedName>
    <definedName name="___________________________BTR21">#REF!</definedName>
    <definedName name="___________________________BTR22" localSheetId="8">#REF!</definedName>
    <definedName name="___________________________BTR22">#REF!</definedName>
    <definedName name="___________________________BTR23" localSheetId="8">#REF!</definedName>
    <definedName name="___________________________BTR23">#REF!</definedName>
    <definedName name="___________________________BTR24" localSheetId="8">#REF!</definedName>
    <definedName name="___________________________BTR24">#REF!</definedName>
    <definedName name="___________________________BTR3" localSheetId="8">#REF!</definedName>
    <definedName name="___________________________BTR3">#REF!</definedName>
    <definedName name="___________________________BTR4" localSheetId="8">#REF!</definedName>
    <definedName name="___________________________BTR4">#REF!</definedName>
    <definedName name="___________________________BTR5" localSheetId="8">#REF!</definedName>
    <definedName name="___________________________BTR5">#REF!</definedName>
    <definedName name="___________________________BTR6" localSheetId="8">#REF!</definedName>
    <definedName name="___________________________BTR6">#REF!</definedName>
    <definedName name="___________________________BTR7" localSheetId="8">#REF!</definedName>
    <definedName name="___________________________BTR7">#REF!</definedName>
    <definedName name="___________________________BTR8" localSheetId="8">#REF!</definedName>
    <definedName name="___________________________BTR8">#REF!</definedName>
    <definedName name="___________________________BTR9" localSheetId="8">#REF!</definedName>
    <definedName name="___________________________BTR9">#REF!</definedName>
    <definedName name="___________________________BTS1" localSheetId="8">#REF!</definedName>
    <definedName name="___________________________BTS1">#REF!</definedName>
    <definedName name="___________________________BTS10" localSheetId="8">#REF!</definedName>
    <definedName name="___________________________BTS10">#REF!</definedName>
    <definedName name="___________________________BTS11" localSheetId="8">#REF!</definedName>
    <definedName name="___________________________BTS11">#REF!</definedName>
    <definedName name="___________________________BTS12" localSheetId="8">#REF!</definedName>
    <definedName name="___________________________BTS12">#REF!</definedName>
    <definedName name="___________________________BTS13" localSheetId="8">#REF!</definedName>
    <definedName name="___________________________BTS13">#REF!</definedName>
    <definedName name="___________________________BTS14" localSheetId="8">#REF!</definedName>
    <definedName name="___________________________BTS14">#REF!</definedName>
    <definedName name="___________________________BTS15" localSheetId="8">#REF!</definedName>
    <definedName name="___________________________BTS15">#REF!</definedName>
    <definedName name="___________________________BTS16" localSheetId="8">#REF!</definedName>
    <definedName name="___________________________BTS16">#REF!</definedName>
    <definedName name="___________________________BTS17" localSheetId="8">#REF!</definedName>
    <definedName name="___________________________BTS17">#REF!</definedName>
    <definedName name="___________________________BTS18" localSheetId="8">#REF!</definedName>
    <definedName name="___________________________BTS18">#REF!</definedName>
    <definedName name="___________________________BTS19" localSheetId="8">#REF!</definedName>
    <definedName name="___________________________BTS19">#REF!</definedName>
    <definedName name="___________________________BTS2" localSheetId="8">#REF!</definedName>
    <definedName name="___________________________BTS2">#REF!</definedName>
    <definedName name="___________________________BTS20" localSheetId="8">#REF!</definedName>
    <definedName name="___________________________BTS20">#REF!</definedName>
    <definedName name="___________________________BTS21" localSheetId="8">#REF!</definedName>
    <definedName name="___________________________BTS21">#REF!</definedName>
    <definedName name="___________________________BTS22" localSheetId="8">#REF!</definedName>
    <definedName name="___________________________BTS22">#REF!</definedName>
    <definedName name="___________________________BTS23" localSheetId="8">#REF!</definedName>
    <definedName name="___________________________BTS23">#REF!</definedName>
    <definedName name="___________________________BTS24" localSheetId="8">#REF!</definedName>
    <definedName name="___________________________BTS24">#REF!</definedName>
    <definedName name="___________________________BTS3" localSheetId="8">#REF!</definedName>
    <definedName name="___________________________BTS3">#REF!</definedName>
    <definedName name="___________________________BTS4" localSheetId="8">#REF!</definedName>
    <definedName name="___________________________BTS4">#REF!</definedName>
    <definedName name="___________________________BTS5" localSheetId="8">#REF!</definedName>
    <definedName name="___________________________BTS5">#REF!</definedName>
    <definedName name="___________________________BTS6" localSheetId="8">#REF!</definedName>
    <definedName name="___________________________BTS6">#REF!</definedName>
    <definedName name="___________________________BTS7" localSheetId="8">#REF!</definedName>
    <definedName name="___________________________BTS7">#REF!</definedName>
    <definedName name="___________________________BTS8" localSheetId="8">#REF!</definedName>
    <definedName name="___________________________BTS8">#REF!</definedName>
    <definedName name="___________________________BTS9" localSheetId="8">#REF!</definedName>
    <definedName name="___________________________BTS9">#REF!</definedName>
    <definedName name="___________________________can430">40.73</definedName>
    <definedName name="___________________________can435">43.3</definedName>
    <definedName name="___________________________CCW1">[9]DATA!$H$67</definedName>
    <definedName name="___________________________CCW2">[9]DATA!$H$97</definedName>
    <definedName name="___________________________cur1">[2]r!$F$30</definedName>
    <definedName name="___________________________GBS11" localSheetId="8">#REF!</definedName>
    <definedName name="___________________________GBS11" localSheetId="0">#REF!</definedName>
    <definedName name="___________________________GBS11">#REF!</definedName>
    <definedName name="___________________________GBS110" localSheetId="8">#REF!</definedName>
    <definedName name="___________________________GBS110" localSheetId="0">#REF!</definedName>
    <definedName name="___________________________GBS110">#REF!</definedName>
    <definedName name="___________________________GBS111" localSheetId="8">#REF!</definedName>
    <definedName name="___________________________GBS111" localSheetId="0">#REF!</definedName>
    <definedName name="___________________________GBS111">#REF!</definedName>
    <definedName name="___________________________GBS112" localSheetId="8">#REF!</definedName>
    <definedName name="___________________________GBS112">#REF!</definedName>
    <definedName name="___________________________GBS113" localSheetId="8">#REF!</definedName>
    <definedName name="___________________________GBS113">#REF!</definedName>
    <definedName name="___________________________GBS114" localSheetId="8">#REF!</definedName>
    <definedName name="___________________________GBS114">#REF!</definedName>
    <definedName name="___________________________GBS115" localSheetId="8">#REF!</definedName>
    <definedName name="___________________________GBS115">#REF!</definedName>
    <definedName name="___________________________GBS116" localSheetId="8">#REF!</definedName>
    <definedName name="___________________________GBS116">#REF!</definedName>
    <definedName name="___________________________GBS117" localSheetId="8">#REF!</definedName>
    <definedName name="___________________________GBS117">#REF!</definedName>
    <definedName name="___________________________GBS118" localSheetId="8">#REF!</definedName>
    <definedName name="___________________________GBS118">#REF!</definedName>
    <definedName name="___________________________GBS119" localSheetId="8">#REF!</definedName>
    <definedName name="___________________________GBS119">#REF!</definedName>
    <definedName name="___________________________GBS12" localSheetId="8">#REF!</definedName>
    <definedName name="___________________________GBS12">#REF!</definedName>
    <definedName name="___________________________GBS120" localSheetId="8">#REF!</definedName>
    <definedName name="___________________________GBS120">#REF!</definedName>
    <definedName name="___________________________GBS121" localSheetId="8">#REF!</definedName>
    <definedName name="___________________________GBS121">#REF!</definedName>
    <definedName name="___________________________GBS122" localSheetId="8">#REF!</definedName>
    <definedName name="___________________________GBS122">#REF!</definedName>
    <definedName name="___________________________GBS123" localSheetId="8">#REF!</definedName>
    <definedName name="___________________________GBS123">#REF!</definedName>
    <definedName name="___________________________GBS124" localSheetId="8">#REF!</definedName>
    <definedName name="___________________________GBS124">#REF!</definedName>
    <definedName name="___________________________GBS13" localSheetId="8">#REF!</definedName>
    <definedName name="___________________________GBS13">#REF!</definedName>
    <definedName name="___________________________GBS14" localSheetId="8">#REF!</definedName>
    <definedName name="___________________________GBS14">#REF!</definedName>
    <definedName name="___________________________GBS15" localSheetId="8">#REF!</definedName>
    <definedName name="___________________________GBS15">#REF!</definedName>
    <definedName name="___________________________GBS16" localSheetId="8">#REF!</definedName>
    <definedName name="___________________________GBS16">#REF!</definedName>
    <definedName name="___________________________GBS17" localSheetId="8">#REF!</definedName>
    <definedName name="___________________________GBS17">#REF!</definedName>
    <definedName name="___________________________GBS18" localSheetId="8">#REF!</definedName>
    <definedName name="___________________________GBS18">#REF!</definedName>
    <definedName name="___________________________GBS19" localSheetId="8">#REF!</definedName>
    <definedName name="___________________________GBS19">#REF!</definedName>
    <definedName name="___________________________GBS21" localSheetId="8">#REF!</definedName>
    <definedName name="___________________________GBS21">#REF!</definedName>
    <definedName name="___________________________GBS210" localSheetId="8">#REF!</definedName>
    <definedName name="___________________________GBS210">#REF!</definedName>
    <definedName name="___________________________GBS211" localSheetId="8">#REF!</definedName>
    <definedName name="___________________________GBS211">#REF!</definedName>
    <definedName name="___________________________GBS212" localSheetId="8">#REF!</definedName>
    <definedName name="___________________________GBS212">#REF!</definedName>
    <definedName name="___________________________GBS213" localSheetId="8">#REF!</definedName>
    <definedName name="___________________________GBS213">#REF!</definedName>
    <definedName name="___________________________GBS214" localSheetId="8">#REF!</definedName>
    <definedName name="___________________________GBS214">#REF!</definedName>
    <definedName name="___________________________GBS215" localSheetId="8">#REF!</definedName>
    <definedName name="___________________________GBS215">#REF!</definedName>
    <definedName name="___________________________GBS216" localSheetId="8">#REF!</definedName>
    <definedName name="___________________________GBS216">#REF!</definedName>
    <definedName name="___________________________GBS217" localSheetId="8">#REF!</definedName>
    <definedName name="___________________________GBS217">#REF!</definedName>
    <definedName name="___________________________GBS218" localSheetId="8">#REF!</definedName>
    <definedName name="___________________________GBS218">#REF!</definedName>
    <definedName name="___________________________GBS219" localSheetId="8">#REF!</definedName>
    <definedName name="___________________________GBS219">#REF!</definedName>
    <definedName name="___________________________GBS22" localSheetId="8">#REF!</definedName>
    <definedName name="___________________________GBS22">#REF!</definedName>
    <definedName name="___________________________GBS220" localSheetId="8">#REF!</definedName>
    <definedName name="___________________________GBS220">#REF!</definedName>
    <definedName name="___________________________GBS221" localSheetId="8">#REF!</definedName>
    <definedName name="___________________________GBS221">#REF!</definedName>
    <definedName name="___________________________GBS222" localSheetId="8">#REF!</definedName>
    <definedName name="___________________________GBS222">#REF!</definedName>
    <definedName name="___________________________GBS223" localSheetId="8">#REF!</definedName>
    <definedName name="___________________________GBS223">#REF!</definedName>
    <definedName name="___________________________GBS224" localSheetId="8">#REF!</definedName>
    <definedName name="___________________________GBS224">#REF!</definedName>
    <definedName name="___________________________GBS23" localSheetId="8">#REF!</definedName>
    <definedName name="___________________________GBS23">#REF!</definedName>
    <definedName name="___________________________GBS24" localSheetId="8">#REF!</definedName>
    <definedName name="___________________________GBS24">#REF!</definedName>
    <definedName name="___________________________GBS25" localSheetId="8">#REF!</definedName>
    <definedName name="___________________________GBS25">#REF!</definedName>
    <definedName name="___________________________GBS26" localSheetId="8">#REF!</definedName>
    <definedName name="___________________________GBS26">#REF!</definedName>
    <definedName name="___________________________GBS27" localSheetId="8">#REF!</definedName>
    <definedName name="___________________________GBS27">#REF!</definedName>
    <definedName name="___________________________GBS28" localSheetId="8">#REF!</definedName>
    <definedName name="___________________________GBS28">#REF!</definedName>
    <definedName name="___________________________GBS29" localSheetId="8">#REF!</definedName>
    <definedName name="___________________________GBS29">#REF!</definedName>
    <definedName name="___________________________knr2" localSheetId="8">#REF!</definedName>
    <definedName name="___________________________knr2">#REF!</definedName>
    <definedName name="___________________________l1">[3]leads!$A$3:$E$108</definedName>
    <definedName name="___________________________l12" localSheetId="8">#REF!</definedName>
    <definedName name="___________________________l12" localSheetId="0">#REF!</definedName>
    <definedName name="___________________________l12">#REF!</definedName>
    <definedName name="___________________________l2">[2]r!$F$29</definedName>
    <definedName name="___________________________l3" localSheetId="8">#REF!</definedName>
    <definedName name="___________________________l3" localSheetId="0">#REF!</definedName>
    <definedName name="___________________________l3">#REF!</definedName>
    <definedName name="___________________________l4">[4]Sheet1!$W$2:$Y$103</definedName>
    <definedName name="___________________________l5" localSheetId="8">#REF!</definedName>
    <definedName name="___________________________l5" localSheetId="0">#REF!</definedName>
    <definedName name="___________________________l5">#REF!</definedName>
    <definedName name="___________________________l6">[2]r!$F$4</definedName>
    <definedName name="___________________________l7">[5]r!$F$4</definedName>
    <definedName name="___________________________l8">[2]r!$F$2</definedName>
    <definedName name="___________________________l9">[2]r!$F$3</definedName>
    <definedName name="___________________________LJ6">[9]DATA!$H$245</definedName>
    <definedName name="___________________________lj600" localSheetId="8">#REF!</definedName>
    <definedName name="___________________________lj600" localSheetId="0">#REF!</definedName>
    <definedName name="___________________________lj600">#REF!</definedName>
    <definedName name="___________________________lj900" localSheetId="8">#REF!</definedName>
    <definedName name="___________________________lj900" localSheetId="0">#REF!</definedName>
    <definedName name="___________________________lj900">#REF!</definedName>
    <definedName name="___________________________LL3" localSheetId="8">#REF!</definedName>
    <definedName name="___________________________LL3" localSheetId="0">#REF!</definedName>
    <definedName name="___________________________LL3">#REF!</definedName>
    <definedName name="___________________________MA1" localSheetId="8">#REF!</definedName>
    <definedName name="___________________________MA1">#REF!</definedName>
    <definedName name="___________________________MA2" localSheetId="8">#REF!</definedName>
    <definedName name="___________________________MA2">#REF!</definedName>
    <definedName name="___________________________Met22" localSheetId="8">#REF!</definedName>
    <definedName name="___________________________Met22">#REF!</definedName>
    <definedName name="___________________________Met45" localSheetId="8">#REF!</definedName>
    <definedName name="___________________________Met45">#REF!</definedName>
    <definedName name="___________________________MEt55" localSheetId="8">#REF!</definedName>
    <definedName name="___________________________MEt55">#REF!</definedName>
    <definedName name="___________________________Met63" localSheetId="8">#REF!</definedName>
    <definedName name="___________________________Met63">#REF!</definedName>
    <definedName name="___________________________ML21" localSheetId="8">#REF!</definedName>
    <definedName name="___________________________ML21">#REF!</definedName>
    <definedName name="___________________________ML210" localSheetId="8">#REF!</definedName>
    <definedName name="___________________________ML210">#REF!</definedName>
    <definedName name="___________________________ML211" localSheetId="8">#REF!</definedName>
    <definedName name="___________________________ML211">#REF!</definedName>
    <definedName name="___________________________ML212" localSheetId="8">#REF!</definedName>
    <definedName name="___________________________ML212">#REF!</definedName>
    <definedName name="___________________________ML213" localSheetId="8">#REF!</definedName>
    <definedName name="___________________________ML213">#REF!</definedName>
    <definedName name="___________________________ML214" localSheetId="8">#REF!</definedName>
    <definedName name="___________________________ML214">#REF!</definedName>
    <definedName name="___________________________ML215" localSheetId="8">#REF!</definedName>
    <definedName name="___________________________ML215">#REF!</definedName>
    <definedName name="___________________________ML216" localSheetId="8">#REF!</definedName>
    <definedName name="___________________________ML216">#REF!</definedName>
    <definedName name="___________________________ML217" localSheetId="8">#REF!</definedName>
    <definedName name="___________________________ML217">#REF!</definedName>
    <definedName name="___________________________ML218" localSheetId="8">#REF!</definedName>
    <definedName name="___________________________ML218">#REF!</definedName>
    <definedName name="___________________________ML219" localSheetId="8">#REF!</definedName>
    <definedName name="___________________________ML219">#REF!</definedName>
    <definedName name="___________________________ML22" localSheetId="8">#REF!</definedName>
    <definedName name="___________________________ML22">#REF!</definedName>
    <definedName name="___________________________ML220" localSheetId="8">#REF!</definedName>
    <definedName name="___________________________ML220">#REF!</definedName>
    <definedName name="___________________________ML221" localSheetId="8">#REF!</definedName>
    <definedName name="___________________________ML221">#REF!</definedName>
    <definedName name="___________________________ML222" localSheetId="8">#REF!</definedName>
    <definedName name="___________________________ML222">#REF!</definedName>
    <definedName name="___________________________ML223" localSheetId="8">#REF!</definedName>
    <definedName name="___________________________ML223">#REF!</definedName>
    <definedName name="___________________________ML224" localSheetId="8">#REF!</definedName>
    <definedName name="___________________________ML224">#REF!</definedName>
    <definedName name="___________________________ML23" localSheetId="8">#REF!</definedName>
    <definedName name="___________________________ML23">#REF!</definedName>
    <definedName name="___________________________ML24" localSheetId="8">#REF!</definedName>
    <definedName name="___________________________ML24">#REF!</definedName>
    <definedName name="___________________________ML25" localSheetId="8">#REF!</definedName>
    <definedName name="___________________________ML25">#REF!</definedName>
    <definedName name="___________________________ML26" localSheetId="8">#REF!</definedName>
    <definedName name="___________________________ML26">#REF!</definedName>
    <definedName name="___________________________ML27" localSheetId="8">#REF!</definedName>
    <definedName name="___________________________ML27">#REF!</definedName>
    <definedName name="___________________________ML28" localSheetId="8">#REF!</definedName>
    <definedName name="___________________________ML28">#REF!</definedName>
    <definedName name="___________________________ML29" localSheetId="8">#REF!</definedName>
    <definedName name="___________________________ML29">#REF!</definedName>
    <definedName name="___________________________ML31" localSheetId="8">#REF!</definedName>
    <definedName name="___________________________ML31">#REF!</definedName>
    <definedName name="___________________________ML310" localSheetId="8">#REF!</definedName>
    <definedName name="___________________________ML310">#REF!</definedName>
    <definedName name="___________________________ML311" localSheetId="8">#REF!</definedName>
    <definedName name="___________________________ML311">#REF!</definedName>
    <definedName name="___________________________ML312" localSheetId="8">#REF!</definedName>
    <definedName name="___________________________ML312">#REF!</definedName>
    <definedName name="___________________________ML313" localSheetId="8">#REF!</definedName>
    <definedName name="___________________________ML313">#REF!</definedName>
    <definedName name="___________________________ML314" localSheetId="8">#REF!</definedName>
    <definedName name="___________________________ML314">#REF!</definedName>
    <definedName name="___________________________ML315" localSheetId="8">#REF!</definedName>
    <definedName name="___________________________ML315">#REF!</definedName>
    <definedName name="___________________________ML316" localSheetId="8">#REF!</definedName>
    <definedName name="___________________________ML316">#REF!</definedName>
    <definedName name="___________________________ML317" localSheetId="8">#REF!</definedName>
    <definedName name="___________________________ML317">#REF!</definedName>
    <definedName name="___________________________ML318" localSheetId="8">#REF!</definedName>
    <definedName name="___________________________ML318">#REF!</definedName>
    <definedName name="___________________________ML319" localSheetId="8">#REF!</definedName>
    <definedName name="___________________________ML319">#REF!</definedName>
    <definedName name="___________________________ML32" localSheetId="8">#REF!</definedName>
    <definedName name="___________________________ML32">#REF!</definedName>
    <definedName name="___________________________ML320" localSheetId="8">#REF!</definedName>
    <definedName name="___________________________ML320">#REF!</definedName>
    <definedName name="___________________________ML321" localSheetId="8">#REF!</definedName>
    <definedName name="___________________________ML321">#REF!</definedName>
    <definedName name="___________________________ML322" localSheetId="8">#REF!</definedName>
    <definedName name="___________________________ML322">#REF!</definedName>
    <definedName name="___________________________ML323" localSheetId="8">#REF!</definedName>
    <definedName name="___________________________ML323">#REF!</definedName>
    <definedName name="___________________________ML324" localSheetId="8">#REF!</definedName>
    <definedName name="___________________________ML324">#REF!</definedName>
    <definedName name="___________________________ML33" localSheetId="8">#REF!</definedName>
    <definedName name="___________________________ML33">#REF!</definedName>
    <definedName name="___________________________ML34" localSheetId="8">#REF!</definedName>
    <definedName name="___________________________ML34">#REF!</definedName>
    <definedName name="___________________________ML35" localSheetId="8">#REF!</definedName>
    <definedName name="___________________________ML35">#REF!</definedName>
    <definedName name="___________________________ML36" localSheetId="8">#REF!</definedName>
    <definedName name="___________________________ML36">#REF!</definedName>
    <definedName name="___________________________ML37" localSheetId="8">#REF!</definedName>
    <definedName name="___________________________ML37">#REF!</definedName>
    <definedName name="___________________________ML38" localSheetId="8">#REF!</definedName>
    <definedName name="___________________________ML38">#REF!</definedName>
    <definedName name="___________________________ML39" localSheetId="8">#REF!</definedName>
    <definedName name="___________________________ML39">#REF!</definedName>
    <definedName name="___________________________ML7" localSheetId="8">#REF!</definedName>
    <definedName name="___________________________ML7">#REF!</definedName>
    <definedName name="___________________________ML8" localSheetId="8">#REF!</definedName>
    <definedName name="___________________________ML8">#REF!</definedName>
    <definedName name="___________________________ML9" localSheetId="8">#REF!</definedName>
    <definedName name="___________________________ML9">#REF!</definedName>
    <definedName name="___________________________mm1">[6]r!$F$4</definedName>
    <definedName name="___________________________mm1000" localSheetId="8">#REF!</definedName>
    <definedName name="___________________________mm1000" localSheetId="0">#REF!</definedName>
    <definedName name="___________________________mm1000">#REF!</definedName>
    <definedName name="___________________________mm11">[2]r!$F$4</definedName>
    <definedName name="___________________________mm111">[5]r!$F$4</definedName>
    <definedName name="___________________________mm600" localSheetId="8">#REF!</definedName>
    <definedName name="___________________________mm600" localSheetId="0">#REF!</definedName>
    <definedName name="___________________________mm600">#REF!</definedName>
    <definedName name="___________________________mm800" localSheetId="8">#REF!</definedName>
    <definedName name="___________________________mm800" localSheetId="0">#REF!</definedName>
    <definedName name="___________________________mm800">#REF!</definedName>
    <definedName name="___________________________PC1" localSheetId="8">#REF!</definedName>
    <definedName name="___________________________PC1" localSheetId="0">#REF!</definedName>
    <definedName name="___________________________PC1">#REF!</definedName>
    <definedName name="___________________________PC10" localSheetId="8">#REF!</definedName>
    <definedName name="___________________________PC10">#REF!</definedName>
    <definedName name="___________________________PC11" localSheetId="8">#REF!</definedName>
    <definedName name="___________________________PC11">#REF!</definedName>
    <definedName name="___________________________PC12" localSheetId="8">#REF!</definedName>
    <definedName name="___________________________PC12">#REF!</definedName>
    <definedName name="___________________________PC13" localSheetId="8">#REF!</definedName>
    <definedName name="___________________________PC13">#REF!</definedName>
    <definedName name="___________________________PC14" localSheetId="8">#REF!</definedName>
    <definedName name="___________________________PC14">#REF!</definedName>
    <definedName name="___________________________PC15" localSheetId="8">#REF!</definedName>
    <definedName name="___________________________PC15">#REF!</definedName>
    <definedName name="___________________________PC16" localSheetId="8">#REF!</definedName>
    <definedName name="___________________________PC16">#REF!</definedName>
    <definedName name="___________________________PC17" localSheetId="8">#REF!</definedName>
    <definedName name="___________________________PC17">#REF!</definedName>
    <definedName name="___________________________PC18" localSheetId="8">#REF!</definedName>
    <definedName name="___________________________PC18">#REF!</definedName>
    <definedName name="___________________________PC19" localSheetId="8">#REF!</definedName>
    <definedName name="___________________________PC19">#REF!</definedName>
    <definedName name="___________________________pc2" localSheetId="8">#REF!</definedName>
    <definedName name="___________________________pc2">#REF!</definedName>
    <definedName name="___________________________PC20" localSheetId="8">#REF!</definedName>
    <definedName name="___________________________PC20">#REF!</definedName>
    <definedName name="___________________________PC21" localSheetId="8">#REF!</definedName>
    <definedName name="___________________________PC21">#REF!</definedName>
    <definedName name="___________________________PC22" localSheetId="8">#REF!</definedName>
    <definedName name="___________________________PC22">#REF!</definedName>
    <definedName name="___________________________PC23" localSheetId="8">#REF!</definedName>
    <definedName name="___________________________PC23">#REF!</definedName>
    <definedName name="___________________________PC24" localSheetId="8">#REF!</definedName>
    <definedName name="___________________________PC24">#REF!</definedName>
    <definedName name="___________________________PC3" localSheetId="8">#REF!</definedName>
    <definedName name="___________________________PC3">#REF!</definedName>
    <definedName name="___________________________PC4" localSheetId="8">#REF!</definedName>
    <definedName name="___________________________PC4">#REF!</definedName>
    <definedName name="___________________________PC5" localSheetId="8">#REF!</definedName>
    <definedName name="___________________________PC5">#REF!</definedName>
    <definedName name="___________________________PC6" localSheetId="8">#REF!</definedName>
    <definedName name="___________________________PC6">#REF!</definedName>
    <definedName name="___________________________pc600" localSheetId="8">#REF!</definedName>
    <definedName name="___________________________pc600">#REF!</definedName>
    <definedName name="___________________________PC7" localSheetId="8">#REF!</definedName>
    <definedName name="___________________________PC7">#REF!</definedName>
    <definedName name="___________________________PC8" localSheetId="8">#REF!</definedName>
    <definedName name="___________________________PC8">#REF!</definedName>
    <definedName name="___________________________PC9" localSheetId="8">#REF!</definedName>
    <definedName name="___________________________PC9">#REF!</definedName>
    <definedName name="___________________________pc900" localSheetId="8">#REF!</definedName>
    <definedName name="___________________________pc900">#REF!</definedName>
    <definedName name="___________________________pv2" localSheetId="8">#REF!</definedName>
    <definedName name="___________________________pv2">#REF!</definedName>
    <definedName name="___________________________rr3">[7]v!$A$2:$E$51</definedName>
    <definedName name="___________________________rrr1">[7]r!$B$1:$I$145</definedName>
    <definedName name="___________________________ss12">[8]rdamdata!$J$8</definedName>
    <definedName name="___________________________ss20">[8]rdamdata!$J$7</definedName>
    <definedName name="___________________________ss40">[8]rdamdata!$J$6</definedName>
    <definedName name="___________________________var1" localSheetId="8">#REF!</definedName>
    <definedName name="___________________________var1" localSheetId="0">#REF!</definedName>
    <definedName name="___________________________var1">#REF!</definedName>
    <definedName name="___________________________var4" localSheetId="8">#REF!</definedName>
    <definedName name="___________________________var4" localSheetId="0">#REF!</definedName>
    <definedName name="___________________________var4">#REF!</definedName>
    <definedName name="___________________________vat1" localSheetId="8">#REF!</definedName>
    <definedName name="___________________________vat1" localSheetId="0">#REF!</definedName>
    <definedName name="___________________________vat1">#REF!</definedName>
    <definedName name="__________________________bla1">[1]leads!$H$7</definedName>
    <definedName name="__________________________BSG100" localSheetId="8">#REF!</definedName>
    <definedName name="__________________________BSG100" localSheetId="0">#REF!</definedName>
    <definedName name="__________________________BSG100">#REF!</definedName>
    <definedName name="__________________________BSG150" localSheetId="8">#REF!</definedName>
    <definedName name="__________________________BSG150" localSheetId="0">#REF!</definedName>
    <definedName name="__________________________BSG150">#REF!</definedName>
    <definedName name="__________________________BSG5" localSheetId="8">#REF!</definedName>
    <definedName name="__________________________BSG5" localSheetId="0">#REF!</definedName>
    <definedName name="__________________________BSG5">#REF!</definedName>
    <definedName name="__________________________BSG75" localSheetId="8">#REF!</definedName>
    <definedName name="__________________________BSG75">#REF!</definedName>
    <definedName name="__________________________BTC1" localSheetId="8">#REF!</definedName>
    <definedName name="__________________________BTC1">#REF!</definedName>
    <definedName name="__________________________BTC10" localSheetId="8">#REF!</definedName>
    <definedName name="__________________________BTC10">#REF!</definedName>
    <definedName name="__________________________BTC11" localSheetId="8">#REF!</definedName>
    <definedName name="__________________________BTC11">#REF!</definedName>
    <definedName name="__________________________BTC12" localSheetId="8">#REF!</definedName>
    <definedName name="__________________________BTC12">#REF!</definedName>
    <definedName name="__________________________BTC13" localSheetId="8">#REF!</definedName>
    <definedName name="__________________________BTC13">#REF!</definedName>
    <definedName name="__________________________BTC14" localSheetId="8">#REF!</definedName>
    <definedName name="__________________________BTC14">#REF!</definedName>
    <definedName name="__________________________BTC15" localSheetId="8">#REF!</definedName>
    <definedName name="__________________________BTC15">#REF!</definedName>
    <definedName name="__________________________BTC16" localSheetId="8">#REF!</definedName>
    <definedName name="__________________________BTC16">#REF!</definedName>
    <definedName name="__________________________BTC17" localSheetId="8">#REF!</definedName>
    <definedName name="__________________________BTC17">#REF!</definedName>
    <definedName name="__________________________BTC18" localSheetId="8">#REF!</definedName>
    <definedName name="__________________________BTC18">#REF!</definedName>
    <definedName name="__________________________BTC19" localSheetId="8">#REF!</definedName>
    <definedName name="__________________________BTC19">#REF!</definedName>
    <definedName name="__________________________BTC2" localSheetId="8">#REF!</definedName>
    <definedName name="__________________________BTC2">#REF!</definedName>
    <definedName name="__________________________BTC20" localSheetId="8">#REF!</definedName>
    <definedName name="__________________________BTC20">#REF!</definedName>
    <definedName name="__________________________BTC21" localSheetId="8">#REF!</definedName>
    <definedName name="__________________________BTC21">#REF!</definedName>
    <definedName name="__________________________BTC22" localSheetId="8">#REF!</definedName>
    <definedName name="__________________________BTC22">#REF!</definedName>
    <definedName name="__________________________BTC23" localSheetId="8">#REF!</definedName>
    <definedName name="__________________________BTC23">#REF!</definedName>
    <definedName name="__________________________BTC24" localSheetId="8">#REF!</definedName>
    <definedName name="__________________________BTC24">#REF!</definedName>
    <definedName name="__________________________BTC3" localSheetId="8">#REF!</definedName>
    <definedName name="__________________________BTC3">#REF!</definedName>
    <definedName name="__________________________BTC4" localSheetId="8">#REF!</definedName>
    <definedName name="__________________________BTC4">#REF!</definedName>
    <definedName name="__________________________BTC5" localSheetId="8">#REF!</definedName>
    <definedName name="__________________________BTC5">#REF!</definedName>
    <definedName name="__________________________BTC6" localSheetId="8">#REF!</definedName>
    <definedName name="__________________________BTC6">#REF!</definedName>
    <definedName name="__________________________BTC7" localSheetId="8">#REF!</definedName>
    <definedName name="__________________________BTC7">#REF!</definedName>
    <definedName name="__________________________BTC8" localSheetId="8">#REF!</definedName>
    <definedName name="__________________________BTC8">#REF!</definedName>
    <definedName name="__________________________BTC9" localSheetId="8">#REF!</definedName>
    <definedName name="__________________________BTC9">#REF!</definedName>
    <definedName name="__________________________BTR1" localSheetId="8">#REF!</definedName>
    <definedName name="__________________________BTR1">#REF!</definedName>
    <definedName name="__________________________BTR10" localSheetId="8">#REF!</definedName>
    <definedName name="__________________________BTR10">#REF!</definedName>
    <definedName name="__________________________BTR11" localSheetId="8">#REF!</definedName>
    <definedName name="__________________________BTR11">#REF!</definedName>
    <definedName name="__________________________BTR12" localSheetId="8">#REF!</definedName>
    <definedName name="__________________________BTR12">#REF!</definedName>
    <definedName name="__________________________BTR13" localSheetId="8">#REF!</definedName>
    <definedName name="__________________________BTR13">#REF!</definedName>
    <definedName name="__________________________BTR14" localSheetId="8">#REF!</definedName>
    <definedName name="__________________________BTR14">#REF!</definedName>
    <definedName name="__________________________BTR15" localSheetId="8">#REF!</definedName>
    <definedName name="__________________________BTR15">#REF!</definedName>
    <definedName name="__________________________BTR16" localSheetId="8">#REF!</definedName>
    <definedName name="__________________________BTR16">#REF!</definedName>
    <definedName name="__________________________BTR17" localSheetId="8">#REF!</definedName>
    <definedName name="__________________________BTR17">#REF!</definedName>
    <definedName name="__________________________BTR18" localSheetId="8">#REF!</definedName>
    <definedName name="__________________________BTR18">#REF!</definedName>
    <definedName name="__________________________BTR19" localSheetId="8">#REF!</definedName>
    <definedName name="__________________________BTR19">#REF!</definedName>
    <definedName name="__________________________BTR2" localSheetId="8">#REF!</definedName>
    <definedName name="__________________________BTR2">#REF!</definedName>
    <definedName name="__________________________BTR20" localSheetId="8">#REF!</definedName>
    <definedName name="__________________________BTR20">#REF!</definedName>
    <definedName name="__________________________BTR21" localSheetId="8">#REF!</definedName>
    <definedName name="__________________________BTR21">#REF!</definedName>
    <definedName name="__________________________BTR22" localSheetId="8">#REF!</definedName>
    <definedName name="__________________________BTR22">#REF!</definedName>
    <definedName name="__________________________BTR23" localSheetId="8">#REF!</definedName>
    <definedName name="__________________________BTR23">#REF!</definedName>
    <definedName name="__________________________BTR24" localSheetId="8">#REF!</definedName>
    <definedName name="__________________________BTR24">#REF!</definedName>
    <definedName name="__________________________BTR3" localSheetId="8">#REF!</definedName>
    <definedName name="__________________________BTR3">#REF!</definedName>
    <definedName name="__________________________BTR4" localSheetId="8">#REF!</definedName>
    <definedName name="__________________________BTR4">#REF!</definedName>
    <definedName name="__________________________BTR5" localSheetId="8">#REF!</definedName>
    <definedName name="__________________________BTR5">#REF!</definedName>
    <definedName name="__________________________BTR6" localSheetId="8">#REF!</definedName>
    <definedName name="__________________________BTR6">#REF!</definedName>
    <definedName name="__________________________BTR7" localSheetId="8">#REF!</definedName>
    <definedName name="__________________________BTR7">#REF!</definedName>
    <definedName name="__________________________BTR8" localSheetId="8">#REF!</definedName>
    <definedName name="__________________________BTR8">#REF!</definedName>
    <definedName name="__________________________BTR9" localSheetId="8">#REF!</definedName>
    <definedName name="__________________________BTR9">#REF!</definedName>
    <definedName name="__________________________BTS1" localSheetId="8">#REF!</definedName>
    <definedName name="__________________________BTS1">#REF!</definedName>
    <definedName name="__________________________BTS10" localSheetId="8">#REF!</definedName>
    <definedName name="__________________________BTS10">#REF!</definedName>
    <definedName name="__________________________BTS11" localSheetId="8">#REF!</definedName>
    <definedName name="__________________________BTS11">#REF!</definedName>
    <definedName name="__________________________BTS12" localSheetId="8">#REF!</definedName>
    <definedName name="__________________________BTS12">#REF!</definedName>
    <definedName name="__________________________BTS13" localSheetId="8">#REF!</definedName>
    <definedName name="__________________________BTS13">#REF!</definedName>
    <definedName name="__________________________BTS14" localSheetId="8">#REF!</definedName>
    <definedName name="__________________________BTS14">#REF!</definedName>
    <definedName name="__________________________BTS15" localSheetId="8">#REF!</definedName>
    <definedName name="__________________________BTS15">#REF!</definedName>
    <definedName name="__________________________BTS16" localSheetId="8">#REF!</definedName>
    <definedName name="__________________________BTS16">#REF!</definedName>
    <definedName name="__________________________BTS17" localSheetId="8">#REF!</definedName>
    <definedName name="__________________________BTS17">#REF!</definedName>
    <definedName name="__________________________BTS18" localSheetId="8">#REF!</definedName>
    <definedName name="__________________________BTS18">#REF!</definedName>
    <definedName name="__________________________BTS19" localSheetId="8">#REF!</definedName>
    <definedName name="__________________________BTS19">#REF!</definedName>
    <definedName name="__________________________BTS2" localSheetId="8">#REF!</definedName>
    <definedName name="__________________________BTS2">#REF!</definedName>
    <definedName name="__________________________BTS20" localSheetId="8">#REF!</definedName>
    <definedName name="__________________________BTS20">#REF!</definedName>
    <definedName name="__________________________BTS21" localSheetId="8">#REF!</definedName>
    <definedName name="__________________________BTS21">#REF!</definedName>
    <definedName name="__________________________BTS22" localSheetId="8">#REF!</definedName>
    <definedName name="__________________________BTS22">#REF!</definedName>
    <definedName name="__________________________BTS23" localSheetId="8">#REF!</definedName>
    <definedName name="__________________________BTS23">#REF!</definedName>
    <definedName name="__________________________BTS24" localSheetId="8">#REF!</definedName>
    <definedName name="__________________________BTS24">#REF!</definedName>
    <definedName name="__________________________BTS3" localSheetId="8">#REF!</definedName>
    <definedName name="__________________________BTS3">#REF!</definedName>
    <definedName name="__________________________BTS4" localSheetId="8">#REF!</definedName>
    <definedName name="__________________________BTS4">#REF!</definedName>
    <definedName name="__________________________BTS5" localSheetId="8">#REF!</definedName>
    <definedName name="__________________________BTS5">#REF!</definedName>
    <definedName name="__________________________BTS6" localSheetId="8">#REF!</definedName>
    <definedName name="__________________________BTS6">#REF!</definedName>
    <definedName name="__________________________BTS7" localSheetId="8">#REF!</definedName>
    <definedName name="__________________________BTS7">#REF!</definedName>
    <definedName name="__________________________BTS8" localSheetId="8">#REF!</definedName>
    <definedName name="__________________________BTS8">#REF!</definedName>
    <definedName name="__________________________BTS9" localSheetId="8">#REF!</definedName>
    <definedName name="__________________________BTS9">#REF!</definedName>
    <definedName name="__________________________can430">40.73</definedName>
    <definedName name="__________________________can435">43.3</definedName>
    <definedName name="__________________________CCW1">[9]DATA!$H$67</definedName>
    <definedName name="__________________________CCW2">[9]DATA!$H$97</definedName>
    <definedName name="__________________________cur1">[2]r!$F$30</definedName>
    <definedName name="__________________________GBS11" localSheetId="8">#REF!</definedName>
    <definedName name="__________________________GBS11" localSheetId="0">#REF!</definedName>
    <definedName name="__________________________GBS11">#REF!</definedName>
    <definedName name="__________________________GBS110" localSheetId="8">#REF!</definedName>
    <definedName name="__________________________GBS110" localSheetId="0">#REF!</definedName>
    <definedName name="__________________________GBS110">#REF!</definedName>
    <definedName name="__________________________GBS111" localSheetId="8">#REF!</definedName>
    <definedName name="__________________________GBS111" localSheetId="0">#REF!</definedName>
    <definedName name="__________________________GBS111">#REF!</definedName>
    <definedName name="__________________________GBS112" localSheetId="8">#REF!</definedName>
    <definedName name="__________________________GBS112">#REF!</definedName>
    <definedName name="__________________________GBS113" localSheetId="8">#REF!</definedName>
    <definedName name="__________________________GBS113">#REF!</definedName>
    <definedName name="__________________________GBS114" localSheetId="8">#REF!</definedName>
    <definedName name="__________________________GBS114">#REF!</definedName>
    <definedName name="__________________________GBS115" localSheetId="8">#REF!</definedName>
    <definedName name="__________________________GBS115">#REF!</definedName>
    <definedName name="__________________________GBS116" localSheetId="8">#REF!</definedName>
    <definedName name="__________________________GBS116">#REF!</definedName>
    <definedName name="__________________________GBS117" localSheetId="8">#REF!</definedName>
    <definedName name="__________________________GBS117">#REF!</definedName>
    <definedName name="__________________________GBS118" localSheetId="8">#REF!</definedName>
    <definedName name="__________________________GBS118">#REF!</definedName>
    <definedName name="__________________________GBS119" localSheetId="8">#REF!</definedName>
    <definedName name="__________________________GBS119">#REF!</definedName>
    <definedName name="__________________________GBS12" localSheetId="8">#REF!</definedName>
    <definedName name="__________________________GBS12">#REF!</definedName>
    <definedName name="__________________________GBS120" localSheetId="8">#REF!</definedName>
    <definedName name="__________________________GBS120">#REF!</definedName>
    <definedName name="__________________________GBS121" localSheetId="8">#REF!</definedName>
    <definedName name="__________________________GBS121">#REF!</definedName>
    <definedName name="__________________________GBS122" localSheetId="8">#REF!</definedName>
    <definedName name="__________________________GBS122">#REF!</definedName>
    <definedName name="__________________________GBS123" localSheetId="8">#REF!</definedName>
    <definedName name="__________________________GBS123">#REF!</definedName>
    <definedName name="__________________________GBS124" localSheetId="8">#REF!</definedName>
    <definedName name="__________________________GBS124">#REF!</definedName>
    <definedName name="__________________________GBS13" localSheetId="8">#REF!</definedName>
    <definedName name="__________________________GBS13">#REF!</definedName>
    <definedName name="__________________________GBS14" localSheetId="8">#REF!</definedName>
    <definedName name="__________________________GBS14">#REF!</definedName>
    <definedName name="__________________________GBS15" localSheetId="8">#REF!</definedName>
    <definedName name="__________________________GBS15">#REF!</definedName>
    <definedName name="__________________________GBS16" localSheetId="8">#REF!</definedName>
    <definedName name="__________________________GBS16">#REF!</definedName>
    <definedName name="__________________________GBS17" localSheetId="8">#REF!</definedName>
    <definedName name="__________________________GBS17">#REF!</definedName>
    <definedName name="__________________________GBS18" localSheetId="8">#REF!</definedName>
    <definedName name="__________________________GBS18">#REF!</definedName>
    <definedName name="__________________________GBS19" localSheetId="8">#REF!</definedName>
    <definedName name="__________________________GBS19">#REF!</definedName>
    <definedName name="__________________________GBS21" localSheetId="8">#REF!</definedName>
    <definedName name="__________________________GBS21">#REF!</definedName>
    <definedName name="__________________________GBS210" localSheetId="8">#REF!</definedName>
    <definedName name="__________________________GBS210">#REF!</definedName>
    <definedName name="__________________________GBS211" localSheetId="8">#REF!</definedName>
    <definedName name="__________________________GBS211">#REF!</definedName>
    <definedName name="__________________________GBS212" localSheetId="8">#REF!</definedName>
    <definedName name="__________________________GBS212">#REF!</definedName>
    <definedName name="__________________________GBS213" localSheetId="8">#REF!</definedName>
    <definedName name="__________________________GBS213">#REF!</definedName>
    <definedName name="__________________________GBS214" localSheetId="8">#REF!</definedName>
    <definedName name="__________________________GBS214">#REF!</definedName>
    <definedName name="__________________________GBS215" localSheetId="8">#REF!</definedName>
    <definedName name="__________________________GBS215">#REF!</definedName>
    <definedName name="__________________________GBS216" localSheetId="8">#REF!</definedName>
    <definedName name="__________________________GBS216">#REF!</definedName>
    <definedName name="__________________________GBS217" localSheetId="8">#REF!</definedName>
    <definedName name="__________________________GBS217">#REF!</definedName>
    <definedName name="__________________________GBS218" localSheetId="8">#REF!</definedName>
    <definedName name="__________________________GBS218">#REF!</definedName>
    <definedName name="__________________________GBS219" localSheetId="8">#REF!</definedName>
    <definedName name="__________________________GBS219">#REF!</definedName>
    <definedName name="__________________________GBS22" localSheetId="8">#REF!</definedName>
    <definedName name="__________________________GBS22">#REF!</definedName>
    <definedName name="__________________________GBS220" localSheetId="8">#REF!</definedName>
    <definedName name="__________________________GBS220">#REF!</definedName>
    <definedName name="__________________________GBS221" localSheetId="8">#REF!</definedName>
    <definedName name="__________________________GBS221">#REF!</definedName>
    <definedName name="__________________________GBS222" localSheetId="8">#REF!</definedName>
    <definedName name="__________________________GBS222">#REF!</definedName>
    <definedName name="__________________________GBS223" localSheetId="8">#REF!</definedName>
    <definedName name="__________________________GBS223">#REF!</definedName>
    <definedName name="__________________________GBS224" localSheetId="8">#REF!</definedName>
    <definedName name="__________________________GBS224">#REF!</definedName>
    <definedName name="__________________________GBS23" localSheetId="8">#REF!</definedName>
    <definedName name="__________________________GBS23">#REF!</definedName>
    <definedName name="__________________________GBS24" localSheetId="8">#REF!</definedName>
    <definedName name="__________________________GBS24">#REF!</definedName>
    <definedName name="__________________________GBS25" localSheetId="8">#REF!</definedName>
    <definedName name="__________________________GBS25">#REF!</definedName>
    <definedName name="__________________________GBS26" localSheetId="8">#REF!</definedName>
    <definedName name="__________________________GBS26">#REF!</definedName>
    <definedName name="__________________________GBS27" localSheetId="8">#REF!</definedName>
    <definedName name="__________________________GBS27">#REF!</definedName>
    <definedName name="__________________________GBS28" localSheetId="8">#REF!</definedName>
    <definedName name="__________________________GBS28">#REF!</definedName>
    <definedName name="__________________________GBS29" localSheetId="8">#REF!</definedName>
    <definedName name="__________________________GBS29">#REF!</definedName>
    <definedName name="__________________________imp1">[10]DATA_PRG!$H$245</definedName>
    <definedName name="__________________________knr2" localSheetId="8">#REF!</definedName>
    <definedName name="__________________________knr2" localSheetId="0">#REF!</definedName>
    <definedName name="__________________________knr2">#REF!</definedName>
    <definedName name="__________________________l1">[3]leads!$A$3:$E$108</definedName>
    <definedName name="__________________________l12" localSheetId="8">#REF!</definedName>
    <definedName name="__________________________l12" localSheetId="0">#REF!</definedName>
    <definedName name="__________________________l12">#REF!</definedName>
    <definedName name="__________________________l2">[2]r!$F$29</definedName>
    <definedName name="__________________________l3" localSheetId="8">#REF!</definedName>
    <definedName name="__________________________l3" localSheetId="0">#REF!</definedName>
    <definedName name="__________________________l3">#REF!</definedName>
    <definedName name="__________________________l4">[4]Sheet1!$W$2:$Y$103</definedName>
    <definedName name="__________________________l5" localSheetId="8">#REF!</definedName>
    <definedName name="__________________________l5" localSheetId="0">#REF!</definedName>
    <definedName name="__________________________l5">#REF!</definedName>
    <definedName name="__________________________l6">[2]r!$F$4</definedName>
    <definedName name="__________________________l7">[5]r!$F$4</definedName>
    <definedName name="__________________________l8">[2]r!$F$2</definedName>
    <definedName name="__________________________l9">[2]r!$F$3</definedName>
    <definedName name="__________________________LJ6">[9]DATA!$H$245</definedName>
    <definedName name="__________________________lj600" localSheetId="8">#REF!</definedName>
    <definedName name="__________________________lj600" localSheetId="0">#REF!</definedName>
    <definedName name="__________________________lj600">#REF!</definedName>
    <definedName name="__________________________lj900" localSheetId="8">#REF!</definedName>
    <definedName name="__________________________lj900" localSheetId="0">#REF!</definedName>
    <definedName name="__________________________lj900">#REF!</definedName>
    <definedName name="__________________________LL3" localSheetId="8">#REF!</definedName>
    <definedName name="__________________________LL3" localSheetId="0">#REF!</definedName>
    <definedName name="__________________________LL3">#REF!</definedName>
    <definedName name="__________________________MA1" localSheetId="8">#REF!</definedName>
    <definedName name="__________________________MA1">#REF!</definedName>
    <definedName name="__________________________MA2" localSheetId="8">#REF!</definedName>
    <definedName name="__________________________MA2">#REF!</definedName>
    <definedName name="__________________________Met22" localSheetId="8">#REF!</definedName>
    <definedName name="__________________________Met22">#REF!</definedName>
    <definedName name="__________________________Met45" localSheetId="8">#REF!</definedName>
    <definedName name="__________________________Met45">#REF!</definedName>
    <definedName name="__________________________MEt55" localSheetId="8">#REF!</definedName>
    <definedName name="__________________________MEt55">#REF!</definedName>
    <definedName name="__________________________Met63" localSheetId="8">#REF!</definedName>
    <definedName name="__________________________Met63">#REF!</definedName>
    <definedName name="__________________________ML21" localSheetId="8">#REF!</definedName>
    <definedName name="__________________________ML21">#REF!</definedName>
    <definedName name="__________________________ML210" localSheetId="8">#REF!</definedName>
    <definedName name="__________________________ML210">#REF!</definedName>
    <definedName name="__________________________ML211" localSheetId="8">#REF!</definedName>
    <definedName name="__________________________ML211">#REF!</definedName>
    <definedName name="__________________________ML212" localSheetId="8">#REF!</definedName>
    <definedName name="__________________________ML212">#REF!</definedName>
    <definedName name="__________________________ML213" localSheetId="8">#REF!</definedName>
    <definedName name="__________________________ML213">#REF!</definedName>
    <definedName name="__________________________ML214" localSheetId="8">#REF!</definedName>
    <definedName name="__________________________ML214">#REF!</definedName>
    <definedName name="__________________________ML215" localSheetId="8">#REF!</definedName>
    <definedName name="__________________________ML215">#REF!</definedName>
    <definedName name="__________________________ML216" localSheetId="8">#REF!</definedName>
    <definedName name="__________________________ML216">#REF!</definedName>
    <definedName name="__________________________ML217" localSheetId="8">#REF!</definedName>
    <definedName name="__________________________ML217">#REF!</definedName>
    <definedName name="__________________________ML218" localSheetId="8">#REF!</definedName>
    <definedName name="__________________________ML218">#REF!</definedName>
    <definedName name="__________________________ML219" localSheetId="8">#REF!</definedName>
    <definedName name="__________________________ML219">#REF!</definedName>
    <definedName name="__________________________ML22" localSheetId="8">#REF!</definedName>
    <definedName name="__________________________ML22">#REF!</definedName>
    <definedName name="__________________________ML220" localSheetId="8">#REF!</definedName>
    <definedName name="__________________________ML220">#REF!</definedName>
    <definedName name="__________________________ML221" localSheetId="8">#REF!</definedName>
    <definedName name="__________________________ML221">#REF!</definedName>
    <definedName name="__________________________ML222" localSheetId="8">#REF!</definedName>
    <definedName name="__________________________ML222">#REF!</definedName>
    <definedName name="__________________________ML223" localSheetId="8">#REF!</definedName>
    <definedName name="__________________________ML223">#REF!</definedName>
    <definedName name="__________________________ML224" localSheetId="8">#REF!</definedName>
    <definedName name="__________________________ML224">#REF!</definedName>
    <definedName name="__________________________ML23" localSheetId="8">#REF!</definedName>
    <definedName name="__________________________ML23">#REF!</definedName>
    <definedName name="__________________________ML24" localSheetId="8">#REF!</definedName>
    <definedName name="__________________________ML24">#REF!</definedName>
    <definedName name="__________________________ML25" localSheetId="8">#REF!</definedName>
    <definedName name="__________________________ML25">#REF!</definedName>
    <definedName name="__________________________ML26" localSheetId="8">#REF!</definedName>
    <definedName name="__________________________ML26">#REF!</definedName>
    <definedName name="__________________________ML27" localSheetId="8">#REF!</definedName>
    <definedName name="__________________________ML27">#REF!</definedName>
    <definedName name="__________________________ML28" localSheetId="8">#REF!</definedName>
    <definedName name="__________________________ML28">#REF!</definedName>
    <definedName name="__________________________ML29" localSheetId="8">#REF!</definedName>
    <definedName name="__________________________ML29">#REF!</definedName>
    <definedName name="__________________________ML31" localSheetId="8">#REF!</definedName>
    <definedName name="__________________________ML31">#REF!</definedName>
    <definedName name="__________________________ML310" localSheetId="8">#REF!</definedName>
    <definedName name="__________________________ML310">#REF!</definedName>
    <definedName name="__________________________ML311" localSheetId="8">#REF!</definedName>
    <definedName name="__________________________ML311">#REF!</definedName>
    <definedName name="__________________________ML312" localSheetId="8">#REF!</definedName>
    <definedName name="__________________________ML312">#REF!</definedName>
    <definedName name="__________________________ML313" localSheetId="8">#REF!</definedName>
    <definedName name="__________________________ML313">#REF!</definedName>
    <definedName name="__________________________ML314" localSheetId="8">#REF!</definedName>
    <definedName name="__________________________ML314">#REF!</definedName>
    <definedName name="__________________________ML315" localSheetId="8">#REF!</definedName>
    <definedName name="__________________________ML315">#REF!</definedName>
    <definedName name="__________________________ML316" localSheetId="8">#REF!</definedName>
    <definedName name="__________________________ML316">#REF!</definedName>
    <definedName name="__________________________ML317" localSheetId="8">#REF!</definedName>
    <definedName name="__________________________ML317">#REF!</definedName>
    <definedName name="__________________________ML318" localSheetId="8">#REF!</definedName>
    <definedName name="__________________________ML318">#REF!</definedName>
    <definedName name="__________________________ML319" localSheetId="8">#REF!</definedName>
    <definedName name="__________________________ML319">#REF!</definedName>
    <definedName name="__________________________ML32" localSheetId="8">#REF!</definedName>
    <definedName name="__________________________ML32">#REF!</definedName>
    <definedName name="__________________________ML320" localSheetId="8">#REF!</definedName>
    <definedName name="__________________________ML320">#REF!</definedName>
    <definedName name="__________________________ML321" localSheetId="8">#REF!</definedName>
    <definedName name="__________________________ML321">#REF!</definedName>
    <definedName name="__________________________ML322" localSheetId="8">#REF!</definedName>
    <definedName name="__________________________ML322">#REF!</definedName>
    <definedName name="__________________________ML323" localSheetId="8">#REF!</definedName>
    <definedName name="__________________________ML323">#REF!</definedName>
    <definedName name="__________________________ML324" localSheetId="8">#REF!</definedName>
    <definedName name="__________________________ML324">#REF!</definedName>
    <definedName name="__________________________ML33" localSheetId="8">#REF!</definedName>
    <definedName name="__________________________ML33">#REF!</definedName>
    <definedName name="__________________________ML34" localSheetId="8">#REF!</definedName>
    <definedName name="__________________________ML34">#REF!</definedName>
    <definedName name="__________________________ML35" localSheetId="8">#REF!</definedName>
    <definedName name="__________________________ML35">#REF!</definedName>
    <definedName name="__________________________ML36" localSheetId="8">#REF!</definedName>
    <definedName name="__________________________ML36">#REF!</definedName>
    <definedName name="__________________________ML37" localSheetId="8">#REF!</definedName>
    <definedName name="__________________________ML37">#REF!</definedName>
    <definedName name="__________________________ML38" localSheetId="8">#REF!</definedName>
    <definedName name="__________________________ML38">#REF!</definedName>
    <definedName name="__________________________ML39" localSheetId="8">#REF!</definedName>
    <definedName name="__________________________ML39">#REF!</definedName>
    <definedName name="__________________________ML7" localSheetId="8">#REF!</definedName>
    <definedName name="__________________________ML7">#REF!</definedName>
    <definedName name="__________________________ML8" localSheetId="8">#REF!</definedName>
    <definedName name="__________________________ML8">#REF!</definedName>
    <definedName name="__________________________ML9" localSheetId="8">#REF!</definedName>
    <definedName name="__________________________ML9">#REF!</definedName>
    <definedName name="__________________________mm1">[6]r!$F$4</definedName>
    <definedName name="__________________________mm1000" localSheetId="8">#REF!</definedName>
    <definedName name="__________________________mm1000" localSheetId="0">#REF!</definedName>
    <definedName name="__________________________mm1000">#REF!</definedName>
    <definedName name="__________________________mm11">[2]r!$F$4</definedName>
    <definedName name="__________________________mm111">[5]r!$F$4</definedName>
    <definedName name="__________________________mm600" localSheetId="8">#REF!</definedName>
    <definedName name="__________________________mm600" localSheetId="0">#REF!</definedName>
    <definedName name="__________________________mm600">#REF!</definedName>
    <definedName name="__________________________mm800" localSheetId="8">#REF!</definedName>
    <definedName name="__________________________mm800" localSheetId="0">#REF!</definedName>
    <definedName name="__________________________mm800">#REF!</definedName>
    <definedName name="__________________________PC1" localSheetId="8">#REF!</definedName>
    <definedName name="__________________________PC1" localSheetId="0">#REF!</definedName>
    <definedName name="__________________________PC1">#REF!</definedName>
    <definedName name="__________________________PC10" localSheetId="8">#REF!</definedName>
    <definedName name="__________________________PC10">#REF!</definedName>
    <definedName name="__________________________PC11" localSheetId="8">#REF!</definedName>
    <definedName name="__________________________PC11">#REF!</definedName>
    <definedName name="__________________________PC12" localSheetId="8">#REF!</definedName>
    <definedName name="__________________________PC12">#REF!</definedName>
    <definedName name="__________________________PC13" localSheetId="8">#REF!</definedName>
    <definedName name="__________________________PC13">#REF!</definedName>
    <definedName name="__________________________PC14" localSheetId="8">#REF!</definedName>
    <definedName name="__________________________PC14">#REF!</definedName>
    <definedName name="__________________________PC15" localSheetId="8">#REF!</definedName>
    <definedName name="__________________________PC15">#REF!</definedName>
    <definedName name="__________________________PC16" localSheetId="8">#REF!</definedName>
    <definedName name="__________________________PC16">#REF!</definedName>
    <definedName name="__________________________PC17" localSheetId="8">#REF!</definedName>
    <definedName name="__________________________PC17">#REF!</definedName>
    <definedName name="__________________________PC18" localSheetId="8">#REF!</definedName>
    <definedName name="__________________________PC18">#REF!</definedName>
    <definedName name="__________________________PC19" localSheetId="8">#REF!</definedName>
    <definedName name="__________________________PC19">#REF!</definedName>
    <definedName name="__________________________pc2" localSheetId="8">#REF!</definedName>
    <definedName name="__________________________pc2">#REF!</definedName>
    <definedName name="__________________________PC20" localSheetId="8">#REF!</definedName>
    <definedName name="__________________________PC20">#REF!</definedName>
    <definedName name="__________________________PC21" localSheetId="8">#REF!</definedName>
    <definedName name="__________________________PC21">#REF!</definedName>
    <definedName name="__________________________PC22" localSheetId="8">#REF!</definedName>
    <definedName name="__________________________PC22">#REF!</definedName>
    <definedName name="__________________________PC23" localSheetId="8">#REF!</definedName>
    <definedName name="__________________________PC23">#REF!</definedName>
    <definedName name="__________________________PC24" localSheetId="8">#REF!</definedName>
    <definedName name="__________________________PC24">#REF!</definedName>
    <definedName name="__________________________PC3" localSheetId="8">#REF!</definedName>
    <definedName name="__________________________PC3">#REF!</definedName>
    <definedName name="__________________________PC4" localSheetId="8">#REF!</definedName>
    <definedName name="__________________________PC4">#REF!</definedName>
    <definedName name="__________________________PC5" localSheetId="8">#REF!</definedName>
    <definedName name="__________________________PC5">#REF!</definedName>
    <definedName name="__________________________PC6" localSheetId="8">#REF!</definedName>
    <definedName name="__________________________PC6">#REF!</definedName>
    <definedName name="__________________________pc600" localSheetId="8">#REF!</definedName>
    <definedName name="__________________________pc600">#REF!</definedName>
    <definedName name="__________________________PC7" localSheetId="8">#REF!</definedName>
    <definedName name="__________________________PC7">#REF!</definedName>
    <definedName name="__________________________PC8" localSheetId="8">#REF!</definedName>
    <definedName name="__________________________PC8">#REF!</definedName>
    <definedName name="__________________________PC9" localSheetId="8">#REF!</definedName>
    <definedName name="__________________________PC9">#REF!</definedName>
    <definedName name="__________________________pc900" localSheetId="8">#REF!</definedName>
    <definedName name="__________________________pc900">#REF!</definedName>
    <definedName name="__________________________pla4">[11]DATA_PRG!$H$269</definedName>
    <definedName name="__________________________pv2" localSheetId="8">#REF!</definedName>
    <definedName name="__________________________pv2" localSheetId="0">#REF!</definedName>
    <definedName name="__________________________pv2">#REF!</definedName>
    <definedName name="__________________________rr3">[7]v!$A$2:$E$51</definedName>
    <definedName name="__________________________rrr1">[7]r!$B$1:$I$145</definedName>
    <definedName name="__________________________SP10">[12]Sheet1!$C$18</definedName>
    <definedName name="__________________________SP16">[12]Sheet1!$C$24</definedName>
    <definedName name="__________________________SP7">[12]Sheet1!$C$15</definedName>
    <definedName name="__________________________ss12">[8]rdamdata!$J$8</definedName>
    <definedName name="__________________________ss20">[8]rdamdata!$J$7</definedName>
    <definedName name="__________________________ss40">[8]rdamdata!$J$6</definedName>
    <definedName name="__________________________var1" localSheetId="8">#REF!</definedName>
    <definedName name="__________________________var1" localSheetId="0">#REF!</definedName>
    <definedName name="__________________________var1">#REF!</definedName>
    <definedName name="__________________________var4" localSheetId="8">#REF!</definedName>
    <definedName name="__________________________var4" localSheetId="0">#REF!</definedName>
    <definedName name="__________________________var4">#REF!</definedName>
    <definedName name="__________________________vat1" localSheetId="8">#REF!</definedName>
    <definedName name="__________________________vat1" localSheetId="0">#REF!</definedName>
    <definedName name="__________________________vat1">#REF!</definedName>
    <definedName name="_________________________bla1">[1]leads!$H$7</definedName>
    <definedName name="_________________________BSG100" localSheetId="8">#REF!</definedName>
    <definedName name="_________________________BSG100" localSheetId="0">#REF!</definedName>
    <definedName name="_________________________BSG100">#REF!</definedName>
    <definedName name="_________________________BSG150" localSheetId="8">#REF!</definedName>
    <definedName name="_________________________BSG150" localSheetId="0">#REF!</definedName>
    <definedName name="_________________________BSG150">#REF!</definedName>
    <definedName name="_________________________BSG5" localSheetId="8">#REF!</definedName>
    <definedName name="_________________________BSG5" localSheetId="0">#REF!</definedName>
    <definedName name="_________________________BSG5">#REF!</definedName>
    <definedName name="_________________________BSG75" localSheetId="8">#REF!</definedName>
    <definedName name="_________________________BSG75">#REF!</definedName>
    <definedName name="_________________________BTC1" localSheetId="8">#REF!</definedName>
    <definedName name="_________________________BTC1">#REF!</definedName>
    <definedName name="_________________________BTC10" localSheetId="8">#REF!</definedName>
    <definedName name="_________________________BTC10">#REF!</definedName>
    <definedName name="_________________________BTC11" localSheetId="8">#REF!</definedName>
    <definedName name="_________________________BTC11">#REF!</definedName>
    <definedName name="_________________________BTC12" localSheetId="8">#REF!</definedName>
    <definedName name="_________________________BTC12">#REF!</definedName>
    <definedName name="_________________________BTC13" localSheetId="8">#REF!</definedName>
    <definedName name="_________________________BTC13">#REF!</definedName>
    <definedName name="_________________________BTC14" localSheetId="8">#REF!</definedName>
    <definedName name="_________________________BTC14">#REF!</definedName>
    <definedName name="_________________________BTC15" localSheetId="8">#REF!</definedName>
    <definedName name="_________________________BTC15">#REF!</definedName>
    <definedName name="_________________________BTC16" localSheetId="8">#REF!</definedName>
    <definedName name="_________________________BTC16">#REF!</definedName>
    <definedName name="_________________________BTC17" localSheetId="8">#REF!</definedName>
    <definedName name="_________________________BTC17">#REF!</definedName>
    <definedName name="_________________________BTC18" localSheetId="8">#REF!</definedName>
    <definedName name="_________________________BTC18">#REF!</definedName>
    <definedName name="_________________________BTC19" localSheetId="8">#REF!</definedName>
    <definedName name="_________________________BTC19">#REF!</definedName>
    <definedName name="_________________________BTC2" localSheetId="8">#REF!</definedName>
    <definedName name="_________________________BTC2">#REF!</definedName>
    <definedName name="_________________________BTC20" localSheetId="8">#REF!</definedName>
    <definedName name="_________________________BTC20">#REF!</definedName>
    <definedName name="_________________________BTC21" localSheetId="8">#REF!</definedName>
    <definedName name="_________________________BTC21">#REF!</definedName>
    <definedName name="_________________________BTC22" localSheetId="8">#REF!</definedName>
    <definedName name="_________________________BTC22">#REF!</definedName>
    <definedName name="_________________________BTC23" localSheetId="8">#REF!</definedName>
    <definedName name="_________________________BTC23">#REF!</definedName>
    <definedName name="_________________________BTC24" localSheetId="8">#REF!</definedName>
    <definedName name="_________________________BTC24">#REF!</definedName>
    <definedName name="_________________________BTC3" localSheetId="8">#REF!</definedName>
    <definedName name="_________________________BTC3">#REF!</definedName>
    <definedName name="_________________________BTC4" localSheetId="8">#REF!</definedName>
    <definedName name="_________________________BTC4">#REF!</definedName>
    <definedName name="_________________________BTC5" localSheetId="8">#REF!</definedName>
    <definedName name="_________________________BTC5">#REF!</definedName>
    <definedName name="_________________________BTC6" localSheetId="8">#REF!</definedName>
    <definedName name="_________________________BTC6">#REF!</definedName>
    <definedName name="_________________________BTC7" localSheetId="8">#REF!</definedName>
    <definedName name="_________________________BTC7">#REF!</definedName>
    <definedName name="_________________________BTC8" localSheetId="8">#REF!</definedName>
    <definedName name="_________________________BTC8">#REF!</definedName>
    <definedName name="_________________________BTC9" localSheetId="8">#REF!</definedName>
    <definedName name="_________________________BTC9">#REF!</definedName>
    <definedName name="_________________________BTR1" localSheetId="8">#REF!</definedName>
    <definedName name="_________________________BTR1">#REF!</definedName>
    <definedName name="_________________________BTR10" localSheetId="8">#REF!</definedName>
    <definedName name="_________________________BTR10">#REF!</definedName>
    <definedName name="_________________________BTR11" localSheetId="8">#REF!</definedName>
    <definedName name="_________________________BTR11">#REF!</definedName>
    <definedName name="_________________________BTR12" localSheetId="8">#REF!</definedName>
    <definedName name="_________________________BTR12">#REF!</definedName>
    <definedName name="_________________________BTR13" localSheetId="8">#REF!</definedName>
    <definedName name="_________________________BTR13">#REF!</definedName>
    <definedName name="_________________________BTR14" localSheetId="8">#REF!</definedName>
    <definedName name="_________________________BTR14">#REF!</definedName>
    <definedName name="_________________________BTR15" localSheetId="8">#REF!</definedName>
    <definedName name="_________________________BTR15">#REF!</definedName>
    <definedName name="_________________________BTR16" localSheetId="8">#REF!</definedName>
    <definedName name="_________________________BTR16">#REF!</definedName>
    <definedName name="_________________________BTR17" localSheetId="8">#REF!</definedName>
    <definedName name="_________________________BTR17">#REF!</definedName>
    <definedName name="_________________________BTR18" localSheetId="8">#REF!</definedName>
    <definedName name="_________________________BTR18">#REF!</definedName>
    <definedName name="_________________________BTR19" localSheetId="8">#REF!</definedName>
    <definedName name="_________________________BTR19">#REF!</definedName>
    <definedName name="_________________________BTR2" localSheetId="8">#REF!</definedName>
    <definedName name="_________________________BTR2">#REF!</definedName>
    <definedName name="_________________________BTR20" localSheetId="8">#REF!</definedName>
    <definedName name="_________________________BTR20">#REF!</definedName>
    <definedName name="_________________________BTR21" localSheetId="8">#REF!</definedName>
    <definedName name="_________________________BTR21">#REF!</definedName>
    <definedName name="_________________________BTR22" localSheetId="8">#REF!</definedName>
    <definedName name="_________________________BTR22">#REF!</definedName>
    <definedName name="_________________________BTR23" localSheetId="8">#REF!</definedName>
    <definedName name="_________________________BTR23">#REF!</definedName>
    <definedName name="_________________________BTR24" localSheetId="8">#REF!</definedName>
    <definedName name="_________________________BTR24">#REF!</definedName>
    <definedName name="_________________________BTR3" localSheetId="8">#REF!</definedName>
    <definedName name="_________________________BTR3">#REF!</definedName>
    <definedName name="_________________________BTR4" localSheetId="8">#REF!</definedName>
    <definedName name="_________________________BTR4">#REF!</definedName>
    <definedName name="_________________________BTR5" localSheetId="8">#REF!</definedName>
    <definedName name="_________________________BTR5">#REF!</definedName>
    <definedName name="_________________________BTR6" localSheetId="8">#REF!</definedName>
    <definedName name="_________________________BTR6">#REF!</definedName>
    <definedName name="_________________________BTR7" localSheetId="8">#REF!</definedName>
    <definedName name="_________________________BTR7">#REF!</definedName>
    <definedName name="_________________________BTR8" localSheetId="8">#REF!</definedName>
    <definedName name="_________________________BTR8">#REF!</definedName>
    <definedName name="_________________________BTR9" localSheetId="8">#REF!</definedName>
    <definedName name="_________________________BTR9">#REF!</definedName>
    <definedName name="_________________________BTS1" localSheetId="8">#REF!</definedName>
    <definedName name="_________________________BTS1">#REF!</definedName>
    <definedName name="_________________________BTS10" localSheetId="8">#REF!</definedName>
    <definedName name="_________________________BTS10">#REF!</definedName>
    <definedName name="_________________________BTS11" localSheetId="8">#REF!</definedName>
    <definedName name="_________________________BTS11">#REF!</definedName>
    <definedName name="_________________________BTS12" localSheetId="8">#REF!</definedName>
    <definedName name="_________________________BTS12">#REF!</definedName>
    <definedName name="_________________________BTS13" localSheetId="8">#REF!</definedName>
    <definedName name="_________________________BTS13">#REF!</definedName>
    <definedName name="_________________________BTS14" localSheetId="8">#REF!</definedName>
    <definedName name="_________________________BTS14">#REF!</definedName>
    <definedName name="_________________________BTS15" localSheetId="8">#REF!</definedName>
    <definedName name="_________________________BTS15">#REF!</definedName>
    <definedName name="_________________________BTS16" localSheetId="8">#REF!</definedName>
    <definedName name="_________________________BTS16">#REF!</definedName>
    <definedName name="_________________________BTS17" localSheetId="8">#REF!</definedName>
    <definedName name="_________________________BTS17">#REF!</definedName>
    <definedName name="_________________________BTS18" localSheetId="8">#REF!</definedName>
    <definedName name="_________________________BTS18">#REF!</definedName>
    <definedName name="_________________________BTS19" localSheetId="8">#REF!</definedName>
    <definedName name="_________________________BTS19">#REF!</definedName>
    <definedName name="_________________________BTS2" localSheetId="8">#REF!</definedName>
    <definedName name="_________________________BTS2">#REF!</definedName>
    <definedName name="_________________________BTS20" localSheetId="8">#REF!</definedName>
    <definedName name="_________________________BTS20">#REF!</definedName>
    <definedName name="_________________________BTS21" localSheetId="8">#REF!</definedName>
    <definedName name="_________________________BTS21">#REF!</definedName>
    <definedName name="_________________________BTS22" localSheetId="8">#REF!</definedName>
    <definedName name="_________________________BTS22">#REF!</definedName>
    <definedName name="_________________________BTS23" localSheetId="8">#REF!</definedName>
    <definedName name="_________________________BTS23">#REF!</definedName>
    <definedName name="_________________________BTS24" localSheetId="8">#REF!</definedName>
    <definedName name="_________________________BTS24">#REF!</definedName>
    <definedName name="_________________________BTS3" localSheetId="8">#REF!</definedName>
    <definedName name="_________________________BTS3">#REF!</definedName>
    <definedName name="_________________________BTS4" localSheetId="8">#REF!</definedName>
    <definedName name="_________________________BTS4">#REF!</definedName>
    <definedName name="_________________________BTS5" localSheetId="8">#REF!</definedName>
    <definedName name="_________________________BTS5">#REF!</definedName>
    <definedName name="_________________________BTS6" localSheetId="8">#REF!</definedName>
    <definedName name="_________________________BTS6">#REF!</definedName>
    <definedName name="_________________________BTS7" localSheetId="8">#REF!</definedName>
    <definedName name="_________________________BTS7">#REF!</definedName>
    <definedName name="_________________________BTS8" localSheetId="8">#REF!</definedName>
    <definedName name="_________________________BTS8">#REF!</definedName>
    <definedName name="_________________________BTS9" localSheetId="8">#REF!</definedName>
    <definedName name="_________________________BTS9">#REF!</definedName>
    <definedName name="_________________________can430">40.73</definedName>
    <definedName name="_________________________can435">43.3</definedName>
    <definedName name="_________________________CCW1">[9]DATA!$H$67</definedName>
    <definedName name="_________________________CCW2">[9]DATA!$H$97</definedName>
    <definedName name="_________________________cur1">[2]r!$F$30</definedName>
    <definedName name="_________________________GBS11" localSheetId="8">#REF!</definedName>
    <definedName name="_________________________GBS11" localSheetId="0">#REF!</definedName>
    <definedName name="_________________________GBS11">#REF!</definedName>
    <definedName name="_________________________GBS110" localSheetId="8">#REF!</definedName>
    <definedName name="_________________________GBS110" localSheetId="0">#REF!</definedName>
    <definedName name="_________________________GBS110">#REF!</definedName>
    <definedName name="_________________________GBS111" localSheetId="8">#REF!</definedName>
    <definedName name="_________________________GBS111" localSheetId="0">#REF!</definedName>
    <definedName name="_________________________GBS111">#REF!</definedName>
    <definedName name="_________________________GBS112" localSheetId="8">#REF!</definedName>
    <definedName name="_________________________GBS112">#REF!</definedName>
    <definedName name="_________________________GBS113" localSheetId="8">#REF!</definedName>
    <definedName name="_________________________GBS113">#REF!</definedName>
    <definedName name="_________________________GBS114" localSheetId="8">#REF!</definedName>
    <definedName name="_________________________GBS114">#REF!</definedName>
    <definedName name="_________________________GBS115" localSheetId="8">#REF!</definedName>
    <definedName name="_________________________GBS115">#REF!</definedName>
    <definedName name="_________________________GBS116" localSheetId="8">#REF!</definedName>
    <definedName name="_________________________GBS116">#REF!</definedName>
    <definedName name="_________________________GBS117" localSheetId="8">#REF!</definedName>
    <definedName name="_________________________GBS117">#REF!</definedName>
    <definedName name="_________________________GBS118" localSheetId="8">#REF!</definedName>
    <definedName name="_________________________GBS118">#REF!</definedName>
    <definedName name="_________________________GBS119" localSheetId="8">#REF!</definedName>
    <definedName name="_________________________GBS119">#REF!</definedName>
    <definedName name="_________________________GBS12" localSheetId="8">#REF!</definedName>
    <definedName name="_________________________GBS12">#REF!</definedName>
    <definedName name="_________________________GBS120" localSheetId="8">#REF!</definedName>
    <definedName name="_________________________GBS120">#REF!</definedName>
    <definedName name="_________________________GBS121" localSheetId="8">#REF!</definedName>
    <definedName name="_________________________GBS121">#REF!</definedName>
    <definedName name="_________________________GBS122" localSheetId="8">#REF!</definedName>
    <definedName name="_________________________GBS122">#REF!</definedName>
    <definedName name="_________________________GBS123" localSheetId="8">#REF!</definedName>
    <definedName name="_________________________GBS123">#REF!</definedName>
    <definedName name="_________________________GBS124" localSheetId="8">#REF!</definedName>
    <definedName name="_________________________GBS124">#REF!</definedName>
    <definedName name="_________________________GBS13" localSheetId="8">#REF!</definedName>
    <definedName name="_________________________GBS13">#REF!</definedName>
    <definedName name="_________________________GBS14" localSheetId="8">#REF!</definedName>
    <definedName name="_________________________GBS14">#REF!</definedName>
    <definedName name="_________________________GBS15" localSheetId="8">#REF!</definedName>
    <definedName name="_________________________GBS15">#REF!</definedName>
    <definedName name="_________________________GBS16" localSheetId="8">#REF!</definedName>
    <definedName name="_________________________GBS16">#REF!</definedName>
    <definedName name="_________________________GBS17" localSheetId="8">#REF!</definedName>
    <definedName name="_________________________GBS17">#REF!</definedName>
    <definedName name="_________________________GBS18" localSheetId="8">#REF!</definedName>
    <definedName name="_________________________GBS18">#REF!</definedName>
    <definedName name="_________________________GBS19" localSheetId="8">#REF!</definedName>
    <definedName name="_________________________GBS19">#REF!</definedName>
    <definedName name="_________________________GBS21" localSheetId="8">#REF!</definedName>
    <definedName name="_________________________GBS21">#REF!</definedName>
    <definedName name="_________________________GBS210" localSheetId="8">#REF!</definedName>
    <definedName name="_________________________GBS210">#REF!</definedName>
    <definedName name="_________________________GBS211" localSheetId="8">#REF!</definedName>
    <definedName name="_________________________GBS211">#REF!</definedName>
    <definedName name="_________________________GBS212" localSheetId="8">#REF!</definedName>
    <definedName name="_________________________GBS212">#REF!</definedName>
    <definedName name="_________________________GBS213" localSheetId="8">#REF!</definedName>
    <definedName name="_________________________GBS213">#REF!</definedName>
    <definedName name="_________________________GBS214" localSheetId="8">#REF!</definedName>
    <definedName name="_________________________GBS214">#REF!</definedName>
    <definedName name="_________________________GBS215" localSheetId="8">#REF!</definedName>
    <definedName name="_________________________GBS215">#REF!</definedName>
    <definedName name="_________________________GBS216" localSheetId="8">#REF!</definedName>
    <definedName name="_________________________GBS216">#REF!</definedName>
    <definedName name="_________________________GBS217" localSheetId="8">#REF!</definedName>
    <definedName name="_________________________GBS217">#REF!</definedName>
    <definedName name="_________________________GBS218" localSheetId="8">#REF!</definedName>
    <definedName name="_________________________GBS218">#REF!</definedName>
    <definedName name="_________________________GBS219" localSheetId="8">#REF!</definedName>
    <definedName name="_________________________GBS219">#REF!</definedName>
    <definedName name="_________________________GBS22" localSheetId="8">#REF!</definedName>
    <definedName name="_________________________GBS22">#REF!</definedName>
    <definedName name="_________________________GBS220" localSheetId="8">#REF!</definedName>
    <definedName name="_________________________GBS220">#REF!</definedName>
    <definedName name="_________________________GBS221" localSheetId="8">#REF!</definedName>
    <definedName name="_________________________GBS221">#REF!</definedName>
    <definedName name="_________________________GBS222" localSheetId="8">#REF!</definedName>
    <definedName name="_________________________GBS222">#REF!</definedName>
    <definedName name="_________________________GBS223" localSheetId="8">#REF!</definedName>
    <definedName name="_________________________GBS223">#REF!</definedName>
    <definedName name="_________________________GBS224" localSheetId="8">#REF!</definedName>
    <definedName name="_________________________GBS224">#REF!</definedName>
    <definedName name="_________________________GBS23" localSheetId="8">#REF!</definedName>
    <definedName name="_________________________GBS23">#REF!</definedName>
    <definedName name="_________________________GBS24" localSheetId="8">#REF!</definedName>
    <definedName name="_________________________GBS24">#REF!</definedName>
    <definedName name="_________________________GBS25" localSheetId="8">#REF!</definedName>
    <definedName name="_________________________GBS25">#REF!</definedName>
    <definedName name="_________________________GBS26" localSheetId="8">#REF!</definedName>
    <definedName name="_________________________GBS26">#REF!</definedName>
    <definedName name="_________________________GBS27" localSheetId="8">#REF!</definedName>
    <definedName name="_________________________GBS27">#REF!</definedName>
    <definedName name="_________________________GBS28" localSheetId="8">#REF!</definedName>
    <definedName name="_________________________GBS28">#REF!</definedName>
    <definedName name="_________________________GBS29" localSheetId="8">#REF!</definedName>
    <definedName name="_________________________GBS29">#REF!</definedName>
    <definedName name="_________________________imp1">[10]DATA_PRG!$H$245</definedName>
    <definedName name="_________________________knr2" localSheetId="8">#REF!</definedName>
    <definedName name="_________________________knr2" localSheetId="0">#REF!</definedName>
    <definedName name="_________________________knr2">#REF!</definedName>
    <definedName name="_________________________l1">[3]leads!$A$3:$E$108</definedName>
    <definedName name="_________________________l12" localSheetId="8">#REF!</definedName>
    <definedName name="_________________________l12" localSheetId="0">#REF!</definedName>
    <definedName name="_________________________l12">#REF!</definedName>
    <definedName name="_________________________l2">[2]r!$F$29</definedName>
    <definedName name="_________________________l3" localSheetId="8">#REF!</definedName>
    <definedName name="_________________________l3" localSheetId="0">#REF!</definedName>
    <definedName name="_________________________l3">#REF!</definedName>
    <definedName name="_________________________l4">[4]Sheet1!$W$2:$Y$103</definedName>
    <definedName name="_________________________l5" localSheetId="8">#REF!</definedName>
    <definedName name="_________________________l5" localSheetId="0">#REF!</definedName>
    <definedName name="_________________________l5">#REF!</definedName>
    <definedName name="_________________________l6">[2]r!$F$4</definedName>
    <definedName name="_________________________l7">[5]r!$F$4</definedName>
    <definedName name="_________________________l8">[2]r!$F$2</definedName>
    <definedName name="_________________________l9">[2]r!$F$3</definedName>
    <definedName name="_________________________LJ6">[9]DATA!$H$245</definedName>
    <definedName name="_________________________lj600" localSheetId="8">#REF!</definedName>
    <definedName name="_________________________lj600" localSheetId="0">#REF!</definedName>
    <definedName name="_________________________lj600">#REF!</definedName>
    <definedName name="_________________________lj900" localSheetId="8">#REF!</definedName>
    <definedName name="_________________________lj900" localSheetId="0">#REF!</definedName>
    <definedName name="_________________________lj900">#REF!</definedName>
    <definedName name="_________________________LL3" localSheetId="8">#REF!</definedName>
    <definedName name="_________________________LL3" localSheetId="0">#REF!</definedName>
    <definedName name="_________________________LL3">#REF!</definedName>
    <definedName name="_________________________MA1" localSheetId="8">#REF!</definedName>
    <definedName name="_________________________MA1">#REF!</definedName>
    <definedName name="_________________________MA2" localSheetId="8">#REF!</definedName>
    <definedName name="_________________________MA2">#REF!</definedName>
    <definedName name="_________________________Met22" localSheetId="8">#REF!</definedName>
    <definedName name="_________________________Met22">#REF!</definedName>
    <definedName name="_________________________Met45" localSheetId="8">#REF!</definedName>
    <definedName name="_________________________Met45">#REF!</definedName>
    <definedName name="_________________________MEt55" localSheetId="8">#REF!</definedName>
    <definedName name="_________________________MEt55">#REF!</definedName>
    <definedName name="_________________________Met63" localSheetId="8">#REF!</definedName>
    <definedName name="_________________________Met63">#REF!</definedName>
    <definedName name="_________________________ML21" localSheetId="8">#REF!</definedName>
    <definedName name="_________________________ML21">#REF!</definedName>
    <definedName name="_________________________ML210" localSheetId="8">#REF!</definedName>
    <definedName name="_________________________ML210">#REF!</definedName>
    <definedName name="_________________________ML211" localSheetId="8">#REF!</definedName>
    <definedName name="_________________________ML211">#REF!</definedName>
    <definedName name="_________________________ML212" localSheetId="8">#REF!</definedName>
    <definedName name="_________________________ML212">#REF!</definedName>
    <definedName name="_________________________ML213" localSheetId="8">#REF!</definedName>
    <definedName name="_________________________ML213">#REF!</definedName>
    <definedName name="_________________________ML214" localSheetId="8">#REF!</definedName>
    <definedName name="_________________________ML214">#REF!</definedName>
    <definedName name="_________________________ML215" localSheetId="8">#REF!</definedName>
    <definedName name="_________________________ML215">#REF!</definedName>
    <definedName name="_________________________ML216" localSheetId="8">#REF!</definedName>
    <definedName name="_________________________ML216">#REF!</definedName>
    <definedName name="_________________________ML217" localSheetId="8">#REF!</definedName>
    <definedName name="_________________________ML217">#REF!</definedName>
    <definedName name="_________________________ML218" localSheetId="8">#REF!</definedName>
    <definedName name="_________________________ML218">#REF!</definedName>
    <definedName name="_________________________ML219" localSheetId="8">#REF!</definedName>
    <definedName name="_________________________ML219">#REF!</definedName>
    <definedName name="_________________________ML22" localSheetId="8">#REF!</definedName>
    <definedName name="_________________________ML22">#REF!</definedName>
    <definedName name="_________________________ML220" localSheetId="8">#REF!</definedName>
    <definedName name="_________________________ML220">#REF!</definedName>
    <definedName name="_________________________ML221" localSheetId="8">#REF!</definedName>
    <definedName name="_________________________ML221">#REF!</definedName>
    <definedName name="_________________________ML222" localSheetId="8">#REF!</definedName>
    <definedName name="_________________________ML222">#REF!</definedName>
    <definedName name="_________________________ML223" localSheetId="8">#REF!</definedName>
    <definedName name="_________________________ML223">#REF!</definedName>
    <definedName name="_________________________ML224" localSheetId="8">#REF!</definedName>
    <definedName name="_________________________ML224">#REF!</definedName>
    <definedName name="_________________________ML23" localSheetId="8">#REF!</definedName>
    <definedName name="_________________________ML23">#REF!</definedName>
    <definedName name="_________________________ML24" localSheetId="8">#REF!</definedName>
    <definedName name="_________________________ML24">#REF!</definedName>
    <definedName name="_________________________ML25" localSheetId="8">#REF!</definedName>
    <definedName name="_________________________ML25">#REF!</definedName>
    <definedName name="_________________________ML26" localSheetId="8">#REF!</definedName>
    <definedName name="_________________________ML26">#REF!</definedName>
    <definedName name="_________________________ML27" localSheetId="8">#REF!</definedName>
    <definedName name="_________________________ML27">#REF!</definedName>
    <definedName name="_________________________ML28" localSheetId="8">#REF!</definedName>
    <definedName name="_________________________ML28">#REF!</definedName>
    <definedName name="_________________________ML29" localSheetId="8">#REF!</definedName>
    <definedName name="_________________________ML29">#REF!</definedName>
    <definedName name="_________________________ML31" localSheetId="8">#REF!</definedName>
    <definedName name="_________________________ML31">#REF!</definedName>
    <definedName name="_________________________ML310" localSheetId="8">#REF!</definedName>
    <definedName name="_________________________ML310">#REF!</definedName>
    <definedName name="_________________________ML311" localSheetId="8">#REF!</definedName>
    <definedName name="_________________________ML311">#REF!</definedName>
    <definedName name="_________________________ML312" localSheetId="8">#REF!</definedName>
    <definedName name="_________________________ML312">#REF!</definedName>
    <definedName name="_________________________ML313" localSheetId="8">#REF!</definedName>
    <definedName name="_________________________ML313">#REF!</definedName>
    <definedName name="_________________________ML314" localSheetId="8">#REF!</definedName>
    <definedName name="_________________________ML314">#REF!</definedName>
    <definedName name="_________________________ML315" localSheetId="8">#REF!</definedName>
    <definedName name="_________________________ML315">#REF!</definedName>
    <definedName name="_________________________ML316" localSheetId="8">#REF!</definedName>
    <definedName name="_________________________ML316">#REF!</definedName>
    <definedName name="_________________________ML317" localSheetId="8">#REF!</definedName>
    <definedName name="_________________________ML317">#REF!</definedName>
    <definedName name="_________________________ML318" localSheetId="8">#REF!</definedName>
    <definedName name="_________________________ML318">#REF!</definedName>
    <definedName name="_________________________ML319" localSheetId="8">#REF!</definedName>
    <definedName name="_________________________ML319">#REF!</definedName>
    <definedName name="_________________________ML32" localSheetId="8">#REF!</definedName>
    <definedName name="_________________________ML32">#REF!</definedName>
    <definedName name="_________________________ML320" localSheetId="8">#REF!</definedName>
    <definedName name="_________________________ML320">#REF!</definedName>
    <definedName name="_________________________ML321" localSheetId="8">#REF!</definedName>
    <definedName name="_________________________ML321">#REF!</definedName>
    <definedName name="_________________________ML322" localSheetId="8">#REF!</definedName>
    <definedName name="_________________________ML322">#REF!</definedName>
    <definedName name="_________________________ML323" localSheetId="8">#REF!</definedName>
    <definedName name="_________________________ML323">#REF!</definedName>
    <definedName name="_________________________ML324" localSheetId="8">#REF!</definedName>
    <definedName name="_________________________ML324">#REF!</definedName>
    <definedName name="_________________________ML33" localSheetId="8">#REF!</definedName>
    <definedName name="_________________________ML33">#REF!</definedName>
    <definedName name="_________________________ML34" localSheetId="8">#REF!</definedName>
    <definedName name="_________________________ML34">#REF!</definedName>
    <definedName name="_________________________ML35" localSheetId="8">#REF!</definedName>
    <definedName name="_________________________ML35">#REF!</definedName>
    <definedName name="_________________________ML36" localSheetId="8">#REF!</definedName>
    <definedName name="_________________________ML36">#REF!</definedName>
    <definedName name="_________________________ML37" localSheetId="8">#REF!</definedName>
    <definedName name="_________________________ML37">#REF!</definedName>
    <definedName name="_________________________ML38" localSheetId="8">#REF!</definedName>
    <definedName name="_________________________ML38">#REF!</definedName>
    <definedName name="_________________________ML39" localSheetId="8">#REF!</definedName>
    <definedName name="_________________________ML39">#REF!</definedName>
    <definedName name="_________________________ML7" localSheetId="8">#REF!</definedName>
    <definedName name="_________________________ML7">#REF!</definedName>
    <definedName name="_________________________ML8" localSheetId="8">#REF!</definedName>
    <definedName name="_________________________ML8">#REF!</definedName>
    <definedName name="_________________________ML9" localSheetId="8">#REF!</definedName>
    <definedName name="_________________________ML9">#REF!</definedName>
    <definedName name="_________________________mm1">[6]r!$F$4</definedName>
    <definedName name="_________________________mm1000" localSheetId="8">#REF!</definedName>
    <definedName name="_________________________mm1000" localSheetId="0">#REF!</definedName>
    <definedName name="_________________________mm1000">#REF!</definedName>
    <definedName name="_________________________mm11">[2]r!$F$4</definedName>
    <definedName name="_________________________mm111">[5]r!$F$4</definedName>
    <definedName name="_________________________mm600" localSheetId="8">#REF!</definedName>
    <definedName name="_________________________mm600" localSheetId="0">#REF!</definedName>
    <definedName name="_________________________mm600">#REF!</definedName>
    <definedName name="_________________________mm800" localSheetId="8">#REF!</definedName>
    <definedName name="_________________________mm800" localSheetId="0">#REF!</definedName>
    <definedName name="_________________________mm800">#REF!</definedName>
    <definedName name="_________________________PC1" localSheetId="8">#REF!</definedName>
    <definedName name="_________________________PC1" localSheetId="0">#REF!</definedName>
    <definedName name="_________________________PC1">#REF!</definedName>
    <definedName name="_________________________PC10" localSheetId="8">#REF!</definedName>
    <definedName name="_________________________PC10">#REF!</definedName>
    <definedName name="_________________________PC11" localSheetId="8">#REF!</definedName>
    <definedName name="_________________________PC11">#REF!</definedName>
    <definedName name="_________________________PC12" localSheetId="8">#REF!</definedName>
    <definedName name="_________________________PC12">#REF!</definedName>
    <definedName name="_________________________PC13" localSheetId="8">#REF!</definedName>
    <definedName name="_________________________PC13">#REF!</definedName>
    <definedName name="_________________________PC14" localSheetId="8">#REF!</definedName>
    <definedName name="_________________________PC14">#REF!</definedName>
    <definedName name="_________________________PC15" localSheetId="8">#REF!</definedName>
    <definedName name="_________________________PC15">#REF!</definedName>
    <definedName name="_________________________PC16" localSheetId="8">#REF!</definedName>
    <definedName name="_________________________PC16">#REF!</definedName>
    <definedName name="_________________________PC17" localSheetId="8">#REF!</definedName>
    <definedName name="_________________________PC17">#REF!</definedName>
    <definedName name="_________________________PC18" localSheetId="8">#REF!</definedName>
    <definedName name="_________________________PC18">#REF!</definedName>
    <definedName name="_________________________PC19" localSheetId="8">#REF!</definedName>
    <definedName name="_________________________PC19">#REF!</definedName>
    <definedName name="_________________________pc2" localSheetId="8">#REF!</definedName>
    <definedName name="_________________________pc2" localSheetId="0">#REF!</definedName>
    <definedName name="_________________________pc2">#REF!</definedName>
    <definedName name="_________________________PC20" localSheetId="8">#REF!</definedName>
    <definedName name="_________________________PC20">#REF!</definedName>
    <definedName name="_________________________PC21" localSheetId="8">#REF!</definedName>
    <definedName name="_________________________PC21">#REF!</definedName>
    <definedName name="_________________________PC22" localSheetId="8">#REF!</definedName>
    <definedName name="_________________________PC22">#REF!</definedName>
    <definedName name="_________________________PC23" localSheetId="8">#REF!</definedName>
    <definedName name="_________________________PC23">#REF!</definedName>
    <definedName name="_________________________PC24" localSheetId="8">#REF!</definedName>
    <definedName name="_________________________PC24">#REF!</definedName>
    <definedName name="_________________________PC3" localSheetId="8">#REF!</definedName>
    <definedName name="_________________________PC3">#REF!</definedName>
    <definedName name="_________________________PC4" localSheetId="8">#REF!</definedName>
    <definedName name="_________________________PC4">#REF!</definedName>
    <definedName name="_________________________PC5" localSheetId="8">#REF!</definedName>
    <definedName name="_________________________PC5">#REF!</definedName>
    <definedName name="_________________________PC6" localSheetId="8">#REF!</definedName>
    <definedName name="_________________________PC6">#REF!</definedName>
    <definedName name="_________________________pc600" localSheetId="8">#REF!</definedName>
    <definedName name="_________________________pc600">#REF!</definedName>
    <definedName name="_________________________PC7" localSheetId="8">#REF!</definedName>
    <definedName name="_________________________PC7">#REF!</definedName>
    <definedName name="_________________________PC8" localSheetId="8">#REF!</definedName>
    <definedName name="_________________________PC8">#REF!</definedName>
    <definedName name="_________________________PC9" localSheetId="8">#REF!</definedName>
    <definedName name="_________________________PC9">#REF!</definedName>
    <definedName name="_________________________pc900" localSheetId="8">#REF!</definedName>
    <definedName name="_________________________pc900">#REF!</definedName>
    <definedName name="_________________________pla4">[11]DATA_PRG!$H$269</definedName>
    <definedName name="_________________________pv2" localSheetId="8">#REF!</definedName>
    <definedName name="_________________________pv2" localSheetId="0">#REF!</definedName>
    <definedName name="_________________________pv2">#REF!</definedName>
    <definedName name="_________________________rr3">[7]v!$A$2:$E$51</definedName>
    <definedName name="_________________________rrr1">[7]r!$B$1:$I$145</definedName>
    <definedName name="_________________________SP10">[12]Sheet1!$C$18</definedName>
    <definedName name="_________________________SP16">[12]Sheet1!$C$24</definedName>
    <definedName name="_________________________SP7">[12]Sheet1!$C$15</definedName>
    <definedName name="_________________________ss12">[8]rdamdata!$J$8</definedName>
    <definedName name="_________________________ss20">[8]rdamdata!$J$7</definedName>
    <definedName name="_________________________ss40">[8]rdamdata!$J$6</definedName>
    <definedName name="_________________________var1" localSheetId="8">#REF!</definedName>
    <definedName name="_________________________var1" localSheetId="0">#REF!</definedName>
    <definedName name="_________________________var1">#REF!</definedName>
    <definedName name="_________________________var4" localSheetId="8">#REF!</definedName>
    <definedName name="_________________________var4" localSheetId="0">#REF!</definedName>
    <definedName name="_________________________var4">#REF!</definedName>
    <definedName name="_________________________vat1" localSheetId="8">#REF!</definedName>
    <definedName name="_________________________vat1" localSheetId="0">#REF!</definedName>
    <definedName name="_________________________vat1">#REF!</definedName>
    <definedName name="________________________bla1">[1]leads!$H$7</definedName>
    <definedName name="________________________BSG100" localSheetId="8">#REF!</definedName>
    <definedName name="________________________BSG100" localSheetId="0">#REF!</definedName>
    <definedName name="________________________BSG100">#REF!</definedName>
    <definedName name="________________________BSG150" localSheetId="8">#REF!</definedName>
    <definedName name="________________________BSG150" localSheetId="0">#REF!</definedName>
    <definedName name="________________________BSG150">#REF!</definedName>
    <definedName name="________________________BSG5" localSheetId="8">#REF!</definedName>
    <definedName name="________________________BSG5" localSheetId="0">#REF!</definedName>
    <definedName name="________________________BSG5">#REF!</definedName>
    <definedName name="________________________BSG75" localSheetId="8">#REF!</definedName>
    <definedName name="________________________BSG75">#REF!</definedName>
    <definedName name="________________________BTC1" localSheetId="8">#REF!</definedName>
    <definedName name="________________________BTC1">#REF!</definedName>
    <definedName name="________________________BTC10" localSheetId="8">#REF!</definedName>
    <definedName name="________________________BTC10">#REF!</definedName>
    <definedName name="________________________BTC11" localSheetId="8">#REF!</definedName>
    <definedName name="________________________BTC11">#REF!</definedName>
    <definedName name="________________________BTC12" localSheetId="8">#REF!</definedName>
    <definedName name="________________________BTC12">#REF!</definedName>
    <definedName name="________________________BTC13" localSheetId="8">#REF!</definedName>
    <definedName name="________________________BTC13">#REF!</definedName>
    <definedName name="________________________BTC14" localSheetId="8">#REF!</definedName>
    <definedName name="________________________BTC14">#REF!</definedName>
    <definedName name="________________________BTC15" localSheetId="8">#REF!</definedName>
    <definedName name="________________________BTC15">#REF!</definedName>
    <definedName name="________________________BTC16" localSheetId="8">#REF!</definedName>
    <definedName name="________________________BTC16">#REF!</definedName>
    <definedName name="________________________BTC17" localSheetId="8">#REF!</definedName>
    <definedName name="________________________BTC17">#REF!</definedName>
    <definedName name="________________________BTC18" localSheetId="8">#REF!</definedName>
    <definedName name="________________________BTC18">#REF!</definedName>
    <definedName name="________________________BTC19" localSheetId="8">#REF!</definedName>
    <definedName name="________________________BTC19">#REF!</definedName>
    <definedName name="________________________BTC2" localSheetId="8">#REF!</definedName>
    <definedName name="________________________BTC2">#REF!</definedName>
    <definedName name="________________________BTC20" localSheetId="8">#REF!</definedName>
    <definedName name="________________________BTC20">#REF!</definedName>
    <definedName name="________________________BTC21" localSheetId="8">#REF!</definedName>
    <definedName name="________________________BTC21">#REF!</definedName>
    <definedName name="________________________BTC22" localSheetId="8">#REF!</definedName>
    <definedName name="________________________BTC22">#REF!</definedName>
    <definedName name="________________________BTC23" localSheetId="8">#REF!</definedName>
    <definedName name="________________________BTC23">#REF!</definedName>
    <definedName name="________________________BTC24" localSheetId="8">#REF!</definedName>
    <definedName name="________________________BTC24">#REF!</definedName>
    <definedName name="________________________BTC3" localSheetId="8">#REF!</definedName>
    <definedName name="________________________BTC3">#REF!</definedName>
    <definedName name="________________________BTC4" localSheetId="8">#REF!</definedName>
    <definedName name="________________________BTC4">#REF!</definedName>
    <definedName name="________________________BTC5" localSheetId="8">#REF!</definedName>
    <definedName name="________________________BTC5">#REF!</definedName>
    <definedName name="________________________BTC6" localSheetId="8">#REF!</definedName>
    <definedName name="________________________BTC6">#REF!</definedName>
    <definedName name="________________________BTC7" localSheetId="8">#REF!</definedName>
    <definedName name="________________________BTC7">#REF!</definedName>
    <definedName name="________________________BTC8" localSheetId="8">#REF!</definedName>
    <definedName name="________________________BTC8">#REF!</definedName>
    <definedName name="________________________BTC9" localSheetId="8">#REF!</definedName>
    <definedName name="________________________BTC9">#REF!</definedName>
    <definedName name="________________________BTR1" localSheetId="8">#REF!</definedName>
    <definedName name="________________________BTR1">#REF!</definedName>
    <definedName name="________________________BTR10" localSheetId="8">#REF!</definedName>
    <definedName name="________________________BTR10">#REF!</definedName>
    <definedName name="________________________BTR11" localSheetId="8">#REF!</definedName>
    <definedName name="________________________BTR11">#REF!</definedName>
    <definedName name="________________________BTR12" localSheetId="8">#REF!</definedName>
    <definedName name="________________________BTR12">#REF!</definedName>
    <definedName name="________________________BTR13" localSheetId="8">#REF!</definedName>
    <definedName name="________________________BTR13">#REF!</definedName>
    <definedName name="________________________BTR14" localSheetId="8">#REF!</definedName>
    <definedName name="________________________BTR14">#REF!</definedName>
    <definedName name="________________________BTR15" localSheetId="8">#REF!</definedName>
    <definedName name="________________________BTR15">#REF!</definedName>
    <definedName name="________________________BTR16" localSheetId="8">#REF!</definedName>
    <definedName name="________________________BTR16">#REF!</definedName>
    <definedName name="________________________BTR17" localSheetId="8">#REF!</definedName>
    <definedName name="________________________BTR17">#REF!</definedName>
    <definedName name="________________________BTR18" localSheetId="8">#REF!</definedName>
    <definedName name="________________________BTR18">#REF!</definedName>
    <definedName name="________________________BTR19" localSheetId="8">#REF!</definedName>
    <definedName name="________________________BTR19">#REF!</definedName>
    <definedName name="________________________BTR2" localSheetId="8">#REF!</definedName>
    <definedName name="________________________BTR2">#REF!</definedName>
    <definedName name="________________________BTR20" localSheetId="8">#REF!</definedName>
    <definedName name="________________________BTR20">#REF!</definedName>
    <definedName name="________________________BTR21" localSheetId="8">#REF!</definedName>
    <definedName name="________________________BTR21">#REF!</definedName>
    <definedName name="________________________BTR22" localSheetId="8">#REF!</definedName>
    <definedName name="________________________BTR22">#REF!</definedName>
    <definedName name="________________________BTR23" localSheetId="8">#REF!</definedName>
    <definedName name="________________________BTR23">#REF!</definedName>
    <definedName name="________________________BTR24" localSheetId="8">#REF!</definedName>
    <definedName name="________________________BTR24">#REF!</definedName>
    <definedName name="________________________BTR3" localSheetId="8">#REF!</definedName>
    <definedName name="________________________BTR3">#REF!</definedName>
    <definedName name="________________________BTR4" localSheetId="8">#REF!</definedName>
    <definedName name="________________________BTR4">#REF!</definedName>
    <definedName name="________________________BTR5" localSheetId="8">#REF!</definedName>
    <definedName name="________________________BTR5">#REF!</definedName>
    <definedName name="________________________BTR6" localSheetId="8">#REF!</definedName>
    <definedName name="________________________BTR6">#REF!</definedName>
    <definedName name="________________________BTR7" localSheetId="8">#REF!</definedName>
    <definedName name="________________________BTR7">#REF!</definedName>
    <definedName name="________________________BTR8" localSheetId="8">#REF!</definedName>
    <definedName name="________________________BTR8">#REF!</definedName>
    <definedName name="________________________BTR9" localSheetId="8">#REF!</definedName>
    <definedName name="________________________BTR9">#REF!</definedName>
    <definedName name="________________________BTS1" localSheetId="8">#REF!</definedName>
    <definedName name="________________________BTS1">#REF!</definedName>
    <definedName name="________________________BTS10" localSheetId="8">#REF!</definedName>
    <definedName name="________________________BTS10">#REF!</definedName>
    <definedName name="________________________BTS11" localSheetId="8">#REF!</definedName>
    <definedName name="________________________BTS11">#REF!</definedName>
    <definedName name="________________________BTS12" localSheetId="8">#REF!</definedName>
    <definedName name="________________________BTS12">#REF!</definedName>
    <definedName name="________________________BTS13" localSheetId="8">#REF!</definedName>
    <definedName name="________________________BTS13">#REF!</definedName>
    <definedName name="________________________BTS14" localSheetId="8">#REF!</definedName>
    <definedName name="________________________BTS14">#REF!</definedName>
    <definedName name="________________________BTS15" localSheetId="8">#REF!</definedName>
    <definedName name="________________________BTS15">#REF!</definedName>
    <definedName name="________________________BTS16" localSheetId="8">#REF!</definedName>
    <definedName name="________________________BTS16">#REF!</definedName>
    <definedName name="________________________BTS17" localSheetId="8">#REF!</definedName>
    <definedName name="________________________BTS17">#REF!</definedName>
    <definedName name="________________________BTS18" localSheetId="8">#REF!</definedName>
    <definedName name="________________________BTS18">#REF!</definedName>
    <definedName name="________________________BTS19" localSheetId="8">#REF!</definedName>
    <definedName name="________________________BTS19">#REF!</definedName>
    <definedName name="________________________BTS2" localSheetId="8">#REF!</definedName>
    <definedName name="________________________BTS2">#REF!</definedName>
    <definedName name="________________________BTS20" localSheetId="8">#REF!</definedName>
    <definedName name="________________________BTS20">#REF!</definedName>
    <definedName name="________________________BTS21" localSheetId="8">#REF!</definedName>
    <definedName name="________________________BTS21">#REF!</definedName>
    <definedName name="________________________BTS22" localSheetId="8">#REF!</definedName>
    <definedName name="________________________BTS22">#REF!</definedName>
    <definedName name="________________________BTS23" localSheetId="8">#REF!</definedName>
    <definedName name="________________________BTS23">#REF!</definedName>
    <definedName name="________________________BTS24" localSheetId="8">#REF!</definedName>
    <definedName name="________________________BTS24">#REF!</definedName>
    <definedName name="________________________BTS3" localSheetId="8">#REF!</definedName>
    <definedName name="________________________BTS3">#REF!</definedName>
    <definedName name="________________________BTS4" localSheetId="8">#REF!</definedName>
    <definedName name="________________________BTS4">#REF!</definedName>
    <definedName name="________________________BTS5" localSheetId="8">#REF!</definedName>
    <definedName name="________________________BTS5">#REF!</definedName>
    <definedName name="________________________BTS6" localSheetId="8">#REF!</definedName>
    <definedName name="________________________BTS6">#REF!</definedName>
    <definedName name="________________________BTS7" localSheetId="8">#REF!</definedName>
    <definedName name="________________________BTS7">#REF!</definedName>
    <definedName name="________________________BTS8" localSheetId="8">#REF!</definedName>
    <definedName name="________________________BTS8">#REF!</definedName>
    <definedName name="________________________BTS9" localSheetId="8">#REF!</definedName>
    <definedName name="________________________BTS9">#REF!</definedName>
    <definedName name="________________________can430">40.73</definedName>
    <definedName name="________________________can435">43.3</definedName>
    <definedName name="________________________CCW1">[13]DATA!$H$67</definedName>
    <definedName name="________________________CCW2">[13]DATA!$H$97</definedName>
    <definedName name="________________________cur1">[2]r!$F$30</definedName>
    <definedName name="________________________GBS11" localSheetId="8">#REF!</definedName>
    <definedName name="________________________GBS11" localSheetId="0">#REF!</definedName>
    <definedName name="________________________GBS11">#REF!</definedName>
    <definedName name="________________________GBS110" localSheetId="8">#REF!</definedName>
    <definedName name="________________________GBS110" localSheetId="0">#REF!</definedName>
    <definedName name="________________________GBS110">#REF!</definedName>
    <definedName name="________________________GBS111" localSheetId="8">#REF!</definedName>
    <definedName name="________________________GBS111" localSheetId="0">#REF!</definedName>
    <definedName name="________________________GBS111">#REF!</definedName>
    <definedName name="________________________GBS112" localSheetId="8">#REF!</definedName>
    <definedName name="________________________GBS112">#REF!</definedName>
    <definedName name="________________________GBS113" localSheetId="8">#REF!</definedName>
    <definedName name="________________________GBS113">#REF!</definedName>
    <definedName name="________________________GBS114" localSheetId="8">#REF!</definedName>
    <definedName name="________________________GBS114">#REF!</definedName>
    <definedName name="________________________GBS115" localSheetId="8">#REF!</definedName>
    <definedName name="________________________GBS115">#REF!</definedName>
    <definedName name="________________________GBS116" localSheetId="8">#REF!</definedName>
    <definedName name="________________________GBS116">#REF!</definedName>
    <definedName name="________________________GBS117" localSheetId="8">#REF!</definedName>
    <definedName name="________________________GBS117">#REF!</definedName>
    <definedName name="________________________GBS118" localSheetId="8">#REF!</definedName>
    <definedName name="________________________GBS118">#REF!</definedName>
    <definedName name="________________________GBS119" localSheetId="8">#REF!</definedName>
    <definedName name="________________________GBS119">#REF!</definedName>
    <definedName name="________________________GBS12" localSheetId="8">#REF!</definedName>
    <definedName name="________________________GBS12">#REF!</definedName>
    <definedName name="________________________GBS120" localSheetId="8">#REF!</definedName>
    <definedName name="________________________GBS120">#REF!</definedName>
    <definedName name="________________________GBS121" localSheetId="8">#REF!</definedName>
    <definedName name="________________________GBS121">#REF!</definedName>
    <definedName name="________________________GBS122" localSheetId="8">#REF!</definedName>
    <definedName name="________________________GBS122">#REF!</definedName>
    <definedName name="________________________GBS123" localSheetId="8">#REF!</definedName>
    <definedName name="________________________GBS123">#REF!</definedName>
    <definedName name="________________________GBS124" localSheetId="8">#REF!</definedName>
    <definedName name="________________________GBS124">#REF!</definedName>
    <definedName name="________________________GBS13" localSheetId="8">#REF!</definedName>
    <definedName name="________________________GBS13">#REF!</definedName>
    <definedName name="________________________GBS14" localSheetId="8">#REF!</definedName>
    <definedName name="________________________GBS14">#REF!</definedName>
    <definedName name="________________________GBS15" localSheetId="8">#REF!</definedName>
    <definedName name="________________________GBS15">#REF!</definedName>
    <definedName name="________________________GBS16" localSheetId="8">#REF!</definedName>
    <definedName name="________________________GBS16">#REF!</definedName>
    <definedName name="________________________GBS17" localSheetId="8">#REF!</definedName>
    <definedName name="________________________GBS17">#REF!</definedName>
    <definedName name="________________________GBS18" localSheetId="8">#REF!</definedName>
    <definedName name="________________________GBS18">#REF!</definedName>
    <definedName name="________________________GBS19" localSheetId="8">#REF!</definedName>
    <definedName name="________________________GBS19">#REF!</definedName>
    <definedName name="________________________GBS21" localSheetId="8">#REF!</definedName>
    <definedName name="________________________GBS21">#REF!</definedName>
    <definedName name="________________________GBS210" localSheetId="8">#REF!</definedName>
    <definedName name="________________________GBS210">#REF!</definedName>
    <definedName name="________________________GBS211" localSheetId="8">#REF!</definedName>
    <definedName name="________________________GBS211">#REF!</definedName>
    <definedName name="________________________GBS212" localSheetId="8">#REF!</definedName>
    <definedName name="________________________GBS212">#REF!</definedName>
    <definedName name="________________________GBS213" localSheetId="8">#REF!</definedName>
    <definedName name="________________________GBS213">#REF!</definedName>
    <definedName name="________________________GBS214" localSheetId="8">#REF!</definedName>
    <definedName name="________________________GBS214">#REF!</definedName>
    <definedName name="________________________GBS215" localSheetId="8">#REF!</definedName>
    <definedName name="________________________GBS215">#REF!</definedName>
    <definedName name="________________________GBS216" localSheetId="8">#REF!</definedName>
    <definedName name="________________________GBS216">#REF!</definedName>
    <definedName name="________________________GBS217" localSheetId="8">#REF!</definedName>
    <definedName name="________________________GBS217">#REF!</definedName>
    <definedName name="________________________GBS218" localSheetId="8">#REF!</definedName>
    <definedName name="________________________GBS218">#REF!</definedName>
    <definedName name="________________________GBS219" localSheetId="8">#REF!</definedName>
    <definedName name="________________________GBS219">#REF!</definedName>
    <definedName name="________________________GBS22" localSheetId="8">#REF!</definedName>
    <definedName name="________________________GBS22">#REF!</definedName>
    <definedName name="________________________GBS220" localSheetId="8">#REF!</definedName>
    <definedName name="________________________GBS220">#REF!</definedName>
    <definedName name="________________________GBS221" localSheetId="8">#REF!</definedName>
    <definedName name="________________________GBS221">#REF!</definedName>
    <definedName name="________________________GBS222" localSheetId="8">#REF!</definedName>
    <definedName name="________________________GBS222">#REF!</definedName>
    <definedName name="________________________GBS223" localSheetId="8">#REF!</definedName>
    <definedName name="________________________GBS223">#REF!</definedName>
    <definedName name="________________________GBS224" localSheetId="8">#REF!</definedName>
    <definedName name="________________________GBS224">#REF!</definedName>
    <definedName name="________________________GBS23" localSheetId="8">#REF!</definedName>
    <definedName name="________________________GBS23">#REF!</definedName>
    <definedName name="________________________GBS24" localSheetId="8">#REF!</definedName>
    <definedName name="________________________GBS24">#REF!</definedName>
    <definedName name="________________________GBS25" localSheetId="8">#REF!</definedName>
    <definedName name="________________________GBS25">#REF!</definedName>
    <definedName name="________________________GBS26" localSheetId="8">#REF!</definedName>
    <definedName name="________________________GBS26">#REF!</definedName>
    <definedName name="________________________GBS27" localSheetId="8">#REF!</definedName>
    <definedName name="________________________GBS27">#REF!</definedName>
    <definedName name="________________________GBS28" localSheetId="8">#REF!</definedName>
    <definedName name="________________________GBS28">#REF!</definedName>
    <definedName name="________________________GBS29" localSheetId="8">#REF!</definedName>
    <definedName name="________________________GBS29">#REF!</definedName>
    <definedName name="________________________imp1">[10]DATA_PRG!$H$245</definedName>
    <definedName name="________________________knr2" localSheetId="8">#REF!</definedName>
    <definedName name="________________________knr2" localSheetId="0">#REF!</definedName>
    <definedName name="________________________knr2">#REF!</definedName>
    <definedName name="________________________l1">[3]leads!$A$3:$E$108</definedName>
    <definedName name="________________________l12" localSheetId="8">#REF!</definedName>
    <definedName name="________________________l12" localSheetId="0">#REF!</definedName>
    <definedName name="________________________l12">#REF!</definedName>
    <definedName name="________________________l2">[2]r!$F$29</definedName>
    <definedName name="________________________l3" localSheetId="8">#REF!</definedName>
    <definedName name="________________________l3" localSheetId="0">#REF!</definedName>
    <definedName name="________________________l3">#REF!</definedName>
    <definedName name="________________________l4">[4]Sheet1!$W$2:$Y$103</definedName>
    <definedName name="________________________l5" localSheetId="8">#REF!</definedName>
    <definedName name="________________________l5" localSheetId="0">#REF!</definedName>
    <definedName name="________________________l5">#REF!</definedName>
    <definedName name="________________________l6">[2]r!$F$4</definedName>
    <definedName name="________________________l7">[5]r!$F$4</definedName>
    <definedName name="________________________l8">[2]r!$F$2</definedName>
    <definedName name="________________________l9">[2]r!$F$3</definedName>
    <definedName name="________________________LJ6">[13]DATA!$H$245</definedName>
    <definedName name="________________________lj600" localSheetId="8">#REF!</definedName>
    <definedName name="________________________lj600" localSheetId="0">#REF!</definedName>
    <definedName name="________________________lj600">#REF!</definedName>
    <definedName name="________________________lj900" localSheetId="8">#REF!</definedName>
    <definedName name="________________________lj900" localSheetId="0">#REF!</definedName>
    <definedName name="________________________lj900">#REF!</definedName>
    <definedName name="________________________LL3" localSheetId="8">#REF!</definedName>
    <definedName name="________________________LL3" localSheetId="0">#REF!</definedName>
    <definedName name="________________________LL3">#REF!</definedName>
    <definedName name="________________________MA1" localSheetId="8">#REF!</definedName>
    <definedName name="________________________MA1">#REF!</definedName>
    <definedName name="________________________MA2" localSheetId="8">#REF!</definedName>
    <definedName name="________________________MA2">#REF!</definedName>
    <definedName name="________________________Met22" localSheetId="8">#REF!</definedName>
    <definedName name="________________________Met22">#REF!</definedName>
    <definedName name="________________________Met45" localSheetId="8">#REF!</definedName>
    <definedName name="________________________Met45">#REF!</definedName>
    <definedName name="________________________MEt55" localSheetId="8">#REF!</definedName>
    <definedName name="________________________MEt55">#REF!</definedName>
    <definedName name="________________________Met63" localSheetId="8">#REF!</definedName>
    <definedName name="________________________Met63">#REF!</definedName>
    <definedName name="________________________ML21" localSheetId="8">#REF!</definedName>
    <definedName name="________________________ML21">#REF!</definedName>
    <definedName name="________________________ML210" localSheetId="8">#REF!</definedName>
    <definedName name="________________________ML210">#REF!</definedName>
    <definedName name="________________________ML211" localSheetId="8">#REF!</definedName>
    <definedName name="________________________ML211">#REF!</definedName>
    <definedName name="________________________ML212" localSheetId="8">#REF!</definedName>
    <definedName name="________________________ML212">#REF!</definedName>
    <definedName name="________________________ML213" localSheetId="8">#REF!</definedName>
    <definedName name="________________________ML213">#REF!</definedName>
    <definedName name="________________________ML214" localSheetId="8">#REF!</definedName>
    <definedName name="________________________ML214">#REF!</definedName>
    <definedName name="________________________ML215" localSheetId="8">#REF!</definedName>
    <definedName name="________________________ML215">#REF!</definedName>
    <definedName name="________________________ML216" localSheetId="8">#REF!</definedName>
    <definedName name="________________________ML216">#REF!</definedName>
    <definedName name="________________________ML217" localSheetId="8">#REF!</definedName>
    <definedName name="________________________ML217">#REF!</definedName>
    <definedName name="________________________ML218" localSheetId="8">#REF!</definedName>
    <definedName name="________________________ML218">#REF!</definedName>
    <definedName name="________________________ML219" localSheetId="8">#REF!</definedName>
    <definedName name="________________________ML219">#REF!</definedName>
    <definedName name="________________________ML22" localSheetId="8">#REF!</definedName>
    <definedName name="________________________ML22">#REF!</definedName>
    <definedName name="________________________ML220" localSheetId="8">#REF!</definedName>
    <definedName name="________________________ML220">#REF!</definedName>
    <definedName name="________________________ML221" localSheetId="8">#REF!</definedName>
    <definedName name="________________________ML221">#REF!</definedName>
    <definedName name="________________________ML222" localSheetId="8">#REF!</definedName>
    <definedName name="________________________ML222">#REF!</definedName>
    <definedName name="________________________ML223" localSheetId="8">#REF!</definedName>
    <definedName name="________________________ML223">#REF!</definedName>
    <definedName name="________________________ML224" localSheetId="8">#REF!</definedName>
    <definedName name="________________________ML224">#REF!</definedName>
    <definedName name="________________________ML23" localSheetId="8">#REF!</definedName>
    <definedName name="________________________ML23">#REF!</definedName>
    <definedName name="________________________ML24" localSheetId="8">#REF!</definedName>
    <definedName name="________________________ML24">#REF!</definedName>
    <definedName name="________________________ML25" localSheetId="8">#REF!</definedName>
    <definedName name="________________________ML25">#REF!</definedName>
    <definedName name="________________________ML26" localSheetId="8">#REF!</definedName>
    <definedName name="________________________ML26">#REF!</definedName>
    <definedName name="________________________ML27" localSheetId="8">#REF!</definedName>
    <definedName name="________________________ML27">#REF!</definedName>
    <definedName name="________________________ML28" localSheetId="8">#REF!</definedName>
    <definedName name="________________________ML28">#REF!</definedName>
    <definedName name="________________________ML29" localSheetId="8">#REF!</definedName>
    <definedName name="________________________ML29">#REF!</definedName>
    <definedName name="________________________ML31" localSheetId="8">#REF!</definedName>
    <definedName name="________________________ML31">#REF!</definedName>
    <definedName name="________________________ML310" localSheetId="8">#REF!</definedName>
    <definedName name="________________________ML310">#REF!</definedName>
    <definedName name="________________________ML311" localSheetId="8">#REF!</definedName>
    <definedName name="________________________ML311">#REF!</definedName>
    <definedName name="________________________ML312" localSheetId="8">#REF!</definedName>
    <definedName name="________________________ML312">#REF!</definedName>
    <definedName name="________________________ML313" localSheetId="8">#REF!</definedName>
    <definedName name="________________________ML313">#REF!</definedName>
    <definedName name="________________________ML314" localSheetId="8">#REF!</definedName>
    <definedName name="________________________ML314">#REF!</definedName>
    <definedName name="________________________ML315" localSheetId="8">#REF!</definedName>
    <definedName name="________________________ML315">#REF!</definedName>
    <definedName name="________________________ML316" localSheetId="8">#REF!</definedName>
    <definedName name="________________________ML316">#REF!</definedName>
    <definedName name="________________________ML317" localSheetId="8">#REF!</definedName>
    <definedName name="________________________ML317">#REF!</definedName>
    <definedName name="________________________ML318" localSheetId="8">#REF!</definedName>
    <definedName name="________________________ML318">#REF!</definedName>
    <definedName name="________________________ML319" localSheetId="8">#REF!</definedName>
    <definedName name="________________________ML319">#REF!</definedName>
    <definedName name="________________________ML32" localSheetId="8">#REF!</definedName>
    <definedName name="________________________ML32">#REF!</definedName>
    <definedName name="________________________ML320" localSheetId="8">#REF!</definedName>
    <definedName name="________________________ML320">#REF!</definedName>
    <definedName name="________________________ML321" localSheetId="8">#REF!</definedName>
    <definedName name="________________________ML321">#REF!</definedName>
    <definedName name="________________________ML322" localSheetId="8">#REF!</definedName>
    <definedName name="________________________ML322">#REF!</definedName>
    <definedName name="________________________ML323" localSheetId="8">#REF!</definedName>
    <definedName name="________________________ML323">#REF!</definedName>
    <definedName name="________________________ML324" localSheetId="8">#REF!</definedName>
    <definedName name="________________________ML324">#REF!</definedName>
    <definedName name="________________________ML33" localSheetId="8">#REF!</definedName>
    <definedName name="________________________ML33">#REF!</definedName>
    <definedName name="________________________ML34" localSheetId="8">#REF!</definedName>
    <definedName name="________________________ML34">#REF!</definedName>
    <definedName name="________________________ML35" localSheetId="8">#REF!</definedName>
    <definedName name="________________________ML35">#REF!</definedName>
    <definedName name="________________________ML36" localSheetId="8">#REF!</definedName>
    <definedName name="________________________ML36">#REF!</definedName>
    <definedName name="________________________ML37" localSheetId="8">#REF!</definedName>
    <definedName name="________________________ML37">#REF!</definedName>
    <definedName name="________________________ML38" localSheetId="8">#REF!</definedName>
    <definedName name="________________________ML38">#REF!</definedName>
    <definedName name="________________________ML39" localSheetId="8">#REF!</definedName>
    <definedName name="________________________ML39">#REF!</definedName>
    <definedName name="________________________ML7" localSheetId="8">#REF!</definedName>
    <definedName name="________________________ML7">#REF!</definedName>
    <definedName name="________________________ML8" localSheetId="8">#REF!</definedName>
    <definedName name="________________________ML8">#REF!</definedName>
    <definedName name="________________________ML9" localSheetId="8">#REF!</definedName>
    <definedName name="________________________ML9">#REF!</definedName>
    <definedName name="________________________mm1">[6]r!$F$4</definedName>
    <definedName name="________________________mm1000" localSheetId="8">#REF!</definedName>
    <definedName name="________________________mm1000" localSheetId="0">#REF!</definedName>
    <definedName name="________________________mm1000">#REF!</definedName>
    <definedName name="________________________mm11">[2]r!$F$4</definedName>
    <definedName name="________________________mm111">[5]r!$F$4</definedName>
    <definedName name="________________________mm600" localSheetId="8">#REF!</definedName>
    <definedName name="________________________mm600" localSheetId="0">#REF!</definedName>
    <definedName name="________________________mm600">#REF!</definedName>
    <definedName name="________________________mm800" localSheetId="8">#REF!</definedName>
    <definedName name="________________________mm800" localSheetId="0">#REF!</definedName>
    <definedName name="________________________mm800">#REF!</definedName>
    <definedName name="________________________PC1" localSheetId="8">#REF!</definedName>
    <definedName name="________________________PC1" localSheetId="0">#REF!</definedName>
    <definedName name="________________________PC1">#REF!</definedName>
    <definedName name="________________________PC10" localSheetId="8">#REF!</definedName>
    <definedName name="________________________PC10">#REF!</definedName>
    <definedName name="________________________PC11" localSheetId="8">#REF!</definedName>
    <definedName name="________________________PC11">#REF!</definedName>
    <definedName name="________________________PC12" localSheetId="8">#REF!</definedName>
    <definedName name="________________________PC12">#REF!</definedName>
    <definedName name="________________________PC13" localSheetId="8">#REF!</definedName>
    <definedName name="________________________PC13">#REF!</definedName>
    <definedName name="________________________PC14" localSheetId="8">#REF!</definedName>
    <definedName name="________________________PC14">#REF!</definedName>
    <definedName name="________________________PC15" localSheetId="8">#REF!</definedName>
    <definedName name="________________________PC15">#REF!</definedName>
    <definedName name="________________________PC16" localSheetId="8">#REF!</definedName>
    <definedName name="________________________PC16">#REF!</definedName>
    <definedName name="________________________PC17" localSheetId="8">#REF!</definedName>
    <definedName name="________________________PC17">#REF!</definedName>
    <definedName name="________________________PC18" localSheetId="8">#REF!</definedName>
    <definedName name="________________________PC18">#REF!</definedName>
    <definedName name="________________________PC19" localSheetId="8">#REF!</definedName>
    <definedName name="________________________PC19">#REF!</definedName>
    <definedName name="________________________pc2" localSheetId="8">#REF!</definedName>
    <definedName name="________________________pc2" localSheetId="0">#REF!</definedName>
    <definedName name="________________________pc2">#REF!</definedName>
    <definedName name="________________________PC20" localSheetId="8">#REF!</definedName>
    <definedName name="________________________PC20">#REF!</definedName>
    <definedName name="________________________PC21" localSheetId="8">#REF!</definedName>
    <definedName name="________________________PC21">#REF!</definedName>
    <definedName name="________________________PC22" localSheetId="8">#REF!</definedName>
    <definedName name="________________________PC22">#REF!</definedName>
    <definedName name="________________________PC23" localSheetId="8">#REF!</definedName>
    <definedName name="________________________PC23">#REF!</definedName>
    <definedName name="________________________PC24" localSheetId="8">#REF!</definedName>
    <definedName name="________________________PC24">#REF!</definedName>
    <definedName name="________________________PC3" localSheetId="8">#REF!</definedName>
    <definedName name="________________________PC3">#REF!</definedName>
    <definedName name="________________________PC4" localSheetId="8">#REF!</definedName>
    <definedName name="________________________PC4">#REF!</definedName>
    <definedName name="________________________PC5" localSheetId="8">#REF!</definedName>
    <definedName name="________________________PC5">#REF!</definedName>
    <definedName name="________________________PC6" localSheetId="8">#REF!</definedName>
    <definedName name="________________________PC6">#REF!</definedName>
    <definedName name="________________________pc600" localSheetId="8">#REF!</definedName>
    <definedName name="________________________pc600">#REF!</definedName>
    <definedName name="________________________PC7" localSheetId="8">#REF!</definedName>
    <definedName name="________________________PC7">#REF!</definedName>
    <definedName name="________________________PC8" localSheetId="8">#REF!</definedName>
    <definedName name="________________________PC8">#REF!</definedName>
    <definedName name="________________________PC9" localSheetId="8">#REF!</definedName>
    <definedName name="________________________PC9">#REF!</definedName>
    <definedName name="________________________pc900" localSheetId="8">#REF!</definedName>
    <definedName name="________________________pc900">#REF!</definedName>
    <definedName name="________________________pla4">[11]DATA_PRG!$H$269</definedName>
    <definedName name="________________________pv2" localSheetId="8">#REF!</definedName>
    <definedName name="________________________pv2" localSheetId="0">#REF!</definedName>
    <definedName name="________________________pv2">#REF!</definedName>
    <definedName name="________________________rr3">[7]v!$A$2:$E$51</definedName>
    <definedName name="________________________rrr1">[7]r!$B$1:$I$145</definedName>
    <definedName name="________________________SP10">[12]Sheet1!$C$18</definedName>
    <definedName name="________________________SP16">[12]Sheet1!$C$24</definedName>
    <definedName name="________________________SP7">[12]Sheet1!$C$15</definedName>
    <definedName name="________________________ss12">[8]rdamdata!$J$8</definedName>
    <definedName name="________________________ss20">[8]rdamdata!$J$7</definedName>
    <definedName name="________________________ss40">[8]rdamdata!$J$6</definedName>
    <definedName name="________________________var1" localSheetId="8">#REF!</definedName>
    <definedName name="________________________var1" localSheetId="0">#REF!</definedName>
    <definedName name="________________________var1">#REF!</definedName>
    <definedName name="________________________var4" localSheetId="8">#REF!</definedName>
    <definedName name="________________________var4" localSheetId="0">#REF!</definedName>
    <definedName name="________________________var4">#REF!</definedName>
    <definedName name="________________________vat1" localSheetId="8">#REF!</definedName>
    <definedName name="________________________vat1" localSheetId="0">#REF!</definedName>
    <definedName name="________________________vat1">#REF!</definedName>
    <definedName name="_______________________bla1">[1]leads!$H$7</definedName>
    <definedName name="_______________________BSG100" localSheetId="8">#REF!</definedName>
    <definedName name="_______________________BSG100" localSheetId="0">#REF!</definedName>
    <definedName name="_______________________BSG100">#REF!</definedName>
    <definedName name="_______________________BSG150" localSheetId="8">#REF!</definedName>
    <definedName name="_______________________BSG150" localSheetId="0">#REF!</definedName>
    <definedName name="_______________________BSG150">#REF!</definedName>
    <definedName name="_______________________BSG5" localSheetId="8">#REF!</definedName>
    <definedName name="_______________________BSG5" localSheetId="0">#REF!</definedName>
    <definedName name="_______________________BSG5">#REF!</definedName>
    <definedName name="_______________________BSG75" localSheetId="8">#REF!</definedName>
    <definedName name="_______________________BSG75">#REF!</definedName>
    <definedName name="_______________________BTC1" localSheetId="8">#REF!</definedName>
    <definedName name="_______________________BTC1">#REF!</definedName>
    <definedName name="_______________________BTC10" localSheetId="8">#REF!</definedName>
    <definedName name="_______________________BTC10">#REF!</definedName>
    <definedName name="_______________________BTC11" localSheetId="8">#REF!</definedName>
    <definedName name="_______________________BTC11">#REF!</definedName>
    <definedName name="_______________________BTC12" localSheetId="8">#REF!</definedName>
    <definedName name="_______________________BTC12">#REF!</definedName>
    <definedName name="_______________________BTC13" localSheetId="8">#REF!</definedName>
    <definedName name="_______________________BTC13">#REF!</definedName>
    <definedName name="_______________________BTC14" localSheetId="8">#REF!</definedName>
    <definedName name="_______________________BTC14">#REF!</definedName>
    <definedName name="_______________________BTC15" localSheetId="8">#REF!</definedName>
    <definedName name="_______________________BTC15">#REF!</definedName>
    <definedName name="_______________________BTC16" localSheetId="8">#REF!</definedName>
    <definedName name="_______________________BTC16">#REF!</definedName>
    <definedName name="_______________________BTC17" localSheetId="8">#REF!</definedName>
    <definedName name="_______________________BTC17">#REF!</definedName>
    <definedName name="_______________________BTC18" localSheetId="8">#REF!</definedName>
    <definedName name="_______________________BTC18">#REF!</definedName>
    <definedName name="_______________________BTC19" localSheetId="8">#REF!</definedName>
    <definedName name="_______________________BTC19">#REF!</definedName>
    <definedName name="_______________________BTC2" localSheetId="8">#REF!</definedName>
    <definedName name="_______________________BTC2">#REF!</definedName>
    <definedName name="_______________________BTC20" localSheetId="8">#REF!</definedName>
    <definedName name="_______________________BTC20">#REF!</definedName>
    <definedName name="_______________________BTC21" localSheetId="8">#REF!</definedName>
    <definedName name="_______________________BTC21">#REF!</definedName>
    <definedName name="_______________________BTC22" localSheetId="8">#REF!</definedName>
    <definedName name="_______________________BTC22">#REF!</definedName>
    <definedName name="_______________________BTC23" localSheetId="8">#REF!</definedName>
    <definedName name="_______________________BTC23">#REF!</definedName>
    <definedName name="_______________________BTC24" localSheetId="8">#REF!</definedName>
    <definedName name="_______________________BTC24">#REF!</definedName>
    <definedName name="_______________________BTC3" localSheetId="8">#REF!</definedName>
    <definedName name="_______________________BTC3">#REF!</definedName>
    <definedName name="_______________________BTC4" localSheetId="8">#REF!</definedName>
    <definedName name="_______________________BTC4">#REF!</definedName>
    <definedName name="_______________________BTC5" localSheetId="8">#REF!</definedName>
    <definedName name="_______________________BTC5">#REF!</definedName>
    <definedName name="_______________________BTC6" localSheetId="8">#REF!</definedName>
    <definedName name="_______________________BTC6">#REF!</definedName>
    <definedName name="_______________________BTC7" localSheetId="8">#REF!</definedName>
    <definedName name="_______________________BTC7">#REF!</definedName>
    <definedName name="_______________________BTC8" localSheetId="8">#REF!</definedName>
    <definedName name="_______________________BTC8">#REF!</definedName>
    <definedName name="_______________________BTC9" localSheetId="8">#REF!</definedName>
    <definedName name="_______________________BTC9">#REF!</definedName>
    <definedName name="_______________________BTR1" localSheetId="8">#REF!</definedName>
    <definedName name="_______________________BTR1">#REF!</definedName>
    <definedName name="_______________________BTR10" localSheetId="8">#REF!</definedName>
    <definedName name="_______________________BTR10">#REF!</definedName>
    <definedName name="_______________________BTR11" localSheetId="8">#REF!</definedName>
    <definedName name="_______________________BTR11">#REF!</definedName>
    <definedName name="_______________________BTR12" localSheetId="8">#REF!</definedName>
    <definedName name="_______________________BTR12">#REF!</definedName>
    <definedName name="_______________________BTR13" localSheetId="8">#REF!</definedName>
    <definedName name="_______________________BTR13">#REF!</definedName>
    <definedName name="_______________________BTR14" localSheetId="8">#REF!</definedName>
    <definedName name="_______________________BTR14">#REF!</definedName>
    <definedName name="_______________________BTR15" localSheetId="8">#REF!</definedName>
    <definedName name="_______________________BTR15">#REF!</definedName>
    <definedName name="_______________________BTR16" localSheetId="8">#REF!</definedName>
    <definedName name="_______________________BTR16">#REF!</definedName>
    <definedName name="_______________________BTR17" localSheetId="8">#REF!</definedName>
    <definedName name="_______________________BTR17">#REF!</definedName>
    <definedName name="_______________________BTR18" localSheetId="8">#REF!</definedName>
    <definedName name="_______________________BTR18">#REF!</definedName>
    <definedName name="_______________________BTR19" localSheetId="8">#REF!</definedName>
    <definedName name="_______________________BTR19">#REF!</definedName>
    <definedName name="_______________________BTR2" localSheetId="8">#REF!</definedName>
    <definedName name="_______________________BTR2">#REF!</definedName>
    <definedName name="_______________________BTR20" localSheetId="8">#REF!</definedName>
    <definedName name="_______________________BTR20">#REF!</definedName>
    <definedName name="_______________________BTR21" localSheetId="8">#REF!</definedName>
    <definedName name="_______________________BTR21">#REF!</definedName>
    <definedName name="_______________________BTR22" localSheetId="8">#REF!</definedName>
    <definedName name="_______________________BTR22">#REF!</definedName>
    <definedName name="_______________________BTR23" localSheetId="8">#REF!</definedName>
    <definedName name="_______________________BTR23">#REF!</definedName>
    <definedName name="_______________________BTR24" localSheetId="8">#REF!</definedName>
    <definedName name="_______________________BTR24">#REF!</definedName>
    <definedName name="_______________________BTR3" localSheetId="8">#REF!</definedName>
    <definedName name="_______________________BTR3">#REF!</definedName>
    <definedName name="_______________________BTR4" localSheetId="8">#REF!</definedName>
    <definedName name="_______________________BTR4">#REF!</definedName>
    <definedName name="_______________________BTR5" localSheetId="8">#REF!</definedName>
    <definedName name="_______________________BTR5">#REF!</definedName>
    <definedName name="_______________________BTR6" localSheetId="8">#REF!</definedName>
    <definedName name="_______________________BTR6">#REF!</definedName>
    <definedName name="_______________________BTR7" localSheetId="8">#REF!</definedName>
    <definedName name="_______________________BTR7">#REF!</definedName>
    <definedName name="_______________________BTR8" localSheetId="8">#REF!</definedName>
    <definedName name="_______________________BTR8">#REF!</definedName>
    <definedName name="_______________________BTR9" localSheetId="8">#REF!</definedName>
    <definedName name="_______________________BTR9">#REF!</definedName>
    <definedName name="_______________________BTS1" localSheetId="8">#REF!</definedName>
    <definedName name="_______________________BTS1">#REF!</definedName>
    <definedName name="_______________________BTS10" localSheetId="8">#REF!</definedName>
    <definedName name="_______________________BTS10">#REF!</definedName>
    <definedName name="_______________________BTS11" localSheetId="8">#REF!</definedName>
    <definedName name="_______________________BTS11">#REF!</definedName>
    <definedName name="_______________________BTS12" localSheetId="8">#REF!</definedName>
    <definedName name="_______________________BTS12">#REF!</definedName>
    <definedName name="_______________________BTS13" localSheetId="8">#REF!</definedName>
    <definedName name="_______________________BTS13">#REF!</definedName>
    <definedName name="_______________________BTS14" localSheetId="8">#REF!</definedName>
    <definedName name="_______________________BTS14">#REF!</definedName>
    <definedName name="_______________________BTS15" localSheetId="8">#REF!</definedName>
    <definedName name="_______________________BTS15">#REF!</definedName>
    <definedName name="_______________________BTS16" localSheetId="8">#REF!</definedName>
    <definedName name="_______________________BTS16">#REF!</definedName>
    <definedName name="_______________________BTS17" localSheetId="8">#REF!</definedName>
    <definedName name="_______________________BTS17">#REF!</definedName>
    <definedName name="_______________________BTS18" localSheetId="8">#REF!</definedName>
    <definedName name="_______________________BTS18">#REF!</definedName>
    <definedName name="_______________________BTS19" localSheetId="8">#REF!</definedName>
    <definedName name="_______________________BTS19">#REF!</definedName>
    <definedName name="_______________________BTS2" localSheetId="8">#REF!</definedName>
    <definedName name="_______________________BTS2">#REF!</definedName>
    <definedName name="_______________________BTS20" localSheetId="8">#REF!</definedName>
    <definedName name="_______________________BTS20">#REF!</definedName>
    <definedName name="_______________________BTS21" localSheetId="8">#REF!</definedName>
    <definedName name="_______________________BTS21">#REF!</definedName>
    <definedName name="_______________________BTS22" localSheetId="8">#REF!</definedName>
    <definedName name="_______________________BTS22">#REF!</definedName>
    <definedName name="_______________________BTS23" localSheetId="8">#REF!</definedName>
    <definedName name="_______________________BTS23">#REF!</definedName>
    <definedName name="_______________________BTS24" localSheetId="8">#REF!</definedName>
    <definedName name="_______________________BTS24">#REF!</definedName>
    <definedName name="_______________________BTS3" localSheetId="8">#REF!</definedName>
    <definedName name="_______________________BTS3">#REF!</definedName>
    <definedName name="_______________________BTS4" localSheetId="8">#REF!</definedName>
    <definedName name="_______________________BTS4">#REF!</definedName>
    <definedName name="_______________________BTS5" localSheetId="8">#REF!</definedName>
    <definedName name="_______________________BTS5">#REF!</definedName>
    <definedName name="_______________________BTS6" localSheetId="8">#REF!</definedName>
    <definedName name="_______________________BTS6">#REF!</definedName>
    <definedName name="_______________________BTS7" localSheetId="8">#REF!</definedName>
    <definedName name="_______________________BTS7">#REF!</definedName>
    <definedName name="_______________________BTS8" localSheetId="8">#REF!</definedName>
    <definedName name="_______________________BTS8">#REF!</definedName>
    <definedName name="_______________________BTS9" localSheetId="8">#REF!</definedName>
    <definedName name="_______________________BTS9">#REF!</definedName>
    <definedName name="_______________________can430">40.73</definedName>
    <definedName name="_______________________can435">43.3</definedName>
    <definedName name="_______________________CCW1">[13]DATA!$H$67</definedName>
    <definedName name="_______________________CCW2">[13]DATA!$H$97</definedName>
    <definedName name="_______________________cur1">[2]r!$F$30</definedName>
    <definedName name="_______________________GBS11" localSheetId="8">#REF!</definedName>
    <definedName name="_______________________GBS11" localSheetId="0">#REF!</definedName>
    <definedName name="_______________________GBS11">#REF!</definedName>
    <definedName name="_______________________GBS110" localSheetId="8">#REF!</definedName>
    <definedName name="_______________________GBS110" localSheetId="0">#REF!</definedName>
    <definedName name="_______________________GBS110">#REF!</definedName>
    <definedName name="_______________________GBS111" localSheetId="8">#REF!</definedName>
    <definedName name="_______________________GBS111" localSheetId="0">#REF!</definedName>
    <definedName name="_______________________GBS111">#REF!</definedName>
    <definedName name="_______________________GBS112" localSheetId="8">#REF!</definedName>
    <definedName name="_______________________GBS112">#REF!</definedName>
    <definedName name="_______________________GBS113" localSheetId="8">#REF!</definedName>
    <definedName name="_______________________GBS113">#REF!</definedName>
    <definedName name="_______________________GBS114" localSheetId="8">#REF!</definedName>
    <definedName name="_______________________GBS114">#REF!</definedName>
    <definedName name="_______________________GBS115" localSheetId="8">#REF!</definedName>
    <definedName name="_______________________GBS115">#REF!</definedName>
    <definedName name="_______________________GBS116" localSheetId="8">#REF!</definedName>
    <definedName name="_______________________GBS116">#REF!</definedName>
    <definedName name="_______________________GBS117" localSheetId="8">#REF!</definedName>
    <definedName name="_______________________GBS117">#REF!</definedName>
    <definedName name="_______________________GBS118" localSheetId="8">#REF!</definedName>
    <definedName name="_______________________GBS118">#REF!</definedName>
    <definedName name="_______________________GBS119" localSheetId="8">#REF!</definedName>
    <definedName name="_______________________GBS119">#REF!</definedName>
    <definedName name="_______________________GBS12" localSheetId="8">#REF!</definedName>
    <definedName name="_______________________GBS12">#REF!</definedName>
    <definedName name="_______________________GBS120" localSheetId="8">#REF!</definedName>
    <definedName name="_______________________GBS120">#REF!</definedName>
    <definedName name="_______________________GBS121" localSheetId="8">#REF!</definedName>
    <definedName name="_______________________GBS121">#REF!</definedName>
    <definedName name="_______________________GBS122" localSheetId="8">#REF!</definedName>
    <definedName name="_______________________GBS122">#REF!</definedName>
    <definedName name="_______________________GBS123" localSheetId="8">#REF!</definedName>
    <definedName name="_______________________GBS123">#REF!</definedName>
    <definedName name="_______________________GBS124" localSheetId="8">#REF!</definedName>
    <definedName name="_______________________GBS124">#REF!</definedName>
    <definedName name="_______________________GBS13" localSheetId="8">#REF!</definedName>
    <definedName name="_______________________GBS13">#REF!</definedName>
    <definedName name="_______________________GBS14" localSheetId="8">#REF!</definedName>
    <definedName name="_______________________GBS14">#REF!</definedName>
    <definedName name="_______________________GBS15" localSheetId="8">#REF!</definedName>
    <definedName name="_______________________GBS15">#REF!</definedName>
    <definedName name="_______________________GBS16" localSheetId="8">#REF!</definedName>
    <definedName name="_______________________GBS16">#REF!</definedName>
    <definedName name="_______________________GBS17" localSheetId="8">#REF!</definedName>
    <definedName name="_______________________GBS17">#REF!</definedName>
    <definedName name="_______________________GBS18" localSheetId="8">#REF!</definedName>
    <definedName name="_______________________GBS18">#REF!</definedName>
    <definedName name="_______________________GBS19" localSheetId="8">#REF!</definedName>
    <definedName name="_______________________GBS19">#REF!</definedName>
    <definedName name="_______________________GBS21" localSheetId="8">#REF!</definedName>
    <definedName name="_______________________GBS21">#REF!</definedName>
    <definedName name="_______________________GBS210" localSheetId="8">#REF!</definedName>
    <definedName name="_______________________GBS210">#REF!</definedName>
    <definedName name="_______________________GBS211" localSheetId="8">#REF!</definedName>
    <definedName name="_______________________GBS211">#REF!</definedName>
    <definedName name="_______________________GBS212" localSheetId="8">#REF!</definedName>
    <definedName name="_______________________GBS212">#REF!</definedName>
    <definedName name="_______________________GBS213" localSheetId="8">#REF!</definedName>
    <definedName name="_______________________GBS213">#REF!</definedName>
    <definedName name="_______________________GBS214" localSheetId="8">#REF!</definedName>
    <definedName name="_______________________GBS214">#REF!</definedName>
    <definedName name="_______________________GBS215" localSheetId="8">#REF!</definedName>
    <definedName name="_______________________GBS215">#REF!</definedName>
    <definedName name="_______________________GBS216" localSheetId="8">#REF!</definedName>
    <definedName name="_______________________GBS216">#REF!</definedName>
    <definedName name="_______________________GBS217" localSheetId="8">#REF!</definedName>
    <definedName name="_______________________GBS217">#REF!</definedName>
    <definedName name="_______________________GBS218" localSheetId="8">#REF!</definedName>
    <definedName name="_______________________GBS218">#REF!</definedName>
    <definedName name="_______________________GBS219" localSheetId="8">#REF!</definedName>
    <definedName name="_______________________GBS219">#REF!</definedName>
    <definedName name="_______________________GBS22" localSheetId="8">#REF!</definedName>
    <definedName name="_______________________GBS22">#REF!</definedName>
    <definedName name="_______________________GBS220" localSheetId="8">#REF!</definedName>
    <definedName name="_______________________GBS220">#REF!</definedName>
    <definedName name="_______________________GBS221" localSheetId="8">#REF!</definedName>
    <definedName name="_______________________GBS221">#REF!</definedName>
    <definedName name="_______________________GBS222" localSheetId="8">#REF!</definedName>
    <definedName name="_______________________GBS222">#REF!</definedName>
    <definedName name="_______________________GBS223" localSheetId="8">#REF!</definedName>
    <definedName name="_______________________GBS223">#REF!</definedName>
    <definedName name="_______________________GBS224" localSheetId="8">#REF!</definedName>
    <definedName name="_______________________GBS224">#REF!</definedName>
    <definedName name="_______________________GBS23" localSheetId="8">#REF!</definedName>
    <definedName name="_______________________GBS23">#REF!</definedName>
    <definedName name="_______________________GBS24" localSheetId="8">#REF!</definedName>
    <definedName name="_______________________GBS24">#REF!</definedName>
    <definedName name="_______________________GBS25" localSheetId="8">#REF!</definedName>
    <definedName name="_______________________GBS25">#REF!</definedName>
    <definedName name="_______________________GBS26" localSheetId="8">#REF!</definedName>
    <definedName name="_______________________GBS26">#REF!</definedName>
    <definedName name="_______________________GBS27" localSheetId="8">#REF!</definedName>
    <definedName name="_______________________GBS27">#REF!</definedName>
    <definedName name="_______________________GBS28" localSheetId="8">#REF!</definedName>
    <definedName name="_______________________GBS28">#REF!</definedName>
    <definedName name="_______________________GBS29" localSheetId="8">#REF!</definedName>
    <definedName name="_______________________GBS29">#REF!</definedName>
    <definedName name="_______________________imp1">[10]DATA_PRG!$H$245</definedName>
    <definedName name="_______________________knr2" localSheetId="8">#REF!</definedName>
    <definedName name="_______________________knr2" localSheetId="0">#REF!</definedName>
    <definedName name="_______________________knr2">#REF!</definedName>
    <definedName name="_______________________l1">[3]leads!$A$3:$E$108</definedName>
    <definedName name="_______________________l12" localSheetId="8">#REF!</definedName>
    <definedName name="_______________________l12" localSheetId="0">#REF!</definedName>
    <definedName name="_______________________l12">#REF!</definedName>
    <definedName name="_______________________l2">[2]r!$F$29</definedName>
    <definedName name="_______________________l3" localSheetId="8">#REF!</definedName>
    <definedName name="_______________________l3" localSheetId="0">#REF!</definedName>
    <definedName name="_______________________l3">#REF!</definedName>
    <definedName name="_______________________l4">[4]Sheet1!$W$2:$Y$103</definedName>
    <definedName name="_______________________l5" localSheetId="8">#REF!</definedName>
    <definedName name="_______________________l5" localSheetId="0">#REF!</definedName>
    <definedName name="_______________________l5">#REF!</definedName>
    <definedName name="_______________________l6">[2]r!$F$4</definedName>
    <definedName name="_______________________l7">[5]r!$F$4</definedName>
    <definedName name="_______________________l8">[2]r!$F$2</definedName>
    <definedName name="_______________________l9">[2]r!$F$3</definedName>
    <definedName name="_______________________LJ6">[13]DATA!$H$245</definedName>
    <definedName name="_______________________lj600" localSheetId="8">#REF!</definedName>
    <definedName name="_______________________lj600" localSheetId="0">#REF!</definedName>
    <definedName name="_______________________lj600">#REF!</definedName>
    <definedName name="_______________________lj900" localSheetId="8">#REF!</definedName>
    <definedName name="_______________________lj900" localSheetId="0">#REF!</definedName>
    <definedName name="_______________________lj900">#REF!</definedName>
    <definedName name="_______________________LL3" localSheetId="8">#REF!</definedName>
    <definedName name="_______________________LL3" localSheetId="0">#REF!</definedName>
    <definedName name="_______________________LL3">#REF!</definedName>
    <definedName name="_______________________LSO24" localSheetId="8">[14]Lead!#REF!</definedName>
    <definedName name="_______________________LSO24" localSheetId="0">[14]Lead!#REF!</definedName>
    <definedName name="_______________________LSO24">[14]Lead!#REF!</definedName>
    <definedName name="_______________________MA1" localSheetId="8">#REF!</definedName>
    <definedName name="_______________________MA1" localSheetId="0">#REF!</definedName>
    <definedName name="_______________________MA1">#REF!</definedName>
    <definedName name="_______________________MA2" localSheetId="8">#REF!</definedName>
    <definedName name="_______________________MA2" localSheetId="0">#REF!</definedName>
    <definedName name="_______________________MA2">#REF!</definedName>
    <definedName name="_______________________Met22" localSheetId="8">#REF!</definedName>
    <definedName name="_______________________Met22" localSheetId="0">#REF!</definedName>
    <definedName name="_______________________Met22">#REF!</definedName>
    <definedName name="_______________________Met45" localSheetId="8">#REF!</definedName>
    <definedName name="_______________________Met45">#REF!</definedName>
    <definedName name="_______________________MEt55" localSheetId="8">#REF!</definedName>
    <definedName name="_______________________MEt55">#REF!</definedName>
    <definedName name="_______________________Met63" localSheetId="8">#REF!</definedName>
    <definedName name="_______________________Met63">#REF!</definedName>
    <definedName name="_______________________ML21" localSheetId="8">#REF!</definedName>
    <definedName name="_______________________ML21">#REF!</definedName>
    <definedName name="_______________________ML210" localSheetId="8">#REF!</definedName>
    <definedName name="_______________________ML210">#REF!</definedName>
    <definedName name="_______________________ML211" localSheetId="8">#REF!</definedName>
    <definedName name="_______________________ML211">#REF!</definedName>
    <definedName name="_______________________ML212" localSheetId="8">#REF!</definedName>
    <definedName name="_______________________ML212">#REF!</definedName>
    <definedName name="_______________________ML213" localSheetId="8">#REF!</definedName>
    <definedName name="_______________________ML213">#REF!</definedName>
    <definedName name="_______________________ML214" localSheetId="8">#REF!</definedName>
    <definedName name="_______________________ML214">#REF!</definedName>
    <definedName name="_______________________ML215" localSheetId="8">#REF!</definedName>
    <definedName name="_______________________ML215">#REF!</definedName>
    <definedName name="_______________________ML216" localSheetId="8">#REF!</definedName>
    <definedName name="_______________________ML216">#REF!</definedName>
    <definedName name="_______________________ML217" localSheetId="8">#REF!</definedName>
    <definedName name="_______________________ML217">#REF!</definedName>
    <definedName name="_______________________ML218" localSheetId="8">#REF!</definedName>
    <definedName name="_______________________ML218">#REF!</definedName>
    <definedName name="_______________________ML219" localSheetId="8">#REF!</definedName>
    <definedName name="_______________________ML219">#REF!</definedName>
    <definedName name="_______________________ML22" localSheetId="8">#REF!</definedName>
    <definedName name="_______________________ML22">#REF!</definedName>
    <definedName name="_______________________ML220" localSheetId="8">#REF!</definedName>
    <definedName name="_______________________ML220">#REF!</definedName>
    <definedName name="_______________________ML221" localSheetId="8">#REF!</definedName>
    <definedName name="_______________________ML221">#REF!</definedName>
    <definedName name="_______________________ML222" localSheetId="8">#REF!</definedName>
    <definedName name="_______________________ML222">#REF!</definedName>
    <definedName name="_______________________ML223" localSheetId="8">#REF!</definedName>
    <definedName name="_______________________ML223">#REF!</definedName>
    <definedName name="_______________________ML224" localSheetId="8">#REF!</definedName>
    <definedName name="_______________________ML224">#REF!</definedName>
    <definedName name="_______________________ML23" localSheetId="8">#REF!</definedName>
    <definedName name="_______________________ML23">#REF!</definedName>
    <definedName name="_______________________ML24" localSheetId="8">#REF!</definedName>
    <definedName name="_______________________ML24">#REF!</definedName>
    <definedName name="_______________________ML25" localSheetId="8">#REF!</definedName>
    <definedName name="_______________________ML25">#REF!</definedName>
    <definedName name="_______________________ML26" localSheetId="8">#REF!</definedName>
    <definedName name="_______________________ML26">#REF!</definedName>
    <definedName name="_______________________ML27" localSheetId="8">#REF!</definedName>
    <definedName name="_______________________ML27">#REF!</definedName>
    <definedName name="_______________________ML28" localSheetId="8">#REF!</definedName>
    <definedName name="_______________________ML28">#REF!</definedName>
    <definedName name="_______________________ML29" localSheetId="8">#REF!</definedName>
    <definedName name="_______________________ML29">#REF!</definedName>
    <definedName name="_______________________ML31" localSheetId="8">#REF!</definedName>
    <definedName name="_______________________ML31">#REF!</definedName>
    <definedName name="_______________________ML310" localSheetId="8">#REF!</definedName>
    <definedName name="_______________________ML310">#REF!</definedName>
    <definedName name="_______________________ML311" localSheetId="8">#REF!</definedName>
    <definedName name="_______________________ML311">#REF!</definedName>
    <definedName name="_______________________ML312" localSheetId="8">#REF!</definedName>
    <definedName name="_______________________ML312">#REF!</definedName>
    <definedName name="_______________________ML313" localSheetId="8">#REF!</definedName>
    <definedName name="_______________________ML313">#REF!</definedName>
    <definedName name="_______________________ML314" localSheetId="8">#REF!</definedName>
    <definedName name="_______________________ML314">#REF!</definedName>
    <definedName name="_______________________ML315" localSheetId="8">#REF!</definedName>
    <definedName name="_______________________ML315">#REF!</definedName>
    <definedName name="_______________________ML316" localSheetId="8">#REF!</definedName>
    <definedName name="_______________________ML316">#REF!</definedName>
    <definedName name="_______________________ML317" localSheetId="8">#REF!</definedName>
    <definedName name="_______________________ML317">#REF!</definedName>
    <definedName name="_______________________ML318" localSheetId="8">#REF!</definedName>
    <definedName name="_______________________ML318">#REF!</definedName>
    <definedName name="_______________________ML319" localSheetId="8">#REF!</definedName>
    <definedName name="_______________________ML319">#REF!</definedName>
    <definedName name="_______________________ML32" localSheetId="8">#REF!</definedName>
    <definedName name="_______________________ML32">#REF!</definedName>
    <definedName name="_______________________ML320" localSheetId="8">#REF!</definedName>
    <definedName name="_______________________ML320">#REF!</definedName>
    <definedName name="_______________________ML321" localSheetId="8">#REF!</definedName>
    <definedName name="_______________________ML321">#REF!</definedName>
    <definedName name="_______________________ML322" localSheetId="8">#REF!</definedName>
    <definedName name="_______________________ML322">#REF!</definedName>
    <definedName name="_______________________ML323" localSheetId="8">#REF!</definedName>
    <definedName name="_______________________ML323">#REF!</definedName>
    <definedName name="_______________________ML324" localSheetId="8">#REF!</definedName>
    <definedName name="_______________________ML324">#REF!</definedName>
    <definedName name="_______________________ML33" localSheetId="8">#REF!</definedName>
    <definedName name="_______________________ML33">#REF!</definedName>
    <definedName name="_______________________ML34" localSheetId="8">#REF!</definedName>
    <definedName name="_______________________ML34">#REF!</definedName>
    <definedName name="_______________________ML35" localSheetId="8">#REF!</definedName>
    <definedName name="_______________________ML35">#REF!</definedName>
    <definedName name="_______________________ML36" localSheetId="8">#REF!</definedName>
    <definedName name="_______________________ML36">#REF!</definedName>
    <definedName name="_______________________ML37" localSheetId="8">#REF!</definedName>
    <definedName name="_______________________ML37">#REF!</definedName>
    <definedName name="_______________________ML38" localSheetId="8">#REF!</definedName>
    <definedName name="_______________________ML38">#REF!</definedName>
    <definedName name="_______________________ML39" localSheetId="8">#REF!</definedName>
    <definedName name="_______________________ML39">#REF!</definedName>
    <definedName name="_______________________ML7" localSheetId="8">#REF!</definedName>
    <definedName name="_______________________ML7">#REF!</definedName>
    <definedName name="_______________________ML8" localSheetId="8">#REF!</definedName>
    <definedName name="_______________________ML8">#REF!</definedName>
    <definedName name="_______________________ML9" localSheetId="8">#REF!</definedName>
    <definedName name="_______________________ML9">#REF!</definedName>
    <definedName name="_______________________mm1">[6]r!$F$4</definedName>
    <definedName name="_______________________mm1000" localSheetId="8">#REF!</definedName>
    <definedName name="_______________________mm1000" localSheetId="0">#REF!</definedName>
    <definedName name="_______________________mm1000">#REF!</definedName>
    <definedName name="_______________________mm11">[2]r!$F$4</definedName>
    <definedName name="_______________________mm111">[5]r!$F$4</definedName>
    <definedName name="_______________________mm600" localSheetId="8">#REF!</definedName>
    <definedName name="_______________________mm600" localSheetId="0">#REF!</definedName>
    <definedName name="_______________________mm600">#REF!</definedName>
    <definedName name="_______________________mm800" localSheetId="8">#REF!</definedName>
    <definedName name="_______________________mm800" localSheetId="0">#REF!</definedName>
    <definedName name="_______________________mm800">#REF!</definedName>
    <definedName name="_______________________PC1" localSheetId="8">#REF!</definedName>
    <definedName name="_______________________PC1" localSheetId="0">#REF!</definedName>
    <definedName name="_______________________PC1">#REF!</definedName>
    <definedName name="_______________________PC10" localSheetId="8">#REF!</definedName>
    <definedName name="_______________________PC10">#REF!</definedName>
    <definedName name="_______________________PC11" localSheetId="8">#REF!</definedName>
    <definedName name="_______________________PC11">#REF!</definedName>
    <definedName name="_______________________PC12" localSheetId="8">#REF!</definedName>
    <definedName name="_______________________PC12">#REF!</definedName>
    <definedName name="_______________________PC13" localSheetId="8">#REF!</definedName>
    <definedName name="_______________________PC13">#REF!</definedName>
    <definedName name="_______________________PC14" localSheetId="8">#REF!</definedName>
    <definedName name="_______________________PC14">#REF!</definedName>
    <definedName name="_______________________PC15" localSheetId="8">#REF!</definedName>
    <definedName name="_______________________PC15">#REF!</definedName>
    <definedName name="_______________________PC16" localSheetId="8">#REF!</definedName>
    <definedName name="_______________________PC16">#REF!</definedName>
    <definedName name="_______________________PC17" localSheetId="8">#REF!</definedName>
    <definedName name="_______________________PC17">#REF!</definedName>
    <definedName name="_______________________PC18" localSheetId="8">#REF!</definedName>
    <definedName name="_______________________PC18">#REF!</definedName>
    <definedName name="_______________________PC19" localSheetId="8">#REF!</definedName>
    <definedName name="_______________________PC19">#REF!</definedName>
    <definedName name="_______________________pc2" localSheetId="8">#REF!</definedName>
    <definedName name="_______________________pc2" localSheetId="0">#REF!</definedName>
    <definedName name="_______________________pc2">#REF!</definedName>
    <definedName name="_______________________PC20" localSheetId="8">#REF!</definedName>
    <definedName name="_______________________PC20">#REF!</definedName>
    <definedName name="_______________________PC21" localSheetId="8">#REF!</definedName>
    <definedName name="_______________________PC21">#REF!</definedName>
    <definedName name="_______________________PC22" localSheetId="8">#REF!</definedName>
    <definedName name="_______________________PC22">#REF!</definedName>
    <definedName name="_______________________PC23" localSheetId="8">#REF!</definedName>
    <definedName name="_______________________PC23">#REF!</definedName>
    <definedName name="_______________________PC24" localSheetId="8">#REF!</definedName>
    <definedName name="_______________________PC24">#REF!</definedName>
    <definedName name="_______________________PC3" localSheetId="8">#REF!</definedName>
    <definedName name="_______________________PC3">#REF!</definedName>
    <definedName name="_______________________PC4" localSheetId="8">#REF!</definedName>
    <definedName name="_______________________PC4">#REF!</definedName>
    <definedName name="_______________________PC5" localSheetId="8">#REF!</definedName>
    <definedName name="_______________________PC5">#REF!</definedName>
    <definedName name="_______________________PC6" localSheetId="8">#REF!</definedName>
    <definedName name="_______________________PC6">#REF!</definedName>
    <definedName name="_______________________pc600" localSheetId="8">#REF!</definedName>
    <definedName name="_______________________pc600">#REF!</definedName>
    <definedName name="_______________________PC7" localSheetId="8">#REF!</definedName>
    <definedName name="_______________________PC7">#REF!</definedName>
    <definedName name="_______________________PC8" localSheetId="8">#REF!</definedName>
    <definedName name="_______________________PC8">#REF!</definedName>
    <definedName name="_______________________PC9" localSheetId="8">#REF!</definedName>
    <definedName name="_______________________PC9">#REF!</definedName>
    <definedName name="_______________________pc900" localSheetId="8">#REF!</definedName>
    <definedName name="_______________________pc900">#REF!</definedName>
    <definedName name="_______________________pla4">[11]DATA_PRG!$H$269</definedName>
    <definedName name="_______________________pv2" localSheetId="8">#REF!</definedName>
    <definedName name="_______________________pv2" localSheetId="0">#REF!</definedName>
    <definedName name="_______________________pv2">#REF!</definedName>
    <definedName name="_______________________rr3">[7]v!$A$2:$E$51</definedName>
    <definedName name="_______________________rrr1">[7]r!$B$1:$I$145</definedName>
    <definedName name="_______________________SP10">[12]Sheet1!$C$18</definedName>
    <definedName name="_______________________SP16">[12]Sheet1!$C$24</definedName>
    <definedName name="_______________________SP7">[12]Sheet1!$C$15</definedName>
    <definedName name="_______________________ss12">[8]rdamdata!$J$8</definedName>
    <definedName name="_______________________ss20">[8]rdamdata!$J$7</definedName>
    <definedName name="_______________________ss40">[8]rdamdata!$J$6</definedName>
    <definedName name="_______________________var1" localSheetId="8">#REF!</definedName>
    <definedName name="_______________________var1" localSheetId="0">#REF!</definedName>
    <definedName name="_______________________var1">#REF!</definedName>
    <definedName name="_______________________var4" localSheetId="8">#REF!</definedName>
    <definedName name="_______________________var4" localSheetId="0">#REF!</definedName>
    <definedName name="_______________________var4">#REF!</definedName>
    <definedName name="_______________________vat1" localSheetId="8">#REF!</definedName>
    <definedName name="_______________________vat1" localSheetId="0">#REF!</definedName>
    <definedName name="_______________________vat1">#REF!</definedName>
    <definedName name="______________________bla1">[1]leads!$H$7</definedName>
    <definedName name="______________________BSG100" localSheetId="8">#REF!</definedName>
    <definedName name="______________________BSG100" localSheetId="0">#REF!</definedName>
    <definedName name="______________________BSG100">#REF!</definedName>
    <definedName name="______________________BSG150" localSheetId="8">#REF!</definedName>
    <definedName name="______________________BSG150" localSheetId="0">#REF!</definedName>
    <definedName name="______________________BSG150">#REF!</definedName>
    <definedName name="______________________BSG5" localSheetId="8">#REF!</definedName>
    <definedName name="______________________BSG5" localSheetId="0">#REF!</definedName>
    <definedName name="______________________BSG5">#REF!</definedName>
    <definedName name="______________________BSG75" localSheetId="8">#REF!</definedName>
    <definedName name="______________________BSG75">#REF!</definedName>
    <definedName name="______________________BTC1" localSheetId="8">#REF!</definedName>
    <definedName name="______________________BTC1">#REF!</definedName>
    <definedName name="______________________BTC10" localSheetId="8">#REF!</definedName>
    <definedName name="______________________BTC10">#REF!</definedName>
    <definedName name="______________________BTC11" localSheetId="8">#REF!</definedName>
    <definedName name="______________________BTC11">#REF!</definedName>
    <definedName name="______________________BTC12" localSheetId="8">#REF!</definedName>
    <definedName name="______________________BTC12">#REF!</definedName>
    <definedName name="______________________BTC13" localSheetId="8">#REF!</definedName>
    <definedName name="______________________BTC13">#REF!</definedName>
    <definedName name="______________________BTC14" localSheetId="8">#REF!</definedName>
    <definedName name="______________________BTC14">#REF!</definedName>
    <definedName name="______________________BTC15" localSheetId="8">#REF!</definedName>
    <definedName name="______________________BTC15">#REF!</definedName>
    <definedName name="______________________BTC16" localSheetId="8">#REF!</definedName>
    <definedName name="______________________BTC16">#REF!</definedName>
    <definedName name="______________________BTC17" localSheetId="8">#REF!</definedName>
    <definedName name="______________________BTC17">#REF!</definedName>
    <definedName name="______________________BTC18" localSheetId="8">#REF!</definedName>
    <definedName name="______________________BTC18">#REF!</definedName>
    <definedName name="______________________BTC19" localSheetId="8">#REF!</definedName>
    <definedName name="______________________BTC19">#REF!</definedName>
    <definedName name="______________________BTC2" localSheetId="8">#REF!</definedName>
    <definedName name="______________________BTC2">#REF!</definedName>
    <definedName name="______________________BTC20" localSheetId="8">#REF!</definedName>
    <definedName name="______________________BTC20">#REF!</definedName>
    <definedName name="______________________BTC21" localSheetId="8">#REF!</definedName>
    <definedName name="______________________BTC21">#REF!</definedName>
    <definedName name="______________________BTC22" localSheetId="8">#REF!</definedName>
    <definedName name="______________________BTC22">#REF!</definedName>
    <definedName name="______________________BTC23" localSheetId="8">#REF!</definedName>
    <definedName name="______________________BTC23">#REF!</definedName>
    <definedName name="______________________BTC24" localSheetId="8">#REF!</definedName>
    <definedName name="______________________BTC24">#REF!</definedName>
    <definedName name="______________________BTC3" localSheetId="8">#REF!</definedName>
    <definedName name="______________________BTC3">#REF!</definedName>
    <definedName name="______________________BTC4" localSheetId="8">#REF!</definedName>
    <definedName name="______________________BTC4">#REF!</definedName>
    <definedName name="______________________BTC5" localSheetId="8">#REF!</definedName>
    <definedName name="______________________BTC5">#REF!</definedName>
    <definedName name="______________________BTC6" localSheetId="8">#REF!</definedName>
    <definedName name="______________________BTC6">#REF!</definedName>
    <definedName name="______________________BTC7" localSheetId="8">#REF!</definedName>
    <definedName name="______________________BTC7">#REF!</definedName>
    <definedName name="______________________BTC8" localSheetId="8">#REF!</definedName>
    <definedName name="______________________BTC8">#REF!</definedName>
    <definedName name="______________________BTC9" localSheetId="8">#REF!</definedName>
    <definedName name="______________________BTC9">#REF!</definedName>
    <definedName name="______________________BTR1" localSheetId="8">#REF!</definedName>
    <definedName name="______________________BTR1">#REF!</definedName>
    <definedName name="______________________BTR10" localSheetId="8">#REF!</definedName>
    <definedName name="______________________BTR10">#REF!</definedName>
    <definedName name="______________________BTR11" localSheetId="8">#REF!</definedName>
    <definedName name="______________________BTR11">#REF!</definedName>
    <definedName name="______________________BTR12" localSheetId="8">#REF!</definedName>
    <definedName name="______________________BTR12">#REF!</definedName>
    <definedName name="______________________BTR13" localSheetId="8">#REF!</definedName>
    <definedName name="______________________BTR13">#REF!</definedName>
    <definedName name="______________________BTR14" localSheetId="8">#REF!</definedName>
    <definedName name="______________________BTR14">#REF!</definedName>
    <definedName name="______________________BTR15" localSheetId="8">#REF!</definedName>
    <definedName name="______________________BTR15">#REF!</definedName>
    <definedName name="______________________BTR16" localSheetId="8">#REF!</definedName>
    <definedName name="______________________BTR16">#REF!</definedName>
    <definedName name="______________________BTR17" localSheetId="8">#REF!</definedName>
    <definedName name="______________________BTR17">#REF!</definedName>
    <definedName name="______________________BTR18" localSheetId="8">#REF!</definedName>
    <definedName name="______________________BTR18">#REF!</definedName>
    <definedName name="______________________BTR19" localSheetId="8">#REF!</definedName>
    <definedName name="______________________BTR19">#REF!</definedName>
    <definedName name="______________________BTR2" localSheetId="8">#REF!</definedName>
    <definedName name="______________________BTR2">#REF!</definedName>
    <definedName name="______________________BTR20" localSheetId="8">#REF!</definedName>
    <definedName name="______________________BTR20">#REF!</definedName>
    <definedName name="______________________BTR21" localSheetId="8">#REF!</definedName>
    <definedName name="______________________BTR21">#REF!</definedName>
    <definedName name="______________________BTR22" localSheetId="8">#REF!</definedName>
    <definedName name="______________________BTR22">#REF!</definedName>
    <definedName name="______________________BTR23" localSheetId="8">#REF!</definedName>
    <definedName name="______________________BTR23">#REF!</definedName>
    <definedName name="______________________BTR24" localSheetId="8">#REF!</definedName>
    <definedName name="______________________BTR24">#REF!</definedName>
    <definedName name="______________________BTR3" localSheetId="8">#REF!</definedName>
    <definedName name="______________________BTR3">#REF!</definedName>
    <definedName name="______________________BTR4" localSheetId="8">#REF!</definedName>
    <definedName name="______________________BTR4">#REF!</definedName>
    <definedName name="______________________BTR5" localSheetId="8">#REF!</definedName>
    <definedName name="______________________BTR5">#REF!</definedName>
    <definedName name="______________________BTR6" localSheetId="8">#REF!</definedName>
    <definedName name="______________________BTR6">#REF!</definedName>
    <definedName name="______________________BTR7" localSheetId="8">#REF!</definedName>
    <definedName name="______________________BTR7">#REF!</definedName>
    <definedName name="______________________BTR8" localSheetId="8">#REF!</definedName>
    <definedName name="______________________BTR8">#REF!</definedName>
    <definedName name="______________________BTR9" localSheetId="8">#REF!</definedName>
    <definedName name="______________________BTR9">#REF!</definedName>
    <definedName name="______________________BTS1" localSheetId="8">#REF!</definedName>
    <definedName name="______________________BTS1">#REF!</definedName>
    <definedName name="______________________BTS10" localSheetId="8">#REF!</definedName>
    <definedName name="______________________BTS10">#REF!</definedName>
    <definedName name="______________________BTS11" localSheetId="8">#REF!</definedName>
    <definedName name="______________________BTS11">#REF!</definedName>
    <definedName name="______________________BTS12" localSheetId="8">#REF!</definedName>
    <definedName name="______________________BTS12">#REF!</definedName>
    <definedName name="______________________BTS13" localSheetId="8">#REF!</definedName>
    <definedName name="______________________BTS13">#REF!</definedName>
    <definedName name="______________________BTS14" localSheetId="8">#REF!</definedName>
    <definedName name="______________________BTS14">#REF!</definedName>
    <definedName name="______________________BTS15" localSheetId="8">#REF!</definedName>
    <definedName name="______________________BTS15">#REF!</definedName>
    <definedName name="______________________BTS16" localSheetId="8">#REF!</definedName>
    <definedName name="______________________BTS16">#REF!</definedName>
    <definedName name="______________________BTS17" localSheetId="8">#REF!</definedName>
    <definedName name="______________________BTS17">#REF!</definedName>
    <definedName name="______________________BTS18" localSheetId="8">#REF!</definedName>
    <definedName name="______________________BTS18">#REF!</definedName>
    <definedName name="______________________BTS19" localSheetId="8">#REF!</definedName>
    <definedName name="______________________BTS19">#REF!</definedName>
    <definedName name="______________________BTS2" localSheetId="8">#REF!</definedName>
    <definedName name="______________________BTS2">#REF!</definedName>
    <definedName name="______________________BTS20" localSheetId="8">#REF!</definedName>
    <definedName name="______________________BTS20">#REF!</definedName>
    <definedName name="______________________BTS21" localSheetId="8">#REF!</definedName>
    <definedName name="______________________BTS21">#REF!</definedName>
    <definedName name="______________________BTS22" localSheetId="8">#REF!</definedName>
    <definedName name="______________________BTS22">#REF!</definedName>
    <definedName name="______________________BTS23" localSheetId="8">#REF!</definedName>
    <definedName name="______________________BTS23">#REF!</definedName>
    <definedName name="______________________BTS24" localSheetId="8">#REF!</definedName>
    <definedName name="______________________BTS24">#REF!</definedName>
    <definedName name="______________________BTS3" localSheetId="8">#REF!</definedName>
    <definedName name="______________________BTS3">#REF!</definedName>
    <definedName name="______________________BTS4" localSheetId="8">#REF!</definedName>
    <definedName name="______________________BTS4">#REF!</definedName>
    <definedName name="______________________BTS5" localSheetId="8">#REF!</definedName>
    <definedName name="______________________BTS5">#REF!</definedName>
    <definedName name="______________________BTS6" localSheetId="8">#REF!</definedName>
    <definedName name="______________________BTS6">#REF!</definedName>
    <definedName name="______________________BTS7" localSheetId="8">#REF!</definedName>
    <definedName name="______________________BTS7">#REF!</definedName>
    <definedName name="______________________BTS8" localSheetId="8">#REF!</definedName>
    <definedName name="______________________BTS8">#REF!</definedName>
    <definedName name="______________________BTS9" localSheetId="8">#REF!</definedName>
    <definedName name="______________________BTS9">#REF!</definedName>
    <definedName name="______________________can430">40.73</definedName>
    <definedName name="______________________can435">43.3</definedName>
    <definedName name="______________________CCW1">[13]DATA!$H$67</definedName>
    <definedName name="______________________CCW2">[13]DATA!$H$97</definedName>
    <definedName name="______________________cur1">[2]r!$F$30</definedName>
    <definedName name="______________________GBS11" localSheetId="8">#REF!</definedName>
    <definedName name="______________________GBS11" localSheetId="0">#REF!</definedName>
    <definedName name="______________________GBS11">#REF!</definedName>
    <definedName name="______________________GBS110" localSheetId="8">#REF!</definedName>
    <definedName name="______________________GBS110" localSheetId="0">#REF!</definedName>
    <definedName name="______________________GBS110">#REF!</definedName>
    <definedName name="______________________GBS111" localSheetId="8">#REF!</definedName>
    <definedName name="______________________GBS111" localSheetId="0">#REF!</definedName>
    <definedName name="______________________GBS111">#REF!</definedName>
    <definedName name="______________________GBS112" localSheetId="8">#REF!</definedName>
    <definedName name="______________________GBS112">#REF!</definedName>
    <definedName name="______________________GBS113" localSheetId="8">#REF!</definedName>
    <definedName name="______________________GBS113">#REF!</definedName>
    <definedName name="______________________GBS114" localSheetId="8">#REF!</definedName>
    <definedName name="______________________GBS114">#REF!</definedName>
    <definedName name="______________________GBS115" localSheetId="8">#REF!</definedName>
    <definedName name="______________________GBS115">#REF!</definedName>
    <definedName name="______________________GBS116" localSheetId="8">#REF!</definedName>
    <definedName name="______________________GBS116">#REF!</definedName>
    <definedName name="______________________GBS117" localSheetId="8">#REF!</definedName>
    <definedName name="______________________GBS117">#REF!</definedName>
    <definedName name="______________________GBS118" localSheetId="8">#REF!</definedName>
    <definedName name="______________________GBS118">#REF!</definedName>
    <definedName name="______________________GBS119" localSheetId="8">#REF!</definedName>
    <definedName name="______________________GBS119">#REF!</definedName>
    <definedName name="______________________GBS12" localSheetId="8">#REF!</definedName>
    <definedName name="______________________GBS12">#REF!</definedName>
    <definedName name="______________________GBS120" localSheetId="8">#REF!</definedName>
    <definedName name="______________________GBS120">#REF!</definedName>
    <definedName name="______________________GBS121" localSheetId="8">#REF!</definedName>
    <definedName name="______________________GBS121">#REF!</definedName>
    <definedName name="______________________GBS122" localSheetId="8">#REF!</definedName>
    <definedName name="______________________GBS122">#REF!</definedName>
    <definedName name="______________________GBS123" localSheetId="8">#REF!</definedName>
    <definedName name="______________________GBS123">#REF!</definedName>
    <definedName name="______________________GBS124" localSheetId="8">#REF!</definedName>
    <definedName name="______________________GBS124">#REF!</definedName>
    <definedName name="______________________GBS13" localSheetId="8">#REF!</definedName>
    <definedName name="______________________GBS13">#REF!</definedName>
    <definedName name="______________________GBS14" localSheetId="8">#REF!</definedName>
    <definedName name="______________________GBS14">#REF!</definedName>
    <definedName name="______________________GBS15" localSheetId="8">#REF!</definedName>
    <definedName name="______________________GBS15">#REF!</definedName>
    <definedName name="______________________GBS16" localSheetId="8">#REF!</definedName>
    <definedName name="______________________GBS16">#REF!</definedName>
    <definedName name="______________________GBS17" localSheetId="8">#REF!</definedName>
    <definedName name="______________________GBS17">#REF!</definedName>
    <definedName name="______________________GBS18" localSheetId="8">#REF!</definedName>
    <definedName name="______________________GBS18">#REF!</definedName>
    <definedName name="______________________GBS19" localSheetId="8">#REF!</definedName>
    <definedName name="______________________GBS19">#REF!</definedName>
    <definedName name="______________________GBS21" localSheetId="8">#REF!</definedName>
    <definedName name="______________________GBS21">#REF!</definedName>
    <definedName name="______________________GBS210" localSheetId="8">#REF!</definedName>
    <definedName name="______________________GBS210">#REF!</definedName>
    <definedName name="______________________GBS211" localSheetId="8">#REF!</definedName>
    <definedName name="______________________GBS211">#REF!</definedName>
    <definedName name="______________________GBS212" localSheetId="8">#REF!</definedName>
    <definedName name="______________________GBS212">#REF!</definedName>
    <definedName name="______________________GBS213" localSheetId="8">#REF!</definedName>
    <definedName name="______________________GBS213">#REF!</definedName>
    <definedName name="______________________GBS214" localSheetId="8">#REF!</definedName>
    <definedName name="______________________GBS214">#REF!</definedName>
    <definedName name="______________________GBS215" localSheetId="8">#REF!</definedName>
    <definedName name="______________________GBS215">#REF!</definedName>
    <definedName name="______________________GBS216" localSheetId="8">#REF!</definedName>
    <definedName name="______________________GBS216">#REF!</definedName>
    <definedName name="______________________GBS217" localSheetId="8">#REF!</definedName>
    <definedName name="______________________GBS217">#REF!</definedName>
    <definedName name="______________________GBS218" localSheetId="8">#REF!</definedName>
    <definedName name="______________________GBS218">#REF!</definedName>
    <definedName name="______________________GBS219" localSheetId="8">#REF!</definedName>
    <definedName name="______________________GBS219">#REF!</definedName>
    <definedName name="______________________GBS22" localSheetId="8">#REF!</definedName>
    <definedName name="______________________GBS22">#REF!</definedName>
    <definedName name="______________________GBS220" localSheetId="8">#REF!</definedName>
    <definedName name="______________________GBS220">#REF!</definedName>
    <definedName name="______________________GBS221" localSheetId="8">#REF!</definedName>
    <definedName name="______________________GBS221">#REF!</definedName>
    <definedName name="______________________GBS222" localSheetId="8">#REF!</definedName>
    <definedName name="______________________GBS222">#REF!</definedName>
    <definedName name="______________________GBS223" localSheetId="8">#REF!</definedName>
    <definedName name="______________________GBS223">#REF!</definedName>
    <definedName name="______________________GBS224" localSheetId="8">#REF!</definedName>
    <definedName name="______________________GBS224">#REF!</definedName>
    <definedName name="______________________GBS23" localSheetId="8">#REF!</definedName>
    <definedName name="______________________GBS23">#REF!</definedName>
    <definedName name="______________________GBS24" localSheetId="8">#REF!</definedName>
    <definedName name="______________________GBS24">#REF!</definedName>
    <definedName name="______________________GBS25" localSheetId="8">#REF!</definedName>
    <definedName name="______________________GBS25">#REF!</definedName>
    <definedName name="______________________GBS26" localSheetId="8">#REF!</definedName>
    <definedName name="______________________GBS26">#REF!</definedName>
    <definedName name="______________________GBS27" localSheetId="8">#REF!</definedName>
    <definedName name="______________________GBS27">#REF!</definedName>
    <definedName name="______________________GBS28" localSheetId="8">#REF!</definedName>
    <definedName name="______________________GBS28">#REF!</definedName>
    <definedName name="______________________GBS29" localSheetId="8">#REF!</definedName>
    <definedName name="______________________GBS29">#REF!</definedName>
    <definedName name="______________________imp1">[10]DATA_PRG!$H$245</definedName>
    <definedName name="______________________knr2" localSheetId="8">#REF!</definedName>
    <definedName name="______________________knr2" localSheetId="0">#REF!</definedName>
    <definedName name="______________________knr2">#REF!</definedName>
    <definedName name="______________________l1">[3]leads!$A$3:$E$108</definedName>
    <definedName name="______________________l12" localSheetId="8">#REF!</definedName>
    <definedName name="______________________l12" localSheetId="0">#REF!</definedName>
    <definedName name="______________________l12">#REF!</definedName>
    <definedName name="______________________l2">[2]r!$F$29</definedName>
    <definedName name="______________________l3" localSheetId="8">#REF!</definedName>
    <definedName name="______________________l3" localSheetId="0">#REF!</definedName>
    <definedName name="______________________l3">#REF!</definedName>
    <definedName name="______________________l4">[4]Sheet1!$W$2:$Y$103</definedName>
    <definedName name="______________________l5" localSheetId="8">#REF!</definedName>
    <definedName name="______________________l5" localSheetId="0">#REF!</definedName>
    <definedName name="______________________l5">#REF!</definedName>
    <definedName name="______________________l6">[2]r!$F$4</definedName>
    <definedName name="______________________l7">[5]r!$F$4</definedName>
    <definedName name="______________________l8">[2]r!$F$2</definedName>
    <definedName name="______________________l9">[2]r!$F$3</definedName>
    <definedName name="______________________LJ6">[13]DATA!$H$245</definedName>
    <definedName name="______________________lj600" localSheetId="8">#REF!</definedName>
    <definedName name="______________________lj600" localSheetId="0">#REF!</definedName>
    <definedName name="______________________lj600">#REF!</definedName>
    <definedName name="______________________lj900" localSheetId="8">#REF!</definedName>
    <definedName name="______________________lj900" localSheetId="0">#REF!</definedName>
    <definedName name="______________________lj900">#REF!</definedName>
    <definedName name="______________________LL3" localSheetId="8">#REF!</definedName>
    <definedName name="______________________LL3" localSheetId="0">#REF!</definedName>
    <definedName name="______________________LL3">#REF!</definedName>
    <definedName name="______________________LSO24" localSheetId="8">[14]Lead!#REF!</definedName>
    <definedName name="______________________LSO24" localSheetId="0">[14]Lead!#REF!</definedName>
    <definedName name="______________________LSO24">[14]Lead!#REF!</definedName>
    <definedName name="______________________MA1" localSheetId="8">#REF!</definedName>
    <definedName name="______________________MA1" localSheetId="0">#REF!</definedName>
    <definedName name="______________________MA1">#REF!</definedName>
    <definedName name="______________________MA2" localSheetId="8">#REF!</definedName>
    <definedName name="______________________MA2" localSheetId="0">#REF!</definedName>
    <definedName name="______________________MA2">#REF!</definedName>
    <definedName name="______________________Met22" localSheetId="8">#REF!</definedName>
    <definedName name="______________________Met22" localSheetId="0">#REF!</definedName>
    <definedName name="______________________Met22">#REF!</definedName>
    <definedName name="______________________Met45" localSheetId="8">#REF!</definedName>
    <definedName name="______________________Met45">#REF!</definedName>
    <definedName name="______________________MEt55" localSheetId="8">#REF!</definedName>
    <definedName name="______________________MEt55">#REF!</definedName>
    <definedName name="______________________Met63" localSheetId="8">#REF!</definedName>
    <definedName name="______________________Met63">#REF!</definedName>
    <definedName name="______________________ML21" localSheetId="8">#REF!</definedName>
    <definedName name="______________________ML21">#REF!</definedName>
    <definedName name="______________________ML210" localSheetId="8">#REF!</definedName>
    <definedName name="______________________ML210">#REF!</definedName>
    <definedName name="______________________ML211" localSheetId="8">#REF!</definedName>
    <definedName name="______________________ML211">#REF!</definedName>
    <definedName name="______________________ML212" localSheetId="8">#REF!</definedName>
    <definedName name="______________________ML212">#REF!</definedName>
    <definedName name="______________________ML213" localSheetId="8">#REF!</definedName>
    <definedName name="______________________ML213">#REF!</definedName>
    <definedName name="______________________ML214" localSheetId="8">#REF!</definedName>
    <definedName name="______________________ML214">#REF!</definedName>
    <definedName name="______________________ML215" localSheetId="8">#REF!</definedName>
    <definedName name="______________________ML215">#REF!</definedName>
    <definedName name="______________________ML216" localSheetId="8">#REF!</definedName>
    <definedName name="______________________ML216">#REF!</definedName>
    <definedName name="______________________ML217" localSheetId="8">#REF!</definedName>
    <definedName name="______________________ML217">#REF!</definedName>
    <definedName name="______________________ML218" localSheetId="8">#REF!</definedName>
    <definedName name="______________________ML218">#REF!</definedName>
    <definedName name="______________________ML219" localSheetId="8">#REF!</definedName>
    <definedName name="______________________ML219">#REF!</definedName>
    <definedName name="______________________ML22" localSheetId="8">#REF!</definedName>
    <definedName name="______________________ML22">#REF!</definedName>
    <definedName name="______________________ML220" localSheetId="8">#REF!</definedName>
    <definedName name="______________________ML220">#REF!</definedName>
    <definedName name="______________________ML221" localSheetId="8">#REF!</definedName>
    <definedName name="______________________ML221">#REF!</definedName>
    <definedName name="______________________ML222" localSheetId="8">#REF!</definedName>
    <definedName name="______________________ML222">#REF!</definedName>
    <definedName name="______________________ML223" localSheetId="8">#REF!</definedName>
    <definedName name="______________________ML223">#REF!</definedName>
    <definedName name="______________________ML224" localSheetId="8">#REF!</definedName>
    <definedName name="______________________ML224">#REF!</definedName>
    <definedName name="______________________ML23" localSheetId="8">#REF!</definedName>
    <definedName name="______________________ML23">#REF!</definedName>
    <definedName name="______________________ML24" localSheetId="8">#REF!</definedName>
    <definedName name="______________________ML24">#REF!</definedName>
    <definedName name="______________________ML25" localSheetId="8">#REF!</definedName>
    <definedName name="______________________ML25">#REF!</definedName>
    <definedName name="______________________ML26" localSheetId="8">#REF!</definedName>
    <definedName name="______________________ML26">#REF!</definedName>
    <definedName name="______________________ML27" localSheetId="8">#REF!</definedName>
    <definedName name="______________________ML27">#REF!</definedName>
    <definedName name="______________________ML28" localSheetId="8">#REF!</definedName>
    <definedName name="______________________ML28">#REF!</definedName>
    <definedName name="______________________ML29" localSheetId="8">#REF!</definedName>
    <definedName name="______________________ML29">#REF!</definedName>
    <definedName name="______________________ML31" localSheetId="8">#REF!</definedName>
    <definedName name="______________________ML31">#REF!</definedName>
    <definedName name="______________________ML310" localSheetId="8">#REF!</definedName>
    <definedName name="______________________ML310">#REF!</definedName>
    <definedName name="______________________ML311" localSheetId="8">#REF!</definedName>
    <definedName name="______________________ML311">#REF!</definedName>
    <definedName name="______________________ML312" localSheetId="8">#REF!</definedName>
    <definedName name="______________________ML312">#REF!</definedName>
    <definedName name="______________________ML313" localSheetId="8">#REF!</definedName>
    <definedName name="______________________ML313">#REF!</definedName>
    <definedName name="______________________ML314" localSheetId="8">#REF!</definedName>
    <definedName name="______________________ML314">#REF!</definedName>
    <definedName name="______________________ML315" localSheetId="8">#REF!</definedName>
    <definedName name="______________________ML315">#REF!</definedName>
    <definedName name="______________________ML316" localSheetId="8">#REF!</definedName>
    <definedName name="______________________ML316">#REF!</definedName>
    <definedName name="______________________ML317" localSheetId="8">#REF!</definedName>
    <definedName name="______________________ML317">#REF!</definedName>
    <definedName name="______________________ML318" localSheetId="8">#REF!</definedName>
    <definedName name="______________________ML318">#REF!</definedName>
    <definedName name="______________________ML319" localSheetId="8">#REF!</definedName>
    <definedName name="______________________ML319">#REF!</definedName>
    <definedName name="______________________ML32" localSheetId="8">#REF!</definedName>
    <definedName name="______________________ML32">#REF!</definedName>
    <definedName name="______________________ML320" localSheetId="8">#REF!</definedName>
    <definedName name="______________________ML320">#REF!</definedName>
    <definedName name="______________________ML321" localSheetId="8">#REF!</definedName>
    <definedName name="______________________ML321">#REF!</definedName>
    <definedName name="______________________ML322" localSheetId="8">#REF!</definedName>
    <definedName name="______________________ML322">#REF!</definedName>
    <definedName name="______________________ML323" localSheetId="8">#REF!</definedName>
    <definedName name="______________________ML323">#REF!</definedName>
    <definedName name="______________________ML324" localSheetId="8">#REF!</definedName>
    <definedName name="______________________ML324">#REF!</definedName>
    <definedName name="______________________ML33" localSheetId="8">#REF!</definedName>
    <definedName name="______________________ML33">#REF!</definedName>
    <definedName name="______________________ML34" localSheetId="8">#REF!</definedName>
    <definedName name="______________________ML34">#REF!</definedName>
    <definedName name="______________________ML35" localSheetId="8">#REF!</definedName>
    <definedName name="______________________ML35">#REF!</definedName>
    <definedName name="______________________ML36" localSheetId="8">#REF!</definedName>
    <definedName name="______________________ML36">#REF!</definedName>
    <definedName name="______________________ML37" localSheetId="8">#REF!</definedName>
    <definedName name="______________________ML37">#REF!</definedName>
    <definedName name="______________________ML38" localSheetId="8">#REF!</definedName>
    <definedName name="______________________ML38">#REF!</definedName>
    <definedName name="______________________ML39" localSheetId="8">#REF!</definedName>
    <definedName name="______________________ML39">#REF!</definedName>
    <definedName name="______________________ML7" localSheetId="8">#REF!</definedName>
    <definedName name="______________________ML7">#REF!</definedName>
    <definedName name="______________________ML8" localSheetId="8">#REF!</definedName>
    <definedName name="______________________ML8">#REF!</definedName>
    <definedName name="______________________ML9" localSheetId="8">#REF!</definedName>
    <definedName name="______________________ML9">#REF!</definedName>
    <definedName name="______________________mm1">[6]r!$F$4</definedName>
    <definedName name="______________________mm1000" localSheetId="8">#REF!</definedName>
    <definedName name="______________________mm1000" localSheetId="0">#REF!</definedName>
    <definedName name="______________________mm1000">#REF!</definedName>
    <definedName name="______________________mm11">[2]r!$F$4</definedName>
    <definedName name="______________________mm111">[5]r!$F$4</definedName>
    <definedName name="______________________mm600" localSheetId="8">#REF!</definedName>
    <definedName name="______________________mm600" localSheetId="0">#REF!</definedName>
    <definedName name="______________________mm600">#REF!</definedName>
    <definedName name="______________________mm800" localSheetId="8">#REF!</definedName>
    <definedName name="______________________mm800" localSheetId="0">#REF!</definedName>
    <definedName name="______________________mm800">#REF!</definedName>
    <definedName name="______________________PC1" localSheetId="8">#REF!</definedName>
    <definedName name="______________________PC1" localSheetId="0">#REF!</definedName>
    <definedName name="______________________PC1">#REF!</definedName>
    <definedName name="______________________PC10" localSheetId="8">#REF!</definedName>
    <definedName name="______________________PC10">#REF!</definedName>
    <definedName name="______________________PC11" localSheetId="8">#REF!</definedName>
    <definedName name="______________________PC11">#REF!</definedName>
    <definedName name="______________________PC12" localSheetId="8">#REF!</definedName>
    <definedName name="______________________PC12">#REF!</definedName>
    <definedName name="______________________PC13" localSheetId="8">#REF!</definedName>
    <definedName name="______________________PC13">#REF!</definedName>
    <definedName name="______________________PC14" localSheetId="8">#REF!</definedName>
    <definedName name="______________________PC14">#REF!</definedName>
    <definedName name="______________________PC15" localSheetId="8">#REF!</definedName>
    <definedName name="______________________PC15">#REF!</definedName>
    <definedName name="______________________PC16" localSheetId="8">#REF!</definedName>
    <definedName name="______________________PC16">#REF!</definedName>
    <definedName name="______________________PC17" localSheetId="8">#REF!</definedName>
    <definedName name="______________________PC17">#REF!</definedName>
    <definedName name="______________________PC18" localSheetId="8">#REF!</definedName>
    <definedName name="______________________PC18">#REF!</definedName>
    <definedName name="______________________PC19" localSheetId="8">#REF!</definedName>
    <definedName name="______________________PC19">#REF!</definedName>
    <definedName name="______________________pc2" localSheetId="8">#REF!</definedName>
    <definedName name="______________________pc2" localSheetId="0">#REF!</definedName>
    <definedName name="______________________pc2">#REF!</definedName>
    <definedName name="______________________PC20" localSheetId="8">#REF!</definedName>
    <definedName name="______________________PC20">#REF!</definedName>
    <definedName name="______________________PC21" localSheetId="8">#REF!</definedName>
    <definedName name="______________________PC21">#REF!</definedName>
    <definedName name="______________________PC22" localSheetId="8">#REF!</definedName>
    <definedName name="______________________PC22">#REF!</definedName>
    <definedName name="______________________PC23" localSheetId="8">#REF!</definedName>
    <definedName name="______________________PC23">#REF!</definedName>
    <definedName name="______________________PC24" localSheetId="8">#REF!</definedName>
    <definedName name="______________________PC24">#REF!</definedName>
    <definedName name="______________________PC3" localSheetId="8">#REF!</definedName>
    <definedName name="______________________PC3">#REF!</definedName>
    <definedName name="______________________PC4" localSheetId="8">#REF!</definedName>
    <definedName name="______________________PC4">#REF!</definedName>
    <definedName name="______________________PC5" localSheetId="8">#REF!</definedName>
    <definedName name="______________________PC5">#REF!</definedName>
    <definedName name="______________________PC6" localSheetId="8">#REF!</definedName>
    <definedName name="______________________PC6">#REF!</definedName>
    <definedName name="______________________pc600" localSheetId="8">#REF!</definedName>
    <definedName name="______________________pc600">#REF!</definedName>
    <definedName name="______________________PC7" localSheetId="8">#REF!</definedName>
    <definedName name="______________________PC7">#REF!</definedName>
    <definedName name="______________________PC8" localSheetId="8">#REF!</definedName>
    <definedName name="______________________PC8">#REF!</definedName>
    <definedName name="______________________PC9" localSheetId="8">#REF!</definedName>
    <definedName name="______________________PC9">#REF!</definedName>
    <definedName name="______________________pc900" localSheetId="8">#REF!</definedName>
    <definedName name="______________________pc900">#REF!</definedName>
    <definedName name="______________________pla4">[11]DATA_PRG!$H$269</definedName>
    <definedName name="______________________pv2" localSheetId="8">#REF!</definedName>
    <definedName name="______________________pv2" localSheetId="0">#REF!</definedName>
    <definedName name="______________________pv2">#REF!</definedName>
    <definedName name="______________________rr3">[7]v!$A$2:$E$51</definedName>
    <definedName name="______________________rrr1">[7]r!$B$1:$I$145</definedName>
    <definedName name="______________________SP10">[12]Sheet1!$C$18</definedName>
    <definedName name="______________________SP16">[12]Sheet1!$C$24</definedName>
    <definedName name="______________________SP7">[12]Sheet1!$C$15</definedName>
    <definedName name="______________________ss12">[8]rdamdata!$J$8</definedName>
    <definedName name="______________________ss20">[8]rdamdata!$J$7</definedName>
    <definedName name="______________________ss40">[8]rdamdata!$J$6</definedName>
    <definedName name="______________________var1" localSheetId="8">#REF!</definedName>
    <definedName name="______________________var1" localSheetId="0">#REF!</definedName>
    <definedName name="______________________var1">#REF!</definedName>
    <definedName name="______________________var4" localSheetId="8">#REF!</definedName>
    <definedName name="______________________var4" localSheetId="0">#REF!</definedName>
    <definedName name="______________________var4">#REF!</definedName>
    <definedName name="______________________vat1" localSheetId="8">#REF!</definedName>
    <definedName name="______________________vat1" localSheetId="0">#REF!</definedName>
    <definedName name="______________________vat1">#REF!</definedName>
    <definedName name="_____________________bla1">[1]leads!$H$7</definedName>
    <definedName name="_____________________BSG100" localSheetId="8">#REF!</definedName>
    <definedName name="_____________________BSG100" localSheetId="0">#REF!</definedName>
    <definedName name="_____________________BSG100">#REF!</definedName>
    <definedName name="_____________________BSG150" localSheetId="8">#REF!</definedName>
    <definedName name="_____________________BSG150" localSheetId="0">#REF!</definedName>
    <definedName name="_____________________BSG150">#REF!</definedName>
    <definedName name="_____________________BSG5" localSheetId="8">#REF!</definedName>
    <definedName name="_____________________BSG5" localSheetId="0">#REF!</definedName>
    <definedName name="_____________________BSG5">#REF!</definedName>
    <definedName name="_____________________BSG75" localSheetId="8">#REF!</definedName>
    <definedName name="_____________________BSG75">#REF!</definedName>
    <definedName name="_____________________BTC1" localSheetId="8">#REF!</definedName>
    <definedName name="_____________________BTC1">#REF!</definedName>
    <definedName name="_____________________BTC10" localSheetId="8">#REF!</definedName>
    <definedName name="_____________________BTC10">#REF!</definedName>
    <definedName name="_____________________BTC11" localSheetId="8">#REF!</definedName>
    <definedName name="_____________________BTC11">#REF!</definedName>
    <definedName name="_____________________BTC12" localSheetId="8">#REF!</definedName>
    <definedName name="_____________________BTC12">#REF!</definedName>
    <definedName name="_____________________BTC13" localSheetId="8">#REF!</definedName>
    <definedName name="_____________________BTC13">#REF!</definedName>
    <definedName name="_____________________BTC14" localSheetId="8">#REF!</definedName>
    <definedName name="_____________________BTC14">#REF!</definedName>
    <definedName name="_____________________BTC15" localSheetId="8">#REF!</definedName>
    <definedName name="_____________________BTC15">#REF!</definedName>
    <definedName name="_____________________BTC16" localSheetId="8">#REF!</definedName>
    <definedName name="_____________________BTC16">#REF!</definedName>
    <definedName name="_____________________BTC17" localSheetId="8">#REF!</definedName>
    <definedName name="_____________________BTC17">#REF!</definedName>
    <definedName name="_____________________BTC18" localSheetId="8">#REF!</definedName>
    <definedName name="_____________________BTC18">#REF!</definedName>
    <definedName name="_____________________BTC19" localSheetId="8">#REF!</definedName>
    <definedName name="_____________________BTC19">#REF!</definedName>
    <definedName name="_____________________BTC2" localSheetId="8">#REF!</definedName>
    <definedName name="_____________________BTC2">#REF!</definedName>
    <definedName name="_____________________BTC20" localSheetId="8">#REF!</definedName>
    <definedName name="_____________________BTC20">#REF!</definedName>
    <definedName name="_____________________BTC21" localSheetId="8">#REF!</definedName>
    <definedName name="_____________________BTC21">#REF!</definedName>
    <definedName name="_____________________BTC22" localSheetId="8">#REF!</definedName>
    <definedName name="_____________________BTC22">#REF!</definedName>
    <definedName name="_____________________BTC23" localSheetId="8">#REF!</definedName>
    <definedName name="_____________________BTC23">#REF!</definedName>
    <definedName name="_____________________BTC24" localSheetId="8">#REF!</definedName>
    <definedName name="_____________________BTC24">#REF!</definedName>
    <definedName name="_____________________BTC3" localSheetId="8">#REF!</definedName>
    <definedName name="_____________________BTC3">#REF!</definedName>
    <definedName name="_____________________BTC4" localSheetId="8">#REF!</definedName>
    <definedName name="_____________________BTC4">#REF!</definedName>
    <definedName name="_____________________BTC5" localSheetId="8">#REF!</definedName>
    <definedName name="_____________________BTC5">#REF!</definedName>
    <definedName name="_____________________BTC6" localSheetId="8">#REF!</definedName>
    <definedName name="_____________________BTC6">#REF!</definedName>
    <definedName name="_____________________BTC7" localSheetId="8">#REF!</definedName>
    <definedName name="_____________________BTC7">#REF!</definedName>
    <definedName name="_____________________BTC8" localSheetId="8">#REF!</definedName>
    <definedName name="_____________________BTC8">#REF!</definedName>
    <definedName name="_____________________BTC9" localSheetId="8">#REF!</definedName>
    <definedName name="_____________________BTC9">#REF!</definedName>
    <definedName name="_____________________BTR1" localSheetId="8">#REF!</definedName>
    <definedName name="_____________________BTR1">#REF!</definedName>
    <definedName name="_____________________BTR10" localSheetId="8">#REF!</definedName>
    <definedName name="_____________________BTR10">#REF!</definedName>
    <definedName name="_____________________BTR11" localSheetId="8">#REF!</definedName>
    <definedName name="_____________________BTR11">#REF!</definedName>
    <definedName name="_____________________BTR12" localSheetId="8">#REF!</definedName>
    <definedName name="_____________________BTR12">#REF!</definedName>
    <definedName name="_____________________BTR13" localSheetId="8">#REF!</definedName>
    <definedName name="_____________________BTR13">#REF!</definedName>
    <definedName name="_____________________BTR14" localSheetId="8">#REF!</definedName>
    <definedName name="_____________________BTR14">#REF!</definedName>
    <definedName name="_____________________BTR15" localSheetId="8">#REF!</definedName>
    <definedName name="_____________________BTR15">#REF!</definedName>
    <definedName name="_____________________BTR16" localSheetId="8">#REF!</definedName>
    <definedName name="_____________________BTR16">#REF!</definedName>
    <definedName name="_____________________BTR17" localSheetId="8">#REF!</definedName>
    <definedName name="_____________________BTR17">#REF!</definedName>
    <definedName name="_____________________BTR18" localSheetId="8">#REF!</definedName>
    <definedName name="_____________________BTR18">#REF!</definedName>
    <definedName name="_____________________BTR19" localSheetId="8">#REF!</definedName>
    <definedName name="_____________________BTR19">#REF!</definedName>
    <definedName name="_____________________BTR2" localSheetId="8">#REF!</definedName>
    <definedName name="_____________________BTR2">#REF!</definedName>
    <definedName name="_____________________BTR20" localSheetId="8">#REF!</definedName>
    <definedName name="_____________________BTR20">#REF!</definedName>
    <definedName name="_____________________BTR21" localSheetId="8">#REF!</definedName>
    <definedName name="_____________________BTR21">#REF!</definedName>
    <definedName name="_____________________BTR22" localSheetId="8">#REF!</definedName>
    <definedName name="_____________________BTR22">#REF!</definedName>
    <definedName name="_____________________BTR23" localSheetId="8">#REF!</definedName>
    <definedName name="_____________________BTR23">#REF!</definedName>
    <definedName name="_____________________BTR24" localSheetId="8">#REF!</definedName>
    <definedName name="_____________________BTR24">#REF!</definedName>
    <definedName name="_____________________BTR3" localSheetId="8">#REF!</definedName>
    <definedName name="_____________________BTR3">#REF!</definedName>
    <definedName name="_____________________BTR4" localSheetId="8">#REF!</definedName>
    <definedName name="_____________________BTR4">#REF!</definedName>
    <definedName name="_____________________BTR5" localSheetId="8">#REF!</definedName>
    <definedName name="_____________________BTR5">#REF!</definedName>
    <definedName name="_____________________BTR6" localSheetId="8">#REF!</definedName>
    <definedName name="_____________________BTR6">#REF!</definedName>
    <definedName name="_____________________BTR7" localSheetId="8">#REF!</definedName>
    <definedName name="_____________________BTR7">#REF!</definedName>
    <definedName name="_____________________BTR8" localSheetId="8">#REF!</definedName>
    <definedName name="_____________________BTR8">#REF!</definedName>
    <definedName name="_____________________BTR9" localSheetId="8">#REF!</definedName>
    <definedName name="_____________________BTR9">#REF!</definedName>
    <definedName name="_____________________BTS1" localSheetId="8">#REF!</definedName>
    <definedName name="_____________________BTS1">#REF!</definedName>
    <definedName name="_____________________BTS10" localSheetId="8">#REF!</definedName>
    <definedName name="_____________________BTS10">#REF!</definedName>
    <definedName name="_____________________BTS11" localSheetId="8">#REF!</definedName>
    <definedName name="_____________________BTS11">#REF!</definedName>
    <definedName name="_____________________BTS12" localSheetId="8">#REF!</definedName>
    <definedName name="_____________________BTS12">#REF!</definedName>
    <definedName name="_____________________BTS13" localSheetId="8">#REF!</definedName>
    <definedName name="_____________________BTS13">#REF!</definedName>
    <definedName name="_____________________BTS14" localSheetId="8">#REF!</definedName>
    <definedName name="_____________________BTS14">#REF!</definedName>
    <definedName name="_____________________BTS15" localSheetId="8">#REF!</definedName>
    <definedName name="_____________________BTS15">#REF!</definedName>
    <definedName name="_____________________BTS16" localSheetId="8">#REF!</definedName>
    <definedName name="_____________________BTS16">#REF!</definedName>
    <definedName name="_____________________BTS17" localSheetId="8">#REF!</definedName>
    <definedName name="_____________________BTS17">#REF!</definedName>
    <definedName name="_____________________BTS18" localSheetId="8">#REF!</definedName>
    <definedName name="_____________________BTS18">#REF!</definedName>
    <definedName name="_____________________BTS19" localSheetId="8">#REF!</definedName>
    <definedName name="_____________________BTS19">#REF!</definedName>
    <definedName name="_____________________BTS2" localSheetId="8">#REF!</definedName>
    <definedName name="_____________________BTS2">#REF!</definedName>
    <definedName name="_____________________BTS20" localSheetId="8">#REF!</definedName>
    <definedName name="_____________________BTS20">#REF!</definedName>
    <definedName name="_____________________BTS21" localSheetId="8">#REF!</definedName>
    <definedName name="_____________________BTS21">#REF!</definedName>
    <definedName name="_____________________BTS22" localSheetId="8">#REF!</definedName>
    <definedName name="_____________________BTS22">#REF!</definedName>
    <definedName name="_____________________BTS23" localSheetId="8">#REF!</definedName>
    <definedName name="_____________________BTS23">#REF!</definedName>
    <definedName name="_____________________BTS24" localSheetId="8">#REF!</definedName>
    <definedName name="_____________________BTS24">#REF!</definedName>
    <definedName name="_____________________BTS3" localSheetId="8">#REF!</definedName>
    <definedName name="_____________________BTS3">#REF!</definedName>
    <definedName name="_____________________BTS4" localSheetId="8">#REF!</definedName>
    <definedName name="_____________________BTS4">#REF!</definedName>
    <definedName name="_____________________BTS5" localSheetId="8">#REF!</definedName>
    <definedName name="_____________________BTS5">#REF!</definedName>
    <definedName name="_____________________BTS6" localSheetId="8">#REF!</definedName>
    <definedName name="_____________________BTS6">#REF!</definedName>
    <definedName name="_____________________BTS7" localSheetId="8">#REF!</definedName>
    <definedName name="_____________________BTS7">#REF!</definedName>
    <definedName name="_____________________BTS8" localSheetId="8">#REF!</definedName>
    <definedName name="_____________________BTS8">#REF!</definedName>
    <definedName name="_____________________BTS9" localSheetId="8">#REF!</definedName>
    <definedName name="_____________________BTS9">#REF!</definedName>
    <definedName name="_____________________can430">40.73</definedName>
    <definedName name="_____________________can435">43.3</definedName>
    <definedName name="_____________________CCW1">[15]DATA!$H$67</definedName>
    <definedName name="_____________________CCW2">[15]DATA!$H$97</definedName>
    <definedName name="_____________________cur1">[2]r!$F$30</definedName>
    <definedName name="_____________________GBS11" localSheetId="8">#REF!</definedName>
    <definedName name="_____________________GBS11" localSheetId="0">#REF!</definedName>
    <definedName name="_____________________GBS11">#REF!</definedName>
    <definedName name="_____________________GBS110" localSheetId="8">#REF!</definedName>
    <definedName name="_____________________GBS110" localSheetId="0">#REF!</definedName>
    <definedName name="_____________________GBS110">#REF!</definedName>
    <definedName name="_____________________GBS111" localSheetId="8">#REF!</definedName>
    <definedName name="_____________________GBS111" localSheetId="0">#REF!</definedName>
    <definedName name="_____________________GBS111">#REF!</definedName>
    <definedName name="_____________________GBS112" localSheetId="8">#REF!</definedName>
    <definedName name="_____________________GBS112">#REF!</definedName>
    <definedName name="_____________________GBS113" localSheetId="8">#REF!</definedName>
    <definedName name="_____________________GBS113">#REF!</definedName>
    <definedName name="_____________________GBS114" localSheetId="8">#REF!</definedName>
    <definedName name="_____________________GBS114">#REF!</definedName>
    <definedName name="_____________________GBS115" localSheetId="8">#REF!</definedName>
    <definedName name="_____________________GBS115">#REF!</definedName>
    <definedName name="_____________________GBS116" localSheetId="8">#REF!</definedName>
    <definedName name="_____________________GBS116">#REF!</definedName>
    <definedName name="_____________________GBS117" localSheetId="8">#REF!</definedName>
    <definedName name="_____________________GBS117">#REF!</definedName>
    <definedName name="_____________________GBS118" localSheetId="8">#REF!</definedName>
    <definedName name="_____________________GBS118">#REF!</definedName>
    <definedName name="_____________________GBS119" localSheetId="8">#REF!</definedName>
    <definedName name="_____________________GBS119">#REF!</definedName>
    <definedName name="_____________________GBS12" localSheetId="8">#REF!</definedName>
    <definedName name="_____________________GBS12">#REF!</definedName>
    <definedName name="_____________________GBS120" localSheetId="8">#REF!</definedName>
    <definedName name="_____________________GBS120">#REF!</definedName>
    <definedName name="_____________________GBS121" localSheetId="8">#REF!</definedName>
    <definedName name="_____________________GBS121">#REF!</definedName>
    <definedName name="_____________________GBS122" localSheetId="8">#REF!</definedName>
    <definedName name="_____________________GBS122">#REF!</definedName>
    <definedName name="_____________________GBS123" localSheetId="8">#REF!</definedName>
    <definedName name="_____________________GBS123">#REF!</definedName>
    <definedName name="_____________________GBS124" localSheetId="8">#REF!</definedName>
    <definedName name="_____________________GBS124">#REF!</definedName>
    <definedName name="_____________________GBS13" localSheetId="8">#REF!</definedName>
    <definedName name="_____________________GBS13">#REF!</definedName>
    <definedName name="_____________________GBS14" localSheetId="8">#REF!</definedName>
    <definedName name="_____________________GBS14">#REF!</definedName>
    <definedName name="_____________________GBS15" localSheetId="8">#REF!</definedName>
    <definedName name="_____________________GBS15">#REF!</definedName>
    <definedName name="_____________________GBS16" localSheetId="8">#REF!</definedName>
    <definedName name="_____________________GBS16">#REF!</definedName>
    <definedName name="_____________________GBS17" localSheetId="8">#REF!</definedName>
    <definedName name="_____________________GBS17">#REF!</definedName>
    <definedName name="_____________________GBS18" localSheetId="8">#REF!</definedName>
    <definedName name="_____________________GBS18">#REF!</definedName>
    <definedName name="_____________________GBS19" localSheetId="8">#REF!</definedName>
    <definedName name="_____________________GBS19">#REF!</definedName>
    <definedName name="_____________________GBS21" localSheetId="8">#REF!</definedName>
    <definedName name="_____________________GBS21">#REF!</definedName>
    <definedName name="_____________________GBS210" localSheetId="8">#REF!</definedName>
    <definedName name="_____________________GBS210">#REF!</definedName>
    <definedName name="_____________________GBS211" localSheetId="8">#REF!</definedName>
    <definedName name="_____________________GBS211">#REF!</definedName>
    <definedName name="_____________________GBS212" localSheetId="8">#REF!</definedName>
    <definedName name="_____________________GBS212">#REF!</definedName>
    <definedName name="_____________________GBS213" localSheetId="8">#REF!</definedName>
    <definedName name="_____________________GBS213">#REF!</definedName>
    <definedName name="_____________________GBS214" localSheetId="8">#REF!</definedName>
    <definedName name="_____________________GBS214">#REF!</definedName>
    <definedName name="_____________________GBS215" localSheetId="8">#REF!</definedName>
    <definedName name="_____________________GBS215">#REF!</definedName>
    <definedName name="_____________________GBS216" localSheetId="8">#REF!</definedName>
    <definedName name="_____________________GBS216">#REF!</definedName>
    <definedName name="_____________________GBS217" localSheetId="8">#REF!</definedName>
    <definedName name="_____________________GBS217">#REF!</definedName>
    <definedName name="_____________________GBS218" localSheetId="8">#REF!</definedName>
    <definedName name="_____________________GBS218">#REF!</definedName>
    <definedName name="_____________________GBS219" localSheetId="8">#REF!</definedName>
    <definedName name="_____________________GBS219">#REF!</definedName>
    <definedName name="_____________________GBS22" localSheetId="8">#REF!</definedName>
    <definedName name="_____________________GBS22">#REF!</definedName>
    <definedName name="_____________________GBS220" localSheetId="8">#REF!</definedName>
    <definedName name="_____________________GBS220">#REF!</definedName>
    <definedName name="_____________________GBS221" localSheetId="8">#REF!</definedName>
    <definedName name="_____________________GBS221">#REF!</definedName>
    <definedName name="_____________________GBS222" localSheetId="8">#REF!</definedName>
    <definedName name="_____________________GBS222">#REF!</definedName>
    <definedName name="_____________________GBS223" localSheetId="8">#REF!</definedName>
    <definedName name="_____________________GBS223">#REF!</definedName>
    <definedName name="_____________________GBS224" localSheetId="8">#REF!</definedName>
    <definedName name="_____________________GBS224">#REF!</definedName>
    <definedName name="_____________________GBS23" localSheetId="8">#REF!</definedName>
    <definedName name="_____________________GBS23">#REF!</definedName>
    <definedName name="_____________________GBS24" localSheetId="8">#REF!</definedName>
    <definedName name="_____________________GBS24">#REF!</definedName>
    <definedName name="_____________________GBS25" localSheetId="8">#REF!</definedName>
    <definedName name="_____________________GBS25">#REF!</definedName>
    <definedName name="_____________________GBS26" localSheetId="8">#REF!</definedName>
    <definedName name="_____________________GBS26">#REF!</definedName>
    <definedName name="_____________________GBS27" localSheetId="8">#REF!</definedName>
    <definedName name="_____________________GBS27">#REF!</definedName>
    <definedName name="_____________________GBS28" localSheetId="8">#REF!</definedName>
    <definedName name="_____________________GBS28">#REF!</definedName>
    <definedName name="_____________________GBS29" localSheetId="8">#REF!</definedName>
    <definedName name="_____________________GBS29">#REF!</definedName>
    <definedName name="_____________________imp1">[10]DATA_PRG!$H$245</definedName>
    <definedName name="_____________________knr2" localSheetId="8">#REF!</definedName>
    <definedName name="_____________________knr2" localSheetId="0">#REF!</definedName>
    <definedName name="_____________________knr2">#REF!</definedName>
    <definedName name="_____________________l1">[3]leads!$A$3:$E$108</definedName>
    <definedName name="_____________________l12" localSheetId="8">#REF!</definedName>
    <definedName name="_____________________l12" localSheetId="0">#REF!</definedName>
    <definedName name="_____________________l12">#REF!</definedName>
    <definedName name="_____________________l2">[2]r!$F$29</definedName>
    <definedName name="_____________________l3" localSheetId="8">#REF!</definedName>
    <definedName name="_____________________l3" localSheetId="0">#REF!</definedName>
    <definedName name="_____________________l3">#REF!</definedName>
    <definedName name="_____________________l4">[4]Sheet1!$W$2:$Y$103</definedName>
    <definedName name="_____________________l5" localSheetId="8">#REF!</definedName>
    <definedName name="_____________________l5" localSheetId="0">#REF!</definedName>
    <definedName name="_____________________l5">#REF!</definedName>
    <definedName name="_____________________l6">[2]r!$F$4</definedName>
    <definedName name="_____________________l7">[5]r!$F$4</definedName>
    <definedName name="_____________________l8">[2]r!$F$2</definedName>
    <definedName name="_____________________l9">[2]r!$F$3</definedName>
    <definedName name="_____________________LJ6">[15]DATA!$H$245</definedName>
    <definedName name="_____________________lj600" localSheetId="8">#REF!</definedName>
    <definedName name="_____________________lj600" localSheetId="0">#REF!</definedName>
    <definedName name="_____________________lj600">#REF!</definedName>
    <definedName name="_____________________lj900" localSheetId="8">#REF!</definedName>
    <definedName name="_____________________lj900" localSheetId="0">#REF!</definedName>
    <definedName name="_____________________lj900">#REF!</definedName>
    <definedName name="_____________________LL3" localSheetId="8">#REF!</definedName>
    <definedName name="_____________________LL3" localSheetId="0">#REF!</definedName>
    <definedName name="_____________________LL3">#REF!</definedName>
    <definedName name="_____________________LSO24" localSheetId="8">[14]Lead!#REF!</definedName>
    <definedName name="_____________________LSO24" localSheetId="0">[14]Lead!#REF!</definedName>
    <definedName name="_____________________LSO24">[14]Lead!#REF!</definedName>
    <definedName name="_____________________MA1" localSheetId="8">#REF!</definedName>
    <definedName name="_____________________MA1" localSheetId="0">#REF!</definedName>
    <definedName name="_____________________MA1">#REF!</definedName>
    <definedName name="_____________________MA2" localSheetId="8">#REF!</definedName>
    <definedName name="_____________________MA2" localSheetId="0">#REF!</definedName>
    <definedName name="_____________________MA2">#REF!</definedName>
    <definedName name="_____________________Met22" localSheetId="8">#REF!</definedName>
    <definedName name="_____________________Met22" localSheetId="0">#REF!</definedName>
    <definedName name="_____________________Met22">#REF!</definedName>
    <definedName name="_____________________Met45" localSheetId="8">#REF!</definedName>
    <definedName name="_____________________Met45">#REF!</definedName>
    <definedName name="_____________________MEt55" localSheetId="8">#REF!</definedName>
    <definedName name="_____________________MEt55">#REF!</definedName>
    <definedName name="_____________________Met63" localSheetId="8">#REF!</definedName>
    <definedName name="_____________________Met63">#REF!</definedName>
    <definedName name="_____________________ML21" localSheetId="8">#REF!</definedName>
    <definedName name="_____________________ML21">#REF!</definedName>
    <definedName name="_____________________ML210" localSheetId="8">#REF!</definedName>
    <definedName name="_____________________ML210">#REF!</definedName>
    <definedName name="_____________________ML211" localSheetId="8">#REF!</definedName>
    <definedName name="_____________________ML211">#REF!</definedName>
    <definedName name="_____________________ML212" localSheetId="8">#REF!</definedName>
    <definedName name="_____________________ML212">#REF!</definedName>
    <definedName name="_____________________ML213" localSheetId="8">#REF!</definedName>
    <definedName name="_____________________ML213">#REF!</definedName>
    <definedName name="_____________________ML214" localSheetId="8">#REF!</definedName>
    <definedName name="_____________________ML214">#REF!</definedName>
    <definedName name="_____________________ML215" localSheetId="8">#REF!</definedName>
    <definedName name="_____________________ML215">#REF!</definedName>
    <definedName name="_____________________ML216" localSheetId="8">#REF!</definedName>
    <definedName name="_____________________ML216">#REF!</definedName>
    <definedName name="_____________________ML217" localSheetId="8">#REF!</definedName>
    <definedName name="_____________________ML217">#REF!</definedName>
    <definedName name="_____________________ML218" localSheetId="8">#REF!</definedName>
    <definedName name="_____________________ML218">#REF!</definedName>
    <definedName name="_____________________ML219" localSheetId="8">#REF!</definedName>
    <definedName name="_____________________ML219">#REF!</definedName>
    <definedName name="_____________________ML22" localSheetId="8">#REF!</definedName>
    <definedName name="_____________________ML22">#REF!</definedName>
    <definedName name="_____________________ML220" localSheetId="8">#REF!</definedName>
    <definedName name="_____________________ML220">#REF!</definedName>
    <definedName name="_____________________ML221" localSheetId="8">#REF!</definedName>
    <definedName name="_____________________ML221">#REF!</definedName>
    <definedName name="_____________________ML222" localSheetId="8">#REF!</definedName>
    <definedName name="_____________________ML222">#REF!</definedName>
    <definedName name="_____________________ML223" localSheetId="8">#REF!</definedName>
    <definedName name="_____________________ML223">#REF!</definedName>
    <definedName name="_____________________ML224" localSheetId="8">#REF!</definedName>
    <definedName name="_____________________ML224">#REF!</definedName>
    <definedName name="_____________________ML23" localSheetId="8">#REF!</definedName>
    <definedName name="_____________________ML23">#REF!</definedName>
    <definedName name="_____________________ML24" localSheetId="8">#REF!</definedName>
    <definedName name="_____________________ML24">#REF!</definedName>
    <definedName name="_____________________ML25" localSheetId="8">#REF!</definedName>
    <definedName name="_____________________ML25">#REF!</definedName>
    <definedName name="_____________________ML26" localSheetId="8">#REF!</definedName>
    <definedName name="_____________________ML26">#REF!</definedName>
    <definedName name="_____________________ML27" localSheetId="8">#REF!</definedName>
    <definedName name="_____________________ML27">#REF!</definedName>
    <definedName name="_____________________ML28" localSheetId="8">#REF!</definedName>
    <definedName name="_____________________ML28">#REF!</definedName>
    <definedName name="_____________________ML29" localSheetId="8">#REF!</definedName>
    <definedName name="_____________________ML29">#REF!</definedName>
    <definedName name="_____________________ML31" localSheetId="8">#REF!</definedName>
    <definedName name="_____________________ML31">#REF!</definedName>
    <definedName name="_____________________ML310" localSheetId="8">#REF!</definedName>
    <definedName name="_____________________ML310">#REF!</definedName>
    <definedName name="_____________________ML311" localSheetId="8">#REF!</definedName>
    <definedName name="_____________________ML311">#REF!</definedName>
    <definedName name="_____________________ML312" localSheetId="8">#REF!</definedName>
    <definedName name="_____________________ML312">#REF!</definedName>
    <definedName name="_____________________ML313" localSheetId="8">#REF!</definedName>
    <definedName name="_____________________ML313">#REF!</definedName>
    <definedName name="_____________________ML314" localSheetId="8">#REF!</definedName>
    <definedName name="_____________________ML314">#REF!</definedName>
    <definedName name="_____________________ML315" localSheetId="8">#REF!</definedName>
    <definedName name="_____________________ML315">#REF!</definedName>
    <definedName name="_____________________ML316" localSheetId="8">#REF!</definedName>
    <definedName name="_____________________ML316">#REF!</definedName>
    <definedName name="_____________________ML317" localSheetId="8">#REF!</definedName>
    <definedName name="_____________________ML317">#REF!</definedName>
    <definedName name="_____________________ML318" localSheetId="8">#REF!</definedName>
    <definedName name="_____________________ML318">#REF!</definedName>
    <definedName name="_____________________ML319" localSheetId="8">#REF!</definedName>
    <definedName name="_____________________ML319">#REF!</definedName>
    <definedName name="_____________________ML32" localSheetId="8">#REF!</definedName>
    <definedName name="_____________________ML32">#REF!</definedName>
    <definedName name="_____________________ML320" localSheetId="8">#REF!</definedName>
    <definedName name="_____________________ML320">#REF!</definedName>
    <definedName name="_____________________ML321" localSheetId="8">#REF!</definedName>
    <definedName name="_____________________ML321">#REF!</definedName>
    <definedName name="_____________________ML322" localSheetId="8">#REF!</definedName>
    <definedName name="_____________________ML322">#REF!</definedName>
    <definedName name="_____________________ML323" localSheetId="8">#REF!</definedName>
    <definedName name="_____________________ML323">#REF!</definedName>
    <definedName name="_____________________ML324" localSheetId="8">#REF!</definedName>
    <definedName name="_____________________ML324">#REF!</definedName>
    <definedName name="_____________________ML33" localSheetId="8">#REF!</definedName>
    <definedName name="_____________________ML33">#REF!</definedName>
    <definedName name="_____________________ML34" localSheetId="8">#REF!</definedName>
    <definedName name="_____________________ML34">#REF!</definedName>
    <definedName name="_____________________ML35" localSheetId="8">#REF!</definedName>
    <definedName name="_____________________ML35">#REF!</definedName>
    <definedName name="_____________________ML36" localSheetId="8">#REF!</definedName>
    <definedName name="_____________________ML36">#REF!</definedName>
    <definedName name="_____________________ML37" localSheetId="8">#REF!</definedName>
    <definedName name="_____________________ML37">#REF!</definedName>
    <definedName name="_____________________ML38" localSheetId="8">#REF!</definedName>
    <definedName name="_____________________ML38">#REF!</definedName>
    <definedName name="_____________________ML39" localSheetId="8">#REF!</definedName>
    <definedName name="_____________________ML39">#REF!</definedName>
    <definedName name="_____________________ML7" localSheetId="8">#REF!</definedName>
    <definedName name="_____________________ML7">#REF!</definedName>
    <definedName name="_____________________ML8" localSheetId="8">#REF!</definedName>
    <definedName name="_____________________ML8">#REF!</definedName>
    <definedName name="_____________________ML9" localSheetId="8">#REF!</definedName>
    <definedName name="_____________________ML9">#REF!</definedName>
    <definedName name="_____________________mm1">[6]r!$F$4</definedName>
    <definedName name="_____________________mm1000" localSheetId="8">#REF!</definedName>
    <definedName name="_____________________mm1000" localSheetId="0">#REF!</definedName>
    <definedName name="_____________________mm1000">#REF!</definedName>
    <definedName name="_____________________mm11">[2]r!$F$4</definedName>
    <definedName name="_____________________mm111">[5]r!$F$4</definedName>
    <definedName name="_____________________mm600" localSheetId="8">#REF!</definedName>
    <definedName name="_____________________mm600" localSheetId="0">#REF!</definedName>
    <definedName name="_____________________mm600">#REF!</definedName>
    <definedName name="_____________________mm800" localSheetId="8">#REF!</definedName>
    <definedName name="_____________________mm800" localSheetId="0">#REF!</definedName>
    <definedName name="_____________________mm800">#REF!</definedName>
    <definedName name="_____________________PC1" localSheetId="8">#REF!</definedName>
    <definedName name="_____________________PC1" localSheetId="0">#REF!</definedName>
    <definedName name="_____________________PC1">#REF!</definedName>
    <definedName name="_____________________PC10" localSheetId="8">#REF!</definedName>
    <definedName name="_____________________PC10">#REF!</definedName>
    <definedName name="_____________________PC11" localSheetId="8">#REF!</definedName>
    <definedName name="_____________________PC11">#REF!</definedName>
    <definedName name="_____________________PC12" localSheetId="8">#REF!</definedName>
    <definedName name="_____________________PC12">#REF!</definedName>
    <definedName name="_____________________PC13" localSheetId="8">#REF!</definedName>
    <definedName name="_____________________PC13">#REF!</definedName>
    <definedName name="_____________________PC14" localSheetId="8">#REF!</definedName>
    <definedName name="_____________________PC14">#REF!</definedName>
    <definedName name="_____________________PC15" localSheetId="8">#REF!</definedName>
    <definedName name="_____________________PC15">#REF!</definedName>
    <definedName name="_____________________PC16" localSheetId="8">#REF!</definedName>
    <definedName name="_____________________PC16">#REF!</definedName>
    <definedName name="_____________________PC17" localSheetId="8">#REF!</definedName>
    <definedName name="_____________________PC17">#REF!</definedName>
    <definedName name="_____________________PC18" localSheetId="8">#REF!</definedName>
    <definedName name="_____________________PC18">#REF!</definedName>
    <definedName name="_____________________PC19" localSheetId="8">#REF!</definedName>
    <definedName name="_____________________PC19">#REF!</definedName>
    <definedName name="_____________________pc2" localSheetId="8">#REF!</definedName>
    <definedName name="_____________________pc2" localSheetId="0">#REF!</definedName>
    <definedName name="_____________________pc2">#REF!</definedName>
    <definedName name="_____________________PC20" localSheetId="8">#REF!</definedName>
    <definedName name="_____________________PC20">#REF!</definedName>
    <definedName name="_____________________PC21" localSheetId="8">#REF!</definedName>
    <definedName name="_____________________PC21">#REF!</definedName>
    <definedName name="_____________________PC22" localSheetId="8">#REF!</definedName>
    <definedName name="_____________________PC22">#REF!</definedName>
    <definedName name="_____________________PC23" localSheetId="8">#REF!</definedName>
    <definedName name="_____________________PC23">#REF!</definedName>
    <definedName name="_____________________PC24" localSheetId="8">#REF!</definedName>
    <definedName name="_____________________PC24">#REF!</definedName>
    <definedName name="_____________________PC3" localSheetId="8">#REF!</definedName>
    <definedName name="_____________________PC3">#REF!</definedName>
    <definedName name="_____________________PC4" localSheetId="8">#REF!</definedName>
    <definedName name="_____________________PC4">#REF!</definedName>
    <definedName name="_____________________PC5" localSheetId="8">#REF!</definedName>
    <definedName name="_____________________PC5">#REF!</definedName>
    <definedName name="_____________________PC6" localSheetId="8">#REF!</definedName>
    <definedName name="_____________________PC6">#REF!</definedName>
    <definedName name="_____________________pc600" localSheetId="8">#REF!</definedName>
    <definedName name="_____________________pc600">#REF!</definedName>
    <definedName name="_____________________PC7" localSheetId="8">#REF!</definedName>
    <definedName name="_____________________PC7">#REF!</definedName>
    <definedName name="_____________________PC8" localSheetId="8">#REF!</definedName>
    <definedName name="_____________________PC8">#REF!</definedName>
    <definedName name="_____________________PC9" localSheetId="8">#REF!</definedName>
    <definedName name="_____________________PC9">#REF!</definedName>
    <definedName name="_____________________pc900" localSheetId="8">#REF!</definedName>
    <definedName name="_____________________pc900">#REF!</definedName>
    <definedName name="_____________________pla4">[11]DATA_PRG!$H$269</definedName>
    <definedName name="_____________________pv2" localSheetId="8">#REF!</definedName>
    <definedName name="_____________________pv2" localSheetId="0">#REF!</definedName>
    <definedName name="_____________________pv2">#REF!</definedName>
    <definedName name="_____________________rr3">[7]v!$A$2:$E$51</definedName>
    <definedName name="_____________________rrr1">[7]r!$B$1:$I$145</definedName>
    <definedName name="_____________________SP10">[12]Sheet1!$C$18</definedName>
    <definedName name="_____________________SP16">[12]Sheet1!$C$24</definedName>
    <definedName name="_____________________SP7">[12]Sheet1!$C$15</definedName>
    <definedName name="_____________________ss12">[8]rdamdata!$J$8</definedName>
    <definedName name="_____________________ss20">[8]rdamdata!$J$7</definedName>
    <definedName name="_____________________ss40">[8]rdamdata!$J$6</definedName>
    <definedName name="_____________________var1" localSheetId="8">#REF!</definedName>
    <definedName name="_____________________var1" localSheetId="0">#REF!</definedName>
    <definedName name="_____________________var1">#REF!</definedName>
    <definedName name="_____________________var4" localSheetId="8">#REF!</definedName>
    <definedName name="_____________________var4" localSheetId="0">#REF!</definedName>
    <definedName name="_____________________var4">#REF!</definedName>
    <definedName name="_____________________vat1" localSheetId="8">#REF!</definedName>
    <definedName name="_____________________vat1" localSheetId="0">#REF!</definedName>
    <definedName name="_____________________vat1">#REF!</definedName>
    <definedName name="____________________bla1">[1]leads!$H$7</definedName>
    <definedName name="____________________BSG100" localSheetId="8">#REF!</definedName>
    <definedName name="____________________BSG100" localSheetId="0">#REF!</definedName>
    <definedName name="____________________BSG100">#REF!</definedName>
    <definedName name="____________________BSG150" localSheetId="8">#REF!</definedName>
    <definedName name="____________________BSG150" localSheetId="0">#REF!</definedName>
    <definedName name="____________________BSG150">#REF!</definedName>
    <definedName name="____________________BSG5" localSheetId="8">#REF!</definedName>
    <definedName name="____________________BSG5" localSheetId="0">#REF!</definedName>
    <definedName name="____________________BSG5">#REF!</definedName>
    <definedName name="____________________BSG75" localSheetId="8">#REF!</definedName>
    <definedName name="____________________BSG75">#REF!</definedName>
    <definedName name="____________________BTC1" localSheetId="8">#REF!</definedName>
    <definedName name="____________________BTC1">#REF!</definedName>
    <definedName name="____________________BTC10" localSheetId="8">#REF!</definedName>
    <definedName name="____________________BTC10">#REF!</definedName>
    <definedName name="____________________BTC11" localSheetId="8">#REF!</definedName>
    <definedName name="____________________BTC11">#REF!</definedName>
    <definedName name="____________________BTC12" localSheetId="8">#REF!</definedName>
    <definedName name="____________________BTC12">#REF!</definedName>
    <definedName name="____________________BTC13" localSheetId="8">#REF!</definedName>
    <definedName name="____________________BTC13">#REF!</definedName>
    <definedName name="____________________BTC14" localSheetId="8">#REF!</definedName>
    <definedName name="____________________BTC14">#REF!</definedName>
    <definedName name="____________________BTC15" localSheetId="8">#REF!</definedName>
    <definedName name="____________________BTC15">#REF!</definedName>
    <definedName name="____________________BTC16" localSheetId="8">#REF!</definedName>
    <definedName name="____________________BTC16">#REF!</definedName>
    <definedName name="____________________BTC17" localSheetId="8">#REF!</definedName>
    <definedName name="____________________BTC17">#REF!</definedName>
    <definedName name="____________________BTC18" localSheetId="8">#REF!</definedName>
    <definedName name="____________________BTC18">#REF!</definedName>
    <definedName name="____________________BTC19" localSheetId="8">#REF!</definedName>
    <definedName name="____________________BTC19">#REF!</definedName>
    <definedName name="____________________BTC2" localSheetId="8">#REF!</definedName>
    <definedName name="____________________BTC2">#REF!</definedName>
    <definedName name="____________________BTC20" localSheetId="8">#REF!</definedName>
    <definedName name="____________________BTC20">#REF!</definedName>
    <definedName name="____________________BTC21" localSheetId="8">#REF!</definedName>
    <definedName name="____________________BTC21">#REF!</definedName>
    <definedName name="____________________BTC22" localSheetId="8">#REF!</definedName>
    <definedName name="____________________BTC22">#REF!</definedName>
    <definedName name="____________________BTC23" localSheetId="8">#REF!</definedName>
    <definedName name="____________________BTC23">#REF!</definedName>
    <definedName name="____________________BTC24" localSheetId="8">#REF!</definedName>
    <definedName name="____________________BTC24">#REF!</definedName>
    <definedName name="____________________BTC3" localSheetId="8">#REF!</definedName>
    <definedName name="____________________BTC3">#REF!</definedName>
    <definedName name="____________________BTC4" localSheetId="8">#REF!</definedName>
    <definedName name="____________________BTC4">#REF!</definedName>
    <definedName name="____________________BTC5" localSheetId="8">#REF!</definedName>
    <definedName name="____________________BTC5">#REF!</definedName>
    <definedName name="____________________BTC6" localSheetId="8">#REF!</definedName>
    <definedName name="____________________BTC6">#REF!</definedName>
    <definedName name="____________________BTC7" localSheetId="8">#REF!</definedName>
    <definedName name="____________________BTC7">#REF!</definedName>
    <definedName name="____________________BTC8" localSheetId="8">#REF!</definedName>
    <definedName name="____________________BTC8">#REF!</definedName>
    <definedName name="____________________BTC9" localSheetId="8">#REF!</definedName>
    <definedName name="____________________BTC9">#REF!</definedName>
    <definedName name="____________________BTR1" localSheetId="8">#REF!</definedName>
    <definedName name="____________________BTR1">#REF!</definedName>
    <definedName name="____________________BTR10" localSheetId="8">#REF!</definedName>
    <definedName name="____________________BTR10">#REF!</definedName>
    <definedName name="____________________BTR11" localSheetId="8">#REF!</definedName>
    <definedName name="____________________BTR11">#REF!</definedName>
    <definedName name="____________________BTR12" localSheetId="8">#REF!</definedName>
    <definedName name="____________________BTR12">#REF!</definedName>
    <definedName name="____________________BTR13" localSheetId="8">#REF!</definedName>
    <definedName name="____________________BTR13">#REF!</definedName>
    <definedName name="____________________BTR14" localSheetId="8">#REF!</definedName>
    <definedName name="____________________BTR14">#REF!</definedName>
    <definedName name="____________________BTR15" localSheetId="8">#REF!</definedName>
    <definedName name="____________________BTR15">#REF!</definedName>
    <definedName name="____________________BTR16" localSheetId="8">#REF!</definedName>
    <definedName name="____________________BTR16">#REF!</definedName>
    <definedName name="____________________BTR17" localSheetId="8">#REF!</definedName>
    <definedName name="____________________BTR17">#REF!</definedName>
    <definedName name="____________________BTR18" localSheetId="8">#REF!</definedName>
    <definedName name="____________________BTR18">#REF!</definedName>
    <definedName name="____________________BTR19" localSheetId="8">#REF!</definedName>
    <definedName name="____________________BTR19">#REF!</definedName>
    <definedName name="____________________BTR2" localSheetId="8">#REF!</definedName>
    <definedName name="____________________BTR2">#REF!</definedName>
    <definedName name="____________________BTR20" localSheetId="8">#REF!</definedName>
    <definedName name="____________________BTR20">#REF!</definedName>
    <definedName name="____________________BTR21" localSheetId="8">#REF!</definedName>
    <definedName name="____________________BTR21">#REF!</definedName>
    <definedName name="____________________BTR22" localSheetId="8">#REF!</definedName>
    <definedName name="____________________BTR22">#REF!</definedName>
    <definedName name="____________________BTR23" localSheetId="8">#REF!</definedName>
    <definedName name="____________________BTR23">#REF!</definedName>
    <definedName name="____________________BTR24" localSheetId="8">#REF!</definedName>
    <definedName name="____________________BTR24">#REF!</definedName>
    <definedName name="____________________BTR3" localSheetId="8">#REF!</definedName>
    <definedName name="____________________BTR3">#REF!</definedName>
    <definedName name="____________________BTR4" localSheetId="8">#REF!</definedName>
    <definedName name="____________________BTR4">#REF!</definedName>
    <definedName name="____________________BTR5" localSheetId="8">#REF!</definedName>
    <definedName name="____________________BTR5">#REF!</definedName>
    <definedName name="____________________BTR6" localSheetId="8">#REF!</definedName>
    <definedName name="____________________BTR6">#REF!</definedName>
    <definedName name="____________________BTR7" localSheetId="8">#REF!</definedName>
    <definedName name="____________________BTR7">#REF!</definedName>
    <definedName name="____________________BTR8" localSheetId="8">#REF!</definedName>
    <definedName name="____________________BTR8">#REF!</definedName>
    <definedName name="____________________BTR9" localSheetId="8">#REF!</definedName>
    <definedName name="____________________BTR9">#REF!</definedName>
    <definedName name="____________________BTS1" localSheetId="8">#REF!</definedName>
    <definedName name="____________________BTS1">#REF!</definedName>
    <definedName name="____________________BTS10" localSheetId="8">#REF!</definedName>
    <definedName name="____________________BTS10">#REF!</definedName>
    <definedName name="____________________BTS11" localSheetId="8">#REF!</definedName>
    <definedName name="____________________BTS11">#REF!</definedName>
    <definedName name="____________________BTS12" localSheetId="8">#REF!</definedName>
    <definedName name="____________________BTS12">#REF!</definedName>
    <definedName name="____________________BTS13" localSheetId="8">#REF!</definedName>
    <definedName name="____________________BTS13">#REF!</definedName>
    <definedName name="____________________BTS14" localSheetId="8">#REF!</definedName>
    <definedName name="____________________BTS14">#REF!</definedName>
    <definedName name="____________________BTS15" localSheetId="8">#REF!</definedName>
    <definedName name="____________________BTS15">#REF!</definedName>
    <definedName name="____________________BTS16" localSheetId="8">#REF!</definedName>
    <definedName name="____________________BTS16">#REF!</definedName>
    <definedName name="____________________BTS17" localSheetId="8">#REF!</definedName>
    <definedName name="____________________BTS17">#REF!</definedName>
    <definedName name="____________________BTS18" localSheetId="8">#REF!</definedName>
    <definedName name="____________________BTS18">#REF!</definedName>
    <definedName name="____________________BTS19" localSheetId="8">#REF!</definedName>
    <definedName name="____________________BTS19">#REF!</definedName>
    <definedName name="____________________BTS2" localSheetId="8">#REF!</definedName>
    <definedName name="____________________BTS2">#REF!</definedName>
    <definedName name="____________________BTS20" localSheetId="8">#REF!</definedName>
    <definedName name="____________________BTS20">#REF!</definedName>
    <definedName name="____________________BTS21" localSheetId="8">#REF!</definedName>
    <definedName name="____________________BTS21">#REF!</definedName>
    <definedName name="____________________BTS22" localSheetId="8">#REF!</definedName>
    <definedName name="____________________BTS22">#REF!</definedName>
    <definedName name="____________________BTS23" localSheetId="8">#REF!</definedName>
    <definedName name="____________________BTS23">#REF!</definedName>
    <definedName name="____________________BTS24" localSheetId="8">#REF!</definedName>
    <definedName name="____________________BTS24">#REF!</definedName>
    <definedName name="____________________BTS3" localSheetId="8">#REF!</definedName>
    <definedName name="____________________BTS3">#REF!</definedName>
    <definedName name="____________________BTS4" localSheetId="8">#REF!</definedName>
    <definedName name="____________________BTS4">#REF!</definedName>
    <definedName name="____________________BTS5" localSheetId="8">#REF!</definedName>
    <definedName name="____________________BTS5">#REF!</definedName>
    <definedName name="____________________BTS6" localSheetId="8">#REF!</definedName>
    <definedName name="____________________BTS6">#REF!</definedName>
    <definedName name="____________________BTS7" localSheetId="8">#REF!</definedName>
    <definedName name="____________________BTS7">#REF!</definedName>
    <definedName name="____________________BTS8" localSheetId="8">#REF!</definedName>
    <definedName name="____________________BTS8">#REF!</definedName>
    <definedName name="____________________BTS9" localSheetId="8">#REF!</definedName>
    <definedName name="____________________BTS9">#REF!</definedName>
    <definedName name="____________________can430">40.73</definedName>
    <definedName name="____________________can435">43.3</definedName>
    <definedName name="____________________CCW1">[15]DATA!$H$67</definedName>
    <definedName name="____________________CCW2">[15]DATA!$H$97</definedName>
    <definedName name="____________________cur1">[2]r!$F$30</definedName>
    <definedName name="____________________GBS11" localSheetId="8">#REF!</definedName>
    <definedName name="____________________GBS11" localSheetId="0">#REF!</definedName>
    <definedName name="____________________GBS11">#REF!</definedName>
    <definedName name="____________________GBS110" localSheetId="8">#REF!</definedName>
    <definedName name="____________________GBS110" localSheetId="0">#REF!</definedName>
    <definedName name="____________________GBS110">#REF!</definedName>
    <definedName name="____________________GBS111" localSheetId="8">#REF!</definedName>
    <definedName name="____________________GBS111" localSheetId="0">#REF!</definedName>
    <definedName name="____________________GBS111">#REF!</definedName>
    <definedName name="____________________GBS112" localSheetId="8">#REF!</definedName>
    <definedName name="____________________GBS112">#REF!</definedName>
    <definedName name="____________________GBS113" localSheetId="8">#REF!</definedName>
    <definedName name="____________________GBS113">#REF!</definedName>
    <definedName name="____________________GBS114" localSheetId="8">#REF!</definedName>
    <definedName name="____________________GBS114">#REF!</definedName>
    <definedName name="____________________GBS115" localSheetId="8">#REF!</definedName>
    <definedName name="____________________GBS115">#REF!</definedName>
    <definedName name="____________________GBS116" localSheetId="8">#REF!</definedName>
    <definedName name="____________________GBS116">#REF!</definedName>
    <definedName name="____________________GBS117" localSheetId="8">#REF!</definedName>
    <definedName name="____________________GBS117">#REF!</definedName>
    <definedName name="____________________GBS118" localSheetId="8">#REF!</definedName>
    <definedName name="____________________GBS118">#REF!</definedName>
    <definedName name="____________________GBS119" localSheetId="8">#REF!</definedName>
    <definedName name="____________________GBS119">#REF!</definedName>
    <definedName name="____________________GBS12" localSheetId="8">#REF!</definedName>
    <definedName name="____________________GBS12">#REF!</definedName>
    <definedName name="____________________GBS120" localSheetId="8">#REF!</definedName>
    <definedName name="____________________GBS120">#REF!</definedName>
    <definedName name="____________________GBS121" localSheetId="8">#REF!</definedName>
    <definedName name="____________________GBS121">#REF!</definedName>
    <definedName name="____________________GBS122" localSheetId="8">#REF!</definedName>
    <definedName name="____________________GBS122">#REF!</definedName>
    <definedName name="____________________GBS123" localSheetId="8">#REF!</definedName>
    <definedName name="____________________GBS123">#REF!</definedName>
    <definedName name="____________________GBS124" localSheetId="8">#REF!</definedName>
    <definedName name="____________________GBS124">#REF!</definedName>
    <definedName name="____________________GBS13" localSheetId="8">#REF!</definedName>
    <definedName name="____________________GBS13">#REF!</definedName>
    <definedName name="____________________GBS14" localSheetId="8">#REF!</definedName>
    <definedName name="____________________GBS14">#REF!</definedName>
    <definedName name="____________________GBS15" localSheetId="8">#REF!</definedName>
    <definedName name="____________________GBS15">#REF!</definedName>
    <definedName name="____________________GBS16" localSheetId="8">#REF!</definedName>
    <definedName name="____________________GBS16">#REF!</definedName>
    <definedName name="____________________GBS17" localSheetId="8">#REF!</definedName>
    <definedName name="____________________GBS17">#REF!</definedName>
    <definedName name="____________________GBS18" localSheetId="8">#REF!</definedName>
    <definedName name="____________________GBS18">#REF!</definedName>
    <definedName name="____________________GBS19" localSheetId="8">#REF!</definedName>
    <definedName name="____________________GBS19">#REF!</definedName>
    <definedName name="____________________GBS21" localSheetId="8">#REF!</definedName>
    <definedName name="____________________GBS21">#REF!</definedName>
    <definedName name="____________________GBS210" localSheetId="8">#REF!</definedName>
    <definedName name="____________________GBS210">#REF!</definedName>
    <definedName name="____________________GBS211" localSheetId="8">#REF!</definedName>
    <definedName name="____________________GBS211">#REF!</definedName>
    <definedName name="____________________GBS212" localSheetId="8">#REF!</definedName>
    <definedName name="____________________GBS212">#REF!</definedName>
    <definedName name="____________________GBS213" localSheetId="8">#REF!</definedName>
    <definedName name="____________________GBS213">#REF!</definedName>
    <definedName name="____________________GBS214" localSheetId="8">#REF!</definedName>
    <definedName name="____________________GBS214">#REF!</definedName>
    <definedName name="____________________GBS215" localSheetId="8">#REF!</definedName>
    <definedName name="____________________GBS215">#REF!</definedName>
    <definedName name="____________________GBS216" localSheetId="8">#REF!</definedName>
    <definedName name="____________________GBS216">#REF!</definedName>
    <definedName name="____________________GBS217" localSheetId="8">#REF!</definedName>
    <definedName name="____________________GBS217">#REF!</definedName>
    <definedName name="____________________GBS218" localSheetId="8">#REF!</definedName>
    <definedName name="____________________GBS218">#REF!</definedName>
    <definedName name="____________________GBS219" localSheetId="8">#REF!</definedName>
    <definedName name="____________________GBS219">#REF!</definedName>
    <definedName name="____________________GBS22" localSheetId="8">#REF!</definedName>
    <definedName name="____________________GBS22">#REF!</definedName>
    <definedName name="____________________GBS220" localSheetId="8">#REF!</definedName>
    <definedName name="____________________GBS220">#REF!</definedName>
    <definedName name="____________________GBS221" localSheetId="8">#REF!</definedName>
    <definedName name="____________________GBS221">#REF!</definedName>
    <definedName name="____________________GBS222" localSheetId="8">#REF!</definedName>
    <definedName name="____________________GBS222">#REF!</definedName>
    <definedName name="____________________GBS223" localSheetId="8">#REF!</definedName>
    <definedName name="____________________GBS223">#REF!</definedName>
    <definedName name="____________________GBS224" localSheetId="8">#REF!</definedName>
    <definedName name="____________________GBS224">#REF!</definedName>
    <definedName name="____________________GBS23" localSheetId="8">#REF!</definedName>
    <definedName name="____________________GBS23">#REF!</definedName>
    <definedName name="____________________GBS24" localSheetId="8">#REF!</definedName>
    <definedName name="____________________GBS24">#REF!</definedName>
    <definedName name="____________________GBS25" localSheetId="8">#REF!</definedName>
    <definedName name="____________________GBS25">#REF!</definedName>
    <definedName name="____________________GBS26" localSheetId="8">#REF!</definedName>
    <definedName name="____________________GBS26">#REF!</definedName>
    <definedName name="____________________GBS27" localSheetId="8">#REF!</definedName>
    <definedName name="____________________GBS27">#REF!</definedName>
    <definedName name="____________________GBS28" localSheetId="8">#REF!</definedName>
    <definedName name="____________________GBS28">#REF!</definedName>
    <definedName name="____________________GBS29" localSheetId="8">#REF!</definedName>
    <definedName name="____________________GBS29">#REF!</definedName>
    <definedName name="____________________imp1">[10]DATA_PRG!$H$245</definedName>
    <definedName name="____________________knr2" localSheetId="8">#REF!</definedName>
    <definedName name="____________________knr2" localSheetId="0">#REF!</definedName>
    <definedName name="____________________knr2">#REF!</definedName>
    <definedName name="____________________l1">[3]leads!$A$3:$E$108</definedName>
    <definedName name="____________________l12" localSheetId="8">#REF!</definedName>
    <definedName name="____________________l12" localSheetId="0">#REF!</definedName>
    <definedName name="____________________l12">#REF!</definedName>
    <definedName name="____________________l2">[2]r!$F$29</definedName>
    <definedName name="____________________l3" localSheetId="8">#REF!</definedName>
    <definedName name="____________________l3" localSheetId="0">#REF!</definedName>
    <definedName name="____________________l3">#REF!</definedName>
    <definedName name="____________________l4">[4]Sheet1!$W$2:$Y$103</definedName>
    <definedName name="____________________l5" localSheetId="8">#REF!</definedName>
    <definedName name="____________________l5" localSheetId="0">#REF!</definedName>
    <definedName name="____________________l5">#REF!</definedName>
    <definedName name="____________________l6">[2]r!$F$4</definedName>
    <definedName name="____________________l7">[5]r!$F$4</definedName>
    <definedName name="____________________l8">[2]r!$F$2</definedName>
    <definedName name="____________________l9">[2]r!$F$3</definedName>
    <definedName name="____________________LJ6">[15]DATA!$H$245</definedName>
    <definedName name="____________________lj600" localSheetId="8">#REF!</definedName>
    <definedName name="____________________lj600" localSheetId="0">#REF!</definedName>
    <definedName name="____________________lj600">#REF!</definedName>
    <definedName name="____________________lj900" localSheetId="8">#REF!</definedName>
    <definedName name="____________________lj900" localSheetId="0">#REF!</definedName>
    <definedName name="____________________lj900">#REF!</definedName>
    <definedName name="____________________LL3" localSheetId="8">#REF!</definedName>
    <definedName name="____________________LL3" localSheetId="0">#REF!</definedName>
    <definedName name="____________________LL3">#REF!</definedName>
    <definedName name="____________________LSO24" localSheetId="8">[14]Lead!#REF!</definedName>
    <definedName name="____________________LSO24" localSheetId="0">[14]Lead!#REF!</definedName>
    <definedName name="____________________LSO24">[14]Lead!#REF!</definedName>
    <definedName name="____________________MA1" localSheetId="8">#REF!</definedName>
    <definedName name="____________________MA1" localSheetId="0">#REF!</definedName>
    <definedName name="____________________MA1">#REF!</definedName>
    <definedName name="____________________MA2" localSheetId="8">#REF!</definedName>
    <definedName name="____________________MA2" localSheetId="0">#REF!</definedName>
    <definedName name="____________________MA2">#REF!</definedName>
    <definedName name="____________________Met22" localSheetId="8">#REF!</definedName>
    <definedName name="____________________Met22" localSheetId="0">#REF!</definedName>
    <definedName name="____________________Met22">#REF!</definedName>
    <definedName name="____________________Met45" localSheetId="8">#REF!</definedName>
    <definedName name="____________________Met45">#REF!</definedName>
    <definedName name="____________________MEt55" localSheetId="8">#REF!</definedName>
    <definedName name="____________________MEt55">#REF!</definedName>
    <definedName name="____________________Met63" localSheetId="8">#REF!</definedName>
    <definedName name="____________________Met63">#REF!</definedName>
    <definedName name="____________________ML21" localSheetId="8">#REF!</definedName>
    <definedName name="____________________ML21">#REF!</definedName>
    <definedName name="____________________ML210" localSheetId="8">#REF!</definedName>
    <definedName name="____________________ML210">#REF!</definedName>
    <definedName name="____________________ML211" localSheetId="8">#REF!</definedName>
    <definedName name="____________________ML211">#REF!</definedName>
    <definedName name="____________________ML212" localSheetId="8">#REF!</definedName>
    <definedName name="____________________ML212">#REF!</definedName>
    <definedName name="____________________ML213" localSheetId="8">#REF!</definedName>
    <definedName name="____________________ML213">#REF!</definedName>
    <definedName name="____________________ML214" localSheetId="8">#REF!</definedName>
    <definedName name="____________________ML214">#REF!</definedName>
    <definedName name="____________________ML215" localSheetId="8">#REF!</definedName>
    <definedName name="____________________ML215">#REF!</definedName>
    <definedName name="____________________ML216" localSheetId="8">#REF!</definedName>
    <definedName name="____________________ML216">#REF!</definedName>
    <definedName name="____________________ML217" localSheetId="8">#REF!</definedName>
    <definedName name="____________________ML217">#REF!</definedName>
    <definedName name="____________________ML218" localSheetId="8">#REF!</definedName>
    <definedName name="____________________ML218">#REF!</definedName>
    <definedName name="____________________ML219" localSheetId="8">#REF!</definedName>
    <definedName name="____________________ML219">#REF!</definedName>
    <definedName name="____________________ML22" localSheetId="8">#REF!</definedName>
    <definedName name="____________________ML22">#REF!</definedName>
    <definedName name="____________________ML220" localSheetId="8">#REF!</definedName>
    <definedName name="____________________ML220">#REF!</definedName>
    <definedName name="____________________ML221" localSheetId="8">#REF!</definedName>
    <definedName name="____________________ML221">#REF!</definedName>
    <definedName name="____________________ML222" localSheetId="8">#REF!</definedName>
    <definedName name="____________________ML222">#REF!</definedName>
    <definedName name="____________________ML223" localSheetId="8">#REF!</definedName>
    <definedName name="____________________ML223">#REF!</definedName>
    <definedName name="____________________ML224" localSheetId="8">#REF!</definedName>
    <definedName name="____________________ML224">#REF!</definedName>
    <definedName name="____________________ML23" localSheetId="8">#REF!</definedName>
    <definedName name="____________________ML23">#REF!</definedName>
    <definedName name="____________________ML24" localSheetId="8">#REF!</definedName>
    <definedName name="____________________ML24">#REF!</definedName>
    <definedName name="____________________ML25" localSheetId="8">#REF!</definedName>
    <definedName name="____________________ML25">#REF!</definedName>
    <definedName name="____________________ML26" localSheetId="8">#REF!</definedName>
    <definedName name="____________________ML26">#REF!</definedName>
    <definedName name="____________________ML27" localSheetId="8">#REF!</definedName>
    <definedName name="____________________ML27">#REF!</definedName>
    <definedName name="____________________ML28" localSheetId="8">#REF!</definedName>
    <definedName name="____________________ML28">#REF!</definedName>
    <definedName name="____________________ML29" localSheetId="8">#REF!</definedName>
    <definedName name="____________________ML29">#REF!</definedName>
    <definedName name="____________________ML31" localSheetId="8">#REF!</definedName>
    <definedName name="____________________ML31">#REF!</definedName>
    <definedName name="____________________ML310" localSheetId="8">#REF!</definedName>
    <definedName name="____________________ML310">#REF!</definedName>
    <definedName name="____________________ML311" localSheetId="8">#REF!</definedName>
    <definedName name="____________________ML311">#REF!</definedName>
    <definedName name="____________________ML312" localSheetId="8">#REF!</definedName>
    <definedName name="____________________ML312">#REF!</definedName>
    <definedName name="____________________ML313" localSheetId="8">#REF!</definedName>
    <definedName name="____________________ML313">#REF!</definedName>
    <definedName name="____________________ML314" localSheetId="8">#REF!</definedName>
    <definedName name="____________________ML314">#REF!</definedName>
    <definedName name="____________________ML315" localSheetId="8">#REF!</definedName>
    <definedName name="____________________ML315">#REF!</definedName>
    <definedName name="____________________ML316" localSheetId="8">#REF!</definedName>
    <definedName name="____________________ML316">#REF!</definedName>
    <definedName name="____________________ML317" localSheetId="8">#REF!</definedName>
    <definedName name="____________________ML317">#REF!</definedName>
    <definedName name="____________________ML318" localSheetId="8">#REF!</definedName>
    <definedName name="____________________ML318">#REF!</definedName>
    <definedName name="____________________ML319" localSheetId="8">#REF!</definedName>
    <definedName name="____________________ML319">#REF!</definedName>
    <definedName name="____________________ML32" localSheetId="8">#REF!</definedName>
    <definedName name="____________________ML32">#REF!</definedName>
    <definedName name="____________________ML320" localSheetId="8">#REF!</definedName>
    <definedName name="____________________ML320">#REF!</definedName>
    <definedName name="____________________ML321" localSheetId="8">#REF!</definedName>
    <definedName name="____________________ML321">#REF!</definedName>
    <definedName name="____________________ML322" localSheetId="8">#REF!</definedName>
    <definedName name="____________________ML322">#REF!</definedName>
    <definedName name="____________________ML323" localSheetId="8">#REF!</definedName>
    <definedName name="____________________ML323">#REF!</definedName>
    <definedName name="____________________ML324" localSheetId="8">#REF!</definedName>
    <definedName name="____________________ML324">#REF!</definedName>
    <definedName name="____________________ML33" localSheetId="8">#REF!</definedName>
    <definedName name="____________________ML33">#REF!</definedName>
    <definedName name="____________________ML34" localSheetId="8">#REF!</definedName>
    <definedName name="____________________ML34">#REF!</definedName>
    <definedName name="____________________ML35" localSheetId="8">#REF!</definedName>
    <definedName name="____________________ML35">#REF!</definedName>
    <definedName name="____________________ML36" localSheetId="8">#REF!</definedName>
    <definedName name="____________________ML36">#REF!</definedName>
    <definedName name="____________________ML37" localSheetId="8">#REF!</definedName>
    <definedName name="____________________ML37">#REF!</definedName>
    <definedName name="____________________ML38" localSheetId="8">#REF!</definedName>
    <definedName name="____________________ML38">#REF!</definedName>
    <definedName name="____________________ML39" localSheetId="8">#REF!</definedName>
    <definedName name="____________________ML39">#REF!</definedName>
    <definedName name="____________________ML7" localSheetId="8">#REF!</definedName>
    <definedName name="____________________ML7">#REF!</definedName>
    <definedName name="____________________ML8" localSheetId="8">#REF!</definedName>
    <definedName name="____________________ML8">#REF!</definedName>
    <definedName name="____________________ML9" localSheetId="8">#REF!</definedName>
    <definedName name="____________________ML9">#REF!</definedName>
    <definedName name="____________________mm1">[6]r!$F$4</definedName>
    <definedName name="____________________mm1000" localSheetId="8">#REF!</definedName>
    <definedName name="____________________mm1000" localSheetId="0">#REF!</definedName>
    <definedName name="____________________mm1000">#REF!</definedName>
    <definedName name="____________________mm11">[2]r!$F$4</definedName>
    <definedName name="____________________mm111">[5]r!$F$4</definedName>
    <definedName name="____________________mm600" localSheetId="8">#REF!</definedName>
    <definedName name="____________________mm600" localSheetId="0">#REF!</definedName>
    <definedName name="____________________mm600">#REF!</definedName>
    <definedName name="____________________mm800" localSheetId="8">#REF!</definedName>
    <definedName name="____________________mm800" localSheetId="0">#REF!</definedName>
    <definedName name="____________________mm800">#REF!</definedName>
    <definedName name="____________________PC1" localSheetId="8">#REF!</definedName>
    <definedName name="____________________PC1" localSheetId="0">#REF!</definedName>
    <definedName name="____________________PC1">#REF!</definedName>
    <definedName name="____________________PC10" localSheetId="8">#REF!</definedName>
    <definedName name="____________________PC10">#REF!</definedName>
    <definedName name="____________________PC11" localSheetId="8">#REF!</definedName>
    <definedName name="____________________PC11">#REF!</definedName>
    <definedName name="____________________PC12" localSheetId="8">#REF!</definedName>
    <definedName name="____________________PC12">#REF!</definedName>
    <definedName name="____________________PC13" localSheetId="8">#REF!</definedName>
    <definedName name="____________________PC13">#REF!</definedName>
    <definedName name="____________________PC14" localSheetId="8">#REF!</definedName>
    <definedName name="____________________PC14">#REF!</definedName>
    <definedName name="____________________PC15" localSheetId="8">#REF!</definedName>
    <definedName name="____________________PC15">#REF!</definedName>
    <definedName name="____________________PC16" localSheetId="8">#REF!</definedName>
    <definedName name="____________________PC16">#REF!</definedName>
    <definedName name="____________________PC17" localSheetId="8">#REF!</definedName>
    <definedName name="____________________PC17">#REF!</definedName>
    <definedName name="____________________PC18" localSheetId="8">#REF!</definedName>
    <definedName name="____________________PC18">#REF!</definedName>
    <definedName name="____________________PC19" localSheetId="8">#REF!</definedName>
    <definedName name="____________________PC19">#REF!</definedName>
    <definedName name="____________________pc2" localSheetId="8">#REF!</definedName>
    <definedName name="____________________pc2" localSheetId="0">#REF!</definedName>
    <definedName name="____________________pc2">#REF!</definedName>
    <definedName name="____________________PC20" localSheetId="8">#REF!</definedName>
    <definedName name="____________________PC20">#REF!</definedName>
    <definedName name="____________________PC21" localSheetId="8">#REF!</definedName>
    <definedName name="____________________PC21">#REF!</definedName>
    <definedName name="____________________PC22" localSheetId="8">#REF!</definedName>
    <definedName name="____________________PC22">#REF!</definedName>
    <definedName name="____________________PC23" localSheetId="8">#REF!</definedName>
    <definedName name="____________________PC23">#REF!</definedName>
    <definedName name="____________________PC24" localSheetId="8">#REF!</definedName>
    <definedName name="____________________PC24">#REF!</definedName>
    <definedName name="____________________PC3" localSheetId="8">#REF!</definedName>
    <definedName name="____________________PC3">#REF!</definedName>
    <definedName name="____________________PC4" localSheetId="8">#REF!</definedName>
    <definedName name="____________________PC4">#REF!</definedName>
    <definedName name="____________________PC5" localSheetId="8">#REF!</definedName>
    <definedName name="____________________PC5">#REF!</definedName>
    <definedName name="____________________PC6" localSheetId="8">#REF!</definedName>
    <definedName name="____________________PC6">#REF!</definedName>
    <definedName name="____________________pc600" localSheetId="8">#REF!</definedName>
    <definedName name="____________________pc600">#REF!</definedName>
    <definedName name="____________________PC7" localSheetId="8">#REF!</definedName>
    <definedName name="____________________PC7">#REF!</definedName>
    <definedName name="____________________PC8" localSheetId="8">#REF!</definedName>
    <definedName name="____________________PC8">#REF!</definedName>
    <definedName name="____________________PC9" localSheetId="8">#REF!</definedName>
    <definedName name="____________________PC9">#REF!</definedName>
    <definedName name="____________________pc900" localSheetId="8">#REF!</definedName>
    <definedName name="____________________pc900">#REF!</definedName>
    <definedName name="____________________pla4">[11]DATA_PRG!$H$269</definedName>
    <definedName name="____________________pv2" localSheetId="8">#REF!</definedName>
    <definedName name="____________________pv2" localSheetId="0">#REF!</definedName>
    <definedName name="____________________pv2">#REF!</definedName>
    <definedName name="____________________rr3">[7]v!$A$2:$E$51</definedName>
    <definedName name="____________________rrr1">[7]r!$B$1:$I$145</definedName>
    <definedName name="____________________SP10">[12]Sheet1!$C$18</definedName>
    <definedName name="____________________SP16">[12]Sheet1!$C$24</definedName>
    <definedName name="____________________SP7">[12]Sheet1!$C$15</definedName>
    <definedName name="____________________ss12">[8]rdamdata!$J$8</definedName>
    <definedName name="____________________ss20">[8]rdamdata!$J$7</definedName>
    <definedName name="____________________ss40">[8]rdamdata!$J$6</definedName>
    <definedName name="____________________var1" localSheetId="8">#REF!</definedName>
    <definedName name="____________________var1" localSheetId="0">#REF!</definedName>
    <definedName name="____________________var1">#REF!</definedName>
    <definedName name="____________________var4" localSheetId="8">#REF!</definedName>
    <definedName name="____________________var4" localSheetId="0">#REF!</definedName>
    <definedName name="____________________var4">#REF!</definedName>
    <definedName name="____________________vat1" localSheetId="8">#REF!</definedName>
    <definedName name="____________________vat1" localSheetId="0">#REF!</definedName>
    <definedName name="____________________vat1">#REF!</definedName>
    <definedName name="___________________bla1">[1]leads!$H$7</definedName>
    <definedName name="___________________BSG100" localSheetId="8">#REF!</definedName>
    <definedName name="___________________BSG100" localSheetId="0">#REF!</definedName>
    <definedName name="___________________BSG100">#REF!</definedName>
    <definedName name="___________________BSG150" localSheetId="8">#REF!</definedName>
    <definedName name="___________________BSG150" localSheetId="0">#REF!</definedName>
    <definedName name="___________________BSG150">#REF!</definedName>
    <definedName name="___________________BSG5" localSheetId="8">#REF!</definedName>
    <definedName name="___________________BSG5" localSheetId="0">#REF!</definedName>
    <definedName name="___________________BSG5">#REF!</definedName>
    <definedName name="___________________BSG75" localSheetId="8">#REF!</definedName>
    <definedName name="___________________BSG75">#REF!</definedName>
    <definedName name="___________________BTC1" localSheetId="8">#REF!</definedName>
    <definedName name="___________________BTC1">#REF!</definedName>
    <definedName name="___________________BTC10" localSheetId="8">#REF!</definedName>
    <definedName name="___________________BTC10">#REF!</definedName>
    <definedName name="___________________BTC11" localSheetId="8">#REF!</definedName>
    <definedName name="___________________BTC11">#REF!</definedName>
    <definedName name="___________________BTC12" localSheetId="8">#REF!</definedName>
    <definedName name="___________________BTC12">#REF!</definedName>
    <definedName name="___________________BTC13" localSheetId="8">#REF!</definedName>
    <definedName name="___________________BTC13">#REF!</definedName>
    <definedName name="___________________BTC14" localSheetId="8">#REF!</definedName>
    <definedName name="___________________BTC14">#REF!</definedName>
    <definedName name="___________________BTC15" localSheetId="8">#REF!</definedName>
    <definedName name="___________________BTC15">#REF!</definedName>
    <definedName name="___________________BTC16" localSheetId="8">#REF!</definedName>
    <definedName name="___________________BTC16">#REF!</definedName>
    <definedName name="___________________BTC17" localSheetId="8">#REF!</definedName>
    <definedName name="___________________BTC17">#REF!</definedName>
    <definedName name="___________________BTC18" localSheetId="8">#REF!</definedName>
    <definedName name="___________________BTC18">#REF!</definedName>
    <definedName name="___________________BTC19" localSheetId="8">#REF!</definedName>
    <definedName name="___________________BTC19">#REF!</definedName>
    <definedName name="___________________BTC2" localSheetId="8">#REF!</definedName>
    <definedName name="___________________BTC2">#REF!</definedName>
    <definedName name="___________________BTC20" localSheetId="8">#REF!</definedName>
    <definedName name="___________________BTC20">#REF!</definedName>
    <definedName name="___________________BTC21" localSheetId="8">#REF!</definedName>
    <definedName name="___________________BTC21">#REF!</definedName>
    <definedName name="___________________BTC22" localSheetId="8">#REF!</definedName>
    <definedName name="___________________BTC22">#REF!</definedName>
    <definedName name="___________________BTC23" localSheetId="8">#REF!</definedName>
    <definedName name="___________________BTC23">#REF!</definedName>
    <definedName name="___________________BTC24" localSheetId="8">#REF!</definedName>
    <definedName name="___________________BTC24">#REF!</definedName>
    <definedName name="___________________BTC3" localSheetId="8">#REF!</definedName>
    <definedName name="___________________BTC3">#REF!</definedName>
    <definedName name="___________________BTC4" localSheetId="8">#REF!</definedName>
    <definedName name="___________________BTC4">#REF!</definedName>
    <definedName name="___________________BTC5" localSheetId="8">#REF!</definedName>
    <definedName name="___________________BTC5">#REF!</definedName>
    <definedName name="___________________BTC6" localSheetId="8">#REF!</definedName>
    <definedName name="___________________BTC6">#REF!</definedName>
    <definedName name="___________________BTC7" localSheetId="8">#REF!</definedName>
    <definedName name="___________________BTC7">#REF!</definedName>
    <definedName name="___________________BTC8" localSheetId="8">#REF!</definedName>
    <definedName name="___________________BTC8">#REF!</definedName>
    <definedName name="___________________BTC9" localSheetId="8">#REF!</definedName>
    <definedName name="___________________BTC9">#REF!</definedName>
    <definedName name="___________________BTR1" localSheetId="8">#REF!</definedName>
    <definedName name="___________________BTR1">#REF!</definedName>
    <definedName name="___________________BTR10" localSheetId="8">#REF!</definedName>
    <definedName name="___________________BTR10">#REF!</definedName>
    <definedName name="___________________BTR11" localSheetId="8">#REF!</definedName>
    <definedName name="___________________BTR11">#REF!</definedName>
    <definedName name="___________________BTR12" localSheetId="8">#REF!</definedName>
    <definedName name="___________________BTR12">#REF!</definedName>
    <definedName name="___________________BTR13" localSheetId="8">#REF!</definedName>
    <definedName name="___________________BTR13">#REF!</definedName>
    <definedName name="___________________BTR14" localSheetId="8">#REF!</definedName>
    <definedName name="___________________BTR14">#REF!</definedName>
    <definedName name="___________________BTR15" localSheetId="8">#REF!</definedName>
    <definedName name="___________________BTR15">#REF!</definedName>
    <definedName name="___________________BTR16" localSheetId="8">#REF!</definedName>
    <definedName name="___________________BTR16">#REF!</definedName>
    <definedName name="___________________BTR17" localSheetId="8">#REF!</definedName>
    <definedName name="___________________BTR17">#REF!</definedName>
    <definedName name="___________________BTR18" localSheetId="8">#REF!</definedName>
    <definedName name="___________________BTR18">#REF!</definedName>
    <definedName name="___________________BTR19" localSheetId="8">#REF!</definedName>
    <definedName name="___________________BTR19">#REF!</definedName>
    <definedName name="___________________BTR2" localSheetId="8">#REF!</definedName>
    <definedName name="___________________BTR2">#REF!</definedName>
    <definedName name="___________________BTR20" localSheetId="8">#REF!</definedName>
    <definedName name="___________________BTR20">#REF!</definedName>
    <definedName name="___________________BTR21" localSheetId="8">#REF!</definedName>
    <definedName name="___________________BTR21">#REF!</definedName>
    <definedName name="___________________BTR22" localSheetId="8">#REF!</definedName>
    <definedName name="___________________BTR22">#REF!</definedName>
    <definedName name="___________________BTR23" localSheetId="8">#REF!</definedName>
    <definedName name="___________________BTR23">#REF!</definedName>
    <definedName name="___________________BTR24" localSheetId="8">#REF!</definedName>
    <definedName name="___________________BTR24">#REF!</definedName>
    <definedName name="___________________BTR3" localSheetId="8">#REF!</definedName>
    <definedName name="___________________BTR3">#REF!</definedName>
    <definedName name="___________________BTR4" localSheetId="8">#REF!</definedName>
    <definedName name="___________________BTR4">#REF!</definedName>
    <definedName name="___________________BTR5" localSheetId="8">#REF!</definedName>
    <definedName name="___________________BTR5">#REF!</definedName>
    <definedName name="___________________BTR6" localSheetId="8">#REF!</definedName>
    <definedName name="___________________BTR6">#REF!</definedName>
    <definedName name="___________________BTR7" localSheetId="8">#REF!</definedName>
    <definedName name="___________________BTR7">#REF!</definedName>
    <definedName name="___________________BTR8" localSheetId="8">#REF!</definedName>
    <definedName name="___________________BTR8">#REF!</definedName>
    <definedName name="___________________BTR9" localSheetId="8">#REF!</definedName>
    <definedName name="___________________BTR9">#REF!</definedName>
    <definedName name="___________________BTS1" localSheetId="8">#REF!</definedName>
    <definedName name="___________________BTS1">#REF!</definedName>
    <definedName name="___________________BTS10" localSheetId="8">#REF!</definedName>
    <definedName name="___________________BTS10">#REF!</definedName>
    <definedName name="___________________BTS11" localSheetId="8">#REF!</definedName>
    <definedName name="___________________BTS11">#REF!</definedName>
    <definedName name="___________________BTS12" localSheetId="8">#REF!</definedName>
    <definedName name="___________________BTS12">#REF!</definedName>
    <definedName name="___________________BTS13" localSheetId="8">#REF!</definedName>
    <definedName name="___________________BTS13">#REF!</definedName>
    <definedName name="___________________BTS14" localSheetId="8">#REF!</definedName>
    <definedName name="___________________BTS14">#REF!</definedName>
    <definedName name="___________________BTS15" localSheetId="8">#REF!</definedName>
    <definedName name="___________________BTS15">#REF!</definedName>
    <definedName name="___________________BTS16" localSheetId="8">#REF!</definedName>
    <definedName name="___________________BTS16">#REF!</definedName>
    <definedName name="___________________BTS17" localSheetId="8">#REF!</definedName>
    <definedName name="___________________BTS17">#REF!</definedName>
    <definedName name="___________________BTS18" localSheetId="8">#REF!</definedName>
    <definedName name="___________________BTS18">#REF!</definedName>
    <definedName name="___________________BTS19" localSheetId="8">#REF!</definedName>
    <definedName name="___________________BTS19">#REF!</definedName>
    <definedName name="___________________BTS2" localSheetId="8">#REF!</definedName>
    <definedName name="___________________BTS2">#REF!</definedName>
    <definedName name="___________________BTS20" localSheetId="8">#REF!</definedName>
    <definedName name="___________________BTS20">#REF!</definedName>
    <definedName name="___________________BTS21" localSheetId="8">#REF!</definedName>
    <definedName name="___________________BTS21">#REF!</definedName>
    <definedName name="___________________BTS22" localSheetId="8">#REF!</definedName>
    <definedName name="___________________BTS22">#REF!</definedName>
    <definedName name="___________________BTS23" localSheetId="8">#REF!</definedName>
    <definedName name="___________________BTS23">#REF!</definedName>
    <definedName name="___________________BTS24" localSheetId="8">#REF!</definedName>
    <definedName name="___________________BTS24">#REF!</definedName>
    <definedName name="___________________BTS3" localSheetId="8">#REF!</definedName>
    <definedName name="___________________BTS3">#REF!</definedName>
    <definedName name="___________________BTS4" localSheetId="8">#REF!</definedName>
    <definedName name="___________________BTS4">#REF!</definedName>
    <definedName name="___________________BTS5" localSheetId="8">#REF!</definedName>
    <definedName name="___________________BTS5">#REF!</definedName>
    <definedName name="___________________BTS6" localSheetId="8">#REF!</definedName>
    <definedName name="___________________BTS6">#REF!</definedName>
    <definedName name="___________________BTS7" localSheetId="8">#REF!</definedName>
    <definedName name="___________________BTS7">#REF!</definedName>
    <definedName name="___________________BTS8" localSheetId="8">#REF!</definedName>
    <definedName name="___________________BTS8">#REF!</definedName>
    <definedName name="___________________BTS9" localSheetId="8">#REF!</definedName>
    <definedName name="___________________BTS9">#REF!</definedName>
    <definedName name="___________________can430">40.73</definedName>
    <definedName name="___________________can435">43.3</definedName>
    <definedName name="___________________CCW1">[15]DATA!$H$67</definedName>
    <definedName name="___________________CCW2">[15]DATA!$H$97</definedName>
    <definedName name="___________________cur1">[2]r!$F$30</definedName>
    <definedName name="___________________GBS11" localSheetId="8">#REF!</definedName>
    <definedName name="___________________GBS11" localSheetId="0">#REF!</definedName>
    <definedName name="___________________GBS11">#REF!</definedName>
    <definedName name="___________________GBS110" localSheetId="8">#REF!</definedName>
    <definedName name="___________________GBS110" localSheetId="0">#REF!</definedName>
    <definedName name="___________________GBS110">#REF!</definedName>
    <definedName name="___________________GBS111" localSheetId="8">#REF!</definedName>
    <definedName name="___________________GBS111" localSheetId="0">#REF!</definedName>
    <definedName name="___________________GBS111">#REF!</definedName>
    <definedName name="___________________GBS112" localSheetId="8">#REF!</definedName>
    <definedName name="___________________GBS112">#REF!</definedName>
    <definedName name="___________________GBS113" localSheetId="8">#REF!</definedName>
    <definedName name="___________________GBS113">#REF!</definedName>
    <definedName name="___________________GBS114" localSheetId="8">#REF!</definedName>
    <definedName name="___________________GBS114">#REF!</definedName>
    <definedName name="___________________GBS115" localSheetId="8">#REF!</definedName>
    <definedName name="___________________GBS115">#REF!</definedName>
    <definedName name="___________________GBS116" localSheetId="8">#REF!</definedName>
    <definedName name="___________________GBS116">#REF!</definedName>
    <definedName name="___________________GBS117" localSheetId="8">#REF!</definedName>
    <definedName name="___________________GBS117">#REF!</definedName>
    <definedName name="___________________GBS118" localSheetId="8">#REF!</definedName>
    <definedName name="___________________GBS118">#REF!</definedName>
    <definedName name="___________________GBS119" localSheetId="8">#REF!</definedName>
    <definedName name="___________________GBS119">#REF!</definedName>
    <definedName name="___________________GBS12" localSheetId="8">#REF!</definedName>
    <definedName name="___________________GBS12">#REF!</definedName>
    <definedName name="___________________GBS120" localSheetId="8">#REF!</definedName>
    <definedName name="___________________GBS120">#REF!</definedName>
    <definedName name="___________________GBS121" localSheetId="8">#REF!</definedName>
    <definedName name="___________________GBS121">#REF!</definedName>
    <definedName name="___________________GBS122" localSheetId="8">#REF!</definedName>
    <definedName name="___________________GBS122">#REF!</definedName>
    <definedName name="___________________GBS123" localSheetId="8">#REF!</definedName>
    <definedName name="___________________GBS123">#REF!</definedName>
    <definedName name="___________________GBS124" localSheetId="8">#REF!</definedName>
    <definedName name="___________________GBS124">#REF!</definedName>
    <definedName name="___________________GBS13" localSheetId="8">#REF!</definedName>
    <definedName name="___________________GBS13">#REF!</definedName>
    <definedName name="___________________GBS14" localSheetId="8">#REF!</definedName>
    <definedName name="___________________GBS14">#REF!</definedName>
    <definedName name="___________________GBS15" localSheetId="8">#REF!</definedName>
    <definedName name="___________________GBS15">#REF!</definedName>
    <definedName name="___________________GBS16" localSheetId="8">#REF!</definedName>
    <definedName name="___________________GBS16">#REF!</definedName>
    <definedName name="___________________GBS17" localSheetId="8">#REF!</definedName>
    <definedName name="___________________GBS17">#REF!</definedName>
    <definedName name="___________________GBS18" localSheetId="8">#REF!</definedName>
    <definedName name="___________________GBS18">#REF!</definedName>
    <definedName name="___________________GBS19" localSheetId="8">#REF!</definedName>
    <definedName name="___________________GBS19">#REF!</definedName>
    <definedName name="___________________GBS21" localSheetId="8">#REF!</definedName>
    <definedName name="___________________GBS21">#REF!</definedName>
    <definedName name="___________________GBS210" localSheetId="8">#REF!</definedName>
    <definedName name="___________________GBS210">#REF!</definedName>
    <definedName name="___________________GBS211" localSheetId="8">#REF!</definedName>
    <definedName name="___________________GBS211">#REF!</definedName>
    <definedName name="___________________GBS212" localSheetId="8">#REF!</definedName>
    <definedName name="___________________GBS212">#REF!</definedName>
    <definedName name="___________________GBS213" localSheetId="8">#REF!</definedName>
    <definedName name="___________________GBS213">#REF!</definedName>
    <definedName name="___________________GBS214" localSheetId="8">#REF!</definedName>
    <definedName name="___________________GBS214">#REF!</definedName>
    <definedName name="___________________GBS215" localSheetId="8">#REF!</definedName>
    <definedName name="___________________GBS215">#REF!</definedName>
    <definedName name="___________________GBS216" localSheetId="8">#REF!</definedName>
    <definedName name="___________________GBS216">#REF!</definedName>
    <definedName name="___________________GBS217" localSheetId="8">#REF!</definedName>
    <definedName name="___________________GBS217">#REF!</definedName>
    <definedName name="___________________GBS218" localSheetId="8">#REF!</definedName>
    <definedName name="___________________GBS218">#REF!</definedName>
    <definedName name="___________________GBS219" localSheetId="8">#REF!</definedName>
    <definedName name="___________________GBS219">#REF!</definedName>
    <definedName name="___________________GBS22" localSheetId="8">#REF!</definedName>
    <definedName name="___________________GBS22">#REF!</definedName>
    <definedName name="___________________GBS220" localSheetId="8">#REF!</definedName>
    <definedName name="___________________GBS220">#REF!</definedName>
    <definedName name="___________________GBS221" localSheetId="8">#REF!</definedName>
    <definedName name="___________________GBS221">#REF!</definedName>
    <definedName name="___________________GBS222" localSheetId="8">#REF!</definedName>
    <definedName name="___________________GBS222">#REF!</definedName>
    <definedName name="___________________GBS223" localSheetId="8">#REF!</definedName>
    <definedName name="___________________GBS223">#REF!</definedName>
    <definedName name="___________________GBS224" localSheetId="8">#REF!</definedName>
    <definedName name="___________________GBS224">#REF!</definedName>
    <definedName name="___________________GBS23" localSheetId="8">#REF!</definedName>
    <definedName name="___________________GBS23">#REF!</definedName>
    <definedName name="___________________GBS24" localSheetId="8">#REF!</definedName>
    <definedName name="___________________GBS24">#REF!</definedName>
    <definedName name="___________________GBS25" localSheetId="8">#REF!</definedName>
    <definedName name="___________________GBS25">#REF!</definedName>
    <definedName name="___________________GBS26" localSheetId="8">#REF!</definedName>
    <definedName name="___________________GBS26">#REF!</definedName>
    <definedName name="___________________GBS27" localSheetId="8">#REF!</definedName>
    <definedName name="___________________GBS27">#REF!</definedName>
    <definedName name="___________________GBS28" localSheetId="8">#REF!</definedName>
    <definedName name="___________________GBS28">#REF!</definedName>
    <definedName name="___________________GBS29" localSheetId="8">#REF!</definedName>
    <definedName name="___________________GBS29">#REF!</definedName>
    <definedName name="___________________imp1">[10]DATA_PRG!$H$245</definedName>
    <definedName name="___________________knr2" localSheetId="8">#REF!</definedName>
    <definedName name="___________________knr2" localSheetId="0">#REF!</definedName>
    <definedName name="___________________knr2">#REF!</definedName>
    <definedName name="___________________l1">[3]leads!$A$3:$E$108</definedName>
    <definedName name="___________________l12" localSheetId="8">#REF!</definedName>
    <definedName name="___________________l12" localSheetId="0">#REF!</definedName>
    <definedName name="___________________l12">#REF!</definedName>
    <definedName name="___________________l2">[2]r!$F$29</definedName>
    <definedName name="___________________l3" localSheetId="8">#REF!</definedName>
    <definedName name="___________________l3" localSheetId="0">#REF!</definedName>
    <definedName name="___________________l3">#REF!</definedName>
    <definedName name="___________________l4">[4]Sheet1!$W$2:$Y$103</definedName>
    <definedName name="___________________l5" localSheetId="8">#REF!</definedName>
    <definedName name="___________________l5" localSheetId="0">#REF!</definedName>
    <definedName name="___________________l5">#REF!</definedName>
    <definedName name="___________________l6">[2]r!$F$4</definedName>
    <definedName name="___________________l7">[5]r!$F$4</definedName>
    <definedName name="___________________l8">[2]r!$F$2</definedName>
    <definedName name="___________________l9">[2]r!$F$3</definedName>
    <definedName name="___________________LJ6">[15]DATA!$H$245</definedName>
    <definedName name="___________________lj600" localSheetId="8">#REF!</definedName>
    <definedName name="___________________lj600" localSheetId="0">#REF!</definedName>
    <definedName name="___________________lj600">#REF!</definedName>
    <definedName name="___________________lj900" localSheetId="8">#REF!</definedName>
    <definedName name="___________________lj900" localSheetId="0">#REF!</definedName>
    <definedName name="___________________lj900">#REF!</definedName>
    <definedName name="___________________LL3" localSheetId="8">#REF!</definedName>
    <definedName name="___________________LL3" localSheetId="0">#REF!</definedName>
    <definedName name="___________________LL3">#REF!</definedName>
    <definedName name="___________________LSO24" localSheetId="8">[14]Lead!#REF!</definedName>
    <definedName name="___________________LSO24" localSheetId="0">[14]Lead!#REF!</definedName>
    <definedName name="___________________LSO24">[14]Lead!#REF!</definedName>
    <definedName name="___________________MA1" localSheetId="8">#REF!</definedName>
    <definedName name="___________________MA1" localSheetId="0">#REF!</definedName>
    <definedName name="___________________MA1">#REF!</definedName>
    <definedName name="___________________MA2" localSheetId="8">#REF!</definedName>
    <definedName name="___________________MA2" localSheetId="0">#REF!</definedName>
    <definedName name="___________________MA2">#REF!</definedName>
    <definedName name="___________________Met22" localSheetId="8">#REF!</definedName>
    <definedName name="___________________Met22" localSheetId="0">#REF!</definedName>
    <definedName name="___________________Met22">#REF!</definedName>
    <definedName name="___________________Met45" localSheetId="8">#REF!</definedName>
    <definedName name="___________________Met45">#REF!</definedName>
    <definedName name="___________________MEt55" localSheetId="8">#REF!</definedName>
    <definedName name="___________________MEt55">#REF!</definedName>
    <definedName name="___________________Met63" localSheetId="8">#REF!</definedName>
    <definedName name="___________________Met63">#REF!</definedName>
    <definedName name="___________________ML21" localSheetId="8">#REF!</definedName>
    <definedName name="___________________ML21">#REF!</definedName>
    <definedName name="___________________ML210" localSheetId="8">#REF!</definedName>
    <definedName name="___________________ML210">#REF!</definedName>
    <definedName name="___________________ML211" localSheetId="8">#REF!</definedName>
    <definedName name="___________________ML211">#REF!</definedName>
    <definedName name="___________________ML212" localSheetId="8">#REF!</definedName>
    <definedName name="___________________ML212">#REF!</definedName>
    <definedName name="___________________ML213" localSheetId="8">#REF!</definedName>
    <definedName name="___________________ML213">#REF!</definedName>
    <definedName name="___________________ML214" localSheetId="8">#REF!</definedName>
    <definedName name="___________________ML214">#REF!</definedName>
    <definedName name="___________________ML215" localSheetId="8">#REF!</definedName>
    <definedName name="___________________ML215">#REF!</definedName>
    <definedName name="___________________ML216" localSheetId="8">#REF!</definedName>
    <definedName name="___________________ML216">#REF!</definedName>
    <definedName name="___________________ML217" localSheetId="8">#REF!</definedName>
    <definedName name="___________________ML217">#REF!</definedName>
    <definedName name="___________________ML218" localSheetId="8">#REF!</definedName>
    <definedName name="___________________ML218">#REF!</definedName>
    <definedName name="___________________ML219" localSheetId="8">#REF!</definedName>
    <definedName name="___________________ML219">#REF!</definedName>
    <definedName name="___________________ML22" localSheetId="8">#REF!</definedName>
    <definedName name="___________________ML22">#REF!</definedName>
    <definedName name="___________________ML220" localSheetId="8">#REF!</definedName>
    <definedName name="___________________ML220">#REF!</definedName>
    <definedName name="___________________ML221" localSheetId="8">#REF!</definedName>
    <definedName name="___________________ML221">#REF!</definedName>
    <definedName name="___________________ML222" localSheetId="8">#REF!</definedName>
    <definedName name="___________________ML222">#REF!</definedName>
    <definedName name="___________________ML223" localSheetId="8">#REF!</definedName>
    <definedName name="___________________ML223">#REF!</definedName>
    <definedName name="___________________ML224" localSheetId="8">#REF!</definedName>
    <definedName name="___________________ML224">#REF!</definedName>
    <definedName name="___________________ML23" localSheetId="8">#REF!</definedName>
    <definedName name="___________________ML23">#REF!</definedName>
    <definedName name="___________________ML24" localSheetId="8">#REF!</definedName>
    <definedName name="___________________ML24">#REF!</definedName>
    <definedName name="___________________ML25" localSheetId="8">#REF!</definedName>
    <definedName name="___________________ML25">#REF!</definedName>
    <definedName name="___________________ML26" localSheetId="8">#REF!</definedName>
    <definedName name="___________________ML26">#REF!</definedName>
    <definedName name="___________________ML27" localSheetId="8">#REF!</definedName>
    <definedName name="___________________ML27">#REF!</definedName>
    <definedName name="___________________ML28" localSheetId="8">#REF!</definedName>
    <definedName name="___________________ML28">#REF!</definedName>
    <definedName name="___________________ML29" localSheetId="8">#REF!</definedName>
    <definedName name="___________________ML29">#REF!</definedName>
    <definedName name="___________________ML31" localSheetId="8">#REF!</definedName>
    <definedName name="___________________ML31">#REF!</definedName>
    <definedName name="___________________ML310" localSheetId="8">#REF!</definedName>
    <definedName name="___________________ML310">#REF!</definedName>
    <definedName name="___________________ML311" localSheetId="8">#REF!</definedName>
    <definedName name="___________________ML311">#REF!</definedName>
    <definedName name="___________________ML312" localSheetId="8">#REF!</definedName>
    <definedName name="___________________ML312">#REF!</definedName>
    <definedName name="___________________ML313" localSheetId="8">#REF!</definedName>
    <definedName name="___________________ML313">#REF!</definedName>
    <definedName name="___________________ML314" localSheetId="8">#REF!</definedName>
    <definedName name="___________________ML314">#REF!</definedName>
    <definedName name="___________________ML315" localSheetId="8">#REF!</definedName>
    <definedName name="___________________ML315">#REF!</definedName>
    <definedName name="___________________ML316" localSheetId="8">#REF!</definedName>
    <definedName name="___________________ML316">#REF!</definedName>
    <definedName name="___________________ML317" localSheetId="8">#REF!</definedName>
    <definedName name="___________________ML317">#REF!</definedName>
    <definedName name="___________________ML318" localSheetId="8">#REF!</definedName>
    <definedName name="___________________ML318">#REF!</definedName>
    <definedName name="___________________ML319" localSheetId="8">#REF!</definedName>
    <definedName name="___________________ML319">#REF!</definedName>
    <definedName name="___________________ML32" localSheetId="8">#REF!</definedName>
    <definedName name="___________________ML32">#REF!</definedName>
    <definedName name="___________________ML320" localSheetId="8">#REF!</definedName>
    <definedName name="___________________ML320">#REF!</definedName>
    <definedName name="___________________ML321" localSheetId="8">#REF!</definedName>
    <definedName name="___________________ML321">#REF!</definedName>
    <definedName name="___________________ML322" localSheetId="8">#REF!</definedName>
    <definedName name="___________________ML322">#REF!</definedName>
    <definedName name="___________________ML323" localSheetId="8">#REF!</definedName>
    <definedName name="___________________ML323">#REF!</definedName>
    <definedName name="___________________ML324" localSheetId="8">#REF!</definedName>
    <definedName name="___________________ML324">#REF!</definedName>
    <definedName name="___________________ML33" localSheetId="8">#REF!</definedName>
    <definedName name="___________________ML33">#REF!</definedName>
    <definedName name="___________________ML34" localSheetId="8">#REF!</definedName>
    <definedName name="___________________ML34">#REF!</definedName>
    <definedName name="___________________ML35" localSheetId="8">#REF!</definedName>
    <definedName name="___________________ML35">#REF!</definedName>
    <definedName name="___________________ML36" localSheetId="8">#REF!</definedName>
    <definedName name="___________________ML36">#REF!</definedName>
    <definedName name="___________________ML37" localSheetId="8">#REF!</definedName>
    <definedName name="___________________ML37">#REF!</definedName>
    <definedName name="___________________ML38" localSheetId="8">#REF!</definedName>
    <definedName name="___________________ML38">#REF!</definedName>
    <definedName name="___________________ML39" localSheetId="8">#REF!</definedName>
    <definedName name="___________________ML39">#REF!</definedName>
    <definedName name="___________________ML7" localSheetId="8">#REF!</definedName>
    <definedName name="___________________ML7">#REF!</definedName>
    <definedName name="___________________ML8" localSheetId="8">#REF!</definedName>
    <definedName name="___________________ML8">#REF!</definedName>
    <definedName name="___________________ML9" localSheetId="8">#REF!</definedName>
    <definedName name="___________________ML9">#REF!</definedName>
    <definedName name="___________________mm1">[6]r!$F$4</definedName>
    <definedName name="___________________mm1000" localSheetId="8">#REF!</definedName>
    <definedName name="___________________mm1000" localSheetId="0">#REF!</definedName>
    <definedName name="___________________mm1000">#REF!</definedName>
    <definedName name="___________________mm11">[2]r!$F$4</definedName>
    <definedName name="___________________mm111">[5]r!$F$4</definedName>
    <definedName name="___________________mm600" localSheetId="8">#REF!</definedName>
    <definedName name="___________________mm600" localSheetId="0">#REF!</definedName>
    <definedName name="___________________mm600">#REF!</definedName>
    <definedName name="___________________mm800" localSheetId="8">#REF!</definedName>
    <definedName name="___________________mm800" localSheetId="0">#REF!</definedName>
    <definedName name="___________________mm800">#REF!</definedName>
    <definedName name="___________________PC1" localSheetId="8">#REF!</definedName>
    <definedName name="___________________PC1" localSheetId="0">#REF!</definedName>
    <definedName name="___________________PC1">#REF!</definedName>
    <definedName name="___________________PC10" localSheetId="8">#REF!</definedName>
    <definedName name="___________________PC10">#REF!</definedName>
    <definedName name="___________________PC11" localSheetId="8">#REF!</definedName>
    <definedName name="___________________PC11">#REF!</definedName>
    <definedName name="___________________PC12" localSheetId="8">#REF!</definedName>
    <definedName name="___________________PC12">#REF!</definedName>
    <definedName name="___________________PC13" localSheetId="8">#REF!</definedName>
    <definedName name="___________________PC13">#REF!</definedName>
    <definedName name="___________________PC14" localSheetId="8">#REF!</definedName>
    <definedName name="___________________PC14">#REF!</definedName>
    <definedName name="___________________PC15" localSheetId="8">#REF!</definedName>
    <definedName name="___________________PC15">#REF!</definedName>
    <definedName name="___________________PC16" localSheetId="8">#REF!</definedName>
    <definedName name="___________________PC16">#REF!</definedName>
    <definedName name="___________________PC17" localSheetId="8">#REF!</definedName>
    <definedName name="___________________PC17">#REF!</definedName>
    <definedName name="___________________PC18" localSheetId="8">#REF!</definedName>
    <definedName name="___________________PC18">#REF!</definedName>
    <definedName name="___________________PC19" localSheetId="8">#REF!</definedName>
    <definedName name="___________________PC19">#REF!</definedName>
    <definedName name="___________________pc2" localSheetId="8">#REF!</definedName>
    <definedName name="___________________pc2" localSheetId="0">#REF!</definedName>
    <definedName name="___________________pc2">#REF!</definedName>
    <definedName name="___________________PC20" localSheetId="8">#REF!</definedName>
    <definedName name="___________________PC20">#REF!</definedName>
    <definedName name="___________________PC21" localSheetId="8">#REF!</definedName>
    <definedName name="___________________PC21">#REF!</definedName>
    <definedName name="___________________PC22" localSheetId="8">#REF!</definedName>
    <definedName name="___________________PC22">#REF!</definedName>
    <definedName name="___________________PC23" localSheetId="8">#REF!</definedName>
    <definedName name="___________________PC23">#REF!</definedName>
    <definedName name="___________________PC24" localSheetId="8">#REF!</definedName>
    <definedName name="___________________PC24">#REF!</definedName>
    <definedName name="___________________PC3" localSheetId="8">#REF!</definedName>
    <definedName name="___________________PC3">#REF!</definedName>
    <definedName name="___________________PC4" localSheetId="8">#REF!</definedName>
    <definedName name="___________________PC4">#REF!</definedName>
    <definedName name="___________________PC5" localSheetId="8">#REF!</definedName>
    <definedName name="___________________PC5">#REF!</definedName>
    <definedName name="___________________PC6" localSheetId="8">#REF!</definedName>
    <definedName name="___________________PC6">#REF!</definedName>
    <definedName name="___________________pc600" localSheetId="8">#REF!</definedName>
    <definedName name="___________________pc600">#REF!</definedName>
    <definedName name="___________________PC7" localSheetId="8">#REF!</definedName>
    <definedName name="___________________PC7">#REF!</definedName>
    <definedName name="___________________PC8" localSheetId="8">#REF!</definedName>
    <definedName name="___________________PC8">#REF!</definedName>
    <definedName name="___________________PC9" localSheetId="8">#REF!</definedName>
    <definedName name="___________________PC9">#REF!</definedName>
    <definedName name="___________________pc900" localSheetId="8">#REF!</definedName>
    <definedName name="___________________pc900">#REF!</definedName>
    <definedName name="___________________pla4">[11]DATA_PRG!$H$269</definedName>
    <definedName name="___________________pv2" localSheetId="8">#REF!</definedName>
    <definedName name="___________________pv2" localSheetId="0">#REF!</definedName>
    <definedName name="___________________pv2">#REF!</definedName>
    <definedName name="___________________rr3">[7]v!$A$2:$E$51</definedName>
    <definedName name="___________________rrr1">[7]r!$B$1:$I$145</definedName>
    <definedName name="___________________SP10">[12]Sheet1!$C$18</definedName>
    <definedName name="___________________SP16">[12]Sheet1!$C$24</definedName>
    <definedName name="___________________SP7">[12]Sheet1!$C$15</definedName>
    <definedName name="___________________ss12">[8]rdamdata!$J$8</definedName>
    <definedName name="___________________ss20">[8]rdamdata!$J$7</definedName>
    <definedName name="___________________ss40">[8]rdamdata!$J$6</definedName>
    <definedName name="___________________var1" localSheetId="8">#REF!</definedName>
    <definedName name="___________________var1" localSheetId="0">#REF!</definedName>
    <definedName name="___________________var1">#REF!</definedName>
    <definedName name="___________________var4" localSheetId="8">#REF!</definedName>
    <definedName name="___________________var4" localSheetId="0">#REF!</definedName>
    <definedName name="___________________var4">#REF!</definedName>
    <definedName name="___________________vat1" localSheetId="8">#REF!</definedName>
    <definedName name="___________________vat1" localSheetId="0">#REF!</definedName>
    <definedName name="___________________vat1">#REF!</definedName>
    <definedName name="__________________bla1">[1]leads!$H$7</definedName>
    <definedName name="__________________BSG100" localSheetId="8">#REF!</definedName>
    <definedName name="__________________BSG100" localSheetId="0">#REF!</definedName>
    <definedName name="__________________BSG100">#REF!</definedName>
    <definedName name="__________________BSG150" localSheetId="8">#REF!</definedName>
    <definedName name="__________________BSG150" localSheetId="0">#REF!</definedName>
    <definedName name="__________________BSG150">#REF!</definedName>
    <definedName name="__________________BSG5" localSheetId="8">#REF!</definedName>
    <definedName name="__________________BSG5" localSheetId="0">#REF!</definedName>
    <definedName name="__________________BSG5">#REF!</definedName>
    <definedName name="__________________BSG75" localSheetId="8">#REF!</definedName>
    <definedName name="__________________BSG75">#REF!</definedName>
    <definedName name="__________________BTC1" localSheetId="8">#REF!</definedName>
    <definedName name="__________________BTC1">#REF!</definedName>
    <definedName name="__________________BTC10" localSheetId="8">#REF!</definedName>
    <definedName name="__________________BTC10">#REF!</definedName>
    <definedName name="__________________BTC11" localSheetId="8">#REF!</definedName>
    <definedName name="__________________BTC11">#REF!</definedName>
    <definedName name="__________________BTC12" localSheetId="8">#REF!</definedName>
    <definedName name="__________________BTC12">#REF!</definedName>
    <definedName name="__________________BTC13" localSheetId="8">#REF!</definedName>
    <definedName name="__________________BTC13">#REF!</definedName>
    <definedName name="__________________BTC14" localSheetId="8">#REF!</definedName>
    <definedName name="__________________BTC14">#REF!</definedName>
    <definedName name="__________________BTC15" localSheetId="8">#REF!</definedName>
    <definedName name="__________________BTC15">#REF!</definedName>
    <definedName name="__________________BTC16" localSheetId="8">#REF!</definedName>
    <definedName name="__________________BTC16">#REF!</definedName>
    <definedName name="__________________BTC17" localSheetId="8">#REF!</definedName>
    <definedName name="__________________BTC17">#REF!</definedName>
    <definedName name="__________________BTC18" localSheetId="8">#REF!</definedName>
    <definedName name="__________________BTC18">#REF!</definedName>
    <definedName name="__________________BTC19" localSheetId="8">#REF!</definedName>
    <definedName name="__________________BTC19">#REF!</definedName>
    <definedName name="__________________BTC2" localSheetId="8">#REF!</definedName>
    <definedName name="__________________BTC2">#REF!</definedName>
    <definedName name="__________________BTC20" localSheetId="8">#REF!</definedName>
    <definedName name="__________________BTC20">#REF!</definedName>
    <definedName name="__________________BTC21" localSheetId="8">#REF!</definedName>
    <definedName name="__________________BTC21">#REF!</definedName>
    <definedName name="__________________BTC22" localSheetId="8">#REF!</definedName>
    <definedName name="__________________BTC22">#REF!</definedName>
    <definedName name="__________________BTC23" localSheetId="8">#REF!</definedName>
    <definedName name="__________________BTC23">#REF!</definedName>
    <definedName name="__________________BTC24" localSheetId="8">#REF!</definedName>
    <definedName name="__________________BTC24">#REF!</definedName>
    <definedName name="__________________BTC3" localSheetId="8">#REF!</definedName>
    <definedName name="__________________BTC3">#REF!</definedName>
    <definedName name="__________________BTC4" localSheetId="8">#REF!</definedName>
    <definedName name="__________________BTC4">#REF!</definedName>
    <definedName name="__________________BTC5" localSheetId="8">#REF!</definedName>
    <definedName name="__________________BTC5">#REF!</definedName>
    <definedName name="__________________BTC6" localSheetId="8">#REF!</definedName>
    <definedName name="__________________BTC6">#REF!</definedName>
    <definedName name="__________________BTC7" localSheetId="8">#REF!</definedName>
    <definedName name="__________________BTC7">#REF!</definedName>
    <definedName name="__________________BTC8" localSheetId="8">#REF!</definedName>
    <definedName name="__________________BTC8">#REF!</definedName>
    <definedName name="__________________BTC9" localSheetId="8">#REF!</definedName>
    <definedName name="__________________BTC9">#REF!</definedName>
    <definedName name="__________________BTR1" localSheetId="8">#REF!</definedName>
    <definedName name="__________________BTR1">#REF!</definedName>
    <definedName name="__________________BTR10" localSheetId="8">#REF!</definedName>
    <definedName name="__________________BTR10">#REF!</definedName>
    <definedName name="__________________BTR11" localSheetId="8">#REF!</definedName>
    <definedName name="__________________BTR11">#REF!</definedName>
    <definedName name="__________________BTR12" localSheetId="8">#REF!</definedName>
    <definedName name="__________________BTR12">#REF!</definedName>
    <definedName name="__________________BTR13" localSheetId="8">#REF!</definedName>
    <definedName name="__________________BTR13">#REF!</definedName>
    <definedName name="__________________BTR14" localSheetId="8">#REF!</definedName>
    <definedName name="__________________BTR14">#REF!</definedName>
    <definedName name="__________________BTR15" localSheetId="8">#REF!</definedName>
    <definedName name="__________________BTR15">#REF!</definedName>
    <definedName name="__________________BTR16" localSheetId="8">#REF!</definedName>
    <definedName name="__________________BTR16">#REF!</definedName>
    <definedName name="__________________BTR17" localSheetId="8">#REF!</definedName>
    <definedName name="__________________BTR17">#REF!</definedName>
    <definedName name="__________________BTR18" localSheetId="8">#REF!</definedName>
    <definedName name="__________________BTR18">#REF!</definedName>
    <definedName name="__________________BTR19" localSheetId="8">#REF!</definedName>
    <definedName name="__________________BTR19">#REF!</definedName>
    <definedName name="__________________BTR2" localSheetId="8">#REF!</definedName>
    <definedName name="__________________BTR2">#REF!</definedName>
    <definedName name="__________________BTR20" localSheetId="8">#REF!</definedName>
    <definedName name="__________________BTR20">#REF!</definedName>
    <definedName name="__________________BTR21" localSheetId="8">#REF!</definedName>
    <definedName name="__________________BTR21">#REF!</definedName>
    <definedName name="__________________BTR22" localSheetId="8">#REF!</definedName>
    <definedName name="__________________BTR22">#REF!</definedName>
    <definedName name="__________________BTR23" localSheetId="8">#REF!</definedName>
    <definedName name="__________________BTR23">#REF!</definedName>
    <definedName name="__________________BTR24" localSheetId="8">#REF!</definedName>
    <definedName name="__________________BTR24">#REF!</definedName>
    <definedName name="__________________BTR3" localSheetId="8">#REF!</definedName>
    <definedName name="__________________BTR3">#REF!</definedName>
    <definedName name="__________________BTR4" localSheetId="8">#REF!</definedName>
    <definedName name="__________________BTR4">#REF!</definedName>
    <definedName name="__________________BTR5" localSheetId="8">#REF!</definedName>
    <definedName name="__________________BTR5">#REF!</definedName>
    <definedName name="__________________BTR6" localSheetId="8">#REF!</definedName>
    <definedName name="__________________BTR6">#REF!</definedName>
    <definedName name="__________________BTR7" localSheetId="8">#REF!</definedName>
    <definedName name="__________________BTR7">#REF!</definedName>
    <definedName name="__________________BTR8" localSheetId="8">#REF!</definedName>
    <definedName name="__________________BTR8">#REF!</definedName>
    <definedName name="__________________BTR9" localSheetId="8">#REF!</definedName>
    <definedName name="__________________BTR9">#REF!</definedName>
    <definedName name="__________________BTS1" localSheetId="8">#REF!</definedName>
    <definedName name="__________________BTS1">#REF!</definedName>
    <definedName name="__________________BTS10" localSheetId="8">#REF!</definedName>
    <definedName name="__________________BTS10">#REF!</definedName>
    <definedName name="__________________BTS11" localSheetId="8">#REF!</definedName>
    <definedName name="__________________BTS11">#REF!</definedName>
    <definedName name="__________________BTS12" localSheetId="8">#REF!</definedName>
    <definedName name="__________________BTS12">#REF!</definedName>
    <definedName name="__________________BTS13" localSheetId="8">#REF!</definedName>
    <definedName name="__________________BTS13">#REF!</definedName>
    <definedName name="__________________BTS14" localSheetId="8">#REF!</definedName>
    <definedName name="__________________BTS14">#REF!</definedName>
    <definedName name="__________________BTS15" localSheetId="8">#REF!</definedName>
    <definedName name="__________________BTS15">#REF!</definedName>
    <definedName name="__________________BTS16" localSheetId="8">#REF!</definedName>
    <definedName name="__________________BTS16">#REF!</definedName>
    <definedName name="__________________BTS17" localSheetId="8">#REF!</definedName>
    <definedName name="__________________BTS17">#REF!</definedName>
    <definedName name="__________________BTS18" localSheetId="8">#REF!</definedName>
    <definedName name="__________________BTS18">#REF!</definedName>
    <definedName name="__________________BTS19" localSheetId="8">#REF!</definedName>
    <definedName name="__________________BTS19">#REF!</definedName>
    <definedName name="__________________BTS2" localSheetId="8">#REF!</definedName>
    <definedName name="__________________BTS2">#REF!</definedName>
    <definedName name="__________________BTS20" localSheetId="8">#REF!</definedName>
    <definedName name="__________________BTS20">#REF!</definedName>
    <definedName name="__________________BTS21" localSheetId="8">#REF!</definedName>
    <definedName name="__________________BTS21">#REF!</definedName>
    <definedName name="__________________BTS22" localSheetId="8">#REF!</definedName>
    <definedName name="__________________BTS22">#REF!</definedName>
    <definedName name="__________________BTS23" localSheetId="8">#REF!</definedName>
    <definedName name="__________________BTS23">#REF!</definedName>
    <definedName name="__________________BTS24" localSheetId="8">#REF!</definedName>
    <definedName name="__________________BTS24">#REF!</definedName>
    <definedName name="__________________BTS3" localSheetId="8">#REF!</definedName>
    <definedName name="__________________BTS3">#REF!</definedName>
    <definedName name="__________________BTS4" localSheetId="8">#REF!</definedName>
    <definedName name="__________________BTS4">#REF!</definedName>
    <definedName name="__________________BTS5" localSheetId="8">#REF!</definedName>
    <definedName name="__________________BTS5">#REF!</definedName>
    <definedName name="__________________BTS6" localSheetId="8">#REF!</definedName>
    <definedName name="__________________BTS6">#REF!</definedName>
    <definedName name="__________________BTS7" localSheetId="8">#REF!</definedName>
    <definedName name="__________________BTS7">#REF!</definedName>
    <definedName name="__________________BTS8" localSheetId="8">#REF!</definedName>
    <definedName name="__________________BTS8">#REF!</definedName>
    <definedName name="__________________BTS9" localSheetId="8">#REF!</definedName>
    <definedName name="__________________BTS9">#REF!</definedName>
    <definedName name="__________________can430">40.73</definedName>
    <definedName name="__________________can435">43.3</definedName>
    <definedName name="__________________CCW1">[13]DATA!$H$67</definedName>
    <definedName name="__________________CCW2">[13]DATA!$H$97</definedName>
    <definedName name="__________________cur1">[2]r!$F$30</definedName>
    <definedName name="__________________GBS11" localSheetId="8">#REF!</definedName>
    <definedName name="__________________GBS11" localSheetId="0">#REF!</definedName>
    <definedName name="__________________GBS11">#REF!</definedName>
    <definedName name="__________________GBS110" localSheetId="8">#REF!</definedName>
    <definedName name="__________________GBS110" localSheetId="0">#REF!</definedName>
    <definedName name="__________________GBS110">#REF!</definedName>
    <definedName name="__________________GBS111" localSheetId="8">#REF!</definedName>
    <definedName name="__________________GBS111" localSheetId="0">#REF!</definedName>
    <definedName name="__________________GBS111">#REF!</definedName>
    <definedName name="__________________GBS112" localSheetId="8">#REF!</definedName>
    <definedName name="__________________GBS112">#REF!</definedName>
    <definedName name="__________________GBS113" localSheetId="8">#REF!</definedName>
    <definedName name="__________________GBS113">#REF!</definedName>
    <definedName name="__________________GBS114" localSheetId="8">#REF!</definedName>
    <definedName name="__________________GBS114">#REF!</definedName>
    <definedName name="__________________GBS115" localSheetId="8">#REF!</definedName>
    <definedName name="__________________GBS115">#REF!</definedName>
    <definedName name="__________________GBS116" localSheetId="8">#REF!</definedName>
    <definedName name="__________________GBS116">#REF!</definedName>
    <definedName name="__________________GBS117" localSheetId="8">#REF!</definedName>
    <definedName name="__________________GBS117">#REF!</definedName>
    <definedName name="__________________GBS118" localSheetId="8">#REF!</definedName>
    <definedName name="__________________GBS118">#REF!</definedName>
    <definedName name="__________________GBS119" localSheetId="8">#REF!</definedName>
    <definedName name="__________________GBS119">#REF!</definedName>
    <definedName name="__________________GBS12" localSheetId="8">#REF!</definedName>
    <definedName name="__________________GBS12">#REF!</definedName>
    <definedName name="__________________GBS120" localSheetId="8">#REF!</definedName>
    <definedName name="__________________GBS120">#REF!</definedName>
    <definedName name="__________________GBS121" localSheetId="8">#REF!</definedName>
    <definedName name="__________________GBS121">#REF!</definedName>
    <definedName name="__________________GBS122" localSheetId="8">#REF!</definedName>
    <definedName name="__________________GBS122">#REF!</definedName>
    <definedName name="__________________GBS123" localSheetId="8">#REF!</definedName>
    <definedName name="__________________GBS123">#REF!</definedName>
    <definedName name="__________________GBS124" localSheetId="8">#REF!</definedName>
    <definedName name="__________________GBS124">#REF!</definedName>
    <definedName name="__________________GBS13" localSheetId="8">#REF!</definedName>
    <definedName name="__________________GBS13">#REF!</definedName>
    <definedName name="__________________GBS14" localSheetId="8">#REF!</definedName>
    <definedName name="__________________GBS14">#REF!</definedName>
    <definedName name="__________________GBS15" localSheetId="8">#REF!</definedName>
    <definedName name="__________________GBS15">#REF!</definedName>
    <definedName name="__________________GBS16" localSheetId="8">#REF!</definedName>
    <definedName name="__________________GBS16">#REF!</definedName>
    <definedName name="__________________GBS17" localSheetId="8">#REF!</definedName>
    <definedName name="__________________GBS17">#REF!</definedName>
    <definedName name="__________________GBS18" localSheetId="8">#REF!</definedName>
    <definedName name="__________________GBS18">#REF!</definedName>
    <definedName name="__________________GBS19" localSheetId="8">#REF!</definedName>
    <definedName name="__________________GBS19">#REF!</definedName>
    <definedName name="__________________GBS21" localSheetId="8">#REF!</definedName>
    <definedName name="__________________GBS21">#REF!</definedName>
    <definedName name="__________________GBS210" localSheetId="8">#REF!</definedName>
    <definedName name="__________________GBS210">#REF!</definedName>
    <definedName name="__________________GBS211" localSheetId="8">#REF!</definedName>
    <definedName name="__________________GBS211">#REF!</definedName>
    <definedName name="__________________GBS212" localSheetId="8">#REF!</definedName>
    <definedName name="__________________GBS212">#REF!</definedName>
    <definedName name="__________________GBS213" localSheetId="8">#REF!</definedName>
    <definedName name="__________________GBS213">#REF!</definedName>
    <definedName name="__________________GBS214" localSheetId="8">#REF!</definedName>
    <definedName name="__________________GBS214">#REF!</definedName>
    <definedName name="__________________GBS215" localSheetId="8">#REF!</definedName>
    <definedName name="__________________GBS215">#REF!</definedName>
    <definedName name="__________________GBS216" localSheetId="8">#REF!</definedName>
    <definedName name="__________________GBS216">#REF!</definedName>
    <definedName name="__________________GBS217" localSheetId="8">#REF!</definedName>
    <definedName name="__________________GBS217">#REF!</definedName>
    <definedName name="__________________GBS218" localSheetId="8">#REF!</definedName>
    <definedName name="__________________GBS218">#REF!</definedName>
    <definedName name="__________________GBS219" localSheetId="8">#REF!</definedName>
    <definedName name="__________________GBS219">#REF!</definedName>
    <definedName name="__________________GBS22" localSheetId="8">#REF!</definedName>
    <definedName name="__________________GBS22">#REF!</definedName>
    <definedName name="__________________GBS220" localSheetId="8">#REF!</definedName>
    <definedName name="__________________GBS220">#REF!</definedName>
    <definedName name="__________________GBS221" localSheetId="8">#REF!</definedName>
    <definedName name="__________________GBS221">#REF!</definedName>
    <definedName name="__________________GBS222" localSheetId="8">#REF!</definedName>
    <definedName name="__________________GBS222">#REF!</definedName>
    <definedName name="__________________GBS223" localSheetId="8">#REF!</definedName>
    <definedName name="__________________GBS223">#REF!</definedName>
    <definedName name="__________________GBS224" localSheetId="8">#REF!</definedName>
    <definedName name="__________________GBS224">#REF!</definedName>
    <definedName name="__________________GBS23" localSheetId="8">#REF!</definedName>
    <definedName name="__________________GBS23">#REF!</definedName>
    <definedName name="__________________GBS24" localSheetId="8">#REF!</definedName>
    <definedName name="__________________GBS24">#REF!</definedName>
    <definedName name="__________________GBS25" localSheetId="8">#REF!</definedName>
    <definedName name="__________________GBS25">#REF!</definedName>
    <definedName name="__________________GBS26" localSheetId="8">#REF!</definedName>
    <definedName name="__________________GBS26">#REF!</definedName>
    <definedName name="__________________GBS27" localSheetId="8">#REF!</definedName>
    <definedName name="__________________GBS27">#REF!</definedName>
    <definedName name="__________________GBS28" localSheetId="8">#REF!</definedName>
    <definedName name="__________________GBS28">#REF!</definedName>
    <definedName name="__________________GBS29" localSheetId="8">#REF!</definedName>
    <definedName name="__________________GBS29">#REF!</definedName>
    <definedName name="__________________imp1">[10]DATA_PRG!$H$245</definedName>
    <definedName name="__________________knr2" localSheetId="8">#REF!</definedName>
    <definedName name="__________________knr2" localSheetId="0">#REF!</definedName>
    <definedName name="__________________knr2">#REF!</definedName>
    <definedName name="__________________l1">[3]leads!$A$3:$E$108</definedName>
    <definedName name="__________________l12" localSheetId="8">#REF!</definedName>
    <definedName name="__________________l12" localSheetId="0">#REF!</definedName>
    <definedName name="__________________l12">#REF!</definedName>
    <definedName name="__________________l2">[2]r!$F$29</definedName>
    <definedName name="__________________l3" localSheetId="8">#REF!</definedName>
    <definedName name="__________________l3" localSheetId="0">#REF!</definedName>
    <definedName name="__________________l3">#REF!</definedName>
    <definedName name="__________________l4">[4]Sheet1!$W$2:$Y$103</definedName>
    <definedName name="__________________l5" localSheetId="8">#REF!</definedName>
    <definedName name="__________________l5" localSheetId="0">#REF!</definedName>
    <definedName name="__________________l5">#REF!</definedName>
    <definedName name="__________________l6">[2]r!$F$4</definedName>
    <definedName name="__________________l7">[5]r!$F$4</definedName>
    <definedName name="__________________l8">[2]r!$F$2</definedName>
    <definedName name="__________________l9">[2]r!$F$3</definedName>
    <definedName name="__________________LJ6">[13]DATA!$H$245</definedName>
    <definedName name="__________________lj600" localSheetId="8">#REF!</definedName>
    <definedName name="__________________lj600" localSheetId="0">#REF!</definedName>
    <definedName name="__________________lj600">#REF!</definedName>
    <definedName name="__________________lj900" localSheetId="8">#REF!</definedName>
    <definedName name="__________________lj900" localSheetId="0">#REF!</definedName>
    <definedName name="__________________lj900">#REF!</definedName>
    <definedName name="__________________LL3" localSheetId="8">#REF!</definedName>
    <definedName name="__________________LL3" localSheetId="0">#REF!</definedName>
    <definedName name="__________________LL3">#REF!</definedName>
    <definedName name="__________________LSO24" localSheetId="8">[14]Lead!#REF!</definedName>
    <definedName name="__________________LSO24" localSheetId="0">[14]Lead!#REF!</definedName>
    <definedName name="__________________LSO24">[14]Lead!#REF!</definedName>
    <definedName name="__________________MA1" localSheetId="8">#REF!</definedName>
    <definedName name="__________________MA1" localSheetId="0">#REF!</definedName>
    <definedName name="__________________MA1">#REF!</definedName>
    <definedName name="__________________MA2" localSheetId="8">#REF!</definedName>
    <definedName name="__________________MA2" localSheetId="0">#REF!</definedName>
    <definedName name="__________________MA2">#REF!</definedName>
    <definedName name="__________________Met22" localSheetId="8">#REF!</definedName>
    <definedName name="__________________Met22" localSheetId="0">#REF!</definedName>
    <definedName name="__________________Met22">#REF!</definedName>
    <definedName name="__________________Met45" localSheetId="8">#REF!</definedName>
    <definedName name="__________________Met45">#REF!</definedName>
    <definedName name="__________________MEt55" localSheetId="8">#REF!</definedName>
    <definedName name="__________________MEt55">#REF!</definedName>
    <definedName name="__________________Met63" localSheetId="8">#REF!</definedName>
    <definedName name="__________________Met63">#REF!</definedName>
    <definedName name="__________________ML21" localSheetId="8">#REF!</definedName>
    <definedName name="__________________ML21">#REF!</definedName>
    <definedName name="__________________ML210" localSheetId="8">#REF!</definedName>
    <definedName name="__________________ML210">#REF!</definedName>
    <definedName name="__________________ML211" localSheetId="8">#REF!</definedName>
    <definedName name="__________________ML211">#REF!</definedName>
    <definedName name="__________________ML212" localSheetId="8">#REF!</definedName>
    <definedName name="__________________ML212">#REF!</definedName>
    <definedName name="__________________ML213" localSheetId="8">#REF!</definedName>
    <definedName name="__________________ML213">#REF!</definedName>
    <definedName name="__________________ML214" localSheetId="8">#REF!</definedName>
    <definedName name="__________________ML214">#REF!</definedName>
    <definedName name="__________________ML215" localSheetId="8">#REF!</definedName>
    <definedName name="__________________ML215">#REF!</definedName>
    <definedName name="__________________ML216" localSheetId="8">#REF!</definedName>
    <definedName name="__________________ML216">#REF!</definedName>
    <definedName name="__________________ML217" localSheetId="8">#REF!</definedName>
    <definedName name="__________________ML217">#REF!</definedName>
    <definedName name="__________________ML218" localSheetId="8">#REF!</definedName>
    <definedName name="__________________ML218">#REF!</definedName>
    <definedName name="__________________ML219" localSheetId="8">#REF!</definedName>
    <definedName name="__________________ML219">#REF!</definedName>
    <definedName name="__________________ML22" localSheetId="8">#REF!</definedName>
    <definedName name="__________________ML22">#REF!</definedName>
    <definedName name="__________________ML220" localSheetId="8">#REF!</definedName>
    <definedName name="__________________ML220">#REF!</definedName>
    <definedName name="__________________ML221" localSheetId="8">#REF!</definedName>
    <definedName name="__________________ML221">#REF!</definedName>
    <definedName name="__________________ML222" localSheetId="8">#REF!</definedName>
    <definedName name="__________________ML222">#REF!</definedName>
    <definedName name="__________________ML223" localSheetId="8">#REF!</definedName>
    <definedName name="__________________ML223">#REF!</definedName>
    <definedName name="__________________ML224" localSheetId="8">#REF!</definedName>
    <definedName name="__________________ML224">#REF!</definedName>
    <definedName name="__________________ML23" localSheetId="8">#REF!</definedName>
    <definedName name="__________________ML23">#REF!</definedName>
    <definedName name="__________________ML24" localSheetId="8">#REF!</definedName>
    <definedName name="__________________ML24">#REF!</definedName>
    <definedName name="__________________ML25" localSheetId="8">#REF!</definedName>
    <definedName name="__________________ML25">#REF!</definedName>
    <definedName name="__________________ML26" localSheetId="8">#REF!</definedName>
    <definedName name="__________________ML26">#REF!</definedName>
    <definedName name="__________________ML27" localSheetId="8">#REF!</definedName>
    <definedName name="__________________ML27">#REF!</definedName>
    <definedName name="__________________ML28" localSheetId="8">#REF!</definedName>
    <definedName name="__________________ML28">#REF!</definedName>
    <definedName name="__________________ML29" localSheetId="8">#REF!</definedName>
    <definedName name="__________________ML29">#REF!</definedName>
    <definedName name="__________________ML31" localSheetId="8">#REF!</definedName>
    <definedName name="__________________ML31">#REF!</definedName>
    <definedName name="__________________ML310" localSheetId="8">#REF!</definedName>
    <definedName name="__________________ML310">#REF!</definedName>
    <definedName name="__________________ML311" localSheetId="8">#REF!</definedName>
    <definedName name="__________________ML311">#REF!</definedName>
    <definedName name="__________________ML312" localSheetId="8">#REF!</definedName>
    <definedName name="__________________ML312">#REF!</definedName>
    <definedName name="__________________ML313" localSheetId="8">#REF!</definedName>
    <definedName name="__________________ML313">#REF!</definedName>
    <definedName name="__________________ML314" localSheetId="8">#REF!</definedName>
    <definedName name="__________________ML314">#REF!</definedName>
    <definedName name="__________________ML315" localSheetId="8">#REF!</definedName>
    <definedName name="__________________ML315">#REF!</definedName>
    <definedName name="__________________ML316" localSheetId="8">#REF!</definedName>
    <definedName name="__________________ML316">#REF!</definedName>
    <definedName name="__________________ML317" localSheetId="8">#REF!</definedName>
    <definedName name="__________________ML317">#REF!</definedName>
    <definedName name="__________________ML318" localSheetId="8">#REF!</definedName>
    <definedName name="__________________ML318">#REF!</definedName>
    <definedName name="__________________ML319" localSheetId="8">#REF!</definedName>
    <definedName name="__________________ML319">#REF!</definedName>
    <definedName name="__________________ML32" localSheetId="8">#REF!</definedName>
    <definedName name="__________________ML32">#REF!</definedName>
    <definedName name="__________________ML320" localSheetId="8">#REF!</definedName>
    <definedName name="__________________ML320">#REF!</definedName>
    <definedName name="__________________ML321" localSheetId="8">#REF!</definedName>
    <definedName name="__________________ML321">#REF!</definedName>
    <definedName name="__________________ML322" localSheetId="8">#REF!</definedName>
    <definedName name="__________________ML322">#REF!</definedName>
    <definedName name="__________________ML323" localSheetId="8">#REF!</definedName>
    <definedName name="__________________ML323">#REF!</definedName>
    <definedName name="__________________ML324" localSheetId="8">#REF!</definedName>
    <definedName name="__________________ML324">#REF!</definedName>
    <definedName name="__________________ML33" localSheetId="8">#REF!</definedName>
    <definedName name="__________________ML33">#REF!</definedName>
    <definedName name="__________________ML34" localSheetId="8">#REF!</definedName>
    <definedName name="__________________ML34">#REF!</definedName>
    <definedName name="__________________ML35" localSheetId="8">#REF!</definedName>
    <definedName name="__________________ML35">#REF!</definedName>
    <definedName name="__________________ML36" localSheetId="8">#REF!</definedName>
    <definedName name="__________________ML36">#REF!</definedName>
    <definedName name="__________________ML37" localSheetId="8">#REF!</definedName>
    <definedName name="__________________ML37">#REF!</definedName>
    <definedName name="__________________ML38" localSheetId="8">#REF!</definedName>
    <definedName name="__________________ML38">#REF!</definedName>
    <definedName name="__________________ML39" localSheetId="8">#REF!</definedName>
    <definedName name="__________________ML39">#REF!</definedName>
    <definedName name="__________________ML7" localSheetId="8">#REF!</definedName>
    <definedName name="__________________ML7">#REF!</definedName>
    <definedName name="__________________ML8" localSheetId="8">#REF!</definedName>
    <definedName name="__________________ML8">#REF!</definedName>
    <definedName name="__________________ML9" localSheetId="8">#REF!</definedName>
    <definedName name="__________________ML9">#REF!</definedName>
    <definedName name="__________________mm1">[6]r!$F$4</definedName>
    <definedName name="__________________mm1000" localSheetId="8">#REF!</definedName>
    <definedName name="__________________mm1000" localSheetId="0">#REF!</definedName>
    <definedName name="__________________mm1000">#REF!</definedName>
    <definedName name="__________________mm11">[2]r!$F$4</definedName>
    <definedName name="__________________mm111">[5]r!$F$4</definedName>
    <definedName name="__________________mm600" localSheetId="8">#REF!</definedName>
    <definedName name="__________________mm600" localSheetId="0">#REF!</definedName>
    <definedName name="__________________mm600">#REF!</definedName>
    <definedName name="__________________mm800" localSheetId="8">#REF!</definedName>
    <definedName name="__________________mm800" localSheetId="0">#REF!</definedName>
    <definedName name="__________________mm800">#REF!</definedName>
    <definedName name="__________________PC1" localSheetId="8">#REF!</definedName>
    <definedName name="__________________PC1" localSheetId="0">#REF!</definedName>
    <definedName name="__________________PC1">#REF!</definedName>
    <definedName name="__________________PC10" localSheetId="8">#REF!</definedName>
    <definedName name="__________________PC10">#REF!</definedName>
    <definedName name="__________________PC11" localSheetId="8">#REF!</definedName>
    <definedName name="__________________PC11">#REF!</definedName>
    <definedName name="__________________PC12" localSheetId="8">#REF!</definedName>
    <definedName name="__________________PC12">#REF!</definedName>
    <definedName name="__________________PC13" localSheetId="8">#REF!</definedName>
    <definedName name="__________________PC13">#REF!</definedName>
    <definedName name="__________________PC14" localSheetId="8">#REF!</definedName>
    <definedName name="__________________PC14">#REF!</definedName>
    <definedName name="__________________PC15" localSheetId="8">#REF!</definedName>
    <definedName name="__________________PC15">#REF!</definedName>
    <definedName name="__________________PC16" localSheetId="8">#REF!</definedName>
    <definedName name="__________________PC16">#REF!</definedName>
    <definedName name="__________________PC17" localSheetId="8">#REF!</definedName>
    <definedName name="__________________PC17">#REF!</definedName>
    <definedName name="__________________PC18" localSheetId="8">#REF!</definedName>
    <definedName name="__________________PC18">#REF!</definedName>
    <definedName name="__________________PC19" localSheetId="8">#REF!</definedName>
    <definedName name="__________________PC19">#REF!</definedName>
    <definedName name="__________________pc2" localSheetId="8">#REF!</definedName>
    <definedName name="__________________pc2" localSheetId="0">#REF!</definedName>
    <definedName name="__________________pc2">#REF!</definedName>
    <definedName name="__________________PC20" localSheetId="8">#REF!</definedName>
    <definedName name="__________________PC20">#REF!</definedName>
    <definedName name="__________________PC21" localSheetId="8">#REF!</definedName>
    <definedName name="__________________PC21">#REF!</definedName>
    <definedName name="__________________PC22" localSheetId="8">#REF!</definedName>
    <definedName name="__________________PC22">#REF!</definedName>
    <definedName name="__________________PC23" localSheetId="8">#REF!</definedName>
    <definedName name="__________________PC23">#REF!</definedName>
    <definedName name="__________________PC24" localSheetId="8">#REF!</definedName>
    <definedName name="__________________PC24">#REF!</definedName>
    <definedName name="__________________PC3" localSheetId="8">#REF!</definedName>
    <definedName name="__________________PC3">#REF!</definedName>
    <definedName name="__________________PC4" localSheetId="8">#REF!</definedName>
    <definedName name="__________________PC4">#REF!</definedName>
    <definedName name="__________________PC5" localSheetId="8">#REF!</definedName>
    <definedName name="__________________PC5">#REF!</definedName>
    <definedName name="__________________PC6" localSheetId="8">#REF!</definedName>
    <definedName name="__________________PC6">#REF!</definedName>
    <definedName name="__________________pc600" localSheetId="8">#REF!</definedName>
    <definedName name="__________________pc600">#REF!</definedName>
    <definedName name="__________________PC7" localSheetId="8">#REF!</definedName>
    <definedName name="__________________PC7">#REF!</definedName>
    <definedName name="__________________PC8" localSheetId="8">#REF!</definedName>
    <definedName name="__________________PC8">#REF!</definedName>
    <definedName name="__________________PC9" localSheetId="8">#REF!</definedName>
    <definedName name="__________________PC9">#REF!</definedName>
    <definedName name="__________________pc900" localSheetId="8">#REF!</definedName>
    <definedName name="__________________pc900">#REF!</definedName>
    <definedName name="__________________pla4">[11]DATA_PRG!$H$269</definedName>
    <definedName name="__________________pv2" localSheetId="8">#REF!</definedName>
    <definedName name="__________________pv2" localSheetId="0">#REF!</definedName>
    <definedName name="__________________pv2">#REF!</definedName>
    <definedName name="__________________rr3">[7]v!$A$2:$E$51</definedName>
    <definedName name="__________________rrr1">[7]r!$B$1:$I$145</definedName>
    <definedName name="__________________SP10">[12]Sheet1!$C$18</definedName>
    <definedName name="__________________SP16">[12]Sheet1!$C$24</definedName>
    <definedName name="__________________SP7">[12]Sheet1!$C$15</definedName>
    <definedName name="__________________ss12">[8]rdamdata!$J$8</definedName>
    <definedName name="__________________ss20">[8]rdamdata!$J$7</definedName>
    <definedName name="__________________ss40">[8]rdamdata!$J$6</definedName>
    <definedName name="__________________var1" localSheetId="8">#REF!</definedName>
    <definedName name="__________________var1" localSheetId="0">#REF!</definedName>
    <definedName name="__________________var1">#REF!</definedName>
    <definedName name="__________________var4" localSheetId="8">#REF!</definedName>
    <definedName name="__________________var4" localSheetId="0">#REF!</definedName>
    <definedName name="__________________var4">#REF!</definedName>
    <definedName name="__________________vat1" localSheetId="8">#REF!</definedName>
    <definedName name="__________________vat1" localSheetId="0">#REF!</definedName>
    <definedName name="__________________vat1">#REF!</definedName>
    <definedName name="__________________xh2256">[16]HDPE!$L$30</definedName>
    <definedName name="__________________xh2506">[16]HDPE!$M$30</definedName>
    <definedName name="__________________xh2806">[16]HDPE!$N$30</definedName>
    <definedName name="__________________xh3156">[16]HDPE!$O$30</definedName>
    <definedName name="__________________xh634">[16]HDPE!$C$16</definedName>
    <definedName name="__________________xk7100">[16]DI!$C$37</definedName>
    <definedName name="__________________xk7150">[16]DI!$D$37</definedName>
    <definedName name="__________________xk7250">[16]DI!$F$37</definedName>
    <definedName name="__________________xk7300">[16]DI!$G$37</definedName>
    <definedName name="__________________xp11010">[16]pvc!$F$61</definedName>
    <definedName name="__________________xp1104">[16]pvc!$F$31</definedName>
    <definedName name="__________________xp1106">[16]pvc!$F$46</definedName>
    <definedName name="__________________xp1254">[16]pvc!$G$31</definedName>
    <definedName name="__________________xp1256">[16]pvc!$G$46</definedName>
    <definedName name="__________________xp14010">[16]pvc!$H$61</definedName>
    <definedName name="__________________xp1404">[16]pvc!$H$31</definedName>
    <definedName name="__________________xp1406">[16]pvc!$H$46</definedName>
    <definedName name="__________________xp1604">[16]pvc!$I$31</definedName>
    <definedName name="__________________xp1606">[16]pvc!$I$46</definedName>
    <definedName name="__________________xp1804">[16]pvc!$J$31</definedName>
    <definedName name="__________________xp1806">[16]pvc!$J$46</definedName>
    <definedName name="__________________xp2006">[16]pvc!$K$46</definedName>
    <definedName name="__________________xp6310">[16]pvc!$C$61</definedName>
    <definedName name="__________________xp636">[16]pvc!$C$46</definedName>
    <definedName name="__________________xp7510">[16]pvc!$D$61</definedName>
    <definedName name="__________________xp754">[16]pvc!$D$31</definedName>
    <definedName name="__________________xp756">[16]pvc!$D$46</definedName>
    <definedName name="__________________xp9010">[16]pvc!$E$61</definedName>
    <definedName name="__________________xp904">[16]pvc!$E$31</definedName>
    <definedName name="__________________xp906">[16]pvc!$E$46</definedName>
    <definedName name="_________________bla1">[1]leads!$H$7</definedName>
    <definedName name="_________________BSG100" localSheetId="8">#REF!</definedName>
    <definedName name="_________________BSG100" localSheetId="0">#REF!</definedName>
    <definedName name="_________________BSG100">#REF!</definedName>
    <definedName name="_________________BSG150" localSheetId="8">#REF!</definedName>
    <definedName name="_________________BSG150" localSheetId="0">#REF!</definedName>
    <definedName name="_________________BSG150">#REF!</definedName>
    <definedName name="_________________BSG5" localSheetId="8">#REF!</definedName>
    <definedName name="_________________BSG5" localSheetId="0">#REF!</definedName>
    <definedName name="_________________BSG5">#REF!</definedName>
    <definedName name="_________________BSG75" localSheetId="8">#REF!</definedName>
    <definedName name="_________________BSG75">#REF!</definedName>
    <definedName name="_________________BTC1" localSheetId="8">#REF!</definedName>
    <definedName name="_________________BTC1">#REF!</definedName>
    <definedName name="_________________BTC10" localSheetId="8">#REF!</definedName>
    <definedName name="_________________BTC10">#REF!</definedName>
    <definedName name="_________________BTC11" localSheetId="8">#REF!</definedName>
    <definedName name="_________________BTC11">#REF!</definedName>
    <definedName name="_________________BTC12" localSheetId="8">#REF!</definedName>
    <definedName name="_________________BTC12">#REF!</definedName>
    <definedName name="_________________BTC13" localSheetId="8">#REF!</definedName>
    <definedName name="_________________BTC13">#REF!</definedName>
    <definedName name="_________________BTC14" localSheetId="8">#REF!</definedName>
    <definedName name="_________________BTC14">#REF!</definedName>
    <definedName name="_________________BTC15" localSheetId="8">#REF!</definedName>
    <definedName name="_________________BTC15">#REF!</definedName>
    <definedName name="_________________BTC16" localSheetId="8">#REF!</definedName>
    <definedName name="_________________BTC16">#REF!</definedName>
    <definedName name="_________________BTC17" localSheetId="8">#REF!</definedName>
    <definedName name="_________________BTC17">#REF!</definedName>
    <definedName name="_________________BTC18" localSheetId="8">#REF!</definedName>
    <definedName name="_________________BTC18">#REF!</definedName>
    <definedName name="_________________BTC19" localSheetId="8">#REF!</definedName>
    <definedName name="_________________BTC19">#REF!</definedName>
    <definedName name="_________________BTC2" localSheetId="8">#REF!</definedName>
    <definedName name="_________________BTC2">#REF!</definedName>
    <definedName name="_________________BTC20" localSheetId="8">#REF!</definedName>
    <definedName name="_________________BTC20">#REF!</definedName>
    <definedName name="_________________BTC21" localSheetId="8">#REF!</definedName>
    <definedName name="_________________BTC21">#REF!</definedName>
    <definedName name="_________________BTC22" localSheetId="8">#REF!</definedName>
    <definedName name="_________________BTC22">#REF!</definedName>
    <definedName name="_________________BTC23" localSheetId="8">#REF!</definedName>
    <definedName name="_________________BTC23">#REF!</definedName>
    <definedName name="_________________BTC24" localSheetId="8">#REF!</definedName>
    <definedName name="_________________BTC24">#REF!</definedName>
    <definedName name="_________________BTC3" localSheetId="8">#REF!</definedName>
    <definedName name="_________________BTC3">#REF!</definedName>
    <definedName name="_________________BTC4" localSheetId="8">#REF!</definedName>
    <definedName name="_________________BTC4">#REF!</definedName>
    <definedName name="_________________BTC5" localSheetId="8">#REF!</definedName>
    <definedName name="_________________BTC5">#REF!</definedName>
    <definedName name="_________________BTC6" localSheetId="8">#REF!</definedName>
    <definedName name="_________________BTC6">#REF!</definedName>
    <definedName name="_________________BTC7" localSheetId="8">#REF!</definedName>
    <definedName name="_________________BTC7">#REF!</definedName>
    <definedName name="_________________BTC8" localSheetId="8">#REF!</definedName>
    <definedName name="_________________BTC8">#REF!</definedName>
    <definedName name="_________________BTC9" localSheetId="8">#REF!</definedName>
    <definedName name="_________________BTC9">#REF!</definedName>
    <definedName name="_________________BTR1" localSheetId="8">#REF!</definedName>
    <definedName name="_________________BTR1">#REF!</definedName>
    <definedName name="_________________BTR10" localSheetId="8">#REF!</definedName>
    <definedName name="_________________BTR10">#REF!</definedName>
    <definedName name="_________________BTR11" localSheetId="8">#REF!</definedName>
    <definedName name="_________________BTR11">#REF!</definedName>
    <definedName name="_________________BTR12" localSheetId="8">#REF!</definedName>
    <definedName name="_________________BTR12">#REF!</definedName>
    <definedName name="_________________BTR13" localSheetId="8">#REF!</definedName>
    <definedName name="_________________BTR13">#REF!</definedName>
    <definedName name="_________________BTR14" localSheetId="8">#REF!</definedName>
    <definedName name="_________________BTR14">#REF!</definedName>
    <definedName name="_________________BTR15" localSheetId="8">#REF!</definedName>
    <definedName name="_________________BTR15">#REF!</definedName>
    <definedName name="_________________BTR16" localSheetId="8">#REF!</definedName>
    <definedName name="_________________BTR16">#REF!</definedName>
    <definedName name="_________________BTR17" localSheetId="8">#REF!</definedName>
    <definedName name="_________________BTR17">#REF!</definedName>
    <definedName name="_________________BTR18" localSheetId="8">#REF!</definedName>
    <definedName name="_________________BTR18">#REF!</definedName>
    <definedName name="_________________BTR19" localSheetId="8">#REF!</definedName>
    <definedName name="_________________BTR19">#REF!</definedName>
    <definedName name="_________________BTR2" localSheetId="8">#REF!</definedName>
    <definedName name="_________________BTR2">#REF!</definedName>
    <definedName name="_________________BTR20" localSheetId="8">#REF!</definedName>
    <definedName name="_________________BTR20">#REF!</definedName>
    <definedName name="_________________BTR21" localSheetId="8">#REF!</definedName>
    <definedName name="_________________BTR21">#REF!</definedName>
    <definedName name="_________________BTR22" localSheetId="8">#REF!</definedName>
    <definedName name="_________________BTR22">#REF!</definedName>
    <definedName name="_________________BTR23" localSheetId="8">#REF!</definedName>
    <definedName name="_________________BTR23">#REF!</definedName>
    <definedName name="_________________BTR24" localSheetId="8">#REF!</definedName>
    <definedName name="_________________BTR24">#REF!</definedName>
    <definedName name="_________________BTR3" localSheetId="8">#REF!</definedName>
    <definedName name="_________________BTR3">#REF!</definedName>
    <definedName name="_________________BTR4" localSheetId="8">#REF!</definedName>
    <definedName name="_________________BTR4">#REF!</definedName>
    <definedName name="_________________BTR5" localSheetId="8">#REF!</definedName>
    <definedName name="_________________BTR5">#REF!</definedName>
    <definedName name="_________________BTR6" localSheetId="8">#REF!</definedName>
    <definedName name="_________________BTR6">#REF!</definedName>
    <definedName name="_________________BTR7" localSheetId="8">#REF!</definedName>
    <definedName name="_________________BTR7">#REF!</definedName>
    <definedName name="_________________BTR8" localSheetId="8">#REF!</definedName>
    <definedName name="_________________BTR8">#REF!</definedName>
    <definedName name="_________________BTR9" localSheetId="8">#REF!</definedName>
    <definedName name="_________________BTR9">#REF!</definedName>
    <definedName name="_________________BTS1" localSheetId="8">#REF!</definedName>
    <definedName name="_________________BTS1">#REF!</definedName>
    <definedName name="_________________BTS10" localSheetId="8">#REF!</definedName>
    <definedName name="_________________BTS10">#REF!</definedName>
    <definedName name="_________________BTS11" localSheetId="8">#REF!</definedName>
    <definedName name="_________________BTS11">#REF!</definedName>
    <definedName name="_________________BTS12" localSheetId="8">#REF!</definedName>
    <definedName name="_________________BTS12">#REF!</definedName>
    <definedName name="_________________BTS13" localSheetId="8">#REF!</definedName>
    <definedName name="_________________BTS13">#REF!</definedName>
    <definedName name="_________________BTS14" localSheetId="8">#REF!</definedName>
    <definedName name="_________________BTS14">#REF!</definedName>
    <definedName name="_________________BTS15" localSheetId="8">#REF!</definedName>
    <definedName name="_________________BTS15">#REF!</definedName>
    <definedName name="_________________BTS16" localSheetId="8">#REF!</definedName>
    <definedName name="_________________BTS16">#REF!</definedName>
    <definedName name="_________________BTS17" localSheetId="8">#REF!</definedName>
    <definedName name="_________________BTS17">#REF!</definedName>
    <definedName name="_________________BTS18" localSheetId="8">#REF!</definedName>
    <definedName name="_________________BTS18">#REF!</definedName>
    <definedName name="_________________BTS19" localSheetId="8">#REF!</definedName>
    <definedName name="_________________BTS19">#REF!</definedName>
    <definedName name="_________________BTS2" localSheetId="8">#REF!</definedName>
    <definedName name="_________________BTS2">#REF!</definedName>
    <definedName name="_________________BTS20" localSheetId="8">#REF!</definedName>
    <definedName name="_________________BTS20">#REF!</definedName>
    <definedName name="_________________BTS21" localSheetId="8">#REF!</definedName>
    <definedName name="_________________BTS21">#REF!</definedName>
    <definedName name="_________________BTS22" localSheetId="8">#REF!</definedName>
    <definedName name="_________________BTS22">#REF!</definedName>
    <definedName name="_________________BTS23" localSheetId="8">#REF!</definedName>
    <definedName name="_________________BTS23">#REF!</definedName>
    <definedName name="_________________BTS24" localSheetId="8">#REF!</definedName>
    <definedName name="_________________BTS24">#REF!</definedName>
    <definedName name="_________________BTS3" localSheetId="8">#REF!</definedName>
    <definedName name="_________________BTS3">#REF!</definedName>
    <definedName name="_________________BTS4" localSheetId="8">#REF!</definedName>
    <definedName name="_________________BTS4">#REF!</definedName>
    <definedName name="_________________BTS5" localSheetId="8">#REF!</definedName>
    <definedName name="_________________BTS5">#REF!</definedName>
    <definedName name="_________________BTS6" localSheetId="8">#REF!</definedName>
    <definedName name="_________________BTS6">#REF!</definedName>
    <definedName name="_________________BTS7" localSheetId="8">#REF!</definedName>
    <definedName name="_________________BTS7">#REF!</definedName>
    <definedName name="_________________BTS8" localSheetId="8">#REF!</definedName>
    <definedName name="_________________BTS8">#REF!</definedName>
    <definedName name="_________________BTS9" localSheetId="8">#REF!</definedName>
    <definedName name="_________________BTS9">#REF!</definedName>
    <definedName name="_________________can430">40.73</definedName>
    <definedName name="_________________can435">43.3</definedName>
    <definedName name="_________________CCW1">[17]DATA!$H$67</definedName>
    <definedName name="_________________CCW2">[17]DATA!$H$97</definedName>
    <definedName name="_________________cur1">[2]r!$F$30</definedName>
    <definedName name="_________________GBS11" localSheetId="8">#REF!</definedName>
    <definedName name="_________________GBS11" localSheetId="0">#REF!</definedName>
    <definedName name="_________________GBS11">#REF!</definedName>
    <definedName name="_________________GBS110" localSheetId="8">#REF!</definedName>
    <definedName name="_________________GBS110" localSheetId="0">#REF!</definedName>
    <definedName name="_________________GBS110">#REF!</definedName>
    <definedName name="_________________GBS111" localSheetId="8">#REF!</definedName>
    <definedName name="_________________GBS111" localSheetId="0">#REF!</definedName>
    <definedName name="_________________GBS111">#REF!</definedName>
    <definedName name="_________________GBS112" localSheetId="8">#REF!</definedName>
    <definedName name="_________________GBS112">#REF!</definedName>
    <definedName name="_________________GBS113" localSheetId="8">#REF!</definedName>
    <definedName name="_________________GBS113">#REF!</definedName>
    <definedName name="_________________GBS114" localSheetId="8">#REF!</definedName>
    <definedName name="_________________GBS114">#REF!</definedName>
    <definedName name="_________________GBS115" localSheetId="8">#REF!</definedName>
    <definedName name="_________________GBS115">#REF!</definedName>
    <definedName name="_________________GBS116" localSheetId="8">#REF!</definedName>
    <definedName name="_________________GBS116">#REF!</definedName>
    <definedName name="_________________GBS117" localSheetId="8">#REF!</definedName>
    <definedName name="_________________GBS117">#REF!</definedName>
    <definedName name="_________________GBS118" localSheetId="8">#REF!</definedName>
    <definedName name="_________________GBS118">#REF!</definedName>
    <definedName name="_________________GBS119" localSheetId="8">#REF!</definedName>
    <definedName name="_________________GBS119">#REF!</definedName>
    <definedName name="_________________GBS12" localSheetId="8">#REF!</definedName>
    <definedName name="_________________GBS12">#REF!</definedName>
    <definedName name="_________________GBS120" localSheetId="8">#REF!</definedName>
    <definedName name="_________________GBS120">#REF!</definedName>
    <definedName name="_________________GBS121" localSheetId="8">#REF!</definedName>
    <definedName name="_________________GBS121">#REF!</definedName>
    <definedName name="_________________GBS122" localSheetId="8">#REF!</definedName>
    <definedName name="_________________GBS122">#REF!</definedName>
    <definedName name="_________________GBS123" localSheetId="8">#REF!</definedName>
    <definedName name="_________________GBS123">#REF!</definedName>
    <definedName name="_________________GBS124" localSheetId="8">#REF!</definedName>
    <definedName name="_________________GBS124">#REF!</definedName>
    <definedName name="_________________GBS13" localSheetId="8">#REF!</definedName>
    <definedName name="_________________GBS13">#REF!</definedName>
    <definedName name="_________________GBS14" localSheetId="8">#REF!</definedName>
    <definedName name="_________________GBS14">#REF!</definedName>
    <definedName name="_________________GBS15" localSheetId="8">#REF!</definedName>
    <definedName name="_________________GBS15">#REF!</definedName>
    <definedName name="_________________GBS16" localSheetId="8">#REF!</definedName>
    <definedName name="_________________GBS16">#REF!</definedName>
    <definedName name="_________________GBS17" localSheetId="8">#REF!</definedName>
    <definedName name="_________________GBS17">#REF!</definedName>
    <definedName name="_________________GBS18" localSheetId="8">#REF!</definedName>
    <definedName name="_________________GBS18">#REF!</definedName>
    <definedName name="_________________GBS19" localSheetId="8">#REF!</definedName>
    <definedName name="_________________GBS19">#REF!</definedName>
    <definedName name="_________________GBS21" localSheetId="8">#REF!</definedName>
    <definedName name="_________________GBS21">#REF!</definedName>
    <definedName name="_________________GBS210" localSheetId="8">#REF!</definedName>
    <definedName name="_________________GBS210">#REF!</definedName>
    <definedName name="_________________GBS211" localSheetId="8">#REF!</definedName>
    <definedName name="_________________GBS211">#REF!</definedName>
    <definedName name="_________________GBS212" localSheetId="8">#REF!</definedName>
    <definedName name="_________________GBS212">#REF!</definedName>
    <definedName name="_________________GBS213" localSheetId="8">#REF!</definedName>
    <definedName name="_________________GBS213">#REF!</definedName>
    <definedName name="_________________GBS214" localSheetId="8">#REF!</definedName>
    <definedName name="_________________GBS214">#REF!</definedName>
    <definedName name="_________________GBS215" localSheetId="8">#REF!</definedName>
    <definedName name="_________________GBS215">#REF!</definedName>
    <definedName name="_________________GBS216" localSheetId="8">#REF!</definedName>
    <definedName name="_________________GBS216">#REF!</definedName>
    <definedName name="_________________GBS217" localSheetId="8">#REF!</definedName>
    <definedName name="_________________GBS217">#REF!</definedName>
    <definedName name="_________________GBS218" localSheetId="8">#REF!</definedName>
    <definedName name="_________________GBS218">#REF!</definedName>
    <definedName name="_________________GBS219" localSheetId="8">#REF!</definedName>
    <definedName name="_________________GBS219">#REF!</definedName>
    <definedName name="_________________GBS22" localSheetId="8">#REF!</definedName>
    <definedName name="_________________GBS22">#REF!</definedName>
    <definedName name="_________________GBS220" localSheetId="8">#REF!</definedName>
    <definedName name="_________________GBS220">#REF!</definedName>
    <definedName name="_________________GBS221" localSheetId="8">#REF!</definedName>
    <definedName name="_________________GBS221">#REF!</definedName>
    <definedName name="_________________GBS222" localSheetId="8">#REF!</definedName>
    <definedName name="_________________GBS222">#REF!</definedName>
    <definedName name="_________________GBS223" localSheetId="8">#REF!</definedName>
    <definedName name="_________________GBS223">#REF!</definedName>
    <definedName name="_________________GBS224" localSheetId="8">#REF!</definedName>
    <definedName name="_________________GBS224">#REF!</definedName>
    <definedName name="_________________GBS23" localSheetId="8">#REF!</definedName>
    <definedName name="_________________GBS23">#REF!</definedName>
    <definedName name="_________________GBS24" localSheetId="8">#REF!</definedName>
    <definedName name="_________________GBS24">#REF!</definedName>
    <definedName name="_________________GBS25" localSheetId="8">#REF!</definedName>
    <definedName name="_________________GBS25">#REF!</definedName>
    <definedName name="_________________GBS26" localSheetId="8">#REF!</definedName>
    <definedName name="_________________GBS26">#REF!</definedName>
    <definedName name="_________________GBS27" localSheetId="8">#REF!</definedName>
    <definedName name="_________________GBS27">#REF!</definedName>
    <definedName name="_________________GBS28" localSheetId="8">#REF!</definedName>
    <definedName name="_________________GBS28">#REF!</definedName>
    <definedName name="_________________GBS29" localSheetId="8">#REF!</definedName>
    <definedName name="_________________GBS29">#REF!</definedName>
    <definedName name="_________________imp1">[10]DATA_PRG!$H$245</definedName>
    <definedName name="_________________knr2" localSheetId="8">#REF!</definedName>
    <definedName name="_________________knr2" localSheetId="0">#REF!</definedName>
    <definedName name="_________________knr2">#REF!</definedName>
    <definedName name="_________________l1">[3]leads!$A$3:$E$108</definedName>
    <definedName name="_________________l12" localSheetId="8">#REF!</definedName>
    <definedName name="_________________l12" localSheetId="0">#REF!</definedName>
    <definedName name="_________________l12">#REF!</definedName>
    <definedName name="_________________l2">[2]r!$F$29</definedName>
    <definedName name="_________________l3" localSheetId="8">#REF!</definedName>
    <definedName name="_________________l3" localSheetId="0">#REF!</definedName>
    <definedName name="_________________l3">#REF!</definedName>
    <definedName name="_________________l4">[4]Sheet1!$W$2:$Y$103</definedName>
    <definedName name="_________________l5" localSheetId="8">#REF!</definedName>
    <definedName name="_________________l5" localSheetId="0">#REF!</definedName>
    <definedName name="_________________l5">#REF!</definedName>
    <definedName name="_________________l6">[2]r!$F$4</definedName>
    <definedName name="_________________l7">[5]r!$F$4</definedName>
    <definedName name="_________________l8">[2]r!$F$2</definedName>
    <definedName name="_________________l9">[2]r!$F$3</definedName>
    <definedName name="_________________LJ6">[17]DATA!$H$245</definedName>
    <definedName name="_________________lj600" localSheetId="8">#REF!</definedName>
    <definedName name="_________________lj600" localSheetId="0">#REF!</definedName>
    <definedName name="_________________lj600">#REF!</definedName>
    <definedName name="_________________lj900" localSheetId="8">#REF!</definedName>
    <definedName name="_________________lj900" localSheetId="0">#REF!</definedName>
    <definedName name="_________________lj900">#REF!</definedName>
    <definedName name="_________________LL3" localSheetId="8">#REF!</definedName>
    <definedName name="_________________LL3" localSheetId="0">#REF!</definedName>
    <definedName name="_________________LL3">#REF!</definedName>
    <definedName name="_________________LSO24" localSheetId="8">[14]Lead!#REF!</definedName>
    <definedName name="_________________LSO24" localSheetId="0">[14]Lead!#REF!</definedName>
    <definedName name="_________________LSO24">[14]Lead!#REF!</definedName>
    <definedName name="_________________MA1" localSheetId="8">#REF!</definedName>
    <definedName name="_________________MA1" localSheetId="0">#REF!</definedName>
    <definedName name="_________________MA1">#REF!</definedName>
    <definedName name="_________________MA2" localSheetId="8">#REF!</definedName>
    <definedName name="_________________MA2" localSheetId="0">#REF!</definedName>
    <definedName name="_________________MA2">#REF!</definedName>
    <definedName name="_________________Met22" localSheetId="8">#REF!</definedName>
    <definedName name="_________________Met22" localSheetId="0">#REF!</definedName>
    <definedName name="_________________Met22">#REF!</definedName>
    <definedName name="_________________Met45" localSheetId="8">#REF!</definedName>
    <definedName name="_________________Met45">#REF!</definedName>
    <definedName name="_________________MEt55" localSheetId="8">#REF!</definedName>
    <definedName name="_________________MEt55">#REF!</definedName>
    <definedName name="_________________Met63" localSheetId="8">#REF!</definedName>
    <definedName name="_________________Met63">#REF!</definedName>
    <definedName name="_________________ML21" localSheetId="8">#REF!</definedName>
    <definedName name="_________________ML21">#REF!</definedName>
    <definedName name="_________________ML210" localSheetId="8">#REF!</definedName>
    <definedName name="_________________ML210">#REF!</definedName>
    <definedName name="_________________ML211" localSheetId="8">#REF!</definedName>
    <definedName name="_________________ML211">#REF!</definedName>
    <definedName name="_________________ML212" localSheetId="8">#REF!</definedName>
    <definedName name="_________________ML212">#REF!</definedName>
    <definedName name="_________________ML213" localSheetId="8">#REF!</definedName>
    <definedName name="_________________ML213">#REF!</definedName>
    <definedName name="_________________ML214" localSheetId="8">#REF!</definedName>
    <definedName name="_________________ML214">#REF!</definedName>
    <definedName name="_________________ML215" localSheetId="8">#REF!</definedName>
    <definedName name="_________________ML215">#REF!</definedName>
    <definedName name="_________________ML216" localSheetId="8">#REF!</definedName>
    <definedName name="_________________ML216">#REF!</definedName>
    <definedName name="_________________ML217" localSheetId="8">#REF!</definedName>
    <definedName name="_________________ML217">#REF!</definedName>
    <definedName name="_________________ML218" localSheetId="8">#REF!</definedName>
    <definedName name="_________________ML218">#REF!</definedName>
    <definedName name="_________________ML219" localSheetId="8">#REF!</definedName>
    <definedName name="_________________ML219">#REF!</definedName>
    <definedName name="_________________ML22" localSheetId="8">#REF!</definedName>
    <definedName name="_________________ML22">#REF!</definedName>
    <definedName name="_________________ML220" localSheetId="8">#REF!</definedName>
    <definedName name="_________________ML220">#REF!</definedName>
    <definedName name="_________________ML221" localSheetId="8">#REF!</definedName>
    <definedName name="_________________ML221">#REF!</definedName>
    <definedName name="_________________ML222" localSheetId="8">#REF!</definedName>
    <definedName name="_________________ML222">#REF!</definedName>
    <definedName name="_________________ML223" localSheetId="8">#REF!</definedName>
    <definedName name="_________________ML223">#REF!</definedName>
    <definedName name="_________________ML224" localSheetId="8">#REF!</definedName>
    <definedName name="_________________ML224">#REF!</definedName>
    <definedName name="_________________ML23" localSheetId="8">#REF!</definedName>
    <definedName name="_________________ML23">#REF!</definedName>
    <definedName name="_________________ML24" localSheetId="8">#REF!</definedName>
    <definedName name="_________________ML24">#REF!</definedName>
    <definedName name="_________________ML25" localSheetId="8">#REF!</definedName>
    <definedName name="_________________ML25">#REF!</definedName>
    <definedName name="_________________ML26" localSheetId="8">#REF!</definedName>
    <definedName name="_________________ML26">#REF!</definedName>
    <definedName name="_________________ML27" localSheetId="8">#REF!</definedName>
    <definedName name="_________________ML27">#REF!</definedName>
    <definedName name="_________________ML28" localSheetId="8">#REF!</definedName>
    <definedName name="_________________ML28">#REF!</definedName>
    <definedName name="_________________ML29" localSheetId="8">#REF!</definedName>
    <definedName name="_________________ML29">#REF!</definedName>
    <definedName name="_________________ML31" localSheetId="8">#REF!</definedName>
    <definedName name="_________________ML31">#REF!</definedName>
    <definedName name="_________________ML310" localSheetId="8">#REF!</definedName>
    <definedName name="_________________ML310">#REF!</definedName>
    <definedName name="_________________ML311" localSheetId="8">#REF!</definedName>
    <definedName name="_________________ML311">#REF!</definedName>
    <definedName name="_________________ML312" localSheetId="8">#REF!</definedName>
    <definedName name="_________________ML312">#REF!</definedName>
    <definedName name="_________________ML313" localSheetId="8">#REF!</definedName>
    <definedName name="_________________ML313">#REF!</definedName>
    <definedName name="_________________ML314" localSheetId="8">#REF!</definedName>
    <definedName name="_________________ML314">#REF!</definedName>
    <definedName name="_________________ML315" localSheetId="8">#REF!</definedName>
    <definedName name="_________________ML315">#REF!</definedName>
    <definedName name="_________________ML316" localSheetId="8">#REF!</definedName>
    <definedName name="_________________ML316">#REF!</definedName>
    <definedName name="_________________ML317" localSheetId="8">#REF!</definedName>
    <definedName name="_________________ML317">#REF!</definedName>
    <definedName name="_________________ML318" localSheetId="8">#REF!</definedName>
    <definedName name="_________________ML318">#REF!</definedName>
    <definedName name="_________________ML319" localSheetId="8">#REF!</definedName>
    <definedName name="_________________ML319">#REF!</definedName>
    <definedName name="_________________ML32" localSheetId="8">#REF!</definedName>
    <definedName name="_________________ML32">#REF!</definedName>
    <definedName name="_________________ML320" localSheetId="8">#REF!</definedName>
    <definedName name="_________________ML320">#REF!</definedName>
    <definedName name="_________________ML321" localSheetId="8">#REF!</definedName>
    <definedName name="_________________ML321">#REF!</definedName>
    <definedName name="_________________ML322" localSheetId="8">#REF!</definedName>
    <definedName name="_________________ML322">#REF!</definedName>
    <definedName name="_________________ML323" localSheetId="8">#REF!</definedName>
    <definedName name="_________________ML323">#REF!</definedName>
    <definedName name="_________________ML324" localSheetId="8">#REF!</definedName>
    <definedName name="_________________ML324">#REF!</definedName>
    <definedName name="_________________ML33" localSheetId="8">#REF!</definedName>
    <definedName name="_________________ML33">#REF!</definedName>
    <definedName name="_________________ML34" localSheetId="8">#REF!</definedName>
    <definedName name="_________________ML34">#REF!</definedName>
    <definedName name="_________________ML35" localSheetId="8">#REF!</definedName>
    <definedName name="_________________ML35">#REF!</definedName>
    <definedName name="_________________ML36" localSheetId="8">#REF!</definedName>
    <definedName name="_________________ML36">#REF!</definedName>
    <definedName name="_________________ML37" localSheetId="8">#REF!</definedName>
    <definedName name="_________________ML37">#REF!</definedName>
    <definedName name="_________________ML38" localSheetId="8">#REF!</definedName>
    <definedName name="_________________ML38">#REF!</definedName>
    <definedName name="_________________ML39" localSheetId="8">#REF!</definedName>
    <definedName name="_________________ML39">#REF!</definedName>
    <definedName name="_________________ML7" localSheetId="8">#REF!</definedName>
    <definedName name="_________________ML7">#REF!</definedName>
    <definedName name="_________________ML8" localSheetId="8">#REF!</definedName>
    <definedName name="_________________ML8">#REF!</definedName>
    <definedName name="_________________ML9" localSheetId="8">#REF!</definedName>
    <definedName name="_________________ML9">#REF!</definedName>
    <definedName name="_________________mm1">[6]r!$F$4</definedName>
    <definedName name="_________________mm1000" localSheetId="8">#REF!</definedName>
    <definedName name="_________________mm1000" localSheetId="0">#REF!</definedName>
    <definedName name="_________________mm1000">#REF!</definedName>
    <definedName name="_________________mm11">[2]r!$F$4</definedName>
    <definedName name="_________________mm111">[5]r!$F$4</definedName>
    <definedName name="_________________mm600" localSheetId="8">#REF!</definedName>
    <definedName name="_________________mm600" localSheetId="0">#REF!</definedName>
    <definedName name="_________________mm600">#REF!</definedName>
    <definedName name="_________________mm800" localSheetId="8">#REF!</definedName>
    <definedName name="_________________mm800" localSheetId="0">#REF!</definedName>
    <definedName name="_________________mm800">#REF!</definedName>
    <definedName name="_________________PC1" localSheetId="8">#REF!</definedName>
    <definedName name="_________________PC1" localSheetId="0">#REF!</definedName>
    <definedName name="_________________PC1">#REF!</definedName>
    <definedName name="_________________PC10" localSheetId="8">#REF!</definedName>
    <definedName name="_________________PC10">#REF!</definedName>
    <definedName name="_________________PC11" localSheetId="8">#REF!</definedName>
    <definedName name="_________________PC11">#REF!</definedName>
    <definedName name="_________________PC12" localSheetId="8">#REF!</definedName>
    <definedName name="_________________PC12">#REF!</definedName>
    <definedName name="_________________PC13" localSheetId="8">#REF!</definedName>
    <definedName name="_________________PC13">#REF!</definedName>
    <definedName name="_________________PC14" localSheetId="8">#REF!</definedName>
    <definedName name="_________________PC14">#REF!</definedName>
    <definedName name="_________________PC15" localSheetId="8">#REF!</definedName>
    <definedName name="_________________PC15">#REF!</definedName>
    <definedName name="_________________PC16" localSheetId="8">#REF!</definedName>
    <definedName name="_________________PC16">#REF!</definedName>
    <definedName name="_________________PC17" localSheetId="8">#REF!</definedName>
    <definedName name="_________________PC17">#REF!</definedName>
    <definedName name="_________________PC18" localSheetId="8">#REF!</definedName>
    <definedName name="_________________PC18">#REF!</definedName>
    <definedName name="_________________PC19" localSheetId="8">#REF!</definedName>
    <definedName name="_________________PC19">#REF!</definedName>
    <definedName name="_________________pc2" localSheetId="8">#REF!</definedName>
    <definedName name="_________________pc2" localSheetId="0">#REF!</definedName>
    <definedName name="_________________pc2">#REF!</definedName>
    <definedName name="_________________PC20" localSheetId="8">#REF!</definedName>
    <definedName name="_________________PC20">#REF!</definedName>
    <definedName name="_________________PC21" localSheetId="8">#REF!</definedName>
    <definedName name="_________________PC21">#REF!</definedName>
    <definedName name="_________________PC22" localSheetId="8">#REF!</definedName>
    <definedName name="_________________PC22">#REF!</definedName>
    <definedName name="_________________PC23" localSheetId="8">#REF!</definedName>
    <definedName name="_________________PC23">#REF!</definedName>
    <definedName name="_________________PC24" localSheetId="8">#REF!</definedName>
    <definedName name="_________________PC24">#REF!</definedName>
    <definedName name="_________________PC3" localSheetId="8">#REF!</definedName>
    <definedName name="_________________PC3">#REF!</definedName>
    <definedName name="_________________PC4" localSheetId="8">#REF!</definedName>
    <definedName name="_________________PC4">#REF!</definedName>
    <definedName name="_________________PC5" localSheetId="8">#REF!</definedName>
    <definedName name="_________________PC5">#REF!</definedName>
    <definedName name="_________________PC6" localSheetId="8">#REF!</definedName>
    <definedName name="_________________PC6">#REF!</definedName>
    <definedName name="_________________pc600" localSheetId="8">#REF!</definedName>
    <definedName name="_________________pc600">#REF!</definedName>
    <definedName name="_________________PC7" localSheetId="8">#REF!</definedName>
    <definedName name="_________________PC7">#REF!</definedName>
    <definedName name="_________________PC8" localSheetId="8">#REF!</definedName>
    <definedName name="_________________PC8">#REF!</definedName>
    <definedName name="_________________PC9" localSheetId="8">#REF!</definedName>
    <definedName name="_________________PC9">#REF!</definedName>
    <definedName name="_________________pc900" localSheetId="8">#REF!</definedName>
    <definedName name="_________________pc900">#REF!</definedName>
    <definedName name="_________________pla4">[11]DATA_PRG!$H$269</definedName>
    <definedName name="_________________pv2" localSheetId="8">#REF!</definedName>
    <definedName name="_________________pv2" localSheetId="0">#REF!</definedName>
    <definedName name="_________________pv2">#REF!</definedName>
    <definedName name="_________________rr3">[7]v!$A$2:$E$51</definedName>
    <definedName name="_________________rrr1">[7]r!$B$1:$I$145</definedName>
    <definedName name="_________________SP10">[12]Sheet1!$C$18</definedName>
    <definedName name="_________________SP16">[12]Sheet1!$C$24</definedName>
    <definedName name="_________________SP7">[12]Sheet1!$C$15</definedName>
    <definedName name="_________________ss12">[8]rdamdata!$J$8</definedName>
    <definedName name="_________________ss20">[8]rdamdata!$J$7</definedName>
    <definedName name="_________________ss40">[8]rdamdata!$J$6</definedName>
    <definedName name="_________________var1" localSheetId="8">#REF!</definedName>
    <definedName name="_________________var1" localSheetId="0">#REF!</definedName>
    <definedName name="_________________var1">#REF!</definedName>
    <definedName name="_________________var4" localSheetId="8">#REF!</definedName>
    <definedName name="_________________var4" localSheetId="0">#REF!</definedName>
    <definedName name="_________________var4">#REF!</definedName>
    <definedName name="_________________vat1" localSheetId="8">#REF!</definedName>
    <definedName name="_________________vat1" localSheetId="0">#REF!</definedName>
    <definedName name="_________________vat1">#REF!</definedName>
    <definedName name="_________________xh2256">[16]HDPE!$L$30</definedName>
    <definedName name="_________________xh2506">[16]HDPE!$M$30</definedName>
    <definedName name="_________________xh2806">[16]HDPE!$N$30</definedName>
    <definedName name="_________________xh3156">[16]HDPE!$O$30</definedName>
    <definedName name="_________________xh634">[16]HDPE!$C$16</definedName>
    <definedName name="_________________xk7100">[16]DI!$C$37</definedName>
    <definedName name="_________________xk7150">[16]DI!$D$37</definedName>
    <definedName name="_________________xk7250">[16]DI!$F$37</definedName>
    <definedName name="_________________xk7300">[16]DI!$G$37</definedName>
    <definedName name="_________________xp11010">[16]pvc!$F$61</definedName>
    <definedName name="_________________xp1104">[16]pvc!$F$31</definedName>
    <definedName name="_________________xp1106">[16]pvc!$F$46</definedName>
    <definedName name="_________________xp1254">[16]pvc!$G$31</definedName>
    <definedName name="_________________xp1256">[16]pvc!$G$46</definedName>
    <definedName name="_________________xp14010">[16]pvc!$H$61</definedName>
    <definedName name="_________________xp1404">[16]pvc!$H$31</definedName>
    <definedName name="_________________xp1406">[16]pvc!$H$46</definedName>
    <definedName name="_________________xp1604">[16]pvc!$I$31</definedName>
    <definedName name="_________________xp1606">[16]pvc!$I$46</definedName>
    <definedName name="_________________xp1804">[16]pvc!$J$31</definedName>
    <definedName name="_________________xp1806">[16]pvc!$J$46</definedName>
    <definedName name="_________________xp2006">[16]pvc!$K$46</definedName>
    <definedName name="_________________xp6310">[16]pvc!$C$61</definedName>
    <definedName name="_________________xp636">[16]pvc!$C$46</definedName>
    <definedName name="_________________xp7510">[16]pvc!$D$61</definedName>
    <definedName name="_________________xp754">[16]pvc!$D$31</definedName>
    <definedName name="_________________xp756">[16]pvc!$D$46</definedName>
    <definedName name="_________________xp9010">[16]pvc!$E$61</definedName>
    <definedName name="_________________xp904">[16]pvc!$E$31</definedName>
    <definedName name="_________________xp906">[16]pvc!$E$46</definedName>
    <definedName name="________________bla1">[1]leads!$H$7</definedName>
    <definedName name="________________BSG100" localSheetId="8">#REF!</definedName>
    <definedName name="________________BSG100" localSheetId="0">#REF!</definedName>
    <definedName name="________________BSG100">#REF!</definedName>
    <definedName name="________________BSG150" localSheetId="8">#REF!</definedName>
    <definedName name="________________BSG150" localSheetId="0">#REF!</definedName>
    <definedName name="________________BSG150">#REF!</definedName>
    <definedName name="________________BSG5" localSheetId="8">#REF!</definedName>
    <definedName name="________________BSG5" localSheetId="0">#REF!</definedName>
    <definedName name="________________BSG5">#REF!</definedName>
    <definedName name="________________BSG75" localSheetId="8">#REF!</definedName>
    <definedName name="________________BSG75">#REF!</definedName>
    <definedName name="________________BTC1" localSheetId="8">#REF!</definedName>
    <definedName name="________________BTC1">#REF!</definedName>
    <definedName name="________________BTC10" localSheetId="8">#REF!</definedName>
    <definedName name="________________BTC10">#REF!</definedName>
    <definedName name="________________BTC11" localSheetId="8">#REF!</definedName>
    <definedName name="________________BTC11">#REF!</definedName>
    <definedName name="________________BTC12" localSheetId="8">#REF!</definedName>
    <definedName name="________________BTC12">#REF!</definedName>
    <definedName name="________________BTC13" localSheetId="8">#REF!</definedName>
    <definedName name="________________BTC13">#REF!</definedName>
    <definedName name="________________BTC14" localSheetId="8">#REF!</definedName>
    <definedName name="________________BTC14">#REF!</definedName>
    <definedName name="________________BTC15" localSheetId="8">#REF!</definedName>
    <definedName name="________________BTC15">#REF!</definedName>
    <definedName name="________________BTC16" localSheetId="8">#REF!</definedName>
    <definedName name="________________BTC16">#REF!</definedName>
    <definedName name="________________BTC17" localSheetId="8">#REF!</definedName>
    <definedName name="________________BTC17">#REF!</definedName>
    <definedName name="________________BTC18" localSheetId="8">#REF!</definedName>
    <definedName name="________________BTC18">#REF!</definedName>
    <definedName name="________________BTC19" localSheetId="8">#REF!</definedName>
    <definedName name="________________BTC19">#REF!</definedName>
    <definedName name="________________BTC2" localSheetId="8">#REF!</definedName>
    <definedName name="________________BTC2">#REF!</definedName>
    <definedName name="________________BTC20" localSheetId="8">#REF!</definedName>
    <definedName name="________________BTC20">#REF!</definedName>
    <definedName name="________________BTC21" localSheetId="8">#REF!</definedName>
    <definedName name="________________BTC21">#REF!</definedName>
    <definedName name="________________BTC22" localSheetId="8">#REF!</definedName>
    <definedName name="________________BTC22">#REF!</definedName>
    <definedName name="________________BTC23" localSheetId="8">#REF!</definedName>
    <definedName name="________________BTC23">#REF!</definedName>
    <definedName name="________________BTC24" localSheetId="8">#REF!</definedName>
    <definedName name="________________BTC24">#REF!</definedName>
    <definedName name="________________BTC3" localSheetId="8">#REF!</definedName>
    <definedName name="________________BTC3">#REF!</definedName>
    <definedName name="________________BTC4" localSheetId="8">#REF!</definedName>
    <definedName name="________________BTC4">#REF!</definedName>
    <definedName name="________________BTC5" localSheetId="8">#REF!</definedName>
    <definedName name="________________BTC5">#REF!</definedName>
    <definedName name="________________BTC6" localSheetId="8">#REF!</definedName>
    <definedName name="________________BTC6">#REF!</definedName>
    <definedName name="________________BTC7" localSheetId="8">#REF!</definedName>
    <definedName name="________________BTC7">#REF!</definedName>
    <definedName name="________________BTC8" localSheetId="8">#REF!</definedName>
    <definedName name="________________BTC8">#REF!</definedName>
    <definedName name="________________BTC9" localSheetId="8">#REF!</definedName>
    <definedName name="________________BTC9">#REF!</definedName>
    <definedName name="________________BTR1" localSheetId="8">#REF!</definedName>
    <definedName name="________________BTR1">#REF!</definedName>
    <definedName name="________________BTR10" localSheetId="8">#REF!</definedName>
    <definedName name="________________BTR10">#REF!</definedName>
    <definedName name="________________BTR11" localSheetId="8">#REF!</definedName>
    <definedName name="________________BTR11">#REF!</definedName>
    <definedName name="________________BTR12" localSheetId="8">#REF!</definedName>
    <definedName name="________________BTR12">#REF!</definedName>
    <definedName name="________________BTR13" localSheetId="8">#REF!</definedName>
    <definedName name="________________BTR13">#REF!</definedName>
    <definedName name="________________BTR14" localSheetId="8">#REF!</definedName>
    <definedName name="________________BTR14">#REF!</definedName>
    <definedName name="________________BTR15" localSheetId="8">#REF!</definedName>
    <definedName name="________________BTR15">#REF!</definedName>
    <definedName name="________________BTR16" localSheetId="8">#REF!</definedName>
    <definedName name="________________BTR16">#REF!</definedName>
    <definedName name="________________BTR17" localSheetId="8">#REF!</definedName>
    <definedName name="________________BTR17">#REF!</definedName>
    <definedName name="________________BTR18" localSheetId="8">#REF!</definedName>
    <definedName name="________________BTR18">#REF!</definedName>
    <definedName name="________________BTR19" localSheetId="8">#REF!</definedName>
    <definedName name="________________BTR19">#REF!</definedName>
    <definedName name="________________BTR2" localSheetId="8">#REF!</definedName>
    <definedName name="________________BTR2">#REF!</definedName>
    <definedName name="________________BTR20" localSheetId="8">#REF!</definedName>
    <definedName name="________________BTR20">#REF!</definedName>
    <definedName name="________________BTR21" localSheetId="8">#REF!</definedName>
    <definedName name="________________BTR21">#REF!</definedName>
    <definedName name="________________BTR22" localSheetId="8">#REF!</definedName>
    <definedName name="________________BTR22">#REF!</definedName>
    <definedName name="________________BTR23" localSheetId="8">#REF!</definedName>
    <definedName name="________________BTR23">#REF!</definedName>
    <definedName name="________________BTR24" localSheetId="8">#REF!</definedName>
    <definedName name="________________BTR24">#REF!</definedName>
    <definedName name="________________BTR3" localSheetId="8">#REF!</definedName>
    <definedName name="________________BTR3">#REF!</definedName>
    <definedName name="________________BTR4" localSheetId="8">#REF!</definedName>
    <definedName name="________________BTR4">#REF!</definedName>
    <definedName name="________________BTR5" localSheetId="8">#REF!</definedName>
    <definedName name="________________BTR5">#REF!</definedName>
    <definedName name="________________BTR6" localSheetId="8">#REF!</definedName>
    <definedName name="________________BTR6">#REF!</definedName>
    <definedName name="________________BTR7" localSheetId="8">#REF!</definedName>
    <definedName name="________________BTR7">#REF!</definedName>
    <definedName name="________________BTR8" localSheetId="8">#REF!</definedName>
    <definedName name="________________BTR8">#REF!</definedName>
    <definedName name="________________BTR9" localSheetId="8">#REF!</definedName>
    <definedName name="________________BTR9">#REF!</definedName>
    <definedName name="________________BTS1" localSheetId="8">#REF!</definedName>
    <definedName name="________________BTS1">#REF!</definedName>
    <definedName name="________________BTS10" localSheetId="8">#REF!</definedName>
    <definedName name="________________BTS10">#REF!</definedName>
    <definedName name="________________BTS11" localSheetId="8">#REF!</definedName>
    <definedName name="________________BTS11">#REF!</definedName>
    <definedName name="________________BTS12" localSheetId="8">#REF!</definedName>
    <definedName name="________________BTS12">#REF!</definedName>
    <definedName name="________________BTS13" localSheetId="8">#REF!</definedName>
    <definedName name="________________BTS13">#REF!</definedName>
    <definedName name="________________BTS14" localSheetId="8">#REF!</definedName>
    <definedName name="________________BTS14">#REF!</definedName>
    <definedName name="________________BTS15" localSheetId="8">#REF!</definedName>
    <definedName name="________________BTS15">#REF!</definedName>
    <definedName name="________________BTS16" localSheetId="8">#REF!</definedName>
    <definedName name="________________BTS16">#REF!</definedName>
    <definedName name="________________BTS17" localSheetId="8">#REF!</definedName>
    <definedName name="________________BTS17">#REF!</definedName>
    <definedName name="________________BTS18" localSheetId="8">#REF!</definedName>
    <definedName name="________________BTS18">#REF!</definedName>
    <definedName name="________________BTS19" localSheetId="8">#REF!</definedName>
    <definedName name="________________BTS19">#REF!</definedName>
    <definedName name="________________BTS2" localSheetId="8">#REF!</definedName>
    <definedName name="________________BTS2">#REF!</definedName>
    <definedName name="________________BTS20" localSheetId="8">#REF!</definedName>
    <definedName name="________________BTS20">#REF!</definedName>
    <definedName name="________________BTS21" localSheetId="8">#REF!</definedName>
    <definedName name="________________BTS21">#REF!</definedName>
    <definedName name="________________BTS22" localSheetId="8">#REF!</definedName>
    <definedName name="________________BTS22">#REF!</definedName>
    <definedName name="________________BTS23" localSheetId="8">#REF!</definedName>
    <definedName name="________________BTS23">#REF!</definedName>
    <definedName name="________________BTS24" localSheetId="8">#REF!</definedName>
    <definedName name="________________BTS24">#REF!</definedName>
    <definedName name="________________BTS3" localSheetId="8">#REF!</definedName>
    <definedName name="________________BTS3">#REF!</definedName>
    <definedName name="________________BTS4" localSheetId="8">#REF!</definedName>
    <definedName name="________________BTS4">#REF!</definedName>
    <definedName name="________________BTS5" localSheetId="8">#REF!</definedName>
    <definedName name="________________BTS5">#REF!</definedName>
    <definedName name="________________BTS6" localSheetId="8">#REF!</definedName>
    <definedName name="________________BTS6">#REF!</definedName>
    <definedName name="________________BTS7" localSheetId="8">#REF!</definedName>
    <definedName name="________________BTS7">#REF!</definedName>
    <definedName name="________________BTS8" localSheetId="8">#REF!</definedName>
    <definedName name="________________BTS8">#REF!</definedName>
    <definedName name="________________BTS9" localSheetId="8">#REF!</definedName>
    <definedName name="________________BTS9">#REF!</definedName>
    <definedName name="________________can430">40.73</definedName>
    <definedName name="________________can435">43.3</definedName>
    <definedName name="________________CCW1">[13]DATA!$H$67</definedName>
    <definedName name="________________CCW2">[13]DATA!$H$97</definedName>
    <definedName name="________________cur1">[2]r!$F$30</definedName>
    <definedName name="________________GBS11" localSheetId="8">#REF!</definedName>
    <definedName name="________________GBS11" localSheetId="0">#REF!</definedName>
    <definedName name="________________GBS11">#REF!</definedName>
    <definedName name="________________GBS110" localSheetId="8">#REF!</definedName>
    <definedName name="________________GBS110" localSheetId="0">#REF!</definedName>
    <definedName name="________________GBS110">#REF!</definedName>
    <definedName name="________________GBS111" localSheetId="8">#REF!</definedName>
    <definedName name="________________GBS111" localSheetId="0">#REF!</definedName>
    <definedName name="________________GBS111">#REF!</definedName>
    <definedName name="________________GBS112" localSheetId="8">#REF!</definedName>
    <definedName name="________________GBS112">#REF!</definedName>
    <definedName name="________________GBS113" localSheetId="8">#REF!</definedName>
    <definedName name="________________GBS113">#REF!</definedName>
    <definedName name="________________GBS114" localSheetId="8">#REF!</definedName>
    <definedName name="________________GBS114">#REF!</definedName>
    <definedName name="________________GBS115" localSheetId="8">#REF!</definedName>
    <definedName name="________________GBS115">#REF!</definedName>
    <definedName name="________________GBS116" localSheetId="8">#REF!</definedName>
    <definedName name="________________GBS116">#REF!</definedName>
    <definedName name="________________GBS117" localSheetId="8">#REF!</definedName>
    <definedName name="________________GBS117">#REF!</definedName>
    <definedName name="________________GBS118" localSheetId="8">#REF!</definedName>
    <definedName name="________________GBS118">#REF!</definedName>
    <definedName name="________________GBS119" localSheetId="8">#REF!</definedName>
    <definedName name="________________GBS119">#REF!</definedName>
    <definedName name="________________GBS12" localSheetId="8">#REF!</definedName>
    <definedName name="________________GBS12">#REF!</definedName>
    <definedName name="________________GBS120" localSheetId="8">#REF!</definedName>
    <definedName name="________________GBS120">#REF!</definedName>
    <definedName name="________________GBS121" localSheetId="8">#REF!</definedName>
    <definedName name="________________GBS121">#REF!</definedName>
    <definedName name="________________GBS122" localSheetId="8">#REF!</definedName>
    <definedName name="________________GBS122">#REF!</definedName>
    <definedName name="________________GBS123" localSheetId="8">#REF!</definedName>
    <definedName name="________________GBS123">#REF!</definedName>
    <definedName name="________________GBS124" localSheetId="8">#REF!</definedName>
    <definedName name="________________GBS124">#REF!</definedName>
    <definedName name="________________GBS13" localSheetId="8">#REF!</definedName>
    <definedName name="________________GBS13">#REF!</definedName>
    <definedName name="________________GBS14" localSheetId="8">#REF!</definedName>
    <definedName name="________________GBS14">#REF!</definedName>
    <definedName name="________________GBS15" localSheetId="8">#REF!</definedName>
    <definedName name="________________GBS15">#REF!</definedName>
    <definedName name="________________GBS16" localSheetId="8">#REF!</definedName>
    <definedName name="________________GBS16">#REF!</definedName>
    <definedName name="________________GBS17" localSheetId="8">#REF!</definedName>
    <definedName name="________________GBS17">#REF!</definedName>
    <definedName name="________________GBS18" localSheetId="8">#REF!</definedName>
    <definedName name="________________GBS18">#REF!</definedName>
    <definedName name="________________GBS19" localSheetId="8">#REF!</definedName>
    <definedName name="________________GBS19">#REF!</definedName>
    <definedName name="________________GBS21" localSheetId="8">#REF!</definedName>
    <definedName name="________________GBS21">#REF!</definedName>
    <definedName name="________________GBS210" localSheetId="8">#REF!</definedName>
    <definedName name="________________GBS210">#REF!</definedName>
    <definedName name="________________GBS211" localSheetId="8">#REF!</definedName>
    <definedName name="________________GBS211">#REF!</definedName>
    <definedName name="________________GBS212" localSheetId="8">#REF!</definedName>
    <definedName name="________________GBS212">#REF!</definedName>
    <definedName name="________________GBS213" localSheetId="8">#REF!</definedName>
    <definedName name="________________GBS213">#REF!</definedName>
    <definedName name="________________GBS214" localSheetId="8">#REF!</definedName>
    <definedName name="________________GBS214">#REF!</definedName>
    <definedName name="________________GBS215" localSheetId="8">#REF!</definedName>
    <definedName name="________________GBS215">#REF!</definedName>
    <definedName name="________________GBS216" localSheetId="8">#REF!</definedName>
    <definedName name="________________GBS216">#REF!</definedName>
    <definedName name="________________GBS217" localSheetId="8">#REF!</definedName>
    <definedName name="________________GBS217">#REF!</definedName>
    <definedName name="________________GBS218" localSheetId="8">#REF!</definedName>
    <definedName name="________________GBS218">#REF!</definedName>
    <definedName name="________________GBS219" localSheetId="8">#REF!</definedName>
    <definedName name="________________GBS219">#REF!</definedName>
    <definedName name="________________GBS22" localSheetId="8">#REF!</definedName>
    <definedName name="________________GBS22">#REF!</definedName>
    <definedName name="________________GBS220" localSheetId="8">#REF!</definedName>
    <definedName name="________________GBS220">#REF!</definedName>
    <definedName name="________________GBS221" localSheetId="8">#REF!</definedName>
    <definedName name="________________GBS221">#REF!</definedName>
    <definedName name="________________GBS222" localSheetId="8">#REF!</definedName>
    <definedName name="________________GBS222">#REF!</definedName>
    <definedName name="________________GBS223" localSheetId="8">#REF!</definedName>
    <definedName name="________________GBS223">#REF!</definedName>
    <definedName name="________________GBS224" localSheetId="8">#REF!</definedName>
    <definedName name="________________GBS224">#REF!</definedName>
    <definedName name="________________GBS23" localSheetId="8">#REF!</definedName>
    <definedName name="________________GBS23">#REF!</definedName>
    <definedName name="________________GBS24" localSheetId="8">#REF!</definedName>
    <definedName name="________________GBS24">#REF!</definedName>
    <definedName name="________________GBS25" localSheetId="8">#REF!</definedName>
    <definedName name="________________GBS25">#REF!</definedName>
    <definedName name="________________GBS26" localSheetId="8">#REF!</definedName>
    <definedName name="________________GBS26">#REF!</definedName>
    <definedName name="________________GBS27" localSheetId="8">#REF!</definedName>
    <definedName name="________________GBS27">#REF!</definedName>
    <definedName name="________________GBS28" localSheetId="8">#REF!</definedName>
    <definedName name="________________GBS28">#REF!</definedName>
    <definedName name="________________GBS29" localSheetId="8">#REF!</definedName>
    <definedName name="________________GBS29">#REF!</definedName>
    <definedName name="________________imp1">[10]DATA_PRG!$H$245</definedName>
    <definedName name="________________knr2" localSheetId="8">#REF!</definedName>
    <definedName name="________________knr2" localSheetId="0">#REF!</definedName>
    <definedName name="________________knr2">#REF!</definedName>
    <definedName name="________________l1">[3]leads!$A$3:$E$108</definedName>
    <definedName name="________________l12" localSheetId="8">#REF!</definedName>
    <definedName name="________________l12" localSheetId="0">#REF!</definedName>
    <definedName name="________________l12">#REF!</definedName>
    <definedName name="________________l2">[2]r!$F$29</definedName>
    <definedName name="________________l3" localSheetId="8">#REF!</definedName>
    <definedName name="________________l3" localSheetId="0">#REF!</definedName>
    <definedName name="________________l3">#REF!</definedName>
    <definedName name="________________l4">[4]Sheet1!$W$2:$Y$103</definedName>
    <definedName name="________________l5" localSheetId="8">#REF!</definedName>
    <definedName name="________________l5" localSheetId="0">#REF!</definedName>
    <definedName name="________________l5">#REF!</definedName>
    <definedName name="________________l6">[2]r!$F$4</definedName>
    <definedName name="________________l7">[5]r!$F$4</definedName>
    <definedName name="________________l8">[2]r!$F$2</definedName>
    <definedName name="________________l9">[2]r!$F$3</definedName>
    <definedName name="________________LJ6">[13]DATA!$H$245</definedName>
    <definedName name="________________lj600" localSheetId="8">#REF!</definedName>
    <definedName name="________________lj600" localSheetId="0">#REF!</definedName>
    <definedName name="________________lj600">#REF!</definedName>
    <definedName name="________________lj900" localSheetId="8">#REF!</definedName>
    <definedName name="________________lj900" localSheetId="0">#REF!</definedName>
    <definedName name="________________lj900">#REF!</definedName>
    <definedName name="________________LL3" localSheetId="8">#REF!</definedName>
    <definedName name="________________LL3" localSheetId="0">#REF!</definedName>
    <definedName name="________________LL3">#REF!</definedName>
    <definedName name="________________LSO24" localSheetId="8">[14]Lead!#REF!</definedName>
    <definedName name="________________LSO24" localSheetId="0">[14]Lead!#REF!</definedName>
    <definedName name="________________LSO24">[14]Lead!#REF!</definedName>
    <definedName name="________________MA1" localSheetId="8">#REF!</definedName>
    <definedName name="________________MA1" localSheetId="0">#REF!</definedName>
    <definedName name="________________MA1">#REF!</definedName>
    <definedName name="________________MA2" localSheetId="8">#REF!</definedName>
    <definedName name="________________MA2" localSheetId="0">#REF!</definedName>
    <definedName name="________________MA2">#REF!</definedName>
    <definedName name="________________me12" localSheetId="8">'[18]Lead statement'!#REF!</definedName>
    <definedName name="________________me12" localSheetId="0">'[18]Lead statement'!#REF!</definedName>
    <definedName name="________________me12">'[18]Lead statement'!#REF!</definedName>
    <definedName name="________________Met22" localSheetId="8">#REF!</definedName>
    <definedName name="________________Met22" localSheetId="0">#REF!</definedName>
    <definedName name="________________Met22">#REF!</definedName>
    <definedName name="________________Met45" localSheetId="8">#REF!</definedName>
    <definedName name="________________Met45" localSheetId="0">#REF!</definedName>
    <definedName name="________________Met45">#REF!</definedName>
    <definedName name="________________MEt55" localSheetId="8">#REF!</definedName>
    <definedName name="________________MEt55" localSheetId="0">#REF!</definedName>
    <definedName name="________________MEt55">#REF!</definedName>
    <definedName name="________________Met63" localSheetId="8">#REF!</definedName>
    <definedName name="________________Met63">#REF!</definedName>
    <definedName name="________________MIX124">[19]maya!$A$11:$A$18</definedName>
    <definedName name="________________ML21" localSheetId="8">#REF!</definedName>
    <definedName name="________________ML21" localSheetId="0">#REF!</definedName>
    <definedName name="________________ML21">#REF!</definedName>
    <definedName name="________________ML210" localSheetId="8">#REF!</definedName>
    <definedName name="________________ML210" localSheetId="0">#REF!</definedName>
    <definedName name="________________ML210">#REF!</definedName>
    <definedName name="________________ML211" localSheetId="8">#REF!</definedName>
    <definedName name="________________ML211" localSheetId="0">#REF!</definedName>
    <definedName name="________________ML211">#REF!</definedName>
    <definedName name="________________ML212" localSheetId="8">#REF!</definedName>
    <definedName name="________________ML212">#REF!</definedName>
    <definedName name="________________ML213" localSheetId="8">#REF!</definedName>
    <definedName name="________________ML213">#REF!</definedName>
    <definedName name="________________ML214" localSheetId="8">#REF!</definedName>
    <definedName name="________________ML214">#REF!</definedName>
    <definedName name="________________ML215" localSheetId="8">#REF!</definedName>
    <definedName name="________________ML215">#REF!</definedName>
    <definedName name="________________ML216" localSheetId="8">#REF!</definedName>
    <definedName name="________________ML216">#REF!</definedName>
    <definedName name="________________ML217" localSheetId="8">#REF!</definedName>
    <definedName name="________________ML217">#REF!</definedName>
    <definedName name="________________ML218" localSheetId="8">#REF!</definedName>
    <definedName name="________________ML218">#REF!</definedName>
    <definedName name="________________ML219" localSheetId="8">#REF!</definedName>
    <definedName name="________________ML219">#REF!</definedName>
    <definedName name="________________ML22" localSheetId="8">#REF!</definedName>
    <definedName name="________________ML22">#REF!</definedName>
    <definedName name="________________ML220" localSheetId="8">#REF!</definedName>
    <definedName name="________________ML220">#REF!</definedName>
    <definedName name="________________ML221" localSheetId="8">#REF!</definedName>
    <definedName name="________________ML221">#REF!</definedName>
    <definedName name="________________ML222" localSheetId="8">#REF!</definedName>
    <definedName name="________________ML222">#REF!</definedName>
    <definedName name="________________ML223" localSheetId="8">#REF!</definedName>
    <definedName name="________________ML223">#REF!</definedName>
    <definedName name="________________ML224" localSheetId="8">#REF!</definedName>
    <definedName name="________________ML224">#REF!</definedName>
    <definedName name="________________ML23" localSheetId="8">#REF!</definedName>
    <definedName name="________________ML23">#REF!</definedName>
    <definedName name="________________ML24" localSheetId="8">#REF!</definedName>
    <definedName name="________________ML24">#REF!</definedName>
    <definedName name="________________ML25" localSheetId="8">#REF!</definedName>
    <definedName name="________________ML25">#REF!</definedName>
    <definedName name="________________ML26" localSheetId="8">#REF!</definedName>
    <definedName name="________________ML26">#REF!</definedName>
    <definedName name="________________ML27" localSheetId="8">#REF!</definedName>
    <definedName name="________________ML27">#REF!</definedName>
    <definedName name="________________ML28" localSheetId="8">#REF!</definedName>
    <definedName name="________________ML28">#REF!</definedName>
    <definedName name="________________ML29" localSheetId="8">#REF!</definedName>
    <definedName name="________________ML29">#REF!</definedName>
    <definedName name="________________ML31" localSheetId="8">#REF!</definedName>
    <definedName name="________________ML31">#REF!</definedName>
    <definedName name="________________ML310" localSheetId="8">#REF!</definedName>
    <definedName name="________________ML310">#REF!</definedName>
    <definedName name="________________ML311" localSheetId="8">#REF!</definedName>
    <definedName name="________________ML311">#REF!</definedName>
    <definedName name="________________ML312" localSheetId="8">#REF!</definedName>
    <definedName name="________________ML312">#REF!</definedName>
    <definedName name="________________ML313" localSheetId="8">#REF!</definedName>
    <definedName name="________________ML313">#REF!</definedName>
    <definedName name="________________ML314" localSheetId="8">#REF!</definedName>
    <definedName name="________________ML314">#REF!</definedName>
    <definedName name="________________ML315" localSheetId="8">#REF!</definedName>
    <definedName name="________________ML315">#REF!</definedName>
    <definedName name="________________ML316" localSheetId="8">#REF!</definedName>
    <definedName name="________________ML316">#REF!</definedName>
    <definedName name="________________ML317" localSheetId="8">#REF!</definedName>
    <definedName name="________________ML317">#REF!</definedName>
    <definedName name="________________ML318" localSheetId="8">#REF!</definedName>
    <definedName name="________________ML318">#REF!</definedName>
    <definedName name="________________ML319" localSheetId="8">#REF!</definedName>
    <definedName name="________________ML319">#REF!</definedName>
    <definedName name="________________ML32" localSheetId="8">#REF!</definedName>
    <definedName name="________________ML32">#REF!</definedName>
    <definedName name="________________ML320" localSheetId="8">#REF!</definedName>
    <definedName name="________________ML320">#REF!</definedName>
    <definedName name="________________ML321" localSheetId="8">#REF!</definedName>
    <definedName name="________________ML321">#REF!</definedName>
    <definedName name="________________ML322" localSheetId="8">#REF!</definedName>
    <definedName name="________________ML322">#REF!</definedName>
    <definedName name="________________ML323" localSheetId="8">#REF!</definedName>
    <definedName name="________________ML323">#REF!</definedName>
    <definedName name="________________ML324" localSheetId="8">#REF!</definedName>
    <definedName name="________________ML324">#REF!</definedName>
    <definedName name="________________ML33" localSheetId="8">#REF!</definedName>
    <definedName name="________________ML33">#REF!</definedName>
    <definedName name="________________ML34" localSheetId="8">#REF!</definedName>
    <definedName name="________________ML34">#REF!</definedName>
    <definedName name="________________ML35" localSheetId="8">#REF!</definedName>
    <definedName name="________________ML35">#REF!</definedName>
    <definedName name="________________ML36" localSheetId="8">#REF!</definedName>
    <definedName name="________________ML36">#REF!</definedName>
    <definedName name="________________ML37" localSheetId="8">#REF!</definedName>
    <definedName name="________________ML37">#REF!</definedName>
    <definedName name="________________ML38" localSheetId="8">#REF!</definedName>
    <definedName name="________________ML38">#REF!</definedName>
    <definedName name="________________ML39" localSheetId="8">#REF!</definedName>
    <definedName name="________________ML39">#REF!</definedName>
    <definedName name="________________ML7" localSheetId="8">#REF!</definedName>
    <definedName name="________________ML7">#REF!</definedName>
    <definedName name="________________ML8" localSheetId="8">#REF!</definedName>
    <definedName name="________________ML8">#REF!</definedName>
    <definedName name="________________ML9" localSheetId="8">#REF!</definedName>
    <definedName name="________________ML9">#REF!</definedName>
    <definedName name="________________mm1">[6]r!$F$4</definedName>
    <definedName name="________________mm1000" localSheetId="8">#REF!</definedName>
    <definedName name="________________mm1000" localSheetId="0">#REF!</definedName>
    <definedName name="________________mm1000">#REF!</definedName>
    <definedName name="________________mm11">[2]r!$F$4</definedName>
    <definedName name="________________mm111">[5]r!$F$4</definedName>
    <definedName name="________________mm600" localSheetId="8">#REF!</definedName>
    <definedName name="________________mm600" localSheetId="0">#REF!</definedName>
    <definedName name="________________mm600">#REF!</definedName>
    <definedName name="________________mm800" localSheetId="8">#REF!</definedName>
    <definedName name="________________mm800" localSheetId="0">#REF!</definedName>
    <definedName name="________________mm800">#REF!</definedName>
    <definedName name="________________PC1" localSheetId="8">#REF!</definedName>
    <definedName name="________________PC1" localSheetId="0">#REF!</definedName>
    <definedName name="________________PC1">#REF!</definedName>
    <definedName name="________________PC10" localSheetId="8">#REF!</definedName>
    <definedName name="________________PC10">#REF!</definedName>
    <definedName name="________________PC11" localSheetId="8">#REF!</definedName>
    <definedName name="________________PC11">#REF!</definedName>
    <definedName name="________________PC12" localSheetId="8">#REF!</definedName>
    <definedName name="________________PC12">#REF!</definedName>
    <definedName name="________________PC13" localSheetId="8">#REF!</definedName>
    <definedName name="________________PC13">#REF!</definedName>
    <definedName name="________________PC14" localSheetId="8">#REF!</definedName>
    <definedName name="________________PC14">#REF!</definedName>
    <definedName name="________________PC15" localSheetId="8">#REF!</definedName>
    <definedName name="________________PC15">#REF!</definedName>
    <definedName name="________________PC16" localSheetId="8">#REF!</definedName>
    <definedName name="________________PC16">#REF!</definedName>
    <definedName name="________________PC17" localSheetId="8">#REF!</definedName>
    <definedName name="________________PC17">#REF!</definedName>
    <definedName name="________________PC18" localSheetId="8">#REF!</definedName>
    <definedName name="________________PC18">#REF!</definedName>
    <definedName name="________________PC19" localSheetId="8">#REF!</definedName>
    <definedName name="________________PC19">#REF!</definedName>
    <definedName name="________________pc2" localSheetId="8">#REF!</definedName>
    <definedName name="________________pc2" localSheetId="0">#REF!</definedName>
    <definedName name="________________pc2">#REF!</definedName>
    <definedName name="________________PC20" localSheetId="8">#REF!</definedName>
    <definedName name="________________PC20">#REF!</definedName>
    <definedName name="________________PC21" localSheetId="8">#REF!</definedName>
    <definedName name="________________PC21">#REF!</definedName>
    <definedName name="________________PC22" localSheetId="8">#REF!</definedName>
    <definedName name="________________PC22">#REF!</definedName>
    <definedName name="________________PC23" localSheetId="8">#REF!</definedName>
    <definedName name="________________PC23">#REF!</definedName>
    <definedName name="________________PC24" localSheetId="8">#REF!</definedName>
    <definedName name="________________PC24">#REF!</definedName>
    <definedName name="________________PC3" localSheetId="8">#REF!</definedName>
    <definedName name="________________PC3">#REF!</definedName>
    <definedName name="________________PC4" localSheetId="8">#REF!</definedName>
    <definedName name="________________PC4">#REF!</definedName>
    <definedName name="________________PC5" localSheetId="8">#REF!</definedName>
    <definedName name="________________PC5">#REF!</definedName>
    <definedName name="________________PC6" localSheetId="8">#REF!</definedName>
    <definedName name="________________PC6">#REF!</definedName>
    <definedName name="________________pc600" localSheetId="8">#REF!</definedName>
    <definedName name="________________pc600">#REF!</definedName>
    <definedName name="________________PC7" localSheetId="8">#REF!</definedName>
    <definedName name="________________PC7">#REF!</definedName>
    <definedName name="________________PC8" localSheetId="8">#REF!</definedName>
    <definedName name="________________PC8">#REF!</definedName>
    <definedName name="________________PC9" localSheetId="8">#REF!</definedName>
    <definedName name="________________PC9">#REF!</definedName>
    <definedName name="________________pc900" localSheetId="8">#REF!</definedName>
    <definedName name="________________pc900">#REF!</definedName>
    <definedName name="________________pla4">[11]DATA_PRG!$H$269</definedName>
    <definedName name="________________pv2" localSheetId="8">#REF!</definedName>
    <definedName name="________________pv2" localSheetId="0">#REF!</definedName>
    <definedName name="________________pv2">#REF!</definedName>
    <definedName name="________________rr3">[7]v!$A$2:$E$51</definedName>
    <definedName name="________________rrr1">[7]r!$B$1:$I$145</definedName>
    <definedName name="________________SP10">[12]Sheet1!$C$18</definedName>
    <definedName name="________________SP16">[12]Sheet1!$C$24</definedName>
    <definedName name="________________SP7">[12]Sheet1!$C$15</definedName>
    <definedName name="________________ss12">[8]rdamdata!$J$8</definedName>
    <definedName name="________________ss20">[8]rdamdata!$J$7</definedName>
    <definedName name="________________ss40">[8]rdamdata!$J$6</definedName>
    <definedName name="________________var1" localSheetId="8">#REF!</definedName>
    <definedName name="________________var1" localSheetId="0">#REF!</definedName>
    <definedName name="________________var1">#REF!</definedName>
    <definedName name="________________var4" localSheetId="8">#REF!</definedName>
    <definedName name="________________var4" localSheetId="0">#REF!</definedName>
    <definedName name="________________var4">#REF!</definedName>
    <definedName name="________________vat1" localSheetId="8">#REF!</definedName>
    <definedName name="________________vat1" localSheetId="0">#REF!</definedName>
    <definedName name="________________vat1">#REF!</definedName>
    <definedName name="________________xh2256">[16]HDPE!$L$30</definedName>
    <definedName name="________________xh2506">[16]HDPE!$M$30</definedName>
    <definedName name="________________xh2806">[16]HDPE!$N$30</definedName>
    <definedName name="________________xh3156">[16]HDPE!$O$30</definedName>
    <definedName name="________________xh634">[16]HDPE!$C$16</definedName>
    <definedName name="________________xk7100">[16]DI!$C$37</definedName>
    <definedName name="________________xk7150">[16]DI!$D$37</definedName>
    <definedName name="________________xk7250">[16]DI!$F$37</definedName>
    <definedName name="________________xk7300">[16]DI!$G$37</definedName>
    <definedName name="________________xp11010">[16]pvc!$F$61</definedName>
    <definedName name="________________xp1104">[16]pvc!$F$31</definedName>
    <definedName name="________________xp1106">[16]pvc!$F$46</definedName>
    <definedName name="________________xp1254">[16]pvc!$G$31</definedName>
    <definedName name="________________xp1256">[16]pvc!$G$46</definedName>
    <definedName name="________________xp14010">[16]pvc!$H$61</definedName>
    <definedName name="________________xp1404">[16]pvc!$H$31</definedName>
    <definedName name="________________xp1406">[16]pvc!$H$46</definedName>
    <definedName name="________________xp1604">[16]pvc!$I$31</definedName>
    <definedName name="________________xp1606">[16]pvc!$I$46</definedName>
    <definedName name="________________xp1804">[16]pvc!$J$31</definedName>
    <definedName name="________________xp1806">[16]pvc!$J$46</definedName>
    <definedName name="________________xp2006">[16]pvc!$K$46</definedName>
    <definedName name="________________xp6310">[16]pvc!$C$61</definedName>
    <definedName name="________________xp636">[16]pvc!$C$46</definedName>
    <definedName name="________________xp7510">[16]pvc!$D$61</definedName>
    <definedName name="________________xp754">[16]pvc!$D$31</definedName>
    <definedName name="________________xp756">[16]pvc!$D$46</definedName>
    <definedName name="________________xp9010">[16]pvc!$E$61</definedName>
    <definedName name="________________xp904">[16]pvc!$E$31</definedName>
    <definedName name="________________xp906">[16]pvc!$E$46</definedName>
    <definedName name="_______________bla1">[1]leads!$H$7</definedName>
    <definedName name="_______________BSG100" localSheetId="8">#REF!</definedName>
    <definedName name="_______________BSG100" localSheetId="0">#REF!</definedName>
    <definedName name="_______________BSG100">#REF!</definedName>
    <definedName name="_______________BSG150" localSheetId="8">#REF!</definedName>
    <definedName name="_______________BSG150" localSheetId="0">#REF!</definedName>
    <definedName name="_______________BSG150">#REF!</definedName>
    <definedName name="_______________BSG5" localSheetId="8">#REF!</definedName>
    <definedName name="_______________BSG5" localSheetId="0">#REF!</definedName>
    <definedName name="_______________BSG5">#REF!</definedName>
    <definedName name="_______________BSG75" localSheetId="8">#REF!</definedName>
    <definedName name="_______________BSG75">#REF!</definedName>
    <definedName name="_______________BTC1" localSheetId="8">#REF!</definedName>
    <definedName name="_______________BTC1">#REF!</definedName>
    <definedName name="_______________BTC10" localSheetId="8">#REF!</definedName>
    <definedName name="_______________BTC10">#REF!</definedName>
    <definedName name="_______________BTC11" localSheetId="8">#REF!</definedName>
    <definedName name="_______________BTC11">#REF!</definedName>
    <definedName name="_______________BTC12" localSheetId="8">#REF!</definedName>
    <definedName name="_______________BTC12">#REF!</definedName>
    <definedName name="_______________BTC13" localSheetId="8">#REF!</definedName>
    <definedName name="_______________BTC13">#REF!</definedName>
    <definedName name="_______________BTC14" localSheetId="8">#REF!</definedName>
    <definedName name="_______________BTC14">#REF!</definedName>
    <definedName name="_______________BTC15" localSheetId="8">#REF!</definedName>
    <definedName name="_______________BTC15">#REF!</definedName>
    <definedName name="_______________BTC16" localSheetId="8">#REF!</definedName>
    <definedName name="_______________BTC16">#REF!</definedName>
    <definedName name="_______________BTC17" localSheetId="8">#REF!</definedName>
    <definedName name="_______________BTC17">#REF!</definedName>
    <definedName name="_______________BTC18" localSheetId="8">#REF!</definedName>
    <definedName name="_______________BTC18">#REF!</definedName>
    <definedName name="_______________BTC19" localSheetId="8">#REF!</definedName>
    <definedName name="_______________BTC19">#REF!</definedName>
    <definedName name="_______________BTC2" localSheetId="8">#REF!</definedName>
    <definedName name="_______________BTC2">#REF!</definedName>
    <definedName name="_______________BTC20" localSheetId="8">#REF!</definedName>
    <definedName name="_______________BTC20">#REF!</definedName>
    <definedName name="_______________BTC21" localSheetId="8">#REF!</definedName>
    <definedName name="_______________BTC21">#REF!</definedName>
    <definedName name="_______________BTC22" localSheetId="8">#REF!</definedName>
    <definedName name="_______________BTC22">#REF!</definedName>
    <definedName name="_______________BTC23" localSheetId="8">#REF!</definedName>
    <definedName name="_______________BTC23">#REF!</definedName>
    <definedName name="_______________BTC24" localSheetId="8">#REF!</definedName>
    <definedName name="_______________BTC24">#REF!</definedName>
    <definedName name="_______________BTC3" localSheetId="8">#REF!</definedName>
    <definedName name="_______________BTC3">#REF!</definedName>
    <definedName name="_______________BTC4" localSheetId="8">#REF!</definedName>
    <definedName name="_______________BTC4">#REF!</definedName>
    <definedName name="_______________BTC5" localSheetId="8">#REF!</definedName>
    <definedName name="_______________BTC5">#REF!</definedName>
    <definedName name="_______________BTC6" localSheetId="8">#REF!</definedName>
    <definedName name="_______________BTC6">#REF!</definedName>
    <definedName name="_______________BTC7" localSheetId="8">#REF!</definedName>
    <definedName name="_______________BTC7">#REF!</definedName>
    <definedName name="_______________BTC8" localSheetId="8">#REF!</definedName>
    <definedName name="_______________BTC8">#REF!</definedName>
    <definedName name="_______________BTC9" localSheetId="8">#REF!</definedName>
    <definedName name="_______________BTC9">#REF!</definedName>
    <definedName name="_______________BTR1" localSheetId="8">#REF!</definedName>
    <definedName name="_______________BTR1">#REF!</definedName>
    <definedName name="_______________BTR10" localSheetId="8">#REF!</definedName>
    <definedName name="_______________BTR10">#REF!</definedName>
    <definedName name="_______________BTR11" localSheetId="8">#REF!</definedName>
    <definedName name="_______________BTR11">#REF!</definedName>
    <definedName name="_______________BTR12" localSheetId="8">#REF!</definedName>
    <definedName name="_______________BTR12">#REF!</definedName>
    <definedName name="_______________BTR13" localSheetId="8">#REF!</definedName>
    <definedName name="_______________BTR13">#REF!</definedName>
    <definedName name="_______________BTR14" localSheetId="8">#REF!</definedName>
    <definedName name="_______________BTR14">#REF!</definedName>
    <definedName name="_______________BTR15" localSheetId="8">#REF!</definedName>
    <definedName name="_______________BTR15">#REF!</definedName>
    <definedName name="_______________BTR16" localSheetId="8">#REF!</definedName>
    <definedName name="_______________BTR16">#REF!</definedName>
    <definedName name="_______________BTR17" localSheetId="8">#REF!</definedName>
    <definedName name="_______________BTR17">#REF!</definedName>
    <definedName name="_______________BTR18" localSheetId="8">#REF!</definedName>
    <definedName name="_______________BTR18">#REF!</definedName>
    <definedName name="_______________BTR19" localSheetId="8">#REF!</definedName>
    <definedName name="_______________BTR19">#REF!</definedName>
    <definedName name="_______________BTR2" localSheetId="8">#REF!</definedName>
    <definedName name="_______________BTR2">#REF!</definedName>
    <definedName name="_______________BTR20" localSheetId="8">#REF!</definedName>
    <definedName name="_______________BTR20">#REF!</definedName>
    <definedName name="_______________BTR21" localSheetId="8">#REF!</definedName>
    <definedName name="_______________BTR21">#REF!</definedName>
    <definedName name="_______________BTR22" localSheetId="8">#REF!</definedName>
    <definedName name="_______________BTR22">#REF!</definedName>
    <definedName name="_______________BTR23" localSheetId="8">#REF!</definedName>
    <definedName name="_______________BTR23">#REF!</definedName>
    <definedName name="_______________BTR24" localSheetId="8">#REF!</definedName>
    <definedName name="_______________BTR24">#REF!</definedName>
    <definedName name="_______________BTR3" localSheetId="8">#REF!</definedName>
    <definedName name="_______________BTR3">#REF!</definedName>
    <definedName name="_______________BTR4" localSheetId="8">#REF!</definedName>
    <definedName name="_______________BTR4">#REF!</definedName>
    <definedName name="_______________BTR5" localSheetId="8">#REF!</definedName>
    <definedName name="_______________BTR5">#REF!</definedName>
    <definedName name="_______________BTR6" localSheetId="8">#REF!</definedName>
    <definedName name="_______________BTR6">#REF!</definedName>
    <definedName name="_______________BTR7" localSheetId="8">#REF!</definedName>
    <definedName name="_______________BTR7">#REF!</definedName>
    <definedName name="_______________BTR8" localSheetId="8">#REF!</definedName>
    <definedName name="_______________BTR8">#REF!</definedName>
    <definedName name="_______________BTR9" localSheetId="8">#REF!</definedName>
    <definedName name="_______________BTR9">#REF!</definedName>
    <definedName name="_______________BTS1" localSheetId="8">#REF!</definedName>
    <definedName name="_______________BTS1">#REF!</definedName>
    <definedName name="_______________BTS10" localSheetId="8">#REF!</definedName>
    <definedName name="_______________BTS10">#REF!</definedName>
    <definedName name="_______________BTS11" localSheetId="8">#REF!</definedName>
    <definedName name="_______________BTS11">#REF!</definedName>
    <definedName name="_______________BTS12" localSheetId="8">#REF!</definedName>
    <definedName name="_______________BTS12">#REF!</definedName>
    <definedName name="_______________BTS13" localSheetId="8">#REF!</definedName>
    <definedName name="_______________BTS13">#REF!</definedName>
    <definedName name="_______________BTS14" localSheetId="8">#REF!</definedName>
    <definedName name="_______________BTS14">#REF!</definedName>
    <definedName name="_______________BTS15" localSheetId="8">#REF!</definedName>
    <definedName name="_______________BTS15">#REF!</definedName>
    <definedName name="_______________BTS16" localSheetId="8">#REF!</definedName>
    <definedName name="_______________BTS16">#REF!</definedName>
    <definedName name="_______________BTS17" localSheetId="8">#REF!</definedName>
    <definedName name="_______________BTS17">#REF!</definedName>
    <definedName name="_______________BTS18" localSheetId="8">#REF!</definedName>
    <definedName name="_______________BTS18">#REF!</definedName>
    <definedName name="_______________BTS19" localSheetId="8">#REF!</definedName>
    <definedName name="_______________BTS19">#REF!</definedName>
    <definedName name="_______________BTS2" localSheetId="8">#REF!</definedName>
    <definedName name="_______________BTS2">#REF!</definedName>
    <definedName name="_______________BTS20" localSheetId="8">#REF!</definedName>
    <definedName name="_______________BTS20">#REF!</definedName>
    <definedName name="_______________BTS21" localSheetId="8">#REF!</definedName>
    <definedName name="_______________BTS21">#REF!</definedName>
    <definedName name="_______________BTS22" localSheetId="8">#REF!</definedName>
    <definedName name="_______________BTS22">#REF!</definedName>
    <definedName name="_______________BTS23" localSheetId="8">#REF!</definedName>
    <definedName name="_______________BTS23">#REF!</definedName>
    <definedName name="_______________BTS24" localSheetId="8">#REF!</definedName>
    <definedName name="_______________BTS24">#REF!</definedName>
    <definedName name="_______________BTS3" localSheetId="8">#REF!</definedName>
    <definedName name="_______________BTS3">#REF!</definedName>
    <definedName name="_______________BTS4" localSheetId="8">#REF!</definedName>
    <definedName name="_______________BTS4">#REF!</definedName>
    <definedName name="_______________BTS5" localSheetId="8">#REF!</definedName>
    <definedName name="_______________BTS5">#REF!</definedName>
    <definedName name="_______________BTS6" localSheetId="8">#REF!</definedName>
    <definedName name="_______________BTS6">#REF!</definedName>
    <definedName name="_______________BTS7" localSheetId="8">#REF!</definedName>
    <definedName name="_______________BTS7">#REF!</definedName>
    <definedName name="_______________BTS8" localSheetId="8">#REF!</definedName>
    <definedName name="_______________BTS8">#REF!</definedName>
    <definedName name="_______________BTS9" localSheetId="8">#REF!</definedName>
    <definedName name="_______________BTS9">#REF!</definedName>
    <definedName name="_______________can430">40.73</definedName>
    <definedName name="_______________can435">43.3</definedName>
    <definedName name="_______________CCW1">[13]DATA!$H$67</definedName>
    <definedName name="_______________CCW2">[13]DATA!$H$97</definedName>
    <definedName name="_______________cur1">[2]r!$F$30</definedName>
    <definedName name="_______________G120907" localSheetId="8">[20]Data!#REF!</definedName>
    <definedName name="_______________G120907" localSheetId="0">[20]Data!#REF!</definedName>
    <definedName name="_______________G120907">[20]Data!#REF!</definedName>
    <definedName name="_______________GBS11" localSheetId="8">#REF!</definedName>
    <definedName name="_______________GBS11" localSheetId="0">#REF!</definedName>
    <definedName name="_______________GBS11">#REF!</definedName>
    <definedName name="_______________GBS110" localSheetId="8">#REF!</definedName>
    <definedName name="_______________GBS110" localSheetId="0">#REF!</definedName>
    <definedName name="_______________GBS110">#REF!</definedName>
    <definedName name="_______________GBS111" localSheetId="8">#REF!</definedName>
    <definedName name="_______________GBS111" localSheetId="0">#REF!</definedName>
    <definedName name="_______________GBS111">#REF!</definedName>
    <definedName name="_______________GBS112" localSheetId="8">#REF!</definedName>
    <definedName name="_______________GBS112">#REF!</definedName>
    <definedName name="_______________GBS113" localSheetId="8">#REF!</definedName>
    <definedName name="_______________GBS113">#REF!</definedName>
    <definedName name="_______________GBS114" localSheetId="8">#REF!</definedName>
    <definedName name="_______________GBS114">#REF!</definedName>
    <definedName name="_______________GBS115" localSheetId="8">#REF!</definedName>
    <definedName name="_______________GBS115">#REF!</definedName>
    <definedName name="_______________GBS116" localSheetId="8">#REF!</definedName>
    <definedName name="_______________GBS116">#REF!</definedName>
    <definedName name="_______________GBS117" localSheetId="8">#REF!</definedName>
    <definedName name="_______________GBS117">#REF!</definedName>
    <definedName name="_______________GBS118" localSheetId="8">#REF!</definedName>
    <definedName name="_______________GBS118">#REF!</definedName>
    <definedName name="_______________GBS119" localSheetId="8">#REF!</definedName>
    <definedName name="_______________GBS119">#REF!</definedName>
    <definedName name="_______________GBS12" localSheetId="8">#REF!</definedName>
    <definedName name="_______________GBS12">#REF!</definedName>
    <definedName name="_______________GBS120" localSheetId="8">#REF!</definedName>
    <definedName name="_______________GBS120">#REF!</definedName>
    <definedName name="_______________GBS121" localSheetId="8">#REF!</definedName>
    <definedName name="_______________GBS121">#REF!</definedName>
    <definedName name="_______________GBS122" localSheetId="8">#REF!</definedName>
    <definedName name="_______________GBS122">#REF!</definedName>
    <definedName name="_______________GBS123" localSheetId="8">#REF!</definedName>
    <definedName name="_______________GBS123">#REF!</definedName>
    <definedName name="_______________GBS124" localSheetId="8">#REF!</definedName>
    <definedName name="_______________GBS124">#REF!</definedName>
    <definedName name="_______________GBS13" localSheetId="8">#REF!</definedName>
    <definedName name="_______________GBS13">#REF!</definedName>
    <definedName name="_______________GBS14" localSheetId="8">#REF!</definedName>
    <definedName name="_______________GBS14">#REF!</definedName>
    <definedName name="_______________GBS15" localSheetId="8">#REF!</definedName>
    <definedName name="_______________GBS15">#REF!</definedName>
    <definedName name="_______________GBS16" localSheetId="8">#REF!</definedName>
    <definedName name="_______________GBS16">#REF!</definedName>
    <definedName name="_______________GBS17" localSheetId="8">#REF!</definedName>
    <definedName name="_______________GBS17">#REF!</definedName>
    <definedName name="_______________GBS18" localSheetId="8">#REF!</definedName>
    <definedName name="_______________GBS18">#REF!</definedName>
    <definedName name="_______________GBS19" localSheetId="8">#REF!</definedName>
    <definedName name="_______________GBS19">#REF!</definedName>
    <definedName name="_______________GBS21" localSheetId="8">#REF!</definedName>
    <definedName name="_______________GBS21">#REF!</definedName>
    <definedName name="_______________GBS210" localSheetId="8">#REF!</definedName>
    <definedName name="_______________GBS210">#REF!</definedName>
    <definedName name="_______________GBS211" localSheetId="8">#REF!</definedName>
    <definedName name="_______________GBS211">#REF!</definedName>
    <definedName name="_______________GBS212" localSheetId="8">#REF!</definedName>
    <definedName name="_______________GBS212">#REF!</definedName>
    <definedName name="_______________GBS213" localSheetId="8">#REF!</definedName>
    <definedName name="_______________GBS213">#REF!</definedName>
    <definedName name="_______________GBS214" localSheetId="8">#REF!</definedName>
    <definedName name="_______________GBS214">#REF!</definedName>
    <definedName name="_______________GBS215" localSheetId="8">#REF!</definedName>
    <definedName name="_______________GBS215">#REF!</definedName>
    <definedName name="_______________GBS216" localSheetId="8">#REF!</definedName>
    <definedName name="_______________GBS216">#REF!</definedName>
    <definedName name="_______________GBS217" localSheetId="8">#REF!</definedName>
    <definedName name="_______________GBS217">#REF!</definedName>
    <definedName name="_______________GBS218" localSheetId="8">#REF!</definedName>
    <definedName name="_______________GBS218">#REF!</definedName>
    <definedName name="_______________GBS219" localSheetId="8">#REF!</definedName>
    <definedName name="_______________GBS219">#REF!</definedName>
    <definedName name="_______________GBS22" localSheetId="8">#REF!</definedName>
    <definedName name="_______________GBS22">#REF!</definedName>
    <definedName name="_______________GBS220" localSheetId="8">#REF!</definedName>
    <definedName name="_______________GBS220">#REF!</definedName>
    <definedName name="_______________GBS221" localSheetId="8">#REF!</definedName>
    <definedName name="_______________GBS221">#REF!</definedName>
    <definedName name="_______________GBS222" localSheetId="8">#REF!</definedName>
    <definedName name="_______________GBS222">#REF!</definedName>
    <definedName name="_______________GBS223" localSheetId="8">#REF!</definedName>
    <definedName name="_______________GBS223">#REF!</definedName>
    <definedName name="_______________GBS224" localSheetId="8">#REF!</definedName>
    <definedName name="_______________GBS224">#REF!</definedName>
    <definedName name="_______________GBS23" localSheetId="8">#REF!</definedName>
    <definedName name="_______________GBS23">#REF!</definedName>
    <definedName name="_______________GBS24" localSheetId="8">#REF!</definedName>
    <definedName name="_______________GBS24">#REF!</definedName>
    <definedName name="_______________GBS25" localSheetId="8">#REF!</definedName>
    <definedName name="_______________GBS25">#REF!</definedName>
    <definedName name="_______________GBS26" localSheetId="8">#REF!</definedName>
    <definedName name="_______________GBS26">#REF!</definedName>
    <definedName name="_______________GBS27" localSheetId="8">#REF!</definedName>
    <definedName name="_______________GBS27">#REF!</definedName>
    <definedName name="_______________GBS28" localSheetId="8">#REF!</definedName>
    <definedName name="_______________GBS28">#REF!</definedName>
    <definedName name="_______________GBS29" localSheetId="8">#REF!</definedName>
    <definedName name="_______________GBS29">#REF!</definedName>
    <definedName name="_______________imp1">[10]DATA_PRG!$H$245</definedName>
    <definedName name="_______________knr2" localSheetId="8">#REF!</definedName>
    <definedName name="_______________knr2" localSheetId="0">#REF!</definedName>
    <definedName name="_______________knr2">#REF!</definedName>
    <definedName name="_______________l1">[3]leads!$A$3:$E$108</definedName>
    <definedName name="_______________l12" localSheetId="8">#REF!</definedName>
    <definedName name="_______________l12" localSheetId="0">#REF!</definedName>
    <definedName name="_______________l12">#REF!</definedName>
    <definedName name="_______________l2">[2]r!$F$29</definedName>
    <definedName name="_______________l3" localSheetId="8">#REF!</definedName>
    <definedName name="_______________l3" localSheetId="0">#REF!</definedName>
    <definedName name="_______________l3">#REF!</definedName>
    <definedName name="_______________l4">[4]Sheet1!$W$2:$Y$103</definedName>
    <definedName name="_______________l5" localSheetId="8">#REF!</definedName>
    <definedName name="_______________l5" localSheetId="0">#REF!</definedName>
    <definedName name="_______________l5">#REF!</definedName>
    <definedName name="_______________l6">[2]r!$F$4</definedName>
    <definedName name="_______________l7">[5]r!$F$4</definedName>
    <definedName name="_______________l8">[2]r!$F$2</definedName>
    <definedName name="_______________l9">[2]r!$F$3</definedName>
    <definedName name="_______________LJ6">[13]DATA!$H$245</definedName>
    <definedName name="_______________lj600" localSheetId="8">#REF!</definedName>
    <definedName name="_______________lj600" localSheetId="0">#REF!</definedName>
    <definedName name="_______________lj600">#REF!</definedName>
    <definedName name="_______________lj900" localSheetId="8">#REF!</definedName>
    <definedName name="_______________lj900" localSheetId="0">#REF!</definedName>
    <definedName name="_______________lj900">#REF!</definedName>
    <definedName name="_______________LL3" localSheetId="8">#REF!</definedName>
    <definedName name="_______________LL3" localSheetId="0">#REF!</definedName>
    <definedName name="_______________LL3">#REF!</definedName>
    <definedName name="_______________LSO24" localSheetId="8">[14]Lead!#REF!</definedName>
    <definedName name="_______________LSO24" localSheetId="0">[14]Lead!#REF!</definedName>
    <definedName name="_______________LSO24">[14]Lead!#REF!</definedName>
    <definedName name="_______________MA1" localSheetId="8">#REF!</definedName>
    <definedName name="_______________MA1" localSheetId="0">#REF!</definedName>
    <definedName name="_______________MA1">#REF!</definedName>
    <definedName name="_______________MA2" localSheetId="8">#REF!</definedName>
    <definedName name="_______________MA2" localSheetId="0">#REF!</definedName>
    <definedName name="_______________MA2">#REF!</definedName>
    <definedName name="_______________Met22" localSheetId="8">#REF!</definedName>
    <definedName name="_______________Met22" localSheetId="0">#REF!</definedName>
    <definedName name="_______________Met22">#REF!</definedName>
    <definedName name="_______________Met45" localSheetId="8">#REF!</definedName>
    <definedName name="_______________Met45">#REF!</definedName>
    <definedName name="_______________MEt55" localSheetId="8">#REF!</definedName>
    <definedName name="_______________MEt55">#REF!</definedName>
    <definedName name="_______________Met63" localSheetId="8">#REF!</definedName>
    <definedName name="_______________Met63">#REF!</definedName>
    <definedName name="_______________MIX124">[19]maya!$A$11:$A$18</definedName>
    <definedName name="_______________ML21" localSheetId="8">#REF!</definedName>
    <definedName name="_______________ML21" localSheetId="0">#REF!</definedName>
    <definedName name="_______________ML21">#REF!</definedName>
    <definedName name="_______________ML210" localSheetId="8">#REF!</definedName>
    <definedName name="_______________ML210" localSheetId="0">#REF!</definedName>
    <definedName name="_______________ML210">#REF!</definedName>
    <definedName name="_______________ML211" localSheetId="8">#REF!</definedName>
    <definedName name="_______________ML211" localSheetId="0">#REF!</definedName>
    <definedName name="_______________ML211">#REF!</definedName>
    <definedName name="_______________ML212" localSheetId="8">#REF!</definedName>
    <definedName name="_______________ML212">#REF!</definedName>
    <definedName name="_______________ML213" localSheetId="8">#REF!</definedName>
    <definedName name="_______________ML213">#REF!</definedName>
    <definedName name="_______________ML214" localSheetId="8">#REF!</definedName>
    <definedName name="_______________ML214">#REF!</definedName>
    <definedName name="_______________ML215" localSheetId="8">#REF!</definedName>
    <definedName name="_______________ML215">#REF!</definedName>
    <definedName name="_______________ML216" localSheetId="8">#REF!</definedName>
    <definedName name="_______________ML216">#REF!</definedName>
    <definedName name="_______________ML217" localSheetId="8">#REF!</definedName>
    <definedName name="_______________ML217">#REF!</definedName>
    <definedName name="_______________ML218" localSheetId="8">#REF!</definedName>
    <definedName name="_______________ML218">#REF!</definedName>
    <definedName name="_______________ML219" localSheetId="8">#REF!</definedName>
    <definedName name="_______________ML219">#REF!</definedName>
    <definedName name="_______________ML22" localSheetId="8">#REF!</definedName>
    <definedName name="_______________ML22">#REF!</definedName>
    <definedName name="_______________ML220" localSheetId="8">#REF!</definedName>
    <definedName name="_______________ML220">#REF!</definedName>
    <definedName name="_______________ML221" localSheetId="8">#REF!</definedName>
    <definedName name="_______________ML221">#REF!</definedName>
    <definedName name="_______________ML222" localSheetId="8">#REF!</definedName>
    <definedName name="_______________ML222">#REF!</definedName>
    <definedName name="_______________ML223" localSheetId="8">#REF!</definedName>
    <definedName name="_______________ML223">#REF!</definedName>
    <definedName name="_______________ML224" localSheetId="8">#REF!</definedName>
    <definedName name="_______________ML224">#REF!</definedName>
    <definedName name="_______________ML23" localSheetId="8">#REF!</definedName>
    <definedName name="_______________ML23">#REF!</definedName>
    <definedName name="_______________ML24" localSheetId="8">#REF!</definedName>
    <definedName name="_______________ML24">#REF!</definedName>
    <definedName name="_______________ML25" localSheetId="8">#REF!</definedName>
    <definedName name="_______________ML25">#REF!</definedName>
    <definedName name="_______________ML26" localSheetId="8">#REF!</definedName>
    <definedName name="_______________ML26">#REF!</definedName>
    <definedName name="_______________ML27" localSheetId="8">#REF!</definedName>
    <definedName name="_______________ML27">#REF!</definedName>
    <definedName name="_______________ML28" localSheetId="8">#REF!</definedName>
    <definedName name="_______________ML28">#REF!</definedName>
    <definedName name="_______________ML29" localSheetId="8">#REF!</definedName>
    <definedName name="_______________ML29">#REF!</definedName>
    <definedName name="_______________ML31" localSheetId="8">#REF!</definedName>
    <definedName name="_______________ML31">#REF!</definedName>
    <definedName name="_______________ML310" localSheetId="8">#REF!</definedName>
    <definedName name="_______________ML310">#REF!</definedName>
    <definedName name="_______________ML311" localSheetId="8">#REF!</definedName>
    <definedName name="_______________ML311">#REF!</definedName>
    <definedName name="_______________ML312" localSheetId="8">#REF!</definedName>
    <definedName name="_______________ML312">#REF!</definedName>
    <definedName name="_______________ML313" localSheetId="8">#REF!</definedName>
    <definedName name="_______________ML313">#REF!</definedName>
    <definedName name="_______________ML314" localSheetId="8">#REF!</definedName>
    <definedName name="_______________ML314">#REF!</definedName>
    <definedName name="_______________ML315" localSheetId="8">#REF!</definedName>
    <definedName name="_______________ML315">#REF!</definedName>
    <definedName name="_______________ML316" localSheetId="8">#REF!</definedName>
    <definedName name="_______________ML316">#REF!</definedName>
    <definedName name="_______________ML317" localSheetId="8">#REF!</definedName>
    <definedName name="_______________ML317">#REF!</definedName>
    <definedName name="_______________ML318" localSheetId="8">#REF!</definedName>
    <definedName name="_______________ML318">#REF!</definedName>
    <definedName name="_______________ML319" localSheetId="8">#REF!</definedName>
    <definedName name="_______________ML319">#REF!</definedName>
    <definedName name="_______________ML32" localSheetId="8">#REF!</definedName>
    <definedName name="_______________ML32">#REF!</definedName>
    <definedName name="_______________ML320" localSheetId="8">#REF!</definedName>
    <definedName name="_______________ML320">#REF!</definedName>
    <definedName name="_______________ML321" localSheetId="8">#REF!</definedName>
    <definedName name="_______________ML321">#REF!</definedName>
    <definedName name="_______________ML322" localSheetId="8">#REF!</definedName>
    <definedName name="_______________ML322">#REF!</definedName>
    <definedName name="_______________ML323" localSheetId="8">#REF!</definedName>
    <definedName name="_______________ML323">#REF!</definedName>
    <definedName name="_______________ML324" localSheetId="8">#REF!</definedName>
    <definedName name="_______________ML324">#REF!</definedName>
    <definedName name="_______________ML33" localSheetId="8">#REF!</definedName>
    <definedName name="_______________ML33">#REF!</definedName>
    <definedName name="_______________ML34" localSheetId="8">#REF!</definedName>
    <definedName name="_______________ML34">#REF!</definedName>
    <definedName name="_______________ML35" localSheetId="8">#REF!</definedName>
    <definedName name="_______________ML35">#REF!</definedName>
    <definedName name="_______________ML36" localSheetId="8">#REF!</definedName>
    <definedName name="_______________ML36">#REF!</definedName>
    <definedName name="_______________ML37" localSheetId="8">#REF!</definedName>
    <definedName name="_______________ML37">#REF!</definedName>
    <definedName name="_______________ML38" localSheetId="8">#REF!</definedName>
    <definedName name="_______________ML38">#REF!</definedName>
    <definedName name="_______________ML39" localSheetId="8">#REF!</definedName>
    <definedName name="_______________ML39">#REF!</definedName>
    <definedName name="_______________ML7" localSheetId="8">#REF!</definedName>
    <definedName name="_______________ML7">#REF!</definedName>
    <definedName name="_______________ML8" localSheetId="8">#REF!</definedName>
    <definedName name="_______________ML8">#REF!</definedName>
    <definedName name="_______________ML9" localSheetId="8">#REF!</definedName>
    <definedName name="_______________ML9">#REF!</definedName>
    <definedName name="_______________mm1">[6]r!$F$4</definedName>
    <definedName name="_______________mm1000" localSheetId="8">#REF!</definedName>
    <definedName name="_______________mm1000" localSheetId="0">#REF!</definedName>
    <definedName name="_______________mm1000">#REF!</definedName>
    <definedName name="_______________mm11">[2]r!$F$4</definedName>
    <definedName name="_______________mm111">[5]r!$F$4</definedName>
    <definedName name="_______________mm600" localSheetId="8">#REF!</definedName>
    <definedName name="_______________mm600" localSheetId="0">#REF!</definedName>
    <definedName name="_______________mm600">#REF!</definedName>
    <definedName name="_______________mm800" localSheetId="8">#REF!</definedName>
    <definedName name="_______________mm800" localSheetId="0">#REF!</definedName>
    <definedName name="_______________mm800">#REF!</definedName>
    <definedName name="_______________PC1" localSheetId="8">#REF!</definedName>
    <definedName name="_______________PC1" localSheetId="0">#REF!</definedName>
    <definedName name="_______________PC1">#REF!</definedName>
    <definedName name="_______________PC10" localSheetId="8">#REF!</definedName>
    <definedName name="_______________PC10">#REF!</definedName>
    <definedName name="_______________PC11" localSheetId="8">#REF!</definedName>
    <definedName name="_______________PC11">#REF!</definedName>
    <definedName name="_______________PC12" localSheetId="8">#REF!</definedName>
    <definedName name="_______________PC12">#REF!</definedName>
    <definedName name="_______________PC13" localSheetId="8">#REF!</definedName>
    <definedName name="_______________PC13">#REF!</definedName>
    <definedName name="_______________PC14" localSheetId="8">#REF!</definedName>
    <definedName name="_______________PC14">#REF!</definedName>
    <definedName name="_______________PC15" localSheetId="8">#REF!</definedName>
    <definedName name="_______________PC15">#REF!</definedName>
    <definedName name="_______________PC16" localSheetId="8">#REF!</definedName>
    <definedName name="_______________PC16">#REF!</definedName>
    <definedName name="_______________PC17" localSheetId="8">#REF!</definedName>
    <definedName name="_______________PC17">#REF!</definedName>
    <definedName name="_______________PC18" localSheetId="8">#REF!</definedName>
    <definedName name="_______________PC18">#REF!</definedName>
    <definedName name="_______________PC19" localSheetId="8">#REF!</definedName>
    <definedName name="_______________PC19">#REF!</definedName>
    <definedName name="_______________pc2" localSheetId="8">#REF!</definedName>
    <definedName name="_______________pc2" localSheetId="0">#REF!</definedName>
    <definedName name="_______________pc2">#REF!</definedName>
    <definedName name="_______________PC20" localSheetId="8">#REF!</definedName>
    <definedName name="_______________PC20">#REF!</definedName>
    <definedName name="_______________PC21" localSheetId="8">#REF!</definedName>
    <definedName name="_______________PC21">#REF!</definedName>
    <definedName name="_______________PC22" localSheetId="8">#REF!</definedName>
    <definedName name="_______________PC22">#REF!</definedName>
    <definedName name="_______________PC23" localSheetId="8">#REF!</definedName>
    <definedName name="_______________PC23">#REF!</definedName>
    <definedName name="_______________PC24" localSheetId="8">#REF!</definedName>
    <definedName name="_______________PC24">#REF!</definedName>
    <definedName name="_______________PC3" localSheetId="8">#REF!</definedName>
    <definedName name="_______________PC3">#REF!</definedName>
    <definedName name="_______________PC4" localSheetId="8">#REF!</definedName>
    <definedName name="_______________PC4">#REF!</definedName>
    <definedName name="_______________PC5" localSheetId="8">#REF!</definedName>
    <definedName name="_______________PC5">#REF!</definedName>
    <definedName name="_______________PC6" localSheetId="8">#REF!</definedName>
    <definedName name="_______________PC6">#REF!</definedName>
    <definedName name="_______________pc600" localSheetId="8">#REF!</definedName>
    <definedName name="_______________pc600">#REF!</definedName>
    <definedName name="_______________PC7" localSheetId="8">#REF!</definedName>
    <definedName name="_______________PC7">#REF!</definedName>
    <definedName name="_______________PC8" localSheetId="8">#REF!</definedName>
    <definedName name="_______________PC8">#REF!</definedName>
    <definedName name="_______________PC9" localSheetId="8">#REF!</definedName>
    <definedName name="_______________PC9">#REF!</definedName>
    <definedName name="_______________pc900" localSheetId="8">#REF!</definedName>
    <definedName name="_______________pc900">#REF!</definedName>
    <definedName name="_______________pla4">[11]DATA_PRG!$H$269</definedName>
    <definedName name="_______________pv2" localSheetId="8">#REF!</definedName>
    <definedName name="_______________pv2" localSheetId="0">#REF!</definedName>
    <definedName name="_______________pv2">#REF!</definedName>
    <definedName name="_______________rr3">[7]v!$A$2:$E$51</definedName>
    <definedName name="_______________rrr1">[7]r!$B$1:$I$145</definedName>
    <definedName name="_______________SP10">[12]Sheet1!$C$18</definedName>
    <definedName name="_______________SP16">[12]Sheet1!$C$24</definedName>
    <definedName name="_______________SP7">[12]Sheet1!$C$15</definedName>
    <definedName name="_______________ss12">[8]rdamdata!$J$8</definedName>
    <definedName name="_______________ss20">[8]rdamdata!$J$7</definedName>
    <definedName name="_______________ss40">[8]rdamdata!$J$6</definedName>
    <definedName name="_______________var1" localSheetId="8">#REF!</definedName>
    <definedName name="_______________var1" localSheetId="0">#REF!</definedName>
    <definedName name="_______________var1">#REF!</definedName>
    <definedName name="_______________var4" localSheetId="8">#REF!</definedName>
    <definedName name="_______________var4" localSheetId="0">#REF!</definedName>
    <definedName name="_______________var4">#REF!</definedName>
    <definedName name="_______________vat1" localSheetId="8">#REF!</definedName>
    <definedName name="_______________vat1" localSheetId="0">#REF!</definedName>
    <definedName name="_______________vat1">#REF!</definedName>
    <definedName name="_______________xh2256">[16]HDPE!$L$30</definedName>
    <definedName name="_______________xh2506">[16]HDPE!$M$30</definedName>
    <definedName name="_______________xh2806">[16]HDPE!$N$30</definedName>
    <definedName name="_______________xh3156">[16]HDPE!$O$30</definedName>
    <definedName name="_______________xh634">[16]HDPE!$C$16</definedName>
    <definedName name="_______________xk7100">[16]DI!$C$37</definedName>
    <definedName name="_______________xk7150">[16]DI!$D$37</definedName>
    <definedName name="_______________xk7250">[16]DI!$F$37</definedName>
    <definedName name="_______________xk7300">[16]DI!$G$37</definedName>
    <definedName name="_______________xp11010">[16]pvc!$F$61</definedName>
    <definedName name="_______________xp1104">[16]pvc!$F$31</definedName>
    <definedName name="_______________xp1106">[16]pvc!$F$46</definedName>
    <definedName name="_______________xp1254">[16]pvc!$G$31</definedName>
    <definedName name="_______________xp1256">[16]pvc!$G$46</definedName>
    <definedName name="_______________xp14010">[16]pvc!$H$61</definedName>
    <definedName name="_______________xp1404">[16]pvc!$H$31</definedName>
    <definedName name="_______________xp1406">[16]pvc!$H$46</definedName>
    <definedName name="_______________xp1604">[16]pvc!$I$31</definedName>
    <definedName name="_______________xp1606">[16]pvc!$I$46</definedName>
    <definedName name="_______________xp1804">[16]pvc!$J$31</definedName>
    <definedName name="_______________xp1806">[16]pvc!$J$46</definedName>
    <definedName name="_______________xp2006">[16]pvc!$K$46</definedName>
    <definedName name="_______________xp6310">[16]pvc!$C$61</definedName>
    <definedName name="_______________xp636">[16]pvc!$C$46</definedName>
    <definedName name="_______________xp7510">[16]pvc!$D$61</definedName>
    <definedName name="_______________xp754">[16]pvc!$D$31</definedName>
    <definedName name="_______________xp756">[16]pvc!$D$46</definedName>
    <definedName name="_______________xp9010">[16]pvc!$E$61</definedName>
    <definedName name="_______________xp904">[16]pvc!$E$31</definedName>
    <definedName name="_______________xp906">[16]pvc!$E$46</definedName>
    <definedName name="______________bla1">[1]leads!$H$7</definedName>
    <definedName name="______________BSG100" localSheetId="8">#REF!</definedName>
    <definedName name="______________BSG100" localSheetId="0">#REF!</definedName>
    <definedName name="______________BSG100">#REF!</definedName>
    <definedName name="______________BSG150" localSheetId="8">#REF!</definedName>
    <definedName name="______________BSG150" localSheetId="0">#REF!</definedName>
    <definedName name="______________BSG150">#REF!</definedName>
    <definedName name="______________BSG5" localSheetId="8">#REF!</definedName>
    <definedName name="______________BSG5" localSheetId="0">#REF!</definedName>
    <definedName name="______________BSG5">#REF!</definedName>
    <definedName name="______________BSG75" localSheetId="8">#REF!</definedName>
    <definedName name="______________BSG75">#REF!</definedName>
    <definedName name="______________BTC1" localSheetId="8">#REF!</definedName>
    <definedName name="______________BTC1">#REF!</definedName>
    <definedName name="______________BTC10" localSheetId="8">#REF!</definedName>
    <definedName name="______________BTC10">#REF!</definedName>
    <definedName name="______________BTC11" localSheetId="8">#REF!</definedName>
    <definedName name="______________BTC11">#REF!</definedName>
    <definedName name="______________BTC12" localSheetId="8">#REF!</definedName>
    <definedName name="______________BTC12">#REF!</definedName>
    <definedName name="______________BTC13" localSheetId="8">#REF!</definedName>
    <definedName name="______________BTC13">#REF!</definedName>
    <definedName name="______________BTC14" localSheetId="8">#REF!</definedName>
    <definedName name="______________BTC14">#REF!</definedName>
    <definedName name="______________BTC15" localSheetId="8">#REF!</definedName>
    <definedName name="______________BTC15">#REF!</definedName>
    <definedName name="______________BTC16" localSheetId="8">#REF!</definedName>
    <definedName name="______________BTC16">#REF!</definedName>
    <definedName name="______________BTC17" localSheetId="8">#REF!</definedName>
    <definedName name="______________BTC17">#REF!</definedName>
    <definedName name="______________BTC18" localSheetId="8">#REF!</definedName>
    <definedName name="______________BTC18">#REF!</definedName>
    <definedName name="______________BTC19" localSheetId="8">#REF!</definedName>
    <definedName name="______________BTC19">#REF!</definedName>
    <definedName name="______________BTC2" localSheetId="8">#REF!</definedName>
    <definedName name="______________BTC2">#REF!</definedName>
    <definedName name="______________BTC20" localSheetId="8">#REF!</definedName>
    <definedName name="______________BTC20">#REF!</definedName>
    <definedName name="______________BTC21" localSheetId="8">#REF!</definedName>
    <definedName name="______________BTC21">#REF!</definedName>
    <definedName name="______________BTC22" localSheetId="8">#REF!</definedName>
    <definedName name="______________BTC22">#REF!</definedName>
    <definedName name="______________BTC23" localSheetId="8">#REF!</definedName>
    <definedName name="______________BTC23">#REF!</definedName>
    <definedName name="______________BTC24" localSheetId="8">#REF!</definedName>
    <definedName name="______________BTC24">#REF!</definedName>
    <definedName name="______________BTC3" localSheetId="8">#REF!</definedName>
    <definedName name="______________BTC3">#REF!</definedName>
    <definedName name="______________BTC4" localSheetId="8">#REF!</definedName>
    <definedName name="______________BTC4">#REF!</definedName>
    <definedName name="______________BTC5" localSheetId="8">#REF!</definedName>
    <definedName name="______________BTC5">#REF!</definedName>
    <definedName name="______________BTC6" localSheetId="8">#REF!</definedName>
    <definedName name="______________BTC6">#REF!</definedName>
    <definedName name="______________BTC7" localSheetId="8">#REF!</definedName>
    <definedName name="______________BTC7">#REF!</definedName>
    <definedName name="______________BTC8" localSheetId="8">#REF!</definedName>
    <definedName name="______________BTC8">#REF!</definedName>
    <definedName name="______________BTC9" localSheetId="8">#REF!</definedName>
    <definedName name="______________BTC9">#REF!</definedName>
    <definedName name="______________BTR1" localSheetId="8">#REF!</definedName>
    <definedName name="______________BTR1">#REF!</definedName>
    <definedName name="______________BTR10" localSheetId="8">#REF!</definedName>
    <definedName name="______________BTR10">#REF!</definedName>
    <definedName name="______________BTR11" localSheetId="8">#REF!</definedName>
    <definedName name="______________BTR11">#REF!</definedName>
    <definedName name="______________BTR12" localSheetId="8">#REF!</definedName>
    <definedName name="______________BTR12">#REF!</definedName>
    <definedName name="______________BTR13" localSheetId="8">#REF!</definedName>
    <definedName name="______________BTR13">#REF!</definedName>
    <definedName name="______________BTR14" localSheetId="8">#REF!</definedName>
    <definedName name="______________BTR14">#REF!</definedName>
    <definedName name="______________BTR15" localSheetId="8">#REF!</definedName>
    <definedName name="______________BTR15">#REF!</definedName>
    <definedName name="______________BTR16" localSheetId="8">#REF!</definedName>
    <definedName name="______________BTR16">#REF!</definedName>
    <definedName name="______________BTR17" localSheetId="8">#REF!</definedName>
    <definedName name="______________BTR17">#REF!</definedName>
    <definedName name="______________BTR18" localSheetId="8">#REF!</definedName>
    <definedName name="______________BTR18">#REF!</definedName>
    <definedName name="______________BTR19" localSheetId="8">#REF!</definedName>
    <definedName name="______________BTR19">#REF!</definedName>
    <definedName name="______________BTR2" localSheetId="8">#REF!</definedName>
    <definedName name="______________BTR2">#REF!</definedName>
    <definedName name="______________BTR20" localSheetId="8">#REF!</definedName>
    <definedName name="______________BTR20">#REF!</definedName>
    <definedName name="______________BTR21" localSheetId="8">#REF!</definedName>
    <definedName name="______________BTR21">#REF!</definedName>
    <definedName name="______________BTR22" localSheetId="8">#REF!</definedName>
    <definedName name="______________BTR22">#REF!</definedName>
    <definedName name="______________BTR23" localSheetId="8">#REF!</definedName>
    <definedName name="______________BTR23">#REF!</definedName>
    <definedName name="______________BTR24" localSheetId="8">#REF!</definedName>
    <definedName name="______________BTR24">#REF!</definedName>
    <definedName name="______________BTR3" localSheetId="8">#REF!</definedName>
    <definedName name="______________BTR3">#REF!</definedName>
    <definedName name="______________BTR4" localSheetId="8">#REF!</definedName>
    <definedName name="______________BTR4">#REF!</definedName>
    <definedName name="______________BTR5" localSheetId="8">#REF!</definedName>
    <definedName name="______________BTR5">#REF!</definedName>
    <definedName name="______________BTR6" localSheetId="8">#REF!</definedName>
    <definedName name="______________BTR6">#REF!</definedName>
    <definedName name="______________BTR7" localSheetId="8">#REF!</definedName>
    <definedName name="______________BTR7">#REF!</definedName>
    <definedName name="______________BTR8" localSheetId="8">#REF!</definedName>
    <definedName name="______________BTR8">#REF!</definedName>
    <definedName name="______________BTR9" localSheetId="8">#REF!</definedName>
    <definedName name="______________BTR9">#REF!</definedName>
    <definedName name="______________BTS1" localSheetId="8">#REF!</definedName>
    <definedName name="______________BTS1">#REF!</definedName>
    <definedName name="______________BTS10" localSheetId="8">#REF!</definedName>
    <definedName name="______________BTS10">#REF!</definedName>
    <definedName name="______________BTS11" localSheetId="8">#REF!</definedName>
    <definedName name="______________BTS11">#REF!</definedName>
    <definedName name="______________BTS12" localSheetId="8">#REF!</definedName>
    <definedName name="______________BTS12">#REF!</definedName>
    <definedName name="______________BTS13" localSheetId="8">#REF!</definedName>
    <definedName name="______________BTS13">#REF!</definedName>
    <definedName name="______________BTS14" localSheetId="8">#REF!</definedName>
    <definedName name="______________BTS14">#REF!</definedName>
    <definedName name="______________BTS15" localSheetId="8">#REF!</definedName>
    <definedName name="______________BTS15">#REF!</definedName>
    <definedName name="______________BTS16" localSheetId="8">#REF!</definedName>
    <definedName name="______________BTS16">#REF!</definedName>
    <definedName name="______________BTS17" localSheetId="8">#REF!</definedName>
    <definedName name="______________BTS17">#REF!</definedName>
    <definedName name="______________BTS18" localSheetId="8">#REF!</definedName>
    <definedName name="______________BTS18">#REF!</definedName>
    <definedName name="______________BTS19" localSheetId="8">#REF!</definedName>
    <definedName name="______________BTS19">#REF!</definedName>
    <definedName name="______________BTS2" localSheetId="8">#REF!</definedName>
    <definedName name="______________BTS2">#REF!</definedName>
    <definedName name="______________BTS20" localSheetId="8">#REF!</definedName>
    <definedName name="______________BTS20">#REF!</definedName>
    <definedName name="______________BTS21" localSheetId="8">#REF!</definedName>
    <definedName name="______________BTS21">#REF!</definedName>
    <definedName name="______________BTS22" localSheetId="8">#REF!</definedName>
    <definedName name="______________BTS22">#REF!</definedName>
    <definedName name="______________BTS23" localSheetId="8">#REF!</definedName>
    <definedName name="______________BTS23">#REF!</definedName>
    <definedName name="______________BTS24" localSheetId="8">#REF!</definedName>
    <definedName name="______________BTS24">#REF!</definedName>
    <definedName name="______________BTS3" localSheetId="8">#REF!</definedName>
    <definedName name="______________BTS3">#REF!</definedName>
    <definedName name="______________BTS4" localSheetId="8">#REF!</definedName>
    <definedName name="______________BTS4">#REF!</definedName>
    <definedName name="______________BTS5" localSheetId="8">#REF!</definedName>
    <definedName name="______________BTS5">#REF!</definedName>
    <definedName name="______________BTS6" localSheetId="8">#REF!</definedName>
    <definedName name="______________BTS6">#REF!</definedName>
    <definedName name="______________BTS7" localSheetId="8">#REF!</definedName>
    <definedName name="______________BTS7">#REF!</definedName>
    <definedName name="______________BTS8" localSheetId="8">#REF!</definedName>
    <definedName name="______________BTS8">#REF!</definedName>
    <definedName name="______________BTS9" localSheetId="8">#REF!</definedName>
    <definedName name="______________BTS9">#REF!</definedName>
    <definedName name="______________can430">40.73</definedName>
    <definedName name="______________can435">43.3</definedName>
    <definedName name="______________CCW1">[13]DATA!$H$67</definedName>
    <definedName name="______________CCW2">[13]DATA!$H$97</definedName>
    <definedName name="______________cur1">[2]r!$F$30</definedName>
    <definedName name="______________G120907" localSheetId="8">[20]Data!#REF!</definedName>
    <definedName name="______________G120907" localSheetId="0">[20]Data!#REF!</definedName>
    <definedName name="______________G120907">[20]Data!#REF!</definedName>
    <definedName name="______________GBS11" localSheetId="8">#REF!</definedName>
    <definedName name="______________GBS11" localSheetId="0">#REF!</definedName>
    <definedName name="______________GBS11">#REF!</definedName>
    <definedName name="______________GBS110" localSheetId="8">#REF!</definedName>
    <definedName name="______________GBS110" localSheetId="0">#REF!</definedName>
    <definedName name="______________GBS110">#REF!</definedName>
    <definedName name="______________GBS111" localSheetId="8">#REF!</definedName>
    <definedName name="______________GBS111" localSheetId="0">#REF!</definedName>
    <definedName name="______________GBS111">#REF!</definedName>
    <definedName name="______________GBS112" localSheetId="8">#REF!</definedName>
    <definedName name="______________GBS112">#REF!</definedName>
    <definedName name="______________GBS113" localSheetId="8">#REF!</definedName>
    <definedName name="______________GBS113">#REF!</definedName>
    <definedName name="______________GBS114" localSheetId="8">#REF!</definedName>
    <definedName name="______________GBS114">#REF!</definedName>
    <definedName name="______________GBS115" localSheetId="8">#REF!</definedName>
    <definedName name="______________GBS115">#REF!</definedName>
    <definedName name="______________GBS116" localSheetId="8">#REF!</definedName>
    <definedName name="______________GBS116">#REF!</definedName>
    <definedName name="______________GBS117" localSheetId="8">#REF!</definedName>
    <definedName name="______________GBS117">#REF!</definedName>
    <definedName name="______________GBS118" localSheetId="8">#REF!</definedName>
    <definedName name="______________GBS118">#REF!</definedName>
    <definedName name="______________GBS119" localSheetId="8">#REF!</definedName>
    <definedName name="______________GBS119">#REF!</definedName>
    <definedName name="______________GBS12" localSheetId="8">#REF!</definedName>
    <definedName name="______________GBS12">#REF!</definedName>
    <definedName name="______________GBS120" localSheetId="8">#REF!</definedName>
    <definedName name="______________GBS120">#REF!</definedName>
    <definedName name="______________GBS121" localSheetId="8">#REF!</definedName>
    <definedName name="______________GBS121">#REF!</definedName>
    <definedName name="______________GBS122" localSheetId="8">#REF!</definedName>
    <definedName name="______________GBS122">#REF!</definedName>
    <definedName name="______________GBS123" localSheetId="8">#REF!</definedName>
    <definedName name="______________GBS123">#REF!</definedName>
    <definedName name="______________GBS124" localSheetId="8">#REF!</definedName>
    <definedName name="______________GBS124">#REF!</definedName>
    <definedName name="______________GBS13" localSheetId="8">#REF!</definedName>
    <definedName name="______________GBS13">#REF!</definedName>
    <definedName name="______________GBS14" localSheetId="8">#REF!</definedName>
    <definedName name="______________GBS14">#REF!</definedName>
    <definedName name="______________GBS15" localSheetId="8">#REF!</definedName>
    <definedName name="______________GBS15">#REF!</definedName>
    <definedName name="______________GBS16" localSheetId="8">#REF!</definedName>
    <definedName name="______________GBS16">#REF!</definedName>
    <definedName name="______________GBS17" localSheetId="8">#REF!</definedName>
    <definedName name="______________GBS17">#REF!</definedName>
    <definedName name="______________GBS18" localSheetId="8">#REF!</definedName>
    <definedName name="______________GBS18">#REF!</definedName>
    <definedName name="______________GBS19" localSheetId="8">#REF!</definedName>
    <definedName name="______________GBS19">#REF!</definedName>
    <definedName name="______________GBS21" localSheetId="8">#REF!</definedName>
    <definedName name="______________GBS21">#REF!</definedName>
    <definedName name="______________GBS210" localSheetId="8">#REF!</definedName>
    <definedName name="______________GBS210">#REF!</definedName>
    <definedName name="______________GBS211" localSheetId="8">#REF!</definedName>
    <definedName name="______________GBS211">#REF!</definedName>
    <definedName name="______________GBS212" localSheetId="8">#REF!</definedName>
    <definedName name="______________GBS212">#REF!</definedName>
    <definedName name="______________GBS213" localSheetId="8">#REF!</definedName>
    <definedName name="______________GBS213">#REF!</definedName>
    <definedName name="______________GBS214" localSheetId="8">#REF!</definedName>
    <definedName name="______________GBS214">#REF!</definedName>
    <definedName name="______________GBS215" localSheetId="8">#REF!</definedName>
    <definedName name="______________GBS215">#REF!</definedName>
    <definedName name="______________GBS216" localSheetId="8">#REF!</definedName>
    <definedName name="______________GBS216">#REF!</definedName>
    <definedName name="______________GBS217" localSheetId="8">#REF!</definedName>
    <definedName name="______________GBS217">#REF!</definedName>
    <definedName name="______________GBS218" localSheetId="8">#REF!</definedName>
    <definedName name="______________GBS218">#REF!</definedName>
    <definedName name="______________GBS219" localSheetId="8">#REF!</definedName>
    <definedName name="______________GBS219">#REF!</definedName>
    <definedName name="______________GBS22" localSheetId="8">#REF!</definedName>
    <definedName name="______________GBS22">#REF!</definedName>
    <definedName name="______________GBS220" localSheetId="8">#REF!</definedName>
    <definedName name="______________GBS220">#REF!</definedName>
    <definedName name="______________GBS221" localSheetId="8">#REF!</definedName>
    <definedName name="______________GBS221">#REF!</definedName>
    <definedName name="______________GBS222" localSheetId="8">#REF!</definedName>
    <definedName name="______________GBS222">#REF!</definedName>
    <definedName name="______________GBS223" localSheetId="8">#REF!</definedName>
    <definedName name="______________GBS223">#REF!</definedName>
    <definedName name="______________GBS224" localSheetId="8">#REF!</definedName>
    <definedName name="______________GBS224">#REF!</definedName>
    <definedName name="______________GBS23" localSheetId="8">#REF!</definedName>
    <definedName name="______________GBS23">#REF!</definedName>
    <definedName name="______________GBS24" localSheetId="8">#REF!</definedName>
    <definedName name="______________GBS24">#REF!</definedName>
    <definedName name="______________GBS25" localSheetId="8">#REF!</definedName>
    <definedName name="______________GBS25">#REF!</definedName>
    <definedName name="______________GBS26" localSheetId="8">#REF!</definedName>
    <definedName name="______________GBS26">#REF!</definedName>
    <definedName name="______________GBS27" localSheetId="8">#REF!</definedName>
    <definedName name="______________GBS27">#REF!</definedName>
    <definedName name="______________GBS28" localSheetId="8">#REF!</definedName>
    <definedName name="______________GBS28">#REF!</definedName>
    <definedName name="______________GBS29" localSheetId="8">#REF!</definedName>
    <definedName name="______________GBS29">#REF!</definedName>
    <definedName name="______________imp1">[10]DATA_PRG!$H$245</definedName>
    <definedName name="______________knr2" localSheetId="8">#REF!</definedName>
    <definedName name="______________knr2" localSheetId="0">#REF!</definedName>
    <definedName name="______________knr2">#REF!</definedName>
    <definedName name="______________l1">[3]leads!$A$3:$E$108</definedName>
    <definedName name="______________l12" localSheetId="8">#REF!</definedName>
    <definedName name="______________l12" localSheetId="0">#REF!</definedName>
    <definedName name="______________l12">#REF!</definedName>
    <definedName name="______________l2">[2]r!$F$29</definedName>
    <definedName name="______________l3" localSheetId="8">#REF!</definedName>
    <definedName name="______________l3" localSheetId="0">#REF!</definedName>
    <definedName name="______________l3">#REF!</definedName>
    <definedName name="______________l4">[4]Sheet1!$W$2:$Y$103</definedName>
    <definedName name="______________l5" localSheetId="8">#REF!</definedName>
    <definedName name="______________l5" localSheetId="0">#REF!</definedName>
    <definedName name="______________l5">#REF!</definedName>
    <definedName name="______________l6">[2]r!$F$4</definedName>
    <definedName name="______________l7">[5]r!$F$4</definedName>
    <definedName name="______________l8">[2]r!$F$2</definedName>
    <definedName name="______________l9">[2]r!$F$3</definedName>
    <definedName name="______________LJ6">[13]DATA!$H$245</definedName>
    <definedName name="______________lj600" localSheetId="8">#REF!</definedName>
    <definedName name="______________lj600" localSheetId="0">#REF!</definedName>
    <definedName name="______________lj600">#REF!</definedName>
    <definedName name="______________lj900" localSheetId="8">#REF!</definedName>
    <definedName name="______________lj900" localSheetId="0">#REF!</definedName>
    <definedName name="______________lj900">#REF!</definedName>
    <definedName name="______________LL3" localSheetId="8">#REF!</definedName>
    <definedName name="______________LL3" localSheetId="0">#REF!</definedName>
    <definedName name="______________LL3">#REF!</definedName>
    <definedName name="______________LSO24" localSheetId="8">[14]Lead!#REF!</definedName>
    <definedName name="______________LSO24" localSheetId="0">[14]Lead!#REF!</definedName>
    <definedName name="______________LSO24">[14]Lead!#REF!</definedName>
    <definedName name="______________MA1" localSheetId="8">#REF!</definedName>
    <definedName name="______________MA1" localSheetId="0">#REF!</definedName>
    <definedName name="______________MA1">#REF!</definedName>
    <definedName name="______________MA2" localSheetId="8">#REF!</definedName>
    <definedName name="______________MA2" localSheetId="0">#REF!</definedName>
    <definedName name="______________MA2">#REF!</definedName>
    <definedName name="______________me12" localSheetId="8">'[18]Lead statement'!#REF!</definedName>
    <definedName name="______________me12" localSheetId="0">'[18]Lead statement'!#REF!</definedName>
    <definedName name="______________me12">'[18]Lead statement'!#REF!</definedName>
    <definedName name="______________Met22" localSheetId="8">#REF!</definedName>
    <definedName name="______________Met22" localSheetId="0">#REF!</definedName>
    <definedName name="______________Met22">#REF!</definedName>
    <definedName name="______________Met45" localSheetId="8">#REF!</definedName>
    <definedName name="______________Met45" localSheetId="0">#REF!</definedName>
    <definedName name="______________Met45">#REF!</definedName>
    <definedName name="______________MEt55" localSheetId="8">#REF!</definedName>
    <definedName name="______________MEt55" localSheetId="0">#REF!</definedName>
    <definedName name="______________MEt55">#REF!</definedName>
    <definedName name="______________Met63" localSheetId="8">#REF!</definedName>
    <definedName name="______________Met63">#REF!</definedName>
    <definedName name="______________MIX124">[19]maya!$A$11:$A$18</definedName>
    <definedName name="______________ML21" localSheetId="8">#REF!</definedName>
    <definedName name="______________ML21" localSheetId="0">#REF!</definedName>
    <definedName name="______________ML21">#REF!</definedName>
    <definedName name="______________ML210" localSheetId="8">#REF!</definedName>
    <definedName name="______________ML210" localSheetId="0">#REF!</definedName>
    <definedName name="______________ML210">#REF!</definedName>
    <definedName name="______________ML211" localSheetId="8">#REF!</definedName>
    <definedName name="______________ML211" localSheetId="0">#REF!</definedName>
    <definedName name="______________ML211">#REF!</definedName>
    <definedName name="______________ML212" localSheetId="8">#REF!</definedName>
    <definedName name="______________ML212">#REF!</definedName>
    <definedName name="______________ML213" localSheetId="8">#REF!</definedName>
    <definedName name="______________ML213">#REF!</definedName>
    <definedName name="______________ML214" localSheetId="8">#REF!</definedName>
    <definedName name="______________ML214">#REF!</definedName>
    <definedName name="______________ML215" localSheetId="8">#REF!</definedName>
    <definedName name="______________ML215">#REF!</definedName>
    <definedName name="______________ML216" localSheetId="8">#REF!</definedName>
    <definedName name="______________ML216">#REF!</definedName>
    <definedName name="______________ML217" localSheetId="8">#REF!</definedName>
    <definedName name="______________ML217">#REF!</definedName>
    <definedName name="______________ML218" localSheetId="8">#REF!</definedName>
    <definedName name="______________ML218">#REF!</definedName>
    <definedName name="______________ML219" localSheetId="8">#REF!</definedName>
    <definedName name="______________ML219">#REF!</definedName>
    <definedName name="______________ML22" localSheetId="8">#REF!</definedName>
    <definedName name="______________ML22">#REF!</definedName>
    <definedName name="______________ML220" localSheetId="8">#REF!</definedName>
    <definedName name="______________ML220">#REF!</definedName>
    <definedName name="______________ML221" localSheetId="8">#REF!</definedName>
    <definedName name="______________ML221">#REF!</definedName>
    <definedName name="______________ML222" localSheetId="8">#REF!</definedName>
    <definedName name="______________ML222">#REF!</definedName>
    <definedName name="______________ML223" localSheetId="8">#REF!</definedName>
    <definedName name="______________ML223">#REF!</definedName>
    <definedName name="______________ML224" localSheetId="8">#REF!</definedName>
    <definedName name="______________ML224">#REF!</definedName>
    <definedName name="______________ML23" localSheetId="8">#REF!</definedName>
    <definedName name="______________ML23">#REF!</definedName>
    <definedName name="______________ML24" localSheetId="8">#REF!</definedName>
    <definedName name="______________ML24">#REF!</definedName>
    <definedName name="______________ML25" localSheetId="8">#REF!</definedName>
    <definedName name="______________ML25">#REF!</definedName>
    <definedName name="______________ML26" localSheetId="8">#REF!</definedName>
    <definedName name="______________ML26">#REF!</definedName>
    <definedName name="______________ML27" localSheetId="8">#REF!</definedName>
    <definedName name="______________ML27">#REF!</definedName>
    <definedName name="______________ML28" localSheetId="8">#REF!</definedName>
    <definedName name="______________ML28">#REF!</definedName>
    <definedName name="______________ML29" localSheetId="8">#REF!</definedName>
    <definedName name="______________ML29">#REF!</definedName>
    <definedName name="______________ML31" localSheetId="8">#REF!</definedName>
    <definedName name="______________ML31">#REF!</definedName>
    <definedName name="______________ML310" localSheetId="8">#REF!</definedName>
    <definedName name="______________ML310">#REF!</definedName>
    <definedName name="______________ML311" localSheetId="8">#REF!</definedName>
    <definedName name="______________ML311">#REF!</definedName>
    <definedName name="______________ML312" localSheetId="8">#REF!</definedName>
    <definedName name="______________ML312">#REF!</definedName>
    <definedName name="______________ML313" localSheetId="8">#REF!</definedName>
    <definedName name="______________ML313">#REF!</definedName>
    <definedName name="______________ML314" localSheetId="8">#REF!</definedName>
    <definedName name="______________ML314">#REF!</definedName>
    <definedName name="______________ML315" localSheetId="8">#REF!</definedName>
    <definedName name="______________ML315">#REF!</definedName>
    <definedName name="______________ML316" localSheetId="8">#REF!</definedName>
    <definedName name="______________ML316">#REF!</definedName>
    <definedName name="______________ML317" localSheetId="8">#REF!</definedName>
    <definedName name="______________ML317">#REF!</definedName>
    <definedName name="______________ML318" localSheetId="8">#REF!</definedName>
    <definedName name="______________ML318">#REF!</definedName>
    <definedName name="______________ML319" localSheetId="8">#REF!</definedName>
    <definedName name="______________ML319">#REF!</definedName>
    <definedName name="______________ML32" localSheetId="8">#REF!</definedName>
    <definedName name="______________ML32">#REF!</definedName>
    <definedName name="______________ML320" localSheetId="8">#REF!</definedName>
    <definedName name="______________ML320">#REF!</definedName>
    <definedName name="______________ML321" localSheetId="8">#REF!</definedName>
    <definedName name="______________ML321">#REF!</definedName>
    <definedName name="______________ML322" localSheetId="8">#REF!</definedName>
    <definedName name="______________ML322">#REF!</definedName>
    <definedName name="______________ML323" localSheetId="8">#REF!</definedName>
    <definedName name="______________ML323">#REF!</definedName>
    <definedName name="______________ML324" localSheetId="8">#REF!</definedName>
    <definedName name="______________ML324">#REF!</definedName>
    <definedName name="______________ML33" localSheetId="8">#REF!</definedName>
    <definedName name="______________ML33">#REF!</definedName>
    <definedName name="______________ML34" localSheetId="8">#REF!</definedName>
    <definedName name="______________ML34">#REF!</definedName>
    <definedName name="______________ML35" localSheetId="8">#REF!</definedName>
    <definedName name="______________ML35">#REF!</definedName>
    <definedName name="______________ML36" localSheetId="8">#REF!</definedName>
    <definedName name="______________ML36">#REF!</definedName>
    <definedName name="______________ML37" localSheetId="8">#REF!</definedName>
    <definedName name="______________ML37">#REF!</definedName>
    <definedName name="______________ML38" localSheetId="8">#REF!</definedName>
    <definedName name="______________ML38">#REF!</definedName>
    <definedName name="______________ML39" localSheetId="8">#REF!</definedName>
    <definedName name="______________ML39">#REF!</definedName>
    <definedName name="______________ML7" localSheetId="8">#REF!</definedName>
    <definedName name="______________ML7">#REF!</definedName>
    <definedName name="______________ML8" localSheetId="8">#REF!</definedName>
    <definedName name="______________ML8">#REF!</definedName>
    <definedName name="______________ML9" localSheetId="8">#REF!</definedName>
    <definedName name="______________ML9">#REF!</definedName>
    <definedName name="______________mm1">[6]r!$F$4</definedName>
    <definedName name="______________mm1000" localSheetId="8">#REF!</definedName>
    <definedName name="______________mm1000" localSheetId="0">#REF!</definedName>
    <definedName name="______________mm1000">#REF!</definedName>
    <definedName name="______________mm11">[2]r!$F$4</definedName>
    <definedName name="______________mm111">[5]r!$F$4</definedName>
    <definedName name="______________mm600" localSheetId="8">#REF!</definedName>
    <definedName name="______________mm600" localSheetId="0">#REF!</definedName>
    <definedName name="______________mm600">#REF!</definedName>
    <definedName name="______________mm800" localSheetId="8">#REF!</definedName>
    <definedName name="______________mm800" localSheetId="0">#REF!</definedName>
    <definedName name="______________mm800">#REF!</definedName>
    <definedName name="______________PC1" localSheetId="8">#REF!</definedName>
    <definedName name="______________PC1" localSheetId="0">#REF!</definedName>
    <definedName name="______________PC1">#REF!</definedName>
    <definedName name="______________PC10" localSheetId="8">#REF!</definedName>
    <definedName name="______________PC10">#REF!</definedName>
    <definedName name="______________PC11" localSheetId="8">#REF!</definedName>
    <definedName name="______________PC11">#REF!</definedName>
    <definedName name="______________PC12" localSheetId="8">#REF!</definedName>
    <definedName name="______________PC12">#REF!</definedName>
    <definedName name="______________PC13" localSheetId="8">#REF!</definedName>
    <definedName name="______________PC13">#REF!</definedName>
    <definedName name="______________PC14" localSheetId="8">#REF!</definedName>
    <definedName name="______________PC14">#REF!</definedName>
    <definedName name="______________PC15" localSheetId="8">#REF!</definedName>
    <definedName name="______________PC15">#REF!</definedName>
    <definedName name="______________PC16" localSheetId="8">#REF!</definedName>
    <definedName name="______________PC16">#REF!</definedName>
    <definedName name="______________PC17" localSheetId="8">#REF!</definedName>
    <definedName name="______________PC17">#REF!</definedName>
    <definedName name="______________PC18" localSheetId="8">#REF!</definedName>
    <definedName name="______________PC18">#REF!</definedName>
    <definedName name="______________PC19" localSheetId="8">#REF!</definedName>
    <definedName name="______________PC19">#REF!</definedName>
    <definedName name="______________pc2" localSheetId="8">#REF!</definedName>
    <definedName name="______________pc2" localSheetId="0">#REF!</definedName>
    <definedName name="______________pc2">#REF!</definedName>
    <definedName name="______________PC20" localSheetId="8">#REF!</definedName>
    <definedName name="______________PC20">#REF!</definedName>
    <definedName name="______________PC21" localSheetId="8">#REF!</definedName>
    <definedName name="______________PC21">#REF!</definedName>
    <definedName name="______________PC22" localSheetId="8">#REF!</definedName>
    <definedName name="______________PC22">#REF!</definedName>
    <definedName name="______________PC23" localSheetId="8">#REF!</definedName>
    <definedName name="______________PC23">#REF!</definedName>
    <definedName name="______________PC24" localSheetId="8">#REF!</definedName>
    <definedName name="______________PC24">#REF!</definedName>
    <definedName name="______________PC3" localSheetId="8">#REF!</definedName>
    <definedName name="______________PC3">#REF!</definedName>
    <definedName name="______________PC4" localSheetId="8">#REF!</definedName>
    <definedName name="______________PC4">#REF!</definedName>
    <definedName name="______________PC5" localSheetId="8">#REF!</definedName>
    <definedName name="______________PC5">#REF!</definedName>
    <definedName name="______________PC6" localSheetId="8">#REF!</definedName>
    <definedName name="______________PC6">#REF!</definedName>
    <definedName name="______________pc600" localSheetId="8">#REF!</definedName>
    <definedName name="______________pc600">#REF!</definedName>
    <definedName name="______________PC7" localSheetId="8">#REF!</definedName>
    <definedName name="______________PC7">#REF!</definedName>
    <definedName name="______________PC8" localSheetId="8">#REF!</definedName>
    <definedName name="______________PC8">#REF!</definedName>
    <definedName name="______________PC9" localSheetId="8">#REF!</definedName>
    <definedName name="______________PC9">#REF!</definedName>
    <definedName name="______________pc900" localSheetId="8">#REF!</definedName>
    <definedName name="______________pc900">#REF!</definedName>
    <definedName name="______________pla4">[11]DATA_PRG!$H$269</definedName>
    <definedName name="______________pv2" localSheetId="8">#REF!</definedName>
    <definedName name="______________pv2" localSheetId="0">#REF!</definedName>
    <definedName name="______________pv2">#REF!</definedName>
    <definedName name="______________rr3">[7]v!$A$2:$E$51</definedName>
    <definedName name="______________rrr1">[7]r!$B$1:$I$145</definedName>
    <definedName name="______________SP10">[12]Sheet1!$C$18</definedName>
    <definedName name="______________SP16">[12]Sheet1!$C$24</definedName>
    <definedName name="______________SP7">[12]Sheet1!$C$15</definedName>
    <definedName name="______________ss12">[8]rdamdata!$J$8</definedName>
    <definedName name="______________ss20">[8]rdamdata!$J$7</definedName>
    <definedName name="______________ss40">[8]rdamdata!$J$6</definedName>
    <definedName name="______________var1" localSheetId="8">#REF!</definedName>
    <definedName name="______________var1" localSheetId="0">#REF!</definedName>
    <definedName name="______________var1">#REF!</definedName>
    <definedName name="______________var4" localSheetId="8">#REF!</definedName>
    <definedName name="______________var4" localSheetId="0">#REF!</definedName>
    <definedName name="______________var4">#REF!</definedName>
    <definedName name="______________vat1" localSheetId="8">#REF!</definedName>
    <definedName name="______________vat1" localSheetId="0">#REF!</definedName>
    <definedName name="______________vat1">#REF!</definedName>
    <definedName name="______________xh2256">[16]HDPE!$L$30</definedName>
    <definedName name="______________xh2506">[16]HDPE!$M$30</definedName>
    <definedName name="______________xh2806">[16]HDPE!$N$30</definedName>
    <definedName name="______________xh3156">[16]HDPE!$O$30</definedName>
    <definedName name="______________xh634">[16]HDPE!$C$16</definedName>
    <definedName name="______________xk7100">[16]DI!$C$37</definedName>
    <definedName name="______________xk7150">[16]DI!$D$37</definedName>
    <definedName name="______________xk7250">[16]DI!$F$37</definedName>
    <definedName name="______________xk7300">[16]DI!$G$37</definedName>
    <definedName name="______________xp11010">[16]pvc!$F$61</definedName>
    <definedName name="______________xp1104">[16]pvc!$F$31</definedName>
    <definedName name="______________xp1106">[16]pvc!$F$46</definedName>
    <definedName name="______________xp1254">[16]pvc!$G$31</definedName>
    <definedName name="______________xp1256">[16]pvc!$G$46</definedName>
    <definedName name="______________xp14010">[16]pvc!$H$61</definedName>
    <definedName name="______________xp1404">[16]pvc!$H$31</definedName>
    <definedName name="______________xp1406">[16]pvc!$H$46</definedName>
    <definedName name="______________xp1604">[16]pvc!$I$31</definedName>
    <definedName name="______________xp1606">[16]pvc!$I$46</definedName>
    <definedName name="______________xp1804">[16]pvc!$J$31</definedName>
    <definedName name="______________xp1806">[16]pvc!$J$46</definedName>
    <definedName name="______________xp2006">[16]pvc!$K$46</definedName>
    <definedName name="______________xp6310">[16]pvc!$C$61</definedName>
    <definedName name="______________xp636">[16]pvc!$C$46</definedName>
    <definedName name="______________xp7510">[16]pvc!$D$61</definedName>
    <definedName name="______________xp754">[16]pvc!$D$31</definedName>
    <definedName name="______________xp756">[16]pvc!$D$46</definedName>
    <definedName name="______________xp9010">[16]pvc!$E$61</definedName>
    <definedName name="______________xp904">[16]pvc!$E$31</definedName>
    <definedName name="______________xp906">[16]pvc!$E$46</definedName>
    <definedName name="_____________bla1">[1]leads!$H$7</definedName>
    <definedName name="_____________BSG100" localSheetId="8">#REF!</definedName>
    <definedName name="_____________BSG100" localSheetId="0">#REF!</definedName>
    <definedName name="_____________BSG100">#REF!</definedName>
    <definedName name="_____________BSG150" localSheetId="8">#REF!</definedName>
    <definedName name="_____________BSG150" localSheetId="0">#REF!</definedName>
    <definedName name="_____________BSG150">#REF!</definedName>
    <definedName name="_____________BSG5" localSheetId="8">#REF!</definedName>
    <definedName name="_____________BSG5" localSheetId="0">#REF!</definedName>
    <definedName name="_____________BSG5">#REF!</definedName>
    <definedName name="_____________BSG75" localSheetId="8">#REF!</definedName>
    <definedName name="_____________BSG75">#REF!</definedName>
    <definedName name="_____________BTC1" localSheetId="8">#REF!</definedName>
    <definedName name="_____________BTC1">#REF!</definedName>
    <definedName name="_____________BTC10" localSheetId="8">#REF!</definedName>
    <definedName name="_____________BTC10">#REF!</definedName>
    <definedName name="_____________BTC11" localSheetId="8">#REF!</definedName>
    <definedName name="_____________BTC11">#REF!</definedName>
    <definedName name="_____________BTC12" localSheetId="8">#REF!</definedName>
    <definedName name="_____________BTC12">#REF!</definedName>
    <definedName name="_____________BTC13" localSheetId="8">#REF!</definedName>
    <definedName name="_____________BTC13">#REF!</definedName>
    <definedName name="_____________BTC14" localSheetId="8">#REF!</definedName>
    <definedName name="_____________BTC14">#REF!</definedName>
    <definedName name="_____________BTC15" localSheetId="8">#REF!</definedName>
    <definedName name="_____________BTC15">#REF!</definedName>
    <definedName name="_____________BTC16" localSheetId="8">#REF!</definedName>
    <definedName name="_____________BTC16">#REF!</definedName>
    <definedName name="_____________BTC17" localSheetId="8">#REF!</definedName>
    <definedName name="_____________BTC17">#REF!</definedName>
    <definedName name="_____________BTC18" localSheetId="8">#REF!</definedName>
    <definedName name="_____________BTC18">#REF!</definedName>
    <definedName name="_____________BTC19" localSheetId="8">#REF!</definedName>
    <definedName name="_____________BTC19">#REF!</definedName>
    <definedName name="_____________BTC2" localSheetId="8">#REF!</definedName>
    <definedName name="_____________BTC2">#REF!</definedName>
    <definedName name="_____________BTC20" localSheetId="8">#REF!</definedName>
    <definedName name="_____________BTC20">#REF!</definedName>
    <definedName name="_____________BTC21" localSheetId="8">#REF!</definedName>
    <definedName name="_____________BTC21">#REF!</definedName>
    <definedName name="_____________BTC22" localSheetId="8">#REF!</definedName>
    <definedName name="_____________BTC22">#REF!</definedName>
    <definedName name="_____________BTC23" localSheetId="8">#REF!</definedName>
    <definedName name="_____________BTC23">#REF!</definedName>
    <definedName name="_____________BTC24" localSheetId="8">#REF!</definedName>
    <definedName name="_____________BTC24">#REF!</definedName>
    <definedName name="_____________BTC3" localSheetId="8">#REF!</definedName>
    <definedName name="_____________BTC3">#REF!</definedName>
    <definedName name="_____________BTC4" localSheetId="8">#REF!</definedName>
    <definedName name="_____________BTC4">#REF!</definedName>
    <definedName name="_____________BTC5" localSheetId="8">#REF!</definedName>
    <definedName name="_____________BTC5">#REF!</definedName>
    <definedName name="_____________BTC6" localSheetId="8">#REF!</definedName>
    <definedName name="_____________BTC6">#REF!</definedName>
    <definedName name="_____________BTC7" localSheetId="8">#REF!</definedName>
    <definedName name="_____________BTC7">#REF!</definedName>
    <definedName name="_____________BTC8" localSheetId="8">#REF!</definedName>
    <definedName name="_____________BTC8">#REF!</definedName>
    <definedName name="_____________BTC9" localSheetId="8">#REF!</definedName>
    <definedName name="_____________BTC9">#REF!</definedName>
    <definedName name="_____________BTR1" localSheetId="8">#REF!</definedName>
    <definedName name="_____________BTR1">#REF!</definedName>
    <definedName name="_____________BTR10" localSheetId="8">#REF!</definedName>
    <definedName name="_____________BTR10">#REF!</definedName>
    <definedName name="_____________BTR11" localSheetId="8">#REF!</definedName>
    <definedName name="_____________BTR11">#REF!</definedName>
    <definedName name="_____________BTR12" localSheetId="8">#REF!</definedName>
    <definedName name="_____________BTR12">#REF!</definedName>
    <definedName name="_____________BTR13" localSheetId="8">#REF!</definedName>
    <definedName name="_____________BTR13">#REF!</definedName>
    <definedName name="_____________BTR14" localSheetId="8">#REF!</definedName>
    <definedName name="_____________BTR14">#REF!</definedName>
    <definedName name="_____________BTR15" localSheetId="8">#REF!</definedName>
    <definedName name="_____________BTR15">#REF!</definedName>
    <definedName name="_____________BTR16" localSheetId="8">#REF!</definedName>
    <definedName name="_____________BTR16">#REF!</definedName>
    <definedName name="_____________BTR17" localSheetId="8">#REF!</definedName>
    <definedName name="_____________BTR17">#REF!</definedName>
    <definedName name="_____________BTR18" localSheetId="8">#REF!</definedName>
    <definedName name="_____________BTR18">#REF!</definedName>
    <definedName name="_____________BTR19" localSheetId="8">#REF!</definedName>
    <definedName name="_____________BTR19">#REF!</definedName>
    <definedName name="_____________BTR2" localSheetId="8">#REF!</definedName>
    <definedName name="_____________BTR2">#REF!</definedName>
    <definedName name="_____________BTR20" localSheetId="8">#REF!</definedName>
    <definedName name="_____________BTR20">#REF!</definedName>
    <definedName name="_____________BTR21" localSheetId="8">#REF!</definedName>
    <definedName name="_____________BTR21">#REF!</definedName>
    <definedName name="_____________BTR22" localSheetId="8">#REF!</definedName>
    <definedName name="_____________BTR22">#REF!</definedName>
    <definedName name="_____________BTR23" localSheetId="8">#REF!</definedName>
    <definedName name="_____________BTR23">#REF!</definedName>
    <definedName name="_____________BTR24" localSheetId="8">#REF!</definedName>
    <definedName name="_____________BTR24">#REF!</definedName>
    <definedName name="_____________BTR3" localSheetId="8">#REF!</definedName>
    <definedName name="_____________BTR3">#REF!</definedName>
    <definedName name="_____________BTR4" localSheetId="8">#REF!</definedName>
    <definedName name="_____________BTR4">#REF!</definedName>
    <definedName name="_____________BTR5" localSheetId="8">#REF!</definedName>
    <definedName name="_____________BTR5">#REF!</definedName>
    <definedName name="_____________BTR6" localSheetId="8">#REF!</definedName>
    <definedName name="_____________BTR6">#REF!</definedName>
    <definedName name="_____________BTR7" localSheetId="8">#REF!</definedName>
    <definedName name="_____________BTR7">#REF!</definedName>
    <definedName name="_____________BTR8" localSheetId="8">#REF!</definedName>
    <definedName name="_____________BTR8">#REF!</definedName>
    <definedName name="_____________BTR9" localSheetId="8">#REF!</definedName>
    <definedName name="_____________BTR9">#REF!</definedName>
    <definedName name="_____________BTS1" localSheetId="8">#REF!</definedName>
    <definedName name="_____________BTS1">#REF!</definedName>
    <definedName name="_____________BTS10" localSheetId="8">#REF!</definedName>
    <definedName name="_____________BTS10">#REF!</definedName>
    <definedName name="_____________BTS11" localSheetId="8">#REF!</definedName>
    <definedName name="_____________BTS11">#REF!</definedName>
    <definedName name="_____________BTS12" localSheetId="8">#REF!</definedName>
    <definedName name="_____________BTS12">#REF!</definedName>
    <definedName name="_____________BTS13" localSheetId="8">#REF!</definedName>
    <definedName name="_____________BTS13">#REF!</definedName>
    <definedName name="_____________BTS14" localSheetId="8">#REF!</definedName>
    <definedName name="_____________BTS14">#REF!</definedName>
    <definedName name="_____________BTS15" localSheetId="8">#REF!</definedName>
    <definedName name="_____________BTS15">#REF!</definedName>
    <definedName name="_____________BTS16" localSheetId="8">#REF!</definedName>
    <definedName name="_____________BTS16">#REF!</definedName>
    <definedName name="_____________BTS17" localSheetId="8">#REF!</definedName>
    <definedName name="_____________BTS17">#REF!</definedName>
    <definedName name="_____________BTS18" localSheetId="8">#REF!</definedName>
    <definedName name="_____________BTS18">#REF!</definedName>
    <definedName name="_____________BTS19" localSheetId="8">#REF!</definedName>
    <definedName name="_____________BTS19">#REF!</definedName>
    <definedName name="_____________BTS2" localSheetId="8">#REF!</definedName>
    <definedName name="_____________BTS2">#REF!</definedName>
    <definedName name="_____________BTS20" localSheetId="8">#REF!</definedName>
    <definedName name="_____________BTS20">#REF!</definedName>
    <definedName name="_____________BTS21" localSheetId="8">#REF!</definedName>
    <definedName name="_____________BTS21">#REF!</definedName>
    <definedName name="_____________BTS22" localSheetId="8">#REF!</definedName>
    <definedName name="_____________BTS22">#REF!</definedName>
    <definedName name="_____________BTS23" localSheetId="8">#REF!</definedName>
    <definedName name="_____________BTS23">#REF!</definedName>
    <definedName name="_____________BTS24" localSheetId="8">#REF!</definedName>
    <definedName name="_____________BTS24">#REF!</definedName>
    <definedName name="_____________BTS3" localSheetId="8">#REF!</definedName>
    <definedName name="_____________BTS3">#REF!</definedName>
    <definedName name="_____________BTS4" localSheetId="8">#REF!</definedName>
    <definedName name="_____________BTS4">#REF!</definedName>
    <definedName name="_____________BTS5" localSheetId="8">#REF!</definedName>
    <definedName name="_____________BTS5">#REF!</definedName>
    <definedName name="_____________BTS6" localSheetId="8">#REF!</definedName>
    <definedName name="_____________BTS6">#REF!</definedName>
    <definedName name="_____________BTS7" localSheetId="8">#REF!</definedName>
    <definedName name="_____________BTS7">#REF!</definedName>
    <definedName name="_____________BTS8" localSheetId="8">#REF!</definedName>
    <definedName name="_____________BTS8">#REF!</definedName>
    <definedName name="_____________BTS9" localSheetId="8">#REF!</definedName>
    <definedName name="_____________BTS9">#REF!</definedName>
    <definedName name="_____________can430">40.73</definedName>
    <definedName name="_____________can435">43.3</definedName>
    <definedName name="_____________CCW1">[13]DATA!$H$67</definedName>
    <definedName name="_____________CCW2">[13]DATA!$H$97</definedName>
    <definedName name="_____________cur1">[2]r!$F$30</definedName>
    <definedName name="_____________G120907" localSheetId="8">[21]Data!#REF!</definedName>
    <definedName name="_____________G120907" localSheetId="0">[21]Data!#REF!</definedName>
    <definedName name="_____________G120907">[21]Data!#REF!</definedName>
    <definedName name="_____________GBS11" localSheetId="8">#REF!</definedName>
    <definedName name="_____________GBS11" localSheetId="0">#REF!</definedName>
    <definedName name="_____________GBS11">#REF!</definedName>
    <definedName name="_____________GBS110" localSheetId="8">#REF!</definedName>
    <definedName name="_____________GBS110" localSheetId="0">#REF!</definedName>
    <definedName name="_____________GBS110">#REF!</definedName>
    <definedName name="_____________GBS111" localSheetId="8">#REF!</definedName>
    <definedName name="_____________GBS111" localSheetId="0">#REF!</definedName>
    <definedName name="_____________GBS111">#REF!</definedName>
    <definedName name="_____________GBS112" localSheetId="8">#REF!</definedName>
    <definedName name="_____________GBS112">#REF!</definedName>
    <definedName name="_____________GBS113" localSheetId="8">#REF!</definedName>
    <definedName name="_____________GBS113">#REF!</definedName>
    <definedName name="_____________GBS114" localSheetId="8">#REF!</definedName>
    <definedName name="_____________GBS114">#REF!</definedName>
    <definedName name="_____________GBS115" localSheetId="8">#REF!</definedName>
    <definedName name="_____________GBS115">#REF!</definedName>
    <definedName name="_____________GBS116" localSheetId="8">#REF!</definedName>
    <definedName name="_____________GBS116">#REF!</definedName>
    <definedName name="_____________GBS117" localSheetId="8">#REF!</definedName>
    <definedName name="_____________GBS117">#REF!</definedName>
    <definedName name="_____________GBS118" localSheetId="8">#REF!</definedName>
    <definedName name="_____________GBS118">#REF!</definedName>
    <definedName name="_____________GBS119" localSheetId="8">#REF!</definedName>
    <definedName name="_____________GBS119">#REF!</definedName>
    <definedName name="_____________GBS12" localSheetId="8">#REF!</definedName>
    <definedName name="_____________GBS12">#REF!</definedName>
    <definedName name="_____________GBS120" localSheetId="8">#REF!</definedName>
    <definedName name="_____________GBS120">#REF!</definedName>
    <definedName name="_____________GBS121" localSheetId="8">#REF!</definedName>
    <definedName name="_____________GBS121">#REF!</definedName>
    <definedName name="_____________GBS122" localSheetId="8">#REF!</definedName>
    <definedName name="_____________GBS122">#REF!</definedName>
    <definedName name="_____________GBS123" localSheetId="8">#REF!</definedName>
    <definedName name="_____________GBS123">#REF!</definedName>
    <definedName name="_____________GBS124" localSheetId="8">#REF!</definedName>
    <definedName name="_____________GBS124">#REF!</definedName>
    <definedName name="_____________GBS13" localSheetId="8">#REF!</definedName>
    <definedName name="_____________GBS13">#REF!</definedName>
    <definedName name="_____________GBS14" localSheetId="8">#REF!</definedName>
    <definedName name="_____________GBS14">#REF!</definedName>
    <definedName name="_____________GBS15" localSheetId="8">#REF!</definedName>
    <definedName name="_____________GBS15">#REF!</definedName>
    <definedName name="_____________GBS16" localSheetId="8">#REF!</definedName>
    <definedName name="_____________GBS16">#REF!</definedName>
    <definedName name="_____________GBS17" localSheetId="8">#REF!</definedName>
    <definedName name="_____________GBS17">#REF!</definedName>
    <definedName name="_____________GBS18" localSheetId="8">#REF!</definedName>
    <definedName name="_____________GBS18">#REF!</definedName>
    <definedName name="_____________GBS19" localSheetId="8">#REF!</definedName>
    <definedName name="_____________GBS19">#REF!</definedName>
    <definedName name="_____________GBS21" localSheetId="8">#REF!</definedName>
    <definedName name="_____________GBS21">#REF!</definedName>
    <definedName name="_____________GBS210" localSheetId="8">#REF!</definedName>
    <definedName name="_____________GBS210">#REF!</definedName>
    <definedName name="_____________GBS211" localSheetId="8">#REF!</definedName>
    <definedName name="_____________GBS211">#REF!</definedName>
    <definedName name="_____________GBS212" localSheetId="8">#REF!</definedName>
    <definedName name="_____________GBS212">#REF!</definedName>
    <definedName name="_____________GBS213" localSheetId="8">#REF!</definedName>
    <definedName name="_____________GBS213">#REF!</definedName>
    <definedName name="_____________GBS214" localSheetId="8">#REF!</definedName>
    <definedName name="_____________GBS214">#REF!</definedName>
    <definedName name="_____________GBS215" localSheetId="8">#REF!</definedName>
    <definedName name="_____________GBS215">#REF!</definedName>
    <definedName name="_____________GBS216" localSheetId="8">#REF!</definedName>
    <definedName name="_____________GBS216">#REF!</definedName>
    <definedName name="_____________GBS217" localSheetId="8">#REF!</definedName>
    <definedName name="_____________GBS217">#REF!</definedName>
    <definedName name="_____________GBS218" localSheetId="8">#REF!</definedName>
    <definedName name="_____________GBS218">#REF!</definedName>
    <definedName name="_____________GBS219" localSheetId="8">#REF!</definedName>
    <definedName name="_____________GBS219">#REF!</definedName>
    <definedName name="_____________GBS22" localSheetId="8">#REF!</definedName>
    <definedName name="_____________GBS22">#REF!</definedName>
    <definedName name="_____________GBS220" localSheetId="8">#REF!</definedName>
    <definedName name="_____________GBS220">#REF!</definedName>
    <definedName name="_____________GBS221" localSheetId="8">#REF!</definedName>
    <definedName name="_____________GBS221">#REF!</definedName>
    <definedName name="_____________GBS222" localSheetId="8">#REF!</definedName>
    <definedName name="_____________GBS222">#REF!</definedName>
    <definedName name="_____________GBS223" localSheetId="8">#REF!</definedName>
    <definedName name="_____________GBS223">#REF!</definedName>
    <definedName name="_____________GBS224" localSheetId="8">#REF!</definedName>
    <definedName name="_____________GBS224">#REF!</definedName>
    <definedName name="_____________GBS23" localSheetId="8">#REF!</definedName>
    <definedName name="_____________GBS23">#REF!</definedName>
    <definedName name="_____________GBS24" localSheetId="8">#REF!</definedName>
    <definedName name="_____________GBS24">#REF!</definedName>
    <definedName name="_____________GBS25" localSheetId="8">#REF!</definedName>
    <definedName name="_____________GBS25">#REF!</definedName>
    <definedName name="_____________GBS26" localSheetId="8">#REF!</definedName>
    <definedName name="_____________GBS26">#REF!</definedName>
    <definedName name="_____________GBS27" localSheetId="8">#REF!</definedName>
    <definedName name="_____________GBS27">#REF!</definedName>
    <definedName name="_____________GBS28" localSheetId="8">#REF!</definedName>
    <definedName name="_____________GBS28">#REF!</definedName>
    <definedName name="_____________GBS29" localSheetId="8">#REF!</definedName>
    <definedName name="_____________GBS29">#REF!</definedName>
    <definedName name="_____________imp1">[10]DATA_PRG!$H$245</definedName>
    <definedName name="_____________knr2" localSheetId="8">#REF!</definedName>
    <definedName name="_____________knr2" localSheetId="0">#REF!</definedName>
    <definedName name="_____________knr2">#REF!</definedName>
    <definedName name="_____________l1">[3]leads!$A$3:$E$108</definedName>
    <definedName name="_____________l12" localSheetId="8">#REF!</definedName>
    <definedName name="_____________l12" localSheetId="0">#REF!</definedName>
    <definedName name="_____________l12">#REF!</definedName>
    <definedName name="_____________l2">[2]r!$F$29</definedName>
    <definedName name="_____________l3" localSheetId="8">#REF!</definedName>
    <definedName name="_____________l3" localSheetId="0">#REF!</definedName>
    <definedName name="_____________l3">#REF!</definedName>
    <definedName name="_____________l4">[4]Sheet1!$W$2:$Y$103</definedName>
    <definedName name="_____________l5" localSheetId="8">#REF!</definedName>
    <definedName name="_____________l5" localSheetId="0">#REF!</definedName>
    <definedName name="_____________l5">#REF!</definedName>
    <definedName name="_____________l6">[2]r!$F$4</definedName>
    <definedName name="_____________l7">[5]r!$F$4</definedName>
    <definedName name="_____________l8">[2]r!$F$2</definedName>
    <definedName name="_____________l9">[2]r!$F$3</definedName>
    <definedName name="_____________LJ6">[13]DATA!$H$245</definedName>
    <definedName name="_____________lj600" localSheetId="8">#REF!</definedName>
    <definedName name="_____________lj600" localSheetId="0">#REF!</definedName>
    <definedName name="_____________lj600">#REF!</definedName>
    <definedName name="_____________lj900" localSheetId="8">#REF!</definedName>
    <definedName name="_____________lj900" localSheetId="0">#REF!</definedName>
    <definedName name="_____________lj900">#REF!</definedName>
    <definedName name="_____________LL3" localSheetId="8">#REF!</definedName>
    <definedName name="_____________LL3" localSheetId="0">#REF!</definedName>
    <definedName name="_____________LL3">#REF!</definedName>
    <definedName name="_____________LSO24" localSheetId="8">[14]Lead!#REF!</definedName>
    <definedName name="_____________LSO24" localSheetId="0">[14]Lead!#REF!</definedName>
    <definedName name="_____________LSO24">[14]Lead!#REF!</definedName>
    <definedName name="_____________MA1" localSheetId="8">#REF!</definedName>
    <definedName name="_____________MA1" localSheetId="0">#REF!</definedName>
    <definedName name="_____________MA1">#REF!</definedName>
    <definedName name="_____________MA2" localSheetId="8">#REF!</definedName>
    <definedName name="_____________MA2" localSheetId="0">#REF!</definedName>
    <definedName name="_____________MA2">#REF!</definedName>
    <definedName name="_____________me12" localSheetId="8">'[18]Lead statement'!#REF!</definedName>
    <definedName name="_____________me12" localSheetId="0">'[18]Lead statement'!#REF!</definedName>
    <definedName name="_____________me12">'[18]Lead statement'!#REF!</definedName>
    <definedName name="_____________Met22" localSheetId="8">#REF!</definedName>
    <definedName name="_____________Met22" localSheetId="0">#REF!</definedName>
    <definedName name="_____________Met22">#REF!</definedName>
    <definedName name="_____________Met45" localSheetId="8">#REF!</definedName>
    <definedName name="_____________Met45" localSheetId="0">#REF!</definedName>
    <definedName name="_____________Met45">#REF!</definedName>
    <definedName name="_____________MEt55" localSheetId="8">#REF!</definedName>
    <definedName name="_____________MEt55" localSheetId="0">#REF!</definedName>
    <definedName name="_____________MEt55">#REF!</definedName>
    <definedName name="_____________Met63" localSheetId="8">#REF!</definedName>
    <definedName name="_____________Met63">#REF!</definedName>
    <definedName name="_____________MIX124">[19]maya!$A$11:$A$18</definedName>
    <definedName name="_____________ML21" localSheetId="8">#REF!</definedName>
    <definedName name="_____________ML21" localSheetId="0">#REF!</definedName>
    <definedName name="_____________ML21">#REF!</definedName>
    <definedName name="_____________ML210" localSheetId="8">#REF!</definedName>
    <definedName name="_____________ML210" localSheetId="0">#REF!</definedName>
    <definedName name="_____________ML210">#REF!</definedName>
    <definedName name="_____________ML211" localSheetId="8">#REF!</definedName>
    <definedName name="_____________ML211" localSheetId="0">#REF!</definedName>
    <definedName name="_____________ML211">#REF!</definedName>
    <definedName name="_____________ML212" localSheetId="8">#REF!</definedName>
    <definedName name="_____________ML212">#REF!</definedName>
    <definedName name="_____________ML213" localSheetId="8">#REF!</definedName>
    <definedName name="_____________ML213">#REF!</definedName>
    <definedName name="_____________ML214" localSheetId="8">#REF!</definedName>
    <definedName name="_____________ML214">#REF!</definedName>
    <definedName name="_____________ML215" localSheetId="8">#REF!</definedName>
    <definedName name="_____________ML215">#REF!</definedName>
    <definedName name="_____________ML216" localSheetId="8">#REF!</definedName>
    <definedName name="_____________ML216">#REF!</definedName>
    <definedName name="_____________ML217" localSheetId="8">#REF!</definedName>
    <definedName name="_____________ML217">#REF!</definedName>
    <definedName name="_____________ML218" localSheetId="8">#REF!</definedName>
    <definedName name="_____________ML218">#REF!</definedName>
    <definedName name="_____________ML219" localSheetId="8">#REF!</definedName>
    <definedName name="_____________ML219">#REF!</definedName>
    <definedName name="_____________ML22" localSheetId="8">#REF!</definedName>
    <definedName name="_____________ML22">#REF!</definedName>
    <definedName name="_____________ML220" localSheetId="8">#REF!</definedName>
    <definedName name="_____________ML220">#REF!</definedName>
    <definedName name="_____________ML221" localSheetId="8">#REF!</definedName>
    <definedName name="_____________ML221">#REF!</definedName>
    <definedName name="_____________ML222" localSheetId="8">#REF!</definedName>
    <definedName name="_____________ML222">#REF!</definedName>
    <definedName name="_____________ML223" localSheetId="8">#REF!</definedName>
    <definedName name="_____________ML223">#REF!</definedName>
    <definedName name="_____________ML224" localSheetId="8">#REF!</definedName>
    <definedName name="_____________ML224">#REF!</definedName>
    <definedName name="_____________ML23" localSheetId="8">#REF!</definedName>
    <definedName name="_____________ML23">#REF!</definedName>
    <definedName name="_____________ML24" localSheetId="8">#REF!</definedName>
    <definedName name="_____________ML24">#REF!</definedName>
    <definedName name="_____________ML25" localSheetId="8">#REF!</definedName>
    <definedName name="_____________ML25">#REF!</definedName>
    <definedName name="_____________ML26" localSheetId="8">#REF!</definedName>
    <definedName name="_____________ML26">#REF!</definedName>
    <definedName name="_____________ML27" localSheetId="8">#REF!</definedName>
    <definedName name="_____________ML27">#REF!</definedName>
    <definedName name="_____________ML28" localSheetId="8">#REF!</definedName>
    <definedName name="_____________ML28">#REF!</definedName>
    <definedName name="_____________ML29" localSheetId="8">#REF!</definedName>
    <definedName name="_____________ML29">#REF!</definedName>
    <definedName name="_____________ML31" localSheetId="8">#REF!</definedName>
    <definedName name="_____________ML31">#REF!</definedName>
    <definedName name="_____________ML310" localSheetId="8">#REF!</definedName>
    <definedName name="_____________ML310">#REF!</definedName>
    <definedName name="_____________ML311" localSheetId="8">#REF!</definedName>
    <definedName name="_____________ML311">#REF!</definedName>
    <definedName name="_____________ML312" localSheetId="8">#REF!</definedName>
    <definedName name="_____________ML312">#REF!</definedName>
    <definedName name="_____________ML313" localSheetId="8">#REF!</definedName>
    <definedName name="_____________ML313">#REF!</definedName>
    <definedName name="_____________ML314" localSheetId="8">#REF!</definedName>
    <definedName name="_____________ML314">#REF!</definedName>
    <definedName name="_____________ML315" localSheetId="8">#REF!</definedName>
    <definedName name="_____________ML315">#REF!</definedName>
    <definedName name="_____________ML316" localSheetId="8">#REF!</definedName>
    <definedName name="_____________ML316">#REF!</definedName>
    <definedName name="_____________ML317" localSheetId="8">#REF!</definedName>
    <definedName name="_____________ML317">#REF!</definedName>
    <definedName name="_____________ML318" localSheetId="8">#REF!</definedName>
    <definedName name="_____________ML318">#REF!</definedName>
    <definedName name="_____________ML319" localSheetId="8">#REF!</definedName>
    <definedName name="_____________ML319">#REF!</definedName>
    <definedName name="_____________ML32" localSheetId="8">#REF!</definedName>
    <definedName name="_____________ML32">#REF!</definedName>
    <definedName name="_____________ML320" localSheetId="8">#REF!</definedName>
    <definedName name="_____________ML320">#REF!</definedName>
    <definedName name="_____________ML321" localSheetId="8">#REF!</definedName>
    <definedName name="_____________ML321">#REF!</definedName>
    <definedName name="_____________ML322" localSheetId="8">#REF!</definedName>
    <definedName name="_____________ML322">#REF!</definedName>
    <definedName name="_____________ML323" localSheetId="8">#REF!</definedName>
    <definedName name="_____________ML323">#REF!</definedName>
    <definedName name="_____________ML324" localSheetId="8">#REF!</definedName>
    <definedName name="_____________ML324">#REF!</definedName>
    <definedName name="_____________ML33" localSheetId="8">#REF!</definedName>
    <definedName name="_____________ML33">#REF!</definedName>
    <definedName name="_____________ML34" localSheetId="8">#REF!</definedName>
    <definedName name="_____________ML34">#REF!</definedName>
    <definedName name="_____________ML35" localSheetId="8">#REF!</definedName>
    <definedName name="_____________ML35">#REF!</definedName>
    <definedName name="_____________ML36" localSheetId="8">#REF!</definedName>
    <definedName name="_____________ML36">#REF!</definedName>
    <definedName name="_____________ML37" localSheetId="8">#REF!</definedName>
    <definedName name="_____________ML37">#REF!</definedName>
    <definedName name="_____________ML38" localSheetId="8">#REF!</definedName>
    <definedName name="_____________ML38">#REF!</definedName>
    <definedName name="_____________ML39" localSheetId="8">#REF!</definedName>
    <definedName name="_____________ML39">#REF!</definedName>
    <definedName name="_____________ML7" localSheetId="8">#REF!</definedName>
    <definedName name="_____________ML7">#REF!</definedName>
    <definedName name="_____________ML8" localSheetId="8">#REF!</definedName>
    <definedName name="_____________ML8">#REF!</definedName>
    <definedName name="_____________ML9" localSheetId="8">#REF!</definedName>
    <definedName name="_____________ML9">#REF!</definedName>
    <definedName name="_____________mm1">[6]r!$F$4</definedName>
    <definedName name="_____________mm1000" localSheetId="8">#REF!</definedName>
    <definedName name="_____________mm1000" localSheetId="0">#REF!</definedName>
    <definedName name="_____________mm1000">#REF!</definedName>
    <definedName name="_____________mm11">[2]r!$F$4</definedName>
    <definedName name="_____________mm111">[5]r!$F$4</definedName>
    <definedName name="_____________mm600" localSheetId="8">#REF!</definedName>
    <definedName name="_____________mm600" localSheetId="0">#REF!</definedName>
    <definedName name="_____________mm600">#REF!</definedName>
    <definedName name="_____________mm800" localSheetId="8">#REF!</definedName>
    <definedName name="_____________mm800" localSheetId="0">#REF!</definedName>
    <definedName name="_____________mm800">#REF!</definedName>
    <definedName name="_____________PC1" localSheetId="8">#REF!</definedName>
    <definedName name="_____________PC1" localSheetId="0">#REF!</definedName>
    <definedName name="_____________PC1">#REF!</definedName>
    <definedName name="_____________PC10" localSheetId="8">#REF!</definedName>
    <definedName name="_____________PC10">#REF!</definedName>
    <definedName name="_____________PC11" localSheetId="8">#REF!</definedName>
    <definedName name="_____________PC11">#REF!</definedName>
    <definedName name="_____________PC12" localSheetId="8">#REF!</definedName>
    <definedName name="_____________PC12">#REF!</definedName>
    <definedName name="_____________PC13" localSheetId="8">#REF!</definedName>
    <definedName name="_____________PC13">#REF!</definedName>
    <definedName name="_____________PC14" localSheetId="8">#REF!</definedName>
    <definedName name="_____________PC14">#REF!</definedName>
    <definedName name="_____________PC15" localSheetId="8">#REF!</definedName>
    <definedName name="_____________PC15">#REF!</definedName>
    <definedName name="_____________PC16" localSheetId="8">#REF!</definedName>
    <definedName name="_____________PC16">#REF!</definedName>
    <definedName name="_____________PC17" localSheetId="8">#REF!</definedName>
    <definedName name="_____________PC17">#REF!</definedName>
    <definedName name="_____________PC18" localSheetId="8">#REF!</definedName>
    <definedName name="_____________PC18">#REF!</definedName>
    <definedName name="_____________PC19" localSheetId="8">#REF!</definedName>
    <definedName name="_____________PC19">#REF!</definedName>
    <definedName name="_____________pc2" localSheetId="8">#REF!</definedName>
    <definedName name="_____________pc2" localSheetId="0">#REF!</definedName>
    <definedName name="_____________pc2">#REF!</definedName>
    <definedName name="_____________PC20" localSheetId="8">#REF!</definedName>
    <definedName name="_____________PC20">#REF!</definedName>
    <definedName name="_____________PC21" localSheetId="8">#REF!</definedName>
    <definedName name="_____________PC21">#REF!</definedName>
    <definedName name="_____________PC22" localSheetId="8">#REF!</definedName>
    <definedName name="_____________PC22">#REF!</definedName>
    <definedName name="_____________PC23" localSheetId="8">#REF!</definedName>
    <definedName name="_____________PC23">#REF!</definedName>
    <definedName name="_____________PC24" localSheetId="8">#REF!</definedName>
    <definedName name="_____________PC24">#REF!</definedName>
    <definedName name="_____________PC3" localSheetId="8">#REF!</definedName>
    <definedName name="_____________PC3">#REF!</definedName>
    <definedName name="_____________PC4" localSheetId="8">#REF!</definedName>
    <definedName name="_____________PC4">#REF!</definedName>
    <definedName name="_____________PC5" localSheetId="8">#REF!</definedName>
    <definedName name="_____________PC5">#REF!</definedName>
    <definedName name="_____________PC6" localSheetId="8">#REF!</definedName>
    <definedName name="_____________PC6">#REF!</definedName>
    <definedName name="_____________pc600" localSheetId="8">#REF!</definedName>
    <definedName name="_____________pc600">#REF!</definedName>
    <definedName name="_____________PC7" localSheetId="8">#REF!</definedName>
    <definedName name="_____________PC7">#REF!</definedName>
    <definedName name="_____________PC8" localSheetId="8">#REF!</definedName>
    <definedName name="_____________PC8">#REF!</definedName>
    <definedName name="_____________PC9" localSheetId="8">#REF!</definedName>
    <definedName name="_____________PC9">#REF!</definedName>
    <definedName name="_____________pc900" localSheetId="8">#REF!</definedName>
    <definedName name="_____________pc900">#REF!</definedName>
    <definedName name="_____________pla4">[11]DATA_PRG!$H$269</definedName>
    <definedName name="_____________pv2" localSheetId="8">#REF!</definedName>
    <definedName name="_____________pv2" localSheetId="0">#REF!</definedName>
    <definedName name="_____________pv2">#REF!</definedName>
    <definedName name="_____________rr3">[7]v!$A$2:$E$51</definedName>
    <definedName name="_____________rrr1">[7]r!$B$1:$I$145</definedName>
    <definedName name="_____________SP10">[12]Sheet1!$C$18</definedName>
    <definedName name="_____________SP16">[12]Sheet1!$C$24</definedName>
    <definedName name="_____________SP7">[12]Sheet1!$C$15</definedName>
    <definedName name="_____________ss12">[8]rdamdata!$J$8</definedName>
    <definedName name="_____________ss20">[8]rdamdata!$J$7</definedName>
    <definedName name="_____________ss40">[8]rdamdata!$J$6</definedName>
    <definedName name="_____________var1" localSheetId="8">#REF!</definedName>
    <definedName name="_____________var1" localSheetId="0">#REF!</definedName>
    <definedName name="_____________var1">#REF!</definedName>
    <definedName name="_____________var4" localSheetId="8">#REF!</definedName>
    <definedName name="_____________var4" localSheetId="0">#REF!</definedName>
    <definedName name="_____________var4">#REF!</definedName>
    <definedName name="_____________vat1" localSheetId="8">#REF!</definedName>
    <definedName name="_____________vat1" localSheetId="0">#REF!</definedName>
    <definedName name="_____________vat1">#REF!</definedName>
    <definedName name="_____________xh2256">[16]HDPE!$L$30</definedName>
    <definedName name="_____________xh2506">[16]HDPE!$M$30</definedName>
    <definedName name="_____________xh2806">[16]HDPE!$N$30</definedName>
    <definedName name="_____________xh3156">[16]HDPE!$O$30</definedName>
    <definedName name="_____________xh634">[16]HDPE!$C$16</definedName>
    <definedName name="_____________xk7100">[16]DI!$C$37</definedName>
    <definedName name="_____________xk7150">[16]DI!$D$37</definedName>
    <definedName name="_____________xk7250">[16]DI!$F$37</definedName>
    <definedName name="_____________xk7300">[16]DI!$G$37</definedName>
    <definedName name="_____________xp11010">[16]pvc!$F$61</definedName>
    <definedName name="_____________xp1104">[16]pvc!$F$31</definedName>
    <definedName name="_____________xp1106">[16]pvc!$F$46</definedName>
    <definedName name="_____________xp1254">[16]pvc!$G$31</definedName>
    <definedName name="_____________xp1256">[16]pvc!$G$46</definedName>
    <definedName name="_____________xp14010">[16]pvc!$H$61</definedName>
    <definedName name="_____________xp1404">[16]pvc!$H$31</definedName>
    <definedName name="_____________xp1406">[16]pvc!$H$46</definedName>
    <definedName name="_____________xp1604">[16]pvc!$I$31</definedName>
    <definedName name="_____________xp1606">[16]pvc!$I$46</definedName>
    <definedName name="_____________xp1804">[16]pvc!$J$31</definedName>
    <definedName name="_____________xp1806">[16]pvc!$J$46</definedName>
    <definedName name="_____________xp2006">[16]pvc!$K$46</definedName>
    <definedName name="_____________xp6310">[16]pvc!$C$61</definedName>
    <definedName name="_____________xp636">[16]pvc!$C$46</definedName>
    <definedName name="_____________xp7510">[16]pvc!$D$61</definedName>
    <definedName name="_____________xp754">[16]pvc!$D$31</definedName>
    <definedName name="_____________xp756">[16]pvc!$D$46</definedName>
    <definedName name="_____________xp9010">[16]pvc!$E$61</definedName>
    <definedName name="_____________xp904">[16]pvc!$E$31</definedName>
    <definedName name="_____________xp906">[16]pvc!$E$46</definedName>
    <definedName name="____________bla1">[1]leads!$H$7</definedName>
    <definedName name="____________BSG100" localSheetId="8">#REF!</definedName>
    <definedName name="____________BSG100" localSheetId="0">#REF!</definedName>
    <definedName name="____________BSG100">#REF!</definedName>
    <definedName name="____________BSG150" localSheetId="8">#REF!</definedName>
    <definedName name="____________BSG150" localSheetId="0">#REF!</definedName>
    <definedName name="____________BSG150">#REF!</definedName>
    <definedName name="____________BSG5" localSheetId="8">#REF!</definedName>
    <definedName name="____________BSG5" localSheetId="0">#REF!</definedName>
    <definedName name="____________BSG5">#REF!</definedName>
    <definedName name="____________BSG75" localSheetId="8">#REF!</definedName>
    <definedName name="____________BSG75">#REF!</definedName>
    <definedName name="____________BTC1" localSheetId="8">#REF!</definedName>
    <definedName name="____________BTC1">#REF!</definedName>
    <definedName name="____________BTC10" localSheetId="8">#REF!</definedName>
    <definedName name="____________BTC10">#REF!</definedName>
    <definedName name="____________BTC11" localSheetId="8">#REF!</definedName>
    <definedName name="____________BTC11">#REF!</definedName>
    <definedName name="____________BTC12" localSheetId="8">#REF!</definedName>
    <definedName name="____________BTC12">#REF!</definedName>
    <definedName name="____________BTC13" localSheetId="8">#REF!</definedName>
    <definedName name="____________BTC13">#REF!</definedName>
    <definedName name="____________BTC14" localSheetId="8">#REF!</definedName>
    <definedName name="____________BTC14">#REF!</definedName>
    <definedName name="____________BTC15" localSheetId="8">#REF!</definedName>
    <definedName name="____________BTC15">#REF!</definedName>
    <definedName name="____________BTC16" localSheetId="8">#REF!</definedName>
    <definedName name="____________BTC16">#REF!</definedName>
    <definedName name="____________BTC17" localSheetId="8">#REF!</definedName>
    <definedName name="____________BTC17">#REF!</definedName>
    <definedName name="____________BTC18" localSheetId="8">#REF!</definedName>
    <definedName name="____________BTC18">#REF!</definedName>
    <definedName name="____________BTC19" localSheetId="8">#REF!</definedName>
    <definedName name="____________BTC19">#REF!</definedName>
    <definedName name="____________BTC2" localSheetId="8">#REF!</definedName>
    <definedName name="____________BTC2">#REF!</definedName>
    <definedName name="____________BTC20" localSheetId="8">#REF!</definedName>
    <definedName name="____________BTC20">#REF!</definedName>
    <definedName name="____________BTC21" localSheetId="8">#REF!</definedName>
    <definedName name="____________BTC21">#REF!</definedName>
    <definedName name="____________BTC22" localSheetId="8">#REF!</definedName>
    <definedName name="____________BTC22">#REF!</definedName>
    <definedName name="____________BTC23" localSheetId="8">#REF!</definedName>
    <definedName name="____________BTC23">#REF!</definedName>
    <definedName name="____________BTC24" localSheetId="8">#REF!</definedName>
    <definedName name="____________BTC24">#REF!</definedName>
    <definedName name="____________BTC3" localSheetId="8">#REF!</definedName>
    <definedName name="____________BTC3">#REF!</definedName>
    <definedName name="____________BTC4" localSheetId="8">#REF!</definedName>
    <definedName name="____________BTC4">#REF!</definedName>
    <definedName name="____________BTC5" localSheetId="8">#REF!</definedName>
    <definedName name="____________BTC5">#REF!</definedName>
    <definedName name="____________BTC6" localSheetId="8">#REF!</definedName>
    <definedName name="____________BTC6">#REF!</definedName>
    <definedName name="____________BTC7" localSheetId="8">#REF!</definedName>
    <definedName name="____________BTC7">#REF!</definedName>
    <definedName name="____________BTC8" localSheetId="8">#REF!</definedName>
    <definedName name="____________BTC8">#REF!</definedName>
    <definedName name="____________BTC9" localSheetId="8">#REF!</definedName>
    <definedName name="____________BTC9">#REF!</definedName>
    <definedName name="____________BTR1" localSheetId="8">#REF!</definedName>
    <definedName name="____________BTR1">#REF!</definedName>
    <definedName name="____________BTR10" localSheetId="8">#REF!</definedName>
    <definedName name="____________BTR10">#REF!</definedName>
    <definedName name="____________BTR11" localSheetId="8">#REF!</definedName>
    <definedName name="____________BTR11">#REF!</definedName>
    <definedName name="____________BTR12" localSheetId="8">#REF!</definedName>
    <definedName name="____________BTR12">#REF!</definedName>
    <definedName name="____________BTR13" localSheetId="8">#REF!</definedName>
    <definedName name="____________BTR13">#REF!</definedName>
    <definedName name="____________BTR14" localSheetId="8">#REF!</definedName>
    <definedName name="____________BTR14">#REF!</definedName>
    <definedName name="____________BTR15" localSheetId="8">#REF!</definedName>
    <definedName name="____________BTR15">#REF!</definedName>
    <definedName name="____________BTR16" localSheetId="8">#REF!</definedName>
    <definedName name="____________BTR16">#REF!</definedName>
    <definedName name="____________BTR17" localSheetId="8">#REF!</definedName>
    <definedName name="____________BTR17">#REF!</definedName>
    <definedName name="____________BTR18" localSheetId="8">#REF!</definedName>
    <definedName name="____________BTR18">#REF!</definedName>
    <definedName name="____________BTR19" localSheetId="8">#REF!</definedName>
    <definedName name="____________BTR19">#REF!</definedName>
    <definedName name="____________BTR2" localSheetId="8">#REF!</definedName>
    <definedName name="____________BTR2">#REF!</definedName>
    <definedName name="____________BTR20" localSheetId="8">#REF!</definedName>
    <definedName name="____________BTR20">#REF!</definedName>
    <definedName name="____________BTR21" localSheetId="8">#REF!</definedName>
    <definedName name="____________BTR21">#REF!</definedName>
    <definedName name="____________BTR22" localSheetId="8">#REF!</definedName>
    <definedName name="____________BTR22">#REF!</definedName>
    <definedName name="____________BTR23" localSheetId="8">#REF!</definedName>
    <definedName name="____________BTR23">#REF!</definedName>
    <definedName name="____________BTR24" localSheetId="8">#REF!</definedName>
    <definedName name="____________BTR24">#REF!</definedName>
    <definedName name="____________BTR3" localSheetId="8">#REF!</definedName>
    <definedName name="____________BTR3">#REF!</definedName>
    <definedName name="____________BTR4" localSheetId="8">#REF!</definedName>
    <definedName name="____________BTR4">#REF!</definedName>
    <definedName name="____________BTR5" localSheetId="8">#REF!</definedName>
    <definedName name="____________BTR5">#REF!</definedName>
    <definedName name="____________BTR6" localSheetId="8">#REF!</definedName>
    <definedName name="____________BTR6">#REF!</definedName>
    <definedName name="____________BTR7" localSheetId="8">#REF!</definedName>
    <definedName name="____________BTR7">#REF!</definedName>
    <definedName name="____________BTR8" localSheetId="8">#REF!</definedName>
    <definedName name="____________BTR8">#REF!</definedName>
    <definedName name="____________BTR9" localSheetId="8">#REF!</definedName>
    <definedName name="____________BTR9">#REF!</definedName>
    <definedName name="____________BTS1" localSheetId="8">#REF!</definedName>
    <definedName name="____________BTS1">#REF!</definedName>
    <definedName name="____________BTS10" localSheetId="8">#REF!</definedName>
    <definedName name="____________BTS10">#REF!</definedName>
    <definedName name="____________BTS11" localSheetId="8">#REF!</definedName>
    <definedName name="____________BTS11">#REF!</definedName>
    <definedName name="____________BTS12" localSheetId="8">#REF!</definedName>
    <definedName name="____________BTS12">#REF!</definedName>
    <definedName name="____________BTS13" localSheetId="8">#REF!</definedName>
    <definedName name="____________BTS13">#REF!</definedName>
    <definedName name="____________BTS14" localSheetId="8">#REF!</definedName>
    <definedName name="____________BTS14">#REF!</definedName>
    <definedName name="____________BTS15" localSheetId="8">#REF!</definedName>
    <definedName name="____________BTS15">#REF!</definedName>
    <definedName name="____________BTS16" localSheetId="8">#REF!</definedName>
    <definedName name="____________BTS16">#REF!</definedName>
    <definedName name="____________BTS17" localSheetId="8">#REF!</definedName>
    <definedName name="____________BTS17">#REF!</definedName>
    <definedName name="____________BTS18" localSheetId="8">#REF!</definedName>
    <definedName name="____________BTS18">#REF!</definedName>
    <definedName name="____________BTS19" localSheetId="8">#REF!</definedName>
    <definedName name="____________BTS19">#REF!</definedName>
    <definedName name="____________BTS2" localSheetId="8">#REF!</definedName>
    <definedName name="____________BTS2">#REF!</definedName>
    <definedName name="____________BTS20" localSheetId="8">#REF!</definedName>
    <definedName name="____________BTS20">#REF!</definedName>
    <definedName name="____________BTS21" localSheetId="8">#REF!</definedName>
    <definedName name="____________BTS21">#REF!</definedName>
    <definedName name="____________BTS22" localSheetId="8">#REF!</definedName>
    <definedName name="____________BTS22">#REF!</definedName>
    <definedName name="____________BTS23" localSheetId="8">#REF!</definedName>
    <definedName name="____________BTS23">#REF!</definedName>
    <definedName name="____________BTS24" localSheetId="8">#REF!</definedName>
    <definedName name="____________BTS24">#REF!</definedName>
    <definedName name="____________BTS3" localSheetId="8">#REF!</definedName>
    <definedName name="____________BTS3">#REF!</definedName>
    <definedName name="____________BTS4" localSheetId="8">#REF!</definedName>
    <definedName name="____________BTS4">#REF!</definedName>
    <definedName name="____________BTS5" localSheetId="8">#REF!</definedName>
    <definedName name="____________BTS5">#REF!</definedName>
    <definedName name="____________BTS6" localSheetId="8">#REF!</definedName>
    <definedName name="____________BTS6">#REF!</definedName>
    <definedName name="____________BTS7" localSheetId="8">#REF!</definedName>
    <definedName name="____________BTS7">#REF!</definedName>
    <definedName name="____________BTS8" localSheetId="8">#REF!</definedName>
    <definedName name="____________BTS8">#REF!</definedName>
    <definedName name="____________BTS9" localSheetId="8">#REF!</definedName>
    <definedName name="____________BTS9">#REF!</definedName>
    <definedName name="____________can430">40.73</definedName>
    <definedName name="____________can435">43.3</definedName>
    <definedName name="____________CCW1">[13]DATA!$H$67</definedName>
    <definedName name="____________CCW2">[13]DATA!$H$97</definedName>
    <definedName name="____________cur1">[2]r!$F$30</definedName>
    <definedName name="____________G120907" localSheetId="8">[22]Data!#REF!</definedName>
    <definedName name="____________G120907" localSheetId="0">[22]Data!#REF!</definedName>
    <definedName name="____________G120907">[22]Data!#REF!</definedName>
    <definedName name="____________GBS11" localSheetId="8">#REF!</definedName>
    <definedName name="____________GBS11" localSheetId="0">#REF!</definedName>
    <definedName name="____________GBS11">#REF!</definedName>
    <definedName name="____________GBS110" localSheetId="8">#REF!</definedName>
    <definedName name="____________GBS110" localSheetId="0">#REF!</definedName>
    <definedName name="____________GBS110">#REF!</definedName>
    <definedName name="____________GBS111" localSheetId="8">#REF!</definedName>
    <definedName name="____________GBS111" localSheetId="0">#REF!</definedName>
    <definedName name="____________GBS111">#REF!</definedName>
    <definedName name="____________GBS112" localSheetId="8">#REF!</definedName>
    <definedName name="____________GBS112">#REF!</definedName>
    <definedName name="____________GBS113" localSheetId="8">#REF!</definedName>
    <definedName name="____________GBS113">#REF!</definedName>
    <definedName name="____________GBS114" localSheetId="8">#REF!</definedName>
    <definedName name="____________GBS114">#REF!</definedName>
    <definedName name="____________GBS115" localSheetId="8">#REF!</definedName>
    <definedName name="____________GBS115">#REF!</definedName>
    <definedName name="____________GBS116" localSheetId="8">#REF!</definedName>
    <definedName name="____________GBS116">#REF!</definedName>
    <definedName name="____________GBS117" localSheetId="8">#REF!</definedName>
    <definedName name="____________GBS117">#REF!</definedName>
    <definedName name="____________GBS118" localSheetId="8">#REF!</definedName>
    <definedName name="____________GBS118">#REF!</definedName>
    <definedName name="____________GBS119" localSheetId="8">#REF!</definedName>
    <definedName name="____________GBS119">#REF!</definedName>
    <definedName name="____________GBS12" localSheetId="8">#REF!</definedName>
    <definedName name="____________GBS12">#REF!</definedName>
    <definedName name="____________GBS120" localSheetId="8">#REF!</definedName>
    <definedName name="____________GBS120">#REF!</definedName>
    <definedName name="____________GBS121" localSheetId="8">#REF!</definedName>
    <definedName name="____________GBS121">#REF!</definedName>
    <definedName name="____________GBS122" localSheetId="8">#REF!</definedName>
    <definedName name="____________GBS122">#REF!</definedName>
    <definedName name="____________GBS123" localSheetId="8">#REF!</definedName>
    <definedName name="____________GBS123">#REF!</definedName>
    <definedName name="____________GBS124" localSheetId="8">#REF!</definedName>
    <definedName name="____________GBS124">#REF!</definedName>
    <definedName name="____________GBS13" localSheetId="8">#REF!</definedName>
    <definedName name="____________GBS13">#REF!</definedName>
    <definedName name="____________GBS14" localSheetId="8">#REF!</definedName>
    <definedName name="____________GBS14">#REF!</definedName>
    <definedName name="____________GBS15" localSheetId="8">#REF!</definedName>
    <definedName name="____________GBS15">#REF!</definedName>
    <definedName name="____________GBS16" localSheetId="8">#REF!</definedName>
    <definedName name="____________GBS16">#REF!</definedName>
    <definedName name="____________GBS17" localSheetId="8">#REF!</definedName>
    <definedName name="____________GBS17">#REF!</definedName>
    <definedName name="____________GBS18" localSheetId="8">#REF!</definedName>
    <definedName name="____________GBS18">#REF!</definedName>
    <definedName name="____________GBS19" localSheetId="8">#REF!</definedName>
    <definedName name="____________GBS19">#REF!</definedName>
    <definedName name="____________GBS21" localSheetId="8">#REF!</definedName>
    <definedName name="____________GBS21">#REF!</definedName>
    <definedName name="____________GBS210" localSheetId="8">#REF!</definedName>
    <definedName name="____________GBS210">#REF!</definedName>
    <definedName name="____________GBS211" localSheetId="8">#REF!</definedName>
    <definedName name="____________GBS211">#REF!</definedName>
    <definedName name="____________GBS212" localSheetId="8">#REF!</definedName>
    <definedName name="____________GBS212">#REF!</definedName>
    <definedName name="____________GBS213" localSheetId="8">#REF!</definedName>
    <definedName name="____________GBS213">#REF!</definedName>
    <definedName name="____________GBS214" localSheetId="8">#REF!</definedName>
    <definedName name="____________GBS214">#REF!</definedName>
    <definedName name="____________GBS215" localSheetId="8">#REF!</definedName>
    <definedName name="____________GBS215">#REF!</definedName>
    <definedName name="____________GBS216" localSheetId="8">#REF!</definedName>
    <definedName name="____________GBS216">#REF!</definedName>
    <definedName name="____________GBS217" localSheetId="8">#REF!</definedName>
    <definedName name="____________GBS217">#REF!</definedName>
    <definedName name="____________GBS218" localSheetId="8">#REF!</definedName>
    <definedName name="____________GBS218">#REF!</definedName>
    <definedName name="____________GBS219" localSheetId="8">#REF!</definedName>
    <definedName name="____________GBS219">#REF!</definedName>
    <definedName name="____________GBS22" localSheetId="8">#REF!</definedName>
    <definedName name="____________GBS22">#REF!</definedName>
    <definedName name="____________GBS220" localSheetId="8">#REF!</definedName>
    <definedName name="____________GBS220">#REF!</definedName>
    <definedName name="____________GBS221" localSheetId="8">#REF!</definedName>
    <definedName name="____________GBS221">#REF!</definedName>
    <definedName name="____________GBS222" localSheetId="8">#REF!</definedName>
    <definedName name="____________GBS222">#REF!</definedName>
    <definedName name="____________GBS223" localSheetId="8">#REF!</definedName>
    <definedName name="____________GBS223">#REF!</definedName>
    <definedName name="____________GBS224" localSheetId="8">#REF!</definedName>
    <definedName name="____________GBS224">#REF!</definedName>
    <definedName name="____________GBS23" localSheetId="8">#REF!</definedName>
    <definedName name="____________GBS23">#REF!</definedName>
    <definedName name="____________GBS24" localSheetId="8">#REF!</definedName>
    <definedName name="____________GBS24">#REF!</definedName>
    <definedName name="____________GBS25" localSheetId="8">#REF!</definedName>
    <definedName name="____________GBS25">#REF!</definedName>
    <definedName name="____________GBS26" localSheetId="8">#REF!</definedName>
    <definedName name="____________GBS26">#REF!</definedName>
    <definedName name="____________GBS27" localSheetId="8">#REF!</definedName>
    <definedName name="____________GBS27">#REF!</definedName>
    <definedName name="____________GBS28" localSheetId="8">#REF!</definedName>
    <definedName name="____________GBS28">#REF!</definedName>
    <definedName name="____________GBS29" localSheetId="8">#REF!</definedName>
    <definedName name="____________GBS29">#REF!</definedName>
    <definedName name="____________imp1">[10]DATA_PRG!$H$245</definedName>
    <definedName name="____________knr2" localSheetId="8">#REF!</definedName>
    <definedName name="____________knr2" localSheetId="0">#REF!</definedName>
    <definedName name="____________knr2">#REF!</definedName>
    <definedName name="____________l1">[3]leads!$A$3:$E$108</definedName>
    <definedName name="____________l12" localSheetId="8">#REF!</definedName>
    <definedName name="____________l12" localSheetId="0">#REF!</definedName>
    <definedName name="____________l12">#REF!</definedName>
    <definedName name="____________l2">[2]r!$F$29</definedName>
    <definedName name="____________l3" localSheetId="8">#REF!</definedName>
    <definedName name="____________l3" localSheetId="0">#REF!</definedName>
    <definedName name="____________l3">#REF!</definedName>
    <definedName name="____________l4">[4]Sheet1!$W$2:$Y$103</definedName>
    <definedName name="____________l5" localSheetId="8">#REF!</definedName>
    <definedName name="____________l5" localSheetId="0">#REF!</definedName>
    <definedName name="____________l5">#REF!</definedName>
    <definedName name="____________l6">[2]r!$F$4</definedName>
    <definedName name="____________l7">[5]r!$F$4</definedName>
    <definedName name="____________l8">[2]r!$F$2</definedName>
    <definedName name="____________l9">[2]r!$F$3</definedName>
    <definedName name="____________LJ6">[13]DATA!$H$245</definedName>
    <definedName name="____________lj600" localSheetId="8">#REF!</definedName>
    <definedName name="____________lj600" localSheetId="0">#REF!</definedName>
    <definedName name="____________lj600">#REF!</definedName>
    <definedName name="____________lj900" localSheetId="8">#REF!</definedName>
    <definedName name="____________lj900" localSheetId="0">#REF!</definedName>
    <definedName name="____________lj900">#REF!</definedName>
    <definedName name="____________LL3" localSheetId="8">#REF!</definedName>
    <definedName name="____________LL3" localSheetId="0">#REF!</definedName>
    <definedName name="____________LL3">#REF!</definedName>
    <definedName name="____________LSO24" localSheetId="8">[14]Lead!#REF!</definedName>
    <definedName name="____________LSO24" localSheetId="0">[14]Lead!#REF!</definedName>
    <definedName name="____________LSO24">[14]Lead!#REF!</definedName>
    <definedName name="____________MA1" localSheetId="8">#REF!</definedName>
    <definedName name="____________MA1" localSheetId="0">#REF!</definedName>
    <definedName name="____________MA1">#REF!</definedName>
    <definedName name="____________MA2" localSheetId="8">#REF!</definedName>
    <definedName name="____________MA2" localSheetId="0">#REF!</definedName>
    <definedName name="____________MA2">#REF!</definedName>
    <definedName name="____________me12" localSheetId="8">'[18]Lead statement'!#REF!</definedName>
    <definedName name="____________me12" localSheetId="0">'[18]Lead statement'!#REF!</definedName>
    <definedName name="____________me12">'[18]Lead statement'!#REF!</definedName>
    <definedName name="____________Met22" localSheetId="8">#REF!</definedName>
    <definedName name="____________Met22" localSheetId="0">#REF!</definedName>
    <definedName name="____________Met22">#REF!</definedName>
    <definedName name="____________Met45" localSheetId="8">#REF!</definedName>
    <definedName name="____________Met45" localSheetId="0">#REF!</definedName>
    <definedName name="____________Met45">#REF!</definedName>
    <definedName name="____________Met54" localSheetId="8">#REF!</definedName>
    <definedName name="____________Met54" localSheetId="0">#REF!</definedName>
    <definedName name="____________Met54">#REF!</definedName>
    <definedName name="____________MEt55" localSheetId="8">#REF!</definedName>
    <definedName name="____________MEt55">#REF!</definedName>
    <definedName name="____________Met63" localSheetId="8">#REF!</definedName>
    <definedName name="____________Met63">#REF!</definedName>
    <definedName name="____________MIX124">[19]maya!$A$11:$A$18</definedName>
    <definedName name="____________ML21" localSheetId="8">#REF!</definedName>
    <definedName name="____________ML21" localSheetId="0">#REF!</definedName>
    <definedName name="____________ML21">#REF!</definedName>
    <definedName name="____________ML210" localSheetId="8">#REF!</definedName>
    <definedName name="____________ML210" localSheetId="0">#REF!</definedName>
    <definedName name="____________ML210">#REF!</definedName>
    <definedName name="____________ML211" localSheetId="8">#REF!</definedName>
    <definedName name="____________ML211" localSheetId="0">#REF!</definedName>
    <definedName name="____________ML211">#REF!</definedName>
    <definedName name="____________ML212" localSheetId="8">#REF!</definedName>
    <definedName name="____________ML212">#REF!</definedName>
    <definedName name="____________ML213" localSheetId="8">#REF!</definedName>
    <definedName name="____________ML213">#REF!</definedName>
    <definedName name="____________ML214" localSheetId="8">#REF!</definedName>
    <definedName name="____________ML214">#REF!</definedName>
    <definedName name="____________ML215" localSheetId="8">#REF!</definedName>
    <definedName name="____________ML215">#REF!</definedName>
    <definedName name="____________ML216" localSheetId="8">#REF!</definedName>
    <definedName name="____________ML216">#REF!</definedName>
    <definedName name="____________ML217" localSheetId="8">#REF!</definedName>
    <definedName name="____________ML217">#REF!</definedName>
    <definedName name="____________ML218" localSheetId="8">#REF!</definedName>
    <definedName name="____________ML218">#REF!</definedName>
    <definedName name="____________ML219" localSheetId="8">#REF!</definedName>
    <definedName name="____________ML219">#REF!</definedName>
    <definedName name="____________ML22" localSheetId="8">#REF!</definedName>
    <definedName name="____________ML22">#REF!</definedName>
    <definedName name="____________ML220" localSheetId="8">#REF!</definedName>
    <definedName name="____________ML220">#REF!</definedName>
    <definedName name="____________ML221" localSheetId="8">#REF!</definedName>
    <definedName name="____________ML221">#REF!</definedName>
    <definedName name="____________ML222" localSheetId="8">#REF!</definedName>
    <definedName name="____________ML222">#REF!</definedName>
    <definedName name="____________ML223" localSheetId="8">#REF!</definedName>
    <definedName name="____________ML223">#REF!</definedName>
    <definedName name="____________ML224" localSheetId="8">#REF!</definedName>
    <definedName name="____________ML224">#REF!</definedName>
    <definedName name="____________ML23" localSheetId="8">#REF!</definedName>
    <definedName name="____________ML23">#REF!</definedName>
    <definedName name="____________ML24" localSheetId="8">#REF!</definedName>
    <definedName name="____________ML24">#REF!</definedName>
    <definedName name="____________ML25" localSheetId="8">#REF!</definedName>
    <definedName name="____________ML25">#REF!</definedName>
    <definedName name="____________ML26" localSheetId="8">#REF!</definedName>
    <definedName name="____________ML26">#REF!</definedName>
    <definedName name="____________ML27" localSheetId="8">#REF!</definedName>
    <definedName name="____________ML27">#REF!</definedName>
    <definedName name="____________ML28" localSheetId="8">#REF!</definedName>
    <definedName name="____________ML28">#REF!</definedName>
    <definedName name="____________ML29" localSheetId="8">#REF!</definedName>
    <definedName name="____________ML29">#REF!</definedName>
    <definedName name="____________ML31" localSheetId="8">#REF!</definedName>
    <definedName name="____________ML31">#REF!</definedName>
    <definedName name="____________ML310" localSheetId="8">#REF!</definedName>
    <definedName name="____________ML310">#REF!</definedName>
    <definedName name="____________ML311" localSheetId="8">#REF!</definedName>
    <definedName name="____________ML311">#REF!</definedName>
    <definedName name="____________ML312" localSheetId="8">#REF!</definedName>
    <definedName name="____________ML312">#REF!</definedName>
    <definedName name="____________ML313" localSheetId="8">#REF!</definedName>
    <definedName name="____________ML313">#REF!</definedName>
    <definedName name="____________ML314" localSheetId="8">#REF!</definedName>
    <definedName name="____________ML314">#REF!</definedName>
    <definedName name="____________ML315" localSheetId="8">#REF!</definedName>
    <definedName name="____________ML315">#REF!</definedName>
    <definedName name="____________ML316" localSheetId="8">#REF!</definedName>
    <definedName name="____________ML316">#REF!</definedName>
    <definedName name="____________ML317" localSheetId="8">#REF!</definedName>
    <definedName name="____________ML317">#REF!</definedName>
    <definedName name="____________ML318" localSheetId="8">#REF!</definedName>
    <definedName name="____________ML318">#REF!</definedName>
    <definedName name="____________ML319" localSheetId="8">#REF!</definedName>
    <definedName name="____________ML319">#REF!</definedName>
    <definedName name="____________ML32" localSheetId="8">#REF!</definedName>
    <definedName name="____________ML32">#REF!</definedName>
    <definedName name="____________ML320" localSheetId="8">#REF!</definedName>
    <definedName name="____________ML320">#REF!</definedName>
    <definedName name="____________ML321" localSheetId="8">#REF!</definedName>
    <definedName name="____________ML321">#REF!</definedName>
    <definedName name="____________ML322" localSheetId="8">#REF!</definedName>
    <definedName name="____________ML322">#REF!</definedName>
    <definedName name="____________ML323" localSheetId="8">#REF!</definedName>
    <definedName name="____________ML323">#REF!</definedName>
    <definedName name="____________ML324" localSheetId="8">#REF!</definedName>
    <definedName name="____________ML324">#REF!</definedName>
    <definedName name="____________ML33" localSheetId="8">#REF!</definedName>
    <definedName name="____________ML33">#REF!</definedName>
    <definedName name="____________ML34" localSheetId="8">#REF!</definedName>
    <definedName name="____________ML34">#REF!</definedName>
    <definedName name="____________ML35" localSheetId="8">#REF!</definedName>
    <definedName name="____________ML35">#REF!</definedName>
    <definedName name="____________ML36" localSheetId="8">#REF!</definedName>
    <definedName name="____________ML36">#REF!</definedName>
    <definedName name="____________ML37" localSheetId="8">#REF!</definedName>
    <definedName name="____________ML37">#REF!</definedName>
    <definedName name="____________ML38" localSheetId="8">#REF!</definedName>
    <definedName name="____________ML38">#REF!</definedName>
    <definedName name="____________ML39" localSheetId="8">#REF!</definedName>
    <definedName name="____________ML39">#REF!</definedName>
    <definedName name="____________ML7" localSheetId="8">#REF!</definedName>
    <definedName name="____________ML7">#REF!</definedName>
    <definedName name="____________ML8" localSheetId="8">#REF!</definedName>
    <definedName name="____________ML8">#REF!</definedName>
    <definedName name="____________ML9" localSheetId="8">#REF!</definedName>
    <definedName name="____________ML9">#REF!</definedName>
    <definedName name="____________mm1">[6]r!$F$4</definedName>
    <definedName name="____________mm1000" localSheetId="8">#REF!</definedName>
    <definedName name="____________mm1000" localSheetId="0">#REF!</definedName>
    <definedName name="____________mm1000">#REF!</definedName>
    <definedName name="____________mm11">[2]r!$F$4</definedName>
    <definedName name="____________mm111">[5]r!$F$4</definedName>
    <definedName name="____________mm600" localSheetId="8">#REF!</definedName>
    <definedName name="____________mm600" localSheetId="0">#REF!</definedName>
    <definedName name="____________mm600">#REF!</definedName>
    <definedName name="____________mm800" localSheetId="8">#REF!</definedName>
    <definedName name="____________mm800" localSheetId="0">#REF!</definedName>
    <definedName name="____________mm800">#REF!</definedName>
    <definedName name="____________PC1" localSheetId="8">#REF!</definedName>
    <definedName name="____________PC1" localSheetId="0">#REF!</definedName>
    <definedName name="____________PC1">#REF!</definedName>
    <definedName name="____________PC10" localSheetId="8">#REF!</definedName>
    <definedName name="____________PC10">#REF!</definedName>
    <definedName name="____________PC11" localSheetId="8">#REF!</definedName>
    <definedName name="____________PC11">#REF!</definedName>
    <definedName name="____________PC12" localSheetId="8">#REF!</definedName>
    <definedName name="____________PC12">#REF!</definedName>
    <definedName name="____________PC13" localSheetId="8">#REF!</definedName>
    <definedName name="____________PC13">#REF!</definedName>
    <definedName name="____________PC14" localSheetId="8">#REF!</definedName>
    <definedName name="____________PC14">#REF!</definedName>
    <definedName name="____________PC15" localSheetId="8">#REF!</definedName>
    <definedName name="____________PC15">#REF!</definedName>
    <definedName name="____________PC16" localSheetId="8">#REF!</definedName>
    <definedName name="____________PC16">#REF!</definedName>
    <definedName name="____________PC17" localSheetId="8">#REF!</definedName>
    <definedName name="____________PC17">#REF!</definedName>
    <definedName name="____________PC18" localSheetId="8">#REF!</definedName>
    <definedName name="____________PC18">#REF!</definedName>
    <definedName name="____________PC19" localSheetId="8">#REF!</definedName>
    <definedName name="____________PC19">#REF!</definedName>
    <definedName name="____________pc2" localSheetId="8">#REF!</definedName>
    <definedName name="____________pc2" localSheetId="0">#REF!</definedName>
    <definedName name="____________pc2">#REF!</definedName>
    <definedName name="____________PC20" localSheetId="8">#REF!</definedName>
    <definedName name="____________PC20">#REF!</definedName>
    <definedName name="____________PC21" localSheetId="8">#REF!</definedName>
    <definedName name="____________PC21">#REF!</definedName>
    <definedName name="____________PC22" localSheetId="8">#REF!</definedName>
    <definedName name="____________PC22">#REF!</definedName>
    <definedName name="____________PC23" localSheetId="8">#REF!</definedName>
    <definedName name="____________PC23">#REF!</definedName>
    <definedName name="____________PC24" localSheetId="8">#REF!</definedName>
    <definedName name="____________PC24">#REF!</definedName>
    <definedName name="____________PC3" localSheetId="8">#REF!</definedName>
    <definedName name="____________PC3">#REF!</definedName>
    <definedName name="____________PC4" localSheetId="8">#REF!</definedName>
    <definedName name="____________PC4">#REF!</definedName>
    <definedName name="____________PC5" localSheetId="8">#REF!</definedName>
    <definedName name="____________PC5">#REF!</definedName>
    <definedName name="____________PC6" localSheetId="8">#REF!</definedName>
    <definedName name="____________PC6">#REF!</definedName>
    <definedName name="____________pc600" localSheetId="8">#REF!</definedName>
    <definedName name="____________pc600">#REF!</definedName>
    <definedName name="____________PC7" localSheetId="8">#REF!</definedName>
    <definedName name="____________PC7">#REF!</definedName>
    <definedName name="____________PC8" localSheetId="8">#REF!</definedName>
    <definedName name="____________PC8">#REF!</definedName>
    <definedName name="____________PC9" localSheetId="8">#REF!</definedName>
    <definedName name="____________PC9">#REF!</definedName>
    <definedName name="____________pc900" localSheetId="8">#REF!</definedName>
    <definedName name="____________pc900">#REF!</definedName>
    <definedName name="____________pla4">[11]DATA_PRG!$H$269</definedName>
    <definedName name="____________pv2" localSheetId="8">#REF!</definedName>
    <definedName name="____________pv2" localSheetId="0">#REF!</definedName>
    <definedName name="____________pv2">#REF!</definedName>
    <definedName name="____________rr3">[7]v!$A$2:$E$51</definedName>
    <definedName name="____________rrr1">[7]r!$B$1:$I$145</definedName>
    <definedName name="____________SP10">[12]Sheet1!$C$18</definedName>
    <definedName name="____________SP16">[12]Sheet1!$C$24</definedName>
    <definedName name="____________SP7">[12]Sheet1!$C$15</definedName>
    <definedName name="____________ss12">[8]rdamdata!$J$8</definedName>
    <definedName name="____________ss20">[8]rdamdata!$J$7</definedName>
    <definedName name="____________ss40">[8]rdamdata!$J$6</definedName>
    <definedName name="____________var1" localSheetId="8">#REF!</definedName>
    <definedName name="____________var1" localSheetId="0">#REF!</definedName>
    <definedName name="____________var1">#REF!</definedName>
    <definedName name="____________var4" localSheetId="8">#REF!</definedName>
    <definedName name="____________var4" localSheetId="0">#REF!</definedName>
    <definedName name="____________var4">#REF!</definedName>
    <definedName name="____________vat1" localSheetId="8">#REF!</definedName>
    <definedName name="____________vat1" localSheetId="0">#REF!</definedName>
    <definedName name="____________vat1">#REF!</definedName>
    <definedName name="____________xh2256">[23]HDPE!$L$30</definedName>
    <definedName name="____________xh2506">[23]HDPE!$M$30</definedName>
    <definedName name="____________xh2806">[23]HDPE!$N$30</definedName>
    <definedName name="____________xh3156">[23]HDPE!$O$30</definedName>
    <definedName name="____________xh634">[23]HDPE!$C$16</definedName>
    <definedName name="____________xk7100">[23]DI!$C$37</definedName>
    <definedName name="____________xk7150">[23]DI!$D$37</definedName>
    <definedName name="____________xk7250">[23]DI!$F$37</definedName>
    <definedName name="____________xk7300">[23]DI!$G$37</definedName>
    <definedName name="____________xp11010">[23]pvc!$F$61</definedName>
    <definedName name="____________xp1104">[23]pvc!$F$31</definedName>
    <definedName name="____________xp1106">[23]pvc!$F$46</definedName>
    <definedName name="____________xp1254">[23]pvc!$G$31</definedName>
    <definedName name="____________xp1256">[23]pvc!$G$46</definedName>
    <definedName name="____________xp14010">[23]pvc!$H$61</definedName>
    <definedName name="____________xp1404">[23]pvc!$H$31</definedName>
    <definedName name="____________xp1406">[23]pvc!$H$46</definedName>
    <definedName name="____________xp1604">[23]pvc!$I$31</definedName>
    <definedName name="____________xp1606">[23]pvc!$I$46</definedName>
    <definedName name="____________xp1804">[23]pvc!$J$31</definedName>
    <definedName name="____________xp1806">[23]pvc!$J$46</definedName>
    <definedName name="____________xp2006">[23]pvc!$K$46</definedName>
    <definedName name="____________xp6310">[23]pvc!$C$61</definedName>
    <definedName name="____________xp636">[23]pvc!$C$46</definedName>
    <definedName name="____________xp7510">[23]pvc!$D$61</definedName>
    <definedName name="____________xp754">[23]pvc!$D$31</definedName>
    <definedName name="____________xp756">[23]pvc!$D$46</definedName>
    <definedName name="____________xp9010">[23]pvc!$E$61</definedName>
    <definedName name="____________xp904">[23]pvc!$E$31</definedName>
    <definedName name="____________xp906">[23]pvc!$E$46</definedName>
    <definedName name="___________bla1">[1]leads!$H$7</definedName>
    <definedName name="___________BSG100" localSheetId="8">#REF!</definedName>
    <definedName name="___________BSG100" localSheetId="0">#REF!</definedName>
    <definedName name="___________BSG100">#REF!</definedName>
    <definedName name="___________BSG150" localSheetId="8">#REF!</definedName>
    <definedName name="___________BSG150" localSheetId="0">#REF!</definedName>
    <definedName name="___________BSG150">#REF!</definedName>
    <definedName name="___________BSG5" localSheetId="8">#REF!</definedName>
    <definedName name="___________BSG5" localSheetId="0">#REF!</definedName>
    <definedName name="___________BSG5">#REF!</definedName>
    <definedName name="___________BSG75" localSheetId="8">#REF!</definedName>
    <definedName name="___________BSG75">#REF!</definedName>
    <definedName name="___________BTC1" localSheetId="8">#REF!</definedName>
    <definedName name="___________BTC1">#REF!</definedName>
    <definedName name="___________BTC10" localSheetId="8">#REF!</definedName>
    <definedName name="___________BTC10">#REF!</definedName>
    <definedName name="___________BTC11" localSheetId="8">#REF!</definedName>
    <definedName name="___________BTC11">#REF!</definedName>
    <definedName name="___________BTC12" localSheetId="8">#REF!</definedName>
    <definedName name="___________BTC12">#REF!</definedName>
    <definedName name="___________BTC13" localSheetId="8">#REF!</definedName>
    <definedName name="___________BTC13">#REF!</definedName>
    <definedName name="___________BTC14" localSheetId="8">#REF!</definedName>
    <definedName name="___________BTC14">#REF!</definedName>
    <definedName name="___________BTC15" localSheetId="8">#REF!</definedName>
    <definedName name="___________BTC15">#REF!</definedName>
    <definedName name="___________BTC16" localSheetId="8">#REF!</definedName>
    <definedName name="___________BTC16">#REF!</definedName>
    <definedName name="___________BTC17" localSheetId="8">#REF!</definedName>
    <definedName name="___________BTC17">#REF!</definedName>
    <definedName name="___________BTC18" localSheetId="8">#REF!</definedName>
    <definedName name="___________BTC18">#REF!</definedName>
    <definedName name="___________BTC19" localSheetId="8">#REF!</definedName>
    <definedName name="___________BTC19">#REF!</definedName>
    <definedName name="___________BTC2" localSheetId="8">#REF!</definedName>
    <definedName name="___________BTC2">#REF!</definedName>
    <definedName name="___________BTC20" localSheetId="8">#REF!</definedName>
    <definedName name="___________BTC20">#REF!</definedName>
    <definedName name="___________BTC21" localSheetId="8">#REF!</definedName>
    <definedName name="___________BTC21">#REF!</definedName>
    <definedName name="___________BTC22" localSheetId="8">#REF!</definedName>
    <definedName name="___________BTC22">#REF!</definedName>
    <definedName name="___________BTC23" localSheetId="8">#REF!</definedName>
    <definedName name="___________BTC23">#REF!</definedName>
    <definedName name="___________BTC24" localSheetId="8">#REF!</definedName>
    <definedName name="___________BTC24">#REF!</definedName>
    <definedName name="___________BTC3" localSheetId="8">#REF!</definedName>
    <definedName name="___________BTC3">#REF!</definedName>
    <definedName name="___________BTC4" localSheetId="8">#REF!</definedName>
    <definedName name="___________BTC4">#REF!</definedName>
    <definedName name="___________BTC5" localSheetId="8">#REF!</definedName>
    <definedName name="___________BTC5">#REF!</definedName>
    <definedName name="___________BTC6" localSheetId="8">#REF!</definedName>
    <definedName name="___________BTC6">#REF!</definedName>
    <definedName name="___________BTC7" localSheetId="8">#REF!</definedName>
    <definedName name="___________BTC7">#REF!</definedName>
    <definedName name="___________BTC8" localSheetId="8">#REF!</definedName>
    <definedName name="___________BTC8">#REF!</definedName>
    <definedName name="___________BTC9" localSheetId="8">#REF!</definedName>
    <definedName name="___________BTC9">#REF!</definedName>
    <definedName name="___________BTR1" localSheetId="8">#REF!</definedName>
    <definedName name="___________BTR1">#REF!</definedName>
    <definedName name="___________BTR10" localSheetId="8">#REF!</definedName>
    <definedName name="___________BTR10">#REF!</definedName>
    <definedName name="___________BTR11" localSheetId="8">#REF!</definedName>
    <definedName name="___________BTR11">#REF!</definedName>
    <definedName name="___________BTR12" localSheetId="8">#REF!</definedName>
    <definedName name="___________BTR12">#REF!</definedName>
    <definedName name="___________BTR13" localSheetId="8">#REF!</definedName>
    <definedName name="___________BTR13">#REF!</definedName>
    <definedName name="___________BTR14" localSheetId="8">#REF!</definedName>
    <definedName name="___________BTR14">#REF!</definedName>
    <definedName name="___________BTR15" localSheetId="8">#REF!</definedName>
    <definedName name="___________BTR15">#REF!</definedName>
    <definedName name="___________BTR16" localSheetId="8">#REF!</definedName>
    <definedName name="___________BTR16">#REF!</definedName>
    <definedName name="___________BTR17" localSheetId="8">#REF!</definedName>
    <definedName name="___________BTR17">#REF!</definedName>
    <definedName name="___________BTR18" localSheetId="8">#REF!</definedName>
    <definedName name="___________BTR18">#REF!</definedName>
    <definedName name="___________BTR19" localSheetId="8">#REF!</definedName>
    <definedName name="___________BTR19">#REF!</definedName>
    <definedName name="___________BTR2" localSheetId="8">#REF!</definedName>
    <definedName name="___________BTR2">#REF!</definedName>
    <definedName name="___________BTR20" localSheetId="8">#REF!</definedName>
    <definedName name="___________BTR20">#REF!</definedName>
    <definedName name="___________BTR21" localSheetId="8">#REF!</definedName>
    <definedName name="___________BTR21">#REF!</definedName>
    <definedName name="___________BTR22" localSheetId="8">#REF!</definedName>
    <definedName name="___________BTR22">#REF!</definedName>
    <definedName name="___________BTR23" localSheetId="8">#REF!</definedName>
    <definedName name="___________BTR23">#REF!</definedName>
    <definedName name="___________BTR24" localSheetId="8">#REF!</definedName>
    <definedName name="___________BTR24">#REF!</definedName>
    <definedName name="___________BTR3" localSheetId="8">#REF!</definedName>
    <definedName name="___________BTR3">#REF!</definedName>
    <definedName name="___________BTR4" localSheetId="8">#REF!</definedName>
    <definedName name="___________BTR4">#REF!</definedName>
    <definedName name="___________BTR5" localSheetId="8">#REF!</definedName>
    <definedName name="___________BTR5">#REF!</definedName>
    <definedName name="___________BTR6" localSheetId="8">#REF!</definedName>
    <definedName name="___________BTR6">#REF!</definedName>
    <definedName name="___________BTR7" localSheetId="8">#REF!</definedName>
    <definedName name="___________BTR7">#REF!</definedName>
    <definedName name="___________BTR8" localSheetId="8">#REF!</definedName>
    <definedName name="___________BTR8">#REF!</definedName>
    <definedName name="___________BTR9" localSheetId="8">#REF!</definedName>
    <definedName name="___________BTR9">#REF!</definedName>
    <definedName name="___________BTS1" localSheetId="8">#REF!</definedName>
    <definedName name="___________BTS1">#REF!</definedName>
    <definedName name="___________BTS10" localSheetId="8">#REF!</definedName>
    <definedName name="___________BTS10">#REF!</definedName>
    <definedName name="___________BTS11" localSheetId="8">#REF!</definedName>
    <definedName name="___________BTS11">#REF!</definedName>
    <definedName name="___________BTS12" localSheetId="8">#REF!</definedName>
    <definedName name="___________BTS12">#REF!</definedName>
    <definedName name="___________BTS13" localSheetId="8">#REF!</definedName>
    <definedName name="___________BTS13">#REF!</definedName>
    <definedName name="___________BTS14" localSheetId="8">#REF!</definedName>
    <definedName name="___________BTS14">#REF!</definedName>
    <definedName name="___________BTS15" localSheetId="8">#REF!</definedName>
    <definedName name="___________BTS15">#REF!</definedName>
    <definedName name="___________BTS16" localSheetId="8">#REF!</definedName>
    <definedName name="___________BTS16">#REF!</definedName>
    <definedName name="___________BTS17" localSheetId="8">#REF!</definedName>
    <definedName name="___________BTS17">#REF!</definedName>
    <definedName name="___________BTS18" localSheetId="8">#REF!</definedName>
    <definedName name="___________BTS18">#REF!</definedName>
    <definedName name="___________BTS19" localSheetId="8">#REF!</definedName>
    <definedName name="___________BTS19">#REF!</definedName>
    <definedName name="___________BTS2" localSheetId="8">#REF!</definedName>
    <definedName name="___________BTS2">#REF!</definedName>
    <definedName name="___________BTS20" localSheetId="8">#REF!</definedName>
    <definedName name="___________BTS20">#REF!</definedName>
    <definedName name="___________BTS21" localSheetId="8">#REF!</definedName>
    <definedName name="___________BTS21">#REF!</definedName>
    <definedName name="___________BTS22" localSheetId="8">#REF!</definedName>
    <definedName name="___________BTS22">#REF!</definedName>
    <definedName name="___________BTS23" localSheetId="8">#REF!</definedName>
    <definedName name="___________BTS23">#REF!</definedName>
    <definedName name="___________BTS24" localSheetId="8">#REF!</definedName>
    <definedName name="___________BTS24">#REF!</definedName>
    <definedName name="___________BTS3" localSheetId="8">#REF!</definedName>
    <definedName name="___________BTS3">#REF!</definedName>
    <definedName name="___________BTS4" localSheetId="8">#REF!</definedName>
    <definedName name="___________BTS4">#REF!</definedName>
    <definedName name="___________BTS5" localSheetId="8">#REF!</definedName>
    <definedName name="___________BTS5">#REF!</definedName>
    <definedName name="___________BTS6" localSheetId="8">#REF!</definedName>
    <definedName name="___________BTS6">#REF!</definedName>
    <definedName name="___________BTS7" localSheetId="8">#REF!</definedName>
    <definedName name="___________BTS7">#REF!</definedName>
    <definedName name="___________BTS8" localSheetId="8">#REF!</definedName>
    <definedName name="___________BTS8">#REF!</definedName>
    <definedName name="___________BTS9" localSheetId="8">#REF!</definedName>
    <definedName name="___________BTS9">#REF!</definedName>
    <definedName name="___________can430">40.73</definedName>
    <definedName name="___________can435">43.3</definedName>
    <definedName name="___________CCW1">[13]DATA!$H$67</definedName>
    <definedName name="___________CCW2">[13]DATA!$H$97</definedName>
    <definedName name="___________cur1">[2]r!$F$30</definedName>
    <definedName name="___________ewe1" localSheetId="8">#REF!</definedName>
    <definedName name="___________ewe1" localSheetId="0">#REF!</definedName>
    <definedName name="___________ewe1">#REF!</definedName>
    <definedName name="___________GBS11" localSheetId="8">#REF!</definedName>
    <definedName name="___________GBS11" localSheetId="0">#REF!</definedName>
    <definedName name="___________GBS11">#REF!</definedName>
    <definedName name="___________GBS110" localSheetId="8">#REF!</definedName>
    <definedName name="___________GBS110" localSheetId="0">#REF!</definedName>
    <definedName name="___________GBS110">#REF!</definedName>
    <definedName name="___________GBS111" localSheetId="8">#REF!</definedName>
    <definedName name="___________GBS111">#REF!</definedName>
    <definedName name="___________GBS112" localSheetId="8">#REF!</definedName>
    <definedName name="___________GBS112">#REF!</definedName>
    <definedName name="___________GBS113" localSheetId="8">#REF!</definedName>
    <definedName name="___________GBS113">#REF!</definedName>
    <definedName name="___________GBS114" localSheetId="8">#REF!</definedName>
    <definedName name="___________GBS114">#REF!</definedName>
    <definedName name="___________GBS115" localSheetId="8">#REF!</definedName>
    <definedName name="___________GBS115">#REF!</definedName>
    <definedName name="___________GBS116" localSheetId="8">#REF!</definedName>
    <definedName name="___________GBS116">#REF!</definedName>
    <definedName name="___________GBS117" localSheetId="8">#REF!</definedName>
    <definedName name="___________GBS117">#REF!</definedName>
    <definedName name="___________GBS118" localSheetId="8">#REF!</definedName>
    <definedName name="___________GBS118">#REF!</definedName>
    <definedName name="___________GBS119" localSheetId="8">#REF!</definedName>
    <definedName name="___________GBS119">#REF!</definedName>
    <definedName name="___________GBS12" localSheetId="8">#REF!</definedName>
    <definedName name="___________GBS12">#REF!</definedName>
    <definedName name="___________GBS120" localSheetId="8">#REF!</definedName>
    <definedName name="___________GBS120">#REF!</definedName>
    <definedName name="___________GBS121" localSheetId="8">#REF!</definedName>
    <definedName name="___________GBS121">#REF!</definedName>
    <definedName name="___________GBS122" localSheetId="8">#REF!</definedName>
    <definedName name="___________GBS122">#REF!</definedName>
    <definedName name="___________GBS123" localSheetId="8">#REF!</definedName>
    <definedName name="___________GBS123">#REF!</definedName>
    <definedName name="___________GBS124" localSheetId="8">#REF!</definedName>
    <definedName name="___________GBS124">#REF!</definedName>
    <definedName name="___________GBS13" localSheetId="8">#REF!</definedName>
    <definedName name="___________GBS13">#REF!</definedName>
    <definedName name="___________GBS14" localSheetId="8">#REF!</definedName>
    <definedName name="___________GBS14">#REF!</definedName>
    <definedName name="___________GBS15" localSheetId="8">#REF!</definedName>
    <definedName name="___________GBS15">#REF!</definedName>
    <definedName name="___________GBS16" localSheetId="8">#REF!</definedName>
    <definedName name="___________GBS16">#REF!</definedName>
    <definedName name="___________GBS17" localSheetId="8">#REF!</definedName>
    <definedName name="___________GBS17">#REF!</definedName>
    <definedName name="___________GBS18" localSheetId="8">#REF!</definedName>
    <definedName name="___________GBS18">#REF!</definedName>
    <definedName name="___________GBS19" localSheetId="8">#REF!</definedName>
    <definedName name="___________GBS19">#REF!</definedName>
    <definedName name="___________GBS21" localSheetId="8">#REF!</definedName>
    <definedName name="___________GBS21">#REF!</definedName>
    <definedName name="___________GBS210" localSheetId="8">#REF!</definedName>
    <definedName name="___________GBS210">#REF!</definedName>
    <definedName name="___________GBS211" localSheetId="8">#REF!</definedName>
    <definedName name="___________GBS211">#REF!</definedName>
    <definedName name="___________GBS212" localSheetId="8">#REF!</definedName>
    <definedName name="___________GBS212">#REF!</definedName>
    <definedName name="___________GBS213" localSheetId="8">#REF!</definedName>
    <definedName name="___________GBS213">#REF!</definedName>
    <definedName name="___________GBS214" localSheetId="8">#REF!</definedName>
    <definedName name="___________GBS214">#REF!</definedName>
    <definedName name="___________GBS215" localSheetId="8">#REF!</definedName>
    <definedName name="___________GBS215">#REF!</definedName>
    <definedName name="___________GBS216" localSheetId="8">#REF!</definedName>
    <definedName name="___________GBS216">#REF!</definedName>
    <definedName name="___________GBS217" localSheetId="8">#REF!</definedName>
    <definedName name="___________GBS217">#REF!</definedName>
    <definedName name="___________GBS218" localSheetId="8">#REF!</definedName>
    <definedName name="___________GBS218">#REF!</definedName>
    <definedName name="___________GBS219" localSheetId="8">#REF!</definedName>
    <definedName name="___________GBS219">#REF!</definedName>
    <definedName name="___________GBS22" localSheetId="8">#REF!</definedName>
    <definedName name="___________GBS22">#REF!</definedName>
    <definedName name="___________GBS220" localSheetId="8">#REF!</definedName>
    <definedName name="___________GBS220">#REF!</definedName>
    <definedName name="___________GBS221" localSheetId="8">#REF!</definedName>
    <definedName name="___________GBS221">#REF!</definedName>
    <definedName name="___________GBS222" localSheetId="8">#REF!</definedName>
    <definedName name="___________GBS222">#REF!</definedName>
    <definedName name="___________GBS223" localSheetId="8">#REF!</definedName>
    <definedName name="___________GBS223">#REF!</definedName>
    <definedName name="___________GBS224" localSheetId="8">#REF!</definedName>
    <definedName name="___________GBS224">#REF!</definedName>
    <definedName name="___________GBS23" localSheetId="8">#REF!</definedName>
    <definedName name="___________GBS23">#REF!</definedName>
    <definedName name="___________GBS24" localSheetId="8">#REF!</definedName>
    <definedName name="___________GBS24">#REF!</definedName>
    <definedName name="___________GBS25" localSheetId="8">#REF!</definedName>
    <definedName name="___________GBS25">#REF!</definedName>
    <definedName name="___________GBS26" localSheetId="8">#REF!</definedName>
    <definedName name="___________GBS26">#REF!</definedName>
    <definedName name="___________GBS27" localSheetId="8">#REF!</definedName>
    <definedName name="___________GBS27">#REF!</definedName>
    <definedName name="___________GBS28" localSheetId="8">#REF!</definedName>
    <definedName name="___________GBS28">#REF!</definedName>
    <definedName name="___________GBS29" localSheetId="8">#REF!</definedName>
    <definedName name="___________GBS29">#REF!</definedName>
    <definedName name="___________imp1">[10]DATA_PRG!$H$245</definedName>
    <definedName name="___________knr2" localSheetId="8">#REF!</definedName>
    <definedName name="___________knr2" localSheetId="0">#REF!</definedName>
    <definedName name="___________knr2">#REF!</definedName>
    <definedName name="___________l1">[3]leads!$A$3:$E$108</definedName>
    <definedName name="___________l12" localSheetId="8">#REF!</definedName>
    <definedName name="___________l12" localSheetId="0">#REF!</definedName>
    <definedName name="___________l12">#REF!</definedName>
    <definedName name="___________l2">[2]r!$F$29</definedName>
    <definedName name="___________l3" localSheetId="8">#REF!</definedName>
    <definedName name="___________l3" localSheetId="0">#REF!</definedName>
    <definedName name="___________l3">#REF!</definedName>
    <definedName name="___________l4">[4]Sheet1!$W$2:$Y$103</definedName>
    <definedName name="___________l5" localSheetId="8">#REF!</definedName>
    <definedName name="___________l5" localSheetId="0">#REF!</definedName>
    <definedName name="___________l5">#REF!</definedName>
    <definedName name="___________l6">[2]r!$F$4</definedName>
    <definedName name="___________l7">[5]r!$F$4</definedName>
    <definedName name="___________l8">[2]r!$F$2</definedName>
    <definedName name="___________l9">[2]r!$F$3</definedName>
    <definedName name="___________LJ6">[13]DATA!$H$245</definedName>
    <definedName name="___________lj600" localSheetId="8">#REF!</definedName>
    <definedName name="___________lj600" localSheetId="0">#REF!</definedName>
    <definedName name="___________lj600">#REF!</definedName>
    <definedName name="___________lj900" localSheetId="8">#REF!</definedName>
    <definedName name="___________lj900" localSheetId="0">#REF!</definedName>
    <definedName name="___________lj900">#REF!</definedName>
    <definedName name="___________LL3" localSheetId="8">#REF!</definedName>
    <definedName name="___________LL3" localSheetId="0">#REF!</definedName>
    <definedName name="___________LL3">#REF!</definedName>
    <definedName name="___________LSO24" localSheetId="8">'[24]LEAD (2)'!#REF!</definedName>
    <definedName name="___________LSO24" localSheetId="0">'[24]LEAD (2)'!#REF!</definedName>
    <definedName name="___________LSO24">'[24]LEAD (2)'!#REF!</definedName>
    <definedName name="___________MA1" localSheetId="8">#REF!</definedName>
    <definedName name="___________MA1" localSheetId="0">#REF!</definedName>
    <definedName name="___________MA1">#REF!</definedName>
    <definedName name="___________MA2" localSheetId="8">#REF!</definedName>
    <definedName name="___________MA2" localSheetId="0">#REF!</definedName>
    <definedName name="___________MA2">#REF!</definedName>
    <definedName name="___________me12" localSheetId="8">'[18]Lead statement'!#REF!</definedName>
    <definedName name="___________me12" localSheetId="0">'[18]Lead statement'!#REF!</definedName>
    <definedName name="___________me12">'[18]Lead statement'!#REF!</definedName>
    <definedName name="___________Met22" localSheetId="8">#REF!</definedName>
    <definedName name="___________Met22" localSheetId="0">#REF!</definedName>
    <definedName name="___________Met22">#REF!</definedName>
    <definedName name="___________Met45" localSheetId="8">#REF!</definedName>
    <definedName name="___________Met45" localSheetId="0">#REF!</definedName>
    <definedName name="___________Met45">#REF!</definedName>
    <definedName name="___________MEt55" localSheetId="8">#REF!</definedName>
    <definedName name="___________MEt55" localSheetId="0">#REF!</definedName>
    <definedName name="___________MEt55">#REF!</definedName>
    <definedName name="___________Met63" localSheetId="8">#REF!</definedName>
    <definedName name="___________Met63">#REF!</definedName>
    <definedName name="___________MIX124">[19]maya!$A$11:$A$18</definedName>
    <definedName name="___________ML21" localSheetId="8">#REF!</definedName>
    <definedName name="___________ML21" localSheetId="0">#REF!</definedName>
    <definedName name="___________ML21">#REF!</definedName>
    <definedName name="___________ML210" localSheetId="8">#REF!</definedName>
    <definedName name="___________ML210" localSheetId="0">#REF!</definedName>
    <definedName name="___________ML210">#REF!</definedName>
    <definedName name="___________ML211" localSheetId="8">#REF!</definedName>
    <definedName name="___________ML211" localSheetId="0">#REF!</definedName>
    <definedName name="___________ML211">#REF!</definedName>
    <definedName name="___________ML212" localSheetId="8">#REF!</definedName>
    <definedName name="___________ML212">#REF!</definedName>
    <definedName name="___________ML213" localSheetId="8">#REF!</definedName>
    <definedName name="___________ML213">#REF!</definedName>
    <definedName name="___________ML214" localSheetId="8">#REF!</definedName>
    <definedName name="___________ML214">#REF!</definedName>
    <definedName name="___________ML215" localSheetId="8">#REF!</definedName>
    <definedName name="___________ML215">#REF!</definedName>
    <definedName name="___________ML216" localSheetId="8">#REF!</definedName>
    <definedName name="___________ML216">#REF!</definedName>
    <definedName name="___________ML217" localSheetId="8">#REF!</definedName>
    <definedName name="___________ML217">#REF!</definedName>
    <definedName name="___________ML218" localSheetId="8">#REF!</definedName>
    <definedName name="___________ML218">#REF!</definedName>
    <definedName name="___________ML219" localSheetId="8">#REF!</definedName>
    <definedName name="___________ML219">#REF!</definedName>
    <definedName name="___________ML22" localSheetId="8">#REF!</definedName>
    <definedName name="___________ML22">#REF!</definedName>
    <definedName name="___________ML220" localSheetId="8">#REF!</definedName>
    <definedName name="___________ML220">#REF!</definedName>
    <definedName name="___________ML221" localSheetId="8">#REF!</definedName>
    <definedName name="___________ML221">#REF!</definedName>
    <definedName name="___________ML222" localSheetId="8">#REF!</definedName>
    <definedName name="___________ML222">#REF!</definedName>
    <definedName name="___________ML223" localSheetId="8">#REF!</definedName>
    <definedName name="___________ML223">#REF!</definedName>
    <definedName name="___________ML224" localSheetId="8">#REF!</definedName>
    <definedName name="___________ML224">#REF!</definedName>
    <definedName name="___________ML23" localSheetId="8">#REF!</definedName>
    <definedName name="___________ML23">#REF!</definedName>
    <definedName name="___________ML24" localSheetId="8">#REF!</definedName>
    <definedName name="___________ML24">#REF!</definedName>
    <definedName name="___________ML25" localSheetId="8">#REF!</definedName>
    <definedName name="___________ML25">#REF!</definedName>
    <definedName name="___________ML26" localSheetId="8">#REF!</definedName>
    <definedName name="___________ML26">#REF!</definedName>
    <definedName name="___________ML27" localSheetId="8">#REF!</definedName>
    <definedName name="___________ML27">#REF!</definedName>
    <definedName name="___________ML28" localSheetId="8">#REF!</definedName>
    <definedName name="___________ML28">#REF!</definedName>
    <definedName name="___________ML29" localSheetId="8">#REF!</definedName>
    <definedName name="___________ML29">#REF!</definedName>
    <definedName name="___________ML31" localSheetId="8">#REF!</definedName>
    <definedName name="___________ML31">#REF!</definedName>
    <definedName name="___________ML310" localSheetId="8">#REF!</definedName>
    <definedName name="___________ML310">#REF!</definedName>
    <definedName name="___________ML311" localSheetId="8">#REF!</definedName>
    <definedName name="___________ML311">#REF!</definedName>
    <definedName name="___________ML312" localSheetId="8">#REF!</definedName>
    <definedName name="___________ML312">#REF!</definedName>
    <definedName name="___________ML313" localSheetId="8">#REF!</definedName>
    <definedName name="___________ML313">#REF!</definedName>
    <definedName name="___________ML314" localSheetId="8">#REF!</definedName>
    <definedName name="___________ML314">#REF!</definedName>
    <definedName name="___________ML315" localSheetId="8">#REF!</definedName>
    <definedName name="___________ML315">#REF!</definedName>
    <definedName name="___________ML316" localSheetId="8">#REF!</definedName>
    <definedName name="___________ML316">#REF!</definedName>
    <definedName name="___________ML317" localSheetId="8">#REF!</definedName>
    <definedName name="___________ML317">#REF!</definedName>
    <definedName name="___________ML318" localSheetId="8">#REF!</definedName>
    <definedName name="___________ML318">#REF!</definedName>
    <definedName name="___________ML319" localSheetId="8">#REF!</definedName>
    <definedName name="___________ML319">#REF!</definedName>
    <definedName name="___________ML32" localSheetId="8">#REF!</definedName>
    <definedName name="___________ML32">#REF!</definedName>
    <definedName name="___________ML320" localSheetId="8">#REF!</definedName>
    <definedName name="___________ML320">#REF!</definedName>
    <definedName name="___________ML321" localSheetId="8">#REF!</definedName>
    <definedName name="___________ML321">#REF!</definedName>
    <definedName name="___________ML322" localSheetId="8">#REF!</definedName>
    <definedName name="___________ML322">#REF!</definedName>
    <definedName name="___________ML323" localSheetId="8">#REF!</definedName>
    <definedName name="___________ML323">#REF!</definedName>
    <definedName name="___________ML324" localSheetId="8">#REF!</definedName>
    <definedName name="___________ML324">#REF!</definedName>
    <definedName name="___________ML33" localSheetId="8">#REF!</definedName>
    <definedName name="___________ML33">#REF!</definedName>
    <definedName name="___________ML34" localSheetId="8">#REF!</definedName>
    <definedName name="___________ML34">#REF!</definedName>
    <definedName name="___________ML35" localSheetId="8">#REF!</definedName>
    <definedName name="___________ML35">#REF!</definedName>
    <definedName name="___________ML36" localSheetId="8">#REF!</definedName>
    <definedName name="___________ML36">#REF!</definedName>
    <definedName name="___________ML37" localSheetId="8">#REF!</definedName>
    <definedName name="___________ML37">#REF!</definedName>
    <definedName name="___________ML38" localSheetId="8">#REF!</definedName>
    <definedName name="___________ML38">#REF!</definedName>
    <definedName name="___________ML39" localSheetId="8">#REF!</definedName>
    <definedName name="___________ML39">#REF!</definedName>
    <definedName name="___________ML7" localSheetId="8">#REF!</definedName>
    <definedName name="___________ML7">#REF!</definedName>
    <definedName name="___________ML8" localSheetId="8">#REF!</definedName>
    <definedName name="___________ML8">#REF!</definedName>
    <definedName name="___________ML9" localSheetId="8">#REF!</definedName>
    <definedName name="___________ML9">#REF!</definedName>
    <definedName name="___________mm1">[6]r!$F$4</definedName>
    <definedName name="___________mm1000" localSheetId="8">#REF!</definedName>
    <definedName name="___________mm1000" localSheetId="0">#REF!</definedName>
    <definedName name="___________mm1000">#REF!</definedName>
    <definedName name="___________mm11">[2]r!$F$4</definedName>
    <definedName name="___________mm111">[5]r!$F$4</definedName>
    <definedName name="___________mm600" localSheetId="8">#REF!</definedName>
    <definedName name="___________mm600" localSheetId="0">#REF!</definedName>
    <definedName name="___________mm600">#REF!</definedName>
    <definedName name="___________mm800" localSheetId="8">#REF!</definedName>
    <definedName name="___________mm800" localSheetId="0">#REF!</definedName>
    <definedName name="___________mm800">#REF!</definedName>
    <definedName name="___________PC1" localSheetId="8">#REF!</definedName>
    <definedName name="___________PC1" localSheetId="0">#REF!</definedName>
    <definedName name="___________PC1">#REF!</definedName>
    <definedName name="___________PC10" localSheetId="8">#REF!</definedName>
    <definedName name="___________PC10">#REF!</definedName>
    <definedName name="___________PC11" localSheetId="8">#REF!</definedName>
    <definedName name="___________PC11">#REF!</definedName>
    <definedName name="___________PC12" localSheetId="8">#REF!</definedName>
    <definedName name="___________PC12">#REF!</definedName>
    <definedName name="___________PC13" localSheetId="8">#REF!</definedName>
    <definedName name="___________PC13">#REF!</definedName>
    <definedName name="___________PC14" localSheetId="8">#REF!</definedName>
    <definedName name="___________PC14">#REF!</definedName>
    <definedName name="___________PC15" localSheetId="8">#REF!</definedName>
    <definedName name="___________PC15">#REF!</definedName>
    <definedName name="___________PC16" localSheetId="8">#REF!</definedName>
    <definedName name="___________PC16">#REF!</definedName>
    <definedName name="___________PC17" localSheetId="8">#REF!</definedName>
    <definedName name="___________PC17">#REF!</definedName>
    <definedName name="___________PC18" localSheetId="8">#REF!</definedName>
    <definedName name="___________PC18">#REF!</definedName>
    <definedName name="___________PC19" localSheetId="8">#REF!</definedName>
    <definedName name="___________PC19">#REF!</definedName>
    <definedName name="___________pc2" localSheetId="8">#REF!</definedName>
    <definedName name="___________pc2" localSheetId="0">#REF!</definedName>
    <definedName name="___________pc2">#REF!</definedName>
    <definedName name="___________PC20" localSheetId="8">#REF!</definedName>
    <definedName name="___________PC20">#REF!</definedName>
    <definedName name="___________PC21" localSheetId="8">#REF!</definedName>
    <definedName name="___________PC21">#REF!</definedName>
    <definedName name="___________PC22" localSheetId="8">#REF!</definedName>
    <definedName name="___________PC22">#REF!</definedName>
    <definedName name="___________PC23" localSheetId="8">#REF!</definedName>
    <definedName name="___________PC23">#REF!</definedName>
    <definedName name="___________PC24" localSheetId="8">#REF!</definedName>
    <definedName name="___________PC24">#REF!</definedName>
    <definedName name="___________PC3" localSheetId="8">#REF!</definedName>
    <definedName name="___________PC3">#REF!</definedName>
    <definedName name="___________PC4" localSheetId="8">#REF!</definedName>
    <definedName name="___________PC4">#REF!</definedName>
    <definedName name="___________PC5" localSheetId="8">#REF!</definedName>
    <definedName name="___________PC5">#REF!</definedName>
    <definedName name="___________PC6" localSheetId="8">#REF!</definedName>
    <definedName name="___________PC6">#REF!</definedName>
    <definedName name="___________pc600" localSheetId="8">#REF!</definedName>
    <definedName name="___________pc600">#REF!</definedName>
    <definedName name="___________PC7" localSheetId="8">#REF!</definedName>
    <definedName name="___________PC7">#REF!</definedName>
    <definedName name="___________PC8" localSheetId="8">#REF!</definedName>
    <definedName name="___________PC8">#REF!</definedName>
    <definedName name="___________PC9" localSheetId="8">#REF!</definedName>
    <definedName name="___________PC9">#REF!</definedName>
    <definedName name="___________pc900" localSheetId="8">#REF!</definedName>
    <definedName name="___________pc900">#REF!</definedName>
    <definedName name="___________pla4">[11]DATA_PRG!$H$269</definedName>
    <definedName name="___________pv2" localSheetId="8">#REF!</definedName>
    <definedName name="___________pv2" localSheetId="0">#REF!</definedName>
    <definedName name="___________pv2">#REF!</definedName>
    <definedName name="___________rr3">[7]v!$A$2:$E$51</definedName>
    <definedName name="___________rrr1">[7]r!$B$1:$I$145</definedName>
    <definedName name="___________SP10">[12]Sheet1!$C$18</definedName>
    <definedName name="___________SP16">[12]Sheet1!$C$24</definedName>
    <definedName name="___________SP7">[12]Sheet1!$C$15</definedName>
    <definedName name="___________ss12">[8]rdamdata!$J$8</definedName>
    <definedName name="___________ss20">[8]rdamdata!$J$7</definedName>
    <definedName name="___________ss40">[8]rdamdata!$J$6</definedName>
    <definedName name="___________var1" localSheetId="8">#REF!</definedName>
    <definedName name="___________var1" localSheetId="0">#REF!</definedName>
    <definedName name="___________var1">#REF!</definedName>
    <definedName name="___________var4" localSheetId="8">#REF!</definedName>
    <definedName name="___________var4" localSheetId="0">#REF!</definedName>
    <definedName name="___________var4">#REF!</definedName>
    <definedName name="___________vat1" localSheetId="8">#REF!</definedName>
    <definedName name="___________vat1" localSheetId="0">#REF!</definedName>
    <definedName name="___________vat1">#REF!</definedName>
    <definedName name="___________xh2256">[16]HDPE!$L$30</definedName>
    <definedName name="___________xh2506">[16]HDPE!$M$30</definedName>
    <definedName name="___________xh2806">[16]HDPE!$N$30</definedName>
    <definedName name="___________xh3156">[16]HDPE!$O$30</definedName>
    <definedName name="___________xh634">[16]HDPE!$C$16</definedName>
    <definedName name="___________xk7100">[16]DI!$C$37</definedName>
    <definedName name="___________xk7150">[16]DI!$D$37</definedName>
    <definedName name="___________xk7250">[16]DI!$F$37</definedName>
    <definedName name="___________xk7300">[16]DI!$G$37</definedName>
    <definedName name="___________xp11010">[16]pvc!$F$61</definedName>
    <definedName name="___________xp1104">[16]pvc!$F$31</definedName>
    <definedName name="___________xp1106">[16]pvc!$F$46</definedName>
    <definedName name="___________xp1254">[16]pvc!$G$31</definedName>
    <definedName name="___________xp1256">[16]pvc!$G$46</definedName>
    <definedName name="___________xp14010">[16]pvc!$H$61</definedName>
    <definedName name="___________xp1404">[16]pvc!$H$31</definedName>
    <definedName name="___________xp1406">[16]pvc!$H$46</definedName>
    <definedName name="___________xp1604">[16]pvc!$I$31</definedName>
    <definedName name="___________xp1606">[16]pvc!$I$46</definedName>
    <definedName name="___________xp1804">[16]pvc!$J$31</definedName>
    <definedName name="___________xp1806">[16]pvc!$J$46</definedName>
    <definedName name="___________xp2006">[16]pvc!$K$46</definedName>
    <definedName name="___________xp6310">[16]pvc!$C$61</definedName>
    <definedName name="___________xp636">[16]pvc!$C$46</definedName>
    <definedName name="___________xp7510">[16]pvc!$D$61</definedName>
    <definedName name="___________xp754">[16]pvc!$D$31</definedName>
    <definedName name="___________xp756">[16]pvc!$D$46</definedName>
    <definedName name="___________xp9010">[16]pvc!$E$61</definedName>
    <definedName name="___________xp904">[16]pvc!$E$31</definedName>
    <definedName name="___________xp906">[16]pvc!$E$46</definedName>
    <definedName name="__________bla1">[1]leads!$H$7</definedName>
    <definedName name="__________BSG100" localSheetId="8">#REF!</definedName>
    <definedName name="__________BSG100" localSheetId="0">#REF!</definedName>
    <definedName name="__________BSG100">#REF!</definedName>
    <definedName name="__________BSG150" localSheetId="8">#REF!</definedName>
    <definedName name="__________BSG150" localSheetId="0">#REF!</definedName>
    <definedName name="__________BSG150">#REF!</definedName>
    <definedName name="__________BSG5" localSheetId="8">#REF!</definedName>
    <definedName name="__________BSG5" localSheetId="0">#REF!</definedName>
    <definedName name="__________BSG5">#REF!</definedName>
    <definedName name="__________BSG75" localSheetId="8">#REF!</definedName>
    <definedName name="__________BSG75">#REF!</definedName>
    <definedName name="__________BTC1" localSheetId="8">#REF!</definedName>
    <definedName name="__________BTC1">#REF!</definedName>
    <definedName name="__________BTC10" localSheetId="8">#REF!</definedName>
    <definedName name="__________BTC10">#REF!</definedName>
    <definedName name="__________BTC11" localSheetId="8">#REF!</definedName>
    <definedName name="__________BTC11">#REF!</definedName>
    <definedName name="__________BTC12" localSheetId="8">#REF!</definedName>
    <definedName name="__________BTC12">#REF!</definedName>
    <definedName name="__________BTC13" localSheetId="8">#REF!</definedName>
    <definedName name="__________BTC13">#REF!</definedName>
    <definedName name="__________BTC14" localSheetId="8">#REF!</definedName>
    <definedName name="__________BTC14">#REF!</definedName>
    <definedName name="__________BTC15" localSheetId="8">#REF!</definedName>
    <definedName name="__________BTC15">#REF!</definedName>
    <definedName name="__________BTC16" localSheetId="8">#REF!</definedName>
    <definedName name="__________BTC16">#REF!</definedName>
    <definedName name="__________BTC17" localSheetId="8">#REF!</definedName>
    <definedName name="__________BTC17">#REF!</definedName>
    <definedName name="__________BTC18" localSheetId="8">#REF!</definedName>
    <definedName name="__________BTC18">#REF!</definedName>
    <definedName name="__________BTC19" localSheetId="8">#REF!</definedName>
    <definedName name="__________BTC19">#REF!</definedName>
    <definedName name="__________BTC2" localSheetId="8">#REF!</definedName>
    <definedName name="__________BTC2">#REF!</definedName>
    <definedName name="__________BTC20" localSheetId="8">#REF!</definedName>
    <definedName name="__________BTC20">#REF!</definedName>
    <definedName name="__________BTC21" localSheetId="8">#REF!</definedName>
    <definedName name="__________BTC21">#REF!</definedName>
    <definedName name="__________BTC22" localSheetId="8">#REF!</definedName>
    <definedName name="__________BTC22">#REF!</definedName>
    <definedName name="__________BTC23" localSheetId="8">#REF!</definedName>
    <definedName name="__________BTC23">#REF!</definedName>
    <definedName name="__________BTC24" localSheetId="8">#REF!</definedName>
    <definedName name="__________BTC24">#REF!</definedName>
    <definedName name="__________BTC3" localSheetId="8">#REF!</definedName>
    <definedName name="__________BTC3">#REF!</definedName>
    <definedName name="__________BTC4" localSheetId="8">#REF!</definedName>
    <definedName name="__________BTC4">#REF!</definedName>
    <definedName name="__________BTC5" localSheetId="8">#REF!</definedName>
    <definedName name="__________BTC5">#REF!</definedName>
    <definedName name="__________BTC6" localSheetId="8">#REF!</definedName>
    <definedName name="__________BTC6">#REF!</definedName>
    <definedName name="__________BTC7" localSheetId="8">#REF!</definedName>
    <definedName name="__________BTC7">#REF!</definedName>
    <definedName name="__________BTC8" localSheetId="8">#REF!</definedName>
    <definedName name="__________BTC8">#REF!</definedName>
    <definedName name="__________BTC9" localSheetId="8">#REF!</definedName>
    <definedName name="__________BTC9">#REF!</definedName>
    <definedName name="__________BTR1" localSheetId="8">#REF!</definedName>
    <definedName name="__________BTR1">#REF!</definedName>
    <definedName name="__________BTR10" localSheetId="8">#REF!</definedName>
    <definedName name="__________BTR10">#REF!</definedName>
    <definedName name="__________BTR11" localSheetId="8">#REF!</definedName>
    <definedName name="__________BTR11">#REF!</definedName>
    <definedName name="__________BTR12" localSheetId="8">#REF!</definedName>
    <definedName name="__________BTR12">#REF!</definedName>
    <definedName name="__________BTR13" localSheetId="8">#REF!</definedName>
    <definedName name="__________BTR13">#REF!</definedName>
    <definedName name="__________BTR14" localSheetId="8">#REF!</definedName>
    <definedName name="__________BTR14">#REF!</definedName>
    <definedName name="__________BTR15" localSheetId="8">#REF!</definedName>
    <definedName name="__________BTR15">#REF!</definedName>
    <definedName name="__________BTR16" localSheetId="8">#REF!</definedName>
    <definedName name="__________BTR16">#REF!</definedName>
    <definedName name="__________BTR17" localSheetId="8">#REF!</definedName>
    <definedName name="__________BTR17">#REF!</definedName>
    <definedName name="__________BTR18" localSheetId="8">#REF!</definedName>
    <definedName name="__________BTR18">#REF!</definedName>
    <definedName name="__________BTR19" localSheetId="8">#REF!</definedName>
    <definedName name="__________BTR19">#REF!</definedName>
    <definedName name="__________BTR2" localSheetId="8">#REF!</definedName>
    <definedName name="__________BTR2">#REF!</definedName>
    <definedName name="__________BTR20" localSheetId="8">#REF!</definedName>
    <definedName name="__________BTR20">#REF!</definedName>
    <definedName name="__________BTR21" localSheetId="8">#REF!</definedName>
    <definedName name="__________BTR21">#REF!</definedName>
    <definedName name="__________BTR22" localSheetId="8">#REF!</definedName>
    <definedName name="__________BTR22">#REF!</definedName>
    <definedName name="__________BTR23" localSheetId="8">#REF!</definedName>
    <definedName name="__________BTR23">#REF!</definedName>
    <definedName name="__________BTR24" localSheetId="8">#REF!</definedName>
    <definedName name="__________BTR24">#REF!</definedName>
    <definedName name="__________BTR3" localSheetId="8">#REF!</definedName>
    <definedName name="__________BTR3">#REF!</definedName>
    <definedName name="__________BTR4" localSheetId="8">#REF!</definedName>
    <definedName name="__________BTR4">#REF!</definedName>
    <definedName name="__________BTR5" localSheetId="8">#REF!</definedName>
    <definedName name="__________BTR5">#REF!</definedName>
    <definedName name="__________BTR6" localSheetId="8">#REF!</definedName>
    <definedName name="__________BTR6">#REF!</definedName>
    <definedName name="__________BTR7" localSheetId="8">#REF!</definedName>
    <definedName name="__________BTR7">#REF!</definedName>
    <definedName name="__________BTR8" localSheetId="8">#REF!</definedName>
    <definedName name="__________BTR8">#REF!</definedName>
    <definedName name="__________BTR9" localSheetId="8">#REF!</definedName>
    <definedName name="__________BTR9">#REF!</definedName>
    <definedName name="__________BTS1" localSheetId="8">#REF!</definedName>
    <definedName name="__________BTS1">#REF!</definedName>
    <definedName name="__________BTS10" localSheetId="8">#REF!</definedName>
    <definedName name="__________BTS10">#REF!</definedName>
    <definedName name="__________BTS11" localSheetId="8">#REF!</definedName>
    <definedName name="__________BTS11">#REF!</definedName>
    <definedName name="__________BTS12" localSheetId="8">#REF!</definedName>
    <definedName name="__________BTS12">#REF!</definedName>
    <definedName name="__________BTS13" localSheetId="8">#REF!</definedName>
    <definedName name="__________BTS13">#REF!</definedName>
    <definedName name="__________BTS14" localSheetId="8">#REF!</definedName>
    <definedName name="__________BTS14">#REF!</definedName>
    <definedName name="__________BTS15" localSheetId="8">#REF!</definedName>
    <definedName name="__________BTS15">#REF!</definedName>
    <definedName name="__________BTS16" localSheetId="8">#REF!</definedName>
    <definedName name="__________BTS16">#REF!</definedName>
    <definedName name="__________BTS17" localSheetId="8">#REF!</definedName>
    <definedName name="__________BTS17">#REF!</definedName>
    <definedName name="__________BTS18" localSheetId="8">#REF!</definedName>
    <definedName name="__________BTS18">#REF!</definedName>
    <definedName name="__________BTS19" localSheetId="8">#REF!</definedName>
    <definedName name="__________BTS19">#REF!</definedName>
    <definedName name="__________BTS2" localSheetId="8">#REF!</definedName>
    <definedName name="__________BTS2">#REF!</definedName>
    <definedName name="__________BTS20" localSheetId="8">#REF!</definedName>
    <definedName name="__________BTS20">#REF!</definedName>
    <definedName name="__________BTS21" localSheetId="8">#REF!</definedName>
    <definedName name="__________BTS21">#REF!</definedName>
    <definedName name="__________BTS22" localSheetId="8">#REF!</definedName>
    <definedName name="__________BTS22">#REF!</definedName>
    <definedName name="__________BTS23" localSheetId="8">#REF!</definedName>
    <definedName name="__________BTS23">#REF!</definedName>
    <definedName name="__________BTS24" localSheetId="8">#REF!</definedName>
    <definedName name="__________BTS24">#REF!</definedName>
    <definedName name="__________BTS3" localSheetId="8">#REF!</definedName>
    <definedName name="__________BTS3">#REF!</definedName>
    <definedName name="__________BTS4" localSheetId="8">#REF!</definedName>
    <definedName name="__________BTS4">#REF!</definedName>
    <definedName name="__________BTS5" localSheetId="8">#REF!</definedName>
    <definedName name="__________BTS5">#REF!</definedName>
    <definedName name="__________BTS6" localSheetId="8">#REF!</definedName>
    <definedName name="__________BTS6">#REF!</definedName>
    <definedName name="__________BTS7" localSheetId="8">#REF!</definedName>
    <definedName name="__________BTS7">#REF!</definedName>
    <definedName name="__________BTS8" localSheetId="8">#REF!</definedName>
    <definedName name="__________BTS8">#REF!</definedName>
    <definedName name="__________BTS9" localSheetId="8">#REF!</definedName>
    <definedName name="__________BTS9">#REF!</definedName>
    <definedName name="__________can430">40.73</definedName>
    <definedName name="__________can435">43.3</definedName>
    <definedName name="__________CCW1">[13]DATA!$H$67</definedName>
    <definedName name="__________CCW2">[13]DATA!$H$97</definedName>
    <definedName name="__________cur1">[2]r!$F$30</definedName>
    <definedName name="__________ewe1">[25]data!$H$23</definedName>
    <definedName name="__________G120907" localSheetId="8">[22]Data!#REF!</definedName>
    <definedName name="__________G120907" localSheetId="0">[22]Data!#REF!</definedName>
    <definedName name="__________G120907">[22]Data!#REF!</definedName>
    <definedName name="__________GBS11" localSheetId="8">#REF!</definedName>
    <definedName name="__________GBS11" localSheetId="0">#REF!</definedName>
    <definedName name="__________GBS11">#REF!</definedName>
    <definedName name="__________GBS110" localSheetId="8">#REF!</definedName>
    <definedName name="__________GBS110" localSheetId="0">#REF!</definedName>
    <definedName name="__________GBS110">#REF!</definedName>
    <definedName name="__________GBS111" localSheetId="8">#REF!</definedName>
    <definedName name="__________GBS111" localSheetId="0">#REF!</definedName>
    <definedName name="__________GBS111">#REF!</definedName>
    <definedName name="__________GBS112" localSheetId="8">#REF!</definedName>
    <definedName name="__________GBS112">#REF!</definedName>
    <definedName name="__________GBS113" localSheetId="8">#REF!</definedName>
    <definedName name="__________GBS113">#REF!</definedName>
    <definedName name="__________GBS114" localSheetId="8">#REF!</definedName>
    <definedName name="__________GBS114">#REF!</definedName>
    <definedName name="__________GBS115" localSheetId="8">#REF!</definedName>
    <definedName name="__________GBS115">#REF!</definedName>
    <definedName name="__________GBS116" localSheetId="8">#REF!</definedName>
    <definedName name="__________GBS116">#REF!</definedName>
    <definedName name="__________GBS117" localSheetId="8">#REF!</definedName>
    <definedName name="__________GBS117">#REF!</definedName>
    <definedName name="__________GBS118" localSheetId="8">#REF!</definedName>
    <definedName name="__________GBS118">#REF!</definedName>
    <definedName name="__________GBS119" localSheetId="8">#REF!</definedName>
    <definedName name="__________GBS119">#REF!</definedName>
    <definedName name="__________GBS12" localSheetId="8">#REF!</definedName>
    <definedName name="__________GBS12">#REF!</definedName>
    <definedName name="__________GBS120" localSheetId="8">#REF!</definedName>
    <definedName name="__________GBS120">#REF!</definedName>
    <definedName name="__________GBS121" localSheetId="8">#REF!</definedName>
    <definedName name="__________GBS121">#REF!</definedName>
    <definedName name="__________GBS122" localSheetId="8">#REF!</definedName>
    <definedName name="__________GBS122">#REF!</definedName>
    <definedName name="__________GBS123" localSheetId="8">#REF!</definedName>
    <definedName name="__________GBS123">#REF!</definedName>
    <definedName name="__________GBS124" localSheetId="8">#REF!</definedName>
    <definedName name="__________GBS124">#REF!</definedName>
    <definedName name="__________GBS13" localSheetId="8">#REF!</definedName>
    <definedName name="__________GBS13">#REF!</definedName>
    <definedName name="__________GBS14" localSheetId="8">#REF!</definedName>
    <definedName name="__________GBS14">#REF!</definedName>
    <definedName name="__________GBS15" localSheetId="8">#REF!</definedName>
    <definedName name="__________GBS15">#REF!</definedName>
    <definedName name="__________GBS16" localSheetId="8">#REF!</definedName>
    <definedName name="__________GBS16">#REF!</definedName>
    <definedName name="__________GBS17" localSheetId="8">#REF!</definedName>
    <definedName name="__________GBS17">#REF!</definedName>
    <definedName name="__________GBS18" localSheetId="8">#REF!</definedName>
    <definedName name="__________GBS18">#REF!</definedName>
    <definedName name="__________GBS19" localSheetId="8">#REF!</definedName>
    <definedName name="__________GBS19">#REF!</definedName>
    <definedName name="__________GBS21" localSheetId="8">#REF!</definedName>
    <definedName name="__________GBS21">#REF!</definedName>
    <definedName name="__________GBS210" localSheetId="8">#REF!</definedName>
    <definedName name="__________GBS210">#REF!</definedName>
    <definedName name="__________GBS211" localSheetId="8">#REF!</definedName>
    <definedName name="__________GBS211">#REF!</definedName>
    <definedName name="__________GBS212" localSheetId="8">#REF!</definedName>
    <definedName name="__________GBS212">#REF!</definedName>
    <definedName name="__________GBS213" localSheetId="8">#REF!</definedName>
    <definedName name="__________GBS213">#REF!</definedName>
    <definedName name="__________GBS214" localSheetId="8">#REF!</definedName>
    <definedName name="__________GBS214">#REF!</definedName>
    <definedName name="__________GBS215" localSheetId="8">#REF!</definedName>
    <definedName name="__________GBS215">#REF!</definedName>
    <definedName name="__________GBS216" localSheetId="8">#REF!</definedName>
    <definedName name="__________GBS216">#REF!</definedName>
    <definedName name="__________GBS217" localSheetId="8">#REF!</definedName>
    <definedName name="__________GBS217">#REF!</definedName>
    <definedName name="__________GBS218" localSheetId="8">#REF!</definedName>
    <definedName name="__________GBS218">#REF!</definedName>
    <definedName name="__________GBS219" localSheetId="8">#REF!</definedName>
    <definedName name="__________GBS219">#REF!</definedName>
    <definedName name="__________GBS22" localSheetId="8">#REF!</definedName>
    <definedName name="__________GBS22">#REF!</definedName>
    <definedName name="__________GBS220" localSheetId="8">#REF!</definedName>
    <definedName name="__________GBS220">#REF!</definedName>
    <definedName name="__________GBS221" localSheetId="8">#REF!</definedName>
    <definedName name="__________GBS221">#REF!</definedName>
    <definedName name="__________GBS222" localSheetId="8">#REF!</definedName>
    <definedName name="__________GBS222">#REF!</definedName>
    <definedName name="__________GBS223" localSheetId="8">#REF!</definedName>
    <definedName name="__________GBS223">#REF!</definedName>
    <definedName name="__________GBS224" localSheetId="8">#REF!</definedName>
    <definedName name="__________GBS224">#REF!</definedName>
    <definedName name="__________GBS23" localSheetId="8">#REF!</definedName>
    <definedName name="__________GBS23">#REF!</definedName>
    <definedName name="__________GBS24" localSheetId="8">#REF!</definedName>
    <definedName name="__________GBS24">#REF!</definedName>
    <definedName name="__________GBS25" localSheetId="8">#REF!</definedName>
    <definedName name="__________GBS25">#REF!</definedName>
    <definedName name="__________GBS26" localSheetId="8">#REF!</definedName>
    <definedName name="__________GBS26">#REF!</definedName>
    <definedName name="__________GBS27" localSheetId="8">#REF!</definedName>
    <definedName name="__________GBS27">#REF!</definedName>
    <definedName name="__________GBS28" localSheetId="8">#REF!</definedName>
    <definedName name="__________GBS28">#REF!</definedName>
    <definedName name="__________GBS29" localSheetId="8">#REF!</definedName>
    <definedName name="__________GBS29">#REF!</definedName>
    <definedName name="__________imp1">[10]DATA_PRG!$H$245</definedName>
    <definedName name="__________KC139" localSheetId="8">#REF!</definedName>
    <definedName name="__________KC139" localSheetId="0">#REF!</definedName>
    <definedName name="__________KC139">#REF!</definedName>
    <definedName name="__________knr2" localSheetId="8">#REF!</definedName>
    <definedName name="__________knr2" localSheetId="0">#REF!</definedName>
    <definedName name="__________knr2">#REF!</definedName>
    <definedName name="__________l1">[3]leads!$A$3:$E$108</definedName>
    <definedName name="__________l12" localSheetId="8">#REF!</definedName>
    <definedName name="__________l12" localSheetId="0">#REF!</definedName>
    <definedName name="__________l12">#REF!</definedName>
    <definedName name="__________l2">[2]r!$F$29</definedName>
    <definedName name="__________l3" localSheetId="8">#REF!</definedName>
    <definedName name="__________l3" localSheetId="0">#REF!</definedName>
    <definedName name="__________l3">#REF!</definedName>
    <definedName name="__________l4">[4]Sheet1!$W$2:$Y$103</definedName>
    <definedName name="__________l5" localSheetId="8">#REF!</definedName>
    <definedName name="__________l5" localSheetId="0">#REF!</definedName>
    <definedName name="__________l5">#REF!</definedName>
    <definedName name="__________l6">[2]r!$F$4</definedName>
    <definedName name="__________l7">[5]r!$F$4</definedName>
    <definedName name="__________l8">[2]r!$F$2</definedName>
    <definedName name="__________l9">[2]r!$F$3</definedName>
    <definedName name="__________LJ6">[13]DATA!$H$245</definedName>
    <definedName name="__________lj600" localSheetId="8">#REF!</definedName>
    <definedName name="__________lj600" localSheetId="0">#REF!</definedName>
    <definedName name="__________lj600">#REF!</definedName>
    <definedName name="__________lj900" localSheetId="8">#REF!</definedName>
    <definedName name="__________lj900" localSheetId="0">#REF!</definedName>
    <definedName name="__________lj900">#REF!</definedName>
    <definedName name="__________LL3" localSheetId="8">#REF!</definedName>
    <definedName name="__________LL3" localSheetId="0">#REF!</definedName>
    <definedName name="__________LL3">#REF!</definedName>
    <definedName name="__________LSO24" localSheetId="8">[14]Lead!#REF!</definedName>
    <definedName name="__________LSO24" localSheetId="0">[14]Lead!#REF!</definedName>
    <definedName name="__________LSO24">[14]Lead!#REF!</definedName>
    <definedName name="__________MA1" localSheetId="8">#REF!</definedName>
    <definedName name="__________MA1" localSheetId="0">#REF!</definedName>
    <definedName name="__________MA1">#REF!</definedName>
    <definedName name="__________MA2" localSheetId="8">#REF!</definedName>
    <definedName name="__________MA2" localSheetId="0">#REF!</definedName>
    <definedName name="__________MA2">#REF!</definedName>
    <definedName name="__________me12" localSheetId="8">'[18]Lead statement'!#REF!</definedName>
    <definedName name="__________me12" localSheetId="0">'[18]Lead statement'!#REF!</definedName>
    <definedName name="__________me12">'[18]Lead statement'!#REF!</definedName>
    <definedName name="__________Met22" localSheetId="8">#REF!</definedName>
    <definedName name="__________Met22" localSheetId="0">#REF!</definedName>
    <definedName name="__________Met22">#REF!</definedName>
    <definedName name="__________Met45" localSheetId="8">#REF!</definedName>
    <definedName name="__________Met45" localSheetId="0">#REF!</definedName>
    <definedName name="__________Met45">#REF!</definedName>
    <definedName name="__________MEt55" localSheetId="8">#REF!</definedName>
    <definedName name="__________MEt55" localSheetId="0">#REF!</definedName>
    <definedName name="__________MEt55">#REF!</definedName>
    <definedName name="__________Met63" localSheetId="8">#REF!</definedName>
    <definedName name="__________Met63">#REF!</definedName>
    <definedName name="__________MIX124">[19]maya!$A$11:$A$18</definedName>
    <definedName name="__________ML21" localSheetId="8">#REF!</definedName>
    <definedName name="__________ML21" localSheetId="0">#REF!</definedName>
    <definedName name="__________ML21">#REF!</definedName>
    <definedName name="__________ML210" localSheetId="8">#REF!</definedName>
    <definedName name="__________ML210" localSheetId="0">#REF!</definedName>
    <definedName name="__________ML210">#REF!</definedName>
    <definedName name="__________ML211" localSheetId="8">#REF!</definedName>
    <definedName name="__________ML211" localSheetId="0">#REF!</definedName>
    <definedName name="__________ML211">#REF!</definedName>
    <definedName name="__________ML212" localSheetId="8">#REF!</definedName>
    <definedName name="__________ML212">#REF!</definedName>
    <definedName name="__________ML213" localSheetId="8">#REF!</definedName>
    <definedName name="__________ML213">#REF!</definedName>
    <definedName name="__________ML214" localSheetId="8">#REF!</definedName>
    <definedName name="__________ML214">#REF!</definedName>
    <definedName name="__________ML215" localSheetId="8">#REF!</definedName>
    <definedName name="__________ML215">#REF!</definedName>
    <definedName name="__________ML216" localSheetId="8">#REF!</definedName>
    <definedName name="__________ML216">#REF!</definedName>
    <definedName name="__________ML217" localSheetId="8">#REF!</definedName>
    <definedName name="__________ML217">#REF!</definedName>
    <definedName name="__________ML218" localSheetId="8">#REF!</definedName>
    <definedName name="__________ML218">#REF!</definedName>
    <definedName name="__________ML219" localSheetId="8">#REF!</definedName>
    <definedName name="__________ML219">#REF!</definedName>
    <definedName name="__________ML22" localSheetId="8">#REF!</definedName>
    <definedName name="__________ML22">#REF!</definedName>
    <definedName name="__________ML220" localSheetId="8">#REF!</definedName>
    <definedName name="__________ML220">#REF!</definedName>
    <definedName name="__________ML221" localSheetId="8">#REF!</definedName>
    <definedName name="__________ML221">#REF!</definedName>
    <definedName name="__________ML222" localSheetId="8">#REF!</definedName>
    <definedName name="__________ML222">#REF!</definedName>
    <definedName name="__________ML223" localSheetId="8">#REF!</definedName>
    <definedName name="__________ML223">#REF!</definedName>
    <definedName name="__________ML224" localSheetId="8">#REF!</definedName>
    <definedName name="__________ML224">#REF!</definedName>
    <definedName name="__________ML23" localSheetId="8">#REF!</definedName>
    <definedName name="__________ML23">#REF!</definedName>
    <definedName name="__________ML24" localSheetId="8">#REF!</definedName>
    <definedName name="__________ML24">#REF!</definedName>
    <definedName name="__________ML25" localSheetId="8">#REF!</definedName>
    <definedName name="__________ML25">#REF!</definedName>
    <definedName name="__________ML26" localSheetId="8">#REF!</definedName>
    <definedName name="__________ML26">#REF!</definedName>
    <definedName name="__________ML27" localSheetId="8">#REF!</definedName>
    <definedName name="__________ML27">#REF!</definedName>
    <definedName name="__________ML28" localSheetId="8">#REF!</definedName>
    <definedName name="__________ML28">#REF!</definedName>
    <definedName name="__________ML29" localSheetId="8">#REF!</definedName>
    <definedName name="__________ML29">#REF!</definedName>
    <definedName name="__________ML31" localSheetId="8">#REF!</definedName>
    <definedName name="__________ML31">#REF!</definedName>
    <definedName name="__________ML310" localSheetId="8">#REF!</definedName>
    <definedName name="__________ML310">#REF!</definedName>
    <definedName name="__________ML311" localSheetId="8">#REF!</definedName>
    <definedName name="__________ML311">#REF!</definedName>
    <definedName name="__________ML312" localSheetId="8">#REF!</definedName>
    <definedName name="__________ML312">#REF!</definedName>
    <definedName name="__________ML313" localSheetId="8">#REF!</definedName>
    <definedName name="__________ML313">#REF!</definedName>
    <definedName name="__________ML314" localSheetId="8">#REF!</definedName>
    <definedName name="__________ML314">#REF!</definedName>
    <definedName name="__________ML315" localSheetId="8">#REF!</definedName>
    <definedName name="__________ML315">#REF!</definedName>
    <definedName name="__________ML316" localSheetId="8">#REF!</definedName>
    <definedName name="__________ML316">#REF!</definedName>
    <definedName name="__________ML317" localSheetId="8">#REF!</definedName>
    <definedName name="__________ML317">#REF!</definedName>
    <definedName name="__________ML318" localSheetId="8">#REF!</definedName>
    <definedName name="__________ML318">#REF!</definedName>
    <definedName name="__________ML319" localSheetId="8">#REF!</definedName>
    <definedName name="__________ML319">#REF!</definedName>
    <definedName name="__________ML32" localSheetId="8">#REF!</definedName>
    <definedName name="__________ML32">#REF!</definedName>
    <definedName name="__________ML320" localSheetId="8">#REF!</definedName>
    <definedName name="__________ML320">#REF!</definedName>
    <definedName name="__________ML321" localSheetId="8">#REF!</definedName>
    <definedName name="__________ML321">#REF!</definedName>
    <definedName name="__________ML322" localSheetId="8">#REF!</definedName>
    <definedName name="__________ML322">#REF!</definedName>
    <definedName name="__________ML323" localSheetId="8">#REF!</definedName>
    <definedName name="__________ML323">#REF!</definedName>
    <definedName name="__________ML324" localSheetId="8">#REF!</definedName>
    <definedName name="__________ML324">#REF!</definedName>
    <definedName name="__________ML33" localSheetId="8">#REF!</definedName>
    <definedName name="__________ML33">#REF!</definedName>
    <definedName name="__________ML34" localSheetId="8">#REF!</definedName>
    <definedName name="__________ML34">#REF!</definedName>
    <definedName name="__________ML35" localSheetId="8">#REF!</definedName>
    <definedName name="__________ML35">#REF!</definedName>
    <definedName name="__________ML36" localSheetId="8">#REF!</definedName>
    <definedName name="__________ML36">#REF!</definedName>
    <definedName name="__________ML37" localSheetId="8">#REF!</definedName>
    <definedName name="__________ML37">#REF!</definedName>
    <definedName name="__________ML38" localSheetId="8">#REF!</definedName>
    <definedName name="__________ML38">#REF!</definedName>
    <definedName name="__________ML39" localSheetId="8">#REF!</definedName>
    <definedName name="__________ML39">#REF!</definedName>
    <definedName name="__________ML7" localSheetId="8">#REF!</definedName>
    <definedName name="__________ML7">#REF!</definedName>
    <definedName name="__________ML8" localSheetId="8">#REF!</definedName>
    <definedName name="__________ML8">#REF!</definedName>
    <definedName name="__________ML9" localSheetId="8">#REF!</definedName>
    <definedName name="__________ML9">#REF!</definedName>
    <definedName name="__________mm1">[6]r!$F$4</definedName>
    <definedName name="__________mm1000" localSheetId="8">#REF!</definedName>
    <definedName name="__________mm1000" localSheetId="0">#REF!</definedName>
    <definedName name="__________mm1000">#REF!</definedName>
    <definedName name="__________mm11">[2]r!$F$4</definedName>
    <definedName name="__________mm111">[5]r!$F$4</definedName>
    <definedName name="__________mm600" localSheetId="8">#REF!</definedName>
    <definedName name="__________mm600" localSheetId="0">#REF!</definedName>
    <definedName name="__________mm600">#REF!</definedName>
    <definedName name="__________mm800" localSheetId="8">#REF!</definedName>
    <definedName name="__________mm800" localSheetId="0">#REF!</definedName>
    <definedName name="__________mm800">#REF!</definedName>
    <definedName name="__________PC1" localSheetId="8">#REF!</definedName>
    <definedName name="__________PC1" localSheetId="0">#REF!</definedName>
    <definedName name="__________PC1">#REF!</definedName>
    <definedName name="__________PC10" localSheetId="8">#REF!</definedName>
    <definedName name="__________PC10">#REF!</definedName>
    <definedName name="__________PC11" localSheetId="8">#REF!</definedName>
    <definedName name="__________PC11">#REF!</definedName>
    <definedName name="__________PC12" localSheetId="8">#REF!</definedName>
    <definedName name="__________PC12">#REF!</definedName>
    <definedName name="__________PC13" localSheetId="8">#REF!</definedName>
    <definedName name="__________PC13">#REF!</definedName>
    <definedName name="__________PC14" localSheetId="8">#REF!</definedName>
    <definedName name="__________PC14">#REF!</definedName>
    <definedName name="__________PC15" localSheetId="8">#REF!</definedName>
    <definedName name="__________PC15">#REF!</definedName>
    <definedName name="__________PC16" localSheetId="8">#REF!</definedName>
    <definedName name="__________PC16">#REF!</definedName>
    <definedName name="__________PC17" localSheetId="8">#REF!</definedName>
    <definedName name="__________PC17">#REF!</definedName>
    <definedName name="__________PC18" localSheetId="8">#REF!</definedName>
    <definedName name="__________PC18">#REF!</definedName>
    <definedName name="__________PC19" localSheetId="8">#REF!</definedName>
    <definedName name="__________PC19">#REF!</definedName>
    <definedName name="__________pc2" localSheetId="8">#REF!</definedName>
    <definedName name="__________pc2" localSheetId="0">#REF!</definedName>
    <definedName name="__________pc2">#REF!</definedName>
    <definedName name="__________PC20" localSheetId="8">#REF!</definedName>
    <definedName name="__________PC20">#REF!</definedName>
    <definedName name="__________PC21" localSheetId="8">#REF!</definedName>
    <definedName name="__________PC21">#REF!</definedName>
    <definedName name="__________PC22" localSheetId="8">#REF!</definedName>
    <definedName name="__________PC22">#REF!</definedName>
    <definedName name="__________PC23" localSheetId="8">#REF!</definedName>
    <definedName name="__________PC23">#REF!</definedName>
    <definedName name="__________PC24" localSheetId="8">#REF!</definedName>
    <definedName name="__________PC24">#REF!</definedName>
    <definedName name="__________PC3" localSheetId="8">#REF!</definedName>
    <definedName name="__________PC3">#REF!</definedName>
    <definedName name="__________PC4" localSheetId="8">#REF!</definedName>
    <definedName name="__________PC4">#REF!</definedName>
    <definedName name="__________PC5" localSheetId="8">#REF!</definedName>
    <definedName name="__________PC5">#REF!</definedName>
    <definedName name="__________PC6" localSheetId="8">#REF!</definedName>
    <definedName name="__________PC6">#REF!</definedName>
    <definedName name="__________pc600" localSheetId="8">#REF!</definedName>
    <definedName name="__________pc600">#REF!</definedName>
    <definedName name="__________PC7" localSheetId="8">#REF!</definedName>
    <definedName name="__________PC7">#REF!</definedName>
    <definedName name="__________PC8" localSheetId="8">#REF!</definedName>
    <definedName name="__________PC8">#REF!</definedName>
    <definedName name="__________PC9" localSheetId="8">#REF!</definedName>
    <definedName name="__________PC9">#REF!</definedName>
    <definedName name="__________pc900" localSheetId="8">#REF!</definedName>
    <definedName name="__________pc900">#REF!</definedName>
    <definedName name="__________pla4">[11]DATA_PRG!$H$269</definedName>
    <definedName name="__________pv2" localSheetId="8">#REF!</definedName>
    <definedName name="__________pv2" localSheetId="0">#REF!</definedName>
    <definedName name="__________pv2">#REF!</definedName>
    <definedName name="__________rr3">[7]v!$A$2:$E$51</definedName>
    <definedName name="__________rrr1">[7]r!$B$1:$I$145</definedName>
    <definedName name="__________S12" localSheetId="8">'[26]p&amp;m'!#REF!</definedName>
    <definedName name="__________S12" localSheetId="0">'[26]p&amp;m'!#REF!</definedName>
    <definedName name="__________S12">'[26]p&amp;m'!#REF!</definedName>
    <definedName name="__________SP10">[12]Sheet1!$C$18</definedName>
    <definedName name="__________SP16">[12]Sheet1!$C$24</definedName>
    <definedName name="__________SP7">[12]Sheet1!$C$15</definedName>
    <definedName name="__________ss12">[8]rdamdata!$J$8</definedName>
    <definedName name="__________ss20">[8]rdamdata!$J$7</definedName>
    <definedName name="__________ss40">[8]rdamdata!$J$6</definedName>
    <definedName name="__________var1" localSheetId="8">#REF!</definedName>
    <definedName name="__________var1" localSheetId="0">#REF!</definedName>
    <definedName name="__________var1">#REF!</definedName>
    <definedName name="__________var4" localSheetId="8">#REF!</definedName>
    <definedName name="__________var4" localSheetId="0">#REF!</definedName>
    <definedName name="__________var4">#REF!</definedName>
    <definedName name="__________vat1" localSheetId="8">#REF!</definedName>
    <definedName name="__________vat1" localSheetId="0">#REF!</definedName>
    <definedName name="__________vat1">#REF!</definedName>
    <definedName name="__________xh2256">[23]HDPE!$L$30</definedName>
    <definedName name="__________xh2506">[23]HDPE!$M$30</definedName>
    <definedName name="__________xh2806">[23]HDPE!$N$30</definedName>
    <definedName name="__________xh3156">[23]HDPE!$O$30</definedName>
    <definedName name="__________xh634">[23]HDPE!$C$16</definedName>
    <definedName name="__________xk7100">[23]DI!$C$37</definedName>
    <definedName name="__________xk7150">[23]DI!$D$37</definedName>
    <definedName name="__________xk7250">[23]DI!$F$37</definedName>
    <definedName name="__________xk7300">[23]DI!$G$37</definedName>
    <definedName name="__________xp11010">[23]pvc!$F$61</definedName>
    <definedName name="__________xp1104">[23]pvc!$F$31</definedName>
    <definedName name="__________xp1106">[23]pvc!$F$46</definedName>
    <definedName name="__________xp1254">[23]pvc!$G$31</definedName>
    <definedName name="__________xp1256">[23]pvc!$G$46</definedName>
    <definedName name="__________xp14010">[23]pvc!$H$61</definedName>
    <definedName name="__________xp1404">[23]pvc!$H$31</definedName>
    <definedName name="__________xp1406">[23]pvc!$H$46</definedName>
    <definedName name="__________xp1604">[23]pvc!$I$31</definedName>
    <definedName name="__________xp1606">[23]pvc!$I$46</definedName>
    <definedName name="__________xp1804">[23]pvc!$J$31</definedName>
    <definedName name="__________xp1806">[23]pvc!$J$46</definedName>
    <definedName name="__________xp2006">[23]pvc!$K$46</definedName>
    <definedName name="__________xp6310">[23]pvc!$C$61</definedName>
    <definedName name="__________xp636">[23]pvc!$C$46</definedName>
    <definedName name="__________xp7510">[23]pvc!$D$61</definedName>
    <definedName name="__________xp754">[23]pvc!$D$31</definedName>
    <definedName name="__________xp756">[23]pvc!$D$46</definedName>
    <definedName name="__________xp9010">[23]pvc!$E$61</definedName>
    <definedName name="__________xp904">[23]pvc!$E$31</definedName>
    <definedName name="__________xp906">[23]pvc!$E$46</definedName>
    <definedName name="_________bla1">[1]leads!$H$7</definedName>
    <definedName name="_________BSG100" localSheetId="8">#REF!</definedName>
    <definedName name="_________BSG100" localSheetId="0">#REF!</definedName>
    <definedName name="_________BSG100">#REF!</definedName>
    <definedName name="_________BSG150" localSheetId="8">#REF!</definedName>
    <definedName name="_________BSG150" localSheetId="0">#REF!</definedName>
    <definedName name="_________BSG150">#REF!</definedName>
    <definedName name="_________BSG5" localSheetId="8">#REF!</definedName>
    <definedName name="_________BSG5" localSheetId="0">#REF!</definedName>
    <definedName name="_________BSG5">#REF!</definedName>
    <definedName name="_________BSG75" localSheetId="8">#REF!</definedName>
    <definedName name="_________BSG75">#REF!</definedName>
    <definedName name="_________BTC1" localSheetId="8">#REF!</definedName>
    <definedName name="_________BTC1">#REF!</definedName>
    <definedName name="_________BTC10" localSheetId="8">#REF!</definedName>
    <definedName name="_________BTC10">#REF!</definedName>
    <definedName name="_________BTC11" localSheetId="8">#REF!</definedName>
    <definedName name="_________BTC11">#REF!</definedName>
    <definedName name="_________BTC12" localSheetId="8">#REF!</definedName>
    <definedName name="_________BTC12">#REF!</definedName>
    <definedName name="_________BTC13" localSheetId="8">#REF!</definedName>
    <definedName name="_________BTC13">#REF!</definedName>
    <definedName name="_________BTC14" localSheetId="8">#REF!</definedName>
    <definedName name="_________BTC14">#REF!</definedName>
    <definedName name="_________BTC15" localSheetId="8">#REF!</definedName>
    <definedName name="_________BTC15">#REF!</definedName>
    <definedName name="_________BTC16" localSheetId="8">#REF!</definedName>
    <definedName name="_________BTC16">#REF!</definedName>
    <definedName name="_________BTC17" localSheetId="8">#REF!</definedName>
    <definedName name="_________BTC17">#REF!</definedName>
    <definedName name="_________BTC18" localSheetId="8">#REF!</definedName>
    <definedName name="_________BTC18">#REF!</definedName>
    <definedName name="_________BTC19" localSheetId="8">#REF!</definedName>
    <definedName name="_________BTC19">#REF!</definedName>
    <definedName name="_________BTC2" localSheetId="8">#REF!</definedName>
    <definedName name="_________BTC2">#REF!</definedName>
    <definedName name="_________BTC20" localSheetId="8">#REF!</definedName>
    <definedName name="_________BTC20">#REF!</definedName>
    <definedName name="_________BTC21" localSheetId="8">#REF!</definedName>
    <definedName name="_________BTC21">#REF!</definedName>
    <definedName name="_________BTC22" localSheetId="8">#REF!</definedName>
    <definedName name="_________BTC22">#REF!</definedName>
    <definedName name="_________BTC23" localSheetId="8">#REF!</definedName>
    <definedName name="_________BTC23">#REF!</definedName>
    <definedName name="_________BTC24" localSheetId="8">#REF!</definedName>
    <definedName name="_________BTC24">#REF!</definedName>
    <definedName name="_________BTC3" localSheetId="8">#REF!</definedName>
    <definedName name="_________BTC3">#REF!</definedName>
    <definedName name="_________BTC4" localSheetId="8">#REF!</definedName>
    <definedName name="_________BTC4">#REF!</definedName>
    <definedName name="_________BTC5" localSheetId="8">#REF!</definedName>
    <definedName name="_________BTC5">#REF!</definedName>
    <definedName name="_________BTC6" localSheetId="8">#REF!</definedName>
    <definedName name="_________BTC6">#REF!</definedName>
    <definedName name="_________BTC7" localSheetId="8">#REF!</definedName>
    <definedName name="_________BTC7">#REF!</definedName>
    <definedName name="_________BTC8" localSheetId="8">#REF!</definedName>
    <definedName name="_________BTC8">#REF!</definedName>
    <definedName name="_________BTC9" localSheetId="8">#REF!</definedName>
    <definedName name="_________BTC9">#REF!</definedName>
    <definedName name="_________BTR1" localSheetId="8">#REF!</definedName>
    <definedName name="_________BTR1">#REF!</definedName>
    <definedName name="_________BTR10" localSheetId="8">#REF!</definedName>
    <definedName name="_________BTR10">#REF!</definedName>
    <definedName name="_________BTR11" localSheetId="8">#REF!</definedName>
    <definedName name="_________BTR11">#REF!</definedName>
    <definedName name="_________BTR12" localSheetId="8">#REF!</definedName>
    <definedName name="_________BTR12">#REF!</definedName>
    <definedName name="_________BTR13" localSheetId="8">#REF!</definedName>
    <definedName name="_________BTR13">#REF!</definedName>
    <definedName name="_________BTR14" localSheetId="8">#REF!</definedName>
    <definedName name="_________BTR14">#REF!</definedName>
    <definedName name="_________BTR15" localSheetId="8">#REF!</definedName>
    <definedName name="_________BTR15">#REF!</definedName>
    <definedName name="_________BTR16" localSheetId="8">#REF!</definedName>
    <definedName name="_________BTR16">#REF!</definedName>
    <definedName name="_________BTR17" localSheetId="8">#REF!</definedName>
    <definedName name="_________BTR17">#REF!</definedName>
    <definedName name="_________BTR18" localSheetId="8">#REF!</definedName>
    <definedName name="_________BTR18">#REF!</definedName>
    <definedName name="_________BTR19" localSheetId="8">#REF!</definedName>
    <definedName name="_________BTR19">#REF!</definedName>
    <definedName name="_________BTR2" localSheetId="8">#REF!</definedName>
    <definedName name="_________BTR2">#REF!</definedName>
    <definedName name="_________BTR20" localSheetId="8">#REF!</definedName>
    <definedName name="_________BTR20">#REF!</definedName>
    <definedName name="_________BTR21" localSheetId="8">#REF!</definedName>
    <definedName name="_________BTR21">#REF!</definedName>
    <definedName name="_________BTR22" localSheetId="8">#REF!</definedName>
    <definedName name="_________BTR22">#REF!</definedName>
    <definedName name="_________BTR23" localSheetId="8">#REF!</definedName>
    <definedName name="_________BTR23">#REF!</definedName>
    <definedName name="_________BTR24" localSheetId="8">#REF!</definedName>
    <definedName name="_________BTR24">#REF!</definedName>
    <definedName name="_________BTR3" localSheetId="8">#REF!</definedName>
    <definedName name="_________BTR3">#REF!</definedName>
    <definedName name="_________BTR4" localSheetId="8">#REF!</definedName>
    <definedName name="_________BTR4">#REF!</definedName>
    <definedName name="_________BTR5" localSheetId="8">#REF!</definedName>
    <definedName name="_________BTR5">#REF!</definedName>
    <definedName name="_________BTR6" localSheetId="8">#REF!</definedName>
    <definedName name="_________BTR6">#REF!</definedName>
    <definedName name="_________BTR7" localSheetId="8">#REF!</definedName>
    <definedName name="_________BTR7">#REF!</definedName>
    <definedName name="_________BTR8" localSheetId="8">#REF!</definedName>
    <definedName name="_________BTR8">#REF!</definedName>
    <definedName name="_________BTR9" localSheetId="8">#REF!</definedName>
    <definedName name="_________BTR9">#REF!</definedName>
    <definedName name="_________BTS1" localSheetId="8">#REF!</definedName>
    <definedName name="_________BTS1">#REF!</definedName>
    <definedName name="_________BTS10" localSheetId="8">#REF!</definedName>
    <definedName name="_________BTS10">#REF!</definedName>
    <definedName name="_________BTS11" localSheetId="8">#REF!</definedName>
    <definedName name="_________BTS11">#REF!</definedName>
    <definedName name="_________BTS12" localSheetId="8">#REF!</definedName>
    <definedName name="_________BTS12">#REF!</definedName>
    <definedName name="_________BTS13" localSheetId="8">#REF!</definedName>
    <definedName name="_________BTS13">#REF!</definedName>
    <definedName name="_________BTS14" localSheetId="8">#REF!</definedName>
    <definedName name="_________BTS14">#REF!</definedName>
    <definedName name="_________BTS15" localSheetId="8">#REF!</definedName>
    <definedName name="_________BTS15">#REF!</definedName>
    <definedName name="_________BTS16" localSheetId="8">#REF!</definedName>
    <definedName name="_________BTS16">#REF!</definedName>
    <definedName name="_________BTS17" localSheetId="8">#REF!</definedName>
    <definedName name="_________BTS17">#REF!</definedName>
    <definedName name="_________BTS18" localSheetId="8">#REF!</definedName>
    <definedName name="_________BTS18">#REF!</definedName>
    <definedName name="_________BTS19" localSheetId="8">#REF!</definedName>
    <definedName name="_________BTS19">#REF!</definedName>
    <definedName name="_________BTS2" localSheetId="8">#REF!</definedName>
    <definedName name="_________BTS2">#REF!</definedName>
    <definedName name="_________BTS20" localSheetId="8">#REF!</definedName>
    <definedName name="_________BTS20">#REF!</definedName>
    <definedName name="_________BTS21" localSheetId="8">#REF!</definedName>
    <definedName name="_________BTS21">#REF!</definedName>
    <definedName name="_________BTS22" localSheetId="8">#REF!</definedName>
    <definedName name="_________BTS22">#REF!</definedName>
    <definedName name="_________BTS23" localSheetId="8">#REF!</definedName>
    <definedName name="_________BTS23">#REF!</definedName>
    <definedName name="_________BTS24" localSheetId="8">#REF!</definedName>
    <definedName name="_________BTS24">#REF!</definedName>
    <definedName name="_________BTS3" localSheetId="8">#REF!</definedName>
    <definedName name="_________BTS3">#REF!</definedName>
    <definedName name="_________BTS4" localSheetId="8">#REF!</definedName>
    <definedName name="_________BTS4">#REF!</definedName>
    <definedName name="_________BTS5" localSheetId="8">#REF!</definedName>
    <definedName name="_________BTS5">#REF!</definedName>
    <definedName name="_________BTS6" localSheetId="8">#REF!</definedName>
    <definedName name="_________BTS6">#REF!</definedName>
    <definedName name="_________BTS7" localSheetId="8">#REF!</definedName>
    <definedName name="_________BTS7">#REF!</definedName>
    <definedName name="_________BTS8" localSheetId="8">#REF!</definedName>
    <definedName name="_________BTS8">#REF!</definedName>
    <definedName name="_________BTS9" localSheetId="8">#REF!</definedName>
    <definedName name="_________BTS9">#REF!</definedName>
    <definedName name="_________can430">40.73</definedName>
    <definedName name="_________can435">43.3</definedName>
    <definedName name="_________CCW1">[13]DATA!$H$67</definedName>
    <definedName name="_________CCW2">[13]DATA!$H$97</definedName>
    <definedName name="_________cur1">[2]r!$F$30</definedName>
    <definedName name="_________ewe1">[25]data!$H$23</definedName>
    <definedName name="_________GBS11" localSheetId="8">#REF!</definedName>
    <definedName name="_________GBS11" localSheetId="0">#REF!</definedName>
    <definedName name="_________GBS11">#REF!</definedName>
    <definedName name="_________GBS110" localSheetId="8">#REF!</definedName>
    <definedName name="_________GBS110" localSheetId="0">#REF!</definedName>
    <definedName name="_________GBS110">#REF!</definedName>
    <definedName name="_________GBS111" localSheetId="8">#REF!</definedName>
    <definedName name="_________GBS111" localSheetId="0">#REF!</definedName>
    <definedName name="_________GBS111">#REF!</definedName>
    <definedName name="_________GBS112" localSheetId="8">#REF!</definedName>
    <definedName name="_________GBS112">#REF!</definedName>
    <definedName name="_________GBS113" localSheetId="8">#REF!</definedName>
    <definedName name="_________GBS113">#REF!</definedName>
    <definedName name="_________GBS114" localSheetId="8">#REF!</definedName>
    <definedName name="_________GBS114">#REF!</definedName>
    <definedName name="_________GBS115" localSheetId="8">#REF!</definedName>
    <definedName name="_________GBS115">#REF!</definedName>
    <definedName name="_________GBS116" localSheetId="8">#REF!</definedName>
    <definedName name="_________GBS116">#REF!</definedName>
    <definedName name="_________GBS117" localSheetId="8">#REF!</definedName>
    <definedName name="_________GBS117">#REF!</definedName>
    <definedName name="_________GBS118" localSheetId="8">#REF!</definedName>
    <definedName name="_________GBS118">#REF!</definedName>
    <definedName name="_________GBS119" localSheetId="8">#REF!</definedName>
    <definedName name="_________GBS119">#REF!</definedName>
    <definedName name="_________GBS12" localSheetId="8">#REF!</definedName>
    <definedName name="_________GBS12">#REF!</definedName>
    <definedName name="_________GBS120" localSheetId="8">#REF!</definedName>
    <definedName name="_________GBS120">#REF!</definedName>
    <definedName name="_________GBS121" localSheetId="8">#REF!</definedName>
    <definedName name="_________GBS121">#REF!</definedName>
    <definedName name="_________GBS122" localSheetId="8">#REF!</definedName>
    <definedName name="_________GBS122">#REF!</definedName>
    <definedName name="_________GBS123" localSheetId="8">#REF!</definedName>
    <definedName name="_________GBS123">#REF!</definedName>
    <definedName name="_________GBS124" localSheetId="8">#REF!</definedName>
    <definedName name="_________GBS124">#REF!</definedName>
    <definedName name="_________GBS13" localSheetId="8">#REF!</definedName>
    <definedName name="_________GBS13">#REF!</definedName>
    <definedName name="_________GBS14" localSheetId="8">#REF!</definedName>
    <definedName name="_________GBS14">#REF!</definedName>
    <definedName name="_________GBS15" localSheetId="8">#REF!</definedName>
    <definedName name="_________GBS15">#REF!</definedName>
    <definedName name="_________GBS16" localSheetId="8">#REF!</definedName>
    <definedName name="_________GBS16">#REF!</definedName>
    <definedName name="_________GBS17" localSheetId="8">#REF!</definedName>
    <definedName name="_________GBS17">#REF!</definedName>
    <definedName name="_________GBS18" localSheetId="8">#REF!</definedName>
    <definedName name="_________GBS18">#REF!</definedName>
    <definedName name="_________GBS19" localSheetId="8">#REF!</definedName>
    <definedName name="_________GBS19">#REF!</definedName>
    <definedName name="_________GBS21" localSheetId="8">#REF!</definedName>
    <definedName name="_________GBS21">#REF!</definedName>
    <definedName name="_________GBS210" localSheetId="8">#REF!</definedName>
    <definedName name="_________GBS210">#REF!</definedName>
    <definedName name="_________GBS211" localSheetId="8">#REF!</definedName>
    <definedName name="_________GBS211">#REF!</definedName>
    <definedName name="_________GBS212" localSheetId="8">#REF!</definedName>
    <definedName name="_________GBS212">#REF!</definedName>
    <definedName name="_________GBS213" localSheetId="8">#REF!</definedName>
    <definedName name="_________GBS213">#REF!</definedName>
    <definedName name="_________GBS214" localSheetId="8">#REF!</definedName>
    <definedName name="_________GBS214">#REF!</definedName>
    <definedName name="_________GBS215" localSheetId="8">#REF!</definedName>
    <definedName name="_________GBS215">#REF!</definedName>
    <definedName name="_________GBS216" localSheetId="8">#REF!</definedName>
    <definedName name="_________GBS216">#REF!</definedName>
    <definedName name="_________GBS217" localSheetId="8">#REF!</definedName>
    <definedName name="_________GBS217">#REF!</definedName>
    <definedName name="_________GBS218" localSheetId="8">#REF!</definedName>
    <definedName name="_________GBS218">#REF!</definedName>
    <definedName name="_________GBS219" localSheetId="8">#REF!</definedName>
    <definedName name="_________GBS219">#REF!</definedName>
    <definedName name="_________GBS22" localSheetId="8">#REF!</definedName>
    <definedName name="_________GBS22">#REF!</definedName>
    <definedName name="_________GBS220" localSheetId="8">#REF!</definedName>
    <definedName name="_________GBS220">#REF!</definedName>
    <definedName name="_________GBS221" localSheetId="8">#REF!</definedName>
    <definedName name="_________GBS221">#REF!</definedName>
    <definedName name="_________GBS222" localSheetId="8">#REF!</definedName>
    <definedName name="_________GBS222">#REF!</definedName>
    <definedName name="_________GBS223" localSheetId="8">#REF!</definedName>
    <definedName name="_________GBS223">#REF!</definedName>
    <definedName name="_________GBS224" localSheetId="8">#REF!</definedName>
    <definedName name="_________GBS224">#REF!</definedName>
    <definedName name="_________GBS23" localSheetId="8">#REF!</definedName>
    <definedName name="_________GBS23">#REF!</definedName>
    <definedName name="_________GBS24" localSheetId="8">#REF!</definedName>
    <definedName name="_________GBS24">#REF!</definedName>
    <definedName name="_________GBS25" localSheetId="8">#REF!</definedName>
    <definedName name="_________GBS25">#REF!</definedName>
    <definedName name="_________GBS26" localSheetId="8">#REF!</definedName>
    <definedName name="_________GBS26">#REF!</definedName>
    <definedName name="_________GBS27" localSheetId="8">#REF!</definedName>
    <definedName name="_________GBS27">#REF!</definedName>
    <definedName name="_________GBS28" localSheetId="8">#REF!</definedName>
    <definedName name="_________GBS28">#REF!</definedName>
    <definedName name="_________GBS29" localSheetId="8">#REF!</definedName>
    <definedName name="_________GBS29">#REF!</definedName>
    <definedName name="_________imp1">[10]DATA_PRG!$H$245</definedName>
    <definedName name="_________KC139" localSheetId="8">#REF!</definedName>
    <definedName name="_________KC139" localSheetId="0">#REF!</definedName>
    <definedName name="_________KC139">#REF!</definedName>
    <definedName name="_________knr2" localSheetId="8">#REF!</definedName>
    <definedName name="_________knr2" localSheetId="0">#REF!</definedName>
    <definedName name="_________knr2">#REF!</definedName>
    <definedName name="_________l1">[3]leads!$A$3:$E$108</definedName>
    <definedName name="_________l12" localSheetId="8">#REF!</definedName>
    <definedName name="_________l12" localSheetId="0">#REF!</definedName>
    <definedName name="_________l12">#REF!</definedName>
    <definedName name="_________l2">[2]r!$F$29</definedName>
    <definedName name="_________l3" localSheetId="8">#REF!</definedName>
    <definedName name="_________l3" localSheetId="0">#REF!</definedName>
    <definedName name="_________l3">#REF!</definedName>
    <definedName name="_________l4">[4]Sheet1!$W$2:$Y$103</definedName>
    <definedName name="_________l5" localSheetId="8">#REF!</definedName>
    <definedName name="_________l5" localSheetId="0">#REF!</definedName>
    <definedName name="_________l5">#REF!</definedName>
    <definedName name="_________l6">[2]r!$F$4</definedName>
    <definedName name="_________l7">[5]r!$F$4</definedName>
    <definedName name="_________l8">[2]r!$F$2</definedName>
    <definedName name="_________l9">[2]r!$F$3</definedName>
    <definedName name="_________LJ6">[13]DATA!$H$245</definedName>
    <definedName name="_________lj600" localSheetId="8">#REF!</definedName>
    <definedName name="_________lj600" localSheetId="0">#REF!</definedName>
    <definedName name="_________lj600">#REF!</definedName>
    <definedName name="_________lj900" localSheetId="8">#REF!</definedName>
    <definedName name="_________lj900" localSheetId="0">#REF!</definedName>
    <definedName name="_________lj900">#REF!</definedName>
    <definedName name="_________LL3" localSheetId="8">#REF!</definedName>
    <definedName name="_________LL3" localSheetId="0">#REF!</definedName>
    <definedName name="_________LL3">#REF!</definedName>
    <definedName name="_________LSO24" localSheetId="8">[14]Lead!#REF!</definedName>
    <definedName name="_________LSO24" localSheetId="0">[14]Lead!#REF!</definedName>
    <definedName name="_________LSO24">[14]Lead!#REF!</definedName>
    <definedName name="_________MA1" localSheetId="8">#REF!</definedName>
    <definedName name="_________MA1" localSheetId="0">#REF!</definedName>
    <definedName name="_________MA1">#REF!</definedName>
    <definedName name="_________MA2" localSheetId="8">#REF!</definedName>
    <definedName name="_________MA2" localSheetId="0">#REF!</definedName>
    <definedName name="_________MA2">#REF!</definedName>
    <definedName name="_________me12" localSheetId="8">'[18]Lead statement'!#REF!</definedName>
    <definedName name="_________me12" localSheetId="0">'[18]Lead statement'!#REF!</definedName>
    <definedName name="_________me12">'[18]Lead statement'!#REF!</definedName>
    <definedName name="_________Met22" localSheetId="8">#REF!</definedName>
    <definedName name="_________Met22" localSheetId="0">#REF!</definedName>
    <definedName name="_________Met22">#REF!</definedName>
    <definedName name="_________Met45" localSheetId="8">#REF!</definedName>
    <definedName name="_________Met45" localSheetId="0">#REF!</definedName>
    <definedName name="_________Met45">#REF!</definedName>
    <definedName name="_________MEt55" localSheetId="8">#REF!</definedName>
    <definedName name="_________MEt55" localSheetId="0">#REF!</definedName>
    <definedName name="_________MEt55">#REF!</definedName>
    <definedName name="_________Met63" localSheetId="8">#REF!</definedName>
    <definedName name="_________Met63">#REF!</definedName>
    <definedName name="_________MIX124">[19]maya!$A$11:$A$18</definedName>
    <definedName name="_________ML21" localSheetId="8">#REF!</definedName>
    <definedName name="_________ML21" localSheetId="0">#REF!</definedName>
    <definedName name="_________ML21">#REF!</definedName>
    <definedName name="_________ML210" localSheetId="8">#REF!</definedName>
    <definedName name="_________ML210" localSheetId="0">#REF!</definedName>
    <definedName name="_________ML210">#REF!</definedName>
    <definedName name="_________ML211" localSheetId="8">#REF!</definedName>
    <definedName name="_________ML211" localSheetId="0">#REF!</definedName>
    <definedName name="_________ML211">#REF!</definedName>
    <definedName name="_________ML212" localSheetId="8">#REF!</definedName>
    <definedName name="_________ML212">#REF!</definedName>
    <definedName name="_________ML213" localSheetId="8">#REF!</definedName>
    <definedName name="_________ML213">#REF!</definedName>
    <definedName name="_________ML214" localSheetId="8">#REF!</definedName>
    <definedName name="_________ML214">#REF!</definedName>
    <definedName name="_________ML215" localSheetId="8">#REF!</definedName>
    <definedName name="_________ML215">#REF!</definedName>
    <definedName name="_________ML216" localSheetId="8">#REF!</definedName>
    <definedName name="_________ML216">#REF!</definedName>
    <definedName name="_________ML217" localSheetId="8">#REF!</definedName>
    <definedName name="_________ML217">#REF!</definedName>
    <definedName name="_________ML218" localSheetId="8">#REF!</definedName>
    <definedName name="_________ML218">#REF!</definedName>
    <definedName name="_________ML219" localSheetId="8">#REF!</definedName>
    <definedName name="_________ML219">#REF!</definedName>
    <definedName name="_________ML22" localSheetId="8">#REF!</definedName>
    <definedName name="_________ML22">#REF!</definedName>
    <definedName name="_________ML220" localSheetId="8">#REF!</definedName>
    <definedName name="_________ML220">#REF!</definedName>
    <definedName name="_________ML221" localSheetId="8">#REF!</definedName>
    <definedName name="_________ML221">#REF!</definedName>
    <definedName name="_________ML222" localSheetId="8">#REF!</definedName>
    <definedName name="_________ML222">#REF!</definedName>
    <definedName name="_________ML223" localSheetId="8">#REF!</definedName>
    <definedName name="_________ML223">#REF!</definedName>
    <definedName name="_________ML224" localSheetId="8">#REF!</definedName>
    <definedName name="_________ML224">#REF!</definedName>
    <definedName name="_________ML23" localSheetId="8">#REF!</definedName>
    <definedName name="_________ML23">#REF!</definedName>
    <definedName name="_________ML24" localSheetId="8">#REF!</definedName>
    <definedName name="_________ML24">#REF!</definedName>
    <definedName name="_________ML25" localSheetId="8">#REF!</definedName>
    <definedName name="_________ML25">#REF!</definedName>
    <definedName name="_________ML26" localSheetId="8">#REF!</definedName>
    <definedName name="_________ML26">#REF!</definedName>
    <definedName name="_________ML27" localSheetId="8">#REF!</definedName>
    <definedName name="_________ML27">#REF!</definedName>
    <definedName name="_________ML28" localSheetId="8">#REF!</definedName>
    <definedName name="_________ML28">#REF!</definedName>
    <definedName name="_________ML29" localSheetId="8">#REF!</definedName>
    <definedName name="_________ML29">#REF!</definedName>
    <definedName name="_________ML31" localSheetId="8">#REF!</definedName>
    <definedName name="_________ML31">#REF!</definedName>
    <definedName name="_________ML310" localSheetId="8">#REF!</definedName>
    <definedName name="_________ML310">#REF!</definedName>
    <definedName name="_________ML311" localSheetId="8">#REF!</definedName>
    <definedName name="_________ML311">#REF!</definedName>
    <definedName name="_________ML312" localSheetId="8">#REF!</definedName>
    <definedName name="_________ML312">#REF!</definedName>
    <definedName name="_________ML313" localSheetId="8">#REF!</definedName>
    <definedName name="_________ML313">#REF!</definedName>
    <definedName name="_________ML314" localSheetId="8">#REF!</definedName>
    <definedName name="_________ML314">#REF!</definedName>
    <definedName name="_________ML315" localSheetId="8">#REF!</definedName>
    <definedName name="_________ML315">#REF!</definedName>
    <definedName name="_________ML316" localSheetId="8">#REF!</definedName>
    <definedName name="_________ML316">#REF!</definedName>
    <definedName name="_________ML317" localSheetId="8">#REF!</definedName>
    <definedName name="_________ML317">#REF!</definedName>
    <definedName name="_________ML318" localSheetId="8">#REF!</definedName>
    <definedName name="_________ML318">#REF!</definedName>
    <definedName name="_________ML319" localSheetId="8">#REF!</definedName>
    <definedName name="_________ML319">#REF!</definedName>
    <definedName name="_________ML32" localSheetId="8">#REF!</definedName>
    <definedName name="_________ML32">#REF!</definedName>
    <definedName name="_________ML320" localSheetId="8">#REF!</definedName>
    <definedName name="_________ML320">#REF!</definedName>
    <definedName name="_________ML321" localSheetId="8">#REF!</definedName>
    <definedName name="_________ML321">#REF!</definedName>
    <definedName name="_________ML322" localSheetId="8">#REF!</definedName>
    <definedName name="_________ML322">#REF!</definedName>
    <definedName name="_________ML323" localSheetId="8">#REF!</definedName>
    <definedName name="_________ML323">#REF!</definedName>
    <definedName name="_________ML324" localSheetId="8">#REF!</definedName>
    <definedName name="_________ML324">#REF!</definedName>
    <definedName name="_________ML33" localSheetId="8">#REF!</definedName>
    <definedName name="_________ML33">#REF!</definedName>
    <definedName name="_________ML34" localSheetId="8">#REF!</definedName>
    <definedName name="_________ML34">#REF!</definedName>
    <definedName name="_________ML35" localSheetId="8">#REF!</definedName>
    <definedName name="_________ML35">#REF!</definedName>
    <definedName name="_________ML36" localSheetId="8">#REF!</definedName>
    <definedName name="_________ML36">#REF!</definedName>
    <definedName name="_________ML37" localSheetId="8">#REF!</definedName>
    <definedName name="_________ML37">#REF!</definedName>
    <definedName name="_________ML38" localSheetId="8">#REF!</definedName>
    <definedName name="_________ML38">#REF!</definedName>
    <definedName name="_________ML39" localSheetId="8">#REF!</definedName>
    <definedName name="_________ML39">#REF!</definedName>
    <definedName name="_________ML7" localSheetId="8">#REF!</definedName>
    <definedName name="_________ML7">#REF!</definedName>
    <definedName name="_________ML8" localSheetId="8">#REF!</definedName>
    <definedName name="_________ML8">#REF!</definedName>
    <definedName name="_________ML9" localSheetId="8">#REF!</definedName>
    <definedName name="_________ML9">#REF!</definedName>
    <definedName name="_________mm1">[6]r!$F$4</definedName>
    <definedName name="_________mm1000" localSheetId="8">#REF!</definedName>
    <definedName name="_________mm1000" localSheetId="0">#REF!</definedName>
    <definedName name="_________mm1000">#REF!</definedName>
    <definedName name="_________mm11">[2]r!$F$4</definedName>
    <definedName name="_________mm111">[5]r!$F$4</definedName>
    <definedName name="_________mm600" localSheetId="8">#REF!</definedName>
    <definedName name="_________mm600" localSheetId="0">#REF!</definedName>
    <definedName name="_________mm600">#REF!</definedName>
    <definedName name="_________mm800" localSheetId="8">#REF!</definedName>
    <definedName name="_________mm800" localSheetId="0">#REF!</definedName>
    <definedName name="_________mm800">#REF!</definedName>
    <definedName name="_________PC1" localSheetId="8">#REF!</definedName>
    <definedName name="_________PC1" localSheetId="0">#REF!</definedName>
    <definedName name="_________PC1">#REF!</definedName>
    <definedName name="_________PC10" localSheetId="8">#REF!</definedName>
    <definedName name="_________PC10">#REF!</definedName>
    <definedName name="_________PC11" localSheetId="8">#REF!</definedName>
    <definedName name="_________PC11">#REF!</definedName>
    <definedName name="_________PC12" localSheetId="8">#REF!</definedName>
    <definedName name="_________PC12">#REF!</definedName>
    <definedName name="_________PC13" localSheetId="8">#REF!</definedName>
    <definedName name="_________PC13">#REF!</definedName>
    <definedName name="_________PC14" localSheetId="8">#REF!</definedName>
    <definedName name="_________PC14">#REF!</definedName>
    <definedName name="_________PC15" localSheetId="8">#REF!</definedName>
    <definedName name="_________PC15">#REF!</definedName>
    <definedName name="_________PC16" localSheetId="8">#REF!</definedName>
    <definedName name="_________PC16">#REF!</definedName>
    <definedName name="_________PC17" localSheetId="8">#REF!</definedName>
    <definedName name="_________PC17">#REF!</definedName>
    <definedName name="_________PC18" localSheetId="8">#REF!</definedName>
    <definedName name="_________PC18">#REF!</definedName>
    <definedName name="_________PC19" localSheetId="8">#REF!</definedName>
    <definedName name="_________PC19">#REF!</definedName>
    <definedName name="_________pc2" localSheetId="8">#REF!</definedName>
    <definedName name="_________pc2" localSheetId="0">#REF!</definedName>
    <definedName name="_________pc2">#REF!</definedName>
    <definedName name="_________PC20" localSheetId="8">#REF!</definedName>
    <definedName name="_________PC20">#REF!</definedName>
    <definedName name="_________PC21" localSheetId="8">#REF!</definedName>
    <definedName name="_________PC21">#REF!</definedName>
    <definedName name="_________PC22" localSheetId="8">#REF!</definedName>
    <definedName name="_________PC22">#REF!</definedName>
    <definedName name="_________PC23" localSheetId="8">#REF!</definedName>
    <definedName name="_________PC23">#REF!</definedName>
    <definedName name="_________PC24" localSheetId="8">#REF!</definedName>
    <definedName name="_________PC24">#REF!</definedName>
    <definedName name="_________PC3" localSheetId="8">#REF!</definedName>
    <definedName name="_________PC3">#REF!</definedName>
    <definedName name="_________PC4" localSheetId="8">#REF!</definedName>
    <definedName name="_________PC4">#REF!</definedName>
    <definedName name="_________PC5" localSheetId="8">#REF!</definedName>
    <definedName name="_________PC5">#REF!</definedName>
    <definedName name="_________PC6" localSheetId="8">#REF!</definedName>
    <definedName name="_________PC6">#REF!</definedName>
    <definedName name="_________pc600" localSheetId="8">#REF!</definedName>
    <definedName name="_________pc600">#REF!</definedName>
    <definedName name="_________PC7" localSheetId="8">#REF!</definedName>
    <definedName name="_________PC7">#REF!</definedName>
    <definedName name="_________PC8" localSheetId="8">#REF!</definedName>
    <definedName name="_________PC8">#REF!</definedName>
    <definedName name="_________PC9" localSheetId="8">#REF!</definedName>
    <definedName name="_________PC9">#REF!</definedName>
    <definedName name="_________pc900" localSheetId="8">#REF!</definedName>
    <definedName name="_________pc900">#REF!</definedName>
    <definedName name="_________pla4">[11]DATA_PRG!$H$269</definedName>
    <definedName name="_________pv2" localSheetId="8">#REF!</definedName>
    <definedName name="_________pv2" localSheetId="0">#REF!</definedName>
    <definedName name="_________pv2">#REF!</definedName>
    <definedName name="_________rr3">[7]v!$A$2:$E$51</definedName>
    <definedName name="_________rrr1">[7]r!$B$1:$I$145</definedName>
    <definedName name="_________RT5565" localSheetId="8">#REF!</definedName>
    <definedName name="_________RT5565" localSheetId="0">#REF!</definedName>
    <definedName name="_________RT5565">#REF!</definedName>
    <definedName name="_________S12" localSheetId="8">'[27]p&amp;m'!#REF!</definedName>
    <definedName name="_________S12" localSheetId="0">'[27]p&amp;m'!#REF!</definedName>
    <definedName name="_________S12">'[27]p&amp;m'!#REF!</definedName>
    <definedName name="_________SP10">[12]Sheet1!$C$18</definedName>
    <definedName name="_________SP16">[12]Sheet1!$C$24</definedName>
    <definedName name="_________SP7">[12]Sheet1!$C$15</definedName>
    <definedName name="_________ss12">[8]rdamdata!$J$8</definedName>
    <definedName name="_________ss20">[8]rdamdata!$J$7</definedName>
    <definedName name="_________ss40">[8]rdamdata!$J$6</definedName>
    <definedName name="_________var1" localSheetId="8">#REF!</definedName>
    <definedName name="_________var1" localSheetId="0">#REF!</definedName>
    <definedName name="_________var1">#REF!</definedName>
    <definedName name="_________var4" localSheetId="8">#REF!</definedName>
    <definedName name="_________var4" localSheetId="0">#REF!</definedName>
    <definedName name="_________var4">#REF!</definedName>
    <definedName name="_________vat1" localSheetId="8">#REF!</definedName>
    <definedName name="_________vat1" localSheetId="0">#REF!</definedName>
    <definedName name="_________vat1">#REF!</definedName>
    <definedName name="_________xh2256">[23]HDPE!$L$30</definedName>
    <definedName name="_________xh2506">[23]HDPE!$M$30</definedName>
    <definedName name="_________xh2806">[23]HDPE!$N$30</definedName>
    <definedName name="_________xh3156">[23]HDPE!$O$30</definedName>
    <definedName name="_________xh634">[23]HDPE!$C$16</definedName>
    <definedName name="_________xk7100">[23]DI!$C$37</definedName>
    <definedName name="_________xk7150">[23]DI!$D$37</definedName>
    <definedName name="_________xk7250">[23]DI!$F$37</definedName>
    <definedName name="_________xk7300">[23]DI!$G$37</definedName>
    <definedName name="_________xp11010">[23]pvc!$F$61</definedName>
    <definedName name="_________xp1104">[23]pvc!$F$31</definedName>
    <definedName name="_________xp1106">[23]pvc!$F$46</definedName>
    <definedName name="_________xp1254">[23]pvc!$G$31</definedName>
    <definedName name="_________xp1256">[23]pvc!$G$46</definedName>
    <definedName name="_________xp14010">[23]pvc!$H$61</definedName>
    <definedName name="_________xp1404">[23]pvc!$H$31</definedName>
    <definedName name="_________xp1406">[23]pvc!$H$46</definedName>
    <definedName name="_________xp1604">[23]pvc!$I$31</definedName>
    <definedName name="_________xp1606">[23]pvc!$I$46</definedName>
    <definedName name="_________xp1804">[23]pvc!$J$31</definedName>
    <definedName name="_________xp1806">[23]pvc!$J$46</definedName>
    <definedName name="_________xp2006">[23]pvc!$K$46</definedName>
    <definedName name="_________xp6310">[23]pvc!$C$61</definedName>
    <definedName name="_________xp636">[23]pvc!$C$46</definedName>
    <definedName name="_________xp7510">[23]pvc!$D$61</definedName>
    <definedName name="_________xp754">[23]pvc!$D$31</definedName>
    <definedName name="_________xp756">[23]pvc!$D$46</definedName>
    <definedName name="_________xp9010">[23]pvc!$E$61</definedName>
    <definedName name="_________xp904">[23]pvc!$E$31</definedName>
    <definedName name="_________xp906">[23]pvc!$E$46</definedName>
    <definedName name="________bla1">[1]leads!$H$7</definedName>
    <definedName name="________BSG100" localSheetId="8">#REF!</definedName>
    <definedName name="________BSG100" localSheetId="0">#REF!</definedName>
    <definedName name="________BSG100">#REF!</definedName>
    <definedName name="________BSG150" localSheetId="8">#REF!</definedName>
    <definedName name="________BSG150" localSheetId="0">#REF!</definedName>
    <definedName name="________BSG150">#REF!</definedName>
    <definedName name="________BSG5" localSheetId="8">#REF!</definedName>
    <definedName name="________BSG5" localSheetId="0">#REF!</definedName>
    <definedName name="________BSG5">#REF!</definedName>
    <definedName name="________BSG75" localSheetId="8">#REF!</definedName>
    <definedName name="________BSG75">#REF!</definedName>
    <definedName name="________BTC1" localSheetId="8">#REF!</definedName>
    <definedName name="________BTC1">#REF!</definedName>
    <definedName name="________BTC10" localSheetId="8">#REF!</definedName>
    <definedName name="________BTC10">#REF!</definedName>
    <definedName name="________BTC11" localSheetId="8">#REF!</definedName>
    <definedName name="________BTC11">#REF!</definedName>
    <definedName name="________BTC12" localSheetId="8">#REF!</definedName>
    <definedName name="________BTC12">#REF!</definedName>
    <definedName name="________BTC13" localSheetId="8">#REF!</definedName>
    <definedName name="________BTC13">#REF!</definedName>
    <definedName name="________BTC14" localSheetId="8">#REF!</definedName>
    <definedName name="________BTC14">#REF!</definedName>
    <definedName name="________BTC15" localSheetId="8">#REF!</definedName>
    <definedName name="________BTC15">#REF!</definedName>
    <definedName name="________BTC16" localSheetId="8">#REF!</definedName>
    <definedName name="________BTC16">#REF!</definedName>
    <definedName name="________BTC17" localSheetId="8">#REF!</definedName>
    <definedName name="________BTC17">#REF!</definedName>
    <definedName name="________BTC18" localSheetId="8">#REF!</definedName>
    <definedName name="________BTC18">#REF!</definedName>
    <definedName name="________BTC19" localSheetId="8">#REF!</definedName>
    <definedName name="________BTC19">#REF!</definedName>
    <definedName name="________BTC2" localSheetId="8">#REF!</definedName>
    <definedName name="________BTC2">#REF!</definedName>
    <definedName name="________BTC20" localSheetId="8">#REF!</definedName>
    <definedName name="________BTC20">#REF!</definedName>
    <definedName name="________BTC21" localSheetId="8">#REF!</definedName>
    <definedName name="________BTC21">#REF!</definedName>
    <definedName name="________BTC22" localSheetId="8">#REF!</definedName>
    <definedName name="________BTC22">#REF!</definedName>
    <definedName name="________BTC23" localSheetId="8">#REF!</definedName>
    <definedName name="________BTC23">#REF!</definedName>
    <definedName name="________BTC24" localSheetId="8">#REF!</definedName>
    <definedName name="________BTC24">#REF!</definedName>
    <definedName name="________BTC3" localSheetId="8">#REF!</definedName>
    <definedName name="________BTC3">#REF!</definedName>
    <definedName name="________BTC4" localSheetId="8">#REF!</definedName>
    <definedName name="________BTC4">#REF!</definedName>
    <definedName name="________BTC5" localSheetId="8">#REF!</definedName>
    <definedName name="________BTC5">#REF!</definedName>
    <definedName name="________BTC6" localSheetId="8">#REF!</definedName>
    <definedName name="________BTC6">#REF!</definedName>
    <definedName name="________BTC7" localSheetId="8">#REF!</definedName>
    <definedName name="________BTC7">#REF!</definedName>
    <definedName name="________BTC8" localSheetId="8">#REF!</definedName>
    <definedName name="________BTC8">#REF!</definedName>
    <definedName name="________BTC9" localSheetId="8">#REF!</definedName>
    <definedName name="________BTC9">#REF!</definedName>
    <definedName name="________BTR1" localSheetId="8">#REF!</definedName>
    <definedName name="________BTR1">#REF!</definedName>
    <definedName name="________BTR10" localSheetId="8">#REF!</definedName>
    <definedName name="________BTR10">#REF!</definedName>
    <definedName name="________BTR11" localSheetId="8">#REF!</definedName>
    <definedName name="________BTR11">#REF!</definedName>
    <definedName name="________BTR12" localSheetId="8">#REF!</definedName>
    <definedName name="________BTR12">#REF!</definedName>
    <definedName name="________BTR13" localSheetId="8">#REF!</definedName>
    <definedName name="________BTR13">#REF!</definedName>
    <definedName name="________BTR14" localSheetId="8">#REF!</definedName>
    <definedName name="________BTR14">#REF!</definedName>
    <definedName name="________BTR15" localSheetId="8">#REF!</definedName>
    <definedName name="________BTR15">#REF!</definedName>
    <definedName name="________BTR16" localSheetId="8">#REF!</definedName>
    <definedName name="________BTR16">#REF!</definedName>
    <definedName name="________BTR17" localSheetId="8">#REF!</definedName>
    <definedName name="________BTR17">#REF!</definedName>
    <definedName name="________BTR18" localSheetId="8">#REF!</definedName>
    <definedName name="________BTR18">#REF!</definedName>
    <definedName name="________BTR19" localSheetId="8">#REF!</definedName>
    <definedName name="________BTR19">#REF!</definedName>
    <definedName name="________BTR2" localSheetId="8">#REF!</definedName>
    <definedName name="________BTR2">#REF!</definedName>
    <definedName name="________BTR20" localSheetId="8">#REF!</definedName>
    <definedName name="________BTR20">#REF!</definedName>
    <definedName name="________BTR21" localSheetId="8">#REF!</definedName>
    <definedName name="________BTR21">#REF!</definedName>
    <definedName name="________BTR22" localSheetId="8">#REF!</definedName>
    <definedName name="________BTR22">#REF!</definedName>
    <definedName name="________BTR23" localSheetId="8">#REF!</definedName>
    <definedName name="________BTR23">#REF!</definedName>
    <definedName name="________BTR24" localSheetId="8">#REF!</definedName>
    <definedName name="________BTR24">#REF!</definedName>
    <definedName name="________BTR3" localSheetId="8">#REF!</definedName>
    <definedName name="________BTR3">#REF!</definedName>
    <definedName name="________BTR4" localSheetId="8">#REF!</definedName>
    <definedName name="________BTR4">#REF!</definedName>
    <definedName name="________BTR5" localSheetId="8">#REF!</definedName>
    <definedName name="________BTR5">#REF!</definedName>
    <definedName name="________BTR6" localSheetId="8">#REF!</definedName>
    <definedName name="________BTR6">#REF!</definedName>
    <definedName name="________BTR7" localSheetId="8">#REF!</definedName>
    <definedName name="________BTR7">#REF!</definedName>
    <definedName name="________BTR8" localSheetId="8">#REF!</definedName>
    <definedName name="________BTR8">#REF!</definedName>
    <definedName name="________BTR9" localSheetId="8">#REF!</definedName>
    <definedName name="________BTR9">#REF!</definedName>
    <definedName name="________BTS1" localSheetId="8">#REF!</definedName>
    <definedName name="________BTS1">#REF!</definedName>
    <definedName name="________BTS10" localSheetId="8">#REF!</definedName>
    <definedName name="________BTS10">#REF!</definedName>
    <definedName name="________BTS11" localSheetId="8">#REF!</definedName>
    <definedName name="________BTS11">#REF!</definedName>
    <definedName name="________BTS12" localSheetId="8">#REF!</definedName>
    <definedName name="________BTS12">#REF!</definedName>
    <definedName name="________BTS13" localSheetId="8">#REF!</definedName>
    <definedName name="________BTS13">#REF!</definedName>
    <definedName name="________BTS14" localSheetId="8">#REF!</definedName>
    <definedName name="________BTS14">#REF!</definedName>
    <definedName name="________BTS15" localSheetId="8">#REF!</definedName>
    <definedName name="________BTS15">#REF!</definedName>
    <definedName name="________BTS16" localSheetId="8">#REF!</definedName>
    <definedName name="________BTS16">#REF!</definedName>
    <definedName name="________BTS17" localSheetId="8">#REF!</definedName>
    <definedName name="________BTS17">#REF!</definedName>
    <definedName name="________BTS18" localSheetId="8">#REF!</definedName>
    <definedName name="________BTS18">#REF!</definedName>
    <definedName name="________BTS19" localSheetId="8">#REF!</definedName>
    <definedName name="________BTS19">#REF!</definedName>
    <definedName name="________BTS2" localSheetId="8">#REF!</definedName>
    <definedName name="________BTS2">#REF!</definedName>
    <definedName name="________BTS20" localSheetId="8">#REF!</definedName>
    <definedName name="________BTS20">#REF!</definedName>
    <definedName name="________BTS21" localSheetId="8">#REF!</definedName>
    <definedName name="________BTS21">#REF!</definedName>
    <definedName name="________BTS22" localSheetId="8">#REF!</definedName>
    <definedName name="________BTS22">#REF!</definedName>
    <definedName name="________BTS23" localSheetId="8">#REF!</definedName>
    <definedName name="________BTS23">#REF!</definedName>
    <definedName name="________BTS24" localSheetId="8">#REF!</definedName>
    <definedName name="________BTS24">#REF!</definedName>
    <definedName name="________BTS3" localSheetId="8">#REF!</definedName>
    <definedName name="________BTS3">#REF!</definedName>
    <definedName name="________BTS4" localSheetId="8">#REF!</definedName>
    <definedName name="________BTS4">#REF!</definedName>
    <definedName name="________BTS5" localSheetId="8">#REF!</definedName>
    <definedName name="________BTS5">#REF!</definedName>
    <definedName name="________BTS6" localSheetId="8">#REF!</definedName>
    <definedName name="________BTS6">#REF!</definedName>
    <definedName name="________BTS7" localSheetId="8">#REF!</definedName>
    <definedName name="________BTS7">#REF!</definedName>
    <definedName name="________BTS8" localSheetId="8">#REF!</definedName>
    <definedName name="________BTS8">#REF!</definedName>
    <definedName name="________BTS9" localSheetId="8">#REF!</definedName>
    <definedName name="________BTS9">#REF!</definedName>
    <definedName name="________can430">40.73</definedName>
    <definedName name="________can435">43.3</definedName>
    <definedName name="________CCW1">[13]DATA!$H$67</definedName>
    <definedName name="________CCW2">[13]DATA!$H$97</definedName>
    <definedName name="________cur1">[2]r!$F$30</definedName>
    <definedName name="________ewe1">[28]data!$H$23</definedName>
    <definedName name="________G120907" localSheetId="8">[29]Data!#REF!</definedName>
    <definedName name="________G120907" localSheetId="0">[29]Data!#REF!</definedName>
    <definedName name="________G120907">[29]Data!#REF!</definedName>
    <definedName name="________GBS11" localSheetId="8">#REF!</definedName>
    <definedName name="________GBS11" localSheetId="0">#REF!</definedName>
    <definedName name="________GBS11">#REF!</definedName>
    <definedName name="________GBS110" localSheetId="8">#REF!</definedName>
    <definedName name="________GBS110" localSheetId="0">#REF!</definedName>
    <definedName name="________GBS110">#REF!</definedName>
    <definedName name="________GBS111" localSheetId="8">#REF!</definedName>
    <definedName name="________GBS111" localSheetId="0">#REF!</definedName>
    <definedName name="________GBS111">#REF!</definedName>
    <definedName name="________GBS112" localSheetId="8">#REF!</definedName>
    <definedName name="________GBS112">#REF!</definedName>
    <definedName name="________GBS113" localSheetId="8">#REF!</definedName>
    <definedName name="________GBS113">#REF!</definedName>
    <definedName name="________GBS114" localSheetId="8">#REF!</definedName>
    <definedName name="________GBS114">#REF!</definedName>
    <definedName name="________GBS115" localSheetId="8">#REF!</definedName>
    <definedName name="________GBS115">#REF!</definedName>
    <definedName name="________GBS116" localSheetId="8">#REF!</definedName>
    <definedName name="________GBS116">#REF!</definedName>
    <definedName name="________GBS117" localSheetId="8">#REF!</definedName>
    <definedName name="________GBS117">#REF!</definedName>
    <definedName name="________GBS118" localSheetId="8">#REF!</definedName>
    <definedName name="________GBS118">#REF!</definedName>
    <definedName name="________GBS119" localSheetId="8">#REF!</definedName>
    <definedName name="________GBS119">#REF!</definedName>
    <definedName name="________GBS12" localSheetId="8">#REF!</definedName>
    <definedName name="________GBS12">#REF!</definedName>
    <definedName name="________GBS120" localSheetId="8">#REF!</definedName>
    <definedName name="________GBS120">#REF!</definedName>
    <definedName name="________GBS121" localSheetId="8">#REF!</definedName>
    <definedName name="________GBS121">#REF!</definedName>
    <definedName name="________GBS122" localSheetId="8">#REF!</definedName>
    <definedName name="________GBS122">#REF!</definedName>
    <definedName name="________GBS123" localSheetId="8">#REF!</definedName>
    <definedName name="________GBS123">#REF!</definedName>
    <definedName name="________GBS124" localSheetId="8">#REF!</definedName>
    <definedName name="________GBS124">#REF!</definedName>
    <definedName name="________GBS13" localSheetId="8">#REF!</definedName>
    <definedName name="________GBS13">#REF!</definedName>
    <definedName name="________GBS14" localSheetId="8">#REF!</definedName>
    <definedName name="________GBS14">#REF!</definedName>
    <definedName name="________GBS15" localSheetId="8">#REF!</definedName>
    <definedName name="________GBS15">#REF!</definedName>
    <definedName name="________GBS16" localSheetId="8">#REF!</definedName>
    <definedName name="________GBS16">#REF!</definedName>
    <definedName name="________GBS17" localSheetId="8">#REF!</definedName>
    <definedName name="________GBS17">#REF!</definedName>
    <definedName name="________GBS18" localSheetId="8">#REF!</definedName>
    <definedName name="________GBS18">#REF!</definedName>
    <definedName name="________GBS19" localSheetId="8">#REF!</definedName>
    <definedName name="________GBS19">#REF!</definedName>
    <definedName name="________GBS21" localSheetId="8">#REF!</definedName>
    <definedName name="________GBS21">#REF!</definedName>
    <definedName name="________GBS210" localSheetId="8">#REF!</definedName>
    <definedName name="________GBS210">#REF!</definedName>
    <definedName name="________GBS211" localSheetId="8">#REF!</definedName>
    <definedName name="________GBS211">#REF!</definedName>
    <definedName name="________GBS212" localSheetId="8">#REF!</definedName>
    <definedName name="________GBS212">#REF!</definedName>
    <definedName name="________GBS213" localSheetId="8">#REF!</definedName>
    <definedName name="________GBS213">#REF!</definedName>
    <definedName name="________GBS214" localSheetId="8">#REF!</definedName>
    <definedName name="________GBS214">#REF!</definedName>
    <definedName name="________GBS215" localSheetId="8">#REF!</definedName>
    <definedName name="________GBS215">#REF!</definedName>
    <definedName name="________GBS216" localSheetId="8">#REF!</definedName>
    <definedName name="________GBS216">#REF!</definedName>
    <definedName name="________GBS217" localSheetId="8">#REF!</definedName>
    <definedName name="________GBS217">#REF!</definedName>
    <definedName name="________GBS218" localSheetId="8">#REF!</definedName>
    <definedName name="________GBS218">#REF!</definedName>
    <definedName name="________GBS219" localSheetId="8">#REF!</definedName>
    <definedName name="________GBS219">#REF!</definedName>
    <definedName name="________GBS22" localSheetId="8">#REF!</definedName>
    <definedName name="________GBS22">#REF!</definedName>
    <definedName name="________GBS220" localSheetId="8">#REF!</definedName>
    <definedName name="________GBS220">#REF!</definedName>
    <definedName name="________GBS221" localSheetId="8">#REF!</definedName>
    <definedName name="________GBS221">#REF!</definedName>
    <definedName name="________GBS222" localSheetId="8">#REF!</definedName>
    <definedName name="________GBS222">#REF!</definedName>
    <definedName name="________GBS223" localSheetId="8">#REF!</definedName>
    <definedName name="________GBS223">#REF!</definedName>
    <definedName name="________GBS224" localSheetId="8">#REF!</definedName>
    <definedName name="________GBS224">#REF!</definedName>
    <definedName name="________GBS23" localSheetId="8">#REF!</definedName>
    <definedName name="________GBS23">#REF!</definedName>
    <definedName name="________GBS24" localSheetId="8">#REF!</definedName>
    <definedName name="________GBS24">#REF!</definedName>
    <definedName name="________GBS25" localSheetId="8">#REF!</definedName>
    <definedName name="________GBS25">#REF!</definedName>
    <definedName name="________GBS26" localSheetId="8">#REF!</definedName>
    <definedName name="________GBS26">#REF!</definedName>
    <definedName name="________GBS27" localSheetId="8">#REF!</definedName>
    <definedName name="________GBS27">#REF!</definedName>
    <definedName name="________GBS28" localSheetId="8">#REF!</definedName>
    <definedName name="________GBS28">#REF!</definedName>
    <definedName name="________GBS29" localSheetId="8">#REF!</definedName>
    <definedName name="________GBS29">#REF!</definedName>
    <definedName name="________imp1">[10]DATA_PRG!$H$245</definedName>
    <definedName name="________KC139" localSheetId="8">#REF!</definedName>
    <definedName name="________KC139" localSheetId="0">#REF!</definedName>
    <definedName name="________KC139">#REF!</definedName>
    <definedName name="________knr2" localSheetId="8">#REF!</definedName>
    <definedName name="________knr2" localSheetId="0">#REF!</definedName>
    <definedName name="________knr2">#REF!</definedName>
    <definedName name="________l1">[3]leads!$A$3:$E$108</definedName>
    <definedName name="________l12" localSheetId="8">#REF!</definedName>
    <definedName name="________l12" localSheetId="0">#REF!</definedName>
    <definedName name="________l12">#REF!</definedName>
    <definedName name="________l2">[2]r!$F$29</definedName>
    <definedName name="________l3" localSheetId="8">#REF!</definedName>
    <definedName name="________l3" localSheetId="0">#REF!</definedName>
    <definedName name="________l3">#REF!</definedName>
    <definedName name="________l4">[4]Sheet1!$W$2:$Y$103</definedName>
    <definedName name="________l5" localSheetId="8">#REF!</definedName>
    <definedName name="________l5" localSheetId="0">#REF!</definedName>
    <definedName name="________l5">#REF!</definedName>
    <definedName name="________l6">[2]r!$F$4</definedName>
    <definedName name="________l7">[5]r!$F$4</definedName>
    <definedName name="________l8">[2]r!$F$2</definedName>
    <definedName name="________l9">[2]r!$F$3</definedName>
    <definedName name="________LJ6">[13]DATA!$H$245</definedName>
    <definedName name="________lj600" localSheetId="8">#REF!</definedName>
    <definedName name="________lj600" localSheetId="0">#REF!</definedName>
    <definedName name="________lj600">#REF!</definedName>
    <definedName name="________lj900" localSheetId="8">#REF!</definedName>
    <definedName name="________lj900" localSheetId="0">#REF!</definedName>
    <definedName name="________lj900">#REF!</definedName>
    <definedName name="________LL3" localSheetId="8">#REF!</definedName>
    <definedName name="________LL3" localSheetId="0">#REF!</definedName>
    <definedName name="________LL3">#REF!</definedName>
    <definedName name="________LSO24" localSheetId="8">[14]Lead!#REF!</definedName>
    <definedName name="________LSO24" localSheetId="0">[14]Lead!#REF!</definedName>
    <definedName name="________LSO24">[14]Lead!#REF!</definedName>
    <definedName name="________MA1" localSheetId="8">#REF!</definedName>
    <definedName name="________MA1" localSheetId="0">#REF!</definedName>
    <definedName name="________MA1">#REF!</definedName>
    <definedName name="________MA2" localSheetId="8">#REF!</definedName>
    <definedName name="________MA2" localSheetId="0">#REF!</definedName>
    <definedName name="________MA2">#REF!</definedName>
    <definedName name="________me12" localSheetId="8">'[18]Lead statement'!#REF!</definedName>
    <definedName name="________me12" localSheetId="0">'[18]Lead statement'!#REF!</definedName>
    <definedName name="________me12">'[18]Lead statement'!#REF!</definedName>
    <definedName name="________Met22" localSheetId="8">#REF!</definedName>
    <definedName name="________Met22" localSheetId="0">#REF!</definedName>
    <definedName name="________Met22">#REF!</definedName>
    <definedName name="________Met45" localSheetId="8">#REF!</definedName>
    <definedName name="________Met45" localSheetId="0">#REF!</definedName>
    <definedName name="________Met45">#REF!</definedName>
    <definedName name="________MEt55" localSheetId="8">#REF!</definedName>
    <definedName name="________MEt55" localSheetId="0">#REF!</definedName>
    <definedName name="________MEt55">#REF!</definedName>
    <definedName name="________Met63" localSheetId="8">#REF!</definedName>
    <definedName name="________Met63">#REF!</definedName>
    <definedName name="________MIX124">[19]maya!$A$11:$A$18</definedName>
    <definedName name="________ML21" localSheetId="8">#REF!</definedName>
    <definedName name="________ML21" localSheetId="0">#REF!</definedName>
    <definedName name="________ML21">#REF!</definedName>
    <definedName name="________ML210" localSheetId="8">#REF!</definedName>
    <definedName name="________ML210" localSheetId="0">#REF!</definedName>
    <definedName name="________ML210">#REF!</definedName>
    <definedName name="________ML211" localSheetId="8">#REF!</definedName>
    <definedName name="________ML211" localSheetId="0">#REF!</definedName>
    <definedName name="________ML211">#REF!</definedName>
    <definedName name="________ML212" localSheetId="8">#REF!</definedName>
    <definedName name="________ML212">#REF!</definedName>
    <definedName name="________ML213" localSheetId="8">#REF!</definedName>
    <definedName name="________ML213">#REF!</definedName>
    <definedName name="________ML214" localSheetId="8">#REF!</definedName>
    <definedName name="________ML214">#REF!</definedName>
    <definedName name="________ML215" localSheetId="8">#REF!</definedName>
    <definedName name="________ML215">#REF!</definedName>
    <definedName name="________ML216" localSheetId="8">#REF!</definedName>
    <definedName name="________ML216">#REF!</definedName>
    <definedName name="________ML217" localSheetId="8">#REF!</definedName>
    <definedName name="________ML217">#REF!</definedName>
    <definedName name="________ML218" localSheetId="8">#REF!</definedName>
    <definedName name="________ML218">#REF!</definedName>
    <definedName name="________ML219" localSheetId="8">#REF!</definedName>
    <definedName name="________ML219">#REF!</definedName>
    <definedName name="________ML22" localSheetId="8">#REF!</definedName>
    <definedName name="________ML22">#REF!</definedName>
    <definedName name="________ML220" localSheetId="8">#REF!</definedName>
    <definedName name="________ML220">#REF!</definedName>
    <definedName name="________ML221" localSheetId="8">#REF!</definedName>
    <definedName name="________ML221">#REF!</definedName>
    <definedName name="________ML222" localSheetId="8">#REF!</definedName>
    <definedName name="________ML222">#REF!</definedName>
    <definedName name="________ML223" localSheetId="8">#REF!</definedName>
    <definedName name="________ML223">#REF!</definedName>
    <definedName name="________ML224" localSheetId="8">#REF!</definedName>
    <definedName name="________ML224">#REF!</definedName>
    <definedName name="________ML23" localSheetId="8">#REF!</definedName>
    <definedName name="________ML23">#REF!</definedName>
    <definedName name="________ML24" localSheetId="8">#REF!</definedName>
    <definedName name="________ML24">#REF!</definedName>
    <definedName name="________ML25" localSheetId="8">#REF!</definedName>
    <definedName name="________ML25">#REF!</definedName>
    <definedName name="________ML26" localSheetId="8">#REF!</definedName>
    <definedName name="________ML26">#REF!</definedName>
    <definedName name="________ML27" localSheetId="8">#REF!</definedName>
    <definedName name="________ML27">#REF!</definedName>
    <definedName name="________ML28" localSheetId="8">#REF!</definedName>
    <definedName name="________ML28">#REF!</definedName>
    <definedName name="________ML29" localSheetId="8">#REF!</definedName>
    <definedName name="________ML29">#REF!</definedName>
    <definedName name="________ML31" localSheetId="8">#REF!</definedName>
    <definedName name="________ML31">#REF!</definedName>
    <definedName name="________ML310" localSheetId="8">#REF!</definedName>
    <definedName name="________ML310">#REF!</definedName>
    <definedName name="________ML311" localSheetId="8">#REF!</definedName>
    <definedName name="________ML311">#REF!</definedName>
    <definedName name="________ML312" localSheetId="8">#REF!</definedName>
    <definedName name="________ML312">#REF!</definedName>
    <definedName name="________ML313" localSheetId="8">#REF!</definedName>
    <definedName name="________ML313">#REF!</definedName>
    <definedName name="________ML314" localSheetId="8">#REF!</definedName>
    <definedName name="________ML314">#REF!</definedName>
    <definedName name="________ML315" localSheetId="8">#REF!</definedName>
    <definedName name="________ML315">#REF!</definedName>
    <definedName name="________ML316" localSheetId="8">#REF!</definedName>
    <definedName name="________ML316">#REF!</definedName>
    <definedName name="________ML317" localSheetId="8">#REF!</definedName>
    <definedName name="________ML317">#REF!</definedName>
    <definedName name="________ML318" localSheetId="8">#REF!</definedName>
    <definedName name="________ML318">#REF!</definedName>
    <definedName name="________ML319" localSheetId="8">#REF!</definedName>
    <definedName name="________ML319">#REF!</definedName>
    <definedName name="________ML32" localSheetId="8">#REF!</definedName>
    <definedName name="________ML32">#REF!</definedName>
    <definedName name="________ML320" localSheetId="8">#REF!</definedName>
    <definedName name="________ML320">#REF!</definedName>
    <definedName name="________ML321" localSheetId="8">#REF!</definedName>
    <definedName name="________ML321">#REF!</definedName>
    <definedName name="________ML322" localSheetId="8">#REF!</definedName>
    <definedName name="________ML322">#REF!</definedName>
    <definedName name="________ML323" localSheetId="8">#REF!</definedName>
    <definedName name="________ML323">#REF!</definedName>
    <definedName name="________ML324" localSheetId="8">#REF!</definedName>
    <definedName name="________ML324">#REF!</definedName>
    <definedName name="________ML33" localSheetId="8">#REF!</definedName>
    <definedName name="________ML33">#REF!</definedName>
    <definedName name="________ML34" localSheetId="8">#REF!</definedName>
    <definedName name="________ML34">#REF!</definedName>
    <definedName name="________ML35" localSheetId="8">#REF!</definedName>
    <definedName name="________ML35">#REF!</definedName>
    <definedName name="________ML36" localSheetId="8">#REF!</definedName>
    <definedName name="________ML36">#REF!</definedName>
    <definedName name="________ML37" localSheetId="8">#REF!</definedName>
    <definedName name="________ML37">#REF!</definedName>
    <definedName name="________ML38" localSheetId="8">#REF!</definedName>
    <definedName name="________ML38">#REF!</definedName>
    <definedName name="________ML39" localSheetId="8">#REF!</definedName>
    <definedName name="________ML39">#REF!</definedName>
    <definedName name="________ML7" localSheetId="8">#REF!</definedName>
    <definedName name="________ML7">#REF!</definedName>
    <definedName name="________ML8" localSheetId="8">#REF!</definedName>
    <definedName name="________ML8">#REF!</definedName>
    <definedName name="________ML9" localSheetId="8">#REF!</definedName>
    <definedName name="________ML9">#REF!</definedName>
    <definedName name="________mm1">[6]r!$F$4</definedName>
    <definedName name="________mm1000" localSheetId="8">#REF!</definedName>
    <definedName name="________mm1000" localSheetId="0">#REF!</definedName>
    <definedName name="________mm1000">#REF!</definedName>
    <definedName name="________mm11">[2]r!$F$4</definedName>
    <definedName name="________mm111">[5]r!$F$4</definedName>
    <definedName name="________mm600" localSheetId="8">#REF!</definedName>
    <definedName name="________mm600" localSheetId="0">#REF!</definedName>
    <definedName name="________mm600">#REF!</definedName>
    <definedName name="________mm800" localSheetId="8">#REF!</definedName>
    <definedName name="________mm800" localSheetId="0">#REF!</definedName>
    <definedName name="________mm800">#REF!</definedName>
    <definedName name="________MS6">[30]MRATES!$T$17</definedName>
    <definedName name="________OH1">[30]MRATES!$T$26</definedName>
    <definedName name="________PC1" localSheetId="8">#REF!</definedName>
    <definedName name="________PC1" localSheetId="0">#REF!</definedName>
    <definedName name="________PC1">#REF!</definedName>
    <definedName name="________PC10" localSheetId="8">#REF!</definedName>
    <definedName name="________PC10" localSheetId="0">#REF!</definedName>
    <definedName name="________PC10">#REF!</definedName>
    <definedName name="________PC11" localSheetId="8">#REF!</definedName>
    <definedName name="________PC11" localSheetId="0">#REF!</definedName>
    <definedName name="________PC11">#REF!</definedName>
    <definedName name="________PC12" localSheetId="8">#REF!</definedName>
    <definedName name="________PC12">#REF!</definedName>
    <definedName name="________PC13" localSheetId="8">#REF!</definedName>
    <definedName name="________PC13">#REF!</definedName>
    <definedName name="________PC14" localSheetId="8">#REF!</definedName>
    <definedName name="________PC14">#REF!</definedName>
    <definedName name="________PC15" localSheetId="8">#REF!</definedName>
    <definedName name="________PC15">#REF!</definedName>
    <definedName name="________PC16" localSheetId="8">#REF!</definedName>
    <definedName name="________PC16">#REF!</definedName>
    <definedName name="________PC17" localSheetId="8">#REF!</definedName>
    <definedName name="________PC17">#REF!</definedName>
    <definedName name="________PC18" localSheetId="8">#REF!</definedName>
    <definedName name="________PC18">#REF!</definedName>
    <definedName name="________PC19" localSheetId="8">#REF!</definedName>
    <definedName name="________PC19">#REF!</definedName>
    <definedName name="________pc2" localSheetId="8">#REF!</definedName>
    <definedName name="________pc2" localSheetId="0">#REF!</definedName>
    <definedName name="________pc2">#REF!</definedName>
    <definedName name="________PC20" localSheetId="8">#REF!</definedName>
    <definedName name="________PC20">#REF!</definedName>
    <definedName name="________PC21" localSheetId="8">#REF!</definedName>
    <definedName name="________PC21">#REF!</definedName>
    <definedName name="________PC22" localSheetId="8">#REF!</definedName>
    <definedName name="________PC22">#REF!</definedName>
    <definedName name="________PC23" localSheetId="8">#REF!</definedName>
    <definedName name="________PC23">#REF!</definedName>
    <definedName name="________PC24" localSheetId="8">#REF!</definedName>
    <definedName name="________PC24">#REF!</definedName>
    <definedName name="________PC3" localSheetId="8">#REF!</definedName>
    <definedName name="________PC3">#REF!</definedName>
    <definedName name="________PC4" localSheetId="8">#REF!</definedName>
    <definedName name="________PC4">#REF!</definedName>
    <definedName name="________PC5" localSheetId="8">#REF!</definedName>
    <definedName name="________PC5">#REF!</definedName>
    <definedName name="________PC6" localSheetId="8">#REF!</definedName>
    <definedName name="________PC6">#REF!</definedName>
    <definedName name="________pc600" localSheetId="8">#REF!</definedName>
    <definedName name="________pc600">#REF!</definedName>
    <definedName name="________PC7" localSheetId="8">#REF!</definedName>
    <definedName name="________PC7">#REF!</definedName>
    <definedName name="________PC8" localSheetId="8">#REF!</definedName>
    <definedName name="________PC8">#REF!</definedName>
    <definedName name="________PC9" localSheetId="8">#REF!</definedName>
    <definedName name="________PC9">#REF!</definedName>
    <definedName name="________pc900" localSheetId="8">#REF!</definedName>
    <definedName name="________pc900">#REF!</definedName>
    <definedName name="________pla4">[11]DATA_PRG!$H$269</definedName>
    <definedName name="________pv2" localSheetId="8">#REF!</definedName>
    <definedName name="________pv2" localSheetId="0">#REF!</definedName>
    <definedName name="________pv2">#REF!</definedName>
    <definedName name="________rr3">[7]v!$A$2:$E$51</definedName>
    <definedName name="________rrr1">[7]r!$B$1:$I$145</definedName>
    <definedName name="________S12" localSheetId="8">'[27]p&amp;m'!#REF!</definedName>
    <definedName name="________S12" localSheetId="0">'[27]p&amp;m'!#REF!</definedName>
    <definedName name="________S12">'[27]p&amp;m'!#REF!</definedName>
    <definedName name="________SP10">[12]Sheet1!$C$18</definedName>
    <definedName name="________SP16">[12]Sheet1!$C$24</definedName>
    <definedName name="________SP7">[12]Sheet1!$C$15</definedName>
    <definedName name="________ss12">[8]rdamdata!$J$8</definedName>
    <definedName name="________ss20">[8]rdamdata!$J$7</definedName>
    <definedName name="________ss40">[8]rdamdata!$J$6</definedName>
    <definedName name="________var1" localSheetId="8">#REF!</definedName>
    <definedName name="________var1" localSheetId="0">#REF!</definedName>
    <definedName name="________var1">#REF!</definedName>
    <definedName name="________var4" localSheetId="8">#REF!</definedName>
    <definedName name="________var4" localSheetId="0">#REF!</definedName>
    <definedName name="________var4">#REF!</definedName>
    <definedName name="________vat1" localSheetId="8">#REF!</definedName>
    <definedName name="________vat1" localSheetId="0">#REF!</definedName>
    <definedName name="________vat1">#REF!</definedName>
    <definedName name="________xh2256">[31]HDPE!$L$30</definedName>
    <definedName name="________xh2506">[31]HDPE!$M$30</definedName>
    <definedName name="________xh2806">[31]HDPE!$N$30</definedName>
    <definedName name="________xh3156">[31]HDPE!$O$30</definedName>
    <definedName name="________xh634">[31]HDPE!$C$16</definedName>
    <definedName name="________xk7100">[31]DI!$C$37</definedName>
    <definedName name="________xk7150">[31]DI!$D$37</definedName>
    <definedName name="________xk7250">[31]DI!$F$37</definedName>
    <definedName name="________xk7300">[31]DI!$G$37</definedName>
    <definedName name="________xp11010">[31]pvc!$F$61</definedName>
    <definedName name="________xp1104">[31]pvc!$F$31</definedName>
    <definedName name="________xp1106">[31]pvc!$F$46</definedName>
    <definedName name="________xp1254">[31]pvc!$G$31</definedName>
    <definedName name="________xp1256">[31]pvc!$G$46</definedName>
    <definedName name="________xp14010">[31]pvc!$H$61</definedName>
    <definedName name="________xp1404">[31]pvc!$H$31</definedName>
    <definedName name="________xp1406">[31]pvc!$H$46</definedName>
    <definedName name="________xp1604">[31]pvc!$I$31</definedName>
    <definedName name="________xp1606">[31]pvc!$I$46</definedName>
    <definedName name="________xp1804">[31]pvc!$J$31</definedName>
    <definedName name="________xp1806">[31]pvc!$J$46</definedName>
    <definedName name="________xp2006">[31]pvc!$K$46</definedName>
    <definedName name="________xp6310">[31]pvc!$C$61</definedName>
    <definedName name="________xp636">[31]pvc!$C$46</definedName>
    <definedName name="________xp7510">[31]pvc!$D$61</definedName>
    <definedName name="________xp754">[31]pvc!$D$31</definedName>
    <definedName name="________xp756">[31]pvc!$D$46</definedName>
    <definedName name="________xp9010">[31]pvc!$E$61</definedName>
    <definedName name="________xp904">[31]pvc!$E$31</definedName>
    <definedName name="________xp906">[31]pvc!$E$46</definedName>
    <definedName name="_______bla1">[1]leads!$H$7</definedName>
    <definedName name="_______BSG100" localSheetId="8">#REF!</definedName>
    <definedName name="_______BSG100" localSheetId="0">#REF!</definedName>
    <definedName name="_______BSG100">#REF!</definedName>
    <definedName name="_______BSG150" localSheetId="8">#REF!</definedName>
    <definedName name="_______BSG150" localSheetId="0">#REF!</definedName>
    <definedName name="_______BSG150">#REF!</definedName>
    <definedName name="_______BSG5" localSheetId="8">#REF!</definedName>
    <definedName name="_______BSG5" localSheetId="0">#REF!</definedName>
    <definedName name="_______BSG5">#REF!</definedName>
    <definedName name="_______BSG75" localSheetId="8">#REF!</definedName>
    <definedName name="_______BSG75">#REF!</definedName>
    <definedName name="_______BTC1" localSheetId="8">#REF!</definedName>
    <definedName name="_______BTC1">#REF!</definedName>
    <definedName name="_______BTC10" localSheetId="8">#REF!</definedName>
    <definedName name="_______BTC10">#REF!</definedName>
    <definedName name="_______BTC11" localSheetId="8">#REF!</definedName>
    <definedName name="_______BTC11">#REF!</definedName>
    <definedName name="_______BTC12" localSheetId="8">#REF!</definedName>
    <definedName name="_______BTC12">#REF!</definedName>
    <definedName name="_______BTC13" localSheetId="8">#REF!</definedName>
    <definedName name="_______BTC13">#REF!</definedName>
    <definedName name="_______BTC14" localSheetId="8">#REF!</definedName>
    <definedName name="_______BTC14">#REF!</definedName>
    <definedName name="_______BTC15" localSheetId="8">#REF!</definedName>
    <definedName name="_______BTC15">#REF!</definedName>
    <definedName name="_______BTC16" localSheetId="8">#REF!</definedName>
    <definedName name="_______BTC16">#REF!</definedName>
    <definedName name="_______BTC17" localSheetId="8">#REF!</definedName>
    <definedName name="_______BTC17">#REF!</definedName>
    <definedName name="_______BTC18" localSheetId="8">#REF!</definedName>
    <definedName name="_______BTC18">#REF!</definedName>
    <definedName name="_______BTC19" localSheetId="8">#REF!</definedName>
    <definedName name="_______BTC19">#REF!</definedName>
    <definedName name="_______BTC2" localSheetId="8">#REF!</definedName>
    <definedName name="_______BTC2">#REF!</definedName>
    <definedName name="_______BTC20" localSheetId="8">#REF!</definedName>
    <definedName name="_______BTC20">#REF!</definedName>
    <definedName name="_______BTC21" localSheetId="8">#REF!</definedName>
    <definedName name="_______BTC21">#REF!</definedName>
    <definedName name="_______BTC22" localSheetId="8">#REF!</definedName>
    <definedName name="_______BTC22">#REF!</definedName>
    <definedName name="_______BTC23" localSheetId="8">#REF!</definedName>
    <definedName name="_______BTC23">#REF!</definedName>
    <definedName name="_______BTC24" localSheetId="8">#REF!</definedName>
    <definedName name="_______BTC24">#REF!</definedName>
    <definedName name="_______BTC3" localSheetId="8">#REF!</definedName>
    <definedName name="_______BTC3">#REF!</definedName>
    <definedName name="_______BTC4" localSheetId="8">#REF!</definedName>
    <definedName name="_______BTC4">#REF!</definedName>
    <definedName name="_______BTC5" localSheetId="8">#REF!</definedName>
    <definedName name="_______BTC5">#REF!</definedName>
    <definedName name="_______BTC6" localSheetId="8">#REF!</definedName>
    <definedName name="_______BTC6">#REF!</definedName>
    <definedName name="_______BTC7" localSheetId="8">#REF!</definedName>
    <definedName name="_______BTC7">#REF!</definedName>
    <definedName name="_______BTC8" localSheetId="8">#REF!</definedName>
    <definedName name="_______BTC8">#REF!</definedName>
    <definedName name="_______BTC9" localSheetId="8">#REF!</definedName>
    <definedName name="_______BTC9">#REF!</definedName>
    <definedName name="_______BTR1" localSheetId="8">#REF!</definedName>
    <definedName name="_______BTR1">#REF!</definedName>
    <definedName name="_______BTR10" localSheetId="8">#REF!</definedName>
    <definedName name="_______BTR10">#REF!</definedName>
    <definedName name="_______BTR11" localSheetId="8">#REF!</definedName>
    <definedName name="_______BTR11">#REF!</definedName>
    <definedName name="_______BTR12" localSheetId="8">#REF!</definedName>
    <definedName name="_______BTR12">#REF!</definedName>
    <definedName name="_______BTR13" localSheetId="8">#REF!</definedName>
    <definedName name="_______BTR13">#REF!</definedName>
    <definedName name="_______BTR14" localSheetId="8">#REF!</definedName>
    <definedName name="_______BTR14">#REF!</definedName>
    <definedName name="_______BTR15" localSheetId="8">#REF!</definedName>
    <definedName name="_______BTR15">#REF!</definedName>
    <definedName name="_______BTR16" localSheetId="8">#REF!</definedName>
    <definedName name="_______BTR16">#REF!</definedName>
    <definedName name="_______BTR17" localSheetId="8">#REF!</definedName>
    <definedName name="_______BTR17">#REF!</definedName>
    <definedName name="_______BTR18" localSheetId="8">#REF!</definedName>
    <definedName name="_______BTR18">#REF!</definedName>
    <definedName name="_______BTR19" localSheetId="8">#REF!</definedName>
    <definedName name="_______BTR19">#REF!</definedName>
    <definedName name="_______BTR2" localSheetId="8">#REF!</definedName>
    <definedName name="_______BTR2">#REF!</definedName>
    <definedName name="_______BTR20" localSheetId="8">#REF!</definedName>
    <definedName name="_______BTR20">#REF!</definedName>
    <definedName name="_______BTR21" localSheetId="8">#REF!</definedName>
    <definedName name="_______BTR21">#REF!</definedName>
    <definedName name="_______BTR22" localSheetId="8">#REF!</definedName>
    <definedName name="_______BTR22">#REF!</definedName>
    <definedName name="_______BTR23" localSheetId="8">#REF!</definedName>
    <definedName name="_______BTR23">#REF!</definedName>
    <definedName name="_______BTR24" localSheetId="8">#REF!</definedName>
    <definedName name="_______BTR24">#REF!</definedName>
    <definedName name="_______BTR3" localSheetId="8">#REF!</definedName>
    <definedName name="_______BTR3">#REF!</definedName>
    <definedName name="_______BTR4" localSheetId="8">#REF!</definedName>
    <definedName name="_______BTR4">#REF!</definedName>
    <definedName name="_______BTR5" localSheetId="8">#REF!</definedName>
    <definedName name="_______BTR5">#REF!</definedName>
    <definedName name="_______BTR6" localSheetId="8">#REF!</definedName>
    <definedName name="_______BTR6">#REF!</definedName>
    <definedName name="_______BTR7" localSheetId="8">#REF!</definedName>
    <definedName name="_______BTR7">#REF!</definedName>
    <definedName name="_______BTR8" localSheetId="8">#REF!</definedName>
    <definedName name="_______BTR8">#REF!</definedName>
    <definedName name="_______BTR9" localSheetId="8">#REF!</definedName>
    <definedName name="_______BTR9">#REF!</definedName>
    <definedName name="_______BTS1" localSheetId="8">#REF!</definedName>
    <definedName name="_______BTS1">#REF!</definedName>
    <definedName name="_______BTS10" localSheetId="8">#REF!</definedName>
    <definedName name="_______BTS10">#REF!</definedName>
    <definedName name="_______BTS11" localSheetId="8">#REF!</definedName>
    <definedName name="_______BTS11">#REF!</definedName>
    <definedName name="_______BTS12" localSheetId="8">#REF!</definedName>
    <definedName name="_______BTS12">#REF!</definedName>
    <definedName name="_______BTS13" localSheetId="8">#REF!</definedName>
    <definedName name="_______BTS13">#REF!</definedName>
    <definedName name="_______BTS14" localSheetId="8">#REF!</definedName>
    <definedName name="_______BTS14">#REF!</definedName>
    <definedName name="_______BTS15" localSheetId="8">#REF!</definedName>
    <definedName name="_______BTS15">#REF!</definedName>
    <definedName name="_______BTS16" localSheetId="8">#REF!</definedName>
    <definedName name="_______BTS16">#REF!</definedName>
    <definedName name="_______BTS17" localSheetId="8">#REF!</definedName>
    <definedName name="_______BTS17">#REF!</definedName>
    <definedName name="_______BTS18" localSheetId="8">#REF!</definedName>
    <definedName name="_______BTS18">#REF!</definedName>
    <definedName name="_______BTS19" localSheetId="8">#REF!</definedName>
    <definedName name="_______BTS19">#REF!</definedName>
    <definedName name="_______BTS2" localSheetId="8">#REF!</definedName>
    <definedName name="_______BTS2">#REF!</definedName>
    <definedName name="_______BTS20" localSheetId="8">#REF!</definedName>
    <definedName name="_______BTS20">#REF!</definedName>
    <definedName name="_______BTS21" localSheetId="8">#REF!</definedName>
    <definedName name="_______BTS21">#REF!</definedName>
    <definedName name="_______BTS22" localSheetId="8">#REF!</definedName>
    <definedName name="_______BTS22">#REF!</definedName>
    <definedName name="_______BTS23" localSheetId="8">#REF!</definedName>
    <definedName name="_______BTS23">#REF!</definedName>
    <definedName name="_______BTS24" localSheetId="8">#REF!</definedName>
    <definedName name="_______BTS24">#REF!</definedName>
    <definedName name="_______BTS3" localSheetId="8">#REF!</definedName>
    <definedName name="_______BTS3">#REF!</definedName>
    <definedName name="_______BTS4" localSheetId="8">#REF!</definedName>
    <definedName name="_______BTS4">#REF!</definedName>
    <definedName name="_______BTS5" localSheetId="8">#REF!</definedName>
    <definedName name="_______BTS5">#REF!</definedName>
    <definedName name="_______BTS6" localSheetId="8">#REF!</definedName>
    <definedName name="_______BTS6">#REF!</definedName>
    <definedName name="_______BTS7" localSheetId="8">#REF!</definedName>
    <definedName name="_______BTS7">#REF!</definedName>
    <definedName name="_______BTS8" localSheetId="8">#REF!</definedName>
    <definedName name="_______BTS8">#REF!</definedName>
    <definedName name="_______BTS9" localSheetId="8">#REF!</definedName>
    <definedName name="_______BTS9">#REF!</definedName>
    <definedName name="_______can430">40.73</definedName>
    <definedName name="_______can435">43.3</definedName>
    <definedName name="_______cbr1" localSheetId="8">#REF!</definedName>
    <definedName name="_______cbr1" localSheetId="0">#REF!</definedName>
    <definedName name="_______cbr1">#REF!</definedName>
    <definedName name="_______cbr2" localSheetId="8">#REF!</definedName>
    <definedName name="_______cbr2" localSheetId="0">#REF!</definedName>
    <definedName name="_______cbr2">#REF!</definedName>
    <definedName name="_______cbr3" localSheetId="8">#REF!</definedName>
    <definedName name="_______cbr3" localSheetId="0">#REF!</definedName>
    <definedName name="_______cbr3">#REF!</definedName>
    <definedName name="_______cbr4" localSheetId="8">#REF!</definedName>
    <definedName name="_______cbr4">#REF!</definedName>
    <definedName name="_______CCW1">[13]DATA!$H$67</definedName>
    <definedName name="_______CCW2">[13]DATA!$H$97</definedName>
    <definedName name="_______cur1">[2]r!$F$30</definedName>
    <definedName name="_______ewe1" localSheetId="8">#REF!</definedName>
    <definedName name="_______ewe1" localSheetId="0">#REF!</definedName>
    <definedName name="_______ewe1">#REF!</definedName>
    <definedName name="_______G120907" localSheetId="8">[29]Data!#REF!</definedName>
    <definedName name="_______G120907" localSheetId="0">[29]Data!#REF!</definedName>
    <definedName name="_______G120907">[29]Data!#REF!</definedName>
    <definedName name="_______GBS11" localSheetId="8">#REF!</definedName>
    <definedName name="_______GBS11" localSheetId="0">#REF!</definedName>
    <definedName name="_______GBS11">#REF!</definedName>
    <definedName name="_______GBS110" localSheetId="8">#REF!</definedName>
    <definedName name="_______GBS110" localSheetId="0">#REF!</definedName>
    <definedName name="_______GBS110">#REF!</definedName>
    <definedName name="_______GBS111" localSheetId="8">#REF!</definedName>
    <definedName name="_______GBS111" localSheetId="0">#REF!</definedName>
    <definedName name="_______GBS111">#REF!</definedName>
    <definedName name="_______GBS112" localSheetId="8">#REF!</definedName>
    <definedName name="_______GBS112">#REF!</definedName>
    <definedName name="_______GBS113" localSheetId="8">#REF!</definedName>
    <definedName name="_______GBS113">#REF!</definedName>
    <definedName name="_______GBS114" localSheetId="8">#REF!</definedName>
    <definedName name="_______GBS114">#REF!</definedName>
    <definedName name="_______GBS115" localSheetId="8">#REF!</definedName>
    <definedName name="_______GBS115">#REF!</definedName>
    <definedName name="_______GBS116" localSheetId="8">#REF!</definedName>
    <definedName name="_______GBS116">#REF!</definedName>
    <definedName name="_______GBS117" localSheetId="8">#REF!</definedName>
    <definedName name="_______GBS117">#REF!</definedName>
    <definedName name="_______GBS118" localSheetId="8">#REF!</definedName>
    <definedName name="_______GBS118">#REF!</definedName>
    <definedName name="_______GBS119" localSheetId="8">#REF!</definedName>
    <definedName name="_______GBS119">#REF!</definedName>
    <definedName name="_______GBS12" localSheetId="8">#REF!</definedName>
    <definedName name="_______GBS12">#REF!</definedName>
    <definedName name="_______GBS120" localSheetId="8">#REF!</definedName>
    <definedName name="_______GBS120">#REF!</definedName>
    <definedName name="_______GBS121" localSheetId="8">#REF!</definedName>
    <definedName name="_______GBS121">#REF!</definedName>
    <definedName name="_______GBS122" localSheetId="8">#REF!</definedName>
    <definedName name="_______GBS122">#REF!</definedName>
    <definedName name="_______GBS123" localSheetId="8">#REF!</definedName>
    <definedName name="_______GBS123">#REF!</definedName>
    <definedName name="_______GBS124" localSheetId="8">#REF!</definedName>
    <definedName name="_______GBS124">#REF!</definedName>
    <definedName name="_______GBS13" localSheetId="8">#REF!</definedName>
    <definedName name="_______GBS13">#REF!</definedName>
    <definedName name="_______GBS14" localSheetId="8">#REF!</definedName>
    <definedName name="_______GBS14">#REF!</definedName>
    <definedName name="_______GBS15" localSheetId="8">#REF!</definedName>
    <definedName name="_______GBS15">#REF!</definedName>
    <definedName name="_______GBS16" localSheetId="8">#REF!</definedName>
    <definedName name="_______GBS16">#REF!</definedName>
    <definedName name="_______GBS17" localSheetId="8">#REF!</definedName>
    <definedName name="_______GBS17">#REF!</definedName>
    <definedName name="_______GBS18" localSheetId="8">#REF!</definedName>
    <definedName name="_______GBS18">#REF!</definedName>
    <definedName name="_______GBS19" localSheetId="8">#REF!</definedName>
    <definedName name="_______GBS19">#REF!</definedName>
    <definedName name="_______GBS21" localSheetId="8">#REF!</definedName>
    <definedName name="_______GBS21">#REF!</definedName>
    <definedName name="_______GBS210" localSheetId="8">#REF!</definedName>
    <definedName name="_______GBS210">#REF!</definedName>
    <definedName name="_______GBS211" localSheetId="8">#REF!</definedName>
    <definedName name="_______GBS211">#REF!</definedName>
    <definedName name="_______GBS212" localSheetId="8">#REF!</definedName>
    <definedName name="_______GBS212">#REF!</definedName>
    <definedName name="_______GBS213" localSheetId="8">#REF!</definedName>
    <definedName name="_______GBS213">#REF!</definedName>
    <definedName name="_______GBS214" localSheetId="8">#REF!</definedName>
    <definedName name="_______GBS214">#REF!</definedName>
    <definedName name="_______GBS215" localSheetId="8">#REF!</definedName>
    <definedName name="_______GBS215">#REF!</definedName>
    <definedName name="_______GBS216" localSheetId="8">#REF!</definedName>
    <definedName name="_______GBS216">#REF!</definedName>
    <definedName name="_______GBS217" localSheetId="8">#REF!</definedName>
    <definedName name="_______GBS217">#REF!</definedName>
    <definedName name="_______GBS218" localSheetId="8">#REF!</definedName>
    <definedName name="_______GBS218">#REF!</definedName>
    <definedName name="_______GBS219" localSheetId="8">#REF!</definedName>
    <definedName name="_______GBS219">#REF!</definedName>
    <definedName name="_______GBS22" localSheetId="8">#REF!</definedName>
    <definedName name="_______GBS22">#REF!</definedName>
    <definedName name="_______GBS220" localSheetId="8">#REF!</definedName>
    <definedName name="_______GBS220">#REF!</definedName>
    <definedName name="_______GBS221" localSheetId="8">#REF!</definedName>
    <definedName name="_______GBS221">#REF!</definedName>
    <definedName name="_______GBS222" localSheetId="8">#REF!</definedName>
    <definedName name="_______GBS222">#REF!</definedName>
    <definedName name="_______GBS223" localSheetId="8">#REF!</definedName>
    <definedName name="_______GBS223">#REF!</definedName>
    <definedName name="_______GBS224" localSheetId="8">#REF!</definedName>
    <definedName name="_______GBS224">#REF!</definedName>
    <definedName name="_______GBS23" localSheetId="8">#REF!</definedName>
    <definedName name="_______GBS23">#REF!</definedName>
    <definedName name="_______GBS24" localSheetId="8">#REF!</definedName>
    <definedName name="_______GBS24">#REF!</definedName>
    <definedName name="_______GBS25" localSheetId="8">#REF!</definedName>
    <definedName name="_______GBS25">#REF!</definedName>
    <definedName name="_______GBS26" localSheetId="8">#REF!</definedName>
    <definedName name="_______GBS26">#REF!</definedName>
    <definedName name="_______GBS27" localSheetId="8">#REF!</definedName>
    <definedName name="_______GBS27">#REF!</definedName>
    <definedName name="_______GBS28" localSheetId="8">#REF!</definedName>
    <definedName name="_______GBS28">#REF!</definedName>
    <definedName name="_______GBS29" localSheetId="8">#REF!</definedName>
    <definedName name="_______GBS29">#REF!</definedName>
    <definedName name="_______imp1">[10]DATA_PRG!$H$245</definedName>
    <definedName name="_______KC139" localSheetId="8">#REF!</definedName>
    <definedName name="_______KC139" localSheetId="0">#REF!</definedName>
    <definedName name="_______KC139">#REF!</definedName>
    <definedName name="_______knr2" localSheetId="8">#REF!</definedName>
    <definedName name="_______knr2" localSheetId="0">#REF!</definedName>
    <definedName name="_______knr2">#REF!</definedName>
    <definedName name="_______l1">[3]leads!$A$3:$E$108</definedName>
    <definedName name="_______l12" localSheetId="8">#REF!</definedName>
    <definedName name="_______l12" localSheetId="0">#REF!</definedName>
    <definedName name="_______l12">#REF!</definedName>
    <definedName name="_______l2">[2]r!$F$29</definedName>
    <definedName name="_______l3" localSheetId="8">#REF!</definedName>
    <definedName name="_______l3" localSheetId="0">#REF!</definedName>
    <definedName name="_______l3">#REF!</definedName>
    <definedName name="_______l4">[4]Sheet1!$W$2:$Y$103</definedName>
    <definedName name="_______l5" localSheetId="8">#REF!</definedName>
    <definedName name="_______l5" localSheetId="0">#REF!</definedName>
    <definedName name="_______l5">#REF!</definedName>
    <definedName name="_______l6">[2]r!$F$4</definedName>
    <definedName name="_______l7">[5]r!$F$4</definedName>
    <definedName name="_______l8">[2]r!$F$2</definedName>
    <definedName name="_______l9">[2]r!$F$3</definedName>
    <definedName name="_______LJ6">[13]DATA!$H$245</definedName>
    <definedName name="_______lj600" localSheetId="8">#REF!</definedName>
    <definedName name="_______lj600" localSheetId="0">#REF!</definedName>
    <definedName name="_______lj600">#REF!</definedName>
    <definedName name="_______lj900" localSheetId="8">#REF!</definedName>
    <definedName name="_______lj900" localSheetId="0">#REF!</definedName>
    <definedName name="_______lj900">#REF!</definedName>
    <definedName name="_______LL3" localSheetId="8">#REF!</definedName>
    <definedName name="_______LL3" localSheetId="0">#REF!</definedName>
    <definedName name="_______LL3">#REF!</definedName>
    <definedName name="_______LSO24" localSheetId="8">[14]Lead!#REF!</definedName>
    <definedName name="_______LSO24" localSheetId="0">[14]Lead!#REF!</definedName>
    <definedName name="_______LSO24">[14]Lead!#REF!</definedName>
    <definedName name="_______MA1" localSheetId="8">#REF!</definedName>
    <definedName name="_______MA1" localSheetId="0">#REF!</definedName>
    <definedName name="_______MA1">#REF!</definedName>
    <definedName name="_______MA2" localSheetId="8">#REF!</definedName>
    <definedName name="_______MA2" localSheetId="0">#REF!</definedName>
    <definedName name="_______MA2">#REF!</definedName>
    <definedName name="_______me12" localSheetId="8">'[18]Lead statement'!#REF!</definedName>
    <definedName name="_______me12" localSheetId="0">'[18]Lead statement'!#REF!</definedName>
    <definedName name="_______me12">'[18]Lead statement'!#REF!</definedName>
    <definedName name="_______Met22" localSheetId="8">#REF!</definedName>
    <definedName name="_______Met22" localSheetId="0">#REF!</definedName>
    <definedName name="_______Met22">#REF!</definedName>
    <definedName name="_______Met45" localSheetId="8">#REF!</definedName>
    <definedName name="_______Met45" localSheetId="0">#REF!</definedName>
    <definedName name="_______Met45">#REF!</definedName>
    <definedName name="_______MEt55" localSheetId="8">#REF!</definedName>
    <definedName name="_______MEt55" localSheetId="0">#REF!</definedName>
    <definedName name="_______MEt55">#REF!</definedName>
    <definedName name="_______Met63" localSheetId="8">#REF!</definedName>
    <definedName name="_______Met63">#REF!</definedName>
    <definedName name="_______MIX124">[19]maya!$A$11:$A$18</definedName>
    <definedName name="_______ML21" localSheetId="8">#REF!</definedName>
    <definedName name="_______ML21" localSheetId="0">#REF!</definedName>
    <definedName name="_______ML21">#REF!</definedName>
    <definedName name="_______ML210" localSheetId="8">#REF!</definedName>
    <definedName name="_______ML210" localSheetId="0">#REF!</definedName>
    <definedName name="_______ML210">#REF!</definedName>
    <definedName name="_______ML211" localSheetId="8">#REF!</definedName>
    <definedName name="_______ML211" localSheetId="0">#REF!</definedName>
    <definedName name="_______ML211">#REF!</definedName>
    <definedName name="_______ML212" localSheetId="8">#REF!</definedName>
    <definedName name="_______ML212">#REF!</definedName>
    <definedName name="_______ML213" localSheetId="8">#REF!</definedName>
    <definedName name="_______ML213">#REF!</definedName>
    <definedName name="_______ML214" localSheetId="8">#REF!</definedName>
    <definedName name="_______ML214">#REF!</definedName>
    <definedName name="_______ML215" localSheetId="8">#REF!</definedName>
    <definedName name="_______ML215">#REF!</definedName>
    <definedName name="_______ML216" localSheetId="8">#REF!</definedName>
    <definedName name="_______ML216">#REF!</definedName>
    <definedName name="_______ML217" localSheetId="8">#REF!</definedName>
    <definedName name="_______ML217">#REF!</definedName>
    <definedName name="_______ML218" localSheetId="8">#REF!</definedName>
    <definedName name="_______ML218">#REF!</definedName>
    <definedName name="_______ML219" localSheetId="8">#REF!</definedName>
    <definedName name="_______ML219">#REF!</definedName>
    <definedName name="_______ML22" localSheetId="8">#REF!</definedName>
    <definedName name="_______ML22">#REF!</definedName>
    <definedName name="_______ML220" localSheetId="8">#REF!</definedName>
    <definedName name="_______ML220">#REF!</definedName>
    <definedName name="_______ML221" localSheetId="8">#REF!</definedName>
    <definedName name="_______ML221">#REF!</definedName>
    <definedName name="_______ML222" localSheetId="8">#REF!</definedName>
    <definedName name="_______ML222">#REF!</definedName>
    <definedName name="_______ML223" localSheetId="8">#REF!</definedName>
    <definedName name="_______ML223">#REF!</definedName>
    <definedName name="_______ML224" localSheetId="8">#REF!</definedName>
    <definedName name="_______ML224">#REF!</definedName>
    <definedName name="_______ML23" localSheetId="8">#REF!</definedName>
    <definedName name="_______ML23">#REF!</definedName>
    <definedName name="_______ML24" localSheetId="8">#REF!</definedName>
    <definedName name="_______ML24">#REF!</definedName>
    <definedName name="_______ML25" localSheetId="8">#REF!</definedName>
    <definedName name="_______ML25">#REF!</definedName>
    <definedName name="_______ML26" localSheetId="8">#REF!</definedName>
    <definedName name="_______ML26">#REF!</definedName>
    <definedName name="_______ML27" localSheetId="8">#REF!</definedName>
    <definedName name="_______ML27">#REF!</definedName>
    <definedName name="_______ML28" localSheetId="8">#REF!</definedName>
    <definedName name="_______ML28">#REF!</definedName>
    <definedName name="_______ML29" localSheetId="8">#REF!</definedName>
    <definedName name="_______ML29">#REF!</definedName>
    <definedName name="_______ML31" localSheetId="8">#REF!</definedName>
    <definedName name="_______ML31">#REF!</definedName>
    <definedName name="_______ML310" localSheetId="8">#REF!</definedName>
    <definedName name="_______ML310">#REF!</definedName>
    <definedName name="_______ML311" localSheetId="8">#REF!</definedName>
    <definedName name="_______ML311">#REF!</definedName>
    <definedName name="_______ML312" localSheetId="8">#REF!</definedName>
    <definedName name="_______ML312">#REF!</definedName>
    <definedName name="_______ML313" localSheetId="8">#REF!</definedName>
    <definedName name="_______ML313">#REF!</definedName>
    <definedName name="_______ML314" localSheetId="8">#REF!</definedName>
    <definedName name="_______ML314">#REF!</definedName>
    <definedName name="_______ML315" localSheetId="8">#REF!</definedName>
    <definedName name="_______ML315">#REF!</definedName>
    <definedName name="_______ML316" localSheetId="8">#REF!</definedName>
    <definedName name="_______ML316">#REF!</definedName>
    <definedName name="_______ML317" localSheetId="8">#REF!</definedName>
    <definedName name="_______ML317">#REF!</definedName>
    <definedName name="_______ML318" localSheetId="8">#REF!</definedName>
    <definedName name="_______ML318">#REF!</definedName>
    <definedName name="_______ML319" localSheetId="8">#REF!</definedName>
    <definedName name="_______ML319">#REF!</definedName>
    <definedName name="_______ML32" localSheetId="8">#REF!</definedName>
    <definedName name="_______ML32">#REF!</definedName>
    <definedName name="_______ML320" localSheetId="8">#REF!</definedName>
    <definedName name="_______ML320">#REF!</definedName>
    <definedName name="_______ML321" localSheetId="8">#REF!</definedName>
    <definedName name="_______ML321">#REF!</definedName>
    <definedName name="_______ML322" localSheetId="8">#REF!</definedName>
    <definedName name="_______ML322">#REF!</definedName>
    <definedName name="_______ML323" localSheetId="8">#REF!</definedName>
    <definedName name="_______ML323">#REF!</definedName>
    <definedName name="_______ML324" localSheetId="8">#REF!</definedName>
    <definedName name="_______ML324">#REF!</definedName>
    <definedName name="_______ML33" localSheetId="8">#REF!</definedName>
    <definedName name="_______ML33">#REF!</definedName>
    <definedName name="_______ML34" localSheetId="8">#REF!</definedName>
    <definedName name="_______ML34">#REF!</definedName>
    <definedName name="_______ML35" localSheetId="8">#REF!</definedName>
    <definedName name="_______ML35">#REF!</definedName>
    <definedName name="_______ML36" localSheetId="8">#REF!</definedName>
    <definedName name="_______ML36">#REF!</definedName>
    <definedName name="_______ML37" localSheetId="8">#REF!</definedName>
    <definedName name="_______ML37">#REF!</definedName>
    <definedName name="_______ML38" localSheetId="8">#REF!</definedName>
    <definedName name="_______ML38">#REF!</definedName>
    <definedName name="_______ML39" localSheetId="8">#REF!</definedName>
    <definedName name="_______ML39">#REF!</definedName>
    <definedName name="_______ML7" localSheetId="8">#REF!</definedName>
    <definedName name="_______ML7">#REF!</definedName>
    <definedName name="_______ML8" localSheetId="8">#REF!</definedName>
    <definedName name="_______ML8">#REF!</definedName>
    <definedName name="_______ML9" localSheetId="8">#REF!</definedName>
    <definedName name="_______ML9">#REF!</definedName>
    <definedName name="_______mm1">[6]r!$F$4</definedName>
    <definedName name="_______mm1000" localSheetId="8">#REF!</definedName>
    <definedName name="_______mm1000" localSheetId="0">#REF!</definedName>
    <definedName name="_______mm1000">#REF!</definedName>
    <definedName name="_______mm11">[2]r!$F$4</definedName>
    <definedName name="_______mm111">[5]r!$F$4</definedName>
    <definedName name="_______mm2">[32]r!$F$4</definedName>
    <definedName name="_______mm20" localSheetId="8">#REF!</definedName>
    <definedName name="_______mm20" localSheetId="0">#REF!</definedName>
    <definedName name="_______mm20">#REF!</definedName>
    <definedName name="_______mm40" localSheetId="8">#REF!</definedName>
    <definedName name="_______mm40" localSheetId="0">#REF!</definedName>
    <definedName name="_______mm40">#REF!</definedName>
    <definedName name="_______mm600" localSheetId="8">#REF!</definedName>
    <definedName name="_______mm600" localSheetId="0">#REF!</definedName>
    <definedName name="_______mm600">#REF!</definedName>
    <definedName name="_______mm800" localSheetId="8">#REF!</definedName>
    <definedName name="_______mm800">#REF!</definedName>
    <definedName name="_______MS6">[30]MRATES!$T$17</definedName>
    <definedName name="_______OH1">[30]MRATES!$T$26</definedName>
    <definedName name="_______PC1" localSheetId="8">#REF!</definedName>
    <definedName name="_______PC1" localSheetId="0">#REF!</definedName>
    <definedName name="_______PC1">#REF!</definedName>
    <definedName name="_______PC10" localSheetId="8">#REF!</definedName>
    <definedName name="_______PC10" localSheetId="0">#REF!</definedName>
    <definedName name="_______PC10">#REF!</definedName>
    <definedName name="_______PC11" localSheetId="8">#REF!</definedName>
    <definedName name="_______PC11" localSheetId="0">#REF!</definedName>
    <definedName name="_______PC11">#REF!</definedName>
    <definedName name="_______PC12" localSheetId="8">#REF!</definedName>
    <definedName name="_______PC12">#REF!</definedName>
    <definedName name="_______PC13" localSheetId="8">#REF!</definedName>
    <definedName name="_______PC13">#REF!</definedName>
    <definedName name="_______PC14" localSheetId="8">#REF!</definedName>
    <definedName name="_______PC14">#REF!</definedName>
    <definedName name="_______PC15" localSheetId="8">#REF!</definedName>
    <definedName name="_______PC15">#REF!</definedName>
    <definedName name="_______PC16" localSheetId="8">#REF!</definedName>
    <definedName name="_______PC16">#REF!</definedName>
    <definedName name="_______PC17" localSheetId="8">#REF!</definedName>
    <definedName name="_______PC17">#REF!</definedName>
    <definedName name="_______PC18" localSheetId="8">#REF!</definedName>
    <definedName name="_______PC18">#REF!</definedName>
    <definedName name="_______PC19" localSheetId="8">#REF!</definedName>
    <definedName name="_______PC19">#REF!</definedName>
    <definedName name="_______pc2" localSheetId="8">#REF!</definedName>
    <definedName name="_______pc2" localSheetId="0">#REF!</definedName>
    <definedName name="_______pc2">#REF!</definedName>
    <definedName name="_______PC20" localSheetId="8">#REF!</definedName>
    <definedName name="_______PC20">#REF!</definedName>
    <definedName name="_______PC21" localSheetId="8">#REF!</definedName>
    <definedName name="_______PC21">#REF!</definedName>
    <definedName name="_______PC22" localSheetId="8">#REF!</definedName>
    <definedName name="_______PC22">#REF!</definedName>
    <definedName name="_______PC23" localSheetId="8">#REF!</definedName>
    <definedName name="_______PC23">#REF!</definedName>
    <definedName name="_______PC24" localSheetId="8">#REF!</definedName>
    <definedName name="_______PC24">#REF!</definedName>
    <definedName name="_______PC3" localSheetId="8">#REF!</definedName>
    <definedName name="_______PC3">#REF!</definedName>
    <definedName name="_______PC4" localSheetId="8">#REF!</definedName>
    <definedName name="_______PC4">#REF!</definedName>
    <definedName name="_______PC5" localSheetId="8">#REF!</definedName>
    <definedName name="_______PC5">#REF!</definedName>
    <definedName name="_______PC6" localSheetId="8">#REF!</definedName>
    <definedName name="_______PC6">#REF!</definedName>
    <definedName name="_______pc600" localSheetId="8">#REF!</definedName>
    <definedName name="_______pc600">#REF!</definedName>
    <definedName name="_______PC7" localSheetId="8">#REF!</definedName>
    <definedName name="_______PC7">#REF!</definedName>
    <definedName name="_______PC8" localSheetId="8">#REF!</definedName>
    <definedName name="_______PC8">#REF!</definedName>
    <definedName name="_______PC9" localSheetId="8">#REF!</definedName>
    <definedName name="_______PC9">#REF!</definedName>
    <definedName name="_______pc900" localSheetId="8">#REF!</definedName>
    <definedName name="_______pc900">#REF!</definedName>
    <definedName name="_______pla4">[11]DATA_PRG!$H$269</definedName>
    <definedName name="_______pv2" localSheetId="8">#REF!</definedName>
    <definedName name="_______pv2" localSheetId="0">#REF!</definedName>
    <definedName name="_______pv2">#REF!</definedName>
    <definedName name="_______rr3">[7]v!$A$2:$E$51</definedName>
    <definedName name="_______rrr1">[7]r!$B$1:$I$145</definedName>
    <definedName name="_______RT5565" localSheetId="8">#REF!</definedName>
    <definedName name="_______RT5565" localSheetId="0">#REF!</definedName>
    <definedName name="_______RT5565">#REF!</definedName>
    <definedName name="_______S12" localSheetId="8">'[27]p&amp;m'!#REF!</definedName>
    <definedName name="_______S12" localSheetId="0">'[27]p&amp;m'!#REF!</definedName>
    <definedName name="_______S12">'[27]p&amp;m'!#REF!</definedName>
    <definedName name="_______SP10">[12]Sheet1!$C$18</definedName>
    <definedName name="_______SP16">[12]Sheet1!$C$24</definedName>
    <definedName name="_______SP7">[12]Sheet1!$C$15</definedName>
    <definedName name="_______ss12">[8]rdamdata!$J$8</definedName>
    <definedName name="_______ss20">[8]rdamdata!$J$7</definedName>
    <definedName name="_______ss40">[8]rdamdata!$J$6</definedName>
    <definedName name="_______var1" localSheetId="8">#REF!</definedName>
    <definedName name="_______var1" localSheetId="0">#REF!</definedName>
    <definedName name="_______var1">#REF!</definedName>
    <definedName name="_______var4" localSheetId="8">#REF!</definedName>
    <definedName name="_______var4" localSheetId="0">#REF!</definedName>
    <definedName name="_______var4">#REF!</definedName>
    <definedName name="_______vat1" localSheetId="8">#REF!</definedName>
    <definedName name="_______vat1" localSheetId="0">#REF!</definedName>
    <definedName name="_______vat1">#REF!</definedName>
    <definedName name="_______vat2" localSheetId="8">#REF!</definedName>
    <definedName name="_______vat2">#REF!</definedName>
    <definedName name="_______xh2256">[31]HDPE!$L$30</definedName>
    <definedName name="_______xh2506">[31]HDPE!$M$30</definedName>
    <definedName name="_______xh2806">[31]HDPE!$N$30</definedName>
    <definedName name="_______xh3156">[31]HDPE!$O$30</definedName>
    <definedName name="_______xh634">[31]HDPE!$C$16</definedName>
    <definedName name="_______xk7100">[31]DI!$C$37</definedName>
    <definedName name="_______xk7150">[31]DI!$D$37</definedName>
    <definedName name="_______xk7250">[31]DI!$F$37</definedName>
    <definedName name="_______xk7300">[31]DI!$G$37</definedName>
    <definedName name="_______xp11010">[31]pvc!$F$61</definedName>
    <definedName name="_______xp1104">[31]pvc!$F$31</definedName>
    <definedName name="_______xp1106">[31]pvc!$F$46</definedName>
    <definedName name="_______xp1254">[31]pvc!$G$31</definedName>
    <definedName name="_______xp1256">[31]pvc!$G$46</definedName>
    <definedName name="_______xp14010">[31]pvc!$H$61</definedName>
    <definedName name="_______xp1404">[31]pvc!$H$31</definedName>
    <definedName name="_______xp1406">[31]pvc!$H$46</definedName>
    <definedName name="_______xp1604">[31]pvc!$I$31</definedName>
    <definedName name="_______xp1606">[31]pvc!$I$46</definedName>
    <definedName name="_______xp1804">[31]pvc!$J$31</definedName>
    <definedName name="_______xp1806">[31]pvc!$J$46</definedName>
    <definedName name="_______xp2006">[31]pvc!$K$46</definedName>
    <definedName name="_______xp6310">[31]pvc!$C$61</definedName>
    <definedName name="_______xp636">[31]pvc!$C$46</definedName>
    <definedName name="_______xp7510">[31]pvc!$D$61</definedName>
    <definedName name="_______xp754">[31]pvc!$D$31</definedName>
    <definedName name="_______xp756">[31]pvc!$D$46</definedName>
    <definedName name="_______xp9010">[31]pvc!$E$61</definedName>
    <definedName name="_______xp904">[31]pvc!$E$31</definedName>
    <definedName name="_______xp906">[31]pvc!$E$46</definedName>
    <definedName name="______bla1">[1]leads!$H$7</definedName>
    <definedName name="______BSG100" localSheetId="8">#REF!</definedName>
    <definedName name="______BSG100" localSheetId="0">#REF!</definedName>
    <definedName name="______BSG100">#REF!</definedName>
    <definedName name="______BSG150" localSheetId="8">#REF!</definedName>
    <definedName name="______BSG150" localSheetId="0">#REF!</definedName>
    <definedName name="______BSG150">#REF!</definedName>
    <definedName name="______BSG5" localSheetId="8">#REF!</definedName>
    <definedName name="______BSG5" localSheetId="0">#REF!</definedName>
    <definedName name="______BSG5">#REF!</definedName>
    <definedName name="______BSG75" localSheetId="8">#REF!</definedName>
    <definedName name="______BSG75">#REF!</definedName>
    <definedName name="______BTC1" localSheetId="8">#REF!</definedName>
    <definedName name="______BTC1">#REF!</definedName>
    <definedName name="______BTC10" localSheetId="8">#REF!</definedName>
    <definedName name="______BTC10">#REF!</definedName>
    <definedName name="______BTC11" localSheetId="8">#REF!</definedName>
    <definedName name="______BTC11">#REF!</definedName>
    <definedName name="______BTC12" localSheetId="8">#REF!</definedName>
    <definedName name="______BTC12">#REF!</definedName>
    <definedName name="______BTC13" localSheetId="8">#REF!</definedName>
    <definedName name="______BTC13">#REF!</definedName>
    <definedName name="______BTC14" localSheetId="8">#REF!</definedName>
    <definedName name="______BTC14">#REF!</definedName>
    <definedName name="______BTC15" localSheetId="8">#REF!</definedName>
    <definedName name="______BTC15">#REF!</definedName>
    <definedName name="______BTC16" localSheetId="8">#REF!</definedName>
    <definedName name="______BTC16">#REF!</definedName>
    <definedName name="______BTC17" localSheetId="8">#REF!</definedName>
    <definedName name="______BTC17">#REF!</definedName>
    <definedName name="______BTC18" localSheetId="8">#REF!</definedName>
    <definedName name="______BTC18">#REF!</definedName>
    <definedName name="______BTC19" localSheetId="8">#REF!</definedName>
    <definedName name="______BTC19">#REF!</definedName>
    <definedName name="______BTC2" localSheetId="8">#REF!</definedName>
    <definedName name="______BTC2">#REF!</definedName>
    <definedName name="______BTC20" localSheetId="8">#REF!</definedName>
    <definedName name="______BTC20">#REF!</definedName>
    <definedName name="______BTC21" localSheetId="8">#REF!</definedName>
    <definedName name="______BTC21">#REF!</definedName>
    <definedName name="______BTC22" localSheetId="8">#REF!</definedName>
    <definedName name="______BTC22">#REF!</definedName>
    <definedName name="______BTC23" localSheetId="8">#REF!</definedName>
    <definedName name="______BTC23">#REF!</definedName>
    <definedName name="______BTC24" localSheetId="8">#REF!</definedName>
    <definedName name="______BTC24">#REF!</definedName>
    <definedName name="______BTC3" localSheetId="8">#REF!</definedName>
    <definedName name="______BTC3">#REF!</definedName>
    <definedName name="______BTC4" localSheetId="8">#REF!</definedName>
    <definedName name="______BTC4">#REF!</definedName>
    <definedName name="______BTC5" localSheetId="8">#REF!</definedName>
    <definedName name="______BTC5">#REF!</definedName>
    <definedName name="______BTC6" localSheetId="8">#REF!</definedName>
    <definedName name="______BTC6">#REF!</definedName>
    <definedName name="______BTC7" localSheetId="8">#REF!</definedName>
    <definedName name="______BTC7">#REF!</definedName>
    <definedName name="______BTC8" localSheetId="8">#REF!</definedName>
    <definedName name="______BTC8">#REF!</definedName>
    <definedName name="______BTC9" localSheetId="8">#REF!</definedName>
    <definedName name="______BTC9">#REF!</definedName>
    <definedName name="______BTR1" localSheetId="8">#REF!</definedName>
    <definedName name="______BTR1">#REF!</definedName>
    <definedName name="______BTR10" localSheetId="8">#REF!</definedName>
    <definedName name="______BTR10">#REF!</definedName>
    <definedName name="______BTR11" localSheetId="8">#REF!</definedName>
    <definedName name="______BTR11">#REF!</definedName>
    <definedName name="______BTR12" localSheetId="8">#REF!</definedName>
    <definedName name="______BTR12">#REF!</definedName>
    <definedName name="______BTR13" localSheetId="8">#REF!</definedName>
    <definedName name="______BTR13">#REF!</definedName>
    <definedName name="______BTR14" localSheetId="8">#REF!</definedName>
    <definedName name="______BTR14">#REF!</definedName>
    <definedName name="______BTR15" localSheetId="8">#REF!</definedName>
    <definedName name="______BTR15">#REF!</definedName>
    <definedName name="______BTR16" localSheetId="8">#REF!</definedName>
    <definedName name="______BTR16">#REF!</definedName>
    <definedName name="______BTR17" localSheetId="8">#REF!</definedName>
    <definedName name="______BTR17">#REF!</definedName>
    <definedName name="______BTR18" localSheetId="8">#REF!</definedName>
    <definedName name="______BTR18">#REF!</definedName>
    <definedName name="______BTR19" localSheetId="8">#REF!</definedName>
    <definedName name="______BTR19">#REF!</definedName>
    <definedName name="______BTR2" localSheetId="8">#REF!</definedName>
    <definedName name="______BTR2">#REF!</definedName>
    <definedName name="______BTR20" localSheetId="8">#REF!</definedName>
    <definedName name="______BTR20">#REF!</definedName>
    <definedName name="______BTR21" localSheetId="8">#REF!</definedName>
    <definedName name="______BTR21">#REF!</definedName>
    <definedName name="______BTR22" localSheetId="8">#REF!</definedName>
    <definedName name="______BTR22">#REF!</definedName>
    <definedName name="______BTR23" localSheetId="8">#REF!</definedName>
    <definedName name="______BTR23">#REF!</definedName>
    <definedName name="______BTR24" localSheetId="8">#REF!</definedName>
    <definedName name="______BTR24">#REF!</definedName>
    <definedName name="______BTR3" localSheetId="8">#REF!</definedName>
    <definedName name="______BTR3">#REF!</definedName>
    <definedName name="______BTR4" localSheetId="8">#REF!</definedName>
    <definedName name="______BTR4">#REF!</definedName>
    <definedName name="______BTR5" localSheetId="8">#REF!</definedName>
    <definedName name="______BTR5">#REF!</definedName>
    <definedName name="______BTR6" localSheetId="8">#REF!</definedName>
    <definedName name="______BTR6">#REF!</definedName>
    <definedName name="______BTR7" localSheetId="8">#REF!</definedName>
    <definedName name="______BTR7">#REF!</definedName>
    <definedName name="______BTR8" localSheetId="8">#REF!</definedName>
    <definedName name="______BTR8">#REF!</definedName>
    <definedName name="______BTR9" localSheetId="8">#REF!</definedName>
    <definedName name="______BTR9">#REF!</definedName>
    <definedName name="______BTS1" localSheetId="8">#REF!</definedName>
    <definedName name="______BTS1">#REF!</definedName>
    <definedName name="______BTS10" localSheetId="8">#REF!</definedName>
    <definedName name="______BTS10">#REF!</definedName>
    <definedName name="______BTS11" localSheetId="8">#REF!</definedName>
    <definedName name="______BTS11">#REF!</definedName>
    <definedName name="______BTS12" localSheetId="8">#REF!</definedName>
    <definedName name="______BTS12">#REF!</definedName>
    <definedName name="______BTS13" localSheetId="8">#REF!</definedName>
    <definedName name="______BTS13">#REF!</definedName>
    <definedName name="______BTS14" localSheetId="8">#REF!</definedName>
    <definedName name="______BTS14">#REF!</definedName>
    <definedName name="______BTS15" localSheetId="8">#REF!</definedName>
    <definedName name="______BTS15">#REF!</definedName>
    <definedName name="______BTS16" localSheetId="8">#REF!</definedName>
    <definedName name="______BTS16">#REF!</definedName>
    <definedName name="______BTS17" localSheetId="8">#REF!</definedName>
    <definedName name="______BTS17">#REF!</definedName>
    <definedName name="______BTS18" localSheetId="8">#REF!</definedName>
    <definedName name="______BTS18">#REF!</definedName>
    <definedName name="______BTS19" localSheetId="8">#REF!</definedName>
    <definedName name="______BTS19">#REF!</definedName>
    <definedName name="______BTS2" localSheetId="8">#REF!</definedName>
    <definedName name="______BTS2">#REF!</definedName>
    <definedName name="______BTS20" localSheetId="8">#REF!</definedName>
    <definedName name="______BTS20">#REF!</definedName>
    <definedName name="______BTS21" localSheetId="8">#REF!</definedName>
    <definedName name="______BTS21">#REF!</definedName>
    <definedName name="______BTS22" localSheetId="8">#REF!</definedName>
    <definedName name="______BTS22">#REF!</definedName>
    <definedName name="______BTS23" localSheetId="8">#REF!</definedName>
    <definedName name="______BTS23">#REF!</definedName>
    <definedName name="______BTS24" localSheetId="8">#REF!</definedName>
    <definedName name="______BTS24">#REF!</definedName>
    <definedName name="______BTS3" localSheetId="8">#REF!</definedName>
    <definedName name="______BTS3">#REF!</definedName>
    <definedName name="______BTS4" localSheetId="8">#REF!</definedName>
    <definedName name="______BTS4">#REF!</definedName>
    <definedName name="______BTS5" localSheetId="8">#REF!</definedName>
    <definedName name="______BTS5">#REF!</definedName>
    <definedName name="______BTS6" localSheetId="8">#REF!</definedName>
    <definedName name="______BTS6">#REF!</definedName>
    <definedName name="______BTS7" localSheetId="8">#REF!</definedName>
    <definedName name="______BTS7">#REF!</definedName>
    <definedName name="______BTS8" localSheetId="8">#REF!</definedName>
    <definedName name="______BTS8">#REF!</definedName>
    <definedName name="______BTS9" localSheetId="8">#REF!</definedName>
    <definedName name="______BTS9">#REF!</definedName>
    <definedName name="______can430">40.73</definedName>
    <definedName name="______can435">43.3</definedName>
    <definedName name="______cbr1" localSheetId="8">#REF!</definedName>
    <definedName name="______cbr1" localSheetId="0">#REF!</definedName>
    <definedName name="______cbr1">#REF!</definedName>
    <definedName name="______cbr2" localSheetId="8">#REF!</definedName>
    <definedName name="______cbr2" localSheetId="0">#REF!</definedName>
    <definedName name="______cbr2">#REF!</definedName>
    <definedName name="______cbr3" localSheetId="8">#REF!</definedName>
    <definedName name="______cbr3" localSheetId="0">#REF!</definedName>
    <definedName name="______cbr3">#REF!</definedName>
    <definedName name="______cbr4" localSheetId="8">#REF!</definedName>
    <definedName name="______cbr4">#REF!</definedName>
    <definedName name="______CCW1">[13]DATA!$H$67</definedName>
    <definedName name="______CCW2">[13]DATA!$H$97</definedName>
    <definedName name="______cur1">[2]r!$F$30</definedName>
    <definedName name="______er1" localSheetId="8">#REF!</definedName>
    <definedName name="______er1" localSheetId="0">#REF!</definedName>
    <definedName name="______er1">#REF!</definedName>
    <definedName name="______ewe1">[28]data!$H$23</definedName>
    <definedName name="______f1" localSheetId="8">#REF!</definedName>
    <definedName name="______f1" localSheetId="0">#REF!</definedName>
    <definedName name="______f1">#REF!</definedName>
    <definedName name="______G120907" localSheetId="8">[33]Data!#REF!</definedName>
    <definedName name="______G120907" localSheetId="0">[33]Data!#REF!</definedName>
    <definedName name="______G120907">[33]Data!#REF!</definedName>
    <definedName name="______GBS11" localSheetId="8">#REF!</definedName>
    <definedName name="______GBS11" localSheetId="0">#REF!</definedName>
    <definedName name="______GBS11">#REF!</definedName>
    <definedName name="______GBS110" localSheetId="8">#REF!</definedName>
    <definedName name="______GBS110" localSheetId="0">#REF!</definedName>
    <definedName name="______GBS110">#REF!</definedName>
    <definedName name="______GBS111" localSheetId="8">#REF!</definedName>
    <definedName name="______GBS111" localSheetId="0">#REF!</definedName>
    <definedName name="______GBS111">#REF!</definedName>
    <definedName name="______GBS112" localSheetId="8">#REF!</definedName>
    <definedName name="______GBS112">#REF!</definedName>
    <definedName name="______GBS113" localSheetId="8">#REF!</definedName>
    <definedName name="______GBS113">#REF!</definedName>
    <definedName name="______GBS114" localSheetId="8">#REF!</definedName>
    <definedName name="______GBS114">#REF!</definedName>
    <definedName name="______GBS115" localSheetId="8">#REF!</definedName>
    <definedName name="______GBS115">#REF!</definedName>
    <definedName name="______GBS116" localSheetId="8">#REF!</definedName>
    <definedName name="______GBS116">#REF!</definedName>
    <definedName name="______GBS117" localSheetId="8">#REF!</definedName>
    <definedName name="______GBS117">#REF!</definedName>
    <definedName name="______GBS118" localSheetId="8">#REF!</definedName>
    <definedName name="______GBS118">#REF!</definedName>
    <definedName name="______GBS119" localSheetId="8">#REF!</definedName>
    <definedName name="______GBS119">#REF!</definedName>
    <definedName name="______GBS12" localSheetId="8">#REF!</definedName>
    <definedName name="______GBS12">#REF!</definedName>
    <definedName name="______GBS120" localSheetId="8">#REF!</definedName>
    <definedName name="______GBS120">#REF!</definedName>
    <definedName name="______GBS121" localSheetId="8">#REF!</definedName>
    <definedName name="______GBS121">#REF!</definedName>
    <definedName name="______GBS122" localSheetId="8">#REF!</definedName>
    <definedName name="______GBS122">#REF!</definedName>
    <definedName name="______GBS123" localSheetId="8">#REF!</definedName>
    <definedName name="______GBS123">#REF!</definedName>
    <definedName name="______GBS124" localSheetId="8">#REF!</definedName>
    <definedName name="______GBS124">#REF!</definedName>
    <definedName name="______GBS13" localSheetId="8">#REF!</definedName>
    <definedName name="______GBS13">#REF!</definedName>
    <definedName name="______GBS14" localSheetId="8">#REF!</definedName>
    <definedName name="______GBS14">#REF!</definedName>
    <definedName name="______GBS15" localSheetId="8">#REF!</definedName>
    <definedName name="______GBS15">#REF!</definedName>
    <definedName name="______GBS16" localSheetId="8">#REF!</definedName>
    <definedName name="______GBS16">#REF!</definedName>
    <definedName name="______GBS17" localSheetId="8">#REF!</definedName>
    <definedName name="______GBS17">#REF!</definedName>
    <definedName name="______GBS18" localSheetId="8">#REF!</definedName>
    <definedName name="______GBS18">#REF!</definedName>
    <definedName name="______GBS19" localSheetId="8">#REF!</definedName>
    <definedName name="______GBS19">#REF!</definedName>
    <definedName name="______GBS21" localSheetId="8">#REF!</definedName>
    <definedName name="______GBS21">#REF!</definedName>
    <definedName name="______GBS210" localSheetId="8">#REF!</definedName>
    <definedName name="______GBS210">#REF!</definedName>
    <definedName name="______GBS211" localSheetId="8">#REF!</definedName>
    <definedName name="______GBS211">#REF!</definedName>
    <definedName name="______GBS212" localSheetId="8">#REF!</definedName>
    <definedName name="______GBS212">#REF!</definedName>
    <definedName name="______GBS213" localSheetId="8">#REF!</definedName>
    <definedName name="______GBS213">#REF!</definedName>
    <definedName name="______GBS214" localSheetId="8">#REF!</definedName>
    <definedName name="______GBS214">#REF!</definedName>
    <definedName name="______GBS215" localSheetId="8">#REF!</definedName>
    <definedName name="______GBS215">#REF!</definedName>
    <definedName name="______GBS216" localSheetId="8">#REF!</definedName>
    <definedName name="______GBS216">#REF!</definedName>
    <definedName name="______GBS217" localSheetId="8">#REF!</definedName>
    <definedName name="______GBS217">#REF!</definedName>
    <definedName name="______GBS218" localSheetId="8">#REF!</definedName>
    <definedName name="______GBS218">#REF!</definedName>
    <definedName name="______GBS219" localSheetId="8">#REF!</definedName>
    <definedName name="______GBS219">#REF!</definedName>
    <definedName name="______GBS22" localSheetId="8">#REF!</definedName>
    <definedName name="______GBS22">#REF!</definedName>
    <definedName name="______GBS220" localSheetId="8">#REF!</definedName>
    <definedName name="______GBS220">#REF!</definedName>
    <definedName name="______GBS221" localSheetId="8">#REF!</definedName>
    <definedName name="______GBS221">#REF!</definedName>
    <definedName name="______GBS222" localSheetId="8">#REF!</definedName>
    <definedName name="______GBS222">#REF!</definedName>
    <definedName name="______GBS223" localSheetId="8">#REF!</definedName>
    <definedName name="______GBS223">#REF!</definedName>
    <definedName name="______GBS224" localSheetId="8">#REF!</definedName>
    <definedName name="______GBS224">#REF!</definedName>
    <definedName name="______GBS23" localSheetId="8">#REF!</definedName>
    <definedName name="______GBS23">#REF!</definedName>
    <definedName name="______GBS24" localSheetId="8">#REF!</definedName>
    <definedName name="______GBS24">#REF!</definedName>
    <definedName name="______GBS25" localSheetId="8">#REF!</definedName>
    <definedName name="______GBS25">#REF!</definedName>
    <definedName name="______GBS26" localSheetId="8">#REF!</definedName>
    <definedName name="______GBS26">#REF!</definedName>
    <definedName name="______GBS27" localSheetId="8">#REF!</definedName>
    <definedName name="______GBS27">#REF!</definedName>
    <definedName name="______GBS28" localSheetId="8">#REF!</definedName>
    <definedName name="______GBS28">#REF!</definedName>
    <definedName name="______GBS29" localSheetId="8">#REF!</definedName>
    <definedName name="______GBS29">#REF!</definedName>
    <definedName name="______imp1">[10]DATA_PRG!$H$245</definedName>
    <definedName name="______KC139" localSheetId="8">#REF!</definedName>
    <definedName name="______KC139" localSheetId="0">#REF!</definedName>
    <definedName name="______KC139">#REF!</definedName>
    <definedName name="______knr2" localSheetId="8">#REF!</definedName>
    <definedName name="______knr2" localSheetId="0">#REF!</definedName>
    <definedName name="______knr2">#REF!</definedName>
    <definedName name="______KNR3" localSheetId="8">#REF!</definedName>
    <definedName name="______KNR3" localSheetId="0">#REF!</definedName>
    <definedName name="______KNR3">#REF!</definedName>
    <definedName name="______l1">[3]leads!$A$3:$E$108</definedName>
    <definedName name="______l12" localSheetId="8">#REF!</definedName>
    <definedName name="______l12" localSheetId="0">#REF!</definedName>
    <definedName name="______l12">#REF!</definedName>
    <definedName name="______l2">[2]r!$F$29</definedName>
    <definedName name="______l3" localSheetId="8">#REF!</definedName>
    <definedName name="______l3" localSheetId="0">#REF!</definedName>
    <definedName name="______l3">#REF!</definedName>
    <definedName name="______l4">[4]Sheet1!$W$2:$Y$103</definedName>
    <definedName name="______l5" localSheetId="8">#REF!</definedName>
    <definedName name="______l5" localSheetId="0">#REF!</definedName>
    <definedName name="______l5">#REF!</definedName>
    <definedName name="______l6">[2]r!$F$4</definedName>
    <definedName name="______l7">[5]r!$F$4</definedName>
    <definedName name="______l8">[2]r!$F$2</definedName>
    <definedName name="______l9">[2]r!$F$3</definedName>
    <definedName name="______LJ6">[13]DATA!$H$245</definedName>
    <definedName name="______lj600" localSheetId="8">#REF!</definedName>
    <definedName name="______lj600" localSheetId="0">#REF!</definedName>
    <definedName name="______lj600">#REF!</definedName>
    <definedName name="______lj900" localSheetId="8">#REF!</definedName>
    <definedName name="______lj900" localSheetId="0">#REF!</definedName>
    <definedName name="______lj900">#REF!</definedName>
    <definedName name="______LL3" localSheetId="8">#REF!</definedName>
    <definedName name="______LL3" localSheetId="0">#REF!</definedName>
    <definedName name="______LL3">#REF!</definedName>
    <definedName name="______LSO24" localSheetId="8">[14]Lead!#REF!</definedName>
    <definedName name="______LSO24" localSheetId="0">[14]Lead!#REF!</definedName>
    <definedName name="______LSO24">[14]Lead!#REF!</definedName>
    <definedName name="______MA1" localSheetId="8">#REF!</definedName>
    <definedName name="______MA1" localSheetId="0">#REF!</definedName>
    <definedName name="______MA1">#REF!</definedName>
    <definedName name="______MA2" localSheetId="8">#REF!</definedName>
    <definedName name="______MA2" localSheetId="0">#REF!</definedName>
    <definedName name="______MA2">#REF!</definedName>
    <definedName name="______man1">[34]m!$B$149</definedName>
    <definedName name="______me12" localSheetId="8">'[18]Lead statement'!#REF!</definedName>
    <definedName name="______me12" localSheetId="0">'[18]Lead statement'!#REF!</definedName>
    <definedName name="______me12">'[18]Lead statement'!#REF!</definedName>
    <definedName name="______Met22" localSheetId="8">#REF!</definedName>
    <definedName name="______Met22" localSheetId="0">#REF!</definedName>
    <definedName name="______Met22">#REF!</definedName>
    <definedName name="______Met45" localSheetId="8">#REF!</definedName>
    <definedName name="______Met45" localSheetId="0">#REF!</definedName>
    <definedName name="______Met45">#REF!</definedName>
    <definedName name="______MEt55" localSheetId="8">#REF!</definedName>
    <definedName name="______MEt55" localSheetId="0">#REF!</definedName>
    <definedName name="______MEt55">#REF!</definedName>
    <definedName name="______Met63" localSheetId="8">#REF!</definedName>
    <definedName name="______Met63">#REF!</definedName>
    <definedName name="______MIX124">[19]maya!$A$11:$A$18</definedName>
    <definedName name="______ML21" localSheetId="8">#REF!</definedName>
    <definedName name="______ML21" localSheetId="0">#REF!</definedName>
    <definedName name="______ML21">#REF!</definedName>
    <definedName name="______ML210" localSheetId="8">#REF!</definedName>
    <definedName name="______ML210" localSheetId="0">#REF!</definedName>
    <definedName name="______ML210">#REF!</definedName>
    <definedName name="______ML211" localSheetId="8">#REF!</definedName>
    <definedName name="______ML211" localSheetId="0">#REF!</definedName>
    <definedName name="______ML211">#REF!</definedName>
    <definedName name="______ML212" localSheetId="8">#REF!</definedName>
    <definedName name="______ML212">#REF!</definedName>
    <definedName name="______ML213" localSheetId="8">#REF!</definedName>
    <definedName name="______ML213">#REF!</definedName>
    <definedName name="______ML214" localSheetId="8">#REF!</definedName>
    <definedName name="______ML214">#REF!</definedName>
    <definedName name="______ML215" localSheetId="8">#REF!</definedName>
    <definedName name="______ML215">#REF!</definedName>
    <definedName name="______ML216" localSheetId="8">#REF!</definedName>
    <definedName name="______ML216">#REF!</definedName>
    <definedName name="______ML217" localSheetId="8">#REF!</definedName>
    <definedName name="______ML217">#REF!</definedName>
    <definedName name="______ML218" localSheetId="8">#REF!</definedName>
    <definedName name="______ML218">#REF!</definedName>
    <definedName name="______ML219" localSheetId="8">#REF!</definedName>
    <definedName name="______ML219">#REF!</definedName>
    <definedName name="______ML22" localSheetId="8">#REF!</definedName>
    <definedName name="______ML22">#REF!</definedName>
    <definedName name="______ML220" localSheetId="8">#REF!</definedName>
    <definedName name="______ML220">#REF!</definedName>
    <definedName name="______ML221" localSheetId="8">#REF!</definedName>
    <definedName name="______ML221">#REF!</definedName>
    <definedName name="______ML222" localSheetId="8">#REF!</definedName>
    <definedName name="______ML222">#REF!</definedName>
    <definedName name="______ML223" localSheetId="8">#REF!</definedName>
    <definedName name="______ML223">#REF!</definedName>
    <definedName name="______ML224" localSheetId="8">#REF!</definedName>
    <definedName name="______ML224">#REF!</definedName>
    <definedName name="______ML23" localSheetId="8">#REF!</definedName>
    <definedName name="______ML23">#REF!</definedName>
    <definedName name="______ML24" localSheetId="8">#REF!</definedName>
    <definedName name="______ML24">#REF!</definedName>
    <definedName name="______ML25" localSheetId="8">#REF!</definedName>
    <definedName name="______ML25">#REF!</definedName>
    <definedName name="______ML26" localSheetId="8">#REF!</definedName>
    <definedName name="______ML26">#REF!</definedName>
    <definedName name="______ML27" localSheetId="8">#REF!</definedName>
    <definedName name="______ML27">#REF!</definedName>
    <definedName name="______ML28" localSheetId="8">#REF!</definedName>
    <definedName name="______ML28">#REF!</definedName>
    <definedName name="______ML29" localSheetId="8">#REF!</definedName>
    <definedName name="______ML29">#REF!</definedName>
    <definedName name="______ML31" localSheetId="8">#REF!</definedName>
    <definedName name="______ML31">#REF!</definedName>
    <definedName name="______ML310" localSheetId="8">#REF!</definedName>
    <definedName name="______ML310">#REF!</definedName>
    <definedName name="______ML311" localSheetId="8">#REF!</definedName>
    <definedName name="______ML311">#REF!</definedName>
    <definedName name="______ML312" localSheetId="8">#REF!</definedName>
    <definedName name="______ML312">#REF!</definedName>
    <definedName name="______ML313" localSheetId="8">#REF!</definedName>
    <definedName name="______ML313">#REF!</definedName>
    <definedName name="______ML314" localSheetId="8">#REF!</definedName>
    <definedName name="______ML314">#REF!</definedName>
    <definedName name="______ML315" localSheetId="8">#REF!</definedName>
    <definedName name="______ML315">#REF!</definedName>
    <definedName name="______ML316" localSheetId="8">#REF!</definedName>
    <definedName name="______ML316">#REF!</definedName>
    <definedName name="______ML317" localSheetId="8">#REF!</definedName>
    <definedName name="______ML317">#REF!</definedName>
    <definedName name="______ML318" localSheetId="8">#REF!</definedName>
    <definedName name="______ML318">#REF!</definedName>
    <definedName name="______ML319" localSheetId="8">#REF!</definedName>
    <definedName name="______ML319">#REF!</definedName>
    <definedName name="______ML32" localSheetId="8">#REF!</definedName>
    <definedName name="______ML32">#REF!</definedName>
    <definedName name="______ML320" localSheetId="8">#REF!</definedName>
    <definedName name="______ML320">#REF!</definedName>
    <definedName name="______ML321" localSheetId="8">#REF!</definedName>
    <definedName name="______ML321">#REF!</definedName>
    <definedName name="______ML322" localSheetId="8">#REF!</definedName>
    <definedName name="______ML322">#REF!</definedName>
    <definedName name="______ML323" localSheetId="8">#REF!</definedName>
    <definedName name="______ML323">#REF!</definedName>
    <definedName name="______ML324" localSheetId="8">#REF!</definedName>
    <definedName name="______ML324">#REF!</definedName>
    <definedName name="______ML33" localSheetId="8">#REF!</definedName>
    <definedName name="______ML33">#REF!</definedName>
    <definedName name="______ML34" localSheetId="8">#REF!</definedName>
    <definedName name="______ML34">#REF!</definedName>
    <definedName name="______ML35" localSheetId="8">#REF!</definedName>
    <definedName name="______ML35">#REF!</definedName>
    <definedName name="______ML36" localSheetId="8">#REF!</definedName>
    <definedName name="______ML36">#REF!</definedName>
    <definedName name="______ML37" localSheetId="8">#REF!</definedName>
    <definedName name="______ML37">#REF!</definedName>
    <definedName name="______ML38" localSheetId="8">#REF!</definedName>
    <definedName name="______ML38">#REF!</definedName>
    <definedName name="______ML39" localSheetId="8">#REF!</definedName>
    <definedName name="______ML39">#REF!</definedName>
    <definedName name="______ML7" localSheetId="8">#REF!</definedName>
    <definedName name="______ML7">#REF!</definedName>
    <definedName name="______ML8" localSheetId="8">#REF!</definedName>
    <definedName name="______ML8">#REF!</definedName>
    <definedName name="______ML9" localSheetId="8">#REF!</definedName>
    <definedName name="______ML9">#REF!</definedName>
    <definedName name="______mm1">[6]r!$F$4</definedName>
    <definedName name="______mm1000" localSheetId="8">#REF!</definedName>
    <definedName name="______mm1000" localSheetId="0">#REF!</definedName>
    <definedName name="______mm1000">#REF!</definedName>
    <definedName name="______mm11">[2]r!$F$4</definedName>
    <definedName name="______mm111">[5]r!$F$4</definedName>
    <definedName name="______mm2">[35]r!$F$4</definedName>
    <definedName name="______mm20" localSheetId="8">#REF!</definedName>
    <definedName name="______mm20" localSheetId="0">#REF!</definedName>
    <definedName name="______mm20">#REF!</definedName>
    <definedName name="______mm40" localSheetId="8">#REF!</definedName>
    <definedName name="______mm40" localSheetId="0">#REF!</definedName>
    <definedName name="______mm40">#REF!</definedName>
    <definedName name="______mm600" localSheetId="8">#REF!</definedName>
    <definedName name="______mm600" localSheetId="0">#REF!</definedName>
    <definedName name="______mm600">#REF!</definedName>
    <definedName name="______mm800" localSheetId="8">#REF!</definedName>
    <definedName name="______mm800">#REF!</definedName>
    <definedName name="______MS6">[30]MRATES!$T$17</definedName>
    <definedName name="______OH1">[36]MRATES!$T$26</definedName>
    <definedName name="______PC1" localSheetId="8">#REF!</definedName>
    <definedName name="______PC1" localSheetId="0">#REF!</definedName>
    <definedName name="______PC1">#REF!</definedName>
    <definedName name="______PC10" localSheetId="8">#REF!</definedName>
    <definedName name="______PC10" localSheetId="0">#REF!</definedName>
    <definedName name="______PC10">#REF!</definedName>
    <definedName name="______PC11" localSheetId="8">#REF!</definedName>
    <definedName name="______PC11" localSheetId="0">#REF!</definedName>
    <definedName name="______PC11">#REF!</definedName>
    <definedName name="______PC12" localSheetId="8">#REF!</definedName>
    <definedName name="______PC12">#REF!</definedName>
    <definedName name="______PC13" localSheetId="8">#REF!</definedName>
    <definedName name="______PC13">#REF!</definedName>
    <definedName name="______PC14" localSheetId="8">#REF!</definedName>
    <definedName name="______PC14">#REF!</definedName>
    <definedName name="______PC15" localSheetId="8">#REF!</definedName>
    <definedName name="______PC15">#REF!</definedName>
    <definedName name="______PC16" localSheetId="8">#REF!</definedName>
    <definedName name="______PC16">#REF!</definedName>
    <definedName name="______PC17" localSheetId="8">#REF!</definedName>
    <definedName name="______PC17">#REF!</definedName>
    <definedName name="______PC18" localSheetId="8">#REF!</definedName>
    <definedName name="______PC18">#REF!</definedName>
    <definedName name="______PC19" localSheetId="8">#REF!</definedName>
    <definedName name="______PC19">#REF!</definedName>
    <definedName name="______pc2" localSheetId="8">#REF!</definedName>
    <definedName name="______pc2" localSheetId="0">#REF!</definedName>
    <definedName name="______pc2">#REF!</definedName>
    <definedName name="______PC20" localSheetId="8">#REF!</definedName>
    <definedName name="______PC20">#REF!</definedName>
    <definedName name="______PC21" localSheetId="8">#REF!</definedName>
    <definedName name="______PC21">#REF!</definedName>
    <definedName name="______PC22" localSheetId="8">#REF!</definedName>
    <definedName name="______PC22">#REF!</definedName>
    <definedName name="______PC23" localSheetId="8">#REF!</definedName>
    <definedName name="______PC23">#REF!</definedName>
    <definedName name="______PC24" localSheetId="8">#REF!</definedName>
    <definedName name="______PC24">#REF!</definedName>
    <definedName name="______PC3" localSheetId="8">#REF!</definedName>
    <definedName name="______PC3">#REF!</definedName>
    <definedName name="______PC4" localSheetId="8">#REF!</definedName>
    <definedName name="______PC4">#REF!</definedName>
    <definedName name="______PC5" localSheetId="8">#REF!</definedName>
    <definedName name="______PC5">#REF!</definedName>
    <definedName name="______PC6" localSheetId="8">#REF!</definedName>
    <definedName name="______PC6">#REF!</definedName>
    <definedName name="______pc600" localSheetId="8">#REF!</definedName>
    <definedName name="______pc600">#REF!</definedName>
    <definedName name="______PC7" localSheetId="8">#REF!</definedName>
    <definedName name="______PC7">#REF!</definedName>
    <definedName name="______PC8" localSheetId="8">#REF!</definedName>
    <definedName name="______PC8">#REF!</definedName>
    <definedName name="______PC9" localSheetId="8">#REF!</definedName>
    <definedName name="______PC9">#REF!</definedName>
    <definedName name="______pc900" localSheetId="8">#REF!</definedName>
    <definedName name="______pc900">#REF!</definedName>
    <definedName name="______pla4">[11]DATA_PRG!$H$269</definedName>
    <definedName name="______pv2" localSheetId="8">#REF!</definedName>
    <definedName name="______pv2" localSheetId="0">#REF!</definedName>
    <definedName name="______pv2">#REF!</definedName>
    <definedName name="______rr3">[7]v!$A$2:$E$51</definedName>
    <definedName name="______rrr1">[7]r!$B$1:$I$145</definedName>
    <definedName name="______S12" localSheetId="8">'[27]p&amp;m'!#REF!</definedName>
    <definedName name="______S12" localSheetId="0">'[27]p&amp;m'!#REF!</definedName>
    <definedName name="______S12">'[27]p&amp;m'!#REF!</definedName>
    <definedName name="______sd1">[34]m!$D$149</definedName>
    <definedName name="______SP10">[12]Sheet1!$C$18</definedName>
    <definedName name="______SP16">[12]Sheet1!$C$24</definedName>
    <definedName name="______SP7">[12]Sheet1!$C$15</definedName>
    <definedName name="______ss12">[8]rdamdata!$J$8</definedName>
    <definedName name="______ss20">[8]rdamdata!$J$7</definedName>
    <definedName name="______ss40">[8]rdamdata!$J$6</definedName>
    <definedName name="______var1" localSheetId="8">#REF!</definedName>
    <definedName name="______var1" localSheetId="0">#REF!</definedName>
    <definedName name="______var1">#REF!</definedName>
    <definedName name="______var4" localSheetId="8">#REF!</definedName>
    <definedName name="______var4" localSheetId="0">#REF!</definedName>
    <definedName name="______var4">#REF!</definedName>
    <definedName name="______vat1" localSheetId="8">#REF!</definedName>
    <definedName name="______vat1" localSheetId="0">#REF!</definedName>
    <definedName name="______vat1">#REF!</definedName>
    <definedName name="______vat2" localSheetId="8">#REF!</definedName>
    <definedName name="______vat2">#REF!</definedName>
    <definedName name="______xh2256">[31]HDPE!$L$30</definedName>
    <definedName name="______xh2506">[31]HDPE!$M$30</definedName>
    <definedName name="______xh2806">[31]HDPE!$N$30</definedName>
    <definedName name="______xh3156">[31]HDPE!$O$30</definedName>
    <definedName name="______xh634">[31]HDPE!$C$16</definedName>
    <definedName name="______xk7100">[31]DI!$C$37</definedName>
    <definedName name="______xk7150">[31]DI!$D$37</definedName>
    <definedName name="______xk7250">[31]DI!$F$37</definedName>
    <definedName name="______xk7300">[31]DI!$G$37</definedName>
    <definedName name="______xp11010">[31]pvc!$F$61</definedName>
    <definedName name="______xp1104">[31]pvc!$F$31</definedName>
    <definedName name="______xp1106">[31]pvc!$F$46</definedName>
    <definedName name="______xp1254">[31]pvc!$G$31</definedName>
    <definedName name="______xp1256">[31]pvc!$G$46</definedName>
    <definedName name="______xp14010">[31]pvc!$H$61</definedName>
    <definedName name="______xp1404">[31]pvc!$H$31</definedName>
    <definedName name="______xp1406">[31]pvc!$H$46</definedName>
    <definedName name="______xp1604">[31]pvc!$I$31</definedName>
    <definedName name="______xp1606">[31]pvc!$I$46</definedName>
    <definedName name="______xp1804">[31]pvc!$J$31</definedName>
    <definedName name="______xp1806">[31]pvc!$J$46</definedName>
    <definedName name="______xp2006">[31]pvc!$K$46</definedName>
    <definedName name="______xp6310">[31]pvc!$C$61</definedName>
    <definedName name="______xp636">[31]pvc!$C$46</definedName>
    <definedName name="______xp7510">[31]pvc!$D$61</definedName>
    <definedName name="______xp754">[31]pvc!$D$31</definedName>
    <definedName name="______xp756">[31]pvc!$D$46</definedName>
    <definedName name="______xp9010">[31]pvc!$E$61</definedName>
    <definedName name="______xp904">[31]pvc!$E$31</definedName>
    <definedName name="______xp906">[31]pvc!$E$46</definedName>
    <definedName name="_____12" localSheetId="8">#REF!</definedName>
    <definedName name="_____12" localSheetId="0">#REF!</definedName>
    <definedName name="_____12">#REF!</definedName>
    <definedName name="_____bla1">[1]leads!$H$7</definedName>
    <definedName name="_____BSG100" localSheetId="8">#REF!</definedName>
    <definedName name="_____BSG100" localSheetId="0">#REF!</definedName>
    <definedName name="_____BSG100">#REF!</definedName>
    <definedName name="_____BSG150" localSheetId="8">#REF!</definedName>
    <definedName name="_____BSG150" localSheetId="0">#REF!</definedName>
    <definedName name="_____BSG150">#REF!</definedName>
    <definedName name="_____BSG5" localSheetId="8">#REF!</definedName>
    <definedName name="_____BSG5" localSheetId="0">#REF!</definedName>
    <definedName name="_____BSG5">#REF!</definedName>
    <definedName name="_____BSG75" localSheetId="8">#REF!</definedName>
    <definedName name="_____BSG75">#REF!</definedName>
    <definedName name="_____BTC1" localSheetId="8">#REF!</definedName>
    <definedName name="_____BTC1">#REF!</definedName>
    <definedName name="_____BTC10" localSheetId="8">#REF!</definedName>
    <definedName name="_____BTC10">#REF!</definedName>
    <definedName name="_____BTC11" localSheetId="8">#REF!</definedName>
    <definedName name="_____BTC11">#REF!</definedName>
    <definedName name="_____BTC12" localSheetId="8">#REF!</definedName>
    <definedName name="_____BTC12">#REF!</definedName>
    <definedName name="_____BTC13" localSheetId="8">#REF!</definedName>
    <definedName name="_____BTC13">#REF!</definedName>
    <definedName name="_____BTC14" localSheetId="8">#REF!</definedName>
    <definedName name="_____BTC14">#REF!</definedName>
    <definedName name="_____BTC15" localSheetId="8">#REF!</definedName>
    <definedName name="_____BTC15">#REF!</definedName>
    <definedName name="_____BTC16" localSheetId="8">#REF!</definedName>
    <definedName name="_____BTC16">#REF!</definedName>
    <definedName name="_____BTC17" localSheetId="8">#REF!</definedName>
    <definedName name="_____BTC17">#REF!</definedName>
    <definedName name="_____BTC18" localSheetId="8">#REF!</definedName>
    <definedName name="_____BTC18">#REF!</definedName>
    <definedName name="_____BTC19" localSheetId="8">#REF!</definedName>
    <definedName name="_____BTC19">#REF!</definedName>
    <definedName name="_____BTC2" localSheetId="8">#REF!</definedName>
    <definedName name="_____BTC2">#REF!</definedName>
    <definedName name="_____BTC20" localSheetId="8">#REF!</definedName>
    <definedName name="_____BTC20">#REF!</definedName>
    <definedName name="_____BTC21" localSheetId="8">#REF!</definedName>
    <definedName name="_____BTC21">#REF!</definedName>
    <definedName name="_____BTC22" localSheetId="8">#REF!</definedName>
    <definedName name="_____BTC22">#REF!</definedName>
    <definedName name="_____BTC23" localSheetId="8">#REF!</definedName>
    <definedName name="_____BTC23">#REF!</definedName>
    <definedName name="_____BTC24" localSheetId="8">#REF!</definedName>
    <definedName name="_____BTC24">#REF!</definedName>
    <definedName name="_____BTC3" localSheetId="8">#REF!</definedName>
    <definedName name="_____BTC3">#REF!</definedName>
    <definedName name="_____BTC4" localSheetId="8">#REF!</definedName>
    <definedName name="_____BTC4">#REF!</definedName>
    <definedName name="_____BTC5" localSheetId="8">#REF!</definedName>
    <definedName name="_____BTC5">#REF!</definedName>
    <definedName name="_____BTC6" localSheetId="8">#REF!</definedName>
    <definedName name="_____BTC6">#REF!</definedName>
    <definedName name="_____BTC7" localSheetId="8">#REF!</definedName>
    <definedName name="_____BTC7">#REF!</definedName>
    <definedName name="_____BTC8" localSheetId="8">#REF!</definedName>
    <definedName name="_____BTC8">#REF!</definedName>
    <definedName name="_____BTC9" localSheetId="8">#REF!</definedName>
    <definedName name="_____BTC9">#REF!</definedName>
    <definedName name="_____BTR1" localSheetId="8">#REF!</definedName>
    <definedName name="_____BTR1">#REF!</definedName>
    <definedName name="_____BTR10" localSheetId="8">#REF!</definedName>
    <definedName name="_____BTR10">#REF!</definedName>
    <definedName name="_____BTR11" localSheetId="8">#REF!</definedName>
    <definedName name="_____BTR11">#REF!</definedName>
    <definedName name="_____BTR12" localSheetId="8">#REF!</definedName>
    <definedName name="_____BTR12">#REF!</definedName>
    <definedName name="_____BTR13" localSheetId="8">#REF!</definedName>
    <definedName name="_____BTR13">#REF!</definedName>
    <definedName name="_____BTR14" localSheetId="8">#REF!</definedName>
    <definedName name="_____BTR14">#REF!</definedName>
    <definedName name="_____BTR15" localSheetId="8">#REF!</definedName>
    <definedName name="_____BTR15">#REF!</definedName>
    <definedName name="_____BTR16" localSheetId="8">#REF!</definedName>
    <definedName name="_____BTR16">#REF!</definedName>
    <definedName name="_____BTR17" localSheetId="8">#REF!</definedName>
    <definedName name="_____BTR17">#REF!</definedName>
    <definedName name="_____BTR18" localSheetId="8">#REF!</definedName>
    <definedName name="_____BTR18">#REF!</definedName>
    <definedName name="_____BTR19" localSheetId="8">#REF!</definedName>
    <definedName name="_____BTR19">#REF!</definedName>
    <definedName name="_____BTR2" localSheetId="8">#REF!</definedName>
    <definedName name="_____BTR2">#REF!</definedName>
    <definedName name="_____BTR20" localSheetId="8">#REF!</definedName>
    <definedName name="_____BTR20">#REF!</definedName>
    <definedName name="_____BTR21" localSheetId="8">#REF!</definedName>
    <definedName name="_____BTR21">#REF!</definedName>
    <definedName name="_____BTR22" localSheetId="8">#REF!</definedName>
    <definedName name="_____BTR22">#REF!</definedName>
    <definedName name="_____BTR23" localSheetId="8">#REF!</definedName>
    <definedName name="_____BTR23">#REF!</definedName>
    <definedName name="_____BTR24" localSheetId="8">#REF!</definedName>
    <definedName name="_____BTR24">#REF!</definedName>
    <definedName name="_____BTR3" localSheetId="8">#REF!</definedName>
    <definedName name="_____BTR3">#REF!</definedName>
    <definedName name="_____BTR4" localSheetId="8">#REF!</definedName>
    <definedName name="_____BTR4">#REF!</definedName>
    <definedName name="_____BTR5" localSheetId="8">#REF!</definedName>
    <definedName name="_____BTR5">#REF!</definedName>
    <definedName name="_____BTR6" localSheetId="8">#REF!</definedName>
    <definedName name="_____BTR6">#REF!</definedName>
    <definedName name="_____BTR7" localSheetId="8">#REF!</definedName>
    <definedName name="_____BTR7">#REF!</definedName>
    <definedName name="_____BTR8" localSheetId="8">#REF!</definedName>
    <definedName name="_____BTR8">#REF!</definedName>
    <definedName name="_____BTR9" localSheetId="8">#REF!</definedName>
    <definedName name="_____BTR9">#REF!</definedName>
    <definedName name="_____BTS1" localSheetId="8">#REF!</definedName>
    <definedName name="_____BTS1">#REF!</definedName>
    <definedName name="_____BTS10" localSheetId="8">#REF!</definedName>
    <definedName name="_____BTS10">#REF!</definedName>
    <definedName name="_____BTS11" localSheetId="8">#REF!</definedName>
    <definedName name="_____BTS11">#REF!</definedName>
    <definedName name="_____BTS12" localSheetId="8">#REF!</definedName>
    <definedName name="_____BTS12">#REF!</definedName>
    <definedName name="_____BTS13" localSheetId="8">#REF!</definedName>
    <definedName name="_____BTS13">#REF!</definedName>
    <definedName name="_____BTS14" localSheetId="8">#REF!</definedName>
    <definedName name="_____BTS14">#REF!</definedName>
    <definedName name="_____BTS15" localSheetId="8">#REF!</definedName>
    <definedName name="_____BTS15">#REF!</definedName>
    <definedName name="_____BTS16" localSheetId="8">#REF!</definedName>
    <definedName name="_____BTS16">#REF!</definedName>
    <definedName name="_____BTS17" localSheetId="8">#REF!</definedName>
    <definedName name="_____BTS17">#REF!</definedName>
    <definedName name="_____BTS18" localSheetId="8">#REF!</definedName>
    <definedName name="_____BTS18">#REF!</definedName>
    <definedName name="_____BTS19" localSheetId="8">#REF!</definedName>
    <definedName name="_____BTS19">#REF!</definedName>
    <definedName name="_____BTS2" localSheetId="8">#REF!</definedName>
    <definedName name="_____BTS2">#REF!</definedName>
    <definedName name="_____BTS20" localSheetId="8">#REF!</definedName>
    <definedName name="_____BTS20">#REF!</definedName>
    <definedName name="_____BTS21" localSheetId="8">#REF!</definedName>
    <definedName name="_____BTS21">#REF!</definedName>
    <definedName name="_____BTS22" localSheetId="8">#REF!</definedName>
    <definedName name="_____BTS22">#REF!</definedName>
    <definedName name="_____BTS23" localSheetId="8">#REF!</definedName>
    <definedName name="_____BTS23">#REF!</definedName>
    <definedName name="_____BTS24" localSheetId="8">#REF!</definedName>
    <definedName name="_____BTS24">#REF!</definedName>
    <definedName name="_____BTS3" localSheetId="8">#REF!</definedName>
    <definedName name="_____BTS3">#REF!</definedName>
    <definedName name="_____BTS4" localSheetId="8">#REF!</definedName>
    <definedName name="_____BTS4">#REF!</definedName>
    <definedName name="_____BTS5" localSheetId="8">#REF!</definedName>
    <definedName name="_____BTS5">#REF!</definedName>
    <definedName name="_____BTS6" localSheetId="8">#REF!</definedName>
    <definedName name="_____BTS6">#REF!</definedName>
    <definedName name="_____BTS7" localSheetId="8">#REF!</definedName>
    <definedName name="_____BTS7">#REF!</definedName>
    <definedName name="_____BTS8" localSheetId="8">#REF!</definedName>
    <definedName name="_____BTS8">#REF!</definedName>
    <definedName name="_____BTS9" localSheetId="8">#REF!</definedName>
    <definedName name="_____BTS9">#REF!</definedName>
    <definedName name="_____can430">40.73</definedName>
    <definedName name="_____can435">43.3</definedName>
    <definedName name="_____cbr1" localSheetId="8">#REF!</definedName>
    <definedName name="_____cbr1" localSheetId="0">#REF!</definedName>
    <definedName name="_____cbr1">#REF!</definedName>
    <definedName name="_____cbr2" localSheetId="8">#REF!</definedName>
    <definedName name="_____cbr2" localSheetId="0">#REF!</definedName>
    <definedName name="_____cbr2">#REF!</definedName>
    <definedName name="_____cbr3" localSheetId="8">#REF!</definedName>
    <definedName name="_____cbr3" localSheetId="0">#REF!</definedName>
    <definedName name="_____cbr3">#REF!</definedName>
    <definedName name="_____cbr4" localSheetId="8">#REF!</definedName>
    <definedName name="_____cbr4">#REF!</definedName>
    <definedName name="_____CCW1">[13]DATA!$H$67</definedName>
    <definedName name="_____CCW2">[13]DATA!$H$97</definedName>
    <definedName name="_____cur1">[2]r!$F$30</definedName>
    <definedName name="_____er1" localSheetId="8">#REF!</definedName>
    <definedName name="_____er1" localSheetId="0">#REF!</definedName>
    <definedName name="_____er1">#REF!</definedName>
    <definedName name="_____ewe1">[28]data!$H$23</definedName>
    <definedName name="_____f1" localSheetId="8">#REF!</definedName>
    <definedName name="_____f1" localSheetId="0">#REF!</definedName>
    <definedName name="_____f1">#REF!</definedName>
    <definedName name="_____G120907" localSheetId="8">[33]Data!#REF!</definedName>
    <definedName name="_____G120907" localSheetId="0">[33]Data!#REF!</definedName>
    <definedName name="_____G120907">[33]Data!#REF!</definedName>
    <definedName name="_____GBS11" localSheetId="8">#REF!</definedName>
    <definedName name="_____GBS11" localSheetId="0">#REF!</definedName>
    <definedName name="_____GBS11">#REF!</definedName>
    <definedName name="_____GBS110" localSheetId="8">#REF!</definedName>
    <definedName name="_____GBS110" localSheetId="0">#REF!</definedName>
    <definedName name="_____GBS110">#REF!</definedName>
    <definedName name="_____GBS111" localSheetId="8">#REF!</definedName>
    <definedName name="_____GBS111" localSheetId="0">#REF!</definedName>
    <definedName name="_____GBS111">#REF!</definedName>
    <definedName name="_____GBS112" localSheetId="8">#REF!</definedName>
    <definedName name="_____GBS112">#REF!</definedName>
    <definedName name="_____GBS113" localSheetId="8">#REF!</definedName>
    <definedName name="_____GBS113">#REF!</definedName>
    <definedName name="_____GBS114" localSheetId="8">#REF!</definedName>
    <definedName name="_____GBS114">#REF!</definedName>
    <definedName name="_____GBS115" localSheetId="8">#REF!</definedName>
    <definedName name="_____GBS115">#REF!</definedName>
    <definedName name="_____GBS116" localSheetId="8">#REF!</definedName>
    <definedName name="_____GBS116">#REF!</definedName>
    <definedName name="_____GBS117" localSheetId="8">#REF!</definedName>
    <definedName name="_____GBS117">#REF!</definedName>
    <definedName name="_____GBS118" localSheetId="8">#REF!</definedName>
    <definedName name="_____GBS118">#REF!</definedName>
    <definedName name="_____GBS119" localSheetId="8">#REF!</definedName>
    <definedName name="_____GBS119">#REF!</definedName>
    <definedName name="_____GBS12" localSheetId="8">#REF!</definedName>
    <definedName name="_____GBS12">#REF!</definedName>
    <definedName name="_____GBS120" localSheetId="8">#REF!</definedName>
    <definedName name="_____GBS120">#REF!</definedName>
    <definedName name="_____GBS121" localSheetId="8">#REF!</definedName>
    <definedName name="_____GBS121">#REF!</definedName>
    <definedName name="_____GBS122" localSheetId="8">#REF!</definedName>
    <definedName name="_____GBS122">#REF!</definedName>
    <definedName name="_____GBS123" localSheetId="8">#REF!</definedName>
    <definedName name="_____GBS123">#REF!</definedName>
    <definedName name="_____GBS124" localSheetId="8">#REF!</definedName>
    <definedName name="_____GBS124">#REF!</definedName>
    <definedName name="_____GBS13" localSheetId="8">#REF!</definedName>
    <definedName name="_____GBS13">#REF!</definedName>
    <definedName name="_____GBS14" localSheetId="8">#REF!</definedName>
    <definedName name="_____GBS14">#REF!</definedName>
    <definedName name="_____GBS15" localSheetId="8">#REF!</definedName>
    <definedName name="_____GBS15">#REF!</definedName>
    <definedName name="_____GBS16" localSheetId="8">#REF!</definedName>
    <definedName name="_____GBS16">#REF!</definedName>
    <definedName name="_____GBS17" localSheetId="8">#REF!</definedName>
    <definedName name="_____GBS17">#REF!</definedName>
    <definedName name="_____GBS18" localSheetId="8">#REF!</definedName>
    <definedName name="_____GBS18">#REF!</definedName>
    <definedName name="_____GBS19" localSheetId="8">#REF!</definedName>
    <definedName name="_____GBS19">#REF!</definedName>
    <definedName name="_____GBS21" localSheetId="8">#REF!</definedName>
    <definedName name="_____GBS21">#REF!</definedName>
    <definedName name="_____GBS210" localSheetId="8">#REF!</definedName>
    <definedName name="_____GBS210">#REF!</definedName>
    <definedName name="_____GBS211" localSheetId="8">#REF!</definedName>
    <definedName name="_____GBS211">#REF!</definedName>
    <definedName name="_____GBS212" localSheetId="8">#REF!</definedName>
    <definedName name="_____GBS212">#REF!</definedName>
    <definedName name="_____GBS213" localSheetId="8">#REF!</definedName>
    <definedName name="_____GBS213">#REF!</definedName>
    <definedName name="_____GBS214" localSheetId="8">#REF!</definedName>
    <definedName name="_____GBS214">#REF!</definedName>
    <definedName name="_____GBS215" localSheetId="8">#REF!</definedName>
    <definedName name="_____GBS215">#REF!</definedName>
    <definedName name="_____GBS216" localSheetId="8">#REF!</definedName>
    <definedName name="_____GBS216">#REF!</definedName>
    <definedName name="_____GBS217" localSheetId="8">#REF!</definedName>
    <definedName name="_____GBS217">#REF!</definedName>
    <definedName name="_____GBS218" localSheetId="8">#REF!</definedName>
    <definedName name="_____GBS218">#REF!</definedName>
    <definedName name="_____GBS219" localSheetId="8">#REF!</definedName>
    <definedName name="_____GBS219">#REF!</definedName>
    <definedName name="_____GBS22" localSheetId="8">#REF!</definedName>
    <definedName name="_____GBS22">#REF!</definedName>
    <definedName name="_____GBS220" localSheetId="8">#REF!</definedName>
    <definedName name="_____GBS220">#REF!</definedName>
    <definedName name="_____GBS221" localSheetId="8">#REF!</definedName>
    <definedName name="_____GBS221">#REF!</definedName>
    <definedName name="_____GBS222" localSheetId="8">#REF!</definedName>
    <definedName name="_____GBS222">#REF!</definedName>
    <definedName name="_____GBS223" localSheetId="8">#REF!</definedName>
    <definedName name="_____GBS223">#REF!</definedName>
    <definedName name="_____GBS224" localSheetId="8">#REF!</definedName>
    <definedName name="_____GBS224">#REF!</definedName>
    <definedName name="_____GBS23" localSheetId="8">#REF!</definedName>
    <definedName name="_____GBS23">#REF!</definedName>
    <definedName name="_____GBS24" localSheetId="8">#REF!</definedName>
    <definedName name="_____GBS24">#REF!</definedName>
    <definedName name="_____GBS25" localSheetId="8">#REF!</definedName>
    <definedName name="_____GBS25">#REF!</definedName>
    <definedName name="_____GBS26" localSheetId="8">#REF!</definedName>
    <definedName name="_____GBS26">#REF!</definedName>
    <definedName name="_____GBS27" localSheetId="8">#REF!</definedName>
    <definedName name="_____GBS27">#REF!</definedName>
    <definedName name="_____GBS28" localSheetId="8">#REF!</definedName>
    <definedName name="_____GBS28">#REF!</definedName>
    <definedName name="_____GBS29" localSheetId="8">#REF!</definedName>
    <definedName name="_____GBS29">#REF!</definedName>
    <definedName name="_____grp10003" localSheetId="8">#REF!</definedName>
    <definedName name="_____grp10003">#REF!</definedName>
    <definedName name="_____grp3503" localSheetId="8">#REF!</definedName>
    <definedName name="_____grp3503">#REF!</definedName>
    <definedName name="_____grp4003" localSheetId="8">#REF!</definedName>
    <definedName name="_____grp4003">#REF!</definedName>
    <definedName name="_____grp4503" localSheetId="8">#REF!</definedName>
    <definedName name="_____grp4503">#REF!</definedName>
    <definedName name="_____grp5003" localSheetId="8">#REF!</definedName>
    <definedName name="_____grp5003">#REF!</definedName>
    <definedName name="_____grp6003" localSheetId="8">#REF!</definedName>
    <definedName name="_____grp6003">#REF!</definedName>
    <definedName name="_____grp7003" localSheetId="8">#REF!</definedName>
    <definedName name="_____grp7003">#REF!</definedName>
    <definedName name="_____grp8003" localSheetId="8">#REF!</definedName>
    <definedName name="_____grp8003">#REF!</definedName>
    <definedName name="_____grp9003" localSheetId="8">#REF!</definedName>
    <definedName name="_____grp9003">#REF!</definedName>
    <definedName name="_____imp1">[10]DATA_PRG!$H$245</definedName>
    <definedName name="_____KC139" localSheetId="8">#REF!</definedName>
    <definedName name="_____KC139" localSheetId="0">#REF!</definedName>
    <definedName name="_____KC139">#REF!</definedName>
    <definedName name="_____knr2" localSheetId="8">#REF!</definedName>
    <definedName name="_____knr2" localSheetId="0">#REF!</definedName>
    <definedName name="_____knr2">#REF!</definedName>
    <definedName name="_____KNR3" localSheetId="8">#REF!</definedName>
    <definedName name="_____KNR3" localSheetId="0">#REF!</definedName>
    <definedName name="_____KNR3">#REF!</definedName>
    <definedName name="_____l1">[3]leads!$A$3:$E$108</definedName>
    <definedName name="_____l12" localSheetId="8">#REF!</definedName>
    <definedName name="_____l12" localSheetId="0">#REF!</definedName>
    <definedName name="_____l12">#REF!</definedName>
    <definedName name="_____l2">[2]r!$F$29</definedName>
    <definedName name="_____l3" localSheetId="8">#REF!</definedName>
    <definedName name="_____l3" localSheetId="0">#REF!</definedName>
    <definedName name="_____l3">#REF!</definedName>
    <definedName name="_____l4">[4]Sheet1!$W$2:$Y$103</definedName>
    <definedName name="_____l5" localSheetId="8">#REF!</definedName>
    <definedName name="_____l5" localSheetId="0">#REF!</definedName>
    <definedName name="_____l5">#REF!</definedName>
    <definedName name="_____l6">[2]r!$F$4</definedName>
    <definedName name="_____l7">[5]r!$F$4</definedName>
    <definedName name="_____l8">[2]r!$F$2</definedName>
    <definedName name="_____l9">[2]r!$F$3</definedName>
    <definedName name="_____LJ6">[13]DATA!$H$245</definedName>
    <definedName name="_____lj600" localSheetId="8">#REF!</definedName>
    <definedName name="_____lj600" localSheetId="0">#REF!</definedName>
    <definedName name="_____lj600">#REF!</definedName>
    <definedName name="_____lj900" localSheetId="8">#REF!</definedName>
    <definedName name="_____lj900" localSheetId="0">#REF!</definedName>
    <definedName name="_____lj900">#REF!</definedName>
    <definedName name="_____LL3" localSheetId="8">#REF!</definedName>
    <definedName name="_____LL3" localSheetId="0">#REF!</definedName>
    <definedName name="_____LL3">#REF!</definedName>
    <definedName name="_____LSO24" localSheetId="8">[14]Lead!#REF!</definedName>
    <definedName name="_____LSO24" localSheetId="0">[14]Lead!#REF!</definedName>
    <definedName name="_____LSO24">[14]Lead!#REF!</definedName>
    <definedName name="_____MA1" localSheetId="8">#REF!</definedName>
    <definedName name="_____MA1" localSheetId="0">#REF!</definedName>
    <definedName name="_____MA1">#REF!</definedName>
    <definedName name="_____MA2" localSheetId="8">#REF!</definedName>
    <definedName name="_____MA2" localSheetId="0">#REF!</definedName>
    <definedName name="_____MA2">#REF!</definedName>
    <definedName name="_____man1">[34]m!$B$149</definedName>
    <definedName name="_____me10">'[37]Lead statement'!$P$11</definedName>
    <definedName name="_____me12" localSheetId="8">'[18]Lead statement'!#REF!</definedName>
    <definedName name="_____me12" localSheetId="0">'[18]Lead statement'!#REF!</definedName>
    <definedName name="_____me12">'[18]Lead statement'!#REF!</definedName>
    <definedName name="_____me20">'[37]Lead statement'!$P$12</definedName>
    <definedName name="_____me40">'[37]Lead statement'!$P$13</definedName>
    <definedName name="_____me6">'[37]Lead statement'!$P$10</definedName>
    <definedName name="_____Met22" localSheetId="8">#REF!</definedName>
    <definedName name="_____Met22" localSheetId="0">#REF!</definedName>
    <definedName name="_____Met22">#REF!</definedName>
    <definedName name="_____Met45" localSheetId="8">#REF!</definedName>
    <definedName name="_____Met45" localSheetId="0">#REF!</definedName>
    <definedName name="_____Met45">#REF!</definedName>
    <definedName name="_____MEt55" localSheetId="8">#REF!</definedName>
    <definedName name="_____MEt55" localSheetId="0">#REF!</definedName>
    <definedName name="_____MEt55">#REF!</definedName>
    <definedName name="_____Met63" localSheetId="8">#REF!</definedName>
    <definedName name="_____Met63">#REF!</definedName>
    <definedName name="_____MIX124">[19]maya!$A$11:$A$18</definedName>
    <definedName name="_____ML21" localSheetId="8">#REF!</definedName>
    <definedName name="_____ML21" localSheetId="0">#REF!</definedName>
    <definedName name="_____ML21">#REF!</definedName>
    <definedName name="_____ML210" localSheetId="8">#REF!</definedName>
    <definedName name="_____ML210" localSheetId="0">#REF!</definedName>
    <definedName name="_____ML210">#REF!</definedName>
    <definedName name="_____ML211" localSheetId="8">#REF!</definedName>
    <definedName name="_____ML211" localSheetId="0">#REF!</definedName>
    <definedName name="_____ML211">#REF!</definedName>
    <definedName name="_____ML212" localSheetId="8">#REF!</definedName>
    <definedName name="_____ML212">#REF!</definedName>
    <definedName name="_____ML213" localSheetId="8">#REF!</definedName>
    <definedName name="_____ML213">#REF!</definedName>
    <definedName name="_____ML214" localSheetId="8">#REF!</definedName>
    <definedName name="_____ML214">#REF!</definedName>
    <definedName name="_____ML215" localSheetId="8">#REF!</definedName>
    <definedName name="_____ML215">#REF!</definedName>
    <definedName name="_____ML216" localSheetId="8">#REF!</definedName>
    <definedName name="_____ML216">#REF!</definedName>
    <definedName name="_____ML217" localSheetId="8">#REF!</definedName>
    <definedName name="_____ML217">#REF!</definedName>
    <definedName name="_____ML218" localSheetId="8">#REF!</definedName>
    <definedName name="_____ML218">#REF!</definedName>
    <definedName name="_____ML219" localSheetId="8">#REF!</definedName>
    <definedName name="_____ML219">#REF!</definedName>
    <definedName name="_____ML22" localSheetId="8">#REF!</definedName>
    <definedName name="_____ML22">#REF!</definedName>
    <definedName name="_____ML220" localSheetId="8">#REF!</definedName>
    <definedName name="_____ML220">#REF!</definedName>
    <definedName name="_____ML221" localSheetId="8">#REF!</definedName>
    <definedName name="_____ML221">#REF!</definedName>
    <definedName name="_____ML222" localSheetId="8">#REF!</definedName>
    <definedName name="_____ML222">#REF!</definedName>
    <definedName name="_____ML223" localSheetId="8">#REF!</definedName>
    <definedName name="_____ML223">#REF!</definedName>
    <definedName name="_____ML224" localSheetId="8">#REF!</definedName>
    <definedName name="_____ML224">#REF!</definedName>
    <definedName name="_____ML23" localSheetId="8">#REF!</definedName>
    <definedName name="_____ML23">#REF!</definedName>
    <definedName name="_____ML24" localSheetId="8">#REF!</definedName>
    <definedName name="_____ML24">#REF!</definedName>
    <definedName name="_____ML25" localSheetId="8">#REF!</definedName>
    <definedName name="_____ML25">#REF!</definedName>
    <definedName name="_____ML26" localSheetId="8">#REF!</definedName>
    <definedName name="_____ML26">#REF!</definedName>
    <definedName name="_____ML27" localSheetId="8">#REF!</definedName>
    <definedName name="_____ML27">#REF!</definedName>
    <definedName name="_____ML28" localSheetId="8">#REF!</definedName>
    <definedName name="_____ML28">#REF!</definedName>
    <definedName name="_____ML29" localSheetId="8">#REF!</definedName>
    <definedName name="_____ML29">#REF!</definedName>
    <definedName name="_____ML31" localSheetId="8">#REF!</definedName>
    <definedName name="_____ML31">#REF!</definedName>
    <definedName name="_____ML310" localSheetId="8">#REF!</definedName>
    <definedName name="_____ML310">#REF!</definedName>
    <definedName name="_____ML311" localSheetId="8">#REF!</definedName>
    <definedName name="_____ML311">#REF!</definedName>
    <definedName name="_____ML312" localSheetId="8">#REF!</definedName>
    <definedName name="_____ML312">#REF!</definedName>
    <definedName name="_____ML313" localSheetId="8">#REF!</definedName>
    <definedName name="_____ML313">#REF!</definedName>
    <definedName name="_____ML314" localSheetId="8">#REF!</definedName>
    <definedName name="_____ML314">#REF!</definedName>
    <definedName name="_____ML315" localSheetId="8">#REF!</definedName>
    <definedName name="_____ML315">#REF!</definedName>
    <definedName name="_____ML316" localSheetId="8">#REF!</definedName>
    <definedName name="_____ML316">#REF!</definedName>
    <definedName name="_____ML317" localSheetId="8">#REF!</definedName>
    <definedName name="_____ML317">#REF!</definedName>
    <definedName name="_____ML318" localSheetId="8">#REF!</definedName>
    <definedName name="_____ML318">#REF!</definedName>
    <definedName name="_____ML319" localSheetId="8">#REF!</definedName>
    <definedName name="_____ML319">#REF!</definedName>
    <definedName name="_____ML32" localSheetId="8">#REF!</definedName>
    <definedName name="_____ML32">#REF!</definedName>
    <definedName name="_____ML320" localSheetId="8">#REF!</definedName>
    <definedName name="_____ML320">#REF!</definedName>
    <definedName name="_____ML321" localSheetId="8">#REF!</definedName>
    <definedName name="_____ML321">#REF!</definedName>
    <definedName name="_____ML322" localSheetId="8">#REF!</definedName>
    <definedName name="_____ML322">#REF!</definedName>
    <definedName name="_____ML323" localSheetId="8">#REF!</definedName>
    <definedName name="_____ML323">#REF!</definedName>
    <definedName name="_____ML324" localSheetId="8">#REF!</definedName>
    <definedName name="_____ML324">#REF!</definedName>
    <definedName name="_____ML33" localSheetId="8">#REF!</definedName>
    <definedName name="_____ML33">#REF!</definedName>
    <definedName name="_____ML34" localSheetId="8">#REF!</definedName>
    <definedName name="_____ML34">#REF!</definedName>
    <definedName name="_____ML35" localSheetId="8">#REF!</definedName>
    <definedName name="_____ML35">#REF!</definedName>
    <definedName name="_____ML36" localSheetId="8">#REF!</definedName>
    <definedName name="_____ML36">#REF!</definedName>
    <definedName name="_____ML37" localSheetId="8">#REF!</definedName>
    <definedName name="_____ML37">#REF!</definedName>
    <definedName name="_____ML38" localSheetId="8">#REF!</definedName>
    <definedName name="_____ML38">#REF!</definedName>
    <definedName name="_____ML39" localSheetId="8">#REF!</definedName>
    <definedName name="_____ML39">#REF!</definedName>
    <definedName name="_____ML7" localSheetId="8">#REF!</definedName>
    <definedName name="_____ML7">#REF!</definedName>
    <definedName name="_____ML8" localSheetId="8">#REF!</definedName>
    <definedName name="_____ML8">#REF!</definedName>
    <definedName name="_____ML9" localSheetId="8">#REF!</definedName>
    <definedName name="_____ML9">#REF!</definedName>
    <definedName name="_____mm1">[6]r!$F$4</definedName>
    <definedName name="_____mm1000" localSheetId="8">#REF!</definedName>
    <definedName name="_____mm1000" localSheetId="0">#REF!</definedName>
    <definedName name="_____mm1000">#REF!</definedName>
    <definedName name="_____mm11">[2]r!$F$4</definedName>
    <definedName name="_____mm111">[5]r!$F$4</definedName>
    <definedName name="_____mm2">[35]r!$F$4</definedName>
    <definedName name="_____mm20" localSheetId="8">#REF!</definedName>
    <definedName name="_____mm20" localSheetId="0">#REF!</definedName>
    <definedName name="_____mm20">#REF!</definedName>
    <definedName name="_____mm40" localSheetId="8">#REF!</definedName>
    <definedName name="_____mm40" localSheetId="0">#REF!</definedName>
    <definedName name="_____mm40">#REF!</definedName>
    <definedName name="_____mm600" localSheetId="8">#REF!</definedName>
    <definedName name="_____mm600" localSheetId="0">#REF!</definedName>
    <definedName name="_____mm600">#REF!</definedName>
    <definedName name="_____mm800" localSheetId="8">#REF!</definedName>
    <definedName name="_____mm800">#REF!</definedName>
    <definedName name="_____MS6">[38]MRATES!$T$17</definedName>
    <definedName name="_____OH1">[39]MRATES!$T$26</definedName>
    <definedName name="_____PC1" localSheetId="8">#REF!</definedName>
    <definedName name="_____PC1" localSheetId="0">#REF!</definedName>
    <definedName name="_____PC1">#REF!</definedName>
    <definedName name="_____PC10" localSheetId="8">#REF!</definedName>
    <definedName name="_____PC10" localSheetId="0">#REF!</definedName>
    <definedName name="_____PC10">#REF!</definedName>
    <definedName name="_____PC11" localSheetId="8">#REF!</definedName>
    <definedName name="_____PC11" localSheetId="0">#REF!</definedName>
    <definedName name="_____PC11">#REF!</definedName>
    <definedName name="_____PC12" localSheetId="8">#REF!</definedName>
    <definedName name="_____PC12">#REF!</definedName>
    <definedName name="_____PC13" localSheetId="8">#REF!</definedName>
    <definedName name="_____PC13">#REF!</definedName>
    <definedName name="_____PC14" localSheetId="8">#REF!</definedName>
    <definedName name="_____PC14">#REF!</definedName>
    <definedName name="_____PC15" localSheetId="8">#REF!</definedName>
    <definedName name="_____PC15">#REF!</definedName>
    <definedName name="_____PC16" localSheetId="8">#REF!</definedName>
    <definedName name="_____PC16">#REF!</definedName>
    <definedName name="_____PC17" localSheetId="8">#REF!</definedName>
    <definedName name="_____PC17">#REF!</definedName>
    <definedName name="_____PC18" localSheetId="8">#REF!</definedName>
    <definedName name="_____PC18">#REF!</definedName>
    <definedName name="_____PC19" localSheetId="8">#REF!</definedName>
    <definedName name="_____PC19">#REF!</definedName>
    <definedName name="_____pc2" localSheetId="8">#REF!</definedName>
    <definedName name="_____pc2" localSheetId="0">#REF!</definedName>
    <definedName name="_____pc2">#REF!</definedName>
    <definedName name="_____PC20" localSheetId="8">#REF!</definedName>
    <definedName name="_____PC20">#REF!</definedName>
    <definedName name="_____PC21" localSheetId="8">#REF!</definedName>
    <definedName name="_____PC21">#REF!</definedName>
    <definedName name="_____PC22" localSheetId="8">#REF!</definedName>
    <definedName name="_____PC22">#REF!</definedName>
    <definedName name="_____PC23" localSheetId="8">#REF!</definedName>
    <definedName name="_____PC23">#REF!</definedName>
    <definedName name="_____PC24" localSheetId="8">#REF!</definedName>
    <definedName name="_____PC24">#REF!</definedName>
    <definedName name="_____PC3" localSheetId="8">#REF!</definedName>
    <definedName name="_____PC3">#REF!</definedName>
    <definedName name="_____PC4" localSheetId="8">#REF!</definedName>
    <definedName name="_____PC4">#REF!</definedName>
    <definedName name="_____PC5" localSheetId="8">#REF!</definedName>
    <definedName name="_____PC5">#REF!</definedName>
    <definedName name="_____PC6" localSheetId="8">#REF!</definedName>
    <definedName name="_____PC6">#REF!</definedName>
    <definedName name="_____pc600" localSheetId="8">#REF!</definedName>
    <definedName name="_____pc600">#REF!</definedName>
    <definedName name="_____PC7" localSheetId="8">#REF!</definedName>
    <definedName name="_____PC7">#REF!</definedName>
    <definedName name="_____PC8" localSheetId="8">#REF!</definedName>
    <definedName name="_____PC8">#REF!</definedName>
    <definedName name="_____PC9" localSheetId="8">#REF!</definedName>
    <definedName name="_____PC9">#REF!</definedName>
    <definedName name="_____pc900" localSheetId="8">#REF!</definedName>
    <definedName name="_____pc900">#REF!</definedName>
    <definedName name="_____pla4">[11]DATA_PRG!$H$269</definedName>
    <definedName name="_____psc10006" localSheetId="8">#REF!</definedName>
    <definedName name="_____psc10006" localSheetId="0">#REF!</definedName>
    <definedName name="_____psc10006">#REF!</definedName>
    <definedName name="_____psc10008" localSheetId="8">#REF!</definedName>
    <definedName name="_____psc10008" localSheetId="0">#REF!</definedName>
    <definedName name="_____psc10008">#REF!</definedName>
    <definedName name="_____psc3506" localSheetId="8">#REF!</definedName>
    <definedName name="_____psc3506" localSheetId="0">#REF!</definedName>
    <definedName name="_____psc3506">#REF!</definedName>
    <definedName name="_____psc3508" localSheetId="8">#REF!</definedName>
    <definedName name="_____psc3508">#REF!</definedName>
    <definedName name="_____psc4006" localSheetId="8">#REF!</definedName>
    <definedName name="_____psc4006">#REF!</definedName>
    <definedName name="_____psc4008" localSheetId="8">#REF!</definedName>
    <definedName name="_____psc4008">#REF!</definedName>
    <definedName name="_____psc4506" localSheetId="8">#REF!</definedName>
    <definedName name="_____psc4506">#REF!</definedName>
    <definedName name="_____psc4508" localSheetId="8">#REF!</definedName>
    <definedName name="_____psc4508">#REF!</definedName>
    <definedName name="_____psc5006" localSheetId="8">#REF!</definedName>
    <definedName name="_____psc5006">#REF!</definedName>
    <definedName name="_____psc5008" localSheetId="8">#REF!</definedName>
    <definedName name="_____psc5008">#REF!</definedName>
    <definedName name="_____psc6006" localSheetId="8">#REF!</definedName>
    <definedName name="_____psc6006">#REF!</definedName>
    <definedName name="_____psc6008" localSheetId="8">#REF!</definedName>
    <definedName name="_____psc6008">#REF!</definedName>
    <definedName name="_____psc7006" localSheetId="8">#REF!</definedName>
    <definedName name="_____psc7006">#REF!</definedName>
    <definedName name="_____psc7008" localSheetId="8">#REF!</definedName>
    <definedName name="_____psc7008">#REF!</definedName>
    <definedName name="_____psc8006" localSheetId="8">#REF!</definedName>
    <definedName name="_____psc8006">#REF!</definedName>
    <definedName name="_____psc8008" localSheetId="8">#REF!</definedName>
    <definedName name="_____psc8008">#REF!</definedName>
    <definedName name="_____psc9006" localSheetId="8">#REF!</definedName>
    <definedName name="_____psc9006">#REF!</definedName>
    <definedName name="_____psc9008" localSheetId="8">#REF!</definedName>
    <definedName name="_____psc9008">#REF!</definedName>
    <definedName name="_____pv2" localSheetId="8">#REF!</definedName>
    <definedName name="_____pv2" localSheetId="0">#REF!</definedName>
    <definedName name="_____pv2">#REF!</definedName>
    <definedName name="_____rr3">[7]v!$A$2:$E$51</definedName>
    <definedName name="_____rrr1">[7]r!$B$1:$I$145</definedName>
    <definedName name="_____RT5565" localSheetId="8">#REF!</definedName>
    <definedName name="_____RT5565" localSheetId="0">#REF!</definedName>
    <definedName name="_____RT5565">#REF!</definedName>
    <definedName name="_____S12" localSheetId="8">'[27]p&amp;m'!#REF!</definedName>
    <definedName name="_____S12" localSheetId="0">'[27]p&amp;m'!#REF!</definedName>
    <definedName name="_____S12">'[27]p&amp;m'!#REF!</definedName>
    <definedName name="_____sd1">[34]m!$D$149</definedName>
    <definedName name="_____SP10">[12]Sheet1!$C$18</definedName>
    <definedName name="_____SP16">[12]Sheet1!$C$24</definedName>
    <definedName name="_____SP7">[12]Sheet1!$C$15</definedName>
    <definedName name="_____ss12">[8]rdamdata!$J$8</definedName>
    <definedName name="_____ss20">[8]rdamdata!$J$7</definedName>
    <definedName name="_____ss40">[8]rdamdata!$J$6</definedName>
    <definedName name="_____var1" localSheetId="8">#REF!</definedName>
    <definedName name="_____var1" localSheetId="0">#REF!</definedName>
    <definedName name="_____var1">#REF!</definedName>
    <definedName name="_____var4" localSheetId="8">#REF!</definedName>
    <definedName name="_____var4" localSheetId="0">#REF!</definedName>
    <definedName name="_____var4">#REF!</definedName>
    <definedName name="_____vat1" localSheetId="8">#REF!</definedName>
    <definedName name="_____vat1" localSheetId="0">#REF!</definedName>
    <definedName name="_____vat1">#REF!</definedName>
    <definedName name="_____vat2" localSheetId="8">#REF!</definedName>
    <definedName name="_____vat2">#REF!</definedName>
    <definedName name="_____xh11010" localSheetId="8">#REF!</definedName>
    <definedName name="_____xh11010">#REF!</definedName>
    <definedName name="_____xh1104" localSheetId="8">#REF!</definedName>
    <definedName name="_____xh1104">#REF!</definedName>
    <definedName name="_____xh1106" localSheetId="8">#REF!</definedName>
    <definedName name="_____xh1106">#REF!</definedName>
    <definedName name="_____xh1108" localSheetId="8">#REF!</definedName>
    <definedName name="_____xh1108">#REF!</definedName>
    <definedName name="_____xh12510" localSheetId="8">#REF!</definedName>
    <definedName name="_____xh12510">#REF!</definedName>
    <definedName name="_____xh1254" localSheetId="8">#REF!</definedName>
    <definedName name="_____xh1254">#REF!</definedName>
    <definedName name="_____xh1256" localSheetId="8">#REF!</definedName>
    <definedName name="_____xh1256">#REF!</definedName>
    <definedName name="_____xh1258" localSheetId="8">#REF!</definedName>
    <definedName name="_____xh1258">#REF!</definedName>
    <definedName name="_____xh14010" localSheetId="8">#REF!</definedName>
    <definedName name="_____xh14010">#REF!</definedName>
    <definedName name="_____xh1404" localSheetId="8">#REF!</definedName>
    <definedName name="_____xh1404">#REF!</definedName>
    <definedName name="_____xh1406" localSheetId="8">#REF!</definedName>
    <definedName name="_____xh1406">#REF!</definedName>
    <definedName name="_____xh1408" localSheetId="8">#REF!</definedName>
    <definedName name="_____xh1408">#REF!</definedName>
    <definedName name="_____xh16010" localSheetId="8">#REF!</definedName>
    <definedName name="_____xh16010">#REF!</definedName>
    <definedName name="_____xh1604" localSheetId="8">#REF!</definedName>
    <definedName name="_____xh1604">#REF!</definedName>
    <definedName name="_____xh1606" localSheetId="8">#REF!</definedName>
    <definedName name="_____xh1606">#REF!</definedName>
    <definedName name="_____xh1608" localSheetId="8">#REF!</definedName>
    <definedName name="_____xh1608">#REF!</definedName>
    <definedName name="_____xh18010" localSheetId="8">#REF!</definedName>
    <definedName name="_____xh18010">#REF!</definedName>
    <definedName name="_____xh1804" localSheetId="8">#REF!</definedName>
    <definedName name="_____xh1804">#REF!</definedName>
    <definedName name="_____xh1806" localSheetId="8">#REF!</definedName>
    <definedName name="_____xh1806">#REF!</definedName>
    <definedName name="_____xh1808" localSheetId="8">#REF!</definedName>
    <definedName name="_____xh1808">#REF!</definedName>
    <definedName name="_____xh20010" localSheetId="8">#REF!</definedName>
    <definedName name="_____xh20010">#REF!</definedName>
    <definedName name="_____xh2004" localSheetId="8">#REF!</definedName>
    <definedName name="_____xh2004">#REF!</definedName>
    <definedName name="_____xh2006" localSheetId="8">#REF!</definedName>
    <definedName name="_____xh2006">#REF!</definedName>
    <definedName name="_____xh2008" localSheetId="8">#REF!</definedName>
    <definedName name="_____xh2008">#REF!</definedName>
    <definedName name="_____xh22510" localSheetId="8">#REF!</definedName>
    <definedName name="_____xh22510">#REF!</definedName>
    <definedName name="_____xh2254" localSheetId="8">#REF!</definedName>
    <definedName name="_____xh2254">#REF!</definedName>
    <definedName name="_____xh2256">[31]HDPE!$L$30</definedName>
    <definedName name="_____xh2258" localSheetId="8">#REF!</definedName>
    <definedName name="_____xh2258" localSheetId="0">#REF!</definedName>
    <definedName name="_____xh2258">#REF!</definedName>
    <definedName name="_____xh25010" localSheetId="8">#REF!</definedName>
    <definedName name="_____xh25010" localSheetId="0">#REF!</definedName>
    <definedName name="_____xh25010">#REF!</definedName>
    <definedName name="_____xh2504" localSheetId="8">#REF!</definedName>
    <definedName name="_____xh2504" localSheetId="0">#REF!</definedName>
    <definedName name="_____xh2504">#REF!</definedName>
    <definedName name="_____xh2506">[31]HDPE!$M$30</definedName>
    <definedName name="_____xh2508" localSheetId="8">#REF!</definedName>
    <definedName name="_____xh2508" localSheetId="0">#REF!</definedName>
    <definedName name="_____xh2508">#REF!</definedName>
    <definedName name="_____xh28010" localSheetId="8">#REF!</definedName>
    <definedName name="_____xh28010" localSheetId="0">#REF!</definedName>
    <definedName name="_____xh28010">#REF!</definedName>
    <definedName name="_____xh2804" localSheetId="8">#REF!</definedName>
    <definedName name="_____xh2804" localSheetId="0">#REF!</definedName>
    <definedName name="_____xh2804">#REF!</definedName>
    <definedName name="_____xh2806">[31]HDPE!$N$30</definedName>
    <definedName name="_____xh2808" localSheetId="8">#REF!</definedName>
    <definedName name="_____xh2808" localSheetId="0">#REF!</definedName>
    <definedName name="_____xh2808">#REF!</definedName>
    <definedName name="_____xh31510" localSheetId="8">#REF!</definedName>
    <definedName name="_____xh31510" localSheetId="0">#REF!</definedName>
    <definedName name="_____xh31510">#REF!</definedName>
    <definedName name="_____xh3154" localSheetId="8">#REF!</definedName>
    <definedName name="_____xh3154" localSheetId="0">#REF!</definedName>
    <definedName name="_____xh3154">#REF!</definedName>
    <definedName name="_____xh3156">[31]HDPE!$O$30</definedName>
    <definedName name="_____xh3158" localSheetId="8">#REF!</definedName>
    <definedName name="_____xh3158" localSheetId="0">#REF!</definedName>
    <definedName name="_____xh3158">#REF!</definedName>
    <definedName name="_____xh3554" localSheetId="8">#REF!</definedName>
    <definedName name="_____xh3554" localSheetId="0">#REF!</definedName>
    <definedName name="_____xh3554">#REF!</definedName>
    <definedName name="_____xh3556" localSheetId="8">#REF!</definedName>
    <definedName name="_____xh3556" localSheetId="0">#REF!</definedName>
    <definedName name="_____xh3556">#REF!</definedName>
    <definedName name="_____xh6310" localSheetId="8">#REF!</definedName>
    <definedName name="_____xh6310">#REF!</definedName>
    <definedName name="_____xh634">[31]HDPE!$C$16</definedName>
    <definedName name="_____xh636" localSheetId="8">#REF!</definedName>
    <definedName name="_____xh636" localSheetId="0">#REF!</definedName>
    <definedName name="_____xh636">#REF!</definedName>
    <definedName name="_____xh638" localSheetId="8">#REF!</definedName>
    <definedName name="_____xh638" localSheetId="0">#REF!</definedName>
    <definedName name="_____xh638">#REF!</definedName>
    <definedName name="_____xh7510" localSheetId="8">#REF!</definedName>
    <definedName name="_____xh7510" localSheetId="0">#REF!</definedName>
    <definedName name="_____xh7510">#REF!</definedName>
    <definedName name="_____xh754" localSheetId="8">#REF!</definedName>
    <definedName name="_____xh754">#REF!</definedName>
    <definedName name="_____xh756" localSheetId="8">#REF!</definedName>
    <definedName name="_____xh756">#REF!</definedName>
    <definedName name="_____xh758" localSheetId="8">#REF!</definedName>
    <definedName name="_____xh758">#REF!</definedName>
    <definedName name="_____xh9010" localSheetId="8">#REF!</definedName>
    <definedName name="_____xh9010">#REF!</definedName>
    <definedName name="_____xh904" localSheetId="8">#REF!</definedName>
    <definedName name="_____xh904">#REF!</definedName>
    <definedName name="_____xh906" localSheetId="8">#REF!</definedName>
    <definedName name="_____xh906">#REF!</definedName>
    <definedName name="_____xh908" localSheetId="8">#REF!</definedName>
    <definedName name="_____xh908">#REF!</definedName>
    <definedName name="_____xk7100">[31]DI!$C$37</definedName>
    <definedName name="_____xk7150">[31]DI!$D$37</definedName>
    <definedName name="_____xk7200" localSheetId="8">#REF!</definedName>
    <definedName name="_____xk7200" localSheetId="0">#REF!</definedName>
    <definedName name="_____xk7200">#REF!</definedName>
    <definedName name="_____xk7250">[31]DI!$F$37</definedName>
    <definedName name="_____xk7300">[31]DI!$G$37</definedName>
    <definedName name="_____xk7350" localSheetId="8">#REF!</definedName>
    <definedName name="_____xk7350" localSheetId="0">#REF!</definedName>
    <definedName name="_____xk7350">#REF!</definedName>
    <definedName name="_____xk7400" localSheetId="8">#REF!</definedName>
    <definedName name="_____xk7400" localSheetId="0">#REF!</definedName>
    <definedName name="_____xk7400">#REF!</definedName>
    <definedName name="_____xk7450" localSheetId="8">#REF!</definedName>
    <definedName name="_____xk7450" localSheetId="0">#REF!</definedName>
    <definedName name="_____xk7450">#REF!</definedName>
    <definedName name="_____xk7500" localSheetId="8">#REF!</definedName>
    <definedName name="_____xk7500">#REF!</definedName>
    <definedName name="_____xk7600" localSheetId="8">#REF!</definedName>
    <definedName name="_____xk7600">#REF!</definedName>
    <definedName name="_____xk9100" localSheetId="8">#REF!</definedName>
    <definedName name="_____xk9100">#REF!</definedName>
    <definedName name="_____xk91000" localSheetId="8">#REF!</definedName>
    <definedName name="_____xk91000">#REF!</definedName>
    <definedName name="_____xk9150" localSheetId="8">#REF!</definedName>
    <definedName name="_____xk9150">#REF!</definedName>
    <definedName name="_____xk9200" localSheetId="8">#REF!</definedName>
    <definedName name="_____xk9200">#REF!</definedName>
    <definedName name="_____xk9250" localSheetId="8">#REF!</definedName>
    <definedName name="_____xk9250">#REF!</definedName>
    <definedName name="_____xk9300" localSheetId="8">#REF!</definedName>
    <definedName name="_____xk9300">#REF!</definedName>
    <definedName name="_____xk9350" localSheetId="8">#REF!</definedName>
    <definedName name="_____xk9350">#REF!</definedName>
    <definedName name="_____xk9400" localSheetId="8">#REF!</definedName>
    <definedName name="_____xk9400">#REF!</definedName>
    <definedName name="_____xk9450" localSheetId="8">#REF!</definedName>
    <definedName name="_____xk9450">#REF!</definedName>
    <definedName name="_____xk9500" localSheetId="8">#REF!</definedName>
    <definedName name="_____xk9500">#REF!</definedName>
    <definedName name="_____xk9600" localSheetId="8">#REF!</definedName>
    <definedName name="_____xk9600">#REF!</definedName>
    <definedName name="_____xk9700" localSheetId="8">#REF!</definedName>
    <definedName name="_____xk9700">#REF!</definedName>
    <definedName name="_____xk9750" localSheetId="8">#REF!</definedName>
    <definedName name="_____xk9750">#REF!</definedName>
    <definedName name="_____xk9800" localSheetId="8">#REF!</definedName>
    <definedName name="_____xk9800">#REF!</definedName>
    <definedName name="_____xk9900" localSheetId="8">#REF!</definedName>
    <definedName name="_____xk9900">#REF!</definedName>
    <definedName name="_____xp11010">[31]pvc!$F$61</definedName>
    <definedName name="_____xp1104">[31]pvc!$F$31</definedName>
    <definedName name="_____xp1106">[31]pvc!$F$46</definedName>
    <definedName name="_____xp12510" localSheetId="8">#REF!</definedName>
    <definedName name="_____xp12510" localSheetId="0">#REF!</definedName>
    <definedName name="_____xp12510">#REF!</definedName>
    <definedName name="_____xp1254">[31]pvc!$G$31</definedName>
    <definedName name="_____xp1256">[31]pvc!$G$46</definedName>
    <definedName name="_____xp14010">[31]pvc!$H$61</definedName>
    <definedName name="_____xp1404">[31]pvc!$H$31</definedName>
    <definedName name="_____xp1406">[31]pvc!$H$46</definedName>
    <definedName name="_____xp16010" localSheetId="8">#REF!</definedName>
    <definedName name="_____xp16010" localSheetId="0">#REF!</definedName>
    <definedName name="_____xp16010">#REF!</definedName>
    <definedName name="_____xp1604">[31]pvc!$I$31</definedName>
    <definedName name="_____xp1606">[31]pvc!$I$46</definedName>
    <definedName name="_____xp18010" localSheetId="8">#REF!</definedName>
    <definedName name="_____xp18010" localSheetId="0">#REF!</definedName>
    <definedName name="_____xp18010">#REF!</definedName>
    <definedName name="_____xp1804">[31]pvc!$J$31</definedName>
    <definedName name="_____xp1806">[31]pvc!$J$46</definedName>
    <definedName name="_____xp20010" localSheetId="8">#REF!</definedName>
    <definedName name="_____xp20010" localSheetId="0">#REF!</definedName>
    <definedName name="_____xp20010">#REF!</definedName>
    <definedName name="_____xp2004" localSheetId="8">#REF!</definedName>
    <definedName name="_____xp2004" localSheetId="0">#REF!</definedName>
    <definedName name="_____xp2004">#REF!</definedName>
    <definedName name="_____xp2006">[31]pvc!$K$46</definedName>
    <definedName name="_____xp22510" localSheetId="8">#REF!</definedName>
    <definedName name="_____xp22510" localSheetId="0">#REF!</definedName>
    <definedName name="_____xp22510">#REF!</definedName>
    <definedName name="_____xp2254" localSheetId="8">#REF!</definedName>
    <definedName name="_____xp2254" localSheetId="0">#REF!</definedName>
    <definedName name="_____xp2254">#REF!</definedName>
    <definedName name="_____xp2256" localSheetId="8">#REF!</definedName>
    <definedName name="_____xp2256" localSheetId="0">#REF!</definedName>
    <definedName name="_____xp2256">#REF!</definedName>
    <definedName name="_____xp25010" localSheetId="8">#REF!</definedName>
    <definedName name="_____xp25010">#REF!</definedName>
    <definedName name="_____xp2504" localSheetId="8">#REF!</definedName>
    <definedName name="_____xp2504">#REF!</definedName>
    <definedName name="_____xp2506" localSheetId="8">#REF!</definedName>
    <definedName name="_____xp2506">#REF!</definedName>
    <definedName name="_____xp28010" localSheetId="8">#REF!</definedName>
    <definedName name="_____xp28010">#REF!</definedName>
    <definedName name="_____xp2804" localSheetId="8">#REF!</definedName>
    <definedName name="_____xp2804">#REF!</definedName>
    <definedName name="_____xp2806" localSheetId="8">#REF!</definedName>
    <definedName name="_____xp2806">#REF!</definedName>
    <definedName name="_____xp31510" localSheetId="8">#REF!</definedName>
    <definedName name="_____xp31510">#REF!</definedName>
    <definedName name="_____xp3154" localSheetId="8">#REF!</definedName>
    <definedName name="_____xp3154">#REF!</definedName>
    <definedName name="_____xp3156" localSheetId="8">#REF!</definedName>
    <definedName name="_____xp3156">#REF!</definedName>
    <definedName name="_____xp6310">[31]pvc!$C$61</definedName>
    <definedName name="_____xp634" localSheetId="8">#REF!</definedName>
    <definedName name="_____xp634" localSheetId="0">#REF!</definedName>
    <definedName name="_____xp634">#REF!</definedName>
    <definedName name="_____xp636">[31]pvc!$C$46</definedName>
    <definedName name="_____xp7510">[31]pvc!$D$61</definedName>
    <definedName name="_____xp754">[31]pvc!$D$31</definedName>
    <definedName name="_____xp756">[31]pvc!$D$46</definedName>
    <definedName name="_____xp9010">[31]pvc!$E$61</definedName>
    <definedName name="_____xp904">[31]pvc!$E$31</definedName>
    <definedName name="_____xp906">[31]pvc!$E$46</definedName>
    <definedName name="____A5" localSheetId="8">#REF!</definedName>
    <definedName name="____A5" localSheetId="0">#REF!</definedName>
    <definedName name="____A5">#REF!</definedName>
    <definedName name="____bla1">[1]leads!$H$7</definedName>
    <definedName name="____BSG100" localSheetId="8">#REF!</definedName>
    <definedName name="____BSG100" localSheetId="0">#REF!</definedName>
    <definedName name="____BSG100">#REF!</definedName>
    <definedName name="____BSG150" localSheetId="8">#REF!</definedName>
    <definedName name="____BSG150" localSheetId="0">#REF!</definedName>
    <definedName name="____BSG150">#REF!</definedName>
    <definedName name="____BSG5" localSheetId="8">#REF!</definedName>
    <definedName name="____BSG5" localSheetId="0">#REF!</definedName>
    <definedName name="____BSG5">#REF!</definedName>
    <definedName name="____BSG75" localSheetId="8">#REF!</definedName>
    <definedName name="____BSG75">#REF!</definedName>
    <definedName name="____BTC1" localSheetId="8">#REF!</definedName>
    <definedName name="____BTC1">#REF!</definedName>
    <definedName name="____BTC10" localSheetId="8">#REF!</definedName>
    <definedName name="____BTC10">#REF!</definedName>
    <definedName name="____BTC11" localSheetId="8">#REF!</definedName>
    <definedName name="____BTC11">#REF!</definedName>
    <definedName name="____BTC12" localSheetId="8">#REF!</definedName>
    <definedName name="____BTC12">#REF!</definedName>
    <definedName name="____BTC13" localSheetId="8">#REF!</definedName>
    <definedName name="____BTC13">#REF!</definedName>
    <definedName name="____BTC14" localSheetId="8">#REF!</definedName>
    <definedName name="____BTC14">#REF!</definedName>
    <definedName name="____BTC15" localSheetId="8">#REF!</definedName>
    <definedName name="____BTC15">#REF!</definedName>
    <definedName name="____BTC16" localSheetId="8">#REF!</definedName>
    <definedName name="____BTC16">#REF!</definedName>
    <definedName name="____BTC17" localSheetId="8">#REF!</definedName>
    <definedName name="____BTC17">#REF!</definedName>
    <definedName name="____BTC18" localSheetId="8">#REF!</definedName>
    <definedName name="____BTC18">#REF!</definedName>
    <definedName name="____BTC19" localSheetId="8">#REF!</definedName>
    <definedName name="____BTC19">#REF!</definedName>
    <definedName name="____BTC2" localSheetId="8">#REF!</definedName>
    <definedName name="____BTC2">#REF!</definedName>
    <definedName name="____BTC20" localSheetId="8">#REF!</definedName>
    <definedName name="____BTC20">#REF!</definedName>
    <definedName name="____BTC21" localSheetId="8">#REF!</definedName>
    <definedName name="____BTC21">#REF!</definedName>
    <definedName name="____BTC22" localSheetId="8">#REF!</definedName>
    <definedName name="____BTC22">#REF!</definedName>
    <definedName name="____BTC23" localSheetId="8">#REF!</definedName>
    <definedName name="____BTC23">#REF!</definedName>
    <definedName name="____BTC24" localSheetId="8">#REF!</definedName>
    <definedName name="____BTC24">#REF!</definedName>
    <definedName name="____BTC3" localSheetId="8">#REF!</definedName>
    <definedName name="____BTC3">#REF!</definedName>
    <definedName name="____BTC4" localSheetId="8">#REF!</definedName>
    <definedName name="____BTC4">#REF!</definedName>
    <definedName name="____BTC5" localSheetId="8">#REF!</definedName>
    <definedName name="____BTC5">#REF!</definedName>
    <definedName name="____BTC6" localSheetId="8">#REF!</definedName>
    <definedName name="____BTC6">#REF!</definedName>
    <definedName name="____BTC7" localSheetId="8">#REF!</definedName>
    <definedName name="____BTC7">#REF!</definedName>
    <definedName name="____BTC8" localSheetId="8">#REF!</definedName>
    <definedName name="____BTC8">#REF!</definedName>
    <definedName name="____BTC9" localSheetId="8">#REF!</definedName>
    <definedName name="____BTC9">#REF!</definedName>
    <definedName name="____BTR1" localSheetId="8">#REF!</definedName>
    <definedName name="____BTR1">#REF!</definedName>
    <definedName name="____BTR10" localSheetId="8">#REF!</definedName>
    <definedName name="____BTR10">#REF!</definedName>
    <definedName name="____BTR11" localSheetId="8">#REF!</definedName>
    <definedName name="____BTR11">#REF!</definedName>
    <definedName name="____BTR12" localSheetId="8">#REF!</definedName>
    <definedName name="____BTR12">#REF!</definedName>
    <definedName name="____BTR13" localSheetId="8">#REF!</definedName>
    <definedName name="____BTR13">#REF!</definedName>
    <definedName name="____BTR14" localSheetId="8">#REF!</definedName>
    <definedName name="____BTR14">#REF!</definedName>
    <definedName name="____BTR15" localSheetId="8">#REF!</definedName>
    <definedName name="____BTR15">#REF!</definedName>
    <definedName name="____BTR16" localSheetId="8">#REF!</definedName>
    <definedName name="____BTR16">#REF!</definedName>
    <definedName name="____BTR17" localSheetId="8">#REF!</definedName>
    <definedName name="____BTR17">#REF!</definedName>
    <definedName name="____BTR18" localSheetId="8">#REF!</definedName>
    <definedName name="____BTR18">#REF!</definedName>
    <definedName name="____BTR19" localSheetId="8">#REF!</definedName>
    <definedName name="____BTR19">#REF!</definedName>
    <definedName name="____BTR2" localSheetId="8">#REF!</definedName>
    <definedName name="____BTR2">#REF!</definedName>
    <definedName name="____BTR20" localSheetId="8">#REF!</definedName>
    <definedName name="____BTR20">#REF!</definedName>
    <definedName name="____BTR21" localSheetId="8">#REF!</definedName>
    <definedName name="____BTR21">#REF!</definedName>
    <definedName name="____BTR22" localSheetId="8">#REF!</definedName>
    <definedName name="____BTR22">#REF!</definedName>
    <definedName name="____BTR23" localSheetId="8">#REF!</definedName>
    <definedName name="____BTR23">#REF!</definedName>
    <definedName name="____BTR24" localSheetId="8">#REF!</definedName>
    <definedName name="____BTR24">#REF!</definedName>
    <definedName name="____BTR3" localSheetId="8">#REF!</definedName>
    <definedName name="____BTR3">#REF!</definedName>
    <definedName name="____BTR4" localSheetId="8">#REF!</definedName>
    <definedName name="____BTR4">#REF!</definedName>
    <definedName name="____BTR5" localSheetId="8">#REF!</definedName>
    <definedName name="____BTR5">#REF!</definedName>
    <definedName name="____BTR6" localSheetId="8">#REF!</definedName>
    <definedName name="____BTR6">#REF!</definedName>
    <definedName name="____BTR7" localSheetId="8">#REF!</definedName>
    <definedName name="____BTR7">#REF!</definedName>
    <definedName name="____BTR8" localSheetId="8">#REF!</definedName>
    <definedName name="____BTR8">#REF!</definedName>
    <definedName name="____BTR9" localSheetId="8">#REF!</definedName>
    <definedName name="____BTR9">#REF!</definedName>
    <definedName name="____BTS1" localSheetId="8">#REF!</definedName>
    <definedName name="____BTS1">#REF!</definedName>
    <definedName name="____BTS10" localSheetId="8">#REF!</definedName>
    <definedName name="____BTS10">#REF!</definedName>
    <definedName name="____BTS11" localSheetId="8">#REF!</definedName>
    <definedName name="____BTS11">#REF!</definedName>
    <definedName name="____BTS12" localSheetId="8">#REF!</definedName>
    <definedName name="____BTS12">#REF!</definedName>
    <definedName name="____BTS13" localSheetId="8">#REF!</definedName>
    <definedName name="____BTS13">#REF!</definedName>
    <definedName name="____BTS14" localSheetId="8">#REF!</definedName>
    <definedName name="____BTS14">#REF!</definedName>
    <definedName name="____BTS15" localSheetId="8">#REF!</definedName>
    <definedName name="____BTS15">#REF!</definedName>
    <definedName name="____BTS16" localSheetId="8">#REF!</definedName>
    <definedName name="____BTS16">#REF!</definedName>
    <definedName name="____BTS17" localSheetId="8">#REF!</definedName>
    <definedName name="____BTS17">#REF!</definedName>
    <definedName name="____BTS18" localSheetId="8">#REF!</definedName>
    <definedName name="____BTS18">#REF!</definedName>
    <definedName name="____BTS19" localSheetId="8">#REF!</definedName>
    <definedName name="____BTS19">#REF!</definedName>
    <definedName name="____BTS2" localSheetId="8">#REF!</definedName>
    <definedName name="____BTS2">#REF!</definedName>
    <definedName name="____BTS20" localSheetId="8">#REF!</definedName>
    <definedName name="____BTS20">#REF!</definedName>
    <definedName name="____BTS21" localSheetId="8">#REF!</definedName>
    <definedName name="____BTS21">#REF!</definedName>
    <definedName name="____BTS22" localSheetId="8">#REF!</definedName>
    <definedName name="____BTS22">#REF!</definedName>
    <definedName name="____BTS23" localSheetId="8">#REF!</definedName>
    <definedName name="____BTS23">#REF!</definedName>
    <definedName name="____BTS24" localSheetId="8">#REF!</definedName>
    <definedName name="____BTS24">#REF!</definedName>
    <definedName name="____BTS3" localSheetId="8">#REF!</definedName>
    <definedName name="____BTS3">#REF!</definedName>
    <definedName name="____BTS4" localSheetId="8">#REF!</definedName>
    <definedName name="____BTS4">#REF!</definedName>
    <definedName name="____BTS5" localSheetId="8">#REF!</definedName>
    <definedName name="____BTS5">#REF!</definedName>
    <definedName name="____BTS6" localSheetId="8">#REF!</definedName>
    <definedName name="____BTS6">#REF!</definedName>
    <definedName name="____BTS7" localSheetId="8">#REF!</definedName>
    <definedName name="____BTS7">#REF!</definedName>
    <definedName name="____BTS8" localSheetId="8">#REF!</definedName>
    <definedName name="____BTS8">#REF!</definedName>
    <definedName name="____BTS9" localSheetId="8">#REF!</definedName>
    <definedName name="____BTS9">#REF!</definedName>
    <definedName name="____can430">40.73</definedName>
    <definedName name="____can435">43.3</definedName>
    <definedName name="____cbr1" localSheetId="8">#REF!</definedName>
    <definedName name="____cbr1" localSheetId="0">#REF!</definedName>
    <definedName name="____cbr1">#REF!</definedName>
    <definedName name="____cbr2" localSheetId="8">#REF!</definedName>
    <definedName name="____cbr2" localSheetId="0">#REF!</definedName>
    <definedName name="____cbr2">#REF!</definedName>
    <definedName name="____cbr3" localSheetId="8">#REF!</definedName>
    <definedName name="____cbr3" localSheetId="0">#REF!</definedName>
    <definedName name="____cbr3">#REF!</definedName>
    <definedName name="____cbr4" localSheetId="8">#REF!</definedName>
    <definedName name="____cbr4">#REF!</definedName>
    <definedName name="____CCW1">[13]DATA!$H$67</definedName>
    <definedName name="____CCW2">[13]DATA!$H$97</definedName>
    <definedName name="____cur1">[2]r!$F$30</definedName>
    <definedName name="____df3" localSheetId="8">#REF!</definedName>
    <definedName name="____df3" localSheetId="0">#REF!</definedName>
    <definedName name="____df3">#REF!</definedName>
    <definedName name="____er1" localSheetId="8">#REF!</definedName>
    <definedName name="____er1" localSheetId="0">#REF!</definedName>
    <definedName name="____er1">#REF!</definedName>
    <definedName name="____ewe1" localSheetId="8">#REF!</definedName>
    <definedName name="____ewe1" localSheetId="0">#REF!</definedName>
    <definedName name="____ewe1">#REF!</definedName>
    <definedName name="____f1" localSheetId="8">#REF!</definedName>
    <definedName name="____f1">#REF!</definedName>
    <definedName name="____G120907" localSheetId="8">[40]Data!#REF!</definedName>
    <definedName name="____G120907">[40]Data!#REF!</definedName>
    <definedName name="____GBS11" localSheetId="8">#REF!</definedName>
    <definedName name="____GBS11" localSheetId="0">#REF!</definedName>
    <definedName name="____GBS11">#REF!</definedName>
    <definedName name="____GBS110" localSheetId="8">#REF!</definedName>
    <definedName name="____GBS110" localSheetId="0">#REF!</definedName>
    <definedName name="____GBS110">#REF!</definedName>
    <definedName name="____GBS111" localSheetId="8">#REF!</definedName>
    <definedName name="____GBS111" localSheetId="0">#REF!</definedName>
    <definedName name="____GBS111">#REF!</definedName>
    <definedName name="____GBS112" localSheetId="8">#REF!</definedName>
    <definedName name="____GBS112">#REF!</definedName>
    <definedName name="____GBS113" localSheetId="8">#REF!</definedName>
    <definedName name="____GBS113">#REF!</definedName>
    <definedName name="____GBS114" localSheetId="8">#REF!</definedName>
    <definedName name="____GBS114">#REF!</definedName>
    <definedName name="____GBS115" localSheetId="8">#REF!</definedName>
    <definedName name="____GBS115">#REF!</definedName>
    <definedName name="____GBS116" localSheetId="8">#REF!</definedName>
    <definedName name="____GBS116">#REF!</definedName>
    <definedName name="____GBS117" localSheetId="8">#REF!</definedName>
    <definedName name="____GBS117">#REF!</definedName>
    <definedName name="____GBS118" localSheetId="8">#REF!</definedName>
    <definedName name="____GBS118">#REF!</definedName>
    <definedName name="____GBS119" localSheetId="8">#REF!</definedName>
    <definedName name="____GBS119">#REF!</definedName>
    <definedName name="____GBS12" localSheetId="8">#REF!</definedName>
    <definedName name="____GBS12">#REF!</definedName>
    <definedName name="____GBS120" localSheetId="8">#REF!</definedName>
    <definedName name="____GBS120">#REF!</definedName>
    <definedName name="____GBS121" localSheetId="8">#REF!</definedName>
    <definedName name="____GBS121">#REF!</definedName>
    <definedName name="____GBS122" localSheetId="8">#REF!</definedName>
    <definedName name="____GBS122">#REF!</definedName>
    <definedName name="____GBS123" localSheetId="8">#REF!</definedName>
    <definedName name="____GBS123">#REF!</definedName>
    <definedName name="____GBS124" localSheetId="8">#REF!</definedName>
    <definedName name="____GBS124">#REF!</definedName>
    <definedName name="____GBS13" localSheetId="8">#REF!</definedName>
    <definedName name="____GBS13">#REF!</definedName>
    <definedName name="____GBS14" localSheetId="8">#REF!</definedName>
    <definedName name="____GBS14">#REF!</definedName>
    <definedName name="____GBS15" localSheetId="8">#REF!</definedName>
    <definedName name="____GBS15">#REF!</definedName>
    <definedName name="____GBS16" localSheetId="8">#REF!</definedName>
    <definedName name="____GBS16">#REF!</definedName>
    <definedName name="____GBS17" localSheetId="8">#REF!</definedName>
    <definedName name="____GBS17">#REF!</definedName>
    <definedName name="____GBS18" localSheetId="8">#REF!</definedName>
    <definedName name="____GBS18">#REF!</definedName>
    <definedName name="____GBS19" localSheetId="8">#REF!</definedName>
    <definedName name="____GBS19">#REF!</definedName>
    <definedName name="____GBS21" localSheetId="8">#REF!</definedName>
    <definedName name="____GBS21">#REF!</definedName>
    <definedName name="____GBS210" localSheetId="8">#REF!</definedName>
    <definedName name="____GBS210">#REF!</definedName>
    <definedName name="____GBS211" localSheetId="8">#REF!</definedName>
    <definedName name="____GBS211">#REF!</definedName>
    <definedName name="____GBS212" localSheetId="8">#REF!</definedName>
    <definedName name="____GBS212">#REF!</definedName>
    <definedName name="____GBS213" localSheetId="8">#REF!</definedName>
    <definedName name="____GBS213">#REF!</definedName>
    <definedName name="____GBS214" localSheetId="8">#REF!</definedName>
    <definedName name="____GBS214">#REF!</definedName>
    <definedName name="____GBS215" localSheetId="8">#REF!</definedName>
    <definedName name="____GBS215">#REF!</definedName>
    <definedName name="____GBS216" localSheetId="8">#REF!</definedName>
    <definedName name="____GBS216">#REF!</definedName>
    <definedName name="____GBS217" localSheetId="8">#REF!</definedName>
    <definedName name="____GBS217">#REF!</definedName>
    <definedName name="____GBS218" localSheetId="8">#REF!</definedName>
    <definedName name="____GBS218">#REF!</definedName>
    <definedName name="____GBS219" localSheetId="8">#REF!</definedName>
    <definedName name="____GBS219">#REF!</definedName>
    <definedName name="____GBS22" localSheetId="8">#REF!</definedName>
    <definedName name="____GBS22">#REF!</definedName>
    <definedName name="____GBS220" localSheetId="8">#REF!</definedName>
    <definedName name="____GBS220">#REF!</definedName>
    <definedName name="____GBS221" localSheetId="8">#REF!</definedName>
    <definedName name="____GBS221">#REF!</definedName>
    <definedName name="____GBS222" localSheetId="8">#REF!</definedName>
    <definedName name="____GBS222">#REF!</definedName>
    <definedName name="____GBS223" localSheetId="8">#REF!</definedName>
    <definedName name="____GBS223">#REF!</definedName>
    <definedName name="____GBS224" localSheetId="8">#REF!</definedName>
    <definedName name="____GBS224">#REF!</definedName>
    <definedName name="____GBS23" localSheetId="8">#REF!</definedName>
    <definedName name="____GBS23">#REF!</definedName>
    <definedName name="____GBS24" localSheetId="8">#REF!</definedName>
    <definedName name="____GBS24">#REF!</definedName>
    <definedName name="____GBS25" localSheetId="8">#REF!</definedName>
    <definedName name="____GBS25">#REF!</definedName>
    <definedName name="____GBS26" localSheetId="8">#REF!</definedName>
    <definedName name="____GBS26">#REF!</definedName>
    <definedName name="____GBS27" localSheetId="8">#REF!</definedName>
    <definedName name="____GBS27">#REF!</definedName>
    <definedName name="____GBS28" localSheetId="8">#REF!</definedName>
    <definedName name="____GBS28">#REF!</definedName>
    <definedName name="____GBS29" localSheetId="8">#REF!</definedName>
    <definedName name="____GBS29">#REF!</definedName>
    <definedName name="____imp1">[10]DATA_PRG!$H$245</definedName>
    <definedName name="____KC139" localSheetId="8">#REF!</definedName>
    <definedName name="____KC139" localSheetId="0">#REF!</definedName>
    <definedName name="____KC139">#REF!</definedName>
    <definedName name="____knr2" localSheetId="8">#REF!</definedName>
    <definedName name="____knr2" localSheetId="0">#REF!</definedName>
    <definedName name="____knr2">#REF!</definedName>
    <definedName name="____l1">[3]leads!$A$3:$E$108</definedName>
    <definedName name="____l12" localSheetId="8">#REF!</definedName>
    <definedName name="____l12" localSheetId="0">#REF!</definedName>
    <definedName name="____l12">#REF!</definedName>
    <definedName name="____l13" localSheetId="8">#REF!</definedName>
    <definedName name="____l13" localSheetId="0">#REF!</definedName>
    <definedName name="____l13">#REF!</definedName>
    <definedName name="____l2">[2]r!$F$29</definedName>
    <definedName name="____l3" localSheetId="8">#REF!</definedName>
    <definedName name="____l3" localSheetId="0">#REF!</definedName>
    <definedName name="____l3">#REF!</definedName>
    <definedName name="____l4">[4]Sheet1!$W$2:$Y$103</definedName>
    <definedName name="____l5" localSheetId="8">#REF!</definedName>
    <definedName name="____l5" localSheetId="0">#REF!</definedName>
    <definedName name="____l5">#REF!</definedName>
    <definedName name="____l6">[2]r!$F$4</definedName>
    <definedName name="____l7">[5]r!$F$4</definedName>
    <definedName name="____l8">[2]r!$F$2</definedName>
    <definedName name="____l9">[2]r!$F$3</definedName>
    <definedName name="____LJ6">[13]DATA!$H$245</definedName>
    <definedName name="____lj600" localSheetId="8">#REF!</definedName>
    <definedName name="____lj600" localSheetId="0">#REF!</definedName>
    <definedName name="____lj600">#REF!</definedName>
    <definedName name="____lj900" localSheetId="8">#REF!</definedName>
    <definedName name="____lj900" localSheetId="0">#REF!</definedName>
    <definedName name="____lj900">#REF!</definedName>
    <definedName name="____LL3" localSheetId="8">#REF!</definedName>
    <definedName name="____LL3" localSheetId="0">#REF!</definedName>
    <definedName name="____LL3">#REF!</definedName>
    <definedName name="____LSO24" localSheetId="8">[14]Lead!#REF!</definedName>
    <definedName name="____LSO24" localSheetId="0">[14]Lead!#REF!</definedName>
    <definedName name="____LSO24">[14]Lead!#REF!</definedName>
    <definedName name="____MA1" localSheetId="8">#REF!</definedName>
    <definedName name="____MA1" localSheetId="0">#REF!</definedName>
    <definedName name="____MA1">#REF!</definedName>
    <definedName name="____MA2" localSheetId="8">#REF!</definedName>
    <definedName name="____MA2" localSheetId="0">#REF!</definedName>
    <definedName name="____MA2">#REF!</definedName>
    <definedName name="____man1">[34]m!$B$149</definedName>
    <definedName name="____me10">'[37]Lead statement'!$P$11</definedName>
    <definedName name="____me12" localSheetId="8">'[18]Lead statement'!#REF!</definedName>
    <definedName name="____me12" localSheetId="0">'[18]Lead statement'!#REF!</definedName>
    <definedName name="____me12">'[18]Lead statement'!#REF!</definedName>
    <definedName name="____me20">'[37]Lead statement'!$P$12</definedName>
    <definedName name="____me40">'[37]Lead statement'!$P$13</definedName>
    <definedName name="____me6">'[37]Lead statement'!$P$10</definedName>
    <definedName name="____Met22" localSheetId="8">#REF!</definedName>
    <definedName name="____Met22" localSheetId="0">#REF!</definedName>
    <definedName name="____Met22">#REF!</definedName>
    <definedName name="____Met45" localSheetId="8">#REF!</definedName>
    <definedName name="____Met45" localSheetId="0">#REF!</definedName>
    <definedName name="____Met45">#REF!</definedName>
    <definedName name="____MEt55" localSheetId="8">#REF!</definedName>
    <definedName name="____MEt55" localSheetId="0">#REF!</definedName>
    <definedName name="____MEt55">#REF!</definedName>
    <definedName name="____Met63" localSheetId="8">#REF!</definedName>
    <definedName name="____Met63">#REF!</definedName>
    <definedName name="____MIX124">[41]maya!$A$11:$A$18</definedName>
    <definedName name="____ML21" localSheetId="8">#REF!</definedName>
    <definedName name="____ML21" localSheetId="0">#REF!</definedName>
    <definedName name="____ML21">#REF!</definedName>
    <definedName name="____ML210" localSheetId="8">#REF!</definedName>
    <definedName name="____ML210" localSheetId="0">#REF!</definedName>
    <definedName name="____ML210">#REF!</definedName>
    <definedName name="____ML211" localSheetId="8">#REF!</definedName>
    <definedName name="____ML211" localSheetId="0">#REF!</definedName>
    <definedName name="____ML211">#REF!</definedName>
    <definedName name="____ML212" localSheetId="8">#REF!</definedName>
    <definedName name="____ML212">#REF!</definedName>
    <definedName name="____ML213" localSheetId="8">#REF!</definedName>
    <definedName name="____ML213">#REF!</definedName>
    <definedName name="____ML214" localSheetId="8">#REF!</definedName>
    <definedName name="____ML214">#REF!</definedName>
    <definedName name="____ML215" localSheetId="8">#REF!</definedName>
    <definedName name="____ML215">#REF!</definedName>
    <definedName name="____ML216" localSheetId="8">#REF!</definedName>
    <definedName name="____ML216">#REF!</definedName>
    <definedName name="____ML217" localSheetId="8">#REF!</definedName>
    <definedName name="____ML217">#REF!</definedName>
    <definedName name="____ML218" localSheetId="8">#REF!</definedName>
    <definedName name="____ML218">#REF!</definedName>
    <definedName name="____ML219" localSheetId="8">#REF!</definedName>
    <definedName name="____ML219">#REF!</definedName>
    <definedName name="____ML22" localSheetId="8">#REF!</definedName>
    <definedName name="____ML22">#REF!</definedName>
    <definedName name="____ML220" localSheetId="8">#REF!</definedName>
    <definedName name="____ML220">#REF!</definedName>
    <definedName name="____ML221" localSheetId="8">#REF!</definedName>
    <definedName name="____ML221">#REF!</definedName>
    <definedName name="____ML222" localSheetId="8">#REF!</definedName>
    <definedName name="____ML222">#REF!</definedName>
    <definedName name="____ML223" localSheetId="8">#REF!</definedName>
    <definedName name="____ML223">#REF!</definedName>
    <definedName name="____ML224" localSheetId="8">#REF!</definedName>
    <definedName name="____ML224">#REF!</definedName>
    <definedName name="____ML23" localSheetId="8">#REF!</definedName>
    <definedName name="____ML23">#REF!</definedName>
    <definedName name="____ML24" localSheetId="8">#REF!</definedName>
    <definedName name="____ML24">#REF!</definedName>
    <definedName name="____ML25" localSheetId="8">#REF!</definedName>
    <definedName name="____ML25">#REF!</definedName>
    <definedName name="____ML26" localSheetId="8">#REF!</definedName>
    <definedName name="____ML26">#REF!</definedName>
    <definedName name="____ML27" localSheetId="8">#REF!</definedName>
    <definedName name="____ML27">#REF!</definedName>
    <definedName name="____ML28" localSheetId="8">#REF!</definedName>
    <definedName name="____ML28">#REF!</definedName>
    <definedName name="____ML29" localSheetId="8">#REF!</definedName>
    <definedName name="____ML29">#REF!</definedName>
    <definedName name="____ML31" localSheetId="8">#REF!</definedName>
    <definedName name="____ML31">#REF!</definedName>
    <definedName name="____ML310" localSheetId="8">#REF!</definedName>
    <definedName name="____ML310">#REF!</definedName>
    <definedName name="____ML311" localSheetId="8">#REF!</definedName>
    <definedName name="____ML311">#REF!</definedName>
    <definedName name="____ML312" localSheetId="8">#REF!</definedName>
    <definedName name="____ML312">#REF!</definedName>
    <definedName name="____ML313" localSheetId="8">#REF!</definedName>
    <definedName name="____ML313">#REF!</definedName>
    <definedName name="____ML314" localSheetId="8">#REF!</definedName>
    <definedName name="____ML314">#REF!</definedName>
    <definedName name="____ML315" localSheetId="8">#REF!</definedName>
    <definedName name="____ML315">#REF!</definedName>
    <definedName name="____ML316" localSheetId="8">#REF!</definedName>
    <definedName name="____ML316">#REF!</definedName>
    <definedName name="____ML317" localSheetId="8">#REF!</definedName>
    <definedName name="____ML317">#REF!</definedName>
    <definedName name="____ML318" localSheetId="8">#REF!</definedName>
    <definedName name="____ML318">#REF!</definedName>
    <definedName name="____ML319" localSheetId="8">#REF!</definedName>
    <definedName name="____ML319">#REF!</definedName>
    <definedName name="____ML32" localSheetId="8">#REF!</definedName>
    <definedName name="____ML32">#REF!</definedName>
    <definedName name="____ML320" localSheetId="8">#REF!</definedName>
    <definedName name="____ML320">#REF!</definedName>
    <definedName name="____ML321" localSheetId="8">#REF!</definedName>
    <definedName name="____ML321">#REF!</definedName>
    <definedName name="____ML322" localSheetId="8">#REF!</definedName>
    <definedName name="____ML322">#REF!</definedName>
    <definedName name="____ML323" localSheetId="8">#REF!</definedName>
    <definedName name="____ML323">#REF!</definedName>
    <definedName name="____ML324" localSheetId="8">#REF!</definedName>
    <definedName name="____ML324">#REF!</definedName>
    <definedName name="____ML33" localSheetId="8">#REF!</definedName>
    <definedName name="____ML33">#REF!</definedName>
    <definedName name="____ML34" localSheetId="8">#REF!</definedName>
    <definedName name="____ML34">#REF!</definedName>
    <definedName name="____ML35" localSheetId="8">#REF!</definedName>
    <definedName name="____ML35">#REF!</definedName>
    <definedName name="____ML36" localSheetId="8">#REF!</definedName>
    <definedName name="____ML36">#REF!</definedName>
    <definedName name="____ML37" localSheetId="8">#REF!</definedName>
    <definedName name="____ML37">#REF!</definedName>
    <definedName name="____ML38" localSheetId="8">#REF!</definedName>
    <definedName name="____ML38">#REF!</definedName>
    <definedName name="____ML39" localSheetId="8">#REF!</definedName>
    <definedName name="____ML39">#REF!</definedName>
    <definedName name="____ML7" localSheetId="8">#REF!</definedName>
    <definedName name="____ML7">#REF!</definedName>
    <definedName name="____ML8" localSheetId="8">#REF!</definedName>
    <definedName name="____ML8">#REF!</definedName>
    <definedName name="____ML9" localSheetId="8">#REF!</definedName>
    <definedName name="____ML9">#REF!</definedName>
    <definedName name="____mm1">[6]r!$F$4</definedName>
    <definedName name="____mm1000" localSheetId="8">#REF!</definedName>
    <definedName name="____mm1000" localSheetId="0">#REF!</definedName>
    <definedName name="____mm1000">#REF!</definedName>
    <definedName name="____mm11">[2]r!$F$4</definedName>
    <definedName name="____mm111">[5]r!$F$4</definedName>
    <definedName name="____mm2">[35]r!$F$4</definedName>
    <definedName name="____mm20" localSheetId="8">#REF!</definedName>
    <definedName name="____mm20" localSheetId="0">#REF!</definedName>
    <definedName name="____mm20">#REF!</definedName>
    <definedName name="____mm40" localSheetId="8">#REF!</definedName>
    <definedName name="____mm40" localSheetId="0">#REF!</definedName>
    <definedName name="____mm40">#REF!</definedName>
    <definedName name="____mm600" localSheetId="8">#REF!</definedName>
    <definedName name="____mm600" localSheetId="0">#REF!</definedName>
    <definedName name="____mm600">#REF!</definedName>
    <definedName name="____mm800" localSheetId="8">#REF!</definedName>
    <definedName name="____mm800">#REF!</definedName>
    <definedName name="____MS6">[39]MRATES!$T$17</definedName>
    <definedName name="____OH1">[36]MRATES!$T$26</definedName>
    <definedName name="____PC1" localSheetId="8">#REF!</definedName>
    <definedName name="____PC1" localSheetId="0">#REF!</definedName>
    <definedName name="____PC1">#REF!</definedName>
    <definedName name="____PC10" localSheetId="8">#REF!</definedName>
    <definedName name="____PC10" localSheetId="0">#REF!</definedName>
    <definedName name="____PC10">#REF!</definedName>
    <definedName name="____PC11" localSheetId="8">#REF!</definedName>
    <definedName name="____PC11" localSheetId="0">#REF!</definedName>
    <definedName name="____PC11">#REF!</definedName>
    <definedName name="____PC12" localSheetId="8">#REF!</definedName>
    <definedName name="____PC12">#REF!</definedName>
    <definedName name="____PC13" localSheetId="8">#REF!</definedName>
    <definedName name="____PC13">#REF!</definedName>
    <definedName name="____PC14" localSheetId="8">#REF!</definedName>
    <definedName name="____PC14">#REF!</definedName>
    <definedName name="____PC15" localSheetId="8">#REF!</definedName>
    <definedName name="____PC15">#REF!</definedName>
    <definedName name="____PC16" localSheetId="8">#REF!</definedName>
    <definedName name="____PC16">#REF!</definedName>
    <definedName name="____PC17" localSheetId="8">#REF!</definedName>
    <definedName name="____PC17">#REF!</definedName>
    <definedName name="____PC18" localSheetId="8">#REF!</definedName>
    <definedName name="____PC18">#REF!</definedName>
    <definedName name="____PC19" localSheetId="8">#REF!</definedName>
    <definedName name="____PC19">#REF!</definedName>
    <definedName name="____pc2" localSheetId="8">#REF!</definedName>
    <definedName name="____pc2" localSheetId="0">#REF!</definedName>
    <definedName name="____pc2">#REF!</definedName>
    <definedName name="____PC20" localSheetId="8">#REF!</definedName>
    <definedName name="____PC20">#REF!</definedName>
    <definedName name="____PC21" localSheetId="8">#REF!</definedName>
    <definedName name="____PC21">#REF!</definedName>
    <definedName name="____PC22" localSheetId="8">#REF!</definedName>
    <definedName name="____PC22">#REF!</definedName>
    <definedName name="____PC23" localSheetId="8">#REF!</definedName>
    <definedName name="____PC23">#REF!</definedName>
    <definedName name="____PC24" localSheetId="8">#REF!</definedName>
    <definedName name="____PC24">#REF!</definedName>
    <definedName name="____PC3" localSheetId="8">#REF!</definedName>
    <definedName name="____PC3">#REF!</definedName>
    <definedName name="____PC4" localSheetId="8">#REF!</definedName>
    <definedName name="____PC4">#REF!</definedName>
    <definedName name="____PC5" localSheetId="8">#REF!</definedName>
    <definedName name="____PC5">#REF!</definedName>
    <definedName name="____PC6" localSheetId="8">#REF!</definedName>
    <definedName name="____PC6">#REF!</definedName>
    <definedName name="____pc600" localSheetId="8">#REF!</definedName>
    <definedName name="____pc600">#REF!</definedName>
    <definedName name="____PC7" localSheetId="8">#REF!</definedName>
    <definedName name="____PC7">#REF!</definedName>
    <definedName name="____PC8" localSheetId="8">#REF!</definedName>
    <definedName name="____PC8">#REF!</definedName>
    <definedName name="____PC9" localSheetId="8">#REF!</definedName>
    <definedName name="____PC9">#REF!</definedName>
    <definedName name="____pc900" localSheetId="8">#REF!</definedName>
    <definedName name="____pc900">#REF!</definedName>
    <definedName name="____pla4">[11]DATA_PRG!$H$269</definedName>
    <definedName name="____pv1" localSheetId="8">#REF!</definedName>
    <definedName name="____pv1" localSheetId="0">#REF!</definedName>
    <definedName name="____pv1">#REF!</definedName>
    <definedName name="____pv2" localSheetId="8">#REF!</definedName>
    <definedName name="____pv2" localSheetId="0">#REF!</definedName>
    <definedName name="____pv2">#REF!</definedName>
    <definedName name="____pv3" localSheetId="8">#REF!</definedName>
    <definedName name="____pv3" localSheetId="0">#REF!</definedName>
    <definedName name="____pv3">#REF!</definedName>
    <definedName name="____rr3">[7]v!$A$2:$E$51</definedName>
    <definedName name="____rrr1">[7]r!$B$1:$I$145</definedName>
    <definedName name="____S12" localSheetId="8">'[27]p&amp;m'!#REF!</definedName>
    <definedName name="____S12" localSheetId="0">'[27]p&amp;m'!#REF!</definedName>
    <definedName name="____S12">'[27]p&amp;m'!#REF!</definedName>
    <definedName name="____sd1">[34]m!$D$149</definedName>
    <definedName name="____SO016" localSheetId="8">#REF!</definedName>
    <definedName name="____SO016" localSheetId="0">#REF!</definedName>
    <definedName name="____SO016">#REF!</definedName>
    <definedName name="____SP001" localSheetId="8">#REF!</definedName>
    <definedName name="____SP001" localSheetId="0">#REF!</definedName>
    <definedName name="____SP001">#REF!</definedName>
    <definedName name="____SP002" localSheetId="8">#REF!</definedName>
    <definedName name="____SP002" localSheetId="0">#REF!</definedName>
    <definedName name="____SP002">#REF!</definedName>
    <definedName name="____SP003" localSheetId="8">#REF!</definedName>
    <definedName name="____SP003">#REF!</definedName>
    <definedName name="____SP004" localSheetId="8">#REF!</definedName>
    <definedName name="____SP004">#REF!</definedName>
    <definedName name="____SP005" localSheetId="8">#REF!</definedName>
    <definedName name="____SP005">#REF!</definedName>
    <definedName name="____SP006" localSheetId="8">#REF!</definedName>
    <definedName name="____SP006">#REF!</definedName>
    <definedName name="____SP007" localSheetId="8">#REF!</definedName>
    <definedName name="____SP007">#REF!</definedName>
    <definedName name="____SP008" localSheetId="8">#REF!</definedName>
    <definedName name="____SP008">#REF!</definedName>
    <definedName name="____SP009" localSheetId="8">#REF!</definedName>
    <definedName name="____SP009">#REF!</definedName>
    <definedName name="____SP010" localSheetId="8">#REF!</definedName>
    <definedName name="____SP010">#REF!</definedName>
    <definedName name="____SP011" localSheetId="8">#REF!</definedName>
    <definedName name="____SP011">#REF!</definedName>
    <definedName name="____SP012" localSheetId="8">#REF!</definedName>
    <definedName name="____SP012">#REF!</definedName>
    <definedName name="____SP013" localSheetId="8">#REF!</definedName>
    <definedName name="____SP013">#REF!</definedName>
    <definedName name="____SP014" localSheetId="8">#REF!</definedName>
    <definedName name="____SP014">#REF!</definedName>
    <definedName name="____SP015" localSheetId="8">#REF!</definedName>
    <definedName name="____SP015">#REF!</definedName>
    <definedName name="____SP016" localSheetId="8">#REF!</definedName>
    <definedName name="____SP016">#REF!</definedName>
    <definedName name="____SP017" localSheetId="8">#REF!</definedName>
    <definedName name="____SP017">#REF!</definedName>
    <definedName name="____SP018" localSheetId="8">#REF!</definedName>
    <definedName name="____SP018">#REF!</definedName>
    <definedName name="____SP019" localSheetId="8">#REF!</definedName>
    <definedName name="____SP019">#REF!</definedName>
    <definedName name="____SP020" localSheetId="8">#REF!</definedName>
    <definedName name="____SP020">#REF!</definedName>
    <definedName name="____SP021" localSheetId="8">#REF!</definedName>
    <definedName name="____SP021">#REF!</definedName>
    <definedName name="____SP022" localSheetId="8">#REF!</definedName>
    <definedName name="____SP022">#REF!</definedName>
    <definedName name="____SP023" localSheetId="8">#REF!</definedName>
    <definedName name="____SP023">#REF!</definedName>
    <definedName name="____SP024" localSheetId="8">#REF!</definedName>
    <definedName name="____SP024">#REF!</definedName>
    <definedName name="____SP025" localSheetId="8">#REF!</definedName>
    <definedName name="____SP025">#REF!</definedName>
    <definedName name="____SP026" localSheetId="8">#REF!</definedName>
    <definedName name="____SP026">#REF!</definedName>
    <definedName name="____SP027" localSheetId="8">#REF!</definedName>
    <definedName name="____SP027">#REF!</definedName>
    <definedName name="____SP028" localSheetId="8">#REF!</definedName>
    <definedName name="____SP028">#REF!</definedName>
    <definedName name="____SP029" localSheetId="8">#REF!</definedName>
    <definedName name="____SP029">#REF!</definedName>
    <definedName name="____SP030" localSheetId="8">#REF!</definedName>
    <definedName name="____SP030">#REF!</definedName>
    <definedName name="____SP031" localSheetId="8">#REF!</definedName>
    <definedName name="____SP031">#REF!</definedName>
    <definedName name="____SP032" localSheetId="8">#REF!</definedName>
    <definedName name="____SP032">#REF!</definedName>
    <definedName name="____SP033" localSheetId="8">#REF!</definedName>
    <definedName name="____SP033">#REF!</definedName>
    <definedName name="____SP034" localSheetId="8">#REF!</definedName>
    <definedName name="____SP034">#REF!</definedName>
    <definedName name="____SP035" localSheetId="8">#REF!</definedName>
    <definedName name="____SP035">#REF!</definedName>
    <definedName name="____SP036" localSheetId="8">#REF!</definedName>
    <definedName name="____SP036">#REF!</definedName>
    <definedName name="____SP037" localSheetId="8">#REF!</definedName>
    <definedName name="____SP037">#REF!</definedName>
    <definedName name="____SP038" localSheetId="8">#REF!</definedName>
    <definedName name="____SP038">#REF!</definedName>
    <definedName name="____SP039" localSheetId="8">#REF!</definedName>
    <definedName name="____SP039">#REF!</definedName>
    <definedName name="____SP040" localSheetId="8">#REF!</definedName>
    <definedName name="____SP040">#REF!</definedName>
    <definedName name="____SP041" localSheetId="8">#REF!</definedName>
    <definedName name="____SP041">#REF!</definedName>
    <definedName name="____SP042" localSheetId="8">#REF!</definedName>
    <definedName name="____SP042">#REF!</definedName>
    <definedName name="____SP043" localSheetId="8">#REF!</definedName>
    <definedName name="____SP043">#REF!</definedName>
    <definedName name="____SP044" localSheetId="8">#REF!</definedName>
    <definedName name="____SP044">#REF!</definedName>
    <definedName name="____SP045" localSheetId="8">#REF!</definedName>
    <definedName name="____SP045">#REF!</definedName>
    <definedName name="____SP046" localSheetId="8">#REF!</definedName>
    <definedName name="____SP046">#REF!</definedName>
    <definedName name="____SP047" localSheetId="8">#REF!</definedName>
    <definedName name="____SP047">#REF!</definedName>
    <definedName name="____SP048" localSheetId="8">#REF!</definedName>
    <definedName name="____SP048">#REF!</definedName>
    <definedName name="____SP049" localSheetId="8">#REF!</definedName>
    <definedName name="____SP049">#REF!</definedName>
    <definedName name="____SP050" localSheetId="8">#REF!</definedName>
    <definedName name="____SP050">#REF!</definedName>
    <definedName name="____SP051" localSheetId="8">#REF!</definedName>
    <definedName name="____SP051">#REF!</definedName>
    <definedName name="____SP052" localSheetId="8">#REF!</definedName>
    <definedName name="____SP052">#REF!</definedName>
    <definedName name="____SP053" localSheetId="8">#REF!</definedName>
    <definedName name="____SP053">#REF!</definedName>
    <definedName name="____SP054" localSheetId="8">#REF!</definedName>
    <definedName name="____SP054">#REF!</definedName>
    <definedName name="____SP055" localSheetId="8">#REF!</definedName>
    <definedName name="____SP055">#REF!</definedName>
    <definedName name="____SP056" localSheetId="8">#REF!</definedName>
    <definedName name="____SP056">#REF!</definedName>
    <definedName name="____SP057" localSheetId="8">#REF!</definedName>
    <definedName name="____SP057">#REF!</definedName>
    <definedName name="____SP058" localSheetId="8">#REF!</definedName>
    <definedName name="____SP058">#REF!</definedName>
    <definedName name="____SP059" localSheetId="8">#REF!</definedName>
    <definedName name="____SP059">#REF!</definedName>
    <definedName name="____SP060" localSheetId="8">#REF!</definedName>
    <definedName name="____SP060">#REF!</definedName>
    <definedName name="____SP061" localSheetId="8">#REF!</definedName>
    <definedName name="____SP061">#REF!</definedName>
    <definedName name="____SP062" localSheetId="8">#REF!</definedName>
    <definedName name="____SP062">#REF!</definedName>
    <definedName name="____SP063" localSheetId="8">#REF!</definedName>
    <definedName name="____SP063">#REF!</definedName>
    <definedName name="____SP064" localSheetId="8">#REF!</definedName>
    <definedName name="____SP064">#REF!</definedName>
    <definedName name="____SP065" localSheetId="8">#REF!</definedName>
    <definedName name="____SP065">#REF!</definedName>
    <definedName name="____SP066" localSheetId="8">#REF!</definedName>
    <definedName name="____SP066">#REF!</definedName>
    <definedName name="____SP067" localSheetId="8">#REF!</definedName>
    <definedName name="____SP067">#REF!</definedName>
    <definedName name="____SP068" localSheetId="8">#REF!</definedName>
    <definedName name="____SP068">#REF!</definedName>
    <definedName name="____SP069" localSheetId="8">#REF!</definedName>
    <definedName name="____SP069">#REF!</definedName>
    <definedName name="____SP070" localSheetId="8">#REF!</definedName>
    <definedName name="____SP070">#REF!</definedName>
    <definedName name="____sp071" localSheetId="8">#REF!</definedName>
    <definedName name="____sp071">#REF!</definedName>
    <definedName name="____SP072" localSheetId="8">#REF!</definedName>
    <definedName name="____SP072">#REF!</definedName>
    <definedName name="____SP073" localSheetId="8">#REF!</definedName>
    <definedName name="____SP073">#REF!</definedName>
    <definedName name="____SP074" localSheetId="8">#REF!</definedName>
    <definedName name="____SP074">#REF!</definedName>
    <definedName name="____SP075" localSheetId="8">#REF!</definedName>
    <definedName name="____SP075">#REF!</definedName>
    <definedName name="____SP076" localSheetId="8">#REF!</definedName>
    <definedName name="____SP076">#REF!</definedName>
    <definedName name="____SP077" localSheetId="8">#REF!</definedName>
    <definedName name="____SP077">#REF!</definedName>
    <definedName name="____sp078" localSheetId="8">#REF!</definedName>
    <definedName name="____sp078">#REF!</definedName>
    <definedName name="____SP10">[12]Sheet1!$C$18</definedName>
    <definedName name="____SP16">[12]Sheet1!$C$24</definedName>
    <definedName name="____SP7">[12]Sheet1!$C$15</definedName>
    <definedName name="____SPO79" localSheetId="8">#REF!</definedName>
    <definedName name="____SPO79" localSheetId="0">#REF!</definedName>
    <definedName name="____SPO79">#REF!</definedName>
    <definedName name="____ss12">[8]rdamdata!$J$8</definedName>
    <definedName name="____ss20">[8]rdamdata!$J$7</definedName>
    <definedName name="____ss40">[8]rdamdata!$J$6</definedName>
    <definedName name="____var1" localSheetId="8">#REF!</definedName>
    <definedName name="____var1" localSheetId="0">#REF!</definedName>
    <definedName name="____var1">#REF!</definedName>
    <definedName name="____var4" localSheetId="8">#REF!</definedName>
    <definedName name="____var4" localSheetId="0">#REF!</definedName>
    <definedName name="____var4">#REF!</definedName>
    <definedName name="____vat1" localSheetId="8">#REF!</definedName>
    <definedName name="____vat1" localSheetId="0">#REF!</definedName>
    <definedName name="____vat1">#REF!</definedName>
    <definedName name="____vat2" localSheetId="8">#REF!</definedName>
    <definedName name="____vat2">#REF!</definedName>
    <definedName name="____xh2256">[31]HDPE!$L$30</definedName>
    <definedName name="____xh2506">[31]HDPE!$M$30</definedName>
    <definedName name="____xh2806">[31]HDPE!$N$30</definedName>
    <definedName name="____xh3156">[31]HDPE!$O$30</definedName>
    <definedName name="____xh634">[31]HDPE!$C$16</definedName>
    <definedName name="____xk7100">[31]DI!$C$37</definedName>
    <definedName name="____xk7150">[31]DI!$D$37</definedName>
    <definedName name="____xk7250">[31]DI!$F$37</definedName>
    <definedName name="____xk7300">[31]DI!$G$37</definedName>
    <definedName name="____xp11010">[31]pvc!$F$61</definedName>
    <definedName name="____xp1104">[31]pvc!$F$31</definedName>
    <definedName name="____xp1106">[31]pvc!$F$46</definedName>
    <definedName name="____xp1254">[31]pvc!$G$31</definedName>
    <definedName name="____xp1256">[31]pvc!$G$46</definedName>
    <definedName name="____xp14010">[31]pvc!$H$61</definedName>
    <definedName name="____xp1404">[31]pvc!$H$31</definedName>
    <definedName name="____xp1406">[31]pvc!$H$46</definedName>
    <definedName name="____xp1604">[31]pvc!$I$31</definedName>
    <definedName name="____xp1606">[31]pvc!$I$46</definedName>
    <definedName name="____xp1804">[31]pvc!$J$31</definedName>
    <definedName name="____xp1806">[31]pvc!$J$46</definedName>
    <definedName name="____xp2006">[31]pvc!$K$46</definedName>
    <definedName name="____xp6310">[31]pvc!$C$61</definedName>
    <definedName name="____xp636">[31]pvc!$C$46</definedName>
    <definedName name="____xp7510">[31]pvc!$D$61</definedName>
    <definedName name="____xp754">[31]pvc!$D$31</definedName>
    <definedName name="____xp756">[31]pvc!$D$46</definedName>
    <definedName name="____xp9010">[31]pvc!$E$61</definedName>
    <definedName name="____xp904">[31]pvc!$E$31</definedName>
    <definedName name="____xp906">[31]pvc!$E$46</definedName>
    <definedName name="___bla1">[1]leads!$H$7</definedName>
    <definedName name="___BSG100" localSheetId="8">#REF!</definedName>
    <definedName name="___BSG100" localSheetId="0">#REF!</definedName>
    <definedName name="___BSG100">#REF!</definedName>
    <definedName name="___BSG150" localSheetId="8">#REF!</definedName>
    <definedName name="___BSG150" localSheetId="0">#REF!</definedName>
    <definedName name="___BSG150">#REF!</definedName>
    <definedName name="___BSG5" localSheetId="8">#REF!</definedName>
    <definedName name="___BSG5" localSheetId="0">#REF!</definedName>
    <definedName name="___BSG5">#REF!</definedName>
    <definedName name="___BSG75" localSheetId="8">#REF!</definedName>
    <definedName name="___BSG75">#REF!</definedName>
    <definedName name="___BTC1" localSheetId="8">#REF!</definedName>
    <definedName name="___BTC1">#REF!</definedName>
    <definedName name="___BTC10" localSheetId="8">#REF!</definedName>
    <definedName name="___BTC10">#REF!</definedName>
    <definedName name="___BTC11" localSheetId="8">#REF!</definedName>
    <definedName name="___BTC11">#REF!</definedName>
    <definedName name="___BTC12" localSheetId="8">#REF!</definedName>
    <definedName name="___BTC12">#REF!</definedName>
    <definedName name="___BTC13" localSheetId="8">#REF!</definedName>
    <definedName name="___BTC13">#REF!</definedName>
    <definedName name="___BTC14" localSheetId="8">#REF!</definedName>
    <definedName name="___BTC14">#REF!</definedName>
    <definedName name="___BTC15" localSheetId="8">#REF!</definedName>
    <definedName name="___BTC15">#REF!</definedName>
    <definedName name="___BTC16" localSheetId="8">#REF!</definedName>
    <definedName name="___BTC16">#REF!</definedName>
    <definedName name="___BTC17" localSheetId="8">#REF!</definedName>
    <definedName name="___BTC17">#REF!</definedName>
    <definedName name="___BTC18" localSheetId="8">#REF!</definedName>
    <definedName name="___BTC18">#REF!</definedName>
    <definedName name="___BTC19" localSheetId="8">#REF!</definedName>
    <definedName name="___BTC19">#REF!</definedName>
    <definedName name="___BTC2" localSheetId="8">#REF!</definedName>
    <definedName name="___BTC2">#REF!</definedName>
    <definedName name="___BTC20" localSheetId="8">#REF!</definedName>
    <definedName name="___BTC20">#REF!</definedName>
    <definedName name="___BTC21" localSheetId="8">#REF!</definedName>
    <definedName name="___BTC21">#REF!</definedName>
    <definedName name="___BTC22" localSheetId="8">#REF!</definedName>
    <definedName name="___BTC22">#REF!</definedName>
    <definedName name="___BTC23" localSheetId="8">#REF!</definedName>
    <definedName name="___BTC23">#REF!</definedName>
    <definedName name="___BTC24" localSheetId="8">#REF!</definedName>
    <definedName name="___BTC24">#REF!</definedName>
    <definedName name="___BTC3" localSheetId="8">#REF!</definedName>
    <definedName name="___BTC3">#REF!</definedName>
    <definedName name="___BTC4" localSheetId="8">#REF!</definedName>
    <definedName name="___BTC4">#REF!</definedName>
    <definedName name="___BTC5" localSheetId="8">#REF!</definedName>
    <definedName name="___BTC5">#REF!</definedName>
    <definedName name="___BTC6" localSheetId="8">#REF!</definedName>
    <definedName name="___BTC6">#REF!</definedName>
    <definedName name="___BTC7" localSheetId="8">#REF!</definedName>
    <definedName name="___BTC7">#REF!</definedName>
    <definedName name="___BTC8" localSheetId="8">#REF!</definedName>
    <definedName name="___BTC8">#REF!</definedName>
    <definedName name="___BTC9" localSheetId="8">#REF!</definedName>
    <definedName name="___BTC9">#REF!</definedName>
    <definedName name="___BTR1" localSheetId="8">#REF!</definedName>
    <definedName name="___BTR1">#REF!</definedName>
    <definedName name="___BTR10" localSheetId="8">#REF!</definedName>
    <definedName name="___BTR10">#REF!</definedName>
    <definedName name="___BTR11" localSheetId="8">#REF!</definedName>
    <definedName name="___BTR11">#REF!</definedName>
    <definedName name="___BTR12" localSheetId="8">#REF!</definedName>
    <definedName name="___BTR12">#REF!</definedName>
    <definedName name="___BTR13" localSheetId="8">#REF!</definedName>
    <definedName name="___BTR13">#REF!</definedName>
    <definedName name="___BTR14" localSheetId="8">#REF!</definedName>
    <definedName name="___BTR14">#REF!</definedName>
    <definedName name="___BTR15" localSheetId="8">#REF!</definedName>
    <definedName name="___BTR15">#REF!</definedName>
    <definedName name="___BTR16" localSheetId="8">#REF!</definedName>
    <definedName name="___BTR16">#REF!</definedName>
    <definedName name="___BTR17" localSheetId="8">#REF!</definedName>
    <definedName name="___BTR17">#REF!</definedName>
    <definedName name="___BTR18" localSheetId="8">#REF!</definedName>
    <definedName name="___BTR18">#REF!</definedName>
    <definedName name="___BTR19" localSheetId="8">#REF!</definedName>
    <definedName name="___BTR19">#REF!</definedName>
    <definedName name="___BTR2" localSheetId="8">#REF!</definedName>
    <definedName name="___BTR2">#REF!</definedName>
    <definedName name="___BTR20" localSheetId="8">#REF!</definedName>
    <definedName name="___BTR20">#REF!</definedName>
    <definedName name="___BTR21" localSheetId="8">#REF!</definedName>
    <definedName name="___BTR21">#REF!</definedName>
    <definedName name="___BTR22" localSheetId="8">#REF!</definedName>
    <definedName name="___BTR22">#REF!</definedName>
    <definedName name="___BTR23" localSheetId="8">#REF!</definedName>
    <definedName name="___BTR23">#REF!</definedName>
    <definedName name="___BTR24" localSheetId="8">#REF!</definedName>
    <definedName name="___BTR24">#REF!</definedName>
    <definedName name="___BTR3" localSheetId="8">#REF!</definedName>
    <definedName name="___BTR3">#REF!</definedName>
    <definedName name="___BTR4" localSheetId="8">#REF!</definedName>
    <definedName name="___BTR4">#REF!</definedName>
    <definedName name="___BTR5" localSheetId="8">#REF!</definedName>
    <definedName name="___BTR5">#REF!</definedName>
    <definedName name="___BTR6" localSheetId="8">#REF!</definedName>
    <definedName name="___BTR6">#REF!</definedName>
    <definedName name="___BTR7" localSheetId="8">#REF!</definedName>
    <definedName name="___BTR7">#REF!</definedName>
    <definedName name="___BTR8" localSheetId="8">#REF!</definedName>
    <definedName name="___BTR8">#REF!</definedName>
    <definedName name="___BTR9" localSheetId="8">#REF!</definedName>
    <definedName name="___BTR9">#REF!</definedName>
    <definedName name="___BTS1" localSheetId="8">#REF!</definedName>
    <definedName name="___BTS1">#REF!</definedName>
    <definedName name="___BTS10" localSheetId="8">#REF!</definedName>
    <definedName name="___BTS10">#REF!</definedName>
    <definedName name="___BTS11" localSheetId="8">#REF!</definedName>
    <definedName name="___BTS11">#REF!</definedName>
    <definedName name="___BTS12" localSheetId="8">#REF!</definedName>
    <definedName name="___BTS12">#REF!</definedName>
    <definedName name="___BTS13" localSheetId="8">#REF!</definedName>
    <definedName name="___BTS13">#REF!</definedName>
    <definedName name="___BTS14" localSheetId="8">#REF!</definedName>
    <definedName name="___BTS14">#REF!</definedName>
    <definedName name="___BTS15" localSheetId="8">#REF!</definedName>
    <definedName name="___BTS15">#REF!</definedName>
    <definedName name="___BTS16" localSheetId="8">#REF!</definedName>
    <definedName name="___BTS16">#REF!</definedName>
    <definedName name="___BTS17" localSheetId="8">#REF!</definedName>
    <definedName name="___BTS17">#REF!</definedName>
    <definedName name="___BTS18" localSheetId="8">#REF!</definedName>
    <definedName name="___BTS18">#REF!</definedName>
    <definedName name="___BTS19" localSheetId="8">#REF!</definedName>
    <definedName name="___BTS19">#REF!</definedName>
    <definedName name="___BTS2" localSheetId="8">#REF!</definedName>
    <definedName name="___BTS2">#REF!</definedName>
    <definedName name="___BTS20" localSheetId="8">#REF!</definedName>
    <definedName name="___BTS20">#REF!</definedName>
    <definedName name="___BTS21" localSheetId="8">#REF!</definedName>
    <definedName name="___BTS21">#REF!</definedName>
    <definedName name="___BTS22" localSheetId="8">#REF!</definedName>
    <definedName name="___BTS22">#REF!</definedName>
    <definedName name="___BTS23" localSheetId="8">#REF!</definedName>
    <definedName name="___BTS23">#REF!</definedName>
    <definedName name="___BTS24" localSheetId="8">#REF!</definedName>
    <definedName name="___BTS24">#REF!</definedName>
    <definedName name="___BTS3" localSheetId="8">#REF!</definedName>
    <definedName name="___BTS3">#REF!</definedName>
    <definedName name="___BTS4" localSheetId="8">#REF!</definedName>
    <definedName name="___BTS4">#REF!</definedName>
    <definedName name="___BTS5" localSheetId="8">#REF!</definedName>
    <definedName name="___BTS5">#REF!</definedName>
    <definedName name="___BTS6" localSheetId="8">#REF!</definedName>
    <definedName name="___BTS6">#REF!</definedName>
    <definedName name="___BTS7" localSheetId="8">#REF!</definedName>
    <definedName name="___BTS7">#REF!</definedName>
    <definedName name="___BTS8" localSheetId="8">#REF!</definedName>
    <definedName name="___BTS8">#REF!</definedName>
    <definedName name="___BTS9" localSheetId="8">#REF!</definedName>
    <definedName name="___BTS9">#REF!</definedName>
    <definedName name="___can430">40.73</definedName>
    <definedName name="___can435">43.3</definedName>
    <definedName name="___cbr1" localSheetId="8">#REF!</definedName>
    <definedName name="___cbr1" localSheetId="0">#REF!</definedName>
    <definedName name="___cbr1">#REF!</definedName>
    <definedName name="___cbr2" localSheetId="8">#REF!</definedName>
    <definedName name="___cbr2" localSheetId="0">#REF!</definedName>
    <definedName name="___cbr2">#REF!</definedName>
    <definedName name="___cbr3" localSheetId="8">#REF!</definedName>
    <definedName name="___cbr3" localSheetId="0">#REF!</definedName>
    <definedName name="___cbr3">#REF!</definedName>
    <definedName name="___cbr4" localSheetId="8">#REF!</definedName>
    <definedName name="___cbr4">#REF!</definedName>
    <definedName name="___CCW1">[13]DATA!$H$67</definedName>
    <definedName name="___CCW2">[13]DATA!$H$97</definedName>
    <definedName name="___cur1">[2]r!$F$30</definedName>
    <definedName name="___df3" localSheetId="8">#REF!</definedName>
    <definedName name="___df3" localSheetId="0">#REF!</definedName>
    <definedName name="___df3">#REF!</definedName>
    <definedName name="___er1" localSheetId="8">#REF!</definedName>
    <definedName name="___er1" localSheetId="0">#REF!</definedName>
    <definedName name="___er1">#REF!</definedName>
    <definedName name="___ewe1" localSheetId="8">#REF!</definedName>
    <definedName name="___ewe1" localSheetId="0">#REF!</definedName>
    <definedName name="___ewe1">#REF!</definedName>
    <definedName name="___f1" localSheetId="8">#REF!</definedName>
    <definedName name="___f1">#REF!</definedName>
    <definedName name="___G120907" localSheetId="8">[40]Data!#REF!</definedName>
    <definedName name="___G120907">[40]Data!#REF!</definedName>
    <definedName name="___GBS11" localSheetId="8">#REF!</definedName>
    <definedName name="___GBS11" localSheetId="0">#REF!</definedName>
    <definedName name="___GBS11">#REF!</definedName>
    <definedName name="___GBS110" localSheetId="8">#REF!</definedName>
    <definedName name="___GBS110" localSheetId="0">#REF!</definedName>
    <definedName name="___GBS110">#REF!</definedName>
    <definedName name="___GBS111" localSheetId="8">#REF!</definedName>
    <definedName name="___GBS111" localSheetId="0">#REF!</definedName>
    <definedName name="___GBS111">#REF!</definedName>
    <definedName name="___GBS112" localSheetId="8">#REF!</definedName>
    <definedName name="___GBS112">#REF!</definedName>
    <definedName name="___GBS113" localSheetId="8">#REF!</definedName>
    <definedName name="___GBS113">#REF!</definedName>
    <definedName name="___GBS114" localSheetId="8">#REF!</definedName>
    <definedName name="___GBS114">#REF!</definedName>
    <definedName name="___GBS115" localSheetId="8">#REF!</definedName>
    <definedName name="___GBS115">#REF!</definedName>
    <definedName name="___GBS116" localSheetId="8">#REF!</definedName>
    <definedName name="___GBS116">#REF!</definedName>
    <definedName name="___GBS117" localSheetId="8">#REF!</definedName>
    <definedName name="___GBS117">#REF!</definedName>
    <definedName name="___GBS118" localSheetId="8">#REF!</definedName>
    <definedName name="___GBS118">#REF!</definedName>
    <definedName name="___GBS119" localSheetId="8">#REF!</definedName>
    <definedName name="___GBS119">#REF!</definedName>
    <definedName name="___GBS12" localSheetId="8">#REF!</definedName>
    <definedName name="___GBS12">#REF!</definedName>
    <definedName name="___GBS120" localSheetId="8">#REF!</definedName>
    <definedName name="___GBS120">#REF!</definedName>
    <definedName name="___GBS121" localSheetId="8">#REF!</definedName>
    <definedName name="___GBS121">#REF!</definedName>
    <definedName name="___GBS122" localSheetId="8">#REF!</definedName>
    <definedName name="___GBS122">#REF!</definedName>
    <definedName name="___GBS123" localSheetId="8">#REF!</definedName>
    <definedName name="___GBS123">#REF!</definedName>
    <definedName name="___GBS124" localSheetId="8">#REF!</definedName>
    <definedName name="___GBS124">#REF!</definedName>
    <definedName name="___GBS13" localSheetId="8">#REF!</definedName>
    <definedName name="___GBS13">#REF!</definedName>
    <definedName name="___GBS14" localSheetId="8">#REF!</definedName>
    <definedName name="___GBS14">#REF!</definedName>
    <definedName name="___GBS15" localSheetId="8">#REF!</definedName>
    <definedName name="___GBS15">#REF!</definedName>
    <definedName name="___GBS16" localSheetId="8">#REF!</definedName>
    <definedName name="___GBS16">#REF!</definedName>
    <definedName name="___GBS17" localSheetId="8">#REF!</definedName>
    <definedName name="___GBS17">#REF!</definedName>
    <definedName name="___GBS18" localSheetId="8">#REF!</definedName>
    <definedName name="___GBS18">#REF!</definedName>
    <definedName name="___GBS19" localSheetId="8">#REF!</definedName>
    <definedName name="___GBS19">#REF!</definedName>
    <definedName name="___GBS21" localSheetId="8">#REF!</definedName>
    <definedName name="___GBS21">#REF!</definedName>
    <definedName name="___GBS210" localSheetId="8">#REF!</definedName>
    <definedName name="___GBS210">#REF!</definedName>
    <definedName name="___GBS211" localSheetId="8">#REF!</definedName>
    <definedName name="___GBS211">#REF!</definedName>
    <definedName name="___GBS212" localSheetId="8">#REF!</definedName>
    <definedName name="___GBS212">#REF!</definedName>
    <definedName name="___GBS213" localSheetId="8">#REF!</definedName>
    <definedName name="___GBS213">#REF!</definedName>
    <definedName name="___GBS214" localSheetId="8">#REF!</definedName>
    <definedName name="___GBS214">#REF!</definedName>
    <definedName name="___GBS215" localSheetId="8">#REF!</definedName>
    <definedName name="___GBS215">#REF!</definedName>
    <definedName name="___GBS216" localSheetId="8">#REF!</definedName>
    <definedName name="___GBS216">#REF!</definedName>
    <definedName name="___GBS217" localSheetId="8">#REF!</definedName>
    <definedName name="___GBS217">#REF!</definedName>
    <definedName name="___GBS218" localSheetId="8">#REF!</definedName>
    <definedName name="___GBS218">#REF!</definedName>
    <definedName name="___GBS219" localSheetId="8">#REF!</definedName>
    <definedName name="___GBS219">#REF!</definedName>
    <definedName name="___GBS22" localSheetId="8">#REF!</definedName>
    <definedName name="___GBS22">#REF!</definedName>
    <definedName name="___GBS220" localSheetId="8">#REF!</definedName>
    <definedName name="___GBS220">#REF!</definedName>
    <definedName name="___GBS221" localSheetId="8">#REF!</definedName>
    <definedName name="___GBS221">#REF!</definedName>
    <definedName name="___GBS222" localSheetId="8">#REF!</definedName>
    <definedName name="___GBS222">#REF!</definedName>
    <definedName name="___GBS223" localSheetId="8">#REF!</definedName>
    <definedName name="___GBS223">#REF!</definedName>
    <definedName name="___GBS224" localSheetId="8">#REF!</definedName>
    <definedName name="___GBS224">#REF!</definedName>
    <definedName name="___GBS23" localSheetId="8">#REF!</definedName>
    <definedName name="___GBS23">#REF!</definedName>
    <definedName name="___GBS24" localSheetId="8">#REF!</definedName>
    <definedName name="___GBS24">#REF!</definedName>
    <definedName name="___GBS25" localSheetId="8">#REF!</definedName>
    <definedName name="___GBS25">#REF!</definedName>
    <definedName name="___GBS26" localSheetId="8">#REF!</definedName>
    <definedName name="___GBS26">#REF!</definedName>
    <definedName name="___GBS27" localSheetId="8">#REF!</definedName>
    <definedName name="___GBS27">#REF!</definedName>
    <definedName name="___GBS28" localSheetId="8">#REF!</definedName>
    <definedName name="___GBS28">#REF!</definedName>
    <definedName name="___GBS29" localSheetId="8">#REF!</definedName>
    <definedName name="___GBS29">#REF!</definedName>
    <definedName name="___grp10003" localSheetId="8">#REF!</definedName>
    <definedName name="___grp10003">#REF!</definedName>
    <definedName name="___grp3503" localSheetId="8">#REF!</definedName>
    <definedName name="___grp3503">#REF!</definedName>
    <definedName name="___grp4003" localSheetId="8">#REF!</definedName>
    <definedName name="___grp4003">#REF!</definedName>
    <definedName name="___grp4503" localSheetId="8">#REF!</definedName>
    <definedName name="___grp4503">#REF!</definedName>
    <definedName name="___grp5003" localSheetId="8">#REF!</definedName>
    <definedName name="___grp5003">#REF!</definedName>
    <definedName name="___grp6003" localSheetId="8">#REF!</definedName>
    <definedName name="___grp6003">#REF!</definedName>
    <definedName name="___grp7003" localSheetId="8">#REF!</definedName>
    <definedName name="___grp7003">#REF!</definedName>
    <definedName name="___grp8003" localSheetId="8">#REF!</definedName>
    <definedName name="___grp8003">#REF!</definedName>
    <definedName name="___grp9003" localSheetId="8">#REF!</definedName>
    <definedName name="___grp9003">#REF!</definedName>
    <definedName name="___imp1">[10]DATA_PRG!$H$245</definedName>
    <definedName name="___KC139" localSheetId="8">#REF!</definedName>
    <definedName name="___KC139" localSheetId="0">#REF!</definedName>
    <definedName name="___KC139">#REF!</definedName>
    <definedName name="___knr2" localSheetId="8">#REF!</definedName>
    <definedName name="___knr2" localSheetId="0">#REF!</definedName>
    <definedName name="___knr2">#REF!</definedName>
    <definedName name="___KNR3" localSheetId="8">#REF!</definedName>
    <definedName name="___KNR3" localSheetId="0">#REF!</definedName>
    <definedName name="___KNR3">#REF!</definedName>
    <definedName name="___l1">[3]leads!$A$3:$E$108</definedName>
    <definedName name="___l12" localSheetId="8">#REF!</definedName>
    <definedName name="___l12" localSheetId="0">#REF!</definedName>
    <definedName name="___l12">#REF!</definedName>
    <definedName name="___l2">[2]r!$F$29</definedName>
    <definedName name="___l3" localSheetId="8">#REF!</definedName>
    <definedName name="___l3" localSheetId="0">#REF!</definedName>
    <definedName name="___l3">#REF!</definedName>
    <definedName name="___l4">[4]Sheet1!$W$2:$Y$103</definedName>
    <definedName name="___l5" localSheetId="8">#REF!</definedName>
    <definedName name="___l5" localSheetId="0">#REF!</definedName>
    <definedName name="___l5">#REF!</definedName>
    <definedName name="___l6">[2]r!$F$4</definedName>
    <definedName name="___l7">[5]r!$F$4</definedName>
    <definedName name="___l8">[2]r!$F$2</definedName>
    <definedName name="___l9">[2]r!$F$3</definedName>
    <definedName name="___LJ6">[13]DATA!$H$245</definedName>
    <definedName name="___lj600" localSheetId="8">#REF!</definedName>
    <definedName name="___lj600" localSheetId="0">#REF!</definedName>
    <definedName name="___lj600">#REF!</definedName>
    <definedName name="___lj900" localSheetId="8">#REF!</definedName>
    <definedName name="___lj900" localSheetId="0">#REF!</definedName>
    <definedName name="___lj900">#REF!</definedName>
    <definedName name="___LL3" localSheetId="8">#REF!</definedName>
    <definedName name="___LL3" localSheetId="0">#REF!</definedName>
    <definedName name="___LL3">#REF!</definedName>
    <definedName name="___LSO24" localSheetId="8">[14]Lead!#REF!</definedName>
    <definedName name="___LSO24" localSheetId="0">[14]Lead!#REF!</definedName>
    <definedName name="___LSO24">[14]Lead!#REF!</definedName>
    <definedName name="___MA1" localSheetId="8">#REF!</definedName>
    <definedName name="___MA1" localSheetId="0">#REF!</definedName>
    <definedName name="___MA1">#REF!</definedName>
    <definedName name="___ma2">'[42]C-data'!$F$7</definedName>
    <definedName name="___man1">[34]m!$B$149</definedName>
    <definedName name="___me10">'[43]Lead statement'!$P$11</definedName>
    <definedName name="___me12" localSheetId="8">'[44]Lead statement'!#REF!</definedName>
    <definedName name="___me12" localSheetId="0">'[44]Lead statement'!#REF!</definedName>
    <definedName name="___me12">'[44]Lead statement'!#REF!</definedName>
    <definedName name="___me15" localSheetId="8">'[45]Lead statement'!#REF!</definedName>
    <definedName name="___me15" localSheetId="0">'[45]Lead statement'!#REF!</definedName>
    <definedName name="___me15">'[45]Lead statement'!#REF!</definedName>
    <definedName name="___me20">'[43]Lead statement'!$P$12</definedName>
    <definedName name="___me40">'[43]Lead statement'!$P$13</definedName>
    <definedName name="___me6">'[43]Lead statement'!$P$10</definedName>
    <definedName name="___Met22" localSheetId="8">#REF!</definedName>
    <definedName name="___Met22" localSheetId="0">#REF!</definedName>
    <definedName name="___Met22">#REF!</definedName>
    <definedName name="___Met45" localSheetId="8">#REF!</definedName>
    <definedName name="___Met45" localSheetId="0">#REF!</definedName>
    <definedName name="___Met45">#REF!</definedName>
    <definedName name="___MEt55" localSheetId="8">#REF!</definedName>
    <definedName name="___MEt55" localSheetId="0">#REF!</definedName>
    <definedName name="___MEt55">#REF!</definedName>
    <definedName name="___Met63" localSheetId="8">#REF!</definedName>
    <definedName name="___Met63">#REF!</definedName>
    <definedName name="___MIX124">[19]maya!$A$11:$A$18</definedName>
    <definedName name="___ML21" localSheetId="8">#REF!</definedName>
    <definedName name="___ML21" localSheetId="0">#REF!</definedName>
    <definedName name="___ML21">#REF!</definedName>
    <definedName name="___ML210" localSheetId="8">#REF!</definedName>
    <definedName name="___ML210" localSheetId="0">#REF!</definedName>
    <definedName name="___ML210">#REF!</definedName>
    <definedName name="___ML211" localSheetId="8">#REF!</definedName>
    <definedName name="___ML211" localSheetId="0">#REF!</definedName>
    <definedName name="___ML211">#REF!</definedName>
    <definedName name="___ML212" localSheetId="8">#REF!</definedName>
    <definedName name="___ML212">#REF!</definedName>
    <definedName name="___ML213" localSheetId="8">#REF!</definedName>
    <definedName name="___ML213">#REF!</definedName>
    <definedName name="___ML214" localSheetId="8">#REF!</definedName>
    <definedName name="___ML214">#REF!</definedName>
    <definedName name="___ML215" localSheetId="8">#REF!</definedName>
    <definedName name="___ML215">#REF!</definedName>
    <definedName name="___ML216" localSheetId="8">#REF!</definedName>
    <definedName name="___ML216">#REF!</definedName>
    <definedName name="___ML217" localSheetId="8">#REF!</definedName>
    <definedName name="___ML217">#REF!</definedName>
    <definedName name="___ML218" localSheetId="8">#REF!</definedName>
    <definedName name="___ML218">#REF!</definedName>
    <definedName name="___ML219" localSheetId="8">#REF!</definedName>
    <definedName name="___ML219">#REF!</definedName>
    <definedName name="___ML22" localSheetId="8">#REF!</definedName>
    <definedName name="___ML22">#REF!</definedName>
    <definedName name="___ML220" localSheetId="8">#REF!</definedName>
    <definedName name="___ML220">#REF!</definedName>
    <definedName name="___ML221" localSheetId="8">#REF!</definedName>
    <definedName name="___ML221">#REF!</definedName>
    <definedName name="___ML222" localSheetId="8">#REF!</definedName>
    <definedName name="___ML222">#REF!</definedName>
    <definedName name="___ML223" localSheetId="8">#REF!</definedName>
    <definedName name="___ML223">#REF!</definedName>
    <definedName name="___ML224" localSheetId="8">#REF!</definedName>
    <definedName name="___ML224">#REF!</definedName>
    <definedName name="___ML23" localSheetId="8">#REF!</definedName>
    <definedName name="___ML23">#REF!</definedName>
    <definedName name="___ML24" localSheetId="8">#REF!</definedName>
    <definedName name="___ML24">#REF!</definedName>
    <definedName name="___ML25" localSheetId="8">#REF!</definedName>
    <definedName name="___ML25">#REF!</definedName>
    <definedName name="___ML26" localSheetId="8">#REF!</definedName>
    <definedName name="___ML26">#REF!</definedName>
    <definedName name="___ML27" localSheetId="8">#REF!</definedName>
    <definedName name="___ML27">#REF!</definedName>
    <definedName name="___ML28" localSheetId="8">#REF!</definedName>
    <definedName name="___ML28">#REF!</definedName>
    <definedName name="___ML29" localSheetId="8">#REF!</definedName>
    <definedName name="___ML29">#REF!</definedName>
    <definedName name="___ML31" localSheetId="8">#REF!</definedName>
    <definedName name="___ML31">#REF!</definedName>
    <definedName name="___ML310" localSheetId="8">#REF!</definedName>
    <definedName name="___ML310">#REF!</definedName>
    <definedName name="___ML311" localSheetId="8">#REF!</definedName>
    <definedName name="___ML311">#REF!</definedName>
    <definedName name="___ML312" localSheetId="8">#REF!</definedName>
    <definedName name="___ML312">#REF!</definedName>
    <definedName name="___ML313" localSheetId="8">#REF!</definedName>
    <definedName name="___ML313">#REF!</definedName>
    <definedName name="___ML314" localSheetId="8">#REF!</definedName>
    <definedName name="___ML314">#REF!</definedName>
    <definedName name="___ML315" localSheetId="8">#REF!</definedName>
    <definedName name="___ML315">#REF!</definedName>
    <definedName name="___ML316" localSheetId="8">#REF!</definedName>
    <definedName name="___ML316">#REF!</definedName>
    <definedName name="___ML317" localSheetId="8">#REF!</definedName>
    <definedName name="___ML317">#REF!</definedName>
    <definedName name="___ML318" localSheetId="8">#REF!</definedName>
    <definedName name="___ML318">#REF!</definedName>
    <definedName name="___ML319" localSheetId="8">#REF!</definedName>
    <definedName name="___ML319">#REF!</definedName>
    <definedName name="___ML32" localSheetId="8">#REF!</definedName>
    <definedName name="___ML32">#REF!</definedName>
    <definedName name="___ML320" localSheetId="8">#REF!</definedName>
    <definedName name="___ML320">#REF!</definedName>
    <definedName name="___ML321" localSheetId="8">#REF!</definedName>
    <definedName name="___ML321">#REF!</definedName>
    <definedName name="___ML322" localSheetId="8">#REF!</definedName>
    <definedName name="___ML322">#REF!</definedName>
    <definedName name="___ML323" localSheetId="8">#REF!</definedName>
    <definedName name="___ML323">#REF!</definedName>
    <definedName name="___ML324" localSheetId="8">#REF!</definedName>
    <definedName name="___ML324">#REF!</definedName>
    <definedName name="___ML33" localSheetId="8">#REF!</definedName>
    <definedName name="___ML33">#REF!</definedName>
    <definedName name="___ML34" localSheetId="8">#REF!</definedName>
    <definedName name="___ML34">#REF!</definedName>
    <definedName name="___ML35" localSheetId="8">#REF!</definedName>
    <definedName name="___ML35">#REF!</definedName>
    <definedName name="___ML36" localSheetId="8">#REF!</definedName>
    <definedName name="___ML36">#REF!</definedName>
    <definedName name="___ML37" localSheetId="8">#REF!</definedName>
    <definedName name="___ML37">#REF!</definedName>
    <definedName name="___ML38" localSheetId="8">#REF!</definedName>
    <definedName name="___ML38">#REF!</definedName>
    <definedName name="___ML39" localSheetId="8">#REF!</definedName>
    <definedName name="___ML39">#REF!</definedName>
    <definedName name="___ML7" localSheetId="8">#REF!</definedName>
    <definedName name="___ML7">#REF!</definedName>
    <definedName name="___ML8" localSheetId="8">#REF!</definedName>
    <definedName name="___ML8">#REF!</definedName>
    <definedName name="___ML9" localSheetId="8">#REF!</definedName>
    <definedName name="___ML9">#REF!</definedName>
    <definedName name="___mm1">[6]r!$F$4</definedName>
    <definedName name="___mm1000" localSheetId="8">#REF!</definedName>
    <definedName name="___mm1000" localSheetId="0">#REF!</definedName>
    <definedName name="___mm1000">#REF!</definedName>
    <definedName name="___mm11">[2]r!$F$4</definedName>
    <definedName name="___mm111">[5]r!$F$4</definedName>
    <definedName name="___mm2">[35]r!$F$4</definedName>
    <definedName name="___mm20" localSheetId="8">#REF!</definedName>
    <definedName name="___mm20" localSheetId="0">#REF!</definedName>
    <definedName name="___mm20">#REF!</definedName>
    <definedName name="___mm40" localSheetId="8">#REF!</definedName>
    <definedName name="___mm40" localSheetId="0">#REF!</definedName>
    <definedName name="___mm40">#REF!</definedName>
    <definedName name="___mm600" localSheetId="8">#REF!</definedName>
    <definedName name="___mm600" localSheetId="0">#REF!</definedName>
    <definedName name="___mm600">#REF!</definedName>
    <definedName name="___mm800" localSheetId="8">#REF!</definedName>
    <definedName name="___mm800">#REF!</definedName>
    <definedName name="___MS6">[46]MRATES!$P$50</definedName>
    <definedName name="___ne10" localSheetId="8">'[47]Lead statement'!#REF!</definedName>
    <definedName name="___ne10" localSheetId="0">'[47]Lead statement'!#REF!</definedName>
    <definedName name="___ne10">'[47]Lead statement'!#REF!</definedName>
    <definedName name="___OH1">[36]MRATES!$T$26</definedName>
    <definedName name="___PC1" localSheetId="8">#REF!</definedName>
    <definedName name="___PC1" localSheetId="0">#REF!</definedName>
    <definedName name="___PC1">#REF!</definedName>
    <definedName name="___PC10" localSheetId="8">#REF!</definedName>
    <definedName name="___PC10" localSheetId="0">#REF!</definedName>
    <definedName name="___PC10">#REF!</definedName>
    <definedName name="___PC11" localSheetId="8">#REF!</definedName>
    <definedName name="___PC11" localSheetId="0">#REF!</definedName>
    <definedName name="___PC11">#REF!</definedName>
    <definedName name="___PC12" localSheetId="8">#REF!</definedName>
    <definedName name="___PC12">#REF!</definedName>
    <definedName name="___PC13" localSheetId="8">#REF!</definedName>
    <definedName name="___PC13">#REF!</definedName>
    <definedName name="___PC14" localSheetId="8">#REF!</definedName>
    <definedName name="___PC14">#REF!</definedName>
    <definedName name="___PC15" localSheetId="8">#REF!</definedName>
    <definedName name="___PC15">#REF!</definedName>
    <definedName name="___PC16" localSheetId="8">#REF!</definedName>
    <definedName name="___PC16">#REF!</definedName>
    <definedName name="___PC17" localSheetId="8">#REF!</definedName>
    <definedName name="___PC17">#REF!</definedName>
    <definedName name="___PC18" localSheetId="8">#REF!</definedName>
    <definedName name="___PC18">#REF!</definedName>
    <definedName name="___PC19" localSheetId="8">#REF!</definedName>
    <definedName name="___PC19">#REF!</definedName>
    <definedName name="___pc2" localSheetId="8">#REF!</definedName>
    <definedName name="___pc2" localSheetId="0">#REF!</definedName>
    <definedName name="___pc2">#REF!</definedName>
    <definedName name="___PC20" localSheetId="8">#REF!</definedName>
    <definedName name="___PC20">#REF!</definedName>
    <definedName name="___PC21" localSheetId="8">#REF!</definedName>
    <definedName name="___PC21">#REF!</definedName>
    <definedName name="___PC22" localSheetId="8">#REF!</definedName>
    <definedName name="___PC22">#REF!</definedName>
    <definedName name="___PC23" localSheetId="8">#REF!</definedName>
    <definedName name="___PC23">#REF!</definedName>
    <definedName name="___PC24" localSheetId="8">#REF!</definedName>
    <definedName name="___PC24">#REF!</definedName>
    <definedName name="___PC3" localSheetId="8">#REF!</definedName>
    <definedName name="___PC3">#REF!</definedName>
    <definedName name="___PC4" localSheetId="8">#REF!</definedName>
    <definedName name="___PC4">#REF!</definedName>
    <definedName name="___PC5" localSheetId="8">#REF!</definedName>
    <definedName name="___PC5">#REF!</definedName>
    <definedName name="___PC6" localSheetId="8">#REF!</definedName>
    <definedName name="___PC6">#REF!</definedName>
    <definedName name="___pc600" localSheetId="8">#REF!</definedName>
    <definedName name="___pc600">#REF!</definedName>
    <definedName name="___PC7" localSheetId="8">#REF!</definedName>
    <definedName name="___PC7">#REF!</definedName>
    <definedName name="___PC8" localSheetId="8">#REF!</definedName>
    <definedName name="___PC8">#REF!</definedName>
    <definedName name="___PC9" localSheetId="8">#REF!</definedName>
    <definedName name="___PC9">#REF!</definedName>
    <definedName name="___pc900" localSheetId="8">#REF!</definedName>
    <definedName name="___pc900">#REF!</definedName>
    <definedName name="___pla4">[11]DATA_PRG!$H$269</definedName>
    <definedName name="___psc10006" localSheetId="8">#REF!</definedName>
    <definedName name="___psc10006" localSheetId="0">#REF!</definedName>
    <definedName name="___psc10006">#REF!</definedName>
    <definedName name="___psc10008" localSheetId="8">#REF!</definedName>
    <definedName name="___psc10008" localSheetId="0">#REF!</definedName>
    <definedName name="___psc10008">#REF!</definedName>
    <definedName name="___psc3506" localSheetId="8">#REF!</definedName>
    <definedName name="___psc3506" localSheetId="0">#REF!</definedName>
    <definedName name="___psc3506">#REF!</definedName>
    <definedName name="___psc3508" localSheetId="8">#REF!</definedName>
    <definedName name="___psc3508">#REF!</definedName>
    <definedName name="___psc4006" localSheetId="8">#REF!</definedName>
    <definedName name="___psc4006">#REF!</definedName>
    <definedName name="___psc4008" localSheetId="8">#REF!</definedName>
    <definedName name="___psc4008">#REF!</definedName>
    <definedName name="___psc4506" localSheetId="8">#REF!</definedName>
    <definedName name="___psc4506">#REF!</definedName>
    <definedName name="___psc4508" localSheetId="8">#REF!</definedName>
    <definedName name="___psc4508">#REF!</definedName>
    <definedName name="___psc5006" localSheetId="8">#REF!</definedName>
    <definedName name="___psc5006">#REF!</definedName>
    <definedName name="___psc5008" localSheetId="8">#REF!</definedName>
    <definedName name="___psc5008">#REF!</definedName>
    <definedName name="___psc6006" localSheetId="8">#REF!</definedName>
    <definedName name="___psc6006">#REF!</definedName>
    <definedName name="___psc6008" localSheetId="8">#REF!</definedName>
    <definedName name="___psc6008">#REF!</definedName>
    <definedName name="___psc7006" localSheetId="8">#REF!</definedName>
    <definedName name="___psc7006">#REF!</definedName>
    <definedName name="___psc7008" localSheetId="8">#REF!</definedName>
    <definedName name="___psc7008">#REF!</definedName>
    <definedName name="___psc8006" localSheetId="8">#REF!</definedName>
    <definedName name="___psc8006">#REF!</definedName>
    <definedName name="___psc8008" localSheetId="8">#REF!</definedName>
    <definedName name="___psc8008">#REF!</definedName>
    <definedName name="___psc9006" localSheetId="8">#REF!</definedName>
    <definedName name="___psc9006">#REF!</definedName>
    <definedName name="___psc9008" localSheetId="8">#REF!</definedName>
    <definedName name="___psc9008">#REF!</definedName>
    <definedName name="___pv2" localSheetId="8">#REF!</definedName>
    <definedName name="___pv2" localSheetId="0">#REF!</definedName>
    <definedName name="___pv2">#REF!</definedName>
    <definedName name="___rr3">[7]v!$A$2:$E$51</definedName>
    <definedName name="___rrr1">[7]r!$B$1:$I$145</definedName>
    <definedName name="___RT5565" localSheetId="8">#REF!</definedName>
    <definedName name="___RT5565" localSheetId="0">#REF!</definedName>
    <definedName name="___RT5565">#REF!</definedName>
    <definedName name="___S12" localSheetId="8">'[27]p&amp;m'!#REF!</definedName>
    <definedName name="___S12" localSheetId="0">'[27]p&amp;m'!#REF!</definedName>
    <definedName name="___S12">'[27]p&amp;m'!#REF!</definedName>
    <definedName name="___sd1">[34]m!$D$149</definedName>
    <definedName name="___SP10">[12]Sheet1!$C$18</definedName>
    <definedName name="___SP16">[12]Sheet1!$C$24</definedName>
    <definedName name="___SP7">[12]Sheet1!$C$15</definedName>
    <definedName name="___ss12">[8]rdamdata!$J$8</definedName>
    <definedName name="___ss20">[8]rdamdata!$J$7</definedName>
    <definedName name="___ss40">[8]rdamdata!$J$6</definedName>
    <definedName name="___var1" localSheetId="8">#REF!</definedName>
    <definedName name="___var1" localSheetId="0">#REF!</definedName>
    <definedName name="___var1">#REF!</definedName>
    <definedName name="___var4" localSheetId="8">#REF!</definedName>
    <definedName name="___var4" localSheetId="0">#REF!</definedName>
    <definedName name="___var4">#REF!</definedName>
    <definedName name="___vat1" localSheetId="8">#REF!</definedName>
    <definedName name="___vat1" localSheetId="0">#REF!</definedName>
    <definedName name="___vat1">#REF!</definedName>
    <definedName name="___vat2" localSheetId="8">#REF!</definedName>
    <definedName name="___vat2">#REF!</definedName>
    <definedName name="___xh11010" localSheetId="8">#REF!</definedName>
    <definedName name="___xh11010">#REF!</definedName>
    <definedName name="___xh1104" localSheetId="8">#REF!</definedName>
    <definedName name="___xh1104">#REF!</definedName>
    <definedName name="___xh1106" localSheetId="8">#REF!</definedName>
    <definedName name="___xh1106">#REF!</definedName>
    <definedName name="___xh1108" localSheetId="8">#REF!</definedName>
    <definedName name="___xh1108">#REF!</definedName>
    <definedName name="___xh12510" localSheetId="8">#REF!</definedName>
    <definedName name="___xh12510">#REF!</definedName>
    <definedName name="___xh1254" localSheetId="8">#REF!</definedName>
    <definedName name="___xh1254">#REF!</definedName>
    <definedName name="___xh1256" localSheetId="8">#REF!</definedName>
    <definedName name="___xh1256">#REF!</definedName>
    <definedName name="___xh1258" localSheetId="8">#REF!</definedName>
    <definedName name="___xh1258">#REF!</definedName>
    <definedName name="___xh14010" localSheetId="8">#REF!</definedName>
    <definedName name="___xh14010">#REF!</definedName>
    <definedName name="___xh1404" localSheetId="8">#REF!</definedName>
    <definedName name="___xh1404">#REF!</definedName>
    <definedName name="___xh1406" localSheetId="8">#REF!</definedName>
    <definedName name="___xh1406">#REF!</definedName>
    <definedName name="___xh1408" localSheetId="8">#REF!</definedName>
    <definedName name="___xh1408">#REF!</definedName>
    <definedName name="___xh16010" localSheetId="8">#REF!</definedName>
    <definedName name="___xh16010">#REF!</definedName>
    <definedName name="___xh1604" localSheetId="8">#REF!</definedName>
    <definedName name="___xh1604">#REF!</definedName>
    <definedName name="___xh1606" localSheetId="8">#REF!</definedName>
    <definedName name="___xh1606">#REF!</definedName>
    <definedName name="___xh1608" localSheetId="8">#REF!</definedName>
    <definedName name="___xh1608">#REF!</definedName>
    <definedName name="___xh18010" localSheetId="8">#REF!</definedName>
    <definedName name="___xh18010">#REF!</definedName>
    <definedName name="___xh1804" localSheetId="8">#REF!</definedName>
    <definedName name="___xh1804">#REF!</definedName>
    <definedName name="___xh1806" localSheetId="8">#REF!</definedName>
    <definedName name="___xh1806">#REF!</definedName>
    <definedName name="___xh1808" localSheetId="8">#REF!</definedName>
    <definedName name="___xh1808">#REF!</definedName>
    <definedName name="___xh20010" localSheetId="8">#REF!</definedName>
    <definedName name="___xh20010">#REF!</definedName>
    <definedName name="___xh2004" localSheetId="8">#REF!</definedName>
    <definedName name="___xh2004">#REF!</definedName>
    <definedName name="___xh2006" localSheetId="8">#REF!</definedName>
    <definedName name="___xh2006">#REF!</definedName>
    <definedName name="___xh2008" localSheetId="8">#REF!</definedName>
    <definedName name="___xh2008">#REF!</definedName>
    <definedName name="___xh22510" localSheetId="8">#REF!</definedName>
    <definedName name="___xh22510">#REF!</definedName>
    <definedName name="___xh2254" localSheetId="8">#REF!</definedName>
    <definedName name="___xh2254">#REF!</definedName>
    <definedName name="___xh2256">[31]HDPE!$L$30</definedName>
    <definedName name="___xh2258" localSheetId="8">#REF!</definedName>
    <definedName name="___xh2258" localSheetId="0">#REF!</definedName>
    <definedName name="___xh2258">#REF!</definedName>
    <definedName name="___xh25010" localSheetId="8">#REF!</definedName>
    <definedName name="___xh25010" localSheetId="0">#REF!</definedName>
    <definedName name="___xh25010">#REF!</definedName>
    <definedName name="___xh2504" localSheetId="8">#REF!</definedName>
    <definedName name="___xh2504" localSheetId="0">#REF!</definedName>
    <definedName name="___xh2504">#REF!</definedName>
    <definedName name="___xh2506">[31]HDPE!$M$30</definedName>
    <definedName name="___xh2508" localSheetId="8">#REF!</definedName>
    <definedName name="___xh2508" localSheetId="0">#REF!</definedName>
    <definedName name="___xh2508">#REF!</definedName>
    <definedName name="___xh28010" localSheetId="8">#REF!</definedName>
    <definedName name="___xh28010" localSheetId="0">#REF!</definedName>
    <definedName name="___xh28010">#REF!</definedName>
    <definedName name="___xh2804" localSheetId="8">#REF!</definedName>
    <definedName name="___xh2804" localSheetId="0">#REF!</definedName>
    <definedName name="___xh2804">#REF!</definedName>
    <definedName name="___xh2806">[31]HDPE!$N$30</definedName>
    <definedName name="___xh2808" localSheetId="8">#REF!</definedName>
    <definedName name="___xh2808" localSheetId="0">#REF!</definedName>
    <definedName name="___xh2808">#REF!</definedName>
    <definedName name="___xh31510" localSheetId="8">#REF!</definedName>
    <definedName name="___xh31510" localSheetId="0">#REF!</definedName>
    <definedName name="___xh31510">#REF!</definedName>
    <definedName name="___xh3154" localSheetId="8">#REF!</definedName>
    <definedName name="___xh3154" localSheetId="0">#REF!</definedName>
    <definedName name="___xh3154">#REF!</definedName>
    <definedName name="___xh3156">[31]HDPE!$O$30</definedName>
    <definedName name="___xh3158" localSheetId="8">#REF!</definedName>
    <definedName name="___xh3158" localSheetId="0">#REF!</definedName>
    <definedName name="___xh3158">#REF!</definedName>
    <definedName name="___xh3554" localSheetId="8">#REF!</definedName>
    <definedName name="___xh3554" localSheetId="0">#REF!</definedName>
    <definedName name="___xh3554">#REF!</definedName>
    <definedName name="___xh3556" localSheetId="8">#REF!</definedName>
    <definedName name="___xh3556" localSheetId="0">#REF!</definedName>
    <definedName name="___xh3556">#REF!</definedName>
    <definedName name="___xh6310" localSheetId="8">#REF!</definedName>
    <definedName name="___xh6310">#REF!</definedName>
    <definedName name="___xh634">[31]HDPE!$C$16</definedName>
    <definedName name="___xh636" localSheetId="8">#REF!</definedName>
    <definedName name="___xh636" localSheetId="0">#REF!</definedName>
    <definedName name="___xh636">#REF!</definedName>
    <definedName name="___xh638" localSheetId="8">#REF!</definedName>
    <definedName name="___xh638" localSheetId="0">#REF!</definedName>
    <definedName name="___xh638">#REF!</definedName>
    <definedName name="___xh7510" localSheetId="8">#REF!</definedName>
    <definedName name="___xh7510" localSheetId="0">#REF!</definedName>
    <definedName name="___xh7510">#REF!</definedName>
    <definedName name="___xh754" localSheetId="8">#REF!</definedName>
    <definedName name="___xh754">#REF!</definedName>
    <definedName name="___xh756" localSheetId="8">#REF!</definedName>
    <definedName name="___xh756">#REF!</definedName>
    <definedName name="___xh758" localSheetId="8">#REF!</definedName>
    <definedName name="___xh758">#REF!</definedName>
    <definedName name="___xh9010" localSheetId="8">#REF!</definedName>
    <definedName name="___xh9010">#REF!</definedName>
    <definedName name="___xh904" localSheetId="8">#REF!</definedName>
    <definedName name="___xh904">#REF!</definedName>
    <definedName name="___xh906" localSheetId="8">#REF!</definedName>
    <definedName name="___xh906">#REF!</definedName>
    <definedName name="___xh908" localSheetId="8">#REF!</definedName>
    <definedName name="___xh908">#REF!</definedName>
    <definedName name="___xk7100">[31]DI!$C$37</definedName>
    <definedName name="___xk7150">[31]DI!$D$37</definedName>
    <definedName name="___xk7200" localSheetId="8">#REF!</definedName>
    <definedName name="___xk7200" localSheetId="0">#REF!</definedName>
    <definedName name="___xk7200">#REF!</definedName>
    <definedName name="___xk7250">[31]DI!$F$37</definedName>
    <definedName name="___xk7300">[31]DI!$G$37</definedName>
    <definedName name="___xk7350" localSheetId="8">#REF!</definedName>
    <definedName name="___xk7350" localSheetId="0">#REF!</definedName>
    <definedName name="___xk7350">#REF!</definedName>
    <definedName name="___xk7400" localSheetId="8">#REF!</definedName>
    <definedName name="___xk7400" localSheetId="0">#REF!</definedName>
    <definedName name="___xk7400">#REF!</definedName>
    <definedName name="___xk7450" localSheetId="8">#REF!</definedName>
    <definedName name="___xk7450" localSheetId="0">#REF!</definedName>
    <definedName name="___xk7450">#REF!</definedName>
    <definedName name="___xk7500" localSheetId="8">#REF!</definedName>
    <definedName name="___xk7500">#REF!</definedName>
    <definedName name="___xk7600" localSheetId="8">#REF!</definedName>
    <definedName name="___xk7600">#REF!</definedName>
    <definedName name="___xk9100" localSheetId="8">#REF!</definedName>
    <definedName name="___xk9100">#REF!</definedName>
    <definedName name="___xk91000" localSheetId="8">#REF!</definedName>
    <definedName name="___xk91000">#REF!</definedName>
    <definedName name="___xk9150" localSheetId="8">#REF!</definedName>
    <definedName name="___xk9150">#REF!</definedName>
    <definedName name="___xk9200" localSheetId="8">#REF!</definedName>
    <definedName name="___xk9200">#REF!</definedName>
    <definedName name="___xk9250" localSheetId="8">#REF!</definedName>
    <definedName name="___xk9250">#REF!</definedName>
    <definedName name="___xk9300" localSheetId="8">#REF!</definedName>
    <definedName name="___xk9300">#REF!</definedName>
    <definedName name="___xk9350" localSheetId="8">#REF!</definedName>
    <definedName name="___xk9350">#REF!</definedName>
    <definedName name="___xk9400" localSheetId="8">#REF!</definedName>
    <definedName name="___xk9400">#REF!</definedName>
    <definedName name="___xk9450" localSheetId="8">#REF!</definedName>
    <definedName name="___xk9450">#REF!</definedName>
    <definedName name="___xk9500" localSheetId="8">#REF!</definedName>
    <definedName name="___xk9500">#REF!</definedName>
    <definedName name="___xk9600" localSheetId="8">#REF!</definedName>
    <definedName name="___xk9600">#REF!</definedName>
    <definedName name="___xk9700" localSheetId="8">#REF!</definedName>
    <definedName name="___xk9700">#REF!</definedName>
    <definedName name="___xk9750" localSheetId="8">#REF!</definedName>
    <definedName name="___xk9750">#REF!</definedName>
    <definedName name="___xk9800" localSheetId="8">#REF!</definedName>
    <definedName name="___xk9800">#REF!</definedName>
    <definedName name="___xk9900" localSheetId="8">#REF!</definedName>
    <definedName name="___xk9900">#REF!</definedName>
    <definedName name="___xlfn.BAHTTEXT" hidden="1">#NAME?</definedName>
    <definedName name="___xlfn.ISFORMULA" hidden="1">#NAME?</definedName>
    <definedName name="___xlfn_BAHTTEXT">NA()</definedName>
    <definedName name="___xlnm.Print_Area_3" localSheetId="8">#REF!</definedName>
    <definedName name="___xlnm.Print_Area_3" localSheetId="0">#REF!</definedName>
    <definedName name="___xlnm.Print_Area_3">#REF!</definedName>
    <definedName name="___xlnm.Print_Titles" localSheetId="8">#REF!</definedName>
    <definedName name="___xlnm.Print_Titles" localSheetId="0">#REF!</definedName>
    <definedName name="___xlnm.Print_Titles">#REF!</definedName>
    <definedName name="___xlnm_Print_Area">NA()</definedName>
    <definedName name="___xp11010">[31]pvc!$F$61</definedName>
    <definedName name="___xp1104">[31]pvc!$F$31</definedName>
    <definedName name="___xp1106">[31]pvc!$F$46</definedName>
    <definedName name="___xp12510" localSheetId="8">#REF!</definedName>
    <definedName name="___xp12510" localSheetId="0">#REF!</definedName>
    <definedName name="___xp12510">#REF!</definedName>
    <definedName name="___xp1254">[31]pvc!$G$31</definedName>
    <definedName name="___xp1256">[31]pvc!$G$46</definedName>
    <definedName name="___xp14010">[31]pvc!$H$61</definedName>
    <definedName name="___xp1404">[31]pvc!$H$31</definedName>
    <definedName name="___xp1406">[31]pvc!$H$46</definedName>
    <definedName name="___xp16010" localSheetId="8">#REF!</definedName>
    <definedName name="___xp16010" localSheetId="0">#REF!</definedName>
    <definedName name="___xp16010">#REF!</definedName>
    <definedName name="___xp1604">[31]pvc!$I$31</definedName>
    <definedName name="___xp1606">[31]pvc!$I$46</definedName>
    <definedName name="___xp18010" localSheetId="8">#REF!</definedName>
    <definedName name="___xp18010" localSheetId="0">#REF!</definedName>
    <definedName name="___xp18010">#REF!</definedName>
    <definedName name="___xp1804">[31]pvc!$J$31</definedName>
    <definedName name="___xp1806">[31]pvc!$J$46</definedName>
    <definedName name="___xp20010" localSheetId="8">#REF!</definedName>
    <definedName name="___xp20010" localSheetId="0">#REF!</definedName>
    <definedName name="___xp20010">#REF!</definedName>
    <definedName name="___xp2004" localSheetId="8">#REF!</definedName>
    <definedName name="___xp2004" localSheetId="0">#REF!</definedName>
    <definedName name="___xp2004">#REF!</definedName>
    <definedName name="___xp2006">[31]pvc!$K$46</definedName>
    <definedName name="___xp22510" localSheetId="8">#REF!</definedName>
    <definedName name="___xp22510" localSheetId="0">#REF!</definedName>
    <definedName name="___xp22510">#REF!</definedName>
    <definedName name="___xp2254" localSheetId="8">#REF!</definedName>
    <definedName name="___xp2254" localSheetId="0">#REF!</definedName>
    <definedName name="___xp2254">#REF!</definedName>
    <definedName name="___xp2256" localSheetId="8">#REF!</definedName>
    <definedName name="___xp2256" localSheetId="0">#REF!</definedName>
    <definedName name="___xp2256">#REF!</definedName>
    <definedName name="___xp25010" localSheetId="8">#REF!</definedName>
    <definedName name="___xp25010">#REF!</definedName>
    <definedName name="___xp2504" localSheetId="8">#REF!</definedName>
    <definedName name="___xp2504">#REF!</definedName>
    <definedName name="___xp2506" localSheetId="8">#REF!</definedName>
    <definedName name="___xp2506">#REF!</definedName>
    <definedName name="___xp28010" localSheetId="8">#REF!</definedName>
    <definedName name="___xp28010">#REF!</definedName>
    <definedName name="___xp2804" localSheetId="8">#REF!</definedName>
    <definedName name="___xp2804">#REF!</definedName>
    <definedName name="___xp2806" localSheetId="8">#REF!</definedName>
    <definedName name="___xp2806">#REF!</definedName>
    <definedName name="___xp31510" localSheetId="8">#REF!</definedName>
    <definedName name="___xp31510">#REF!</definedName>
    <definedName name="___xp3154" localSheetId="8">#REF!</definedName>
    <definedName name="___xp3154">#REF!</definedName>
    <definedName name="___xp3156" localSheetId="8">#REF!</definedName>
    <definedName name="___xp3156">#REF!</definedName>
    <definedName name="___xp6310">[31]pvc!$C$61</definedName>
    <definedName name="___xp634" localSheetId="8">#REF!</definedName>
    <definedName name="___xp634" localSheetId="0">#REF!</definedName>
    <definedName name="___xp634">#REF!</definedName>
    <definedName name="___xp636">[31]pvc!$C$46</definedName>
    <definedName name="___xp7510">[31]pvc!$D$61</definedName>
    <definedName name="___xp754">[31]pvc!$D$31</definedName>
    <definedName name="___xp756">[31]pvc!$D$46</definedName>
    <definedName name="___xp9010">[31]pvc!$E$61</definedName>
    <definedName name="___xp904">[31]pvc!$E$31</definedName>
    <definedName name="___xp906">[31]pvc!$E$46</definedName>
    <definedName name="__atw2">'[42]C-data'!$F$92</definedName>
    <definedName name="__AUX1" localSheetId="8">#REF!</definedName>
    <definedName name="__AUX1" localSheetId="0">#REF!</definedName>
    <definedName name="__AUX1">#REF!</definedName>
    <definedName name="__AUX111">[48]bom!$R$2</definedName>
    <definedName name="__aux2" localSheetId="8">#REF!</definedName>
    <definedName name="__aux2" localSheetId="0">#REF!</definedName>
    <definedName name="__aux2">#REF!</definedName>
    <definedName name="__AUX3" localSheetId="8">#REF!</definedName>
    <definedName name="__AUX3" localSheetId="0">#REF!</definedName>
    <definedName name="__AUX3">#REF!</definedName>
    <definedName name="__bla1">[1]leads!$H$7</definedName>
    <definedName name="__BSG100" localSheetId="8">#REF!</definedName>
    <definedName name="__BSG100" localSheetId="0">#REF!</definedName>
    <definedName name="__BSG100">#REF!</definedName>
    <definedName name="__BSG150" localSheetId="8">#REF!</definedName>
    <definedName name="__BSG150" localSheetId="0">#REF!</definedName>
    <definedName name="__BSG150">#REF!</definedName>
    <definedName name="__BSG5" localSheetId="8">#REF!</definedName>
    <definedName name="__BSG5" localSheetId="0">#REF!</definedName>
    <definedName name="__BSG5">#REF!</definedName>
    <definedName name="__BSG75" localSheetId="8">#REF!</definedName>
    <definedName name="__BSG75">#REF!</definedName>
    <definedName name="__BTC1" localSheetId="8">#REF!</definedName>
    <definedName name="__BTC1">#REF!</definedName>
    <definedName name="__BTC10" localSheetId="8">#REF!</definedName>
    <definedName name="__BTC10">#REF!</definedName>
    <definedName name="__BTC11" localSheetId="8">#REF!</definedName>
    <definedName name="__BTC11">#REF!</definedName>
    <definedName name="__BTC12" localSheetId="8">#REF!</definedName>
    <definedName name="__BTC12">#REF!</definedName>
    <definedName name="__BTC13" localSheetId="8">#REF!</definedName>
    <definedName name="__BTC13">#REF!</definedName>
    <definedName name="__BTC14" localSheetId="8">#REF!</definedName>
    <definedName name="__BTC14">#REF!</definedName>
    <definedName name="__BTC15" localSheetId="8">#REF!</definedName>
    <definedName name="__BTC15">#REF!</definedName>
    <definedName name="__BTC16" localSheetId="8">#REF!</definedName>
    <definedName name="__BTC16">#REF!</definedName>
    <definedName name="__BTC17" localSheetId="8">#REF!</definedName>
    <definedName name="__BTC17">#REF!</definedName>
    <definedName name="__BTC18" localSheetId="8">#REF!</definedName>
    <definedName name="__BTC18">#REF!</definedName>
    <definedName name="__BTC19" localSheetId="8">#REF!</definedName>
    <definedName name="__BTC19">#REF!</definedName>
    <definedName name="__BTC2" localSheetId="8">#REF!</definedName>
    <definedName name="__BTC2">#REF!</definedName>
    <definedName name="__BTC20" localSheetId="8">#REF!</definedName>
    <definedName name="__BTC20">#REF!</definedName>
    <definedName name="__BTC21" localSheetId="8">#REF!</definedName>
    <definedName name="__BTC21">#REF!</definedName>
    <definedName name="__BTC22" localSheetId="8">#REF!</definedName>
    <definedName name="__BTC22">#REF!</definedName>
    <definedName name="__BTC23" localSheetId="8">#REF!</definedName>
    <definedName name="__BTC23">#REF!</definedName>
    <definedName name="__BTC24" localSheetId="8">#REF!</definedName>
    <definedName name="__BTC24">#REF!</definedName>
    <definedName name="__BTC3" localSheetId="8">#REF!</definedName>
    <definedName name="__BTC3">#REF!</definedName>
    <definedName name="__BTC4" localSheetId="8">#REF!</definedName>
    <definedName name="__BTC4">#REF!</definedName>
    <definedName name="__BTC5" localSheetId="8">#REF!</definedName>
    <definedName name="__BTC5">#REF!</definedName>
    <definedName name="__BTC6" localSheetId="8">#REF!</definedName>
    <definedName name="__BTC6">#REF!</definedName>
    <definedName name="__BTC7" localSheetId="8">#REF!</definedName>
    <definedName name="__BTC7">#REF!</definedName>
    <definedName name="__BTC8" localSheetId="8">#REF!</definedName>
    <definedName name="__BTC8">#REF!</definedName>
    <definedName name="__BTC9" localSheetId="8">#REF!</definedName>
    <definedName name="__BTC9">#REF!</definedName>
    <definedName name="__BTR1" localSheetId="8">#REF!</definedName>
    <definedName name="__BTR1">#REF!</definedName>
    <definedName name="__BTR10" localSheetId="8">#REF!</definedName>
    <definedName name="__BTR10">#REF!</definedName>
    <definedName name="__BTR11" localSheetId="8">#REF!</definedName>
    <definedName name="__BTR11">#REF!</definedName>
    <definedName name="__BTR12" localSheetId="8">#REF!</definedName>
    <definedName name="__BTR12">#REF!</definedName>
    <definedName name="__BTR13" localSheetId="8">#REF!</definedName>
    <definedName name="__BTR13">#REF!</definedName>
    <definedName name="__BTR14" localSheetId="8">#REF!</definedName>
    <definedName name="__BTR14">#REF!</definedName>
    <definedName name="__BTR15" localSheetId="8">#REF!</definedName>
    <definedName name="__BTR15">#REF!</definedName>
    <definedName name="__BTR16" localSheetId="8">#REF!</definedName>
    <definedName name="__BTR16">#REF!</definedName>
    <definedName name="__BTR17" localSheetId="8">#REF!</definedName>
    <definedName name="__BTR17">#REF!</definedName>
    <definedName name="__BTR18" localSheetId="8">#REF!</definedName>
    <definedName name="__BTR18">#REF!</definedName>
    <definedName name="__BTR19" localSheetId="8">#REF!</definedName>
    <definedName name="__BTR19">#REF!</definedName>
    <definedName name="__BTR2" localSheetId="8">#REF!</definedName>
    <definedName name="__BTR2">#REF!</definedName>
    <definedName name="__BTR20" localSheetId="8">#REF!</definedName>
    <definedName name="__BTR20">#REF!</definedName>
    <definedName name="__BTR21" localSheetId="8">#REF!</definedName>
    <definedName name="__BTR21">#REF!</definedName>
    <definedName name="__BTR22" localSheetId="8">#REF!</definedName>
    <definedName name="__BTR22">#REF!</definedName>
    <definedName name="__BTR23" localSheetId="8">#REF!</definedName>
    <definedName name="__BTR23">#REF!</definedName>
    <definedName name="__BTR24" localSheetId="8">#REF!</definedName>
    <definedName name="__BTR24">#REF!</definedName>
    <definedName name="__BTR3" localSheetId="8">#REF!</definedName>
    <definedName name="__BTR3">#REF!</definedName>
    <definedName name="__BTR4" localSheetId="8">#REF!</definedName>
    <definedName name="__BTR4">#REF!</definedName>
    <definedName name="__BTR5" localSheetId="8">#REF!</definedName>
    <definedName name="__BTR5">#REF!</definedName>
    <definedName name="__BTR6" localSheetId="8">#REF!</definedName>
    <definedName name="__BTR6">#REF!</definedName>
    <definedName name="__BTR7" localSheetId="8">#REF!</definedName>
    <definedName name="__BTR7">#REF!</definedName>
    <definedName name="__BTR8" localSheetId="8">#REF!</definedName>
    <definedName name="__BTR8">#REF!</definedName>
    <definedName name="__BTR9" localSheetId="8">#REF!</definedName>
    <definedName name="__BTR9">#REF!</definedName>
    <definedName name="__BTS1" localSheetId="8">#REF!</definedName>
    <definedName name="__BTS1">#REF!</definedName>
    <definedName name="__BTS10" localSheetId="8">#REF!</definedName>
    <definedName name="__BTS10">#REF!</definedName>
    <definedName name="__BTS11" localSheetId="8">#REF!</definedName>
    <definedName name="__BTS11">#REF!</definedName>
    <definedName name="__BTS12" localSheetId="8">#REF!</definedName>
    <definedName name="__BTS12">#REF!</definedName>
    <definedName name="__BTS13" localSheetId="8">#REF!</definedName>
    <definedName name="__BTS13">#REF!</definedName>
    <definedName name="__BTS14" localSheetId="8">#REF!</definedName>
    <definedName name="__BTS14">#REF!</definedName>
    <definedName name="__BTS15" localSheetId="8">#REF!</definedName>
    <definedName name="__BTS15">#REF!</definedName>
    <definedName name="__BTS16" localSheetId="8">#REF!</definedName>
    <definedName name="__BTS16">#REF!</definedName>
    <definedName name="__BTS17" localSheetId="8">#REF!</definedName>
    <definedName name="__BTS17">#REF!</definedName>
    <definedName name="__BTS18" localSheetId="8">#REF!</definedName>
    <definedName name="__BTS18">#REF!</definedName>
    <definedName name="__BTS19" localSheetId="8">#REF!</definedName>
    <definedName name="__BTS19">#REF!</definedName>
    <definedName name="__BTS2" localSheetId="8">#REF!</definedName>
    <definedName name="__BTS2">#REF!</definedName>
    <definedName name="__BTS20" localSheetId="8">#REF!</definedName>
    <definedName name="__BTS20">#REF!</definedName>
    <definedName name="__BTS21" localSheetId="8">#REF!</definedName>
    <definedName name="__BTS21">#REF!</definedName>
    <definedName name="__BTS22" localSheetId="8">#REF!</definedName>
    <definedName name="__BTS22">#REF!</definedName>
    <definedName name="__BTS23" localSheetId="8">#REF!</definedName>
    <definedName name="__BTS23">#REF!</definedName>
    <definedName name="__BTS24" localSheetId="8">#REF!</definedName>
    <definedName name="__BTS24">#REF!</definedName>
    <definedName name="__BTS3" localSheetId="8">#REF!</definedName>
    <definedName name="__BTS3">#REF!</definedName>
    <definedName name="__BTS4" localSheetId="8">#REF!</definedName>
    <definedName name="__BTS4">#REF!</definedName>
    <definedName name="__BTS5" localSheetId="8">#REF!</definedName>
    <definedName name="__BTS5">#REF!</definedName>
    <definedName name="__BTS6" localSheetId="8">#REF!</definedName>
    <definedName name="__BTS6">#REF!</definedName>
    <definedName name="__BTS7" localSheetId="8">#REF!</definedName>
    <definedName name="__BTS7">#REF!</definedName>
    <definedName name="__BTS8" localSheetId="8">#REF!</definedName>
    <definedName name="__BTS8">#REF!</definedName>
    <definedName name="__BTS9" localSheetId="8">#REF!</definedName>
    <definedName name="__BTS9">#REF!</definedName>
    <definedName name="__can430">40.73</definedName>
    <definedName name="__can435">43.3</definedName>
    <definedName name="__cbr1" localSheetId="8">#REF!</definedName>
    <definedName name="__cbr1" localSheetId="0">#REF!</definedName>
    <definedName name="__cbr1">#REF!</definedName>
    <definedName name="__cbr2" localSheetId="8">#REF!</definedName>
    <definedName name="__cbr2" localSheetId="0">#REF!</definedName>
    <definedName name="__cbr2">#REF!</definedName>
    <definedName name="__cbr3" localSheetId="8">#REF!</definedName>
    <definedName name="__cbr3" localSheetId="0">#REF!</definedName>
    <definedName name="__cbr3">#REF!</definedName>
    <definedName name="__cbr4" localSheetId="8">#REF!</definedName>
    <definedName name="__cbr4">#REF!</definedName>
    <definedName name="__CCW1">[15]DATA!$H$67</definedName>
    <definedName name="__CCW2">[15]DATA!$H$97</definedName>
    <definedName name="__cur1">[2]r!$F$30</definedName>
    <definedName name="__df3" localSheetId="8">#REF!</definedName>
    <definedName name="__df3" localSheetId="0">#REF!</definedName>
    <definedName name="__df3">#REF!</definedName>
    <definedName name="__er1" localSheetId="8">#REF!</definedName>
    <definedName name="__er1" localSheetId="0">#REF!</definedName>
    <definedName name="__er1">#REF!</definedName>
    <definedName name="__ewe1" localSheetId="8">#REF!</definedName>
    <definedName name="__ewe1" localSheetId="0">#REF!</definedName>
    <definedName name="__ewe1">#REF!</definedName>
    <definedName name="__f1" localSheetId="8">#REF!</definedName>
    <definedName name="__f1">#REF!</definedName>
    <definedName name="__G120907" localSheetId="8">[49]Data!#REF!</definedName>
    <definedName name="__G120907">[49]Data!#REF!</definedName>
    <definedName name="__GBS11" localSheetId="8">#REF!</definedName>
    <definedName name="__GBS11" localSheetId="0">#REF!</definedName>
    <definedName name="__GBS11">#REF!</definedName>
    <definedName name="__GBS110" localSheetId="8">#REF!</definedName>
    <definedName name="__GBS110" localSheetId="0">#REF!</definedName>
    <definedName name="__GBS110">#REF!</definedName>
    <definedName name="__GBS111" localSheetId="8">#REF!</definedName>
    <definedName name="__GBS111" localSheetId="0">#REF!</definedName>
    <definedName name="__GBS111">#REF!</definedName>
    <definedName name="__GBS112" localSheetId="8">#REF!</definedName>
    <definedName name="__GBS112">#REF!</definedName>
    <definedName name="__GBS113" localSheetId="8">#REF!</definedName>
    <definedName name="__GBS113">#REF!</definedName>
    <definedName name="__GBS114" localSheetId="8">#REF!</definedName>
    <definedName name="__GBS114">#REF!</definedName>
    <definedName name="__GBS115" localSheetId="8">#REF!</definedName>
    <definedName name="__GBS115">#REF!</definedName>
    <definedName name="__GBS116" localSheetId="8">#REF!</definedName>
    <definedName name="__GBS116">#REF!</definedName>
    <definedName name="__GBS117" localSheetId="8">#REF!</definedName>
    <definedName name="__GBS117">#REF!</definedName>
    <definedName name="__GBS118" localSheetId="8">#REF!</definedName>
    <definedName name="__GBS118">#REF!</definedName>
    <definedName name="__GBS119" localSheetId="8">#REF!</definedName>
    <definedName name="__GBS119">#REF!</definedName>
    <definedName name="__GBS12" localSheetId="8">#REF!</definedName>
    <definedName name="__GBS12">#REF!</definedName>
    <definedName name="__GBS120" localSheetId="8">#REF!</definedName>
    <definedName name="__GBS120">#REF!</definedName>
    <definedName name="__GBS121" localSheetId="8">#REF!</definedName>
    <definedName name="__GBS121">#REF!</definedName>
    <definedName name="__GBS122" localSheetId="8">#REF!</definedName>
    <definedName name="__GBS122">#REF!</definedName>
    <definedName name="__GBS123" localSheetId="8">#REF!</definedName>
    <definedName name="__GBS123">#REF!</definedName>
    <definedName name="__GBS124" localSheetId="8">#REF!</definedName>
    <definedName name="__GBS124">#REF!</definedName>
    <definedName name="__GBS13" localSheetId="8">#REF!</definedName>
    <definedName name="__GBS13">#REF!</definedName>
    <definedName name="__GBS14" localSheetId="8">#REF!</definedName>
    <definedName name="__GBS14">#REF!</definedName>
    <definedName name="__GBS15" localSheetId="8">#REF!</definedName>
    <definedName name="__GBS15">#REF!</definedName>
    <definedName name="__GBS16" localSheetId="8">#REF!</definedName>
    <definedName name="__GBS16">#REF!</definedName>
    <definedName name="__GBS17" localSheetId="8">#REF!</definedName>
    <definedName name="__GBS17">#REF!</definedName>
    <definedName name="__GBS18" localSheetId="8">#REF!</definedName>
    <definedName name="__GBS18">#REF!</definedName>
    <definedName name="__GBS19" localSheetId="8">#REF!</definedName>
    <definedName name="__GBS19">#REF!</definedName>
    <definedName name="__GBS21" localSheetId="8">#REF!</definedName>
    <definedName name="__GBS21">#REF!</definedName>
    <definedName name="__GBS210" localSheetId="8">#REF!</definedName>
    <definedName name="__GBS210">#REF!</definedName>
    <definedName name="__GBS211" localSheetId="8">#REF!</definedName>
    <definedName name="__GBS211">#REF!</definedName>
    <definedName name="__GBS212" localSheetId="8">#REF!</definedName>
    <definedName name="__GBS212">#REF!</definedName>
    <definedName name="__GBS213" localSheetId="8">#REF!</definedName>
    <definedName name="__GBS213">#REF!</definedName>
    <definedName name="__GBS214" localSheetId="8">#REF!</definedName>
    <definedName name="__GBS214">#REF!</definedName>
    <definedName name="__GBS215" localSheetId="8">#REF!</definedName>
    <definedName name="__GBS215">#REF!</definedName>
    <definedName name="__GBS216" localSheetId="8">#REF!</definedName>
    <definedName name="__GBS216">#REF!</definedName>
    <definedName name="__GBS217" localSheetId="8">#REF!</definedName>
    <definedName name="__GBS217">#REF!</definedName>
    <definedName name="__GBS218" localSheetId="8">#REF!</definedName>
    <definedName name="__GBS218">#REF!</definedName>
    <definedName name="__GBS219" localSheetId="8">#REF!</definedName>
    <definedName name="__GBS219">#REF!</definedName>
    <definedName name="__GBS22" localSheetId="8">#REF!</definedName>
    <definedName name="__GBS22">#REF!</definedName>
    <definedName name="__GBS220" localSheetId="8">#REF!</definedName>
    <definedName name="__GBS220">#REF!</definedName>
    <definedName name="__GBS221" localSheetId="8">#REF!</definedName>
    <definedName name="__GBS221">#REF!</definedName>
    <definedName name="__GBS222" localSheetId="8">#REF!</definedName>
    <definedName name="__GBS222">#REF!</definedName>
    <definedName name="__GBS223" localSheetId="8">#REF!</definedName>
    <definedName name="__GBS223">#REF!</definedName>
    <definedName name="__GBS224" localSheetId="8">#REF!</definedName>
    <definedName name="__GBS224">#REF!</definedName>
    <definedName name="__GBS23" localSheetId="8">#REF!</definedName>
    <definedName name="__GBS23">#REF!</definedName>
    <definedName name="__GBS24" localSheetId="8">#REF!</definedName>
    <definedName name="__GBS24">#REF!</definedName>
    <definedName name="__GBS25" localSheetId="8">#REF!</definedName>
    <definedName name="__GBS25">#REF!</definedName>
    <definedName name="__GBS26" localSheetId="8">#REF!</definedName>
    <definedName name="__GBS26">#REF!</definedName>
    <definedName name="__GBS27" localSheetId="8">#REF!</definedName>
    <definedName name="__GBS27">#REF!</definedName>
    <definedName name="__GBS28" localSheetId="8">#REF!</definedName>
    <definedName name="__GBS28">#REF!</definedName>
    <definedName name="__GBS29" localSheetId="8">#REF!</definedName>
    <definedName name="__GBS29">#REF!</definedName>
    <definedName name="__grp10003" localSheetId="8">#REF!</definedName>
    <definedName name="__grp10003">#REF!</definedName>
    <definedName name="__grp3503" localSheetId="8">#REF!</definedName>
    <definedName name="__grp3503">#REF!</definedName>
    <definedName name="__grp4003" localSheetId="8">#REF!</definedName>
    <definedName name="__grp4003">#REF!</definedName>
    <definedName name="__grp4503" localSheetId="8">#REF!</definedName>
    <definedName name="__grp4503">#REF!</definedName>
    <definedName name="__grp5003" localSheetId="8">#REF!</definedName>
    <definedName name="__grp5003">#REF!</definedName>
    <definedName name="__grp6003" localSheetId="8">#REF!</definedName>
    <definedName name="__grp6003">#REF!</definedName>
    <definedName name="__grp7003" localSheetId="8">#REF!</definedName>
    <definedName name="__grp7003">#REF!</definedName>
    <definedName name="__grp8003" localSheetId="8">#REF!</definedName>
    <definedName name="__grp8003">#REF!</definedName>
    <definedName name="__grp9003" localSheetId="8">#REF!</definedName>
    <definedName name="__grp9003">#REF!</definedName>
    <definedName name="__gus1" localSheetId="8">#REF!</definedName>
    <definedName name="__gus1">#REF!</definedName>
    <definedName name="__hpm1" localSheetId="8">#REF!</definedName>
    <definedName name="__hpm1">#REF!</definedName>
    <definedName name="__imp1">[10]DATA_PRG!$H$245</definedName>
    <definedName name="__IRC12">[46]MRATES!$M$9</definedName>
    <definedName name="__IRC19">[46]MRATES!$M$10</definedName>
    <definedName name="__IRC25">[46]MRATES!$M$11</definedName>
    <definedName name="__IRC40">[46]MRATES!$M$12</definedName>
    <definedName name="__IRC5">[46]MRATES!$M$7</definedName>
    <definedName name="__IRC50">[46]MRATES!$M$13</definedName>
    <definedName name="__IRC60">[46]MRATES!$M$14</definedName>
    <definedName name="__IRC9">[46]MRATES!$M$8</definedName>
    <definedName name="__k1" localSheetId="8">#REF!</definedName>
    <definedName name="__k1" localSheetId="0">#REF!</definedName>
    <definedName name="__k1">#REF!</definedName>
    <definedName name="__KC139" localSheetId="8">#REF!</definedName>
    <definedName name="__KC139" localSheetId="0">#REF!</definedName>
    <definedName name="__KC139">#REF!</definedName>
    <definedName name="__KC580" localSheetId="8">#REF!</definedName>
    <definedName name="__KC580" localSheetId="0">#REF!</definedName>
    <definedName name="__KC580">#REF!</definedName>
    <definedName name="__knr2" localSheetId="8">#REF!</definedName>
    <definedName name="__knr2">#REF!</definedName>
    <definedName name="__KNR3" localSheetId="8">#REF!</definedName>
    <definedName name="__KNR3">#REF!</definedName>
    <definedName name="__l1">[3]leads!$A$3:$E$108</definedName>
    <definedName name="__l12" localSheetId="8">#REF!</definedName>
    <definedName name="__l12" localSheetId="0">#REF!</definedName>
    <definedName name="__l12">#REF!</definedName>
    <definedName name="__l2">[2]r!$F$29</definedName>
    <definedName name="__l3" localSheetId="8">#REF!</definedName>
    <definedName name="__l3" localSheetId="0">#REF!</definedName>
    <definedName name="__l3">#REF!</definedName>
    <definedName name="__l4">[4]Sheet1!$W$2:$Y$103</definedName>
    <definedName name="__l5" localSheetId="8">#REF!</definedName>
    <definedName name="__l5" localSheetId="0">#REF!</definedName>
    <definedName name="__l5">#REF!</definedName>
    <definedName name="__l6">[2]r!$F$4</definedName>
    <definedName name="__l7">[5]r!$F$4</definedName>
    <definedName name="__l8">[2]r!$F$2</definedName>
    <definedName name="__l9">[2]r!$F$3</definedName>
    <definedName name="__lcn1" localSheetId="8">#REF!</definedName>
    <definedName name="__lcn1" localSheetId="0">#REF!</definedName>
    <definedName name="__lcn1">#REF!</definedName>
    <definedName name="__LJ6">[15]DATA!$H$245</definedName>
    <definedName name="__lj600" localSheetId="8">#REF!</definedName>
    <definedName name="__lj600" localSheetId="0">#REF!</definedName>
    <definedName name="__lj600">#REF!</definedName>
    <definedName name="__lj900" localSheetId="8">#REF!</definedName>
    <definedName name="__lj900" localSheetId="0">#REF!</definedName>
    <definedName name="__lj900">#REF!</definedName>
    <definedName name="__LL3" localSheetId="8">#REF!</definedName>
    <definedName name="__LL3" localSheetId="0">#REF!</definedName>
    <definedName name="__LL3">#REF!</definedName>
    <definedName name="__lm1" localSheetId="8">#REF!</definedName>
    <definedName name="__lm1">#REF!</definedName>
    <definedName name="__LSO24" localSheetId="8">[14]Lead!#REF!</definedName>
    <definedName name="__LSO24">[14]Lead!#REF!</definedName>
    <definedName name="__ma1">'[42]C-data'!$F$6</definedName>
    <definedName name="__ma2" localSheetId="8">#REF!</definedName>
    <definedName name="__ma2" localSheetId="0">#REF!</definedName>
    <definedName name="__ma2">#REF!</definedName>
    <definedName name="__man1">[34]m!$B$149</definedName>
    <definedName name="__me10">'[37]Lead statement'!$P$11</definedName>
    <definedName name="__me12" localSheetId="8">'[50]Lead statement'!#REF!</definedName>
    <definedName name="__me12" localSheetId="0">'[50]Lead statement'!#REF!</definedName>
    <definedName name="__me12">'[50]Lead statement'!#REF!</definedName>
    <definedName name="__me15" localSheetId="8">'[51]Lead statement'!#REF!</definedName>
    <definedName name="__me15" localSheetId="0">'[51]Lead statement'!#REF!</definedName>
    <definedName name="__me15">'[51]Lead statement'!#REF!</definedName>
    <definedName name="__me20">'[44]Lead statement'!$P$13</definedName>
    <definedName name="__me40">'[44]Lead statement'!$P$14</definedName>
    <definedName name="__me6">'[37]Lead statement'!$P$10</definedName>
    <definedName name="__Met22" localSheetId="8">#REF!</definedName>
    <definedName name="__Met22" localSheetId="0">#REF!</definedName>
    <definedName name="__Met22">#REF!</definedName>
    <definedName name="__Met45" localSheetId="8">#REF!</definedName>
    <definedName name="__Met45" localSheetId="0">#REF!</definedName>
    <definedName name="__Met45">#REF!</definedName>
    <definedName name="__MEt55" localSheetId="8">#REF!</definedName>
    <definedName name="__MEt55" localSheetId="0">#REF!</definedName>
    <definedName name="__MEt55">#REF!</definedName>
    <definedName name="__Met63" localSheetId="8">#REF!</definedName>
    <definedName name="__Met63">#REF!</definedName>
    <definedName name="__MIX124">[41]maya!$A$11:$A$18</definedName>
    <definedName name="__ML21" localSheetId="8">#REF!</definedName>
    <definedName name="__ML21" localSheetId="0">#REF!</definedName>
    <definedName name="__ML21">#REF!</definedName>
    <definedName name="__ML210" localSheetId="8">#REF!</definedName>
    <definedName name="__ML210" localSheetId="0">#REF!</definedName>
    <definedName name="__ML210">#REF!</definedName>
    <definedName name="__ML211" localSheetId="8">#REF!</definedName>
    <definedName name="__ML211" localSheetId="0">#REF!</definedName>
    <definedName name="__ML211">#REF!</definedName>
    <definedName name="__ML212" localSheetId="8">#REF!</definedName>
    <definedName name="__ML212">#REF!</definedName>
    <definedName name="__ML213" localSheetId="8">#REF!</definedName>
    <definedName name="__ML213">#REF!</definedName>
    <definedName name="__ML214" localSheetId="8">#REF!</definedName>
    <definedName name="__ML214">#REF!</definedName>
    <definedName name="__ML215" localSheetId="8">#REF!</definedName>
    <definedName name="__ML215">#REF!</definedName>
    <definedName name="__ML216" localSheetId="8">#REF!</definedName>
    <definedName name="__ML216">#REF!</definedName>
    <definedName name="__ML217" localSheetId="8">#REF!</definedName>
    <definedName name="__ML217">#REF!</definedName>
    <definedName name="__ML218" localSheetId="8">#REF!</definedName>
    <definedName name="__ML218">#REF!</definedName>
    <definedName name="__ML219" localSheetId="8">#REF!</definedName>
    <definedName name="__ML219">#REF!</definedName>
    <definedName name="__ML22" localSheetId="8">#REF!</definedName>
    <definedName name="__ML22">#REF!</definedName>
    <definedName name="__ML220" localSheetId="8">#REF!</definedName>
    <definedName name="__ML220">#REF!</definedName>
    <definedName name="__ML221" localSheetId="8">#REF!</definedName>
    <definedName name="__ML221">#REF!</definedName>
    <definedName name="__ML222" localSheetId="8">#REF!</definedName>
    <definedName name="__ML222">#REF!</definedName>
    <definedName name="__ML223" localSheetId="8">#REF!</definedName>
    <definedName name="__ML223">#REF!</definedName>
    <definedName name="__ML224" localSheetId="8">#REF!</definedName>
    <definedName name="__ML224">#REF!</definedName>
    <definedName name="__ML23" localSheetId="8">#REF!</definedName>
    <definedName name="__ML23">#REF!</definedName>
    <definedName name="__ML24" localSheetId="8">#REF!</definedName>
    <definedName name="__ML24">#REF!</definedName>
    <definedName name="__ML25" localSheetId="8">#REF!</definedName>
    <definedName name="__ML25">#REF!</definedName>
    <definedName name="__ML26" localSheetId="8">#REF!</definedName>
    <definedName name="__ML26">#REF!</definedName>
    <definedName name="__ML27" localSheetId="8">#REF!</definedName>
    <definedName name="__ML27">#REF!</definedName>
    <definedName name="__ML28" localSheetId="8">#REF!</definedName>
    <definedName name="__ML28">#REF!</definedName>
    <definedName name="__ML29" localSheetId="8">#REF!</definedName>
    <definedName name="__ML29">#REF!</definedName>
    <definedName name="__ML31" localSheetId="8">#REF!</definedName>
    <definedName name="__ML31">#REF!</definedName>
    <definedName name="__ML310" localSheetId="8">#REF!</definedName>
    <definedName name="__ML310">#REF!</definedName>
    <definedName name="__ML311" localSheetId="8">#REF!</definedName>
    <definedName name="__ML311">#REF!</definedName>
    <definedName name="__ML312" localSheetId="8">#REF!</definedName>
    <definedName name="__ML312">#REF!</definedName>
    <definedName name="__ML313" localSheetId="8">#REF!</definedName>
    <definedName name="__ML313">#REF!</definedName>
    <definedName name="__ML314" localSheetId="8">#REF!</definedName>
    <definedName name="__ML314">#REF!</definedName>
    <definedName name="__ML315" localSheetId="8">#REF!</definedName>
    <definedName name="__ML315">#REF!</definedName>
    <definedName name="__ML316" localSheetId="8">#REF!</definedName>
    <definedName name="__ML316">#REF!</definedName>
    <definedName name="__ML317" localSheetId="8">#REF!</definedName>
    <definedName name="__ML317">#REF!</definedName>
    <definedName name="__ML318" localSheetId="8">#REF!</definedName>
    <definedName name="__ML318">#REF!</definedName>
    <definedName name="__ML319" localSheetId="8">#REF!</definedName>
    <definedName name="__ML319">#REF!</definedName>
    <definedName name="__ML32" localSheetId="8">#REF!</definedName>
    <definedName name="__ML32">#REF!</definedName>
    <definedName name="__ML320" localSheetId="8">#REF!</definedName>
    <definedName name="__ML320">#REF!</definedName>
    <definedName name="__ML321" localSheetId="8">#REF!</definedName>
    <definedName name="__ML321">#REF!</definedName>
    <definedName name="__ML322" localSheetId="8">#REF!</definedName>
    <definedName name="__ML322">#REF!</definedName>
    <definedName name="__ML323" localSheetId="8">#REF!</definedName>
    <definedName name="__ML323">#REF!</definedName>
    <definedName name="__ML324" localSheetId="8">#REF!</definedName>
    <definedName name="__ML324">#REF!</definedName>
    <definedName name="__ML33" localSheetId="8">#REF!</definedName>
    <definedName name="__ML33">#REF!</definedName>
    <definedName name="__ML34" localSheetId="8">#REF!</definedName>
    <definedName name="__ML34">#REF!</definedName>
    <definedName name="__ML35" localSheetId="8">#REF!</definedName>
    <definedName name="__ML35">#REF!</definedName>
    <definedName name="__ML36" localSheetId="8">#REF!</definedName>
    <definedName name="__ML36">#REF!</definedName>
    <definedName name="__ML37" localSheetId="8">#REF!</definedName>
    <definedName name="__ML37">#REF!</definedName>
    <definedName name="__ML38" localSheetId="8">#REF!</definedName>
    <definedName name="__ML38">#REF!</definedName>
    <definedName name="__ML39" localSheetId="8">#REF!</definedName>
    <definedName name="__ML39">#REF!</definedName>
    <definedName name="__ML7" localSheetId="8">#REF!</definedName>
    <definedName name="__ML7">#REF!</definedName>
    <definedName name="__ML8" localSheetId="8">#REF!</definedName>
    <definedName name="__ML8">#REF!</definedName>
    <definedName name="__ML9" localSheetId="8">#REF!</definedName>
    <definedName name="__ML9">#REF!</definedName>
    <definedName name="__mm1">[6]r!$F$4</definedName>
    <definedName name="__mm1000" localSheetId="8">#REF!</definedName>
    <definedName name="__mm1000" localSheetId="0">#REF!</definedName>
    <definedName name="__mm1000">#REF!</definedName>
    <definedName name="__mm11">[2]r!$F$4</definedName>
    <definedName name="__mm111">[5]r!$F$4</definedName>
    <definedName name="__mm2">[35]r!$F$4</definedName>
    <definedName name="__mm20" localSheetId="8">#REF!</definedName>
    <definedName name="__mm20" localSheetId="0">#REF!</definedName>
    <definedName name="__mm20">#REF!</definedName>
    <definedName name="__mm40" localSheetId="8">#REF!</definedName>
    <definedName name="__mm40" localSheetId="0">#REF!</definedName>
    <definedName name="__mm40">#REF!</definedName>
    <definedName name="__mm600" localSheetId="8">#REF!</definedName>
    <definedName name="__mm600" localSheetId="0">#REF!</definedName>
    <definedName name="__mm600">#REF!</definedName>
    <definedName name="__mm800" localSheetId="8">#REF!</definedName>
    <definedName name="__mm800">#REF!</definedName>
    <definedName name="__MS6">[52]MRATES!$T$17</definedName>
    <definedName name="__MT1" localSheetId="8">#REF!</definedName>
    <definedName name="__MT1" localSheetId="0">#REF!</definedName>
    <definedName name="__MT1">#REF!</definedName>
    <definedName name="__MT10" localSheetId="8">#REF!</definedName>
    <definedName name="__MT10" localSheetId="0">#REF!</definedName>
    <definedName name="__MT10">#REF!</definedName>
    <definedName name="__MT100" localSheetId="8">#REF!</definedName>
    <definedName name="__MT100" localSheetId="0">#REF!</definedName>
    <definedName name="__MT100">#REF!</definedName>
    <definedName name="__MT101" localSheetId="8">#REF!</definedName>
    <definedName name="__MT101">#REF!</definedName>
    <definedName name="__MT102" localSheetId="8">#REF!</definedName>
    <definedName name="__MT102">#REF!</definedName>
    <definedName name="__MT103" localSheetId="8">#REF!</definedName>
    <definedName name="__MT103">#REF!</definedName>
    <definedName name="__MT104" localSheetId="8">#REF!</definedName>
    <definedName name="__MT104">#REF!</definedName>
    <definedName name="__MT105" localSheetId="8">#REF!</definedName>
    <definedName name="__MT105">#REF!</definedName>
    <definedName name="__MT106" localSheetId="8">#REF!</definedName>
    <definedName name="__MT106">#REF!</definedName>
    <definedName name="__MT107" localSheetId="8">#REF!</definedName>
    <definedName name="__MT107">#REF!</definedName>
    <definedName name="__MT108" localSheetId="8">#REF!</definedName>
    <definedName name="__MT108">#REF!</definedName>
    <definedName name="__MT109" localSheetId="8">#REF!</definedName>
    <definedName name="__MT109">#REF!</definedName>
    <definedName name="__MT11" localSheetId="8">#REF!</definedName>
    <definedName name="__MT11">#REF!</definedName>
    <definedName name="__MT110" localSheetId="8">#REF!</definedName>
    <definedName name="__MT110">#REF!</definedName>
    <definedName name="__MT111" localSheetId="8">#REF!</definedName>
    <definedName name="__MT111">#REF!</definedName>
    <definedName name="__MT112" localSheetId="8">#REF!</definedName>
    <definedName name="__MT112">#REF!</definedName>
    <definedName name="__MT113" localSheetId="8">#REF!</definedName>
    <definedName name="__MT113">#REF!</definedName>
    <definedName name="__MT114" localSheetId="8">#REF!</definedName>
    <definedName name="__MT114">#REF!</definedName>
    <definedName name="__MT115" localSheetId="8">#REF!</definedName>
    <definedName name="__MT115">#REF!</definedName>
    <definedName name="__MT116" localSheetId="8">#REF!</definedName>
    <definedName name="__MT116">#REF!</definedName>
    <definedName name="__MT117" localSheetId="8">#REF!</definedName>
    <definedName name="__MT117">#REF!</definedName>
    <definedName name="__MT118" localSheetId="8">#REF!</definedName>
    <definedName name="__MT118">#REF!</definedName>
    <definedName name="__MT119" localSheetId="8">#REF!</definedName>
    <definedName name="__MT119">#REF!</definedName>
    <definedName name="__MT12" localSheetId="8">#REF!</definedName>
    <definedName name="__MT12">#REF!</definedName>
    <definedName name="__MT120" localSheetId="8">#REF!</definedName>
    <definedName name="__MT120">#REF!</definedName>
    <definedName name="__MT121" localSheetId="8">#REF!</definedName>
    <definedName name="__MT121">#REF!</definedName>
    <definedName name="__MT122" localSheetId="8">#REF!</definedName>
    <definedName name="__MT122">#REF!</definedName>
    <definedName name="__MT123" localSheetId="8">#REF!</definedName>
    <definedName name="__MT123">#REF!</definedName>
    <definedName name="__MT124" localSheetId="8">#REF!</definedName>
    <definedName name="__MT124">#REF!</definedName>
    <definedName name="__MT125" localSheetId="8">#REF!</definedName>
    <definedName name="__MT125">#REF!</definedName>
    <definedName name="__MT126" localSheetId="8">#REF!</definedName>
    <definedName name="__MT126">#REF!</definedName>
    <definedName name="__MT127" localSheetId="8">#REF!</definedName>
    <definedName name="__MT127">#REF!</definedName>
    <definedName name="__MT128" localSheetId="8">#REF!</definedName>
    <definedName name="__MT128">#REF!</definedName>
    <definedName name="__MT129" localSheetId="8">#REF!</definedName>
    <definedName name="__MT129">#REF!</definedName>
    <definedName name="__MT13" localSheetId="8">#REF!</definedName>
    <definedName name="__MT13">#REF!</definedName>
    <definedName name="__MT130" localSheetId="8">#REF!</definedName>
    <definedName name="__MT130">#REF!</definedName>
    <definedName name="__MT131" localSheetId="8">#REF!</definedName>
    <definedName name="__MT131">#REF!</definedName>
    <definedName name="__MT132" localSheetId="8">#REF!</definedName>
    <definedName name="__MT132">#REF!</definedName>
    <definedName name="__MT133" localSheetId="8">#REF!</definedName>
    <definedName name="__MT133">#REF!</definedName>
    <definedName name="__MT134" localSheetId="8">#REF!</definedName>
    <definedName name="__MT134">#REF!</definedName>
    <definedName name="__MT135" localSheetId="8">#REF!</definedName>
    <definedName name="__MT135">#REF!</definedName>
    <definedName name="__MT136" localSheetId="8">#REF!</definedName>
    <definedName name="__MT136">#REF!</definedName>
    <definedName name="__MT137" localSheetId="8">#REF!</definedName>
    <definedName name="__MT137">#REF!</definedName>
    <definedName name="__MT138" localSheetId="8">#REF!</definedName>
    <definedName name="__MT138">#REF!</definedName>
    <definedName name="__MT139" localSheetId="8">#REF!</definedName>
    <definedName name="__MT139">#REF!</definedName>
    <definedName name="__MT14" localSheetId="8">#REF!</definedName>
    <definedName name="__MT14">#REF!</definedName>
    <definedName name="__MT140" localSheetId="8">#REF!</definedName>
    <definedName name="__MT140">#REF!</definedName>
    <definedName name="__MT141" localSheetId="8">#REF!</definedName>
    <definedName name="__MT141">#REF!</definedName>
    <definedName name="__MT142" localSheetId="8">#REF!</definedName>
    <definedName name="__MT142">#REF!</definedName>
    <definedName name="__MT143" localSheetId="8">#REF!</definedName>
    <definedName name="__MT143">#REF!</definedName>
    <definedName name="__MT144" localSheetId="8">#REF!</definedName>
    <definedName name="__MT144">#REF!</definedName>
    <definedName name="__MT145" localSheetId="8">#REF!</definedName>
    <definedName name="__MT145">#REF!</definedName>
    <definedName name="__MT146" localSheetId="8">#REF!</definedName>
    <definedName name="__MT146">#REF!</definedName>
    <definedName name="__MT147" localSheetId="8">#REF!</definedName>
    <definedName name="__MT147">#REF!</definedName>
    <definedName name="__MT148" localSheetId="8">#REF!</definedName>
    <definedName name="__MT148">#REF!</definedName>
    <definedName name="__MT149" localSheetId="8">#REF!</definedName>
    <definedName name="__MT149">#REF!</definedName>
    <definedName name="__MT15" localSheetId="8">#REF!</definedName>
    <definedName name="__MT15">#REF!</definedName>
    <definedName name="__MT150" localSheetId="8">#REF!</definedName>
    <definedName name="__MT150">#REF!</definedName>
    <definedName name="__MT16" localSheetId="8">#REF!</definedName>
    <definedName name="__MT16">#REF!</definedName>
    <definedName name="__MT17" localSheetId="8">#REF!</definedName>
    <definedName name="__MT17">#REF!</definedName>
    <definedName name="__MT18" localSheetId="8">#REF!</definedName>
    <definedName name="__MT18">#REF!</definedName>
    <definedName name="__MT19" localSheetId="8">#REF!</definedName>
    <definedName name="__MT19">#REF!</definedName>
    <definedName name="__MT2" localSheetId="8">#REF!</definedName>
    <definedName name="__MT2">#REF!</definedName>
    <definedName name="__MT20" localSheetId="8">#REF!</definedName>
    <definedName name="__MT20">#REF!</definedName>
    <definedName name="__MT21" localSheetId="8">#REF!</definedName>
    <definedName name="__MT21">#REF!</definedName>
    <definedName name="__MT22" localSheetId="8">#REF!</definedName>
    <definedName name="__MT22">#REF!</definedName>
    <definedName name="__MT23" localSheetId="8">#REF!</definedName>
    <definedName name="__MT23">#REF!</definedName>
    <definedName name="__MT24" localSheetId="8">#REF!</definedName>
    <definedName name="__MT24">#REF!</definedName>
    <definedName name="__MT25" localSheetId="8">#REF!</definedName>
    <definedName name="__MT25">#REF!</definedName>
    <definedName name="__MT26" localSheetId="8">#REF!</definedName>
    <definedName name="__MT26">#REF!</definedName>
    <definedName name="__MT27" localSheetId="8">#REF!</definedName>
    <definedName name="__MT27">#REF!</definedName>
    <definedName name="__MT28" localSheetId="8">#REF!</definedName>
    <definedName name="__MT28">#REF!</definedName>
    <definedName name="__MT29" localSheetId="8">#REF!</definedName>
    <definedName name="__MT29">#REF!</definedName>
    <definedName name="__MT3" localSheetId="8">#REF!</definedName>
    <definedName name="__MT3">#REF!</definedName>
    <definedName name="__MT30" localSheetId="8">#REF!</definedName>
    <definedName name="__MT30">#REF!</definedName>
    <definedName name="__MT31" localSheetId="8">#REF!</definedName>
    <definedName name="__MT31">#REF!</definedName>
    <definedName name="__MT32" localSheetId="8">#REF!</definedName>
    <definedName name="__MT32">#REF!</definedName>
    <definedName name="__MT33" localSheetId="8">#REF!</definedName>
    <definedName name="__MT33">#REF!</definedName>
    <definedName name="__MT34" localSheetId="8">#REF!</definedName>
    <definedName name="__MT34">#REF!</definedName>
    <definedName name="__MT35" localSheetId="8">#REF!</definedName>
    <definedName name="__MT35">#REF!</definedName>
    <definedName name="__MT36" localSheetId="8">#REF!</definedName>
    <definedName name="__MT36">#REF!</definedName>
    <definedName name="__MT37" localSheetId="8">#REF!</definedName>
    <definedName name="__MT37">#REF!</definedName>
    <definedName name="__MT38" localSheetId="8">#REF!</definedName>
    <definedName name="__MT38">#REF!</definedName>
    <definedName name="__MT39" localSheetId="8">#REF!</definedName>
    <definedName name="__MT39">#REF!</definedName>
    <definedName name="__MT4" localSheetId="8">#REF!</definedName>
    <definedName name="__MT4">#REF!</definedName>
    <definedName name="__MT40" localSheetId="8">#REF!</definedName>
    <definedName name="__MT40">#REF!</definedName>
    <definedName name="__MT41" localSheetId="8">#REF!</definedName>
    <definedName name="__MT41">#REF!</definedName>
    <definedName name="__MT42" localSheetId="8">#REF!</definedName>
    <definedName name="__MT42">#REF!</definedName>
    <definedName name="__MT43" localSheetId="8">#REF!</definedName>
    <definedName name="__MT43">#REF!</definedName>
    <definedName name="__MT44" localSheetId="8">#REF!</definedName>
    <definedName name="__MT44">#REF!</definedName>
    <definedName name="__MT45" localSheetId="8">#REF!</definedName>
    <definedName name="__MT45">#REF!</definedName>
    <definedName name="__MT46" localSheetId="8">#REF!</definedName>
    <definedName name="__MT46">#REF!</definedName>
    <definedName name="__MT47" localSheetId="8">#REF!</definedName>
    <definedName name="__MT47">#REF!</definedName>
    <definedName name="__MT48" localSheetId="8">#REF!</definedName>
    <definedName name="__MT48">#REF!</definedName>
    <definedName name="__MT49" localSheetId="8">#REF!</definedName>
    <definedName name="__MT49">#REF!</definedName>
    <definedName name="__MT5" localSheetId="8">#REF!</definedName>
    <definedName name="__MT5">#REF!</definedName>
    <definedName name="__MT50" localSheetId="8">#REF!</definedName>
    <definedName name="__MT50">#REF!</definedName>
    <definedName name="__MT500" localSheetId="8">#REF!</definedName>
    <definedName name="__MT500">#REF!</definedName>
    <definedName name="__MT51" localSheetId="8">#REF!</definedName>
    <definedName name="__MT51">#REF!</definedName>
    <definedName name="__MT52" localSheetId="8">#REF!</definedName>
    <definedName name="__MT52">#REF!</definedName>
    <definedName name="__MT53" localSheetId="8">#REF!</definedName>
    <definedName name="__MT53">#REF!</definedName>
    <definedName name="__MT54" localSheetId="8">#REF!</definedName>
    <definedName name="__MT54">#REF!</definedName>
    <definedName name="__MT55" localSheetId="8">#REF!</definedName>
    <definedName name="__MT55">#REF!</definedName>
    <definedName name="__MT56" localSheetId="8">#REF!</definedName>
    <definedName name="__MT56">#REF!</definedName>
    <definedName name="__MT57" localSheetId="8">#REF!</definedName>
    <definedName name="__MT57">#REF!</definedName>
    <definedName name="__MT58" localSheetId="8">#REF!</definedName>
    <definedName name="__MT58">#REF!</definedName>
    <definedName name="__MT59" localSheetId="8">#REF!</definedName>
    <definedName name="__MT59">#REF!</definedName>
    <definedName name="__MT6" localSheetId="8">#REF!</definedName>
    <definedName name="__MT6">#REF!</definedName>
    <definedName name="__MT60" localSheetId="8">#REF!</definedName>
    <definedName name="__MT60">#REF!</definedName>
    <definedName name="__MT61" localSheetId="8">#REF!</definedName>
    <definedName name="__MT61">#REF!</definedName>
    <definedName name="__MT62" localSheetId="8">#REF!</definedName>
    <definedName name="__MT62">#REF!</definedName>
    <definedName name="__MT63" localSheetId="8">#REF!</definedName>
    <definedName name="__MT63">#REF!</definedName>
    <definedName name="__MT64" localSheetId="8">#REF!</definedName>
    <definedName name="__MT64">#REF!</definedName>
    <definedName name="__MT65" localSheetId="8">#REF!</definedName>
    <definedName name="__MT65">#REF!</definedName>
    <definedName name="__MT66" localSheetId="8">#REF!</definedName>
    <definedName name="__MT66">#REF!</definedName>
    <definedName name="__MT67" localSheetId="8">#REF!</definedName>
    <definedName name="__MT67">#REF!</definedName>
    <definedName name="__MT68" localSheetId="8">#REF!</definedName>
    <definedName name="__MT68">#REF!</definedName>
    <definedName name="__MT69" localSheetId="8">#REF!</definedName>
    <definedName name="__MT69">#REF!</definedName>
    <definedName name="__MT7" localSheetId="8">#REF!</definedName>
    <definedName name="__MT7">#REF!</definedName>
    <definedName name="__MT70" localSheetId="8">#REF!</definedName>
    <definedName name="__MT70">#REF!</definedName>
    <definedName name="__MT71" localSheetId="8">#REF!</definedName>
    <definedName name="__MT71">#REF!</definedName>
    <definedName name="__MT72" localSheetId="8">#REF!</definedName>
    <definedName name="__MT72">#REF!</definedName>
    <definedName name="__MT73" localSheetId="8">#REF!</definedName>
    <definedName name="__MT73">#REF!</definedName>
    <definedName name="__MT74" localSheetId="8">#REF!</definedName>
    <definedName name="__MT74">#REF!</definedName>
    <definedName name="__MT75" localSheetId="8">#REF!</definedName>
    <definedName name="__MT75">#REF!</definedName>
    <definedName name="__MT76" localSheetId="8">#REF!</definedName>
    <definedName name="__MT76">#REF!</definedName>
    <definedName name="__MT77" localSheetId="8">#REF!</definedName>
    <definedName name="__MT77">#REF!</definedName>
    <definedName name="__MT78" localSheetId="8">#REF!</definedName>
    <definedName name="__MT78">#REF!</definedName>
    <definedName name="__MT79" localSheetId="8">#REF!</definedName>
    <definedName name="__MT79">#REF!</definedName>
    <definedName name="__MT8" localSheetId="8">#REF!</definedName>
    <definedName name="__MT8">#REF!</definedName>
    <definedName name="__MT80" localSheetId="8">#REF!</definedName>
    <definedName name="__MT80">#REF!</definedName>
    <definedName name="__MT81" localSheetId="8">#REF!</definedName>
    <definedName name="__MT81">#REF!</definedName>
    <definedName name="__MT82" localSheetId="8">#REF!</definedName>
    <definedName name="__MT82">#REF!</definedName>
    <definedName name="__MT83" localSheetId="8">#REF!</definedName>
    <definedName name="__MT83">#REF!</definedName>
    <definedName name="__MT84" localSheetId="8">#REF!</definedName>
    <definedName name="__MT84">#REF!</definedName>
    <definedName name="__MT85" localSheetId="8">#REF!</definedName>
    <definedName name="__MT85">#REF!</definedName>
    <definedName name="__MT86" localSheetId="8">#REF!</definedName>
    <definedName name="__MT86">#REF!</definedName>
    <definedName name="__MT87" localSheetId="8">#REF!</definedName>
    <definedName name="__MT87">#REF!</definedName>
    <definedName name="__MT88" localSheetId="8">#REF!</definedName>
    <definedName name="__MT88">#REF!</definedName>
    <definedName name="__MT89" localSheetId="8">#REF!</definedName>
    <definedName name="__MT89">#REF!</definedName>
    <definedName name="__MT9" localSheetId="8">#REF!</definedName>
    <definedName name="__MT9">#REF!</definedName>
    <definedName name="__MT90" localSheetId="8">#REF!</definedName>
    <definedName name="__MT90">#REF!</definedName>
    <definedName name="__MT91" localSheetId="8">#REF!</definedName>
    <definedName name="__MT91">#REF!</definedName>
    <definedName name="__MT92" localSheetId="8">#REF!</definedName>
    <definedName name="__MT92">#REF!</definedName>
    <definedName name="__MT93" localSheetId="8">#REF!</definedName>
    <definedName name="__MT93">#REF!</definedName>
    <definedName name="__MT94" localSheetId="8">#REF!</definedName>
    <definedName name="__MT94">#REF!</definedName>
    <definedName name="__MT95" localSheetId="8">#REF!</definedName>
    <definedName name="__MT95">#REF!</definedName>
    <definedName name="__MT96" localSheetId="8">#REF!</definedName>
    <definedName name="__MT96">#REF!</definedName>
    <definedName name="__MT97" localSheetId="8">#REF!</definedName>
    <definedName name="__MT97">#REF!</definedName>
    <definedName name="__MT98" localSheetId="8">#REF!</definedName>
    <definedName name="__MT98">#REF!</definedName>
    <definedName name="__MT99" localSheetId="8">#REF!</definedName>
    <definedName name="__MT99">#REF!</definedName>
    <definedName name="__ne10" localSheetId="8">'[53]Lead statement'!#REF!</definedName>
    <definedName name="__ne10">'[53]Lead statement'!#REF!</definedName>
    <definedName name="__OH1">[52]MRATES!$T$26</definedName>
    <definedName name="__p5" localSheetId="8">#REF!</definedName>
    <definedName name="__p5" localSheetId="0">#REF!</definedName>
    <definedName name="__p5">#REF!</definedName>
    <definedName name="__PC1" localSheetId="8">#REF!</definedName>
    <definedName name="__PC1" localSheetId="0">#REF!</definedName>
    <definedName name="__PC1">#REF!</definedName>
    <definedName name="__PC10" localSheetId="8">#REF!</definedName>
    <definedName name="__PC10" localSheetId="0">#REF!</definedName>
    <definedName name="__PC10">#REF!</definedName>
    <definedName name="__PC11" localSheetId="8">#REF!</definedName>
    <definedName name="__PC11">#REF!</definedName>
    <definedName name="__PC12" localSheetId="8">#REF!</definedName>
    <definedName name="__PC12">#REF!</definedName>
    <definedName name="__PC13" localSheetId="8">#REF!</definedName>
    <definedName name="__PC13">#REF!</definedName>
    <definedName name="__PC14" localSheetId="8">#REF!</definedName>
    <definedName name="__PC14">#REF!</definedName>
    <definedName name="__PC15" localSheetId="8">#REF!</definedName>
    <definedName name="__PC15">#REF!</definedName>
    <definedName name="__PC16" localSheetId="8">#REF!</definedName>
    <definedName name="__PC16">#REF!</definedName>
    <definedName name="__PC17" localSheetId="8">#REF!</definedName>
    <definedName name="__PC17">#REF!</definedName>
    <definedName name="__PC18" localSheetId="8">#REF!</definedName>
    <definedName name="__PC18">#REF!</definedName>
    <definedName name="__PC19" localSheetId="8">#REF!</definedName>
    <definedName name="__PC19">#REF!</definedName>
    <definedName name="__pc2" localSheetId="8">#REF!</definedName>
    <definedName name="__pc2" localSheetId="0">#REF!</definedName>
    <definedName name="__pc2">#REF!</definedName>
    <definedName name="__PC20" localSheetId="8">#REF!</definedName>
    <definedName name="__PC20">#REF!</definedName>
    <definedName name="__PC21" localSheetId="8">#REF!</definedName>
    <definedName name="__PC21">#REF!</definedName>
    <definedName name="__PC22" localSheetId="8">#REF!</definedName>
    <definedName name="__PC22">#REF!</definedName>
    <definedName name="__PC23" localSheetId="8">#REF!</definedName>
    <definedName name="__PC23">#REF!</definedName>
    <definedName name="__PC24" localSheetId="8">#REF!</definedName>
    <definedName name="__PC24">#REF!</definedName>
    <definedName name="__PC3" localSheetId="8">#REF!</definedName>
    <definedName name="__PC3">#REF!</definedName>
    <definedName name="__PC4" localSheetId="8">#REF!</definedName>
    <definedName name="__PC4">#REF!</definedName>
    <definedName name="__PC5" localSheetId="8">#REF!</definedName>
    <definedName name="__PC5">#REF!</definedName>
    <definedName name="__PC6" localSheetId="8">#REF!</definedName>
    <definedName name="__PC6">#REF!</definedName>
    <definedName name="__pc600" localSheetId="8">#REF!</definedName>
    <definedName name="__pc600">#REF!</definedName>
    <definedName name="__PC7" localSheetId="8">#REF!</definedName>
    <definedName name="__PC7">#REF!</definedName>
    <definedName name="__PC8" localSheetId="8">#REF!</definedName>
    <definedName name="__PC8">#REF!</definedName>
    <definedName name="__PC9" localSheetId="8">#REF!</definedName>
    <definedName name="__PC9">#REF!</definedName>
    <definedName name="__pc900" localSheetId="8">#REF!</definedName>
    <definedName name="__pc900">#REF!</definedName>
    <definedName name="__pla4">[11]DATA_PRG!$H$269</definedName>
    <definedName name="__PPA14" localSheetId="8">#REF!</definedName>
    <definedName name="__PPA14" localSheetId="0">#REF!</definedName>
    <definedName name="__PPA14">#REF!</definedName>
    <definedName name="__PPB154" localSheetId="8">#REF!</definedName>
    <definedName name="__PPB154" localSheetId="0">#REF!</definedName>
    <definedName name="__PPB154">#REF!</definedName>
    <definedName name="__PPB155" localSheetId="8">#REF!</definedName>
    <definedName name="__PPB155" localSheetId="0">#REF!</definedName>
    <definedName name="__PPB155">#REF!</definedName>
    <definedName name="__PPB16" localSheetId="8">#REF!</definedName>
    <definedName name="__PPB16">#REF!</definedName>
    <definedName name="__PPB17" localSheetId="8">#REF!</definedName>
    <definedName name="__PPB17">#REF!</definedName>
    <definedName name="__PPB18" localSheetId="8">#REF!</definedName>
    <definedName name="__PPB18">#REF!</definedName>
    <definedName name="__PPB19" localSheetId="8">#REF!</definedName>
    <definedName name="__PPB19">#REF!</definedName>
    <definedName name="__PPB2" localSheetId="8">#REF!</definedName>
    <definedName name="__PPB2">#REF!</definedName>
    <definedName name="__PPB20" localSheetId="8">#REF!</definedName>
    <definedName name="__PPB20">#REF!</definedName>
    <definedName name="__PPB21" localSheetId="8">#REF!</definedName>
    <definedName name="__PPB21">#REF!</definedName>
    <definedName name="__PPB22" localSheetId="8">#REF!</definedName>
    <definedName name="__PPB22">#REF!</definedName>
    <definedName name="__PPB23" localSheetId="8">#REF!</definedName>
    <definedName name="__PPB23">#REF!</definedName>
    <definedName name="__PPB24" localSheetId="8">#REF!</definedName>
    <definedName name="__PPB24">#REF!</definedName>
    <definedName name="__PPB25" localSheetId="8">#REF!</definedName>
    <definedName name="__PPB25">#REF!</definedName>
    <definedName name="__PPB26" localSheetId="8">#REF!</definedName>
    <definedName name="__PPB26">#REF!</definedName>
    <definedName name="__PPB27" localSheetId="8">#REF!</definedName>
    <definedName name="__PPB27">#REF!</definedName>
    <definedName name="__PPB28" localSheetId="8">#REF!</definedName>
    <definedName name="__PPB28">#REF!</definedName>
    <definedName name="__PPB29" localSheetId="8">#REF!</definedName>
    <definedName name="__PPB29">#REF!</definedName>
    <definedName name="__PPB3" localSheetId="8">#REF!</definedName>
    <definedName name="__PPB3">#REF!</definedName>
    <definedName name="__PPB30" localSheetId="8">#REF!</definedName>
    <definedName name="__PPB30">#REF!</definedName>
    <definedName name="__PPB31" localSheetId="8">#REF!</definedName>
    <definedName name="__PPB31">#REF!</definedName>
    <definedName name="__PPB32" localSheetId="8">#REF!</definedName>
    <definedName name="__PPB32">#REF!</definedName>
    <definedName name="__PPB33" localSheetId="8">#REF!</definedName>
    <definedName name="__PPB33">#REF!</definedName>
    <definedName name="__PPB34" localSheetId="8">#REF!</definedName>
    <definedName name="__PPB34">#REF!</definedName>
    <definedName name="__PPB35" localSheetId="8">#REF!</definedName>
    <definedName name="__PPB35">#REF!</definedName>
    <definedName name="__PPB36" localSheetId="8">#REF!</definedName>
    <definedName name="__PPB36">#REF!</definedName>
    <definedName name="__PPB37" localSheetId="8">#REF!</definedName>
    <definedName name="__PPB37">#REF!</definedName>
    <definedName name="__PPB38" localSheetId="8">#REF!</definedName>
    <definedName name="__PPB38">#REF!</definedName>
    <definedName name="__PPB39" localSheetId="8">#REF!</definedName>
    <definedName name="__PPB39">#REF!</definedName>
    <definedName name="__PPB4" localSheetId="8">#REF!</definedName>
    <definedName name="__PPB4">#REF!</definedName>
    <definedName name="__PPB40" localSheetId="8">#REF!</definedName>
    <definedName name="__PPB40">#REF!</definedName>
    <definedName name="__PPB41" localSheetId="8">#REF!</definedName>
    <definedName name="__PPB41">#REF!</definedName>
    <definedName name="__PPB42" localSheetId="8">#REF!</definedName>
    <definedName name="__PPB42">#REF!</definedName>
    <definedName name="__PPB43" localSheetId="8">#REF!</definedName>
    <definedName name="__PPB43">#REF!</definedName>
    <definedName name="__PPB44" localSheetId="8">#REF!</definedName>
    <definedName name="__PPB44">#REF!</definedName>
    <definedName name="__PPB45" localSheetId="8">#REF!</definedName>
    <definedName name="__PPB45">#REF!</definedName>
    <definedName name="__PPB46" localSheetId="8">#REF!</definedName>
    <definedName name="__PPB46">#REF!</definedName>
    <definedName name="__PPB47" localSheetId="8">#REF!</definedName>
    <definedName name="__PPB47">#REF!</definedName>
    <definedName name="__PPB48" localSheetId="8">#REF!</definedName>
    <definedName name="__PPB48">#REF!</definedName>
    <definedName name="__PPB49" localSheetId="8">#REF!</definedName>
    <definedName name="__PPB49">#REF!</definedName>
    <definedName name="__PPB5" localSheetId="8">#REF!</definedName>
    <definedName name="__PPB5">#REF!</definedName>
    <definedName name="__PPB50" localSheetId="8">#REF!</definedName>
    <definedName name="__PPB50">#REF!</definedName>
    <definedName name="__PPB51" localSheetId="8">#REF!</definedName>
    <definedName name="__PPB51">#REF!</definedName>
    <definedName name="__PPB52" localSheetId="8">#REF!</definedName>
    <definedName name="__PPB52">#REF!</definedName>
    <definedName name="__PPB53" localSheetId="8">#REF!</definedName>
    <definedName name="__PPB53">#REF!</definedName>
    <definedName name="__PPB54" localSheetId="8">#REF!</definedName>
    <definedName name="__PPB54">#REF!</definedName>
    <definedName name="__PPB55" localSheetId="8">#REF!</definedName>
    <definedName name="__PPB55">#REF!</definedName>
    <definedName name="__PPB56" localSheetId="8">#REF!</definedName>
    <definedName name="__PPB56">#REF!</definedName>
    <definedName name="__PPB57" localSheetId="8">#REF!</definedName>
    <definedName name="__PPB57">#REF!</definedName>
    <definedName name="__PPB58" localSheetId="8">#REF!</definedName>
    <definedName name="__PPB58">#REF!</definedName>
    <definedName name="__PPB59" localSheetId="8">#REF!</definedName>
    <definedName name="__PPB59">#REF!</definedName>
    <definedName name="__PPB6" localSheetId="8">#REF!</definedName>
    <definedName name="__PPB6">#REF!</definedName>
    <definedName name="__PPB60" localSheetId="8">#REF!</definedName>
    <definedName name="__PPB60">#REF!</definedName>
    <definedName name="__PPB61" localSheetId="8">#REF!</definedName>
    <definedName name="__PPB61">#REF!</definedName>
    <definedName name="__PPB62" localSheetId="8">#REF!</definedName>
    <definedName name="__PPB62">#REF!</definedName>
    <definedName name="__PPB63" localSheetId="8">#REF!</definedName>
    <definedName name="__PPB63">#REF!</definedName>
    <definedName name="__PPB64" localSheetId="8">#REF!</definedName>
    <definedName name="__PPB64">#REF!</definedName>
    <definedName name="__PPB65" localSheetId="8">#REF!</definedName>
    <definedName name="__PPB65">#REF!</definedName>
    <definedName name="__PPB66" localSheetId="8">#REF!</definedName>
    <definedName name="__PPB66">#REF!</definedName>
    <definedName name="__PPB67" localSheetId="8">#REF!</definedName>
    <definedName name="__PPB67">#REF!</definedName>
    <definedName name="__PPB68" localSheetId="8">#REF!</definedName>
    <definedName name="__PPB68">#REF!</definedName>
    <definedName name="__PPB69" localSheetId="8">#REF!</definedName>
    <definedName name="__PPB69">#REF!</definedName>
    <definedName name="__PPB7" localSheetId="8">#REF!</definedName>
    <definedName name="__PPB7">#REF!</definedName>
    <definedName name="__PPB70" localSheetId="8">#REF!</definedName>
    <definedName name="__PPB70">#REF!</definedName>
    <definedName name="__PPB71" localSheetId="8">#REF!</definedName>
    <definedName name="__PPB71">#REF!</definedName>
    <definedName name="__PPB72" localSheetId="8">#REF!</definedName>
    <definedName name="__PPB72">#REF!</definedName>
    <definedName name="__PPB73" localSheetId="8">#REF!</definedName>
    <definedName name="__PPB73">#REF!</definedName>
    <definedName name="__PPB74" localSheetId="8">#REF!</definedName>
    <definedName name="__PPB74">#REF!</definedName>
    <definedName name="__PPB75" localSheetId="8">#REF!</definedName>
    <definedName name="__PPB75">#REF!</definedName>
    <definedName name="__PPB76" localSheetId="8">#REF!</definedName>
    <definedName name="__PPB76">#REF!</definedName>
    <definedName name="__PPB77" localSheetId="8">#REF!</definedName>
    <definedName name="__PPB77">#REF!</definedName>
    <definedName name="__PPB78" localSheetId="8">#REF!</definedName>
    <definedName name="__PPB78">#REF!</definedName>
    <definedName name="__PPB79" localSheetId="8">#REF!</definedName>
    <definedName name="__PPB79">#REF!</definedName>
    <definedName name="__PPB8" localSheetId="8">#REF!</definedName>
    <definedName name="__PPB8">#REF!</definedName>
    <definedName name="__PPB80" localSheetId="8">#REF!</definedName>
    <definedName name="__PPB80">#REF!</definedName>
    <definedName name="__PPB81" localSheetId="8">#REF!</definedName>
    <definedName name="__PPB81">#REF!</definedName>
    <definedName name="__PPB82" localSheetId="8">#REF!</definedName>
    <definedName name="__PPB82">#REF!</definedName>
    <definedName name="__PPB83" localSheetId="8">#REF!</definedName>
    <definedName name="__PPB83">#REF!</definedName>
    <definedName name="__PPB84" localSheetId="8">#REF!</definedName>
    <definedName name="__PPB84">#REF!</definedName>
    <definedName name="__PPB85" localSheetId="8">#REF!</definedName>
    <definedName name="__PPB85">#REF!</definedName>
    <definedName name="__PPB86" localSheetId="8">#REF!</definedName>
    <definedName name="__PPB86">#REF!</definedName>
    <definedName name="__PPB87" localSheetId="8">#REF!</definedName>
    <definedName name="__PPB87">#REF!</definedName>
    <definedName name="__PPB88" localSheetId="8">#REF!</definedName>
    <definedName name="__PPB88">#REF!</definedName>
    <definedName name="__PPB89" localSheetId="8">#REF!</definedName>
    <definedName name="__PPB89">#REF!</definedName>
    <definedName name="__PPB9" localSheetId="8">#REF!</definedName>
    <definedName name="__PPB9">#REF!</definedName>
    <definedName name="__PPB90" localSheetId="8">#REF!</definedName>
    <definedName name="__PPB90">#REF!</definedName>
    <definedName name="__PPB91" localSheetId="8">#REF!</definedName>
    <definedName name="__PPB91">#REF!</definedName>
    <definedName name="__PPB92" localSheetId="8">#REF!</definedName>
    <definedName name="__PPB92">#REF!</definedName>
    <definedName name="__PPB93" localSheetId="8">#REF!</definedName>
    <definedName name="__PPB93">#REF!</definedName>
    <definedName name="__PPB94" localSheetId="8">#REF!</definedName>
    <definedName name="__PPB94">#REF!</definedName>
    <definedName name="__PPB95" localSheetId="8">#REF!</definedName>
    <definedName name="__PPB95">#REF!</definedName>
    <definedName name="__PPB96" localSheetId="8">#REF!</definedName>
    <definedName name="__PPB96">#REF!</definedName>
    <definedName name="__PPB97" localSheetId="8">#REF!</definedName>
    <definedName name="__PPB97">#REF!</definedName>
    <definedName name="__PPB98" localSheetId="8">#REF!</definedName>
    <definedName name="__PPB98">#REF!</definedName>
    <definedName name="__PPB99" localSheetId="8">#REF!</definedName>
    <definedName name="__PPB99">#REF!</definedName>
    <definedName name="__PPC1" localSheetId="8">#REF!</definedName>
    <definedName name="__PPC1">#REF!</definedName>
    <definedName name="__PPC10" localSheetId="8">#REF!</definedName>
    <definedName name="__PPC10">#REF!</definedName>
    <definedName name="__PPC100" localSheetId="8">#REF!</definedName>
    <definedName name="__PPC100">#REF!</definedName>
    <definedName name="__PPC101" localSheetId="8">#REF!</definedName>
    <definedName name="__PPC101">#REF!</definedName>
    <definedName name="__PPC102" localSheetId="8">#REF!</definedName>
    <definedName name="__PPC102">#REF!</definedName>
    <definedName name="__PPC103" localSheetId="8">#REF!</definedName>
    <definedName name="__PPC103">#REF!</definedName>
    <definedName name="__PPC104" localSheetId="8">#REF!</definedName>
    <definedName name="__PPC104">#REF!</definedName>
    <definedName name="__PPC105" localSheetId="8">#REF!</definedName>
    <definedName name="__PPC105">#REF!</definedName>
    <definedName name="__PPC106" localSheetId="8">#REF!</definedName>
    <definedName name="__PPC106">#REF!</definedName>
    <definedName name="__PPC107" localSheetId="8">#REF!</definedName>
    <definedName name="__PPC107">#REF!</definedName>
    <definedName name="__PPC108" localSheetId="8">#REF!</definedName>
    <definedName name="__PPC108">#REF!</definedName>
    <definedName name="__PPC109" localSheetId="8">#REF!</definedName>
    <definedName name="__PPC109">#REF!</definedName>
    <definedName name="__PPC11" localSheetId="8">#REF!</definedName>
    <definedName name="__PPC11">#REF!</definedName>
    <definedName name="__PPC110" localSheetId="8">#REF!</definedName>
    <definedName name="__PPC110">#REF!</definedName>
    <definedName name="__PPC111" localSheetId="8">#REF!</definedName>
    <definedName name="__PPC111">#REF!</definedName>
    <definedName name="__PPC112" localSheetId="8">#REF!</definedName>
    <definedName name="__PPC112">#REF!</definedName>
    <definedName name="__PPC113" localSheetId="8">#REF!</definedName>
    <definedName name="__PPC113">#REF!</definedName>
    <definedName name="__PPC114" localSheetId="8">#REF!</definedName>
    <definedName name="__PPC114">#REF!</definedName>
    <definedName name="__PPC115" localSheetId="8">#REF!</definedName>
    <definedName name="__PPC115">#REF!</definedName>
    <definedName name="__PPC116" localSheetId="8">#REF!</definedName>
    <definedName name="__PPC116">#REF!</definedName>
    <definedName name="__PPC117" localSheetId="8">#REF!</definedName>
    <definedName name="__PPC117">#REF!</definedName>
    <definedName name="__PPC118" localSheetId="8">#REF!</definedName>
    <definedName name="__PPC118">#REF!</definedName>
    <definedName name="__PPC119" localSheetId="8">#REF!</definedName>
    <definedName name="__PPC119">#REF!</definedName>
    <definedName name="__PPC12" localSheetId="8">#REF!</definedName>
    <definedName name="__PPC12">#REF!</definedName>
    <definedName name="__PPC120" localSheetId="8">#REF!</definedName>
    <definedName name="__PPC120">#REF!</definedName>
    <definedName name="__PPC121" localSheetId="8">#REF!</definedName>
    <definedName name="__PPC121">#REF!</definedName>
    <definedName name="__PPC122" localSheetId="8">#REF!</definedName>
    <definedName name="__PPC122">#REF!</definedName>
    <definedName name="__PPC123" localSheetId="8">#REF!</definedName>
    <definedName name="__PPC123">#REF!</definedName>
    <definedName name="__PPC124" localSheetId="8">#REF!</definedName>
    <definedName name="__PPC124">#REF!</definedName>
    <definedName name="__PPC125" localSheetId="8">#REF!</definedName>
    <definedName name="__PPC125">#REF!</definedName>
    <definedName name="__PPC126" localSheetId="8">#REF!</definedName>
    <definedName name="__PPC126">#REF!</definedName>
    <definedName name="__PPC127" localSheetId="8">#REF!</definedName>
    <definedName name="__PPC127">#REF!</definedName>
    <definedName name="__PPC128" localSheetId="8">#REF!</definedName>
    <definedName name="__PPC128">#REF!</definedName>
    <definedName name="__PPC129" localSheetId="8">#REF!</definedName>
    <definedName name="__PPC129">#REF!</definedName>
    <definedName name="__PPC13" localSheetId="8">#REF!</definedName>
    <definedName name="__PPC13">#REF!</definedName>
    <definedName name="__PPC130" localSheetId="8">#REF!</definedName>
    <definedName name="__PPC130">#REF!</definedName>
    <definedName name="__PPC131" localSheetId="8">#REF!</definedName>
    <definedName name="__PPC131">#REF!</definedName>
    <definedName name="__PPC132" localSheetId="8">#REF!</definedName>
    <definedName name="__PPC132">#REF!</definedName>
    <definedName name="__PPC133" localSheetId="8">#REF!</definedName>
    <definedName name="__PPC133">#REF!</definedName>
    <definedName name="__PPC134" localSheetId="8">#REF!</definedName>
    <definedName name="__PPC134">#REF!</definedName>
    <definedName name="__PPC135" localSheetId="8">#REF!</definedName>
    <definedName name="__PPC135">#REF!</definedName>
    <definedName name="__PPC136" localSheetId="8">#REF!</definedName>
    <definedName name="__PPC136">#REF!</definedName>
    <definedName name="__PPC137" localSheetId="8">#REF!</definedName>
    <definedName name="__PPC137">#REF!</definedName>
    <definedName name="__PPC138" localSheetId="8">#REF!</definedName>
    <definedName name="__PPC138">#REF!</definedName>
    <definedName name="__PPC139" localSheetId="8">#REF!</definedName>
    <definedName name="__PPC139">#REF!</definedName>
    <definedName name="__PPC14" localSheetId="8">#REF!</definedName>
    <definedName name="__PPC14">#REF!</definedName>
    <definedName name="__PPC140" localSheetId="8">#REF!</definedName>
    <definedName name="__PPC140">#REF!</definedName>
    <definedName name="__PPC141" localSheetId="8">#REF!</definedName>
    <definedName name="__PPC141">#REF!</definedName>
    <definedName name="__PPC142" localSheetId="8">#REF!</definedName>
    <definedName name="__PPC142">#REF!</definedName>
    <definedName name="__PPC143" localSheetId="8">#REF!</definedName>
    <definedName name="__PPC143">#REF!</definedName>
    <definedName name="__PPC144" localSheetId="8">#REF!</definedName>
    <definedName name="__PPC144">#REF!</definedName>
    <definedName name="__PPC145" localSheetId="8">#REF!</definedName>
    <definedName name="__PPC145">#REF!</definedName>
    <definedName name="__PPC146" localSheetId="8">#REF!</definedName>
    <definedName name="__PPC146">#REF!</definedName>
    <definedName name="__PPC147" localSheetId="8">#REF!</definedName>
    <definedName name="__PPC147">#REF!</definedName>
    <definedName name="__PPC148" localSheetId="8">#REF!</definedName>
    <definedName name="__PPC148">#REF!</definedName>
    <definedName name="__PPC149" localSheetId="8">#REF!</definedName>
    <definedName name="__PPC149">#REF!</definedName>
    <definedName name="__PPC15" localSheetId="8">#REF!</definedName>
    <definedName name="__PPC15">#REF!</definedName>
    <definedName name="__PPC150" localSheetId="8">#REF!</definedName>
    <definedName name="__PPC150">#REF!</definedName>
    <definedName name="__PPC151" localSheetId="8">#REF!</definedName>
    <definedName name="__PPC151">#REF!</definedName>
    <definedName name="__PPC152" localSheetId="8">#REF!</definedName>
    <definedName name="__PPC152">#REF!</definedName>
    <definedName name="__PPC153" localSheetId="8">#REF!</definedName>
    <definedName name="__PPC153">#REF!</definedName>
    <definedName name="__PPC154" localSheetId="8">#REF!</definedName>
    <definedName name="__PPC154">#REF!</definedName>
    <definedName name="__PPC155" localSheetId="8">#REF!</definedName>
    <definedName name="__PPC155">#REF!</definedName>
    <definedName name="__PPC16" localSheetId="8">#REF!</definedName>
    <definedName name="__PPC16">#REF!</definedName>
    <definedName name="__PPC17" localSheetId="8">#REF!</definedName>
    <definedName name="__PPC17">#REF!</definedName>
    <definedName name="__PPC18" localSheetId="8">#REF!</definedName>
    <definedName name="__PPC18">#REF!</definedName>
    <definedName name="__PPC19" localSheetId="8">#REF!</definedName>
    <definedName name="__PPC19">#REF!</definedName>
    <definedName name="__PPC2" localSheetId="8">#REF!</definedName>
    <definedName name="__PPC2">#REF!</definedName>
    <definedName name="__PPC20" localSheetId="8">#REF!</definedName>
    <definedName name="__PPC20">#REF!</definedName>
    <definedName name="__PPC21" localSheetId="8">#REF!</definedName>
    <definedName name="__PPC21">#REF!</definedName>
    <definedName name="__PPC22" localSheetId="8">#REF!</definedName>
    <definedName name="__PPC22">#REF!</definedName>
    <definedName name="__PPC23" localSheetId="8">#REF!</definedName>
    <definedName name="__PPC23">#REF!</definedName>
    <definedName name="__PPC24" localSheetId="8">#REF!</definedName>
    <definedName name="__PPC24">#REF!</definedName>
    <definedName name="__PPC25" localSheetId="8">#REF!</definedName>
    <definedName name="__PPC25">#REF!</definedName>
    <definedName name="__PPC26" localSheetId="8">#REF!</definedName>
    <definedName name="__PPC26">#REF!</definedName>
    <definedName name="__PPC27" localSheetId="8">#REF!</definedName>
    <definedName name="__PPC27">#REF!</definedName>
    <definedName name="__PPC28" localSheetId="8">#REF!</definedName>
    <definedName name="__PPC28">#REF!</definedName>
    <definedName name="__PPC29" localSheetId="8">#REF!</definedName>
    <definedName name="__PPC29">#REF!</definedName>
    <definedName name="__PPC3" localSheetId="8">#REF!</definedName>
    <definedName name="__PPC3">#REF!</definedName>
    <definedName name="__PPC30" localSheetId="8">#REF!</definedName>
    <definedName name="__PPC30">#REF!</definedName>
    <definedName name="__PPC31" localSheetId="8">#REF!</definedName>
    <definedName name="__PPC31">#REF!</definedName>
    <definedName name="__PPC32" localSheetId="8">#REF!</definedName>
    <definedName name="__PPC32">#REF!</definedName>
    <definedName name="__PPC33" localSheetId="8">#REF!</definedName>
    <definedName name="__PPC33">#REF!</definedName>
    <definedName name="__PPC34" localSheetId="8">#REF!</definedName>
    <definedName name="__PPC34">#REF!</definedName>
    <definedName name="__PPC35" localSheetId="8">#REF!</definedName>
    <definedName name="__PPC35">#REF!</definedName>
    <definedName name="__PPC36" localSheetId="8">#REF!</definedName>
    <definedName name="__PPC36">#REF!</definedName>
    <definedName name="__PPC37" localSheetId="8">#REF!</definedName>
    <definedName name="__PPC37">#REF!</definedName>
    <definedName name="__PPC38" localSheetId="8">#REF!</definedName>
    <definedName name="__PPC38">#REF!</definedName>
    <definedName name="__PPC39" localSheetId="8">#REF!</definedName>
    <definedName name="__PPC39">#REF!</definedName>
    <definedName name="__PPC4" localSheetId="8">#REF!</definedName>
    <definedName name="__PPC4">#REF!</definedName>
    <definedName name="__PPC40" localSheetId="8">#REF!</definedName>
    <definedName name="__PPC40">#REF!</definedName>
    <definedName name="__PPC41" localSheetId="8">#REF!</definedName>
    <definedName name="__PPC41">#REF!</definedName>
    <definedName name="__PPC42" localSheetId="8">#REF!</definedName>
    <definedName name="__PPC42">#REF!</definedName>
    <definedName name="__PPC43" localSheetId="8">#REF!</definedName>
    <definedName name="__PPC43">#REF!</definedName>
    <definedName name="__PPC44" localSheetId="8">#REF!</definedName>
    <definedName name="__PPC44">#REF!</definedName>
    <definedName name="__PPC45" localSheetId="8">#REF!</definedName>
    <definedName name="__PPC45">#REF!</definedName>
    <definedName name="__PPC46" localSheetId="8">#REF!</definedName>
    <definedName name="__PPC46">#REF!</definedName>
    <definedName name="__PPC47" localSheetId="8">#REF!</definedName>
    <definedName name="__PPC47">#REF!</definedName>
    <definedName name="__PPC48" localSheetId="8">#REF!</definedName>
    <definedName name="__PPC48">#REF!</definedName>
    <definedName name="__PPC49" localSheetId="8">#REF!</definedName>
    <definedName name="__PPC49">#REF!</definedName>
    <definedName name="__PPC5" localSheetId="8">#REF!</definedName>
    <definedName name="__PPC5">#REF!</definedName>
    <definedName name="__PPC50" localSheetId="8">#REF!</definedName>
    <definedName name="__PPC50">#REF!</definedName>
    <definedName name="__PPC51" localSheetId="8">#REF!</definedName>
    <definedName name="__PPC51">#REF!</definedName>
    <definedName name="__PPC52" localSheetId="8">#REF!</definedName>
    <definedName name="__PPC52">#REF!</definedName>
    <definedName name="__PPC53" localSheetId="8">#REF!</definedName>
    <definedName name="__PPC53">#REF!</definedName>
    <definedName name="__PPC54" localSheetId="8">#REF!</definedName>
    <definedName name="__PPC54">#REF!</definedName>
    <definedName name="__PPC55" localSheetId="8">#REF!</definedName>
    <definedName name="__PPC55">#REF!</definedName>
    <definedName name="__PPC56" localSheetId="8">#REF!</definedName>
    <definedName name="__PPC56">#REF!</definedName>
    <definedName name="__PPC57" localSheetId="8">#REF!</definedName>
    <definedName name="__PPC57">#REF!</definedName>
    <definedName name="__PPC58" localSheetId="8">#REF!</definedName>
    <definedName name="__PPC58">#REF!</definedName>
    <definedName name="__PPC59" localSheetId="8">#REF!</definedName>
    <definedName name="__PPC59">#REF!</definedName>
    <definedName name="__PPC6" localSheetId="8">#REF!</definedName>
    <definedName name="__PPC6">#REF!</definedName>
    <definedName name="__PPC60" localSheetId="8">#REF!</definedName>
    <definedName name="__PPC60">#REF!</definedName>
    <definedName name="__PPC61" localSheetId="8">#REF!</definedName>
    <definedName name="__PPC61">#REF!</definedName>
    <definedName name="__PPC62" localSheetId="8">#REF!</definedName>
    <definedName name="__PPC62">#REF!</definedName>
    <definedName name="__PPC63" localSheetId="8">#REF!</definedName>
    <definedName name="__PPC63">#REF!</definedName>
    <definedName name="__PPC64" localSheetId="8">#REF!</definedName>
    <definedName name="__PPC64">#REF!</definedName>
    <definedName name="__PPC65" localSheetId="8">#REF!</definedName>
    <definedName name="__PPC65">#REF!</definedName>
    <definedName name="__PPC66" localSheetId="8">#REF!</definedName>
    <definedName name="__PPC66">#REF!</definedName>
    <definedName name="__PPC67" localSheetId="8">#REF!</definedName>
    <definedName name="__PPC67">#REF!</definedName>
    <definedName name="__PPC68" localSheetId="8">#REF!</definedName>
    <definedName name="__PPC68">#REF!</definedName>
    <definedName name="__PPC69" localSheetId="8">#REF!</definedName>
    <definedName name="__PPC69">#REF!</definedName>
    <definedName name="__PPC7" localSheetId="8">#REF!</definedName>
    <definedName name="__PPC7">#REF!</definedName>
    <definedName name="__PPC70" localSheetId="8">#REF!</definedName>
    <definedName name="__PPC70">#REF!</definedName>
    <definedName name="__PPC71" localSheetId="8">#REF!</definedName>
    <definedName name="__PPC71">#REF!</definedName>
    <definedName name="__PPC72" localSheetId="8">#REF!</definedName>
    <definedName name="__PPC72">#REF!</definedName>
    <definedName name="__PPC73" localSheetId="8">#REF!</definedName>
    <definedName name="__PPC73">#REF!</definedName>
    <definedName name="__PPC74" localSheetId="8">#REF!</definedName>
    <definedName name="__PPC74">#REF!</definedName>
    <definedName name="__PPC75" localSheetId="8">#REF!</definedName>
    <definedName name="__PPC75">#REF!</definedName>
    <definedName name="__PPC76" localSheetId="8">#REF!</definedName>
    <definedName name="__PPC76">#REF!</definedName>
    <definedName name="__PPC77" localSheetId="8">#REF!</definedName>
    <definedName name="__PPC77">#REF!</definedName>
    <definedName name="__PPC78" localSheetId="8">#REF!</definedName>
    <definedName name="__PPC78">#REF!</definedName>
    <definedName name="__PPC79" localSheetId="8">#REF!</definedName>
    <definedName name="__PPC79">#REF!</definedName>
    <definedName name="__PPC8" localSheetId="8">#REF!</definedName>
    <definedName name="__PPC8">#REF!</definedName>
    <definedName name="__PPC80" localSheetId="8">#REF!</definedName>
    <definedName name="__PPC80">#REF!</definedName>
    <definedName name="__PPC81" localSheetId="8">#REF!</definedName>
    <definedName name="__PPC81">#REF!</definedName>
    <definedName name="__PPC82" localSheetId="8">#REF!</definedName>
    <definedName name="__PPC82">#REF!</definedName>
    <definedName name="__PPC83" localSheetId="8">#REF!</definedName>
    <definedName name="__PPC83">#REF!</definedName>
    <definedName name="__PPC84" localSheetId="8">#REF!</definedName>
    <definedName name="__PPC84">#REF!</definedName>
    <definedName name="__PPC85" localSheetId="8">#REF!</definedName>
    <definedName name="__PPC85">#REF!</definedName>
    <definedName name="__PPC86" localSheetId="8">#REF!</definedName>
    <definedName name="__PPC86">#REF!</definedName>
    <definedName name="__PPC87" localSheetId="8">#REF!</definedName>
    <definedName name="__PPC87">#REF!</definedName>
    <definedName name="__PPC88" localSheetId="8">#REF!</definedName>
    <definedName name="__PPC88">#REF!</definedName>
    <definedName name="__PPC89" localSheetId="8">#REF!</definedName>
    <definedName name="__PPC89">#REF!</definedName>
    <definedName name="__PPC9" localSheetId="8">#REF!</definedName>
    <definedName name="__PPC9">#REF!</definedName>
    <definedName name="__PPC90" localSheetId="8">#REF!</definedName>
    <definedName name="__PPC90">#REF!</definedName>
    <definedName name="__PPC91" localSheetId="8">#REF!</definedName>
    <definedName name="__PPC91">#REF!</definedName>
    <definedName name="__PPC92" localSheetId="8">#REF!</definedName>
    <definedName name="__PPC92">#REF!</definedName>
    <definedName name="__PPC93" localSheetId="8">#REF!</definedName>
    <definedName name="__PPC93">#REF!</definedName>
    <definedName name="__PPC94" localSheetId="8">#REF!</definedName>
    <definedName name="__PPC94">#REF!</definedName>
    <definedName name="__PPD114" localSheetId="8">#REF!</definedName>
    <definedName name="__PPD114">#REF!</definedName>
    <definedName name="__psc10006" localSheetId="8">#REF!</definedName>
    <definedName name="__psc10006">#REF!</definedName>
    <definedName name="__psc10008" localSheetId="8">#REF!</definedName>
    <definedName name="__psc10008">#REF!</definedName>
    <definedName name="__psc3506" localSheetId="8">#REF!</definedName>
    <definedName name="__psc3506">#REF!</definedName>
    <definedName name="__psc3508" localSheetId="8">#REF!</definedName>
    <definedName name="__psc3508">#REF!</definedName>
    <definedName name="__psc4006" localSheetId="8">#REF!</definedName>
    <definedName name="__psc4006">#REF!</definedName>
    <definedName name="__psc4008" localSheetId="8">#REF!</definedName>
    <definedName name="__psc4008">#REF!</definedName>
    <definedName name="__psc4506" localSheetId="8">#REF!</definedName>
    <definedName name="__psc4506">#REF!</definedName>
    <definedName name="__psc4508" localSheetId="8">#REF!</definedName>
    <definedName name="__psc4508">#REF!</definedName>
    <definedName name="__psc5006" localSheetId="8">#REF!</definedName>
    <definedName name="__psc5006">#REF!</definedName>
    <definedName name="__psc5008" localSheetId="8">#REF!</definedName>
    <definedName name="__psc5008">#REF!</definedName>
    <definedName name="__psc6006" localSheetId="8">#REF!</definedName>
    <definedName name="__psc6006">#REF!</definedName>
    <definedName name="__psc6008" localSheetId="8">#REF!</definedName>
    <definedName name="__psc6008">#REF!</definedName>
    <definedName name="__psc7006" localSheetId="8">#REF!</definedName>
    <definedName name="__psc7006">#REF!</definedName>
    <definedName name="__psc7008" localSheetId="8">#REF!</definedName>
    <definedName name="__psc7008">#REF!</definedName>
    <definedName name="__psc8006" localSheetId="8">#REF!</definedName>
    <definedName name="__psc8006">#REF!</definedName>
    <definedName name="__psc8008" localSheetId="8">#REF!</definedName>
    <definedName name="__psc8008">#REF!</definedName>
    <definedName name="__psc9006" localSheetId="8">#REF!</definedName>
    <definedName name="__psc9006">#REF!</definedName>
    <definedName name="__psc9008" localSheetId="8">#REF!</definedName>
    <definedName name="__psc9008">#REF!</definedName>
    <definedName name="__pv1" localSheetId="8">#REF!</definedName>
    <definedName name="__pv1">#REF!</definedName>
    <definedName name="__pv2" localSheetId="8">#REF!</definedName>
    <definedName name="__pv2" localSheetId="0">#REF!</definedName>
    <definedName name="__pv2">#REF!</definedName>
    <definedName name="__QS25">[46]MRATES!$G$16</definedName>
    <definedName name="__QS40">[46]MRATES!$G$17</definedName>
    <definedName name="__rr3">[7]v!$A$2:$E$51</definedName>
    <definedName name="__rrr1">[7]r!$B$1:$I$145</definedName>
    <definedName name="__RS300" localSheetId="8">#REF!</definedName>
    <definedName name="__RS300" localSheetId="0">#REF!</definedName>
    <definedName name="__RS300">#REF!</definedName>
    <definedName name="__RT5565" localSheetId="8">#REF!</definedName>
    <definedName name="__RT5565" localSheetId="0">#REF!</definedName>
    <definedName name="__RT5565">#REF!</definedName>
    <definedName name="__S12" localSheetId="8">'[27]p&amp;m'!#REF!</definedName>
    <definedName name="__S12" localSheetId="0">'[27]p&amp;m'!#REF!</definedName>
    <definedName name="__S12">'[27]p&amp;m'!#REF!</definedName>
    <definedName name="__sd1">[34]m!$D$149</definedName>
    <definedName name="__SD10" localSheetId="8">#REF!</definedName>
    <definedName name="__SD10" localSheetId="0">#REF!</definedName>
    <definedName name="__SD10">#REF!</definedName>
    <definedName name="__SD100" localSheetId="8">#REF!</definedName>
    <definedName name="__SD100" localSheetId="0">#REF!</definedName>
    <definedName name="__SD100">#REF!</definedName>
    <definedName name="__SD101" localSheetId="8">#REF!</definedName>
    <definedName name="__SD101" localSheetId="0">#REF!</definedName>
    <definedName name="__SD101">#REF!</definedName>
    <definedName name="__SD102" localSheetId="8">#REF!</definedName>
    <definedName name="__SD102">#REF!</definedName>
    <definedName name="__SD103" localSheetId="8">#REF!</definedName>
    <definedName name="__SD103">#REF!</definedName>
    <definedName name="__SD104" localSheetId="8">#REF!</definedName>
    <definedName name="__SD104">#REF!</definedName>
    <definedName name="__SD105" localSheetId="8">#REF!</definedName>
    <definedName name="__SD105">#REF!</definedName>
    <definedName name="__SD106" localSheetId="8">#REF!</definedName>
    <definedName name="__SD106">#REF!</definedName>
    <definedName name="__SD107" localSheetId="8">#REF!</definedName>
    <definedName name="__SD107">#REF!</definedName>
    <definedName name="__SD108" localSheetId="8">#REF!</definedName>
    <definedName name="__SD108">#REF!</definedName>
    <definedName name="__SD109" localSheetId="8">#REF!</definedName>
    <definedName name="__SD109">#REF!</definedName>
    <definedName name="__SD11" localSheetId="8">#REF!</definedName>
    <definedName name="__SD11">#REF!</definedName>
    <definedName name="__SD110" localSheetId="8">#REF!</definedName>
    <definedName name="__SD110">#REF!</definedName>
    <definedName name="__SD111" localSheetId="8">#REF!</definedName>
    <definedName name="__SD111">#REF!</definedName>
    <definedName name="__SD112" localSheetId="8">#REF!</definedName>
    <definedName name="__SD112">#REF!</definedName>
    <definedName name="__SD113" localSheetId="8">#REF!</definedName>
    <definedName name="__SD113">#REF!</definedName>
    <definedName name="__SD114" localSheetId="8">#REF!</definedName>
    <definedName name="__SD114">#REF!</definedName>
    <definedName name="__SD115" localSheetId="8">#REF!</definedName>
    <definedName name="__SD115">#REF!</definedName>
    <definedName name="__SD116" localSheetId="8">#REF!</definedName>
    <definedName name="__SD116">#REF!</definedName>
    <definedName name="__SD117" localSheetId="8">#REF!</definedName>
    <definedName name="__SD117">#REF!</definedName>
    <definedName name="__SD118" localSheetId="8">#REF!</definedName>
    <definedName name="__SD118">#REF!</definedName>
    <definedName name="__SD119" localSheetId="8">#REF!</definedName>
    <definedName name="__SD119">#REF!</definedName>
    <definedName name="__SD12" localSheetId="8">#REF!</definedName>
    <definedName name="__SD12">#REF!</definedName>
    <definedName name="__SD121" localSheetId="8">#REF!</definedName>
    <definedName name="__SD121">#REF!</definedName>
    <definedName name="__SD122" localSheetId="8">#REF!</definedName>
    <definedName name="__SD122">#REF!</definedName>
    <definedName name="__SD123" localSheetId="8">#REF!</definedName>
    <definedName name="__SD123">#REF!</definedName>
    <definedName name="__SD124" localSheetId="8">#REF!</definedName>
    <definedName name="__SD124">#REF!</definedName>
    <definedName name="__SD125" localSheetId="8">#REF!</definedName>
    <definedName name="__SD125">#REF!</definedName>
    <definedName name="__SD126" localSheetId="8">#REF!</definedName>
    <definedName name="__SD126">#REF!</definedName>
    <definedName name="__SD127" localSheetId="8">#REF!</definedName>
    <definedName name="__SD127">#REF!</definedName>
    <definedName name="__SD128" localSheetId="8">#REF!</definedName>
    <definedName name="__SD128">#REF!</definedName>
    <definedName name="__SD129" localSheetId="8">#REF!</definedName>
    <definedName name="__SD129">#REF!</definedName>
    <definedName name="__SD13" localSheetId="8">#REF!</definedName>
    <definedName name="__SD13">#REF!</definedName>
    <definedName name="__SD130" localSheetId="8">#REF!</definedName>
    <definedName name="__SD130">#REF!</definedName>
    <definedName name="__SD131" localSheetId="8">#REF!</definedName>
    <definedName name="__SD131">#REF!</definedName>
    <definedName name="__SD132" localSheetId="8">#REF!</definedName>
    <definedName name="__SD132">#REF!</definedName>
    <definedName name="__SD133" localSheetId="8">#REF!</definedName>
    <definedName name="__SD133">#REF!</definedName>
    <definedName name="__SD134" localSheetId="8">#REF!</definedName>
    <definedName name="__SD134">#REF!</definedName>
    <definedName name="__SD135" localSheetId="8">#REF!</definedName>
    <definedName name="__SD135">#REF!</definedName>
    <definedName name="__SD136" localSheetId="8">#REF!</definedName>
    <definedName name="__SD136">#REF!</definedName>
    <definedName name="__SD137" localSheetId="8">#REF!</definedName>
    <definedName name="__SD137">#REF!</definedName>
    <definedName name="__SD138" localSheetId="8">#REF!</definedName>
    <definedName name="__SD138">#REF!</definedName>
    <definedName name="__SD139" localSheetId="8">#REF!</definedName>
    <definedName name="__SD139">#REF!</definedName>
    <definedName name="__SD14" localSheetId="8">#REF!</definedName>
    <definedName name="__SD14">#REF!</definedName>
    <definedName name="__SD140" localSheetId="8">#REF!</definedName>
    <definedName name="__SD140">#REF!</definedName>
    <definedName name="__SD141" localSheetId="8">#REF!</definedName>
    <definedName name="__SD141">#REF!</definedName>
    <definedName name="__SD142" localSheetId="8">#REF!</definedName>
    <definedName name="__SD142">#REF!</definedName>
    <definedName name="__SD143" localSheetId="8">#REF!</definedName>
    <definedName name="__SD143">#REF!</definedName>
    <definedName name="__SD144" localSheetId="8">#REF!</definedName>
    <definedName name="__SD144">#REF!</definedName>
    <definedName name="__SD145" localSheetId="8">#REF!</definedName>
    <definedName name="__SD145">#REF!</definedName>
    <definedName name="__SD146" localSheetId="8">#REF!</definedName>
    <definedName name="__SD146">#REF!</definedName>
    <definedName name="__SD147" localSheetId="8">#REF!</definedName>
    <definedName name="__SD147">#REF!</definedName>
    <definedName name="__SD148" localSheetId="8">#REF!</definedName>
    <definedName name="__SD148">#REF!</definedName>
    <definedName name="__SD149" localSheetId="8">#REF!</definedName>
    <definedName name="__SD149">#REF!</definedName>
    <definedName name="__SD15" localSheetId="8">#REF!</definedName>
    <definedName name="__SD15">#REF!</definedName>
    <definedName name="__SD150" localSheetId="8">#REF!</definedName>
    <definedName name="__SD150">#REF!</definedName>
    <definedName name="__SD16" localSheetId="8">#REF!</definedName>
    <definedName name="__SD16">#REF!</definedName>
    <definedName name="__SD17" localSheetId="8">#REF!</definedName>
    <definedName name="__SD17">#REF!</definedName>
    <definedName name="__SD18" localSheetId="8">#REF!</definedName>
    <definedName name="__SD18">#REF!</definedName>
    <definedName name="__SD19" localSheetId="8">#REF!</definedName>
    <definedName name="__SD19">#REF!</definedName>
    <definedName name="__SD2" localSheetId="8">#REF!</definedName>
    <definedName name="__SD2">#REF!</definedName>
    <definedName name="__SD20" localSheetId="8">#REF!</definedName>
    <definedName name="__SD20">#REF!</definedName>
    <definedName name="__SD21" localSheetId="8">#REF!</definedName>
    <definedName name="__SD21">#REF!</definedName>
    <definedName name="__SD22" localSheetId="8">#REF!</definedName>
    <definedName name="__SD22">#REF!</definedName>
    <definedName name="__SD23" localSheetId="8">#REF!</definedName>
    <definedName name="__SD23">#REF!</definedName>
    <definedName name="__SD24" localSheetId="8">#REF!</definedName>
    <definedName name="__SD24">#REF!</definedName>
    <definedName name="__SD25" localSheetId="8">#REF!</definedName>
    <definedName name="__SD25">#REF!</definedName>
    <definedName name="__SD250" localSheetId="8">#REF!</definedName>
    <definedName name="__SD250">#REF!</definedName>
    <definedName name="__SD26" localSheetId="8">#REF!</definedName>
    <definedName name="__SD26">#REF!</definedName>
    <definedName name="__SD27" localSheetId="8">#REF!</definedName>
    <definedName name="__SD27">#REF!</definedName>
    <definedName name="__SD28" localSheetId="8">#REF!</definedName>
    <definedName name="__SD28">#REF!</definedName>
    <definedName name="__SD29" localSheetId="8">#REF!</definedName>
    <definedName name="__SD29">#REF!</definedName>
    <definedName name="__SD3" localSheetId="8">#REF!</definedName>
    <definedName name="__SD3">#REF!</definedName>
    <definedName name="__SD30" localSheetId="8">#REF!</definedName>
    <definedName name="__SD30">#REF!</definedName>
    <definedName name="__SD31" localSheetId="8">#REF!</definedName>
    <definedName name="__SD31">#REF!</definedName>
    <definedName name="__SD32" localSheetId="8">#REF!</definedName>
    <definedName name="__SD32">#REF!</definedName>
    <definedName name="__SD33" localSheetId="8">#REF!</definedName>
    <definedName name="__SD33">#REF!</definedName>
    <definedName name="__SD34" localSheetId="8">#REF!</definedName>
    <definedName name="__SD34">#REF!</definedName>
    <definedName name="__SD35" localSheetId="8">#REF!</definedName>
    <definedName name="__SD35">#REF!</definedName>
    <definedName name="__SD36" localSheetId="8">#REF!</definedName>
    <definedName name="__SD36">#REF!</definedName>
    <definedName name="__SD37" localSheetId="8">#REF!</definedName>
    <definedName name="__SD37">#REF!</definedName>
    <definedName name="__SD38" localSheetId="8">#REF!</definedName>
    <definedName name="__SD38">#REF!</definedName>
    <definedName name="__SD39" localSheetId="8">#REF!</definedName>
    <definedName name="__SD39">#REF!</definedName>
    <definedName name="__SD4" localSheetId="8">#REF!</definedName>
    <definedName name="__SD4">#REF!</definedName>
    <definedName name="__SD40" localSheetId="8">#REF!</definedName>
    <definedName name="__SD40">#REF!</definedName>
    <definedName name="__SD41" localSheetId="8">#REF!</definedName>
    <definedName name="__SD41">#REF!</definedName>
    <definedName name="__SD42" localSheetId="8">#REF!</definedName>
    <definedName name="__SD42">#REF!</definedName>
    <definedName name="__SD43" localSheetId="8">#REF!</definedName>
    <definedName name="__SD43">#REF!</definedName>
    <definedName name="__SD44" localSheetId="8">#REF!</definedName>
    <definedName name="__SD44">#REF!</definedName>
    <definedName name="__SD45" localSheetId="8">#REF!</definedName>
    <definedName name="__SD45">#REF!</definedName>
    <definedName name="__SD46" localSheetId="8">#REF!</definedName>
    <definedName name="__SD46">#REF!</definedName>
    <definedName name="__SD47" localSheetId="8">#REF!</definedName>
    <definedName name="__SD47">#REF!</definedName>
    <definedName name="__SD48" localSheetId="8">#REF!</definedName>
    <definedName name="__SD48">#REF!</definedName>
    <definedName name="__SD49" localSheetId="8">#REF!</definedName>
    <definedName name="__SD49">#REF!</definedName>
    <definedName name="__SD5" localSheetId="8">#REF!</definedName>
    <definedName name="__SD5">#REF!</definedName>
    <definedName name="__SD50" localSheetId="8">#REF!</definedName>
    <definedName name="__SD50">#REF!</definedName>
    <definedName name="__SD500" localSheetId="8">#REF!</definedName>
    <definedName name="__SD500">#REF!</definedName>
    <definedName name="__SD51" localSheetId="8">#REF!</definedName>
    <definedName name="__SD51">#REF!</definedName>
    <definedName name="__SD52" localSheetId="8">#REF!</definedName>
    <definedName name="__SD52">#REF!</definedName>
    <definedName name="__SD53" localSheetId="8">#REF!</definedName>
    <definedName name="__SD53">#REF!</definedName>
    <definedName name="__SD54" localSheetId="8">#REF!</definedName>
    <definedName name="__SD54">#REF!</definedName>
    <definedName name="__SD55" localSheetId="8">#REF!</definedName>
    <definedName name="__SD55">#REF!</definedName>
    <definedName name="__SD56" localSheetId="8">#REF!</definedName>
    <definedName name="__SD56">#REF!</definedName>
    <definedName name="__SD57" localSheetId="8">#REF!</definedName>
    <definedName name="__SD57">#REF!</definedName>
    <definedName name="__SD58" localSheetId="8">#REF!</definedName>
    <definedName name="__SD58">#REF!</definedName>
    <definedName name="__SD59" localSheetId="8">#REF!</definedName>
    <definedName name="__SD59">#REF!</definedName>
    <definedName name="__SD6" localSheetId="8">#REF!</definedName>
    <definedName name="__SD6">#REF!</definedName>
    <definedName name="__SD60" localSheetId="8">#REF!</definedName>
    <definedName name="__SD60">#REF!</definedName>
    <definedName name="__SD61" localSheetId="8">#REF!</definedName>
    <definedName name="__SD61">#REF!</definedName>
    <definedName name="__SD62" localSheetId="8">#REF!</definedName>
    <definedName name="__SD62">#REF!</definedName>
    <definedName name="__SD63" localSheetId="8">#REF!</definedName>
    <definedName name="__SD63">#REF!</definedName>
    <definedName name="__SD64" localSheetId="8">#REF!</definedName>
    <definedName name="__SD64">#REF!</definedName>
    <definedName name="__SD65" localSheetId="8">#REF!</definedName>
    <definedName name="__SD65">#REF!</definedName>
    <definedName name="__SD66" localSheetId="8">#REF!</definedName>
    <definedName name="__SD66">#REF!</definedName>
    <definedName name="__SD67" localSheetId="8">#REF!</definedName>
    <definedName name="__SD67">#REF!</definedName>
    <definedName name="__SD68" localSheetId="8">#REF!</definedName>
    <definedName name="__SD68">#REF!</definedName>
    <definedName name="__SD69" localSheetId="8">#REF!</definedName>
    <definedName name="__SD69">#REF!</definedName>
    <definedName name="__SD7" localSheetId="8">#REF!</definedName>
    <definedName name="__SD7">#REF!</definedName>
    <definedName name="__SD70" localSheetId="8">#REF!</definedName>
    <definedName name="__SD70">#REF!</definedName>
    <definedName name="__SD71" localSheetId="8">#REF!</definedName>
    <definedName name="__SD71">#REF!</definedName>
    <definedName name="__SD72" localSheetId="8">#REF!</definedName>
    <definedName name="__SD72">#REF!</definedName>
    <definedName name="__SD73" localSheetId="8">#REF!</definedName>
    <definedName name="__SD73">#REF!</definedName>
    <definedName name="__SD74" localSheetId="8">#REF!</definedName>
    <definedName name="__SD74">#REF!</definedName>
    <definedName name="__SD75" localSheetId="8">#REF!</definedName>
    <definedName name="__SD75">#REF!</definedName>
    <definedName name="__SD76" localSheetId="8">#REF!</definedName>
    <definedName name="__SD76">#REF!</definedName>
    <definedName name="__SD77" localSheetId="8">#REF!</definedName>
    <definedName name="__SD77">#REF!</definedName>
    <definedName name="__SD78" localSheetId="8">#REF!</definedName>
    <definedName name="__SD78">#REF!</definedName>
    <definedName name="__SD79" localSheetId="8">#REF!</definedName>
    <definedName name="__SD79">#REF!</definedName>
    <definedName name="__SD8" localSheetId="8">#REF!</definedName>
    <definedName name="__SD8">#REF!</definedName>
    <definedName name="__SD80" localSheetId="8">#REF!</definedName>
    <definedName name="__SD80">#REF!</definedName>
    <definedName name="__SD81" localSheetId="8">#REF!</definedName>
    <definedName name="__SD81">#REF!</definedName>
    <definedName name="__SD82" localSheetId="8">#REF!</definedName>
    <definedName name="__SD82">#REF!</definedName>
    <definedName name="__SD83" localSheetId="8">#REF!</definedName>
    <definedName name="__SD83">#REF!</definedName>
    <definedName name="__SD84" localSheetId="8">#REF!</definedName>
    <definedName name="__SD84">#REF!</definedName>
    <definedName name="__SD85" localSheetId="8">#REF!</definedName>
    <definedName name="__SD85">#REF!</definedName>
    <definedName name="__SD86" localSheetId="8">#REF!</definedName>
    <definedName name="__SD86">#REF!</definedName>
    <definedName name="__SD87" localSheetId="8">#REF!</definedName>
    <definedName name="__SD87">#REF!</definedName>
    <definedName name="__SD88" localSheetId="8">#REF!</definedName>
    <definedName name="__SD88">#REF!</definedName>
    <definedName name="__SD89" localSheetId="8">#REF!</definedName>
    <definedName name="__SD89">#REF!</definedName>
    <definedName name="__SD9" localSheetId="8">#REF!</definedName>
    <definedName name="__SD9">#REF!</definedName>
    <definedName name="__SD90" localSheetId="8">#REF!</definedName>
    <definedName name="__SD90">#REF!</definedName>
    <definedName name="__SD91" localSheetId="8">#REF!</definedName>
    <definedName name="__SD91">#REF!</definedName>
    <definedName name="__SD92" localSheetId="8">#REF!</definedName>
    <definedName name="__SD92">#REF!</definedName>
    <definedName name="__SD93" localSheetId="8">#REF!</definedName>
    <definedName name="__SD93">#REF!</definedName>
    <definedName name="__SD94" localSheetId="8">#REF!</definedName>
    <definedName name="__SD94">#REF!</definedName>
    <definedName name="__SD95" localSheetId="8">#REF!</definedName>
    <definedName name="__SD95">#REF!</definedName>
    <definedName name="__SD96" localSheetId="8">#REF!</definedName>
    <definedName name="__SD96">#REF!</definedName>
    <definedName name="__SD97" localSheetId="8">#REF!</definedName>
    <definedName name="__SD97">#REF!</definedName>
    <definedName name="__SD98" localSheetId="8">#REF!</definedName>
    <definedName name="__SD98">#REF!</definedName>
    <definedName name="__SD99" localSheetId="8">#REF!</definedName>
    <definedName name="__SD99">#REF!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 localSheetId="8">#REF!</definedName>
    <definedName name="__SO016" localSheetId="0">#REF!</definedName>
    <definedName name="__SO016">#REF!</definedName>
    <definedName name="__SP001" localSheetId="8">#REF!</definedName>
    <definedName name="__SP001" localSheetId="0">#REF!</definedName>
    <definedName name="__SP001">#REF!</definedName>
    <definedName name="__SP002" localSheetId="8">#REF!</definedName>
    <definedName name="__SP002" localSheetId="0">#REF!</definedName>
    <definedName name="__SP002">#REF!</definedName>
    <definedName name="__SP003" localSheetId="8">#REF!</definedName>
    <definedName name="__SP003">#REF!</definedName>
    <definedName name="__SP004" localSheetId="8">#REF!</definedName>
    <definedName name="__SP004">#REF!</definedName>
    <definedName name="__SP005" localSheetId="8">#REF!</definedName>
    <definedName name="__SP005">#REF!</definedName>
    <definedName name="__SP006" localSheetId="8">#REF!</definedName>
    <definedName name="__SP006">#REF!</definedName>
    <definedName name="__SP007" localSheetId="8">#REF!</definedName>
    <definedName name="__SP007">#REF!</definedName>
    <definedName name="__SP008" localSheetId="8">#REF!</definedName>
    <definedName name="__SP008">#REF!</definedName>
    <definedName name="__SP009" localSheetId="8">#REF!</definedName>
    <definedName name="__SP009">#REF!</definedName>
    <definedName name="__SP010" localSheetId="8">#REF!</definedName>
    <definedName name="__SP010">#REF!</definedName>
    <definedName name="__SP011" localSheetId="8">#REF!</definedName>
    <definedName name="__SP011">#REF!</definedName>
    <definedName name="__SP012" localSheetId="8">#REF!</definedName>
    <definedName name="__SP012">#REF!</definedName>
    <definedName name="__SP013" localSheetId="8">#REF!</definedName>
    <definedName name="__SP013">#REF!</definedName>
    <definedName name="__SP014" localSheetId="8">#REF!</definedName>
    <definedName name="__SP014">#REF!</definedName>
    <definedName name="__SP015" localSheetId="8">#REF!</definedName>
    <definedName name="__SP015">#REF!</definedName>
    <definedName name="__SP016" localSheetId="8">#REF!</definedName>
    <definedName name="__SP016">#REF!</definedName>
    <definedName name="__SP017" localSheetId="8">#REF!</definedName>
    <definedName name="__SP017">#REF!</definedName>
    <definedName name="__SP018" localSheetId="8">#REF!</definedName>
    <definedName name="__SP018">#REF!</definedName>
    <definedName name="__SP019" localSheetId="8">#REF!</definedName>
    <definedName name="__SP019">#REF!</definedName>
    <definedName name="__SP020" localSheetId="8">#REF!</definedName>
    <definedName name="__SP020">#REF!</definedName>
    <definedName name="__SP021" localSheetId="8">#REF!</definedName>
    <definedName name="__SP021">#REF!</definedName>
    <definedName name="__SP022" localSheetId="8">#REF!</definedName>
    <definedName name="__SP022">#REF!</definedName>
    <definedName name="__SP023" localSheetId="8">#REF!</definedName>
    <definedName name="__SP023">#REF!</definedName>
    <definedName name="__SP024" localSheetId="8">#REF!</definedName>
    <definedName name="__SP024">#REF!</definedName>
    <definedName name="__SP025" localSheetId="8">#REF!</definedName>
    <definedName name="__SP025">#REF!</definedName>
    <definedName name="__SP026" localSheetId="8">#REF!</definedName>
    <definedName name="__SP026">#REF!</definedName>
    <definedName name="__SP027" localSheetId="8">#REF!</definedName>
    <definedName name="__SP027">#REF!</definedName>
    <definedName name="__SP028" localSheetId="8">#REF!</definedName>
    <definedName name="__SP028">#REF!</definedName>
    <definedName name="__SP029" localSheetId="8">#REF!</definedName>
    <definedName name="__SP029">#REF!</definedName>
    <definedName name="__SP030" localSheetId="8">#REF!</definedName>
    <definedName name="__SP030">#REF!</definedName>
    <definedName name="__SP031" localSheetId="8">#REF!</definedName>
    <definedName name="__SP031">#REF!</definedName>
    <definedName name="__SP032" localSheetId="8">#REF!</definedName>
    <definedName name="__SP032">#REF!</definedName>
    <definedName name="__SP033" localSheetId="8">#REF!</definedName>
    <definedName name="__SP033">#REF!</definedName>
    <definedName name="__SP034" localSheetId="8">#REF!</definedName>
    <definedName name="__SP034">#REF!</definedName>
    <definedName name="__SP035" localSheetId="8">#REF!</definedName>
    <definedName name="__SP035">#REF!</definedName>
    <definedName name="__SP036" localSheetId="8">#REF!</definedName>
    <definedName name="__SP036">#REF!</definedName>
    <definedName name="__SP037" localSheetId="8">#REF!</definedName>
    <definedName name="__SP037">#REF!</definedName>
    <definedName name="__SP038" localSheetId="8">#REF!</definedName>
    <definedName name="__SP038">#REF!</definedName>
    <definedName name="__SP039" localSheetId="8">#REF!</definedName>
    <definedName name="__SP039">#REF!</definedName>
    <definedName name="__SP040" localSheetId="8">#REF!</definedName>
    <definedName name="__SP040">#REF!</definedName>
    <definedName name="__SP041" localSheetId="8">#REF!</definedName>
    <definedName name="__SP041">#REF!</definedName>
    <definedName name="__SP042" localSheetId="8">#REF!</definedName>
    <definedName name="__SP042">#REF!</definedName>
    <definedName name="__SP043" localSheetId="8">#REF!</definedName>
    <definedName name="__SP043">#REF!</definedName>
    <definedName name="__SP044" localSheetId="8">#REF!</definedName>
    <definedName name="__SP044">#REF!</definedName>
    <definedName name="__SP045" localSheetId="8">#REF!</definedName>
    <definedName name="__SP045">#REF!</definedName>
    <definedName name="__SP046" localSheetId="8">#REF!</definedName>
    <definedName name="__SP046">#REF!</definedName>
    <definedName name="__SP047" localSheetId="8">#REF!</definedName>
    <definedName name="__SP047">#REF!</definedName>
    <definedName name="__SP048" localSheetId="8">#REF!</definedName>
    <definedName name="__SP048">#REF!</definedName>
    <definedName name="__SP049" localSheetId="8">#REF!</definedName>
    <definedName name="__SP049">#REF!</definedName>
    <definedName name="__SP050" localSheetId="8">#REF!</definedName>
    <definedName name="__SP050">#REF!</definedName>
    <definedName name="__SP051" localSheetId="8">#REF!</definedName>
    <definedName name="__SP051">#REF!</definedName>
    <definedName name="__SP052" localSheetId="8">#REF!</definedName>
    <definedName name="__SP052">#REF!</definedName>
    <definedName name="__SP053" localSheetId="8">#REF!</definedName>
    <definedName name="__SP053">#REF!</definedName>
    <definedName name="__SP054" localSheetId="8">#REF!</definedName>
    <definedName name="__SP054">#REF!</definedName>
    <definedName name="__SP055" localSheetId="8">#REF!</definedName>
    <definedName name="__SP055">#REF!</definedName>
    <definedName name="__SP056" localSheetId="8">#REF!</definedName>
    <definedName name="__SP056">#REF!</definedName>
    <definedName name="__SP057" localSheetId="8">#REF!</definedName>
    <definedName name="__SP057">#REF!</definedName>
    <definedName name="__SP058" localSheetId="8">#REF!</definedName>
    <definedName name="__SP058">#REF!</definedName>
    <definedName name="__SP059" localSheetId="8">#REF!</definedName>
    <definedName name="__SP059">#REF!</definedName>
    <definedName name="__SP060" localSheetId="8">#REF!</definedName>
    <definedName name="__SP060">#REF!</definedName>
    <definedName name="__SP061" localSheetId="8">#REF!</definedName>
    <definedName name="__SP061">#REF!</definedName>
    <definedName name="__SP062" localSheetId="8">#REF!</definedName>
    <definedName name="__SP062">#REF!</definedName>
    <definedName name="__SP063" localSheetId="8">#REF!</definedName>
    <definedName name="__SP063">#REF!</definedName>
    <definedName name="__SP064" localSheetId="8">#REF!</definedName>
    <definedName name="__SP064">#REF!</definedName>
    <definedName name="__SP065" localSheetId="8">#REF!</definedName>
    <definedName name="__SP065">#REF!</definedName>
    <definedName name="__SP066" localSheetId="8">#REF!</definedName>
    <definedName name="__SP066">#REF!</definedName>
    <definedName name="__SP067" localSheetId="8">#REF!</definedName>
    <definedName name="__SP067">#REF!</definedName>
    <definedName name="__SP068" localSheetId="8">#REF!</definedName>
    <definedName name="__SP068">#REF!</definedName>
    <definedName name="__SP069" localSheetId="8">#REF!</definedName>
    <definedName name="__SP069">#REF!</definedName>
    <definedName name="__SP070" localSheetId="8">#REF!</definedName>
    <definedName name="__SP070">#REF!</definedName>
    <definedName name="__sp071" localSheetId="8">#REF!</definedName>
    <definedName name="__sp071">#REF!</definedName>
    <definedName name="__SP072" localSheetId="8">#REF!</definedName>
    <definedName name="__SP072">#REF!</definedName>
    <definedName name="__SP073" localSheetId="8">#REF!</definedName>
    <definedName name="__SP073">#REF!</definedName>
    <definedName name="__SP074" localSheetId="8">#REF!</definedName>
    <definedName name="__SP074">#REF!</definedName>
    <definedName name="__SP075" localSheetId="8">#REF!</definedName>
    <definedName name="__SP075">#REF!</definedName>
    <definedName name="__SP076" localSheetId="8">#REF!</definedName>
    <definedName name="__SP076">#REF!</definedName>
    <definedName name="__SP077" localSheetId="8">#REF!</definedName>
    <definedName name="__SP077">#REF!</definedName>
    <definedName name="__sp078" localSheetId="8">#REF!</definedName>
    <definedName name="__sp078">#REF!</definedName>
    <definedName name="__SP10">[12]Sheet1!$C$18</definedName>
    <definedName name="__SP16">[12]Sheet1!$C$24</definedName>
    <definedName name="__SP7">[12]Sheet1!$C$15</definedName>
    <definedName name="__SPO79" localSheetId="8">#REF!</definedName>
    <definedName name="__SPO79" localSheetId="0">#REF!</definedName>
    <definedName name="__SPO79">#REF!</definedName>
    <definedName name="__SS10">[46]MRATES!$J$7</definedName>
    <definedName name="__ss12">[8]rdamdata!$J$8</definedName>
    <definedName name="__SS150">[46]MRATES!$G$13</definedName>
    <definedName name="__ss20">[8]rdamdata!$J$7</definedName>
    <definedName name="__SS225">[46]MRATES!$G$14</definedName>
    <definedName name="__SS25">[46]MRATES!$J$10</definedName>
    <definedName name="__SS300">[46]MRATES!$G$15</definedName>
    <definedName name="__ss40">[8]rdamdata!$J$6</definedName>
    <definedName name="__SS6">[46]MRATES!$J$6</definedName>
    <definedName name="__sw1" localSheetId="8">#REF!</definedName>
    <definedName name="__sw1" localSheetId="0">#REF!</definedName>
    <definedName name="__sw1">#REF!</definedName>
    <definedName name="__TB2">'[54]SPT vs PHI'!$B$2:$C$65</definedName>
    <definedName name="__tw2">'[42]C-data'!$F$90</definedName>
    <definedName name="__us1" localSheetId="8">#REF!</definedName>
    <definedName name="__us1" localSheetId="0">#REF!</definedName>
    <definedName name="__us1">#REF!</definedName>
    <definedName name="__var1" localSheetId="8">#REF!</definedName>
    <definedName name="__var1" localSheetId="0">#REF!</definedName>
    <definedName name="__var1">#REF!</definedName>
    <definedName name="__var4" localSheetId="8">#REF!</definedName>
    <definedName name="__var4" localSheetId="0">#REF!</definedName>
    <definedName name="__var4">#REF!</definedName>
    <definedName name="__vat1" localSheetId="8">#REF!</definedName>
    <definedName name="__vat1">#REF!</definedName>
    <definedName name="__vat2" localSheetId="8">#REF!</definedName>
    <definedName name="__vat2">#REF!</definedName>
    <definedName name="__wh10">'[55]hdpe-int-Dia'!$M$3:$M$20</definedName>
    <definedName name="__wh4">'[55]hdpe-int-Dia'!$J$3:$J$20</definedName>
    <definedName name="__wh6">'[55]hdpe-int-Dia'!$K$3:$K$20</definedName>
    <definedName name="__wh8">'[55]hdpe-int-Dia'!$L$3:$L$20</definedName>
    <definedName name="__xh11010" localSheetId="8">#REF!</definedName>
    <definedName name="__xh11010" localSheetId="0">#REF!</definedName>
    <definedName name="__xh11010">#REF!</definedName>
    <definedName name="__xh1104" localSheetId="8">#REF!</definedName>
    <definedName name="__xh1104" localSheetId="0">#REF!</definedName>
    <definedName name="__xh1104">#REF!</definedName>
    <definedName name="__xh1106" localSheetId="8">#REF!</definedName>
    <definedName name="__xh1106" localSheetId="0">#REF!</definedName>
    <definedName name="__xh1106">#REF!</definedName>
    <definedName name="__xh1108" localSheetId="8">#REF!</definedName>
    <definedName name="__xh1108">#REF!</definedName>
    <definedName name="__xh12510" localSheetId="8">#REF!</definedName>
    <definedName name="__xh12510">#REF!</definedName>
    <definedName name="__xh1254" localSheetId="8">#REF!</definedName>
    <definedName name="__xh1254">#REF!</definedName>
    <definedName name="__xh1256" localSheetId="8">#REF!</definedName>
    <definedName name="__xh1256">#REF!</definedName>
    <definedName name="__xh1258" localSheetId="8">#REF!</definedName>
    <definedName name="__xh1258">#REF!</definedName>
    <definedName name="__xh14010" localSheetId="8">#REF!</definedName>
    <definedName name="__xh14010">#REF!</definedName>
    <definedName name="__xh1404" localSheetId="8">#REF!</definedName>
    <definedName name="__xh1404">#REF!</definedName>
    <definedName name="__xh1406" localSheetId="8">#REF!</definedName>
    <definedName name="__xh1406">#REF!</definedName>
    <definedName name="__xh1408" localSheetId="8">#REF!</definedName>
    <definedName name="__xh1408">#REF!</definedName>
    <definedName name="__xh16010" localSheetId="8">#REF!</definedName>
    <definedName name="__xh16010">#REF!</definedName>
    <definedName name="__xh1604" localSheetId="8">#REF!</definedName>
    <definedName name="__xh1604">#REF!</definedName>
    <definedName name="__xh1606" localSheetId="8">#REF!</definedName>
    <definedName name="__xh1606">#REF!</definedName>
    <definedName name="__xh1608" localSheetId="8">#REF!</definedName>
    <definedName name="__xh1608">#REF!</definedName>
    <definedName name="__xh18010" localSheetId="8">#REF!</definedName>
    <definedName name="__xh18010">#REF!</definedName>
    <definedName name="__xh1804" localSheetId="8">#REF!</definedName>
    <definedName name="__xh1804">#REF!</definedName>
    <definedName name="__xh1806" localSheetId="8">#REF!</definedName>
    <definedName name="__xh1806">#REF!</definedName>
    <definedName name="__xh1808" localSheetId="8">#REF!</definedName>
    <definedName name="__xh1808">#REF!</definedName>
    <definedName name="__xh20010" localSheetId="8">#REF!</definedName>
    <definedName name="__xh20010">#REF!</definedName>
    <definedName name="__xh2004" localSheetId="8">#REF!</definedName>
    <definedName name="__xh2004">#REF!</definedName>
    <definedName name="__xh2006" localSheetId="8">#REF!</definedName>
    <definedName name="__xh2006">#REF!</definedName>
    <definedName name="__xh2008" localSheetId="8">#REF!</definedName>
    <definedName name="__xh2008">#REF!</definedName>
    <definedName name="__xh22510" localSheetId="8">#REF!</definedName>
    <definedName name="__xh22510">#REF!</definedName>
    <definedName name="__xh2254" localSheetId="8">#REF!</definedName>
    <definedName name="__xh2254">#REF!</definedName>
    <definedName name="__xh2256">[31]HDPE!$L$30</definedName>
    <definedName name="__xh2258" localSheetId="8">#REF!</definedName>
    <definedName name="__xh2258" localSheetId="0">#REF!</definedName>
    <definedName name="__xh2258">#REF!</definedName>
    <definedName name="__xh2323">[56]HDPE!$O$30</definedName>
    <definedName name="__xh25010" localSheetId="8">#REF!</definedName>
    <definedName name="__xh25010" localSheetId="0">#REF!</definedName>
    <definedName name="__xh25010">#REF!</definedName>
    <definedName name="__xh2504" localSheetId="8">#REF!</definedName>
    <definedName name="__xh2504" localSheetId="0">#REF!</definedName>
    <definedName name="__xh2504">#REF!</definedName>
    <definedName name="__xh2506">[31]HDPE!$M$30</definedName>
    <definedName name="__xh2508" localSheetId="8">#REF!</definedName>
    <definedName name="__xh2508" localSheetId="0">#REF!</definedName>
    <definedName name="__xh2508">#REF!</definedName>
    <definedName name="__xh28010" localSheetId="8">#REF!</definedName>
    <definedName name="__xh28010" localSheetId="0">#REF!</definedName>
    <definedName name="__xh28010">#REF!</definedName>
    <definedName name="__xh2804" localSheetId="8">#REF!</definedName>
    <definedName name="__xh2804" localSheetId="0">#REF!</definedName>
    <definedName name="__xh2804">#REF!</definedName>
    <definedName name="__xh2806">[31]HDPE!$N$30</definedName>
    <definedName name="__xh2808" localSheetId="8">#REF!</definedName>
    <definedName name="__xh2808" localSheetId="0">#REF!</definedName>
    <definedName name="__xh2808">#REF!</definedName>
    <definedName name="__xh31510" localSheetId="8">#REF!</definedName>
    <definedName name="__xh31510" localSheetId="0">#REF!</definedName>
    <definedName name="__xh31510">#REF!</definedName>
    <definedName name="__xh3154" localSheetId="8">#REF!</definedName>
    <definedName name="__xh3154" localSheetId="0">#REF!</definedName>
    <definedName name="__xh3154">#REF!</definedName>
    <definedName name="__xh3156">[31]HDPE!$O$30</definedName>
    <definedName name="__xh3158" localSheetId="8">#REF!</definedName>
    <definedName name="__xh3158" localSheetId="0">#REF!</definedName>
    <definedName name="__xh3158">#REF!</definedName>
    <definedName name="__xh3554" localSheetId="8">#REF!</definedName>
    <definedName name="__xh3554" localSheetId="0">#REF!</definedName>
    <definedName name="__xh3554">#REF!</definedName>
    <definedName name="__xh3556" localSheetId="8">#REF!</definedName>
    <definedName name="__xh3556" localSheetId="0">#REF!</definedName>
    <definedName name="__xh3556">#REF!</definedName>
    <definedName name="__xh6310" localSheetId="8">#REF!</definedName>
    <definedName name="__xh6310">#REF!</definedName>
    <definedName name="__xh634">[31]HDPE!$C$16</definedName>
    <definedName name="__xh636" localSheetId="8">#REF!</definedName>
    <definedName name="__xh636" localSheetId="0">#REF!</definedName>
    <definedName name="__xh636">#REF!</definedName>
    <definedName name="__xh638" localSheetId="8">#REF!</definedName>
    <definedName name="__xh638" localSheetId="0">#REF!</definedName>
    <definedName name="__xh638">#REF!</definedName>
    <definedName name="__xh7510" localSheetId="8">#REF!</definedName>
    <definedName name="__xh7510" localSheetId="0">#REF!</definedName>
    <definedName name="__xh7510">#REF!</definedName>
    <definedName name="__xh754" localSheetId="8">#REF!</definedName>
    <definedName name="__xh754">#REF!</definedName>
    <definedName name="__xh756" localSheetId="8">#REF!</definedName>
    <definedName name="__xh756">#REF!</definedName>
    <definedName name="__xh758" localSheetId="8">#REF!</definedName>
    <definedName name="__xh758">#REF!</definedName>
    <definedName name="__xh9010" localSheetId="8">#REF!</definedName>
    <definedName name="__xh9010">#REF!</definedName>
    <definedName name="__xh904" localSheetId="8">#REF!</definedName>
    <definedName name="__xh904">#REF!</definedName>
    <definedName name="__xh906" localSheetId="8">#REF!</definedName>
    <definedName name="__xh906">#REF!</definedName>
    <definedName name="__xh908" localSheetId="8">#REF!</definedName>
    <definedName name="__xh908">#REF!</definedName>
    <definedName name="__xh9999">[57]HDPE!$L$30</definedName>
    <definedName name="__xk7100">[31]DI!$C$37</definedName>
    <definedName name="__xk7150">[31]DI!$D$37</definedName>
    <definedName name="__xk7200" localSheetId="8">#REF!</definedName>
    <definedName name="__xk7200" localSheetId="0">#REF!</definedName>
    <definedName name="__xk7200">#REF!</definedName>
    <definedName name="__xk7250">[31]DI!$F$37</definedName>
    <definedName name="__xk7300">[31]DI!$G$37</definedName>
    <definedName name="__xk7350" localSheetId="8">#REF!</definedName>
    <definedName name="__xk7350" localSheetId="0">#REF!</definedName>
    <definedName name="__xk7350">#REF!</definedName>
    <definedName name="__xk7400" localSheetId="8">#REF!</definedName>
    <definedName name="__xk7400" localSheetId="0">#REF!</definedName>
    <definedName name="__xk7400">#REF!</definedName>
    <definedName name="__xk7450" localSheetId="8">#REF!</definedName>
    <definedName name="__xk7450" localSheetId="0">#REF!</definedName>
    <definedName name="__xk7450">#REF!</definedName>
    <definedName name="__xk7500" localSheetId="8">#REF!</definedName>
    <definedName name="__xk7500">#REF!</definedName>
    <definedName name="__xk7600" localSheetId="8">#REF!</definedName>
    <definedName name="__xk7600">#REF!</definedName>
    <definedName name="__xk9100" localSheetId="8">#REF!</definedName>
    <definedName name="__xk9100">#REF!</definedName>
    <definedName name="__xk91000" localSheetId="8">#REF!</definedName>
    <definedName name="__xk91000">#REF!</definedName>
    <definedName name="__xk9150" localSheetId="8">#REF!</definedName>
    <definedName name="__xk9150">#REF!</definedName>
    <definedName name="__xk9200" localSheetId="8">#REF!</definedName>
    <definedName name="__xk9200">#REF!</definedName>
    <definedName name="__xk9250" localSheetId="8">#REF!</definedName>
    <definedName name="__xk9250">#REF!</definedName>
    <definedName name="__xk9300" localSheetId="8">#REF!</definedName>
    <definedName name="__xk9300">#REF!</definedName>
    <definedName name="__xk9350" localSheetId="8">#REF!</definedName>
    <definedName name="__xk9350">#REF!</definedName>
    <definedName name="__xk9400" localSheetId="8">#REF!</definedName>
    <definedName name="__xk9400">#REF!</definedName>
    <definedName name="__xk9450" localSheetId="8">#REF!</definedName>
    <definedName name="__xk9450">#REF!</definedName>
    <definedName name="__xk9500" localSheetId="8">#REF!</definedName>
    <definedName name="__xk9500">#REF!</definedName>
    <definedName name="__xk9600" localSheetId="8">#REF!</definedName>
    <definedName name="__xk9600">#REF!</definedName>
    <definedName name="__xk9700" localSheetId="8">#REF!</definedName>
    <definedName name="__xk9700">#REF!</definedName>
    <definedName name="__xk9750" localSheetId="8">#REF!</definedName>
    <definedName name="__xk9750">#REF!</definedName>
    <definedName name="__xk9800" localSheetId="8">#REF!</definedName>
    <definedName name="__xk9800">#REF!</definedName>
    <definedName name="__xk9900" localSheetId="8">#REF!</definedName>
    <definedName name="__xk9900">#REF!</definedName>
    <definedName name="__xlfn.BAHTTEXT" hidden="1">#NAME?</definedName>
    <definedName name="__xlfn.ISFORMULA" hidden="1">#NAME?</definedName>
    <definedName name="__xlfn_BAHTTEXT">NA()</definedName>
    <definedName name="__xlnm.Print_Area" localSheetId="8">#REF!</definedName>
    <definedName name="__xlnm.Print_Area" localSheetId="0">#REF!</definedName>
    <definedName name="__xlnm.Print_Area">#REF!</definedName>
    <definedName name="__xlnm.Print_Area_3">"#REF!"</definedName>
    <definedName name="__xlnm.Print_Area_4">"#REF!"</definedName>
    <definedName name="__xlnm.Print_Area_7">"#REF!"</definedName>
    <definedName name="__xlnm.Print_Titles_3" localSheetId="8">#REF!</definedName>
    <definedName name="__xlnm.Print_Titles_3" localSheetId="0">#REF!</definedName>
    <definedName name="__xlnm.Print_Titles_3">#REF!</definedName>
    <definedName name="__xlnm_Database">NA()</definedName>
    <definedName name="__xp11010">[31]pvc!$F$61</definedName>
    <definedName name="__xp1104">[31]pvc!$F$31</definedName>
    <definedName name="__xp1106">[31]pvc!$F$46</definedName>
    <definedName name="__xp12510" localSheetId="8">#REF!</definedName>
    <definedName name="__xp12510" localSheetId="0">#REF!</definedName>
    <definedName name="__xp12510">#REF!</definedName>
    <definedName name="__xp1254">[31]pvc!$G$31</definedName>
    <definedName name="__xp1256">[31]pvc!$G$46</definedName>
    <definedName name="__xp14010">[31]pvc!$H$61</definedName>
    <definedName name="__xp1404">[31]pvc!$H$31</definedName>
    <definedName name="__xp1406">[31]pvc!$H$46</definedName>
    <definedName name="__xp16010" localSheetId="8">#REF!</definedName>
    <definedName name="__xp16010" localSheetId="0">#REF!</definedName>
    <definedName name="__xp16010">#REF!</definedName>
    <definedName name="__xp1604">[31]pvc!$I$31</definedName>
    <definedName name="__xp1606">[31]pvc!$I$46</definedName>
    <definedName name="__xp18010" localSheetId="8">#REF!</definedName>
    <definedName name="__xp18010" localSheetId="0">#REF!</definedName>
    <definedName name="__xp18010">#REF!</definedName>
    <definedName name="__xp1804">[31]pvc!$J$31</definedName>
    <definedName name="__xp1806">[31]pvc!$J$46</definedName>
    <definedName name="__xp20010" localSheetId="8">#REF!</definedName>
    <definedName name="__xp20010" localSheetId="0">#REF!</definedName>
    <definedName name="__xp20010">#REF!</definedName>
    <definedName name="__xp2004" localSheetId="8">#REF!</definedName>
    <definedName name="__xp2004" localSheetId="0">#REF!</definedName>
    <definedName name="__xp2004">#REF!</definedName>
    <definedName name="__xp2006">[31]pvc!$K$46</definedName>
    <definedName name="__xp22510" localSheetId="8">#REF!</definedName>
    <definedName name="__xp22510" localSheetId="0">#REF!</definedName>
    <definedName name="__xp22510">#REF!</definedName>
    <definedName name="__xp2254" localSheetId="8">#REF!</definedName>
    <definedName name="__xp2254" localSheetId="0">#REF!</definedName>
    <definedName name="__xp2254">#REF!</definedName>
    <definedName name="__xp2256" localSheetId="8">#REF!</definedName>
    <definedName name="__xp2256" localSheetId="0">#REF!</definedName>
    <definedName name="__xp2256">#REF!</definedName>
    <definedName name="__xp25010" localSheetId="8">#REF!</definedName>
    <definedName name="__xp25010">#REF!</definedName>
    <definedName name="__xp2504" localSheetId="8">#REF!</definedName>
    <definedName name="__xp2504">#REF!</definedName>
    <definedName name="__xp2506" localSheetId="8">#REF!</definedName>
    <definedName name="__xp2506">#REF!</definedName>
    <definedName name="__xp28010" localSheetId="8">#REF!</definedName>
    <definedName name="__xp28010">#REF!</definedName>
    <definedName name="__xp2804" localSheetId="8">#REF!</definedName>
    <definedName name="__xp2804">#REF!</definedName>
    <definedName name="__xp2806" localSheetId="8">#REF!</definedName>
    <definedName name="__xp2806">#REF!</definedName>
    <definedName name="__xp31510" localSheetId="8">#REF!</definedName>
    <definedName name="__xp31510">#REF!</definedName>
    <definedName name="__xp3154" localSheetId="8">#REF!</definedName>
    <definedName name="__xp3154">#REF!</definedName>
    <definedName name="__xp3156" localSheetId="8">#REF!</definedName>
    <definedName name="__xp3156">#REF!</definedName>
    <definedName name="__xp6310">[31]pvc!$C$61</definedName>
    <definedName name="__xp634" localSheetId="8">#REF!</definedName>
    <definedName name="__xp634" localSheetId="0">#REF!</definedName>
    <definedName name="__xp634">#REF!</definedName>
    <definedName name="__xp636">[31]pvc!$C$46</definedName>
    <definedName name="__xp7510">[31]pvc!$D$61</definedName>
    <definedName name="__xp754">[31]pvc!$D$31</definedName>
    <definedName name="__xp756">[31]pvc!$D$46</definedName>
    <definedName name="__xp9010">[31]pvc!$E$61</definedName>
    <definedName name="__xp904">[31]pvc!$E$31</definedName>
    <definedName name="__xp906">[31]pvc!$E$46</definedName>
    <definedName name="__xx634">[56]HDPE!$C$16</definedName>
    <definedName name="_0" localSheetId="8">#REF!</definedName>
    <definedName name="_0" localSheetId="0">#REF!</definedName>
    <definedName name="_0">#REF!</definedName>
    <definedName name="_0_10" localSheetId="8">#REF!</definedName>
    <definedName name="_0_10" localSheetId="0">#REF!</definedName>
    <definedName name="_0_10">#REF!</definedName>
    <definedName name="_055" localSheetId="8">#REF!</definedName>
    <definedName name="_055" localSheetId="0">#REF!</definedName>
    <definedName name="_055">#REF!</definedName>
    <definedName name="_0knrothpfinal" localSheetId="8">#REF!</definedName>
    <definedName name="_0knrothpfinal">#REF!</definedName>
    <definedName name="_1__Bitumen_pressure">[58]Usage!$C$11</definedName>
    <definedName name="_1_1" localSheetId="8">'[59]Proforma -II '!#REF!</definedName>
    <definedName name="_1_1" localSheetId="0">'[59]Proforma -II '!#REF!</definedName>
    <definedName name="_1_1">'[59]Proforma -II '!#REF!</definedName>
    <definedName name="_10_mm" localSheetId="8">#REF!</definedName>
    <definedName name="_10_mm" localSheetId="0">#REF!</definedName>
    <definedName name="_10_mm">#REF!</definedName>
    <definedName name="_1000_mm_diameter" localSheetId="8">#REF!</definedName>
    <definedName name="_1000_mm_diameter" localSheetId="0">#REF!</definedName>
    <definedName name="_1000_mm_diameter">#REF!</definedName>
    <definedName name="_12_mm" localSheetId="8">#REF!</definedName>
    <definedName name="_12_mm" localSheetId="0">#REF!</definedName>
    <definedName name="_12_mm">#REF!</definedName>
    <definedName name="_1220_mm_diameter" localSheetId="8">#REF!</definedName>
    <definedName name="_1220_mm_diameter">#REF!</definedName>
    <definedName name="_13" localSheetId="8">#REF!</definedName>
    <definedName name="_13">#REF!</definedName>
    <definedName name="_150_mm_thickness">'[58]Common '!$D$294</definedName>
    <definedName name="_2_and_3" localSheetId="8">'[60]Estimate '!#REF!</definedName>
    <definedName name="_2_and_3" localSheetId="0">'[60]Estimate '!#REF!</definedName>
    <definedName name="_2_and_3">'[60]Estimate '!#REF!</definedName>
    <definedName name="_20_mm" localSheetId="8">#REF!</definedName>
    <definedName name="_20_mm" localSheetId="0">#REF!</definedName>
    <definedName name="_20_mm">#REF!</definedName>
    <definedName name="_25_mm" localSheetId="8">#REF!</definedName>
    <definedName name="_25_mm" localSheetId="0">#REF!</definedName>
    <definedName name="_25_mm">#REF!</definedName>
    <definedName name="_250_mm_diameter" localSheetId="8">#REF!</definedName>
    <definedName name="_250_mm_diameter" localSheetId="0">#REF!</definedName>
    <definedName name="_250_mm_diameter">#REF!</definedName>
    <definedName name="_2m_100" localSheetId="8">#REF!</definedName>
    <definedName name="_2m_100">#REF!</definedName>
    <definedName name="_2m_150" localSheetId="8">#REF!</definedName>
    <definedName name="_2m_150">#REF!</definedName>
    <definedName name="_2m_200" localSheetId="8">#REF!</definedName>
    <definedName name="_2m_200">#REF!</definedName>
    <definedName name="_2m_25" localSheetId="8">#REF!</definedName>
    <definedName name="_2m_25">#REF!</definedName>
    <definedName name="_2m_250" localSheetId="8">#REF!</definedName>
    <definedName name="_2m_250">#REF!</definedName>
    <definedName name="_2m_300" localSheetId="8">#REF!</definedName>
    <definedName name="_2m_300">#REF!</definedName>
    <definedName name="_2m_32" localSheetId="8">#REF!</definedName>
    <definedName name="_2m_32">#REF!</definedName>
    <definedName name="_2m_40" localSheetId="8">#REF!</definedName>
    <definedName name="_2m_40">#REF!</definedName>
    <definedName name="_2m_50" localSheetId="8">#REF!</definedName>
    <definedName name="_2m_50">#REF!</definedName>
    <definedName name="_2m_65" localSheetId="8">#REF!</definedName>
    <definedName name="_2m_65">#REF!</definedName>
    <definedName name="_2m_80" localSheetId="8">#REF!</definedName>
    <definedName name="_2m_80">#REF!</definedName>
    <definedName name="_3" localSheetId="8" hidden="1">'[61]final abstract'!#REF!</definedName>
    <definedName name="_3" localSheetId="0" hidden="1">'[61]final abstract'!#REF!</definedName>
    <definedName name="_3" hidden="1">'[61]final abstract'!#REF!</definedName>
    <definedName name="_300_mm_diameter" localSheetId="8">#REF!</definedName>
    <definedName name="_300_mm_diameter" localSheetId="0">#REF!</definedName>
    <definedName name="_300_mm_diameter">#REF!</definedName>
    <definedName name="_3Bar">[62]wh_data!$M$160</definedName>
    <definedName name="_3m_100" localSheetId="8">#REF!</definedName>
    <definedName name="_3m_100" localSheetId="0">#REF!</definedName>
    <definedName name="_3m_100">#REF!</definedName>
    <definedName name="_3m_150" localSheetId="8">#REF!</definedName>
    <definedName name="_3m_150" localSheetId="0">#REF!</definedName>
    <definedName name="_3m_150">#REF!</definedName>
    <definedName name="_3m_200" localSheetId="8">#REF!</definedName>
    <definedName name="_3m_200" localSheetId="0">#REF!</definedName>
    <definedName name="_3m_200">#REF!</definedName>
    <definedName name="_3m_25" localSheetId="8">#REF!</definedName>
    <definedName name="_3m_25">#REF!</definedName>
    <definedName name="_3m_250" localSheetId="8">#REF!</definedName>
    <definedName name="_3m_250">#REF!</definedName>
    <definedName name="_3m_300" localSheetId="8">#REF!</definedName>
    <definedName name="_3m_300">#REF!</definedName>
    <definedName name="_3m_32" localSheetId="8">#REF!</definedName>
    <definedName name="_3m_32">#REF!</definedName>
    <definedName name="_3m_40" localSheetId="8">#REF!</definedName>
    <definedName name="_3m_40">#REF!</definedName>
    <definedName name="_3m_50" localSheetId="8">#REF!</definedName>
    <definedName name="_3m_50">#REF!</definedName>
    <definedName name="_3m_65" localSheetId="8">#REF!</definedName>
    <definedName name="_3m_65">#REF!</definedName>
    <definedName name="_3m_80" localSheetId="8">#REF!</definedName>
    <definedName name="_3m_80">#REF!</definedName>
    <definedName name="_40_mm" localSheetId="8">#REF!</definedName>
    <definedName name="_40_mm">#REF!</definedName>
    <definedName name="_40_mm_size_OG" localSheetId="8">#REF!</definedName>
    <definedName name="_40_mm_size_OG">#REF!</definedName>
    <definedName name="_40_mm_SS_5_HBG" localSheetId="8">[63]Material!#REF!</definedName>
    <definedName name="_40_mm_SS_5_HBG">[63]Material!#REF!</definedName>
    <definedName name="_40_mm_thick_ness" localSheetId="8">#REF!</definedName>
    <definedName name="_40_mm_thick_ness" localSheetId="0">#REF!</definedName>
    <definedName name="_40_mm_thick_ness">#REF!</definedName>
    <definedName name="_40MM_HBG" localSheetId="8">#REF!</definedName>
    <definedName name="_40MM_HBG" localSheetId="0">#REF!</definedName>
    <definedName name="_40MM_HBG">#REF!</definedName>
    <definedName name="_45_mm" localSheetId="8">#REF!</definedName>
    <definedName name="_45_mm" localSheetId="0">#REF!</definedName>
    <definedName name="_45_mm">#REF!</definedName>
    <definedName name="_450_mm_diameter" localSheetId="8">#REF!</definedName>
    <definedName name="_450_mm_diameter">#REF!</definedName>
    <definedName name="_50_mm" localSheetId="8">#REF!</definedName>
    <definedName name="_50_mm">#REF!</definedName>
    <definedName name="_6_mm" localSheetId="8">#REF!</definedName>
    <definedName name="_6_mm">#REF!</definedName>
    <definedName name="_6_mm_SS_5_HBG_m_c" localSheetId="8">[63]Material!#REF!</definedName>
    <definedName name="_6_mm_SS_5_HBG_m_c">[63]Material!#REF!</definedName>
    <definedName name="_600_mm_diameter" localSheetId="8">#REF!</definedName>
    <definedName name="_600_mm_diameter" localSheetId="0">#REF!</definedName>
    <definedName name="_600_mm_diameter">#REF!</definedName>
    <definedName name="_65MM_HBG" localSheetId="8">#REF!</definedName>
    <definedName name="_65MM_HBG" localSheetId="0">#REF!</definedName>
    <definedName name="_65MM_HBG">#REF!</definedName>
    <definedName name="_65MM_HBT" localSheetId="8">#REF!</definedName>
    <definedName name="_65MM_HBT" localSheetId="0">#REF!</definedName>
    <definedName name="_65MM_HBT">#REF!</definedName>
    <definedName name="_65MM_OG" localSheetId="8">#REF!</definedName>
    <definedName name="_65MM_OG">#REF!</definedName>
    <definedName name="_75_mm_thick_ness">'[58]Common '!$D$287</definedName>
    <definedName name="_750_mm_diameter" localSheetId="8">#REF!</definedName>
    <definedName name="_750_mm_diameter" localSheetId="0">#REF!</definedName>
    <definedName name="_750_mm_diameter">#REF!</definedName>
    <definedName name="_800_mm_diameter" localSheetId="8">#REF!</definedName>
    <definedName name="_800_mm_diameter" localSheetId="0">#REF!</definedName>
    <definedName name="_800_mm_diameter">#REF!</definedName>
    <definedName name="_a" localSheetId="8">#REF!</definedName>
    <definedName name="_a" localSheetId="0">#REF!</definedName>
    <definedName name="_a">#REF!</definedName>
    <definedName name="_a_10" localSheetId="8">#REF!</definedName>
    <definedName name="_a_10">#REF!</definedName>
    <definedName name="_aaa10" localSheetId="8">#REF!</definedName>
    <definedName name="_aaa10">#REF!</definedName>
    <definedName name="_aaa5" localSheetId="8">#REF!</definedName>
    <definedName name="_aaa5">#REF!</definedName>
    <definedName name="_AAA51" localSheetId="8">#REF!</definedName>
    <definedName name="_AAA51">#REF!</definedName>
    <definedName name="_aaa55" localSheetId="8">#REF!</definedName>
    <definedName name="_aaa55">#REF!</definedName>
    <definedName name="_AAA6" localSheetId="8">#REF!</definedName>
    <definedName name="_AAA6">#REF!</definedName>
    <definedName name="_AAA7" localSheetId="8">#REF!</definedName>
    <definedName name="_AAA7">#REF!</definedName>
    <definedName name="_AAD5" localSheetId="8">#REF!</definedName>
    <definedName name="_AAD5">#REF!</definedName>
    <definedName name="_aad55" localSheetId="8">#REF!</definedName>
    <definedName name="_aad55">#REF!</definedName>
    <definedName name="_atw2" localSheetId="8">#REF!</definedName>
    <definedName name="_atw2">#REF!</definedName>
    <definedName name="_AUX1" localSheetId="8">#REF!</definedName>
    <definedName name="_AUX1">#REF!</definedName>
    <definedName name="_AUX111">[48]bom!$R$2</definedName>
    <definedName name="_aux2" localSheetId="8">#REF!</definedName>
    <definedName name="_aux2" localSheetId="0">#REF!</definedName>
    <definedName name="_aux2">#REF!</definedName>
    <definedName name="_AUX3" localSheetId="8">#REF!</definedName>
    <definedName name="_AUX3" localSheetId="0">#REF!</definedName>
    <definedName name="_AUX3">#REF!</definedName>
    <definedName name="_b">NA()</definedName>
    <definedName name="_bla1">[1]leads!$H$7</definedName>
    <definedName name="_bol1" localSheetId="8">#REF!</definedName>
    <definedName name="_bol1" localSheetId="0">#REF!</definedName>
    <definedName name="_bol1">#REF!</definedName>
    <definedName name="_brush" localSheetId="8">#REF!</definedName>
    <definedName name="_brush" localSheetId="0">#REF!</definedName>
    <definedName name="_brush">#REF!</definedName>
    <definedName name="_BSG100" localSheetId="8">#REF!</definedName>
    <definedName name="_BSG100" localSheetId="0">#REF!</definedName>
    <definedName name="_BSG100">#REF!</definedName>
    <definedName name="_BSG150" localSheetId="8">#REF!</definedName>
    <definedName name="_BSG150">#REF!</definedName>
    <definedName name="_BSG5" localSheetId="8">#REF!</definedName>
    <definedName name="_BSG5">#REF!</definedName>
    <definedName name="_BSG75" localSheetId="8">#REF!</definedName>
    <definedName name="_BSG75">#REF!</definedName>
    <definedName name="_BTC1" localSheetId="8">#REF!</definedName>
    <definedName name="_BTC1">#REF!</definedName>
    <definedName name="_BTC10" localSheetId="8">#REF!</definedName>
    <definedName name="_BTC10">#REF!</definedName>
    <definedName name="_BTC11" localSheetId="8">#REF!</definedName>
    <definedName name="_BTC11">#REF!</definedName>
    <definedName name="_BTC12" localSheetId="8">#REF!</definedName>
    <definedName name="_BTC12">#REF!</definedName>
    <definedName name="_BTC13" localSheetId="8">#REF!</definedName>
    <definedName name="_BTC13">#REF!</definedName>
    <definedName name="_BTC14" localSheetId="8">#REF!</definedName>
    <definedName name="_BTC14">#REF!</definedName>
    <definedName name="_BTC15" localSheetId="8">#REF!</definedName>
    <definedName name="_BTC15">#REF!</definedName>
    <definedName name="_BTC16" localSheetId="8">#REF!</definedName>
    <definedName name="_BTC16">#REF!</definedName>
    <definedName name="_BTC17" localSheetId="8">#REF!</definedName>
    <definedName name="_BTC17">#REF!</definedName>
    <definedName name="_BTC18" localSheetId="8">#REF!</definedName>
    <definedName name="_BTC18">#REF!</definedName>
    <definedName name="_BTC19" localSheetId="8">#REF!</definedName>
    <definedName name="_BTC19">#REF!</definedName>
    <definedName name="_BTC2" localSheetId="8">#REF!</definedName>
    <definedName name="_BTC2">#REF!</definedName>
    <definedName name="_BTC20" localSheetId="8">#REF!</definedName>
    <definedName name="_BTC20">#REF!</definedName>
    <definedName name="_BTC21" localSheetId="8">#REF!</definedName>
    <definedName name="_BTC21">#REF!</definedName>
    <definedName name="_BTC22" localSheetId="8">#REF!</definedName>
    <definedName name="_BTC22">#REF!</definedName>
    <definedName name="_BTC23" localSheetId="8">#REF!</definedName>
    <definedName name="_BTC23">#REF!</definedName>
    <definedName name="_BTC24" localSheetId="8">#REF!</definedName>
    <definedName name="_BTC24">#REF!</definedName>
    <definedName name="_BTC3" localSheetId="8">#REF!</definedName>
    <definedName name="_BTC3">#REF!</definedName>
    <definedName name="_BTC4" localSheetId="8">#REF!</definedName>
    <definedName name="_BTC4">#REF!</definedName>
    <definedName name="_BTC5" localSheetId="8">#REF!</definedName>
    <definedName name="_BTC5">#REF!</definedName>
    <definedName name="_BTC6" localSheetId="8">#REF!</definedName>
    <definedName name="_BTC6">#REF!</definedName>
    <definedName name="_BTC7" localSheetId="8">#REF!</definedName>
    <definedName name="_BTC7">#REF!</definedName>
    <definedName name="_BTC8" localSheetId="8">#REF!</definedName>
    <definedName name="_BTC8">#REF!</definedName>
    <definedName name="_BTC9" localSheetId="8">#REF!</definedName>
    <definedName name="_BTC9">#REF!</definedName>
    <definedName name="_BTR1" localSheetId="8">#REF!</definedName>
    <definedName name="_BTR1">#REF!</definedName>
    <definedName name="_BTR10" localSheetId="8">#REF!</definedName>
    <definedName name="_BTR10">#REF!</definedName>
    <definedName name="_BTR11" localSheetId="8">#REF!</definedName>
    <definedName name="_BTR11">#REF!</definedName>
    <definedName name="_BTR12" localSheetId="8">#REF!</definedName>
    <definedName name="_BTR12">#REF!</definedName>
    <definedName name="_BTR13" localSheetId="8">#REF!</definedName>
    <definedName name="_BTR13">#REF!</definedName>
    <definedName name="_BTR14" localSheetId="8">#REF!</definedName>
    <definedName name="_BTR14">#REF!</definedName>
    <definedName name="_BTR15" localSheetId="8">#REF!</definedName>
    <definedName name="_BTR15">#REF!</definedName>
    <definedName name="_BTR16" localSheetId="8">#REF!</definedName>
    <definedName name="_BTR16">#REF!</definedName>
    <definedName name="_BTR17" localSheetId="8">#REF!</definedName>
    <definedName name="_BTR17">#REF!</definedName>
    <definedName name="_BTR18" localSheetId="8">#REF!</definedName>
    <definedName name="_BTR18">#REF!</definedName>
    <definedName name="_BTR19" localSheetId="8">#REF!</definedName>
    <definedName name="_BTR19">#REF!</definedName>
    <definedName name="_BTR2" localSheetId="8">#REF!</definedName>
    <definedName name="_BTR2">#REF!</definedName>
    <definedName name="_BTR20" localSheetId="8">#REF!</definedName>
    <definedName name="_BTR20">#REF!</definedName>
    <definedName name="_BTR21" localSheetId="8">#REF!</definedName>
    <definedName name="_BTR21">#REF!</definedName>
    <definedName name="_BTR22" localSheetId="8">#REF!</definedName>
    <definedName name="_BTR22">#REF!</definedName>
    <definedName name="_BTR23" localSheetId="8">#REF!</definedName>
    <definedName name="_BTR23">#REF!</definedName>
    <definedName name="_BTR24" localSheetId="8">#REF!</definedName>
    <definedName name="_BTR24">#REF!</definedName>
    <definedName name="_BTR3" localSheetId="8">#REF!</definedName>
    <definedName name="_BTR3">#REF!</definedName>
    <definedName name="_BTR4" localSheetId="8">#REF!</definedName>
    <definedName name="_BTR4">#REF!</definedName>
    <definedName name="_BTR5" localSheetId="8">#REF!</definedName>
    <definedName name="_BTR5">#REF!</definedName>
    <definedName name="_BTR6" localSheetId="8">#REF!</definedName>
    <definedName name="_BTR6">#REF!</definedName>
    <definedName name="_BTR7" localSheetId="8">#REF!</definedName>
    <definedName name="_BTR7">#REF!</definedName>
    <definedName name="_BTR8" localSheetId="8">#REF!</definedName>
    <definedName name="_BTR8">#REF!</definedName>
    <definedName name="_BTR9" localSheetId="8">#REF!</definedName>
    <definedName name="_BTR9">#REF!</definedName>
    <definedName name="_BTS1" localSheetId="8">#REF!</definedName>
    <definedName name="_BTS1">#REF!</definedName>
    <definedName name="_BTS10" localSheetId="8">#REF!</definedName>
    <definedName name="_BTS10">#REF!</definedName>
    <definedName name="_BTS11" localSheetId="8">#REF!</definedName>
    <definedName name="_BTS11">#REF!</definedName>
    <definedName name="_BTS12" localSheetId="8">#REF!</definedName>
    <definedName name="_BTS12">#REF!</definedName>
    <definedName name="_BTS13" localSheetId="8">#REF!</definedName>
    <definedName name="_BTS13">#REF!</definedName>
    <definedName name="_BTS14" localSheetId="8">#REF!</definedName>
    <definedName name="_BTS14">#REF!</definedName>
    <definedName name="_BTS15" localSheetId="8">#REF!</definedName>
    <definedName name="_BTS15">#REF!</definedName>
    <definedName name="_BTS16" localSheetId="8">#REF!</definedName>
    <definedName name="_BTS16">#REF!</definedName>
    <definedName name="_BTS17" localSheetId="8">#REF!</definedName>
    <definedName name="_BTS17">#REF!</definedName>
    <definedName name="_BTS18" localSheetId="8">#REF!</definedName>
    <definedName name="_BTS18">#REF!</definedName>
    <definedName name="_BTS19" localSheetId="8">#REF!</definedName>
    <definedName name="_BTS19">#REF!</definedName>
    <definedName name="_BTS2" localSheetId="8">#REF!</definedName>
    <definedName name="_BTS2">#REF!</definedName>
    <definedName name="_BTS20" localSheetId="8">#REF!</definedName>
    <definedName name="_BTS20">#REF!</definedName>
    <definedName name="_BTS21" localSheetId="8">#REF!</definedName>
    <definedName name="_BTS21">#REF!</definedName>
    <definedName name="_BTS22" localSheetId="8">#REF!</definedName>
    <definedName name="_BTS22">#REF!</definedName>
    <definedName name="_BTS23" localSheetId="8">#REF!</definedName>
    <definedName name="_BTS23">#REF!</definedName>
    <definedName name="_BTS24" localSheetId="8">#REF!</definedName>
    <definedName name="_BTS24">#REF!</definedName>
    <definedName name="_BTS3" localSheetId="8">#REF!</definedName>
    <definedName name="_BTS3">#REF!</definedName>
    <definedName name="_BTS4" localSheetId="8">#REF!</definedName>
    <definedName name="_BTS4">#REF!</definedName>
    <definedName name="_BTS5" localSheetId="8">#REF!</definedName>
    <definedName name="_BTS5">#REF!</definedName>
    <definedName name="_BTS6" localSheetId="8">#REF!</definedName>
    <definedName name="_BTS6">#REF!</definedName>
    <definedName name="_BTS7" localSheetId="8">#REF!</definedName>
    <definedName name="_BTS7">#REF!</definedName>
    <definedName name="_BTS8" localSheetId="8">#REF!</definedName>
    <definedName name="_BTS8">#REF!</definedName>
    <definedName name="_BTS9" localSheetId="8">#REF!</definedName>
    <definedName name="_BTS9">#REF!</definedName>
    <definedName name="_C" localSheetId="8">#REF!</definedName>
    <definedName name="_C">#REF!</definedName>
    <definedName name="_C_10" localSheetId="8">#REF!</definedName>
    <definedName name="_C_10">#REF!</definedName>
    <definedName name="_can430">40.73</definedName>
    <definedName name="_can435">43.3</definedName>
    <definedName name="_cbr1" localSheetId="8">#REF!</definedName>
    <definedName name="_cbr1" localSheetId="0">#REF!</definedName>
    <definedName name="_cbr1">#REF!</definedName>
    <definedName name="_cbr2" localSheetId="8">#REF!</definedName>
    <definedName name="_cbr2" localSheetId="0">#REF!</definedName>
    <definedName name="_cbr2">#REF!</definedName>
    <definedName name="_cbr3" localSheetId="8">#REF!</definedName>
    <definedName name="_cbr3" localSheetId="0">#REF!</definedName>
    <definedName name="_cbr3">#REF!</definedName>
    <definedName name="_cbr4" localSheetId="8">#REF!</definedName>
    <definedName name="_cbr4">#REF!</definedName>
    <definedName name="_CCW1">[13]DATA!$H$67</definedName>
    <definedName name="_CCW2">[13]DATA!$H$97</definedName>
    <definedName name="_CD2" localSheetId="8">#REF!</definedName>
    <definedName name="_CD2" localSheetId="0">#REF!</definedName>
    <definedName name="_CD2">#REF!</definedName>
    <definedName name="_CEM" localSheetId="8">#REF!</definedName>
    <definedName name="_CEM" localSheetId="0">#REF!</definedName>
    <definedName name="_CEM">#REF!</definedName>
    <definedName name="_ceramic" localSheetId="8">#REF!</definedName>
    <definedName name="_ceramic" localSheetId="0">#REF!</definedName>
    <definedName name="_ceramic">#REF!</definedName>
    <definedName name="_cir">[64]Cover!$E$27</definedName>
    <definedName name="_COL10" localSheetId="8">'[65]col-reinft1'!#REF!</definedName>
    <definedName name="_COL10" localSheetId="0">'[65]col-reinft1'!#REF!</definedName>
    <definedName name="_COL10">'[65]col-reinft1'!#REF!</definedName>
    <definedName name="_COL101" localSheetId="8">'[66]col-reinft1'!#REF!</definedName>
    <definedName name="_COL101" localSheetId="0">'[66]col-reinft1'!#REF!</definedName>
    <definedName name="_COL101">'[66]col-reinft1'!#REF!</definedName>
    <definedName name="_COL11" localSheetId="8">'[65]col-reinft1'!#REF!</definedName>
    <definedName name="_COL11" localSheetId="0">'[65]col-reinft1'!#REF!</definedName>
    <definedName name="_COL11">'[65]col-reinft1'!#REF!</definedName>
    <definedName name="_COL111" localSheetId="8">'[66]col-reinft1'!#REF!</definedName>
    <definedName name="_COL111" localSheetId="0">'[66]col-reinft1'!#REF!</definedName>
    <definedName name="_COL111">'[66]col-reinft1'!#REF!</definedName>
    <definedName name="_cp" localSheetId="8">#REF!</definedName>
    <definedName name="_cp" localSheetId="0">#REF!</definedName>
    <definedName name="_cp">#REF!</definedName>
    <definedName name="_Ctr10" localSheetId="8">#REF!</definedName>
    <definedName name="_Ctr10" localSheetId="0">#REF!</definedName>
    <definedName name="_Ctr10">#REF!</definedName>
    <definedName name="_cur1">[2]r!$F$30</definedName>
    <definedName name="_CY53__" localSheetId="8">#REF!</definedName>
    <definedName name="_CY53__" localSheetId="0">#REF!</definedName>
    <definedName name="_CY53__">#REF!</definedName>
    <definedName name="_CY53___10" localSheetId="8">#REF!</definedName>
    <definedName name="_CY53___10" localSheetId="0">#REF!</definedName>
    <definedName name="_CY53___10">#REF!</definedName>
    <definedName name="_dadoing" localSheetId="8">#REF!</definedName>
    <definedName name="_dadoing" localSheetId="0">#REF!</definedName>
    <definedName name="_dadoing">#REF!</definedName>
    <definedName name="_df3" localSheetId="8">#REF!</definedName>
    <definedName name="_df3">#REF!</definedName>
    <definedName name="_div">[64]Cover!$E$28</definedName>
    <definedName name="_E02">[67]mlead!$C$8</definedName>
    <definedName name="_E05">[68]mlead!$C$11</definedName>
    <definedName name="_E12">[67]mlead!$C$18</definedName>
    <definedName name="_E29" localSheetId="8">#REF!</definedName>
    <definedName name="_E29" localSheetId="0">#REF!</definedName>
    <definedName name="_E29">#REF!</definedName>
    <definedName name="_E38" localSheetId="8">#REF!</definedName>
    <definedName name="_E38" localSheetId="0">#REF!</definedName>
    <definedName name="_E38">#REF!</definedName>
    <definedName name="_emulsion" localSheetId="8">#REF!</definedName>
    <definedName name="_emulsion" localSheetId="0">#REF!</definedName>
    <definedName name="_emulsion">#REF!</definedName>
    <definedName name="_er1" localSheetId="8">#REF!</definedName>
    <definedName name="_er1">#REF!</definedName>
    <definedName name="_ewe1" localSheetId="8">#REF!</definedName>
    <definedName name="_ewe1">#REF!</definedName>
    <definedName name="_exc1" localSheetId="8">#REF!</definedName>
    <definedName name="_exc1">#REF!</definedName>
    <definedName name="_exc11" localSheetId="8">#REF!</definedName>
    <definedName name="_exc11">#REF!</definedName>
    <definedName name="_exc2" localSheetId="8">#REF!</definedName>
    <definedName name="_exc2">#REF!</definedName>
    <definedName name="_EXC3" localSheetId="8">#REF!</definedName>
    <definedName name="_EXC3">#REF!</definedName>
    <definedName name="_EXC4" localSheetId="8">#REF!</definedName>
    <definedName name="_EXC4">#REF!</definedName>
    <definedName name="_f1" localSheetId="8">#REF!</definedName>
    <definedName name="_f1">#REF!</definedName>
    <definedName name="_Fill" localSheetId="8" hidden="1">'[61]final abstract'!#REF!</definedName>
    <definedName name="_Fill" localSheetId="0" hidden="1">'[61]final abstract'!#REF!</definedName>
    <definedName name="_Fill" hidden="1">'[61]final abstract'!#REF!</definedName>
    <definedName name="_xlnm._FilterDatabase" localSheetId="4" hidden="1">'Abs -5'!$A$1:$A$747</definedName>
    <definedName name="_xlnm._FilterDatabase" localSheetId="5" hidden="1">'Abs -5cc'!$A$1:$A$776</definedName>
    <definedName name="_xlnm._FilterDatabase" localSheetId="1" hidden="1">'Abs-4'!$A$1:$A$581</definedName>
    <definedName name="_xlnm._FilterDatabase" localSheetId="8" hidden="1">'Abs-6'!$A$1:$A$779</definedName>
    <definedName name="_xlnm._FilterDatabase" localSheetId="2" hidden="1">'CC 4th &amp; part'!$A$1:$A$601</definedName>
    <definedName name="_xlnm._FilterDatabase" localSheetId="6" hidden="1">'CC 5th &amp; part '!$A$1:$A$581</definedName>
    <definedName name="_xlnm._FilterDatabase" localSheetId="0">#REF!</definedName>
    <definedName name="_xlnm._FilterDatabase">#REF!</definedName>
    <definedName name="_flx200" localSheetId="8">#REF!</definedName>
    <definedName name="_flx200" localSheetId="0">#REF!</definedName>
    <definedName name="_flx200">#REF!</definedName>
    <definedName name="_flx250" localSheetId="8">#REF!</definedName>
    <definedName name="_flx250" localSheetId="0">#REF!</definedName>
    <definedName name="_flx250">#REF!</definedName>
    <definedName name="_flx300" localSheetId="8">#REF!</definedName>
    <definedName name="_flx300">#REF!</definedName>
    <definedName name="_foo1" localSheetId="8">#REF!</definedName>
    <definedName name="_foo1">#REF!</definedName>
    <definedName name="_foo2" localSheetId="8">#REF!</definedName>
    <definedName name="_foo2">#REF!</definedName>
    <definedName name="_foo3" localSheetId="8">#REF!</definedName>
    <definedName name="_foo3">#REF!</definedName>
    <definedName name="_FOO4" localSheetId="8">#REF!</definedName>
    <definedName name="_FOO4">#REF!</definedName>
    <definedName name="_G120907" localSheetId="8">[40]Data!#REF!</definedName>
    <definedName name="_G120907">[40]Data!#REF!</definedName>
    <definedName name="_GBS11" localSheetId="8">#REF!</definedName>
    <definedName name="_GBS11" localSheetId="0">#REF!</definedName>
    <definedName name="_GBS11">#REF!</definedName>
    <definedName name="_GBS110" localSheetId="8">#REF!</definedName>
    <definedName name="_GBS110" localSheetId="0">#REF!</definedName>
    <definedName name="_GBS110">#REF!</definedName>
    <definedName name="_GBS111" localSheetId="8">#REF!</definedName>
    <definedName name="_GBS111" localSheetId="0">#REF!</definedName>
    <definedName name="_GBS111">#REF!</definedName>
    <definedName name="_GBS112" localSheetId="8">#REF!</definedName>
    <definedName name="_GBS112">#REF!</definedName>
    <definedName name="_GBS113" localSheetId="8">#REF!</definedName>
    <definedName name="_GBS113">#REF!</definedName>
    <definedName name="_GBS114" localSheetId="8">#REF!</definedName>
    <definedName name="_GBS114">#REF!</definedName>
    <definedName name="_GBS115" localSheetId="8">#REF!</definedName>
    <definedName name="_GBS115">#REF!</definedName>
    <definedName name="_GBS116" localSheetId="8">#REF!</definedName>
    <definedName name="_GBS116">#REF!</definedName>
    <definedName name="_GBS117" localSheetId="8">#REF!</definedName>
    <definedName name="_GBS117">#REF!</definedName>
    <definedName name="_GBS118" localSheetId="8">#REF!</definedName>
    <definedName name="_GBS118">#REF!</definedName>
    <definedName name="_GBS119" localSheetId="8">#REF!</definedName>
    <definedName name="_GBS119">#REF!</definedName>
    <definedName name="_GBS12" localSheetId="8">#REF!</definedName>
    <definedName name="_GBS12">#REF!</definedName>
    <definedName name="_GBS120" localSheetId="8">#REF!</definedName>
    <definedName name="_GBS120">#REF!</definedName>
    <definedName name="_GBS121" localSheetId="8">#REF!</definedName>
    <definedName name="_GBS121">#REF!</definedName>
    <definedName name="_GBS122" localSheetId="8">#REF!</definedName>
    <definedName name="_GBS122">#REF!</definedName>
    <definedName name="_GBS123" localSheetId="8">#REF!</definedName>
    <definedName name="_GBS123">#REF!</definedName>
    <definedName name="_GBS124" localSheetId="8">#REF!</definedName>
    <definedName name="_GBS124">#REF!</definedName>
    <definedName name="_GBS13" localSheetId="8">#REF!</definedName>
    <definedName name="_GBS13">#REF!</definedName>
    <definedName name="_GBS14" localSheetId="8">#REF!</definedName>
    <definedName name="_GBS14">#REF!</definedName>
    <definedName name="_GBS15" localSheetId="8">#REF!</definedName>
    <definedName name="_GBS15">#REF!</definedName>
    <definedName name="_GBS16" localSheetId="8">#REF!</definedName>
    <definedName name="_GBS16">#REF!</definedName>
    <definedName name="_GBS17" localSheetId="8">#REF!</definedName>
    <definedName name="_GBS17">#REF!</definedName>
    <definedName name="_GBS18" localSheetId="8">#REF!</definedName>
    <definedName name="_GBS18">#REF!</definedName>
    <definedName name="_GBS19" localSheetId="8">#REF!</definedName>
    <definedName name="_GBS19">#REF!</definedName>
    <definedName name="_GBS21" localSheetId="8">#REF!</definedName>
    <definedName name="_GBS21">#REF!</definedName>
    <definedName name="_GBS210" localSheetId="8">#REF!</definedName>
    <definedName name="_GBS210">#REF!</definedName>
    <definedName name="_GBS211" localSheetId="8">#REF!</definedName>
    <definedName name="_GBS211">#REF!</definedName>
    <definedName name="_GBS212" localSheetId="8">#REF!</definedName>
    <definedName name="_GBS212">#REF!</definedName>
    <definedName name="_GBS213" localSheetId="8">#REF!</definedName>
    <definedName name="_GBS213">#REF!</definedName>
    <definedName name="_GBS214" localSheetId="8">#REF!</definedName>
    <definedName name="_GBS214">#REF!</definedName>
    <definedName name="_GBS215" localSheetId="8">#REF!</definedName>
    <definedName name="_GBS215">#REF!</definedName>
    <definedName name="_GBS216" localSheetId="8">#REF!</definedName>
    <definedName name="_GBS216">#REF!</definedName>
    <definedName name="_GBS217" localSheetId="8">#REF!</definedName>
    <definedName name="_GBS217">#REF!</definedName>
    <definedName name="_GBS218" localSheetId="8">#REF!</definedName>
    <definedName name="_GBS218">#REF!</definedName>
    <definedName name="_GBS219" localSheetId="8">#REF!</definedName>
    <definedName name="_GBS219">#REF!</definedName>
    <definedName name="_GBS22" localSheetId="8">#REF!</definedName>
    <definedName name="_GBS22">#REF!</definedName>
    <definedName name="_GBS220" localSheetId="8">#REF!</definedName>
    <definedName name="_GBS220">#REF!</definedName>
    <definedName name="_GBS221" localSheetId="8">#REF!</definedName>
    <definedName name="_GBS221">#REF!</definedName>
    <definedName name="_GBS222" localSheetId="8">#REF!</definedName>
    <definedName name="_GBS222">#REF!</definedName>
    <definedName name="_GBS223" localSheetId="8">#REF!</definedName>
    <definedName name="_GBS223">#REF!</definedName>
    <definedName name="_GBS224" localSheetId="8">#REF!</definedName>
    <definedName name="_GBS224">#REF!</definedName>
    <definedName name="_GBS23" localSheetId="8">#REF!</definedName>
    <definedName name="_GBS23">#REF!</definedName>
    <definedName name="_GBS24" localSheetId="8">#REF!</definedName>
    <definedName name="_GBS24">#REF!</definedName>
    <definedName name="_GBS25" localSheetId="8">#REF!</definedName>
    <definedName name="_GBS25">#REF!</definedName>
    <definedName name="_GBS26" localSheetId="8">#REF!</definedName>
    <definedName name="_GBS26">#REF!</definedName>
    <definedName name="_GBS27" localSheetId="8">#REF!</definedName>
    <definedName name="_GBS27">#REF!</definedName>
    <definedName name="_GBS28" localSheetId="8">#REF!</definedName>
    <definedName name="_GBS28">#REF!</definedName>
    <definedName name="_GBS29" localSheetId="8">#REF!</definedName>
    <definedName name="_GBS29">#REF!</definedName>
    <definedName name="_gk" localSheetId="8">#REF!</definedName>
    <definedName name="_gk">#REF!</definedName>
    <definedName name="_GOTO_I10_" localSheetId="8">#REF!</definedName>
    <definedName name="_GOTO_I10_">#REF!</definedName>
    <definedName name="_GOTO_I10__10" localSheetId="8">#REF!</definedName>
    <definedName name="_GOTO_I10__10">#REF!</definedName>
    <definedName name="_GRA" localSheetId="8">#REF!</definedName>
    <definedName name="_GRA">#REF!</definedName>
    <definedName name="_grp10003" localSheetId="8">#REF!</definedName>
    <definedName name="_grp10003">#REF!</definedName>
    <definedName name="_grp3503" localSheetId="8">#REF!</definedName>
    <definedName name="_grp3503">#REF!</definedName>
    <definedName name="_grp4003" localSheetId="8">#REF!</definedName>
    <definedName name="_grp4003">#REF!</definedName>
    <definedName name="_grp4503" localSheetId="8">#REF!</definedName>
    <definedName name="_grp4503">#REF!</definedName>
    <definedName name="_grp5003" localSheetId="8">#REF!</definedName>
    <definedName name="_grp5003">#REF!</definedName>
    <definedName name="_grp6003" localSheetId="8">#REF!</definedName>
    <definedName name="_grp6003">#REF!</definedName>
    <definedName name="_grp7003" localSheetId="8">#REF!</definedName>
    <definedName name="_grp7003">#REF!</definedName>
    <definedName name="_grp8003" localSheetId="8">#REF!</definedName>
    <definedName name="_grp8003">#REF!</definedName>
    <definedName name="_grp9003" localSheetId="8">#REF!</definedName>
    <definedName name="_grp9003">#REF!</definedName>
    <definedName name="_grstn" localSheetId="8">#REF!</definedName>
    <definedName name="_grstn">#REF!</definedName>
    <definedName name="_grstn1" localSheetId="8">#REF!</definedName>
    <definedName name="_grstn1">#REF!</definedName>
    <definedName name="_gus1" localSheetId="8">#REF!</definedName>
    <definedName name="_gus1">#REF!</definedName>
    <definedName name="_hab1" localSheetId="8">#REF!</definedName>
    <definedName name="_hab1">#REF!</definedName>
    <definedName name="_hpm1" localSheetId="8">#REF!</definedName>
    <definedName name="_hpm1">#REF!</definedName>
    <definedName name="_I06" localSheetId="8">#REF!</definedName>
    <definedName name="_I06">#REF!</definedName>
    <definedName name="_I10" localSheetId="8">#REF!</definedName>
    <definedName name="_I10">#REF!</definedName>
    <definedName name="_I12" localSheetId="8">#REF!</definedName>
    <definedName name="_I12">#REF!</definedName>
    <definedName name="_I150" localSheetId="8">#REF!</definedName>
    <definedName name="_I150">#REF!</definedName>
    <definedName name="_I20" localSheetId="8">#REF!</definedName>
    <definedName name="_I20">#REF!</definedName>
    <definedName name="_I25" localSheetId="8">#REF!</definedName>
    <definedName name="_I25">#REF!</definedName>
    <definedName name="_I40" localSheetId="8">#REF!</definedName>
    <definedName name="_I40">#REF!</definedName>
    <definedName name="_I50" localSheetId="8">#REF!</definedName>
    <definedName name="_I50">#REF!</definedName>
    <definedName name="_I60" localSheetId="8">#REF!</definedName>
    <definedName name="_I60">#REF!</definedName>
    <definedName name="_I65" localSheetId="8">#REF!</definedName>
    <definedName name="_I65">#REF!</definedName>
    <definedName name="_I75" localSheetId="8">#REF!</definedName>
    <definedName name="_I75">#REF!</definedName>
    <definedName name="_imp1">[10]DATA_PRG!$H$245</definedName>
    <definedName name="_IRC12">[46]MRATES!$M$9</definedName>
    <definedName name="_IRC19">[46]MRATES!$M$10</definedName>
    <definedName name="_IRC25">[46]MRATES!$M$11</definedName>
    <definedName name="_IRC40">[46]MRATES!$M$12</definedName>
    <definedName name="_IRC5">[46]MRATES!$M$7</definedName>
    <definedName name="_IRC50">[46]MRATES!$M$13</definedName>
    <definedName name="_IRC60">[46]MRATES!$M$14</definedName>
    <definedName name="_IRC9">[46]MRATES!$M$8</definedName>
    <definedName name="_JCR23" localSheetId="8">#REF!</definedName>
    <definedName name="_JCR23" localSheetId="0">#REF!</definedName>
    <definedName name="_JCR23">#REF!</definedName>
    <definedName name="_k1" localSheetId="8">#REF!</definedName>
    <definedName name="_k1" localSheetId="0">#REF!</definedName>
    <definedName name="_k1">#REF!</definedName>
    <definedName name="_KC139" localSheetId="8">#REF!</definedName>
    <definedName name="_KC139" localSheetId="0">#REF!</definedName>
    <definedName name="_KC139">#REF!</definedName>
    <definedName name="_KC580" localSheetId="8">#REF!</definedName>
    <definedName name="_KC580">#REF!</definedName>
    <definedName name="_Key1" localSheetId="8" hidden="1">#REF!</definedName>
    <definedName name="_Key1" hidden="1">#REF!</definedName>
    <definedName name="_knr2" localSheetId="8">#REF!</definedName>
    <definedName name="_knr2">#REF!</definedName>
    <definedName name="_knr3" localSheetId="8">#REF!</definedName>
    <definedName name="_knr3">#REF!</definedName>
    <definedName name="_L_BX" localSheetId="8">#REF!</definedName>
    <definedName name="_L_BX">#REF!</definedName>
    <definedName name="_L_CX" localSheetId="8">#REF!</definedName>
    <definedName name="_L_CX">#REF!</definedName>
    <definedName name="_l1">[3]leads!$A$3:$E$108</definedName>
    <definedName name="_l12" localSheetId="8">#REF!</definedName>
    <definedName name="_l12" localSheetId="0">#REF!</definedName>
    <definedName name="_l12">#REF!</definedName>
    <definedName name="_l2">[2]r!$F$29</definedName>
    <definedName name="_l3" localSheetId="8">#REF!</definedName>
    <definedName name="_l3" localSheetId="0">#REF!</definedName>
    <definedName name="_l3">#REF!</definedName>
    <definedName name="_l4">[4]Sheet1!$W$2:$Y$103</definedName>
    <definedName name="_l5" localSheetId="8">#REF!</definedName>
    <definedName name="_l5" localSheetId="0">#REF!</definedName>
    <definedName name="_l5">#REF!</definedName>
    <definedName name="_l6">[2]r!$F$4</definedName>
    <definedName name="_l7">[5]r!$F$4</definedName>
    <definedName name="_l8">[2]r!$F$2</definedName>
    <definedName name="_l9">[2]r!$F$3</definedName>
    <definedName name="_lcn1" localSheetId="8">#REF!</definedName>
    <definedName name="_lcn1" localSheetId="0">#REF!</definedName>
    <definedName name="_lcn1">#REF!</definedName>
    <definedName name="_LEAD">[69]RMR!$D$31</definedName>
    <definedName name="_LJ6">[13]DATA!$H$245</definedName>
    <definedName name="_lj600" localSheetId="8">#REF!</definedName>
    <definedName name="_lj600" localSheetId="0">#REF!</definedName>
    <definedName name="_lj600">#REF!</definedName>
    <definedName name="_lj900" localSheetId="8">#REF!</definedName>
    <definedName name="_lj900" localSheetId="0">#REF!</definedName>
    <definedName name="_lj900">#REF!</definedName>
    <definedName name="_LL3" localSheetId="8">#REF!</definedName>
    <definedName name="_LL3" localSheetId="0">#REF!</definedName>
    <definedName name="_LL3">#REF!</definedName>
    <definedName name="_lm1" localSheetId="8">#REF!</definedName>
    <definedName name="_lm1">#REF!</definedName>
    <definedName name="_LSO24" localSheetId="8">[14]Lead!#REF!</definedName>
    <definedName name="_LSO24">[14]Lead!#REF!</definedName>
    <definedName name="_m" localSheetId="8">#REF!</definedName>
    <definedName name="_m" localSheetId="0">#REF!</definedName>
    <definedName name="_m">#REF!</definedName>
    <definedName name="_m_10" localSheetId="8">#REF!</definedName>
    <definedName name="_m_10" localSheetId="0">#REF!</definedName>
    <definedName name="_m_10">#REF!</definedName>
    <definedName name="_M17">[67]mlead!$D$23</definedName>
    <definedName name="_M38">[67]mlead!$D$44</definedName>
    <definedName name="_M55" localSheetId="8">#REF!</definedName>
    <definedName name="_M55" localSheetId="0">#REF!</definedName>
    <definedName name="_M55">#REF!</definedName>
    <definedName name="_M67">[68]mlead!$D$73</definedName>
    <definedName name="_ma" localSheetId="8">#REF!</definedName>
    <definedName name="_ma" localSheetId="0">#REF!</definedName>
    <definedName name="_ma">#REF!</definedName>
    <definedName name="_ma1" localSheetId="8">#REF!</definedName>
    <definedName name="_ma1" localSheetId="0">#REF!</definedName>
    <definedName name="_ma1">#REF!</definedName>
    <definedName name="_ma2" localSheetId="8">#REF!</definedName>
    <definedName name="_ma2" localSheetId="0">#REF!</definedName>
    <definedName name="_ma2">#REF!</definedName>
    <definedName name="_man1">[34]m!$B$149</definedName>
    <definedName name="_me10">'[37]Lead statement'!$P$11</definedName>
    <definedName name="_me12" localSheetId="8">'[70]Lead statement'!#REF!</definedName>
    <definedName name="_me12" localSheetId="0">'[70]Lead statement'!#REF!</definedName>
    <definedName name="_me12">'[70]Lead statement'!#REF!</definedName>
    <definedName name="_me15" localSheetId="8">'[71]Lead statement'!#REF!</definedName>
    <definedName name="_me15" localSheetId="0">'[71]Lead statement'!#REF!</definedName>
    <definedName name="_me15">'[71]Lead statement'!#REF!</definedName>
    <definedName name="_me20">'[70]Lead statement'!$P$12</definedName>
    <definedName name="_me40">'[70]Lead statement'!$P$13</definedName>
    <definedName name="_me6">'[37]Lead statement'!$P$10</definedName>
    <definedName name="_melamine" localSheetId="8">#REF!</definedName>
    <definedName name="_melamine" localSheetId="0">#REF!</definedName>
    <definedName name="_melamine">#REF!</definedName>
    <definedName name="_Met21" localSheetId="8">#REF!</definedName>
    <definedName name="_Met21" localSheetId="0">#REF!</definedName>
    <definedName name="_Met21">#REF!</definedName>
    <definedName name="_Met22" localSheetId="8">#REF!</definedName>
    <definedName name="_Met22" localSheetId="0">#REF!</definedName>
    <definedName name="_Met22">#REF!</definedName>
    <definedName name="_Met45" localSheetId="8">#REF!</definedName>
    <definedName name="_Met45">#REF!</definedName>
    <definedName name="_MEt55" localSheetId="8">#REF!</definedName>
    <definedName name="_MEt55">#REF!</definedName>
    <definedName name="_Met63" localSheetId="8">#REF!</definedName>
    <definedName name="_Met63">#REF!</definedName>
    <definedName name="_MIX124">[41]maya!$A$11:$A$18</definedName>
    <definedName name="_ML21" localSheetId="8">#REF!</definedName>
    <definedName name="_ML21" localSheetId="0">#REF!</definedName>
    <definedName name="_ML21">#REF!</definedName>
    <definedName name="_ML210" localSheetId="8">#REF!</definedName>
    <definedName name="_ML210" localSheetId="0">#REF!</definedName>
    <definedName name="_ML210">#REF!</definedName>
    <definedName name="_ML211" localSheetId="8">#REF!</definedName>
    <definedName name="_ML211" localSheetId="0">#REF!</definedName>
    <definedName name="_ML211">#REF!</definedName>
    <definedName name="_ML212" localSheetId="8">#REF!</definedName>
    <definedName name="_ML212">#REF!</definedName>
    <definedName name="_ML213" localSheetId="8">#REF!</definedName>
    <definedName name="_ML213">#REF!</definedName>
    <definedName name="_ML214" localSheetId="8">#REF!</definedName>
    <definedName name="_ML214">#REF!</definedName>
    <definedName name="_ML215" localSheetId="8">#REF!</definedName>
    <definedName name="_ML215">#REF!</definedName>
    <definedName name="_ML216" localSheetId="8">#REF!</definedName>
    <definedName name="_ML216">#REF!</definedName>
    <definedName name="_ML217" localSheetId="8">#REF!</definedName>
    <definedName name="_ML217">#REF!</definedName>
    <definedName name="_ML218" localSheetId="8">#REF!</definedName>
    <definedName name="_ML218">#REF!</definedName>
    <definedName name="_ML219" localSheetId="8">#REF!</definedName>
    <definedName name="_ML219">#REF!</definedName>
    <definedName name="_ML22" localSheetId="8">#REF!</definedName>
    <definedName name="_ML22">#REF!</definedName>
    <definedName name="_ML220" localSheetId="8">#REF!</definedName>
    <definedName name="_ML220">#REF!</definedName>
    <definedName name="_ML221" localSheetId="8">#REF!</definedName>
    <definedName name="_ML221">#REF!</definedName>
    <definedName name="_ML222" localSheetId="8">#REF!</definedName>
    <definedName name="_ML222">#REF!</definedName>
    <definedName name="_ML223" localSheetId="8">#REF!</definedName>
    <definedName name="_ML223">#REF!</definedName>
    <definedName name="_ML224" localSheetId="8">#REF!</definedName>
    <definedName name="_ML224">#REF!</definedName>
    <definedName name="_ML23" localSheetId="8">#REF!</definedName>
    <definedName name="_ML23">#REF!</definedName>
    <definedName name="_ML24" localSheetId="8">#REF!</definedName>
    <definedName name="_ML24">#REF!</definedName>
    <definedName name="_ML25" localSheetId="8">#REF!</definedName>
    <definedName name="_ML25">#REF!</definedName>
    <definedName name="_ML26" localSheetId="8">#REF!</definedName>
    <definedName name="_ML26">#REF!</definedName>
    <definedName name="_ML27" localSheetId="8">#REF!</definedName>
    <definedName name="_ML27">#REF!</definedName>
    <definedName name="_ML28" localSheetId="8">#REF!</definedName>
    <definedName name="_ML28">#REF!</definedName>
    <definedName name="_ML29" localSheetId="8">#REF!</definedName>
    <definedName name="_ML29">#REF!</definedName>
    <definedName name="_ML31" localSheetId="8">#REF!</definedName>
    <definedName name="_ML31">#REF!</definedName>
    <definedName name="_ML310" localSheetId="8">#REF!</definedName>
    <definedName name="_ML310">#REF!</definedName>
    <definedName name="_ML311" localSheetId="8">#REF!</definedName>
    <definedName name="_ML311">#REF!</definedName>
    <definedName name="_ML312" localSheetId="8">#REF!</definedName>
    <definedName name="_ML312">#REF!</definedName>
    <definedName name="_ML313" localSheetId="8">#REF!</definedName>
    <definedName name="_ML313">#REF!</definedName>
    <definedName name="_ML314" localSheetId="8">#REF!</definedName>
    <definedName name="_ML314">#REF!</definedName>
    <definedName name="_ML315" localSheetId="8">#REF!</definedName>
    <definedName name="_ML315">#REF!</definedName>
    <definedName name="_ML316" localSheetId="8">#REF!</definedName>
    <definedName name="_ML316">#REF!</definedName>
    <definedName name="_ML317" localSheetId="8">#REF!</definedName>
    <definedName name="_ML317">#REF!</definedName>
    <definedName name="_ML318" localSheetId="8">#REF!</definedName>
    <definedName name="_ML318">#REF!</definedName>
    <definedName name="_ML319" localSheetId="8">#REF!</definedName>
    <definedName name="_ML319">#REF!</definedName>
    <definedName name="_ML32" localSheetId="8">#REF!</definedName>
    <definedName name="_ML32">#REF!</definedName>
    <definedName name="_ML320" localSheetId="8">#REF!</definedName>
    <definedName name="_ML320">#REF!</definedName>
    <definedName name="_ML321" localSheetId="8">#REF!</definedName>
    <definedName name="_ML321">#REF!</definedName>
    <definedName name="_ML322" localSheetId="8">#REF!</definedName>
    <definedName name="_ML322">#REF!</definedName>
    <definedName name="_ML323" localSheetId="8">#REF!</definedName>
    <definedName name="_ML323">#REF!</definedName>
    <definedName name="_ML324" localSheetId="8">#REF!</definedName>
    <definedName name="_ML324">#REF!</definedName>
    <definedName name="_ML33" localSheetId="8">#REF!</definedName>
    <definedName name="_ML33">#REF!</definedName>
    <definedName name="_ML34" localSheetId="8">#REF!</definedName>
    <definedName name="_ML34">#REF!</definedName>
    <definedName name="_ML35" localSheetId="8">#REF!</definedName>
    <definedName name="_ML35">#REF!</definedName>
    <definedName name="_ML36" localSheetId="8">#REF!</definedName>
    <definedName name="_ML36">#REF!</definedName>
    <definedName name="_ML37" localSheetId="8">#REF!</definedName>
    <definedName name="_ML37">#REF!</definedName>
    <definedName name="_ML38" localSheetId="8">#REF!</definedName>
    <definedName name="_ML38">#REF!</definedName>
    <definedName name="_ML39" localSheetId="8">#REF!</definedName>
    <definedName name="_ML39">#REF!</definedName>
    <definedName name="_ML7" localSheetId="8">#REF!</definedName>
    <definedName name="_ML7">#REF!</definedName>
    <definedName name="_ML8" localSheetId="8">#REF!</definedName>
    <definedName name="_ML8">#REF!</definedName>
    <definedName name="_ML9" localSheetId="8">#REF!</definedName>
    <definedName name="_ML9">#REF!</definedName>
    <definedName name="_mm" localSheetId="8">#REF!</definedName>
    <definedName name="_mm">#REF!</definedName>
    <definedName name="_mm1">[6]r!$F$4</definedName>
    <definedName name="_mm1000" localSheetId="8">#REF!</definedName>
    <definedName name="_mm1000" localSheetId="0">#REF!</definedName>
    <definedName name="_mm1000">#REF!</definedName>
    <definedName name="_mm1001" localSheetId="8">#REF!</definedName>
    <definedName name="_mm1001" localSheetId="0">#REF!</definedName>
    <definedName name="_mm1001">#REF!</definedName>
    <definedName name="_mm11">[2]r!$F$4</definedName>
    <definedName name="_mm111">[5]r!$F$4</definedName>
    <definedName name="_mm2">[35]r!$F$4</definedName>
    <definedName name="_mm20" localSheetId="8">#REF!</definedName>
    <definedName name="_mm20" localSheetId="0">#REF!</definedName>
    <definedName name="_mm20">#REF!</definedName>
    <definedName name="_mm40" localSheetId="8">#REF!</definedName>
    <definedName name="_mm40" localSheetId="0">#REF!</definedName>
    <definedName name="_mm40">#REF!</definedName>
    <definedName name="_mm600" localSheetId="8">#REF!</definedName>
    <definedName name="_mm600" localSheetId="0">#REF!</definedName>
    <definedName name="_mm600">#REF!</definedName>
    <definedName name="_mm800" localSheetId="8">#REF!</definedName>
    <definedName name="_mm800">#REF!</definedName>
    <definedName name="_MS6">[46]MRATES!$P$50</definedName>
    <definedName name="_MT1" localSheetId="8">#REF!</definedName>
    <definedName name="_MT1" localSheetId="0">#REF!</definedName>
    <definedName name="_MT1">#REF!</definedName>
    <definedName name="_MT10" localSheetId="8">#REF!</definedName>
    <definedName name="_MT10" localSheetId="0">#REF!</definedName>
    <definedName name="_MT10">#REF!</definedName>
    <definedName name="_MT100" localSheetId="8">#REF!</definedName>
    <definedName name="_MT100" localSheetId="0">#REF!</definedName>
    <definedName name="_MT100">#REF!</definedName>
    <definedName name="_MT101" localSheetId="8">#REF!</definedName>
    <definedName name="_MT101">#REF!</definedName>
    <definedName name="_MT102" localSheetId="8">#REF!</definedName>
    <definedName name="_MT102">#REF!</definedName>
    <definedName name="_MT103" localSheetId="8">#REF!</definedName>
    <definedName name="_MT103">#REF!</definedName>
    <definedName name="_MT104" localSheetId="8">#REF!</definedName>
    <definedName name="_MT104">#REF!</definedName>
    <definedName name="_MT105" localSheetId="8">#REF!</definedName>
    <definedName name="_MT105">#REF!</definedName>
    <definedName name="_MT106" localSheetId="8">#REF!</definedName>
    <definedName name="_MT106">#REF!</definedName>
    <definedName name="_MT107" localSheetId="8">#REF!</definedName>
    <definedName name="_MT107">#REF!</definedName>
    <definedName name="_MT108" localSheetId="8">#REF!</definedName>
    <definedName name="_MT108">#REF!</definedName>
    <definedName name="_MT109" localSheetId="8">#REF!</definedName>
    <definedName name="_MT109">#REF!</definedName>
    <definedName name="_MT11" localSheetId="8">#REF!</definedName>
    <definedName name="_MT11">#REF!</definedName>
    <definedName name="_MT110" localSheetId="8">#REF!</definedName>
    <definedName name="_MT110">#REF!</definedName>
    <definedName name="_MT111" localSheetId="8">#REF!</definedName>
    <definedName name="_MT111">#REF!</definedName>
    <definedName name="_MT112" localSheetId="8">#REF!</definedName>
    <definedName name="_MT112">#REF!</definedName>
    <definedName name="_MT113" localSheetId="8">#REF!</definedName>
    <definedName name="_MT113">#REF!</definedName>
    <definedName name="_MT114" localSheetId="8">#REF!</definedName>
    <definedName name="_MT114">#REF!</definedName>
    <definedName name="_MT115" localSheetId="8">#REF!</definedName>
    <definedName name="_MT115">#REF!</definedName>
    <definedName name="_MT116" localSheetId="8">#REF!</definedName>
    <definedName name="_MT116">#REF!</definedName>
    <definedName name="_MT117" localSheetId="8">#REF!</definedName>
    <definedName name="_MT117">#REF!</definedName>
    <definedName name="_MT118" localSheetId="8">#REF!</definedName>
    <definedName name="_MT118">#REF!</definedName>
    <definedName name="_MT119" localSheetId="8">#REF!</definedName>
    <definedName name="_MT119">#REF!</definedName>
    <definedName name="_MT12" localSheetId="8">#REF!</definedName>
    <definedName name="_MT12">#REF!</definedName>
    <definedName name="_MT120" localSheetId="8">#REF!</definedName>
    <definedName name="_MT120">#REF!</definedName>
    <definedName name="_MT121" localSheetId="8">#REF!</definedName>
    <definedName name="_MT121">#REF!</definedName>
    <definedName name="_MT122" localSheetId="8">#REF!</definedName>
    <definedName name="_MT122">#REF!</definedName>
    <definedName name="_MT123" localSheetId="8">#REF!</definedName>
    <definedName name="_MT123">#REF!</definedName>
    <definedName name="_MT124" localSheetId="8">#REF!</definedName>
    <definedName name="_MT124">#REF!</definedName>
    <definedName name="_MT125" localSheetId="8">#REF!</definedName>
    <definedName name="_MT125">#REF!</definedName>
    <definedName name="_MT126" localSheetId="8">#REF!</definedName>
    <definedName name="_MT126">#REF!</definedName>
    <definedName name="_MT127" localSheetId="8">#REF!</definedName>
    <definedName name="_MT127">#REF!</definedName>
    <definedName name="_MT128" localSheetId="8">#REF!</definedName>
    <definedName name="_MT128">#REF!</definedName>
    <definedName name="_MT129" localSheetId="8">#REF!</definedName>
    <definedName name="_MT129">#REF!</definedName>
    <definedName name="_MT13" localSheetId="8">#REF!</definedName>
    <definedName name="_MT13">#REF!</definedName>
    <definedName name="_MT130" localSheetId="8">#REF!</definedName>
    <definedName name="_MT130">#REF!</definedName>
    <definedName name="_MT131" localSheetId="8">#REF!</definedName>
    <definedName name="_MT131">#REF!</definedName>
    <definedName name="_MT132" localSheetId="8">#REF!</definedName>
    <definedName name="_MT132">#REF!</definedName>
    <definedName name="_MT133" localSheetId="8">#REF!</definedName>
    <definedName name="_MT133">#REF!</definedName>
    <definedName name="_MT134" localSheetId="8">#REF!</definedName>
    <definedName name="_MT134">#REF!</definedName>
    <definedName name="_MT135" localSheetId="8">#REF!</definedName>
    <definedName name="_MT135">#REF!</definedName>
    <definedName name="_MT136" localSheetId="8">#REF!</definedName>
    <definedName name="_MT136">#REF!</definedName>
    <definedName name="_MT137" localSheetId="8">#REF!</definedName>
    <definedName name="_MT137">#REF!</definedName>
    <definedName name="_MT138" localSheetId="8">#REF!</definedName>
    <definedName name="_MT138">#REF!</definedName>
    <definedName name="_MT139" localSheetId="8">#REF!</definedName>
    <definedName name="_MT139">#REF!</definedName>
    <definedName name="_MT14" localSheetId="8">#REF!</definedName>
    <definedName name="_MT14">#REF!</definedName>
    <definedName name="_MT140" localSheetId="8">#REF!</definedName>
    <definedName name="_MT140">#REF!</definedName>
    <definedName name="_MT141" localSheetId="8">#REF!</definedName>
    <definedName name="_MT141">#REF!</definedName>
    <definedName name="_MT142" localSheetId="8">#REF!</definedName>
    <definedName name="_MT142">#REF!</definedName>
    <definedName name="_MT143" localSheetId="8">#REF!</definedName>
    <definedName name="_MT143">#REF!</definedName>
    <definedName name="_MT144" localSheetId="8">#REF!</definedName>
    <definedName name="_MT144">#REF!</definedName>
    <definedName name="_MT145" localSheetId="8">#REF!</definedName>
    <definedName name="_MT145">#REF!</definedName>
    <definedName name="_MT146" localSheetId="8">#REF!</definedName>
    <definedName name="_MT146">#REF!</definedName>
    <definedName name="_MT147" localSheetId="8">#REF!</definedName>
    <definedName name="_MT147">#REF!</definedName>
    <definedName name="_MT148" localSheetId="8">#REF!</definedName>
    <definedName name="_MT148">#REF!</definedName>
    <definedName name="_MT149" localSheetId="8">#REF!</definedName>
    <definedName name="_MT149">#REF!</definedName>
    <definedName name="_MT15" localSheetId="8">#REF!</definedName>
    <definedName name="_MT15">#REF!</definedName>
    <definedName name="_MT150" localSheetId="8">#REF!</definedName>
    <definedName name="_MT150">#REF!</definedName>
    <definedName name="_MT16" localSheetId="8">#REF!</definedName>
    <definedName name="_MT16">#REF!</definedName>
    <definedName name="_MT17" localSheetId="8">#REF!</definedName>
    <definedName name="_MT17">#REF!</definedName>
    <definedName name="_MT18" localSheetId="8">#REF!</definedName>
    <definedName name="_MT18">#REF!</definedName>
    <definedName name="_MT19" localSheetId="8">#REF!</definedName>
    <definedName name="_MT19">#REF!</definedName>
    <definedName name="_MT2" localSheetId="8">#REF!</definedName>
    <definedName name="_MT2">#REF!</definedName>
    <definedName name="_MT20" localSheetId="8">#REF!</definedName>
    <definedName name="_MT20">#REF!</definedName>
    <definedName name="_MT21" localSheetId="8">#REF!</definedName>
    <definedName name="_MT21">#REF!</definedName>
    <definedName name="_MT22" localSheetId="8">#REF!</definedName>
    <definedName name="_MT22">#REF!</definedName>
    <definedName name="_MT23" localSheetId="8">#REF!</definedName>
    <definedName name="_MT23">#REF!</definedName>
    <definedName name="_MT24" localSheetId="8">#REF!</definedName>
    <definedName name="_MT24">#REF!</definedName>
    <definedName name="_MT25" localSheetId="8">#REF!</definedName>
    <definedName name="_MT25">#REF!</definedName>
    <definedName name="_MT26" localSheetId="8">#REF!</definedName>
    <definedName name="_MT26">#REF!</definedName>
    <definedName name="_MT27" localSheetId="8">#REF!</definedName>
    <definedName name="_MT27">#REF!</definedName>
    <definedName name="_MT28" localSheetId="8">#REF!</definedName>
    <definedName name="_MT28">#REF!</definedName>
    <definedName name="_MT29" localSheetId="8">#REF!</definedName>
    <definedName name="_MT29">#REF!</definedName>
    <definedName name="_MT3" localSheetId="8">#REF!</definedName>
    <definedName name="_MT3">#REF!</definedName>
    <definedName name="_MT30" localSheetId="8">#REF!</definedName>
    <definedName name="_MT30">#REF!</definedName>
    <definedName name="_MT31" localSheetId="8">#REF!</definedName>
    <definedName name="_MT31">#REF!</definedName>
    <definedName name="_MT32" localSheetId="8">#REF!</definedName>
    <definedName name="_MT32">#REF!</definedName>
    <definedName name="_MT33" localSheetId="8">#REF!</definedName>
    <definedName name="_MT33">#REF!</definedName>
    <definedName name="_MT34" localSheetId="8">#REF!</definedName>
    <definedName name="_MT34">#REF!</definedName>
    <definedName name="_MT35" localSheetId="8">#REF!</definedName>
    <definedName name="_MT35">#REF!</definedName>
    <definedName name="_MT36" localSheetId="8">#REF!</definedName>
    <definedName name="_MT36">#REF!</definedName>
    <definedName name="_MT37" localSheetId="8">#REF!</definedName>
    <definedName name="_MT37">#REF!</definedName>
    <definedName name="_MT38" localSheetId="8">#REF!</definedName>
    <definedName name="_MT38">#REF!</definedName>
    <definedName name="_MT39" localSheetId="8">#REF!</definedName>
    <definedName name="_MT39">#REF!</definedName>
    <definedName name="_MT4" localSheetId="8">#REF!</definedName>
    <definedName name="_MT4">#REF!</definedName>
    <definedName name="_MT40" localSheetId="8">#REF!</definedName>
    <definedName name="_MT40">#REF!</definedName>
    <definedName name="_MT41" localSheetId="8">#REF!</definedName>
    <definedName name="_MT41">#REF!</definedName>
    <definedName name="_MT42" localSheetId="8">#REF!</definedName>
    <definedName name="_MT42">#REF!</definedName>
    <definedName name="_MT43" localSheetId="8">#REF!</definedName>
    <definedName name="_MT43">#REF!</definedName>
    <definedName name="_MT44" localSheetId="8">#REF!</definedName>
    <definedName name="_MT44">#REF!</definedName>
    <definedName name="_MT45" localSheetId="8">#REF!</definedName>
    <definedName name="_MT45">#REF!</definedName>
    <definedName name="_MT46" localSheetId="8">#REF!</definedName>
    <definedName name="_MT46">#REF!</definedName>
    <definedName name="_MT47" localSheetId="8">#REF!</definedName>
    <definedName name="_MT47">#REF!</definedName>
    <definedName name="_MT48" localSheetId="8">#REF!</definedName>
    <definedName name="_MT48">#REF!</definedName>
    <definedName name="_MT49" localSheetId="8">#REF!</definedName>
    <definedName name="_MT49">#REF!</definedName>
    <definedName name="_MT5" localSheetId="8">#REF!</definedName>
    <definedName name="_MT5">#REF!</definedName>
    <definedName name="_MT50" localSheetId="8">#REF!</definedName>
    <definedName name="_MT50">#REF!</definedName>
    <definedName name="_MT500" localSheetId="8">#REF!</definedName>
    <definedName name="_MT500">#REF!</definedName>
    <definedName name="_MT51" localSheetId="8">#REF!</definedName>
    <definedName name="_MT51">#REF!</definedName>
    <definedName name="_MT52" localSheetId="8">#REF!</definedName>
    <definedName name="_MT52">#REF!</definedName>
    <definedName name="_MT53" localSheetId="8">#REF!</definedName>
    <definedName name="_MT53">#REF!</definedName>
    <definedName name="_MT54" localSheetId="8">#REF!</definedName>
    <definedName name="_MT54">#REF!</definedName>
    <definedName name="_MT55" localSheetId="8">#REF!</definedName>
    <definedName name="_MT55">#REF!</definedName>
    <definedName name="_MT56" localSheetId="8">#REF!</definedName>
    <definedName name="_MT56">#REF!</definedName>
    <definedName name="_MT57" localSheetId="8">#REF!</definedName>
    <definedName name="_MT57">#REF!</definedName>
    <definedName name="_MT58" localSheetId="8">#REF!</definedName>
    <definedName name="_MT58">#REF!</definedName>
    <definedName name="_MT59" localSheetId="8">#REF!</definedName>
    <definedName name="_MT59">#REF!</definedName>
    <definedName name="_MT6" localSheetId="8">#REF!</definedName>
    <definedName name="_MT6">#REF!</definedName>
    <definedName name="_MT60" localSheetId="8">#REF!</definedName>
    <definedName name="_MT60">#REF!</definedName>
    <definedName name="_MT61" localSheetId="8">#REF!</definedName>
    <definedName name="_MT61">#REF!</definedName>
    <definedName name="_MT62" localSheetId="8">#REF!</definedName>
    <definedName name="_MT62">#REF!</definedName>
    <definedName name="_MT63" localSheetId="8">#REF!</definedName>
    <definedName name="_MT63">#REF!</definedName>
    <definedName name="_MT64" localSheetId="8">#REF!</definedName>
    <definedName name="_MT64">#REF!</definedName>
    <definedName name="_MT65" localSheetId="8">#REF!</definedName>
    <definedName name="_MT65">#REF!</definedName>
    <definedName name="_MT66" localSheetId="8">#REF!</definedName>
    <definedName name="_MT66">#REF!</definedName>
    <definedName name="_MT67" localSheetId="8">#REF!</definedName>
    <definedName name="_MT67">#REF!</definedName>
    <definedName name="_MT68" localSheetId="8">#REF!</definedName>
    <definedName name="_MT68">#REF!</definedName>
    <definedName name="_MT69" localSheetId="8">#REF!</definedName>
    <definedName name="_MT69">#REF!</definedName>
    <definedName name="_MT7" localSheetId="8">#REF!</definedName>
    <definedName name="_MT7">#REF!</definedName>
    <definedName name="_MT70" localSheetId="8">#REF!</definedName>
    <definedName name="_MT70">#REF!</definedName>
    <definedName name="_MT71" localSheetId="8">#REF!</definedName>
    <definedName name="_MT71">#REF!</definedName>
    <definedName name="_MT72" localSheetId="8">#REF!</definedName>
    <definedName name="_MT72">#REF!</definedName>
    <definedName name="_MT73" localSheetId="8">#REF!</definedName>
    <definedName name="_MT73">#REF!</definedName>
    <definedName name="_MT74" localSheetId="8">#REF!</definedName>
    <definedName name="_MT74">#REF!</definedName>
    <definedName name="_MT75" localSheetId="8">#REF!</definedName>
    <definedName name="_MT75">#REF!</definedName>
    <definedName name="_MT76" localSheetId="8">#REF!</definedName>
    <definedName name="_MT76">#REF!</definedName>
    <definedName name="_MT77" localSheetId="8">#REF!</definedName>
    <definedName name="_MT77">#REF!</definedName>
    <definedName name="_MT78" localSheetId="8">#REF!</definedName>
    <definedName name="_MT78">#REF!</definedName>
    <definedName name="_MT79" localSheetId="8">#REF!</definedName>
    <definedName name="_MT79">#REF!</definedName>
    <definedName name="_MT8" localSheetId="8">#REF!</definedName>
    <definedName name="_MT8">#REF!</definedName>
    <definedName name="_MT80" localSheetId="8">#REF!</definedName>
    <definedName name="_MT80">#REF!</definedName>
    <definedName name="_MT81" localSheetId="8">#REF!</definedName>
    <definedName name="_MT81">#REF!</definedName>
    <definedName name="_MT82" localSheetId="8">#REF!</definedName>
    <definedName name="_MT82">#REF!</definedName>
    <definedName name="_MT83" localSheetId="8">#REF!</definedName>
    <definedName name="_MT83">#REF!</definedName>
    <definedName name="_MT84" localSheetId="8">#REF!</definedName>
    <definedName name="_MT84">#REF!</definedName>
    <definedName name="_MT85" localSheetId="8">#REF!</definedName>
    <definedName name="_MT85">#REF!</definedName>
    <definedName name="_MT86" localSheetId="8">#REF!</definedName>
    <definedName name="_MT86">#REF!</definedName>
    <definedName name="_MT87" localSheetId="8">#REF!</definedName>
    <definedName name="_MT87">#REF!</definedName>
    <definedName name="_MT88" localSheetId="8">#REF!</definedName>
    <definedName name="_MT88">#REF!</definedName>
    <definedName name="_MT89" localSheetId="8">#REF!</definedName>
    <definedName name="_MT89">#REF!</definedName>
    <definedName name="_MT9" localSheetId="8">#REF!</definedName>
    <definedName name="_MT9">#REF!</definedName>
    <definedName name="_MT90" localSheetId="8">#REF!</definedName>
    <definedName name="_MT90">#REF!</definedName>
    <definedName name="_MT91" localSheetId="8">#REF!</definedName>
    <definedName name="_MT91">#REF!</definedName>
    <definedName name="_MT92" localSheetId="8">#REF!</definedName>
    <definedName name="_MT92">#REF!</definedName>
    <definedName name="_MT93" localSheetId="8">#REF!</definedName>
    <definedName name="_MT93">#REF!</definedName>
    <definedName name="_MT94" localSheetId="8">#REF!</definedName>
    <definedName name="_MT94">#REF!</definedName>
    <definedName name="_MT95" localSheetId="8">#REF!</definedName>
    <definedName name="_MT95">#REF!</definedName>
    <definedName name="_MT96" localSheetId="8">#REF!</definedName>
    <definedName name="_MT96">#REF!</definedName>
    <definedName name="_MT97" localSheetId="8">#REF!</definedName>
    <definedName name="_MT97">#REF!</definedName>
    <definedName name="_MT98" localSheetId="8">#REF!</definedName>
    <definedName name="_MT98">#REF!</definedName>
    <definedName name="_MT99" localSheetId="8">#REF!</definedName>
    <definedName name="_MT99">#REF!</definedName>
    <definedName name="_N" localSheetId="8">#REF!</definedName>
    <definedName name="_N">#REF!</definedName>
    <definedName name="_n_10" localSheetId="8">#REF!</definedName>
    <definedName name="_n_10">#REF!</definedName>
    <definedName name="_ne10" localSheetId="8">'[72]Lead statement'!#REF!</definedName>
    <definedName name="_ne10">'[72]Lead statement'!#REF!</definedName>
    <definedName name="_New1" localSheetId="8">[73]data!#REF!</definedName>
    <definedName name="_New1">[73]data!#REF!</definedName>
    <definedName name="_NW">[74]Cover!$C$8</definedName>
    <definedName name="_o" localSheetId="8">'[75]Rate Analysis'!#REF!</definedName>
    <definedName name="_o" localSheetId="0">'[75]Rate Analysis'!#REF!</definedName>
    <definedName name="_o">'[75]Rate Analysis'!#REF!</definedName>
    <definedName name="_O10" localSheetId="8">#REF!</definedName>
    <definedName name="_O10" localSheetId="0">#REF!</definedName>
    <definedName name="_O10">#REF!</definedName>
    <definedName name="_O100" localSheetId="8">#REF!</definedName>
    <definedName name="_O100" localSheetId="0">#REF!</definedName>
    <definedName name="_O100">#REF!</definedName>
    <definedName name="_O12" localSheetId="8">#REF!</definedName>
    <definedName name="_O12" localSheetId="0">#REF!</definedName>
    <definedName name="_O12">#REF!</definedName>
    <definedName name="_O150" localSheetId="8">#REF!</definedName>
    <definedName name="_O150">#REF!</definedName>
    <definedName name="_O20" localSheetId="8">#REF!</definedName>
    <definedName name="_O20">#REF!</definedName>
    <definedName name="_O300" localSheetId="8">#REF!</definedName>
    <definedName name="_O300">#REF!</definedName>
    <definedName name="_O45" localSheetId="8">#REF!</definedName>
    <definedName name="_O45">#REF!</definedName>
    <definedName name="_O450" localSheetId="8">#REF!</definedName>
    <definedName name="_O450">#REF!</definedName>
    <definedName name="_O55" localSheetId="8">#REF!</definedName>
    <definedName name="_O55">#REF!</definedName>
    <definedName name="_O65" localSheetId="8">#REF!</definedName>
    <definedName name="_O65">#REF!</definedName>
    <definedName name="_O75" localSheetId="8">#REF!</definedName>
    <definedName name="_O75">#REF!</definedName>
    <definedName name="_OCM01">[76]office!$A$19</definedName>
    <definedName name="_od1" localSheetId="8">#REF!</definedName>
    <definedName name="_od1" localSheetId="0">#REF!</definedName>
    <definedName name="_od1">#REF!</definedName>
    <definedName name="_OH1">[52]MRATES!$T$26</definedName>
    <definedName name="_OQUA" localSheetId="8">#REF!</definedName>
    <definedName name="_OQUA" localSheetId="0">#REF!</definedName>
    <definedName name="_OQUA">#REF!</definedName>
    <definedName name="_Order1" hidden="1">255</definedName>
    <definedName name="_p" localSheetId="8">#REF!</definedName>
    <definedName name="_p" localSheetId="0">#REF!</definedName>
    <definedName name="_p">#REF!</definedName>
    <definedName name="_p_10" localSheetId="8">#REF!</definedName>
    <definedName name="_p_10" localSheetId="0">#REF!</definedName>
    <definedName name="_p_10">#REF!</definedName>
    <definedName name="_p5" localSheetId="8">#REF!</definedName>
    <definedName name="_p5" localSheetId="0">#REF!</definedName>
    <definedName name="_p5">#REF!</definedName>
    <definedName name="_pa1">'[42]C-data'!$F$12</definedName>
    <definedName name="_pa2">'[42]C-data'!$F$13</definedName>
    <definedName name="_PC1" localSheetId="8">#REF!</definedName>
    <definedName name="_PC1" localSheetId="0">#REF!</definedName>
    <definedName name="_PC1">#REF!</definedName>
    <definedName name="_PC10" localSheetId="8">#REF!</definedName>
    <definedName name="_PC10" localSheetId="0">#REF!</definedName>
    <definedName name="_PC10">#REF!</definedName>
    <definedName name="_PC11" localSheetId="8">#REF!</definedName>
    <definedName name="_PC11" localSheetId="0">#REF!</definedName>
    <definedName name="_PC11">#REF!</definedName>
    <definedName name="_PC12" localSheetId="8">#REF!</definedName>
    <definedName name="_PC12">#REF!</definedName>
    <definedName name="_PC13" localSheetId="8">#REF!</definedName>
    <definedName name="_PC13">#REF!</definedName>
    <definedName name="_PC14" localSheetId="8">#REF!</definedName>
    <definedName name="_PC14">#REF!</definedName>
    <definedName name="_PC15" localSheetId="8">#REF!</definedName>
    <definedName name="_PC15">#REF!</definedName>
    <definedName name="_PC16" localSheetId="8">#REF!</definedName>
    <definedName name="_PC16">#REF!</definedName>
    <definedName name="_PC17" localSheetId="8">#REF!</definedName>
    <definedName name="_PC17">#REF!</definedName>
    <definedName name="_PC18" localSheetId="8">#REF!</definedName>
    <definedName name="_PC18">#REF!</definedName>
    <definedName name="_PC19" localSheetId="8">#REF!</definedName>
    <definedName name="_PC19">#REF!</definedName>
    <definedName name="_pc2" localSheetId="8">#REF!</definedName>
    <definedName name="_pc2" localSheetId="0">#REF!</definedName>
    <definedName name="_pc2">#REF!</definedName>
    <definedName name="_PC20" localSheetId="8">#REF!</definedName>
    <definedName name="_PC20">#REF!</definedName>
    <definedName name="_PC21" localSheetId="8">#REF!</definedName>
    <definedName name="_PC21">#REF!</definedName>
    <definedName name="_PC22" localSheetId="8">#REF!</definedName>
    <definedName name="_PC22">#REF!</definedName>
    <definedName name="_PC23" localSheetId="8">#REF!</definedName>
    <definedName name="_PC23">#REF!</definedName>
    <definedName name="_PC24" localSheetId="8">#REF!</definedName>
    <definedName name="_PC24">#REF!</definedName>
    <definedName name="_PC3" localSheetId="8">#REF!</definedName>
    <definedName name="_PC3">#REF!</definedName>
    <definedName name="_PC4" localSheetId="8">#REF!</definedName>
    <definedName name="_PC4">#REF!</definedName>
    <definedName name="_PC5" localSheetId="8">#REF!</definedName>
    <definedName name="_PC5">#REF!</definedName>
    <definedName name="_PC6" localSheetId="8">#REF!</definedName>
    <definedName name="_PC6">#REF!</definedName>
    <definedName name="_pc600" localSheetId="8">#REF!</definedName>
    <definedName name="_pc600">#REF!</definedName>
    <definedName name="_PC7" localSheetId="8">#REF!</definedName>
    <definedName name="_PC7">#REF!</definedName>
    <definedName name="_PC8" localSheetId="8">#REF!</definedName>
    <definedName name="_PC8">#REF!</definedName>
    <definedName name="_PC9" localSheetId="8">#REF!</definedName>
    <definedName name="_PC9">#REF!</definedName>
    <definedName name="_pc900" localSheetId="8">#REF!</definedName>
    <definedName name="_pc900">#REF!</definedName>
    <definedName name="_pcc1" localSheetId="8">#REF!</definedName>
    <definedName name="_pcc1">#REF!</definedName>
    <definedName name="_pcc2" localSheetId="8">#REF!</definedName>
    <definedName name="_pcc2">#REF!</definedName>
    <definedName name="_pcc3" localSheetId="8">#REF!</definedName>
    <definedName name="_pcc3">#REF!</definedName>
    <definedName name="_PCC4" localSheetId="8">#REF!</definedName>
    <definedName name="_PCC4">#REF!</definedName>
    <definedName name="_pipe_con_1100" localSheetId="8">[77]mlead!#REF!</definedName>
    <definedName name="_pipe_con_1100">[77]mlead!#REF!</definedName>
    <definedName name="_pipe_con_500" localSheetId="8">[77]mlead!#REF!</definedName>
    <definedName name="_pipe_con_500">[77]mlead!#REF!</definedName>
    <definedName name="_pipe_con_700" localSheetId="8">[77]mlead!#REF!</definedName>
    <definedName name="_pipe_con_700">[77]mlead!#REF!</definedName>
    <definedName name="_pipe_ic_1100" localSheetId="8">[77]mlead!#REF!</definedName>
    <definedName name="_pipe_ic_1100">[77]mlead!#REF!</definedName>
    <definedName name="_pipe_ic_500" localSheetId="8">[77]mlead!#REF!</definedName>
    <definedName name="_pipe_ic_500">[77]mlead!#REF!</definedName>
    <definedName name="_pipe_ic_700" localSheetId="8">[77]mlead!#REF!</definedName>
    <definedName name="_pipe_ic_700">[77]mlead!#REF!</definedName>
    <definedName name="_PL" localSheetId="8">#REF!</definedName>
    <definedName name="_PL" localSheetId="0">#REF!</definedName>
    <definedName name="_PL">#REF!</definedName>
    <definedName name="_pla4">[11]DATA_PRG!$H$269</definedName>
    <definedName name="_plb1" localSheetId="8">#REF!</definedName>
    <definedName name="_plb1" localSheetId="0">#REF!</definedName>
    <definedName name="_plb1">#REF!</definedName>
    <definedName name="_plb2" localSheetId="8">#REF!</definedName>
    <definedName name="_plb2" localSheetId="0">#REF!</definedName>
    <definedName name="_plb2">#REF!</definedName>
    <definedName name="_plb3" localSheetId="8">#REF!</definedName>
    <definedName name="_plb3" localSheetId="0">#REF!</definedName>
    <definedName name="_plb3">#REF!</definedName>
    <definedName name="_plb4" localSheetId="8">#REF!</definedName>
    <definedName name="_plb4">#REF!</definedName>
    <definedName name="_PPA14" localSheetId="8">#REF!</definedName>
    <definedName name="_PPA14">#REF!</definedName>
    <definedName name="_PPB154" localSheetId="8">#REF!</definedName>
    <definedName name="_PPB154">#REF!</definedName>
    <definedName name="_PPB155" localSheetId="8">#REF!</definedName>
    <definedName name="_PPB155">#REF!</definedName>
    <definedName name="_PPB16" localSheetId="8">#REF!</definedName>
    <definedName name="_PPB16">#REF!</definedName>
    <definedName name="_PPB17" localSheetId="8">#REF!</definedName>
    <definedName name="_PPB17">#REF!</definedName>
    <definedName name="_PPB18" localSheetId="8">#REF!</definedName>
    <definedName name="_PPB18">#REF!</definedName>
    <definedName name="_PPB19" localSheetId="8">#REF!</definedName>
    <definedName name="_PPB19">#REF!</definedName>
    <definedName name="_PPB2" localSheetId="8">#REF!</definedName>
    <definedName name="_PPB2">#REF!</definedName>
    <definedName name="_PPB20" localSheetId="8">#REF!</definedName>
    <definedName name="_PPB20">#REF!</definedName>
    <definedName name="_PPB21" localSheetId="8">#REF!</definedName>
    <definedName name="_PPB21">#REF!</definedName>
    <definedName name="_PPB22" localSheetId="8">#REF!</definedName>
    <definedName name="_PPB22">#REF!</definedName>
    <definedName name="_PPB23" localSheetId="8">#REF!</definedName>
    <definedName name="_PPB23">#REF!</definedName>
    <definedName name="_PPB24" localSheetId="8">#REF!</definedName>
    <definedName name="_PPB24">#REF!</definedName>
    <definedName name="_PPB25" localSheetId="8">#REF!</definedName>
    <definedName name="_PPB25">#REF!</definedName>
    <definedName name="_PPB26" localSheetId="8">#REF!</definedName>
    <definedName name="_PPB26">#REF!</definedName>
    <definedName name="_PPB27" localSheetId="8">#REF!</definedName>
    <definedName name="_PPB27">#REF!</definedName>
    <definedName name="_PPB28" localSheetId="8">#REF!</definedName>
    <definedName name="_PPB28">#REF!</definedName>
    <definedName name="_PPB29" localSheetId="8">#REF!</definedName>
    <definedName name="_PPB29">#REF!</definedName>
    <definedName name="_PPB3" localSheetId="8">#REF!</definedName>
    <definedName name="_PPB3">#REF!</definedName>
    <definedName name="_PPB30" localSheetId="8">#REF!</definedName>
    <definedName name="_PPB30">#REF!</definedName>
    <definedName name="_PPB31" localSheetId="8">#REF!</definedName>
    <definedName name="_PPB31">#REF!</definedName>
    <definedName name="_PPB32" localSheetId="8">#REF!</definedName>
    <definedName name="_PPB32">#REF!</definedName>
    <definedName name="_PPB33" localSheetId="8">#REF!</definedName>
    <definedName name="_PPB33">#REF!</definedName>
    <definedName name="_PPB34" localSheetId="8">#REF!</definedName>
    <definedName name="_PPB34">#REF!</definedName>
    <definedName name="_PPB35" localSheetId="8">#REF!</definedName>
    <definedName name="_PPB35">#REF!</definedName>
    <definedName name="_PPB36" localSheetId="8">#REF!</definedName>
    <definedName name="_PPB36">#REF!</definedName>
    <definedName name="_PPB37" localSheetId="8">#REF!</definedName>
    <definedName name="_PPB37">#REF!</definedName>
    <definedName name="_PPB38" localSheetId="8">#REF!</definedName>
    <definedName name="_PPB38">#REF!</definedName>
    <definedName name="_PPB39" localSheetId="8">#REF!</definedName>
    <definedName name="_PPB39">#REF!</definedName>
    <definedName name="_PPB4" localSheetId="8">#REF!</definedName>
    <definedName name="_PPB4">#REF!</definedName>
    <definedName name="_PPB40" localSheetId="8">#REF!</definedName>
    <definedName name="_PPB40">#REF!</definedName>
    <definedName name="_PPB41" localSheetId="8">#REF!</definedName>
    <definedName name="_PPB41">#REF!</definedName>
    <definedName name="_PPB42" localSheetId="8">#REF!</definedName>
    <definedName name="_PPB42">#REF!</definedName>
    <definedName name="_PPB43" localSheetId="8">#REF!</definedName>
    <definedName name="_PPB43">#REF!</definedName>
    <definedName name="_PPB44" localSheetId="8">#REF!</definedName>
    <definedName name="_PPB44">#REF!</definedName>
    <definedName name="_PPB45" localSheetId="8">#REF!</definedName>
    <definedName name="_PPB45">#REF!</definedName>
    <definedName name="_PPB46" localSheetId="8">#REF!</definedName>
    <definedName name="_PPB46">#REF!</definedName>
    <definedName name="_PPB47" localSheetId="8">#REF!</definedName>
    <definedName name="_PPB47">#REF!</definedName>
    <definedName name="_PPB48" localSheetId="8">#REF!</definedName>
    <definedName name="_PPB48">#REF!</definedName>
    <definedName name="_PPB49" localSheetId="8">#REF!</definedName>
    <definedName name="_PPB49">#REF!</definedName>
    <definedName name="_PPB5" localSheetId="8">#REF!</definedName>
    <definedName name="_PPB5">#REF!</definedName>
    <definedName name="_PPB50" localSheetId="8">#REF!</definedName>
    <definedName name="_PPB50">#REF!</definedName>
    <definedName name="_PPB51" localSheetId="8">#REF!</definedName>
    <definedName name="_PPB51">#REF!</definedName>
    <definedName name="_PPB52" localSheetId="8">#REF!</definedName>
    <definedName name="_PPB52">#REF!</definedName>
    <definedName name="_PPB53" localSheetId="8">#REF!</definedName>
    <definedName name="_PPB53">#REF!</definedName>
    <definedName name="_PPB54" localSheetId="8">#REF!</definedName>
    <definedName name="_PPB54">#REF!</definedName>
    <definedName name="_PPB55" localSheetId="8">#REF!</definedName>
    <definedName name="_PPB55">#REF!</definedName>
    <definedName name="_PPB56" localSheetId="8">#REF!</definedName>
    <definedName name="_PPB56">#REF!</definedName>
    <definedName name="_PPB57" localSheetId="8">#REF!</definedName>
    <definedName name="_PPB57">#REF!</definedName>
    <definedName name="_PPB58" localSheetId="8">#REF!</definedName>
    <definedName name="_PPB58">#REF!</definedName>
    <definedName name="_PPB59" localSheetId="8">#REF!</definedName>
    <definedName name="_PPB59">#REF!</definedName>
    <definedName name="_PPB6" localSheetId="8">#REF!</definedName>
    <definedName name="_PPB6">#REF!</definedName>
    <definedName name="_PPB60" localSheetId="8">#REF!</definedName>
    <definedName name="_PPB60">#REF!</definedName>
    <definedName name="_PPB61" localSheetId="8">#REF!</definedName>
    <definedName name="_PPB61">#REF!</definedName>
    <definedName name="_PPB62" localSheetId="8">#REF!</definedName>
    <definedName name="_PPB62">#REF!</definedName>
    <definedName name="_PPB63" localSheetId="8">#REF!</definedName>
    <definedName name="_PPB63">#REF!</definedName>
    <definedName name="_PPB64" localSheetId="8">#REF!</definedName>
    <definedName name="_PPB64">#REF!</definedName>
    <definedName name="_PPB65" localSheetId="8">#REF!</definedName>
    <definedName name="_PPB65">#REF!</definedName>
    <definedName name="_PPB66" localSheetId="8">#REF!</definedName>
    <definedName name="_PPB66">#REF!</definedName>
    <definedName name="_PPB67" localSheetId="8">#REF!</definedName>
    <definedName name="_PPB67">#REF!</definedName>
    <definedName name="_PPB68" localSheetId="8">#REF!</definedName>
    <definedName name="_PPB68">#REF!</definedName>
    <definedName name="_PPB69" localSheetId="8">#REF!</definedName>
    <definedName name="_PPB69">#REF!</definedName>
    <definedName name="_PPB7" localSheetId="8">#REF!</definedName>
    <definedName name="_PPB7">#REF!</definedName>
    <definedName name="_PPB70" localSheetId="8">#REF!</definedName>
    <definedName name="_PPB70">#REF!</definedName>
    <definedName name="_PPB71" localSheetId="8">#REF!</definedName>
    <definedName name="_PPB71">#REF!</definedName>
    <definedName name="_PPB72" localSheetId="8">#REF!</definedName>
    <definedName name="_PPB72">#REF!</definedName>
    <definedName name="_PPB73" localSheetId="8">#REF!</definedName>
    <definedName name="_PPB73">#REF!</definedName>
    <definedName name="_PPB74" localSheetId="8">#REF!</definedName>
    <definedName name="_PPB74">#REF!</definedName>
    <definedName name="_PPB75" localSheetId="8">#REF!</definedName>
    <definedName name="_PPB75">#REF!</definedName>
    <definedName name="_PPB76" localSheetId="8">#REF!</definedName>
    <definedName name="_PPB76">#REF!</definedName>
    <definedName name="_PPB77" localSheetId="8">#REF!</definedName>
    <definedName name="_PPB77">#REF!</definedName>
    <definedName name="_PPB78" localSheetId="8">#REF!</definedName>
    <definedName name="_PPB78">#REF!</definedName>
    <definedName name="_PPB79" localSheetId="8">#REF!</definedName>
    <definedName name="_PPB79">#REF!</definedName>
    <definedName name="_PPB8" localSheetId="8">#REF!</definedName>
    <definedName name="_PPB8">#REF!</definedName>
    <definedName name="_PPB80" localSheetId="8">#REF!</definedName>
    <definedName name="_PPB80">#REF!</definedName>
    <definedName name="_PPB81" localSheetId="8">#REF!</definedName>
    <definedName name="_PPB81">#REF!</definedName>
    <definedName name="_PPB82" localSheetId="8">#REF!</definedName>
    <definedName name="_PPB82">#REF!</definedName>
    <definedName name="_PPB83" localSheetId="8">#REF!</definedName>
    <definedName name="_PPB83">#REF!</definedName>
    <definedName name="_PPB84" localSheetId="8">#REF!</definedName>
    <definedName name="_PPB84">#REF!</definedName>
    <definedName name="_PPB85" localSheetId="8">#REF!</definedName>
    <definedName name="_PPB85">#REF!</definedName>
    <definedName name="_PPB86" localSheetId="8">#REF!</definedName>
    <definedName name="_PPB86">#REF!</definedName>
    <definedName name="_PPB87" localSheetId="8">#REF!</definedName>
    <definedName name="_PPB87">#REF!</definedName>
    <definedName name="_PPB88" localSheetId="8">#REF!</definedName>
    <definedName name="_PPB88">#REF!</definedName>
    <definedName name="_PPB89" localSheetId="8">#REF!</definedName>
    <definedName name="_PPB89">#REF!</definedName>
    <definedName name="_PPB9" localSheetId="8">#REF!</definedName>
    <definedName name="_PPB9">#REF!</definedName>
    <definedName name="_PPB90" localSheetId="8">#REF!</definedName>
    <definedName name="_PPB90">#REF!</definedName>
    <definedName name="_PPB91" localSheetId="8">#REF!</definedName>
    <definedName name="_PPB91">#REF!</definedName>
    <definedName name="_PPB92" localSheetId="8">#REF!</definedName>
    <definedName name="_PPB92">#REF!</definedName>
    <definedName name="_PPB93" localSheetId="8">#REF!</definedName>
    <definedName name="_PPB93">#REF!</definedName>
    <definedName name="_PPB94" localSheetId="8">#REF!</definedName>
    <definedName name="_PPB94">#REF!</definedName>
    <definedName name="_PPB95" localSheetId="8">#REF!</definedName>
    <definedName name="_PPB95">#REF!</definedName>
    <definedName name="_PPB96" localSheetId="8">#REF!</definedName>
    <definedName name="_PPB96">#REF!</definedName>
    <definedName name="_PPB97" localSheetId="8">#REF!</definedName>
    <definedName name="_PPB97">#REF!</definedName>
    <definedName name="_PPB98" localSheetId="8">#REF!</definedName>
    <definedName name="_PPB98">#REF!</definedName>
    <definedName name="_PPB99" localSheetId="8">#REF!</definedName>
    <definedName name="_PPB99">#REF!</definedName>
    <definedName name="_PPC1" localSheetId="8">#REF!</definedName>
    <definedName name="_PPC1">#REF!</definedName>
    <definedName name="_PPC10" localSheetId="8">#REF!</definedName>
    <definedName name="_PPC10">#REF!</definedName>
    <definedName name="_PPC100" localSheetId="8">#REF!</definedName>
    <definedName name="_PPC100">#REF!</definedName>
    <definedName name="_PPC101" localSheetId="8">#REF!</definedName>
    <definedName name="_PPC101">#REF!</definedName>
    <definedName name="_PPC102" localSheetId="8">#REF!</definedName>
    <definedName name="_PPC102">#REF!</definedName>
    <definedName name="_PPC103" localSheetId="8">#REF!</definedName>
    <definedName name="_PPC103">#REF!</definedName>
    <definedName name="_PPC104" localSheetId="8">#REF!</definedName>
    <definedName name="_PPC104">#REF!</definedName>
    <definedName name="_PPC105" localSheetId="8">#REF!</definedName>
    <definedName name="_PPC105">#REF!</definedName>
    <definedName name="_PPC106" localSheetId="8">#REF!</definedName>
    <definedName name="_PPC106">#REF!</definedName>
    <definedName name="_PPC107" localSheetId="8">#REF!</definedName>
    <definedName name="_PPC107">#REF!</definedName>
    <definedName name="_PPC108" localSheetId="8">#REF!</definedName>
    <definedName name="_PPC108">#REF!</definedName>
    <definedName name="_PPC109" localSheetId="8">#REF!</definedName>
    <definedName name="_PPC109">#REF!</definedName>
    <definedName name="_PPC11" localSheetId="8">#REF!</definedName>
    <definedName name="_PPC11">#REF!</definedName>
    <definedName name="_PPC110" localSheetId="8">#REF!</definedName>
    <definedName name="_PPC110">#REF!</definedName>
    <definedName name="_PPC111" localSheetId="8">#REF!</definedName>
    <definedName name="_PPC111">#REF!</definedName>
    <definedName name="_PPC112" localSheetId="8">#REF!</definedName>
    <definedName name="_PPC112">#REF!</definedName>
    <definedName name="_PPC113" localSheetId="8">#REF!</definedName>
    <definedName name="_PPC113">#REF!</definedName>
    <definedName name="_PPC114" localSheetId="8">#REF!</definedName>
    <definedName name="_PPC114">#REF!</definedName>
    <definedName name="_PPC115" localSheetId="8">#REF!</definedName>
    <definedName name="_PPC115">#REF!</definedName>
    <definedName name="_PPC116" localSheetId="8">#REF!</definedName>
    <definedName name="_PPC116">#REF!</definedName>
    <definedName name="_PPC117" localSheetId="8">#REF!</definedName>
    <definedName name="_PPC117">#REF!</definedName>
    <definedName name="_PPC118" localSheetId="8">#REF!</definedName>
    <definedName name="_PPC118">#REF!</definedName>
    <definedName name="_PPC119" localSheetId="8">#REF!</definedName>
    <definedName name="_PPC119">#REF!</definedName>
    <definedName name="_PPC12" localSheetId="8">#REF!</definedName>
    <definedName name="_PPC12">#REF!</definedName>
    <definedName name="_PPC120" localSheetId="8">#REF!</definedName>
    <definedName name="_PPC120">#REF!</definedName>
    <definedName name="_PPC121" localSheetId="8">#REF!</definedName>
    <definedName name="_PPC121">#REF!</definedName>
    <definedName name="_PPC122" localSheetId="8">#REF!</definedName>
    <definedName name="_PPC122">#REF!</definedName>
    <definedName name="_PPC123" localSheetId="8">#REF!</definedName>
    <definedName name="_PPC123">#REF!</definedName>
    <definedName name="_PPC124" localSheetId="8">#REF!</definedName>
    <definedName name="_PPC124">#REF!</definedName>
    <definedName name="_PPC125" localSheetId="8">#REF!</definedName>
    <definedName name="_PPC125">#REF!</definedName>
    <definedName name="_PPC126" localSheetId="8">#REF!</definedName>
    <definedName name="_PPC126">#REF!</definedName>
    <definedName name="_PPC127" localSheetId="8">#REF!</definedName>
    <definedName name="_PPC127">#REF!</definedName>
    <definedName name="_PPC128" localSheetId="8">#REF!</definedName>
    <definedName name="_PPC128">#REF!</definedName>
    <definedName name="_PPC129" localSheetId="8">#REF!</definedName>
    <definedName name="_PPC129">#REF!</definedName>
    <definedName name="_PPC13" localSheetId="8">#REF!</definedName>
    <definedName name="_PPC13">#REF!</definedName>
    <definedName name="_PPC130" localSheetId="8">#REF!</definedName>
    <definedName name="_PPC130">#REF!</definedName>
    <definedName name="_PPC131" localSheetId="8">#REF!</definedName>
    <definedName name="_PPC131">#REF!</definedName>
    <definedName name="_PPC132" localSheetId="8">#REF!</definedName>
    <definedName name="_PPC132">#REF!</definedName>
    <definedName name="_PPC133" localSheetId="8">#REF!</definedName>
    <definedName name="_PPC133">#REF!</definedName>
    <definedName name="_PPC134" localSheetId="8">#REF!</definedName>
    <definedName name="_PPC134">#REF!</definedName>
    <definedName name="_PPC135" localSheetId="8">#REF!</definedName>
    <definedName name="_PPC135">#REF!</definedName>
    <definedName name="_PPC136" localSheetId="8">#REF!</definedName>
    <definedName name="_PPC136">#REF!</definedName>
    <definedName name="_PPC137" localSheetId="8">#REF!</definedName>
    <definedName name="_PPC137">#REF!</definedName>
    <definedName name="_PPC138" localSheetId="8">#REF!</definedName>
    <definedName name="_PPC138">#REF!</definedName>
    <definedName name="_PPC139" localSheetId="8">#REF!</definedName>
    <definedName name="_PPC139">#REF!</definedName>
    <definedName name="_PPC14" localSheetId="8">#REF!</definedName>
    <definedName name="_PPC14">#REF!</definedName>
    <definedName name="_PPC140" localSheetId="8">#REF!</definedName>
    <definedName name="_PPC140">#REF!</definedName>
    <definedName name="_PPC141" localSheetId="8">#REF!</definedName>
    <definedName name="_PPC141">#REF!</definedName>
    <definedName name="_PPC142" localSheetId="8">#REF!</definedName>
    <definedName name="_PPC142">#REF!</definedName>
    <definedName name="_PPC143" localSheetId="8">#REF!</definedName>
    <definedName name="_PPC143">#REF!</definedName>
    <definedName name="_PPC144" localSheetId="8">#REF!</definedName>
    <definedName name="_PPC144">#REF!</definedName>
    <definedName name="_PPC145" localSheetId="8">#REF!</definedName>
    <definedName name="_PPC145">#REF!</definedName>
    <definedName name="_PPC146" localSheetId="8">#REF!</definedName>
    <definedName name="_PPC146">#REF!</definedName>
    <definedName name="_PPC147" localSheetId="8">#REF!</definedName>
    <definedName name="_PPC147">#REF!</definedName>
    <definedName name="_PPC148" localSheetId="8">#REF!</definedName>
    <definedName name="_PPC148">#REF!</definedName>
    <definedName name="_PPC149" localSheetId="8">#REF!</definedName>
    <definedName name="_PPC149">#REF!</definedName>
    <definedName name="_PPC15" localSheetId="8">#REF!</definedName>
    <definedName name="_PPC15">#REF!</definedName>
    <definedName name="_PPC150" localSheetId="8">#REF!</definedName>
    <definedName name="_PPC150">#REF!</definedName>
    <definedName name="_PPC151" localSheetId="8">#REF!</definedName>
    <definedName name="_PPC151">#REF!</definedName>
    <definedName name="_PPC152" localSheetId="8">#REF!</definedName>
    <definedName name="_PPC152">#REF!</definedName>
    <definedName name="_PPC153" localSheetId="8">#REF!</definedName>
    <definedName name="_PPC153">#REF!</definedName>
    <definedName name="_PPC154" localSheetId="8">#REF!</definedName>
    <definedName name="_PPC154">#REF!</definedName>
    <definedName name="_PPC155" localSheetId="8">#REF!</definedName>
    <definedName name="_PPC155">#REF!</definedName>
    <definedName name="_PPC16" localSheetId="8">#REF!</definedName>
    <definedName name="_PPC16">#REF!</definedName>
    <definedName name="_PPC17" localSheetId="8">#REF!</definedName>
    <definedName name="_PPC17">#REF!</definedName>
    <definedName name="_PPC18" localSheetId="8">#REF!</definedName>
    <definedName name="_PPC18">#REF!</definedName>
    <definedName name="_PPC19" localSheetId="8">#REF!</definedName>
    <definedName name="_PPC19">#REF!</definedName>
    <definedName name="_PPC2" localSheetId="8">#REF!</definedName>
    <definedName name="_PPC2">#REF!</definedName>
    <definedName name="_PPC20" localSheetId="8">#REF!</definedName>
    <definedName name="_PPC20">#REF!</definedName>
    <definedName name="_PPC21" localSheetId="8">#REF!</definedName>
    <definedName name="_PPC21">#REF!</definedName>
    <definedName name="_PPC22" localSheetId="8">#REF!</definedName>
    <definedName name="_PPC22">#REF!</definedName>
    <definedName name="_PPC23" localSheetId="8">#REF!</definedName>
    <definedName name="_PPC23">#REF!</definedName>
    <definedName name="_PPC24" localSheetId="8">#REF!</definedName>
    <definedName name="_PPC24">#REF!</definedName>
    <definedName name="_PPC25" localSheetId="8">#REF!</definedName>
    <definedName name="_PPC25">#REF!</definedName>
    <definedName name="_PPC26" localSheetId="8">#REF!</definedName>
    <definedName name="_PPC26">#REF!</definedName>
    <definedName name="_PPC27" localSheetId="8">#REF!</definedName>
    <definedName name="_PPC27">#REF!</definedName>
    <definedName name="_PPC28" localSheetId="8">#REF!</definedName>
    <definedName name="_PPC28">#REF!</definedName>
    <definedName name="_PPC29" localSheetId="8">#REF!</definedName>
    <definedName name="_PPC29">#REF!</definedName>
    <definedName name="_PPC3" localSheetId="8">#REF!</definedName>
    <definedName name="_PPC3">#REF!</definedName>
    <definedName name="_PPC30" localSheetId="8">#REF!</definedName>
    <definedName name="_PPC30">#REF!</definedName>
    <definedName name="_PPC31" localSheetId="8">#REF!</definedName>
    <definedName name="_PPC31">#REF!</definedName>
    <definedName name="_PPC32" localSheetId="8">#REF!</definedName>
    <definedName name="_PPC32">#REF!</definedName>
    <definedName name="_PPC33" localSheetId="8">#REF!</definedName>
    <definedName name="_PPC33">#REF!</definedName>
    <definedName name="_PPC34" localSheetId="8">#REF!</definedName>
    <definedName name="_PPC34">#REF!</definedName>
    <definedName name="_PPC35" localSheetId="8">#REF!</definedName>
    <definedName name="_PPC35">#REF!</definedName>
    <definedName name="_PPC36" localSheetId="8">#REF!</definedName>
    <definedName name="_PPC36">#REF!</definedName>
    <definedName name="_PPC37" localSheetId="8">#REF!</definedName>
    <definedName name="_PPC37">#REF!</definedName>
    <definedName name="_PPC38" localSheetId="8">#REF!</definedName>
    <definedName name="_PPC38">#REF!</definedName>
    <definedName name="_PPC39" localSheetId="8">#REF!</definedName>
    <definedName name="_PPC39">#REF!</definedName>
    <definedName name="_PPC4" localSheetId="8">#REF!</definedName>
    <definedName name="_PPC4">#REF!</definedName>
    <definedName name="_PPC40" localSheetId="8">#REF!</definedName>
    <definedName name="_PPC40">#REF!</definedName>
    <definedName name="_PPC41" localSheetId="8">#REF!</definedName>
    <definedName name="_PPC41">#REF!</definedName>
    <definedName name="_PPC42" localSheetId="8">#REF!</definedName>
    <definedName name="_PPC42">#REF!</definedName>
    <definedName name="_PPC43" localSheetId="8">#REF!</definedName>
    <definedName name="_PPC43">#REF!</definedName>
    <definedName name="_PPC44" localSheetId="8">#REF!</definedName>
    <definedName name="_PPC44">#REF!</definedName>
    <definedName name="_PPC45" localSheetId="8">#REF!</definedName>
    <definedName name="_PPC45">#REF!</definedName>
    <definedName name="_PPC46" localSheetId="8">#REF!</definedName>
    <definedName name="_PPC46">#REF!</definedName>
    <definedName name="_PPC47" localSheetId="8">#REF!</definedName>
    <definedName name="_PPC47">#REF!</definedName>
    <definedName name="_PPC48" localSheetId="8">#REF!</definedName>
    <definedName name="_PPC48">#REF!</definedName>
    <definedName name="_PPC49" localSheetId="8">#REF!</definedName>
    <definedName name="_PPC49">#REF!</definedName>
    <definedName name="_PPC5" localSheetId="8">#REF!</definedName>
    <definedName name="_PPC5">#REF!</definedName>
    <definedName name="_PPC50" localSheetId="8">#REF!</definedName>
    <definedName name="_PPC50">#REF!</definedName>
    <definedName name="_PPC51" localSheetId="8">#REF!</definedName>
    <definedName name="_PPC51">#REF!</definedName>
    <definedName name="_PPC52" localSheetId="8">#REF!</definedName>
    <definedName name="_PPC52">#REF!</definedName>
    <definedName name="_PPC53" localSheetId="8">#REF!</definedName>
    <definedName name="_PPC53">#REF!</definedName>
    <definedName name="_PPC54" localSheetId="8">#REF!</definedName>
    <definedName name="_PPC54">#REF!</definedName>
    <definedName name="_PPC55" localSheetId="8">#REF!</definedName>
    <definedName name="_PPC55">#REF!</definedName>
    <definedName name="_PPC56" localSheetId="8">#REF!</definedName>
    <definedName name="_PPC56">#REF!</definedName>
    <definedName name="_PPC57" localSheetId="8">#REF!</definedName>
    <definedName name="_PPC57">#REF!</definedName>
    <definedName name="_PPC58" localSheetId="8">#REF!</definedName>
    <definedName name="_PPC58">#REF!</definedName>
    <definedName name="_PPC59" localSheetId="8">#REF!</definedName>
    <definedName name="_PPC59">#REF!</definedName>
    <definedName name="_PPC6" localSheetId="8">#REF!</definedName>
    <definedName name="_PPC6">#REF!</definedName>
    <definedName name="_PPC60" localSheetId="8">#REF!</definedName>
    <definedName name="_PPC60">#REF!</definedName>
    <definedName name="_PPC61" localSheetId="8">#REF!</definedName>
    <definedName name="_PPC61">#REF!</definedName>
    <definedName name="_PPC62" localSheetId="8">#REF!</definedName>
    <definedName name="_PPC62">#REF!</definedName>
    <definedName name="_PPC63" localSheetId="8">#REF!</definedName>
    <definedName name="_PPC63">#REF!</definedName>
    <definedName name="_PPC64" localSheetId="8">#REF!</definedName>
    <definedName name="_PPC64">#REF!</definedName>
    <definedName name="_PPC65" localSheetId="8">#REF!</definedName>
    <definedName name="_PPC65">#REF!</definedName>
    <definedName name="_PPC66" localSheetId="8">#REF!</definedName>
    <definedName name="_PPC66">#REF!</definedName>
    <definedName name="_PPC67" localSheetId="8">#REF!</definedName>
    <definedName name="_PPC67">#REF!</definedName>
    <definedName name="_PPC68" localSheetId="8">#REF!</definedName>
    <definedName name="_PPC68">#REF!</definedName>
    <definedName name="_PPC69" localSheetId="8">#REF!</definedName>
    <definedName name="_PPC69">#REF!</definedName>
    <definedName name="_PPC7" localSheetId="8">#REF!</definedName>
    <definedName name="_PPC7">#REF!</definedName>
    <definedName name="_PPC70" localSheetId="8">#REF!</definedName>
    <definedName name="_PPC70">#REF!</definedName>
    <definedName name="_PPC71" localSheetId="8">#REF!</definedName>
    <definedName name="_PPC71">#REF!</definedName>
    <definedName name="_PPC72" localSheetId="8">#REF!</definedName>
    <definedName name="_PPC72">#REF!</definedName>
    <definedName name="_PPC73" localSheetId="8">#REF!</definedName>
    <definedName name="_PPC73">#REF!</definedName>
    <definedName name="_PPC74" localSheetId="8">#REF!</definedName>
    <definedName name="_PPC74">#REF!</definedName>
    <definedName name="_PPC75" localSheetId="8">#REF!</definedName>
    <definedName name="_PPC75">#REF!</definedName>
    <definedName name="_PPC76" localSheetId="8">#REF!</definedName>
    <definedName name="_PPC76">#REF!</definedName>
    <definedName name="_PPC77" localSheetId="8">#REF!</definedName>
    <definedName name="_PPC77">#REF!</definedName>
    <definedName name="_PPC78" localSheetId="8">#REF!</definedName>
    <definedName name="_PPC78">#REF!</definedName>
    <definedName name="_PPC79" localSheetId="8">#REF!</definedName>
    <definedName name="_PPC79">#REF!</definedName>
    <definedName name="_PPC8" localSheetId="8">#REF!</definedName>
    <definedName name="_PPC8">#REF!</definedName>
    <definedName name="_PPC80" localSheetId="8">#REF!</definedName>
    <definedName name="_PPC80">#REF!</definedName>
    <definedName name="_PPC81" localSheetId="8">#REF!</definedName>
    <definedName name="_PPC81">#REF!</definedName>
    <definedName name="_PPC82" localSheetId="8">#REF!</definedName>
    <definedName name="_PPC82">#REF!</definedName>
    <definedName name="_PPC83" localSheetId="8">#REF!</definedName>
    <definedName name="_PPC83">#REF!</definedName>
    <definedName name="_PPC84" localSheetId="8">#REF!</definedName>
    <definedName name="_PPC84">#REF!</definedName>
    <definedName name="_PPC85" localSheetId="8">#REF!</definedName>
    <definedName name="_PPC85">#REF!</definedName>
    <definedName name="_PPC86" localSheetId="8">#REF!</definedName>
    <definedName name="_PPC86">#REF!</definedName>
    <definedName name="_PPC87" localSheetId="8">#REF!</definedName>
    <definedName name="_PPC87">#REF!</definedName>
    <definedName name="_PPC88" localSheetId="8">#REF!</definedName>
    <definedName name="_PPC88">#REF!</definedName>
    <definedName name="_PPC89" localSheetId="8">#REF!</definedName>
    <definedName name="_PPC89">#REF!</definedName>
    <definedName name="_PPC9" localSheetId="8">#REF!</definedName>
    <definedName name="_PPC9">#REF!</definedName>
    <definedName name="_PPC90" localSheetId="8">#REF!</definedName>
    <definedName name="_PPC90">#REF!</definedName>
    <definedName name="_PPC91" localSheetId="8">#REF!</definedName>
    <definedName name="_PPC91">#REF!</definedName>
    <definedName name="_PPC92" localSheetId="8">#REF!</definedName>
    <definedName name="_PPC92">#REF!</definedName>
    <definedName name="_PPC93" localSheetId="8">#REF!</definedName>
    <definedName name="_PPC93">#REF!</definedName>
    <definedName name="_PPC94" localSheetId="8">#REF!</definedName>
    <definedName name="_PPC94">#REF!</definedName>
    <definedName name="_PPC95" localSheetId="8">#REF!</definedName>
    <definedName name="_PPC95">#REF!</definedName>
    <definedName name="_PPD114" localSheetId="8">#REF!</definedName>
    <definedName name="_PPD114">#REF!</definedName>
    <definedName name="_PPD89" localSheetId="8">#REF!</definedName>
    <definedName name="_PPD89">#REF!</definedName>
    <definedName name="_PPRN3..AF242" localSheetId="8">#REF!</definedName>
    <definedName name="_PPRN3..AF242">#REF!</definedName>
    <definedName name="_PPRN3..AF242_10" localSheetId="8">#REF!</definedName>
    <definedName name="_PPRN3..AF242_10">#REF!</definedName>
    <definedName name="_psc10006" localSheetId="8">#REF!</definedName>
    <definedName name="_psc10006">#REF!</definedName>
    <definedName name="_psc10008" localSheetId="8">#REF!</definedName>
    <definedName name="_psc10008">#REF!</definedName>
    <definedName name="_psc3506" localSheetId="8">#REF!</definedName>
    <definedName name="_psc3506">#REF!</definedName>
    <definedName name="_psc3508" localSheetId="8">#REF!</definedName>
    <definedName name="_psc3508">#REF!</definedName>
    <definedName name="_psc4006" localSheetId="8">#REF!</definedName>
    <definedName name="_psc4006">#REF!</definedName>
    <definedName name="_psc4008" localSheetId="8">#REF!</definedName>
    <definedName name="_psc4008">#REF!</definedName>
    <definedName name="_psc4506" localSheetId="8">#REF!</definedName>
    <definedName name="_psc4506">#REF!</definedName>
    <definedName name="_psc4508" localSheetId="8">#REF!</definedName>
    <definedName name="_psc4508">#REF!</definedName>
    <definedName name="_psc5006" localSheetId="8">#REF!</definedName>
    <definedName name="_psc5006">#REF!</definedName>
    <definedName name="_psc5008" localSheetId="8">#REF!</definedName>
    <definedName name="_psc5008">#REF!</definedName>
    <definedName name="_psc6006" localSheetId="8">#REF!</definedName>
    <definedName name="_psc6006">#REF!</definedName>
    <definedName name="_psc6008" localSheetId="8">#REF!</definedName>
    <definedName name="_psc6008">#REF!</definedName>
    <definedName name="_psc7006" localSheetId="8">#REF!</definedName>
    <definedName name="_psc7006">#REF!</definedName>
    <definedName name="_psc7008" localSheetId="8">#REF!</definedName>
    <definedName name="_psc7008">#REF!</definedName>
    <definedName name="_psc8006" localSheetId="8">#REF!</definedName>
    <definedName name="_psc8006">#REF!</definedName>
    <definedName name="_psc8008" localSheetId="8">#REF!</definedName>
    <definedName name="_psc8008">#REF!</definedName>
    <definedName name="_psc9006" localSheetId="8">#REF!</definedName>
    <definedName name="_psc9006">#REF!</definedName>
    <definedName name="_psc9008" localSheetId="8">#REF!</definedName>
    <definedName name="_psc9008">#REF!</definedName>
    <definedName name="_pv1" localSheetId="8">#REF!</definedName>
    <definedName name="_pv1">#REF!</definedName>
    <definedName name="_pv2" localSheetId="8">#REF!</definedName>
    <definedName name="_pv2" localSheetId="0">#REF!</definedName>
    <definedName name="_pv2">#REF!</definedName>
    <definedName name="_QS25">[46]MRATES!$G$16</definedName>
    <definedName name="_QS40">[46]MRATES!$G$17</definedName>
    <definedName name="_QUA" localSheetId="8">#REF!</definedName>
    <definedName name="_QUA" localSheetId="0">#REF!</definedName>
    <definedName name="_QUA">#REF!</definedName>
    <definedName name="_QUA_RABBISH" localSheetId="8">#REF!</definedName>
    <definedName name="_QUA_RABBISH" localSheetId="0">#REF!</definedName>
    <definedName name="_QUA_RABBISH">#REF!</definedName>
    <definedName name="_r" localSheetId="8">#REF!</definedName>
    <definedName name="_r" localSheetId="0">#REF!</definedName>
    <definedName name="_r">#REF!</definedName>
    <definedName name="_r_10" localSheetId="8">#REF!</definedName>
    <definedName name="_r_10">#REF!</definedName>
    <definedName name="_rabbit" localSheetId="8">#REF!</definedName>
    <definedName name="_rabbit">#REF!</definedName>
    <definedName name="_RNN1" localSheetId="8">[78]COLUMN!#REF!</definedName>
    <definedName name="_RNN1">[78]COLUMN!#REF!</definedName>
    <definedName name="_rr3">[7]v!$A$2:$E$51</definedName>
    <definedName name="_rrr1">[7]r!$B$1:$I$145</definedName>
    <definedName name="_RS300" localSheetId="8">#REF!</definedName>
    <definedName name="_RS300" localSheetId="0">#REF!</definedName>
    <definedName name="_RS300">#REF!</definedName>
    <definedName name="_RT5565" localSheetId="8">#REF!</definedName>
    <definedName name="_RT5565" localSheetId="0">#REF!</definedName>
    <definedName name="_RT5565">#REF!</definedName>
    <definedName name="_RVAE306___DOWN" localSheetId="8">#REF!</definedName>
    <definedName name="_RVAE306___DOWN" localSheetId="0">#REF!</definedName>
    <definedName name="_RVAE306___DOWN">#REF!</definedName>
    <definedName name="_RVAE306___DOWN_10" localSheetId="8">#REF!</definedName>
    <definedName name="_RVAE306___DOWN_10">#REF!</definedName>
    <definedName name="_RVAE358___DOWN" localSheetId="8">#REF!</definedName>
    <definedName name="_RVAE358___DOWN">#REF!</definedName>
    <definedName name="_RVAE358___DOWN_10" localSheetId="8">#REF!</definedName>
    <definedName name="_RVAE358___DOWN_10">#REF!</definedName>
    <definedName name="_RVAE395___DOWN" localSheetId="8">#REF!</definedName>
    <definedName name="_RVAE395___DOWN">#REF!</definedName>
    <definedName name="_RVAE395___DOWN_10" localSheetId="8">#REF!</definedName>
    <definedName name="_RVAE395___DOWN_10">#REF!</definedName>
    <definedName name="_RVY53..AE53__" localSheetId="8">#REF!</definedName>
    <definedName name="_RVY53..AE53__">#REF!</definedName>
    <definedName name="_RVY53..AE53___10" localSheetId="8">#REF!</definedName>
    <definedName name="_RVY53..AE53___10">#REF!</definedName>
    <definedName name="_S" localSheetId="8">#REF!</definedName>
    <definedName name="_S">#REF!</definedName>
    <definedName name="_s_10" localSheetId="8">#REF!</definedName>
    <definedName name="_s_10">#REF!</definedName>
    <definedName name="_S06" localSheetId="8">#REF!</definedName>
    <definedName name="_S06">#REF!</definedName>
    <definedName name="_s1" localSheetId="8">#REF!</definedName>
    <definedName name="_s1">#REF!</definedName>
    <definedName name="_S10" localSheetId="8">#REF!</definedName>
    <definedName name="_S10">#REF!</definedName>
    <definedName name="_S100" localSheetId="8">#REF!</definedName>
    <definedName name="_S100">#REF!</definedName>
    <definedName name="_S12" localSheetId="8">#REF!</definedName>
    <definedName name="_S12">#REF!</definedName>
    <definedName name="_S20" localSheetId="8">#REF!</definedName>
    <definedName name="_S20">#REF!</definedName>
    <definedName name="_S25" localSheetId="8">#REF!</definedName>
    <definedName name="_S25">#REF!</definedName>
    <definedName name="_S40" localSheetId="8">#REF!</definedName>
    <definedName name="_S40">#REF!</definedName>
    <definedName name="_S50" localSheetId="8">#REF!</definedName>
    <definedName name="_S50">#REF!</definedName>
    <definedName name="_S60" localSheetId="8">#REF!</definedName>
    <definedName name="_S60">#REF!</definedName>
    <definedName name="_S65" localSheetId="8">#REF!</definedName>
    <definedName name="_S65">#REF!</definedName>
    <definedName name="_S75" localSheetId="8">#REF!</definedName>
    <definedName name="_S75">#REF!</definedName>
    <definedName name="_SANF" localSheetId="8">#REF!</definedName>
    <definedName name="_SANF">#REF!</definedName>
    <definedName name="_SANM" localSheetId="8">#REF!</definedName>
    <definedName name="_SANM">#REF!</definedName>
    <definedName name="_sd1">[34]m!$D$149</definedName>
    <definedName name="_SD10" localSheetId="8">#REF!</definedName>
    <definedName name="_SD10" localSheetId="0">#REF!</definedName>
    <definedName name="_SD10">#REF!</definedName>
    <definedName name="_SD100" localSheetId="8">#REF!</definedName>
    <definedName name="_SD100" localSheetId="0">#REF!</definedName>
    <definedName name="_SD100">#REF!</definedName>
    <definedName name="_SD101" localSheetId="8">#REF!</definedName>
    <definedName name="_SD101" localSheetId="0">#REF!</definedName>
    <definedName name="_SD101">#REF!</definedName>
    <definedName name="_SD102" localSheetId="8">#REF!</definedName>
    <definedName name="_SD102">#REF!</definedName>
    <definedName name="_SD103" localSheetId="8">#REF!</definedName>
    <definedName name="_SD103">#REF!</definedName>
    <definedName name="_SD104" localSheetId="8">#REF!</definedName>
    <definedName name="_SD104">#REF!</definedName>
    <definedName name="_SD105" localSheetId="8">#REF!</definedName>
    <definedName name="_SD105">#REF!</definedName>
    <definedName name="_SD106" localSheetId="8">#REF!</definedName>
    <definedName name="_SD106">#REF!</definedName>
    <definedName name="_SD107" localSheetId="8">#REF!</definedName>
    <definedName name="_SD107">#REF!</definedName>
    <definedName name="_SD108" localSheetId="8">#REF!</definedName>
    <definedName name="_SD108">#REF!</definedName>
    <definedName name="_SD109" localSheetId="8">#REF!</definedName>
    <definedName name="_SD109">#REF!</definedName>
    <definedName name="_SD11" localSheetId="8">#REF!</definedName>
    <definedName name="_SD11">#REF!</definedName>
    <definedName name="_SD110" localSheetId="8">#REF!</definedName>
    <definedName name="_SD110">#REF!</definedName>
    <definedName name="_SD111" localSheetId="8">#REF!</definedName>
    <definedName name="_SD111">#REF!</definedName>
    <definedName name="_SD112" localSheetId="8">#REF!</definedName>
    <definedName name="_SD112">#REF!</definedName>
    <definedName name="_SD113" localSheetId="8">#REF!</definedName>
    <definedName name="_SD113">#REF!</definedName>
    <definedName name="_SD114" localSheetId="8">#REF!</definedName>
    <definedName name="_SD114">#REF!</definedName>
    <definedName name="_SD115" localSheetId="8">#REF!</definedName>
    <definedName name="_SD115">#REF!</definedName>
    <definedName name="_SD116" localSheetId="8">#REF!</definedName>
    <definedName name="_SD116">#REF!</definedName>
    <definedName name="_SD117" localSheetId="8">#REF!</definedName>
    <definedName name="_SD117">#REF!</definedName>
    <definedName name="_SD118" localSheetId="8">#REF!</definedName>
    <definedName name="_SD118">#REF!</definedName>
    <definedName name="_SD119" localSheetId="8">#REF!</definedName>
    <definedName name="_SD119">#REF!</definedName>
    <definedName name="_SD12" localSheetId="8">#REF!</definedName>
    <definedName name="_SD12">#REF!</definedName>
    <definedName name="_SD120" localSheetId="8">#REF!</definedName>
    <definedName name="_SD120">#REF!</definedName>
    <definedName name="_SD121" localSheetId="8">#REF!</definedName>
    <definedName name="_SD121">#REF!</definedName>
    <definedName name="_SD122" localSheetId="8">#REF!</definedName>
    <definedName name="_SD122">#REF!</definedName>
    <definedName name="_SD123" localSheetId="8">#REF!</definedName>
    <definedName name="_SD123">#REF!</definedName>
    <definedName name="_SD124" localSheetId="8">#REF!</definedName>
    <definedName name="_SD124">#REF!</definedName>
    <definedName name="_SD125" localSheetId="8">#REF!</definedName>
    <definedName name="_SD125">#REF!</definedName>
    <definedName name="_SD126" localSheetId="8">#REF!</definedName>
    <definedName name="_SD126">#REF!</definedName>
    <definedName name="_SD127" localSheetId="8">#REF!</definedName>
    <definedName name="_SD127">#REF!</definedName>
    <definedName name="_SD128" localSheetId="8">#REF!</definedName>
    <definedName name="_SD128">#REF!</definedName>
    <definedName name="_SD129" localSheetId="8">#REF!</definedName>
    <definedName name="_SD129">#REF!</definedName>
    <definedName name="_SD13" localSheetId="8">#REF!</definedName>
    <definedName name="_SD13">#REF!</definedName>
    <definedName name="_SD130" localSheetId="8">#REF!</definedName>
    <definedName name="_SD130">#REF!</definedName>
    <definedName name="_SD131" localSheetId="8">#REF!</definedName>
    <definedName name="_SD131">#REF!</definedName>
    <definedName name="_SD132" localSheetId="8">#REF!</definedName>
    <definedName name="_SD132">#REF!</definedName>
    <definedName name="_SD133" localSheetId="8">#REF!</definedName>
    <definedName name="_SD133">#REF!</definedName>
    <definedName name="_SD134" localSheetId="8">#REF!</definedName>
    <definedName name="_SD134">#REF!</definedName>
    <definedName name="_SD135" localSheetId="8">#REF!</definedName>
    <definedName name="_SD135">#REF!</definedName>
    <definedName name="_SD136" localSheetId="8">#REF!</definedName>
    <definedName name="_SD136">#REF!</definedName>
    <definedName name="_SD137" localSheetId="8">#REF!</definedName>
    <definedName name="_SD137">#REF!</definedName>
    <definedName name="_SD138" localSheetId="8">#REF!</definedName>
    <definedName name="_SD138">#REF!</definedName>
    <definedName name="_SD139" localSheetId="8">#REF!</definedName>
    <definedName name="_SD139">#REF!</definedName>
    <definedName name="_SD14" localSheetId="8">#REF!</definedName>
    <definedName name="_SD14">#REF!</definedName>
    <definedName name="_SD140" localSheetId="8">#REF!</definedName>
    <definedName name="_SD140">#REF!</definedName>
    <definedName name="_SD141" localSheetId="8">#REF!</definedName>
    <definedName name="_SD141">#REF!</definedName>
    <definedName name="_SD142" localSheetId="8">#REF!</definedName>
    <definedName name="_SD142">#REF!</definedName>
    <definedName name="_SD143" localSheetId="8">#REF!</definedName>
    <definedName name="_SD143">#REF!</definedName>
    <definedName name="_SD144" localSheetId="8">#REF!</definedName>
    <definedName name="_SD144">#REF!</definedName>
    <definedName name="_SD145" localSheetId="8">#REF!</definedName>
    <definedName name="_SD145">#REF!</definedName>
    <definedName name="_SD146" localSheetId="8">#REF!</definedName>
    <definedName name="_SD146">#REF!</definedName>
    <definedName name="_SD147" localSheetId="8">#REF!</definedName>
    <definedName name="_SD147">#REF!</definedName>
    <definedName name="_SD148" localSheetId="8">#REF!</definedName>
    <definedName name="_SD148">#REF!</definedName>
    <definedName name="_SD149" localSheetId="8">#REF!</definedName>
    <definedName name="_SD149">#REF!</definedName>
    <definedName name="_SD15" localSheetId="8">#REF!</definedName>
    <definedName name="_SD15">#REF!</definedName>
    <definedName name="_SD150" localSheetId="8">#REF!</definedName>
    <definedName name="_SD150">#REF!</definedName>
    <definedName name="_SD16" localSheetId="8">#REF!</definedName>
    <definedName name="_SD16">#REF!</definedName>
    <definedName name="_SD17" localSheetId="8">#REF!</definedName>
    <definedName name="_SD17">#REF!</definedName>
    <definedName name="_SD18" localSheetId="8">#REF!</definedName>
    <definedName name="_SD18">#REF!</definedName>
    <definedName name="_SD19" localSheetId="8">#REF!</definedName>
    <definedName name="_SD19">#REF!</definedName>
    <definedName name="_SD2" localSheetId="8">#REF!</definedName>
    <definedName name="_SD2">#REF!</definedName>
    <definedName name="_SD20" localSheetId="8">#REF!</definedName>
    <definedName name="_SD20">#REF!</definedName>
    <definedName name="_SD21" localSheetId="8">#REF!</definedName>
    <definedName name="_SD21">#REF!</definedName>
    <definedName name="_SD22" localSheetId="8">#REF!</definedName>
    <definedName name="_SD22">#REF!</definedName>
    <definedName name="_SD23" localSheetId="8">#REF!</definedName>
    <definedName name="_SD23">#REF!</definedName>
    <definedName name="_SD24" localSheetId="8">#REF!</definedName>
    <definedName name="_SD24">#REF!</definedName>
    <definedName name="_SD25" localSheetId="8">#REF!</definedName>
    <definedName name="_SD25">#REF!</definedName>
    <definedName name="_SD250" localSheetId="8">#REF!</definedName>
    <definedName name="_SD250">#REF!</definedName>
    <definedName name="_SD26" localSheetId="8">#REF!</definedName>
    <definedName name="_SD26">#REF!</definedName>
    <definedName name="_SD27" localSheetId="8">#REF!</definedName>
    <definedName name="_SD27">#REF!</definedName>
    <definedName name="_SD28" localSheetId="8">#REF!</definedName>
    <definedName name="_SD28">#REF!</definedName>
    <definedName name="_SD29" localSheetId="8">#REF!</definedName>
    <definedName name="_SD29">#REF!</definedName>
    <definedName name="_SD3" localSheetId="8">#REF!</definedName>
    <definedName name="_SD3">#REF!</definedName>
    <definedName name="_SD30" localSheetId="8">#REF!</definedName>
    <definedName name="_SD30">#REF!</definedName>
    <definedName name="_SD31" localSheetId="8">#REF!</definedName>
    <definedName name="_SD31">#REF!</definedName>
    <definedName name="_SD32" localSheetId="8">#REF!</definedName>
    <definedName name="_SD32">#REF!</definedName>
    <definedName name="_SD33" localSheetId="8">#REF!</definedName>
    <definedName name="_SD33">#REF!</definedName>
    <definedName name="_SD34" localSheetId="8">#REF!</definedName>
    <definedName name="_SD34">#REF!</definedName>
    <definedName name="_SD35" localSheetId="8">#REF!</definedName>
    <definedName name="_SD35">#REF!</definedName>
    <definedName name="_SD36" localSheetId="8">#REF!</definedName>
    <definedName name="_SD36">#REF!</definedName>
    <definedName name="_SD37" localSheetId="8">#REF!</definedName>
    <definedName name="_SD37">#REF!</definedName>
    <definedName name="_SD38" localSheetId="8">#REF!</definedName>
    <definedName name="_SD38">#REF!</definedName>
    <definedName name="_SD39" localSheetId="8">#REF!</definedName>
    <definedName name="_SD39">#REF!</definedName>
    <definedName name="_SD4" localSheetId="8">#REF!</definedName>
    <definedName name="_SD4">#REF!</definedName>
    <definedName name="_SD40" localSheetId="8">#REF!</definedName>
    <definedName name="_SD40">#REF!</definedName>
    <definedName name="_SD41" localSheetId="8">#REF!</definedName>
    <definedName name="_SD41">#REF!</definedName>
    <definedName name="_SD42" localSheetId="8">#REF!</definedName>
    <definedName name="_SD42">#REF!</definedName>
    <definedName name="_SD43" localSheetId="8">#REF!</definedName>
    <definedName name="_SD43">#REF!</definedName>
    <definedName name="_SD44" localSheetId="8">#REF!</definedName>
    <definedName name="_SD44">#REF!</definedName>
    <definedName name="_SD45" localSheetId="8">#REF!</definedName>
    <definedName name="_SD45">#REF!</definedName>
    <definedName name="_SD46" localSheetId="8">#REF!</definedName>
    <definedName name="_SD46">#REF!</definedName>
    <definedName name="_SD47" localSheetId="8">#REF!</definedName>
    <definedName name="_SD47">#REF!</definedName>
    <definedName name="_SD48" localSheetId="8">#REF!</definedName>
    <definedName name="_SD48">#REF!</definedName>
    <definedName name="_SD49" localSheetId="8">#REF!</definedName>
    <definedName name="_SD49">#REF!</definedName>
    <definedName name="_SD5" localSheetId="8">#REF!</definedName>
    <definedName name="_SD5">#REF!</definedName>
    <definedName name="_SD50" localSheetId="8">#REF!</definedName>
    <definedName name="_SD50">#REF!</definedName>
    <definedName name="_SD500" localSheetId="8">#REF!</definedName>
    <definedName name="_SD500">#REF!</definedName>
    <definedName name="_SD51" localSheetId="8">#REF!</definedName>
    <definedName name="_SD51">#REF!</definedName>
    <definedName name="_SD52" localSheetId="8">#REF!</definedName>
    <definedName name="_SD52">#REF!</definedName>
    <definedName name="_SD53" localSheetId="8">#REF!</definedName>
    <definedName name="_SD53">#REF!</definedName>
    <definedName name="_SD54" localSheetId="8">#REF!</definedName>
    <definedName name="_SD54">#REF!</definedName>
    <definedName name="_SD55" localSheetId="8">#REF!</definedName>
    <definedName name="_SD55">#REF!</definedName>
    <definedName name="_SD56" localSheetId="8">#REF!</definedName>
    <definedName name="_SD56">#REF!</definedName>
    <definedName name="_SD57" localSheetId="8">#REF!</definedName>
    <definedName name="_SD57">#REF!</definedName>
    <definedName name="_SD58" localSheetId="8">#REF!</definedName>
    <definedName name="_SD58">#REF!</definedName>
    <definedName name="_SD59" localSheetId="8">#REF!</definedName>
    <definedName name="_SD59">#REF!</definedName>
    <definedName name="_SD6" localSheetId="8">#REF!</definedName>
    <definedName name="_SD6">#REF!</definedName>
    <definedName name="_SD60" localSheetId="8">#REF!</definedName>
    <definedName name="_SD60">#REF!</definedName>
    <definedName name="_SD61" localSheetId="8">#REF!</definedName>
    <definedName name="_SD61">#REF!</definedName>
    <definedName name="_SD62" localSheetId="8">#REF!</definedName>
    <definedName name="_SD62">#REF!</definedName>
    <definedName name="_SD63" localSheetId="8">#REF!</definedName>
    <definedName name="_SD63">#REF!</definedName>
    <definedName name="_SD64" localSheetId="8">#REF!</definedName>
    <definedName name="_SD64">#REF!</definedName>
    <definedName name="_SD65" localSheetId="8">#REF!</definedName>
    <definedName name="_SD65">#REF!</definedName>
    <definedName name="_SD66" localSheetId="8">#REF!</definedName>
    <definedName name="_SD66">#REF!</definedName>
    <definedName name="_SD67" localSheetId="8">#REF!</definedName>
    <definedName name="_SD67">#REF!</definedName>
    <definedName name="_SD68" localSheetId="8">#REF!</definedName>
    <definedName name="_SD68">#REF!</definedName>
    <definedName name="_SD69" localSheetId="8">#REF!</definedName>
    <definedName name="_SD69">#REF!</definedName>
    <definedName name="_SD7" localSheetId="8">#REF!</definedName>
    <definedName name="_SD7">#REF!</definedName>
    <definedName name="_SD70" localSheetId="8">#REF!</definedName>
    <definedName name="_SD70">#REF!</definedName>
    <definedName name="_SD71" localSheetId="8">#REF!</definedName>
    <definedName name="_SD71">#REF!</definedName>
    <definedName name="_SD72" localSheetId="8">#REF!</definedName>
    <definedName name="_SD72">#REF!</definedName>
    <definedName name="_SD73" localSheetId="8">#REF!</definedName>
    <definedName name="_SD73">#REF!</definedName>
    <definedName name="_SD74" localSheetId="8">#REF!</definedName>
    <definedName name="_SD74">#REF!</definedName>
    <definedName name="_SD75" localSheetId="8">#REF!</definedName>
    <definedName name="_SD75">#REF!</definedName>
    <definedName name="_SD76" localSheetId="8">#REF!</definedName>
    <definedName name="_SD76">#REF!</definedName>
    <definedName name="_SD77" localSheetId="8">#REF!</definedName>
    <definedName name="_SD77">#REF!</definedName>
    <definedName name="_SD78" localSheetId="8">#REF!</definedName>
    <definedName name="_SD78">#REF!</definedName>
    <definedName name="_SD79" localSheetId="8">#REF!</definedName>
    <definedName name="_SD79">#REF!</definedName>
    <definedName name="_SD8" localSheetId="8">#REF!</definedName>
    <definedName name="_SD8">#REF!</definedName>
    <definedName name="_SD80" localSheetId="8">#REF!</definedName>
    <definedName name="_SD80">#REF!</definedName>
    <definedName name="_SD81" localSheetId="8">#REF!</definedName>
    <definedName name="_SD81">#REF!</definedName>
    <definedName name="_SD82" localSheetId="8">#REF!</definedName>
    <definedName name="_SD82">#REF!</definedName>
    <definedName name="_SD83" localSheetId="8">#REF!</definedName>
    <definedName name="_SD83">#REF!</definedName>
    <definedName name="_SD84" localSheetId="8">#REF!</definedName>
    <definedName name="_SD84">#REF!</definedName>
    <definedName name="_SD85" localSheetId="8">#REF!</definedName>
    <definedName name="_SD85">#REF!</definedName>
    <definedName name="_SD86" localSheetId="8">#REF!</definedName>
    <definedName name="_SD86">#REF!</definedName>
    <definedName name="_SD87" localSheetId="8">#REF!</definedName>
    <definedName name="_SD87">#REF!</definedName>
    <definedName name="_SD88" localSheetId="8">#REF!</definedName>
    <definedName name="_SD88">#REF!</definedName>
    <definedName name="_SD89" localSheetId="8">#REF!</definedName>
    <definedName name="_SD89">#REF!</definedName>
    <definedName name="_SD9" localSheetId="8">#REF!</definedName>
    <definedName name="_SD9">#REF!</definedName>
    <definedName name="_SD90" localSheetId="8">#REF!</definedName>
    <definedName name="_SD90">#REF!</definedName>
    <definedName name="_SD91" localSheetId="8">#REF!</definedName>
    <definedName name="_SD91">#REF!</definedName>
    <definedName name="_SD92" localSheetId="8">#REF!</definedName>
    <definedName name="_SD92">#REF!</definedName>
    <definedName name="_SD93" localSheetId="8">#REF!</definedName>
    <definedName name="_SD93">#REF!</definedName>
    <definedName name="_SD94" localSheetId="8">#REF!</definedName>
    <definedName name="_SD94">#REF!</definedName>
    <definedName name="_SD95" localSheetId="8">#REF!</definedName>
    <definedName name="_SD95">#REF!</definedName>
    <definedName name="_SD96" localSheetId="8">#REF!</definedName>
    <definedName name="_SD96">#REF!</definedName>
    <definedName name="_SD97" localSheetId="8">#REF!</definedName>
    <definedName name="_SD97">#REF!</definedName>
    <definedName name="_SD98" localSheetId="8">#REF!</definedName>
    <definedName name="_SD98">#REF!</definedName>
    <definedName name="_SD99" localSheetId="8">#REF!</definedName>
    <definedName name="_SD99">#REF!</definedName>
    <definedName name="_sec1" localSheetId="8">#REF!</definedName>
    <definedName name="_sec1">#REF!</definedName>
    <definedName name="_Sec2" localSheetId="8">#REF!</definedName>
    <definedName name="_Sec2">#REF!</definedName>
    <definedName name="_sec3" localSheetId="8">#REF!</definedName>
    <definedName name="_sec3">#REF!</definedName>
    <definedName name="_Sec4" localSheetId="8">#REF!</definedName>
    <definedName name="_Sec4">#REF!</definedName>
    <definedName name="_sec5" localSheetId="8">#REF!</definedName>
    <definedName name="_sec5">#REF!</definedName>
    <definedName name="_sec6" localSheetId="8">#REF!</definedName>
    <definedName name="_sec6">#REF!</definedName>
    <definedName name="_sec7" localSheetId="8">#REF!</definedName>
    <definedName name="_sec7">#REF!</definedName>
    <definedName name="_sec71" localSheetId="8">#REF!</definedName>
    <definedName name="_sec71">#REF!</definedName>
    <definedName name="_SEC77" localSheetId="8">#REF!</definedName>
    <definedName name="_SEC77">#REF!</definedName>
    <definedName name="_sec8" localSheetId="8">#REF!</definedName>
    <definedName name="_sec8">#REF!</definedName>
    <definedName name="_sec81" localSheetId="8">#REF!</definedName>
    <definedName name="_sec81">#REF!</definedName>
    <definedName name="_SEC88" localSheetId="8">#REF!</definedName>
    <definedName name="_SEC88">#REF!</definedName>
    <definedName name="_SEC9" localSheetId="8">#REF!</definedName>
    <definedName name="_SEC9">#REF!</definedName>
    <definedName name="_SEG1">[76]Lab!$H$1:$I$65535</definedName>
    <definedName name="_sep1">'[42]C-data'!$F$45</definedName>
    <definedName name="_SH1" localSheetId="8">#REF!</definedName>
    <definedName name="_SH1" localSheetId="0">#REF!</definedName>
    <definedName name="_SH1">#REF!</definedName>
    <definedName name="_SH2" localSheetId="8">#REF!</definedName>
    <definedName name="_SH2" localSheetId="0">#REF!</definedName>
    <definedName name="_SH2">#REF!</definedName>
    <definedName name="_SH3" localSheetId="8">#REF!</definedName>
    <definedName name="_SH3" localSheetId="0">#REF!</definedName>
    <definedName name="_SH3">#REF!</definedName>
    <definedName name="_SH4" localSheetId="8">#REF!</definedName>
    <definedName name="_SH4">#REF!</definedName>
    <definedName name="_SH5" localSheetId="8">#REF!</definedName>
    <definedName name="_SH5">#REF!</definedName>
    <definedName name="_shahbad" localSheetId="8">#REF!</definedName>
    <definedName name="_shahbad">#REF!</definedName>
    <definedName name="_skirting_grn" localSheetId="8">#REF!</definedName>
    <definedName name="_skirting_grn">#REF!</definedName>
    <definedName name="_skirting_vit" localSheetId="8">#REF!</definedName>
    <definedName name="_skirting_vit">#REF!</definedName>
    <definedName name="_SO016" localSheetId="8">#REF!</definedName>
    <definedName name="_SO016">#REF!</definedName>
    <definedName name="_Sort" localSheetId="8" hidden="1">#REF!</definedName>
    <definedName name="_Sort" hidden="1">#REF!</definedName>
    <definedName name="_SP001" localSheetId="8">#REF!</definedName>
    <definedName name="_SP001">#REF!</definedName>
    <definedName name="_SP002" localSheetId="8">#REF!</definedName>
    <definedName name="_SP002">#REF!</definedName>
    <definedName name="_SP003" localSheetId="8">#REF!</definedName>
    <definedName name="_SP003">#REF!</definedName>
    <definedName name="_SP004" localSheetId="8">#REF!</definedName>
    <definedName name="_SP004">#REF!</definedName>
    <definedName name="_SP005" localSheetId="8">#REF!</definedName>
    <definedName name="_SP005">#REF!</definedName>
    <definedName name="_SP006" localSheetId="8">#REF!</definedName>
    <definedName name="_SP006">#REF!</definedName>
    <definedName name="_SP007" localSheetId="8">#REF!</definedName>
    <definedName name="_SP007">#REF!</definedName>
    <definedName name="_SP008" localSheetId="8">#REF!</definedName>
    <definedName name="_SP008">#REF!</definedName>
    <definedName name="_SP009" localSheetId="8">#REF!</definedName>
    <definedName name="_SP009">#REF!</definedName>
    <definedName name="_SP010" localSheetId="8">#REF!</definedName>
    <definedName name="_SP010">#REF!</definedName>
    <definedName name="_SP011" localSheetId="8">#REF!</definedName>
    <definedName name="_SP011">#REF!</definedName>
    <definedName name="_SP012" localSheetId="8">#REF!</definedName>
    <definedName name="_SP012">#REF!</definedName>
    <definedName name="_SP013" localSheetId="8">#REF!</definedName>
    <definedName name="_SP013">#REF!</definedName>
    <definedName name="_SP014" localSheetId="8">#REF!</definedName>
    <definedName name="_SP014">#REF!</definedName>
    <definedName name="_SP015" localSheetId="8">#REF!</definedName>
    <definedName name="_SP015">#REF!</definedName>
    <definedName name="_SP016" localSheetId="8">#REF!</definedName>
    <definedName name="_SP016">#REF!</definedName>
    <definedName name="_SP017" localSheetId="8">#REF!</definedName>
    <definedName name="_SP017">#REF!</definedName>
    <definedName name="_SP018" localSheetId="8">#REF!</definedName>
    <definedName name="_SP018">#REF!</definedName>
    <definedName name="_SP019" localSheetId="8">#REF!</definedName>
    <definedName name="_SP019">#REF!</definedName>
    <definedName name="_SP020" localSheetId="8">#REF!</definedName>
    <definedName name="_SP020">#REF!</definedName>
    <definedName name="_SP021" localSheetId="8">#REF!</definedName>
    <definedName name="_SP021">#REF!</definedName>
    <definedName name="_SP022" localSheetId="8">#REF!</definedName>
    <definedName name="_SP022">#REF!</definedName>
    <definedName name="_SP023" localSheetId="8">#REF!</definedName>
    <definedName name="_SP023">#REF!</definedName>
    <definedName name="_SP024" localSheetId="8">#REF!</definedName>
    <definedName name="_SP024">#REF!</definedName>
    <definedName name="_SP025" localSheetId="8">#REF!</definedName>
    <definedName name="_SP025">#REF!</definedName>
    <definedName name="_SP026" localSheetId="8">#REF!</definedName>
    <definedName name="_SP026">#REF!</definedName>
    <definedName name="_SP027" localSheetId="8">#REF!</definedName>
    <definedName name="_SP027">#REF!</definedName>
    <definedName name="_SP028" localSheetId="8">#REF!</definedName>
    <definedName name="_SP028">#REF!</definedName>
    <definedName name="_SP029" localSheetId="8">#REF!</definedName>
    <definedName name="_SP029">#REF!</definedName>
    <definedName name="_SP030" localSheetId="8">#REF!</definedName>
    <definedName name="_SP030">#REF!</definedName>
    <definedName name="_SP031" localSheetId="8">#REF!</definedName>
    <definedName name="_SP031">#REF!</definedName>
    <definedName name="_SP032" localSheetId="8">#REF!</definedName>
    <definedName name="_SP032">#REF!</definedName>
    <definedName name="_SP033" localSheetId="8">#REF!</definedName>
    <definedName name="_SP033">#REF!</definedName>
    <definedName name="_SP034" localSheetId="8">#REF!</definedName>
    <definedName name="_SP034">#REF!</definedName>
    <definedName name="_SP035" localSheetId="8">#REF!</definedName>
    <definedName name="_SP035">#REF!</definedName>
    <definedName name="_SP036" localSheetId="8">#REF!</definedName>
    <definedName name="_SP036">#REF!</definedName>
    <definedName name="_SP037" localSheetId="8">#REF!</definedName>
    <definedName name="_SP037">#REF!</definedName>
    <definedName name="_SP038" localSheetId="8">#REF!</definedName>
    <definedName name="_SP038">#REF!</definedName>
    <definedName name="_SP039" localSheetId="8">#REF!</definedName>
    <definedName name="_SP039">#REF!</definedName>
    <definedName name="_SP040" localSheetId="8">#REF!</definedName>
    <definedName name="_SP040">#REF!</definedName>
    <definedName name="_SP041" localSheetId="8">#REF!</definedName>
    <definedName name="_SP041">#REF!</definedName>
    <definedName name="_SP042" localSheetId="8">#REF!</definedName>
    <definedName name="_SP042">#REF!</definedName>
    <definedName name="_SP043" localSheetId="8">#REF!</definedName>
    <definedName name="_SP043">#REF!</definedName>
    <definedName name="_SP044" localSheetId="8">#REF!</definedName>
    <definedName name="_SP044">#REF!</definedName>
    <definedName name="_SP045" localSheetId="8">#REF!</definedName>
    <definedName name="_SP045">#REF!</definedName>
    <definedName name="_SP046" localSheetId="8">#REF!</definedName>
    <definedName name="_SP046">#REF!</definedName>
    <definedName name="_SP047" localSheetId="8">#REF!</definedName>
    <definedName name="_SP047">#REF!</definedName>
    <definedName name="_SP048" localSheetId="8">#REF!</definedName>
    <definedName name="_SP048">#REF!</definedName>
    <definedName name="_SP049" localSheetId="8">#REF!</definedName>
    <definedName name="_SP049">#REF!</definedName>
    <definedName name="_SP050" localSheetId="8">#REF!</definedName>
    <definedName name="_SP050">#REF!</definedName>
    <definedName name="_SP051" localSheetId="8">#REF!</definedName>
    <definedName name="_SP051">#REF!</definedName>
    <definedName name="_SP052" localSheetId="8">#REF!</definedName>
    <definedName name="_SP052">#REF!</definedName>
    <definedName name="_SP053" localSheetId="8">#REF!</definedName>
    <definedName name="_SP053">#REF!</definedName>
    <definedName name="_SP054" localSheetId="8">#REF!</definedName>
    <definedName name="_SP054">#REF!</definedName>
    <definedName name="_SP055" localSheetId="8">#REF!</definedName>
    <definedName name="_SP055">#REF!</definedName>
    <definedName name="_SP056" localSheetId="8">#REF!</definedName>
    <definedName name="_SP056">#REF!</definedName>
    <definedName name="_SP057" localSheetId="8">#REF!</definedName>
    <definedName name="_SP057">#REF!</definedName>
    <definedName name="_SP058" localSheetId="8">#REF!</definedName>
    <definedName name="_SP058">#REF!</definedName>
    <definedName name="_SP059" localSheetId="8">#REF!</definedName>
    <definedName name="_SP059">#REF!</definedName>
    <definedName name="_SP060" localSheetId="8">#REF!</definedName>
    <definedName name="_SP060">#REF!</definedName>
    <definedName name="_SP061" localSheetId="8">#REF!</definedName>
    <definedName name="_SP061">#REF!</definedName>
    <definedName name="_SP062" localSheetId="8">#REF!</definedName>
    <definedName name="_SP062">#REF!</definedName>
    <definedName name="_SP063" localSheetId="8">#REF!</definedName>
    <definedName name="_SP063">#REF!</definedName>
    <definedName name="_SP064" localSheetId="8">#REF!</definedName>
    <definedName name="_SP064">#REF!</definedName>
    <definedName name="_SP065" localSheetId="8">#REF!</definedName>
    <definedName name="_SP065">#REF!</definedName>
    <definedName name="_SP066" localSheetId="8">#REF!</definedName>
    <definedName name="_SP066">#REF!</definedName>
    <definedName name="_SP067" localSheetId="8">#REF!</definedName>
    <definedName name="_SP067">#REF!</definedName>
    <definedName name="_SP068" localSheetId="8">#REF!</definedName>
    <definedName name="_SP068">#REF!</definedName>
    <definedName name="_SP069" localSheetId="8">#REF!</definedName>
    <definedName name="_SP069">#REF!</definedName>
    <definedName name="_SP070" localSheetId="8">#REF!</definedName>
    <definedName name="_SP070">#REF!</definedName>
    <definedName name="_sp071" localSheetId="8">#REF!</definedName>
    <definedName name="_sp071">#REF!</definedName>
    <definedName name="_SP072" localSheetId="8">#REF!</definedName>
    <definedName name="_SP072">#REF!</definedName>
    <definedName name="_SP073" localSheetId="8">#REF!</definedName>
    <definedName name="_SP073">#REF!</definedName>
    <definedName name="_SP074" localSheetId="8">#REF!</definedName>
    <definedName name="_SP074">#REF!</definedName>
    <definedName name="_SP075" localSheetId="8">#REF!</definedName>
    <definedName name="_SP075">#REF!</definedName>
    <definedName name="_SP076" localSheetId="8">#REF!</definedName>
    <definedName name="_SP076">#REF!</definedName>
    <definedName name="_SP077" localSheetId="8">#REF!</definedName>
    <definedName name="_SP077">#REF!</definedName>
    <definedName name="_sp078" localSheetId="8">#REF!</definedName>
    <definedName name="_sp078">#REF!</definedName>
    <definedName name="_SP10">[12]Sheet1!$C$18</definedName>
    <definedName name="_SP16">[12]Sheet1!$C$24</definedName>
    <definedName name="_SP7">[12]Sheet1!$C$15</definedName>
    <definedName name="_SPO79" localSheetId="8">#REF!</definedName>
    <definedName name="_SPO79" localSheetId="0">#REF!</definedName>
    <definedName name="_SPO79">#REF!</definedName>
    <definedName name="_SS10">[46]MRATES!$J$7</definedName>
    <definedName name="_ss12">[8]rdamdata!$J$8</definedName>
    <definedName name="_SS150">[46]MRATES!$G$13</definedName>
    <definedName name="_ss20">[8]rdamdata!$J$7</definedName>
    <definedName name="_SS225">[46]MRATES!$G$14</definedName>
    <definedName name="_SS25">[46]MRATES!$J$10</definedName>
    <definedName name="_SS300">[46]MRATES!$G$15</definedName>
    <definedName name="_ss40">[8]rdamdata!$J$6</definedName>
    <definedName name="_SS6">[46]MRATES!$J$6</definedName>
    <definedName name="_SSS3" localSheetId="8">'[66]col-reinft1'!#REF!</definedName>
    <definedName name="_SSS3" localSheetId="0">'[66]col-reinft1'!#REF!</definedName>
    <definedName name="_SSS3">'[66]col-reinft1'!#REF!</definedName>
    <definedName name="_ST" localSheetId="8">#REF!</definedName>
    <definedName name="_ST" localSheetId="0">#REF!</definedName>
    <definedName name="_ST">#REF!</definedName>
    <definedName name="_sum010" localSheetId="8">#REF!</definedName>
    <definedName name="_sum010" localSheetId="0">#REF!</definedName>
    <definedName name="_sum010">#REF!</definedName>
    <definedName name="_sum020" localSheetId="8">#REF!</definedName>
    <definedName name="_sum020" localSheetId="0">#REF!</definedName>
    <definedName name="_sum020">#REF!</definedName>
    <definedName name="_sum120" localSheetId="8">#REF!</definedName>
    <definedName name="_sum120">#REF!</definedName>
    <definedName name="_sum140" localSheetId="8">#REF!</definedName>
    <definedName name="_sum140">#REF!</definedName>
    <definedName name="_SUM200" localSheetId="8">#REF!</definedName>
    <definedName name="_SUM200">#REF!</definedName>
    <definedName name="_SUM400" localSheetId="8">#REF!</definedName>
    <definedName name="_SUM400">#REF!</definedName>
    <definedName name="_SUM410" localSheetId="8">#REF!</definedName>
    <definedName name="_SUM410">#REF!</definedName>
    <definedName name="_SUM420" localSheetId="8">#REF!</definedName>
    <definedName name="_SUM420">#REF!</definedName>
    <definedName name="_SUM440" localSheetId="8">#REF!</definedName>
    <definedName name="_SUM440">#REF!</definedName>
    <definedName name="_SUM460" localSheetId="8">#REF!</definedName>
    <definedName name="_SUM460">#REF!</definedName>
    <definedName name="_SUM480" localSheetId="8">#REF!</definedName>
    <definedName name="_SUM480">#REF!</definedName>
    <definedName name="_SUM500" localSheetId="8">#REF!</definedName>
    <definedName name="_SUM500">#REF!</definedName>
    <definedName name="_SUM510" localSheetId="8">#REF!</definedName>
    <definedName name="_SUM510">#REF!</definedName>
    <definedName name="_SUM530" localSheetId="8">#REF!</definedName>
    <definedName name="_SUM530">#REF!</definedName>
    <definedName name="_SUM540" localSheetId="8">#REF!</definedName>
    <definedName name="_SUM540">#REF!</definedName>
    <definedName name="_SUM560" localSheetId="8">#REF!</definedName>
    <definedName name="_SUM560">#REF!</definedName>
    <definedName name="_SUM570" localSheetId="8">#REF!</definedName>
    <definedName name="_SUM570">#REF!</definedName>
    <definedName name="_SUM580" localSheetId="8">#REF!</definedName>
    <definedName name="_SUM580">#REF!</definedName>
    <definedName name="_SUM590" localSheetId="8">#REF!</definedName>
    <definedName name="_SUM590">#REF!</definedName>
    <definedName name="_SUM700" localSheetId="8">#REF!</definedName>
    <definedName name="_SUM700">#REF!</definedName>
    <definedName name="_SUM701" localSheetId="8">#REF!</definedName>
    <definedName name="_SUM701">#REF!</definedName>
    <definedName name="_SUM702" localSheetId="8">#REF!</definedName>
    <definedName name="_SUM702">#REF!</definedName>
    <definedName name="_SUM703" localSheetId="8">#REF!</definedName>
    <definedName name="_SUM703">#REF!</definedName>
    <definedName name="_SUM704" localSheetId="8">#REF!</definedName>
    <definedName name="_SUM704">#REF!</definedName>
    <definedName name="_sum770" localSheetId="8">#REF!</definedName>
    <definedName name="_sum770">#REF!</definedName>
    <definedName name="_SUM800" localSheetId="8">#REF!</definedName>
    <definedName name="_SUM800">#REF!</definedName>
    <definedName name="_sum900" localSheetId="8">#REF!</definedName>
    <definedName name="_sum900">#REF!</definedName>
    <definedName name="_SUM901" localSheetId="8">#REF!</definedName>
    <definedName name="_SUM901">#REF!</definedName>
    <definedName name="_SUM902" localSheetId="8">#REF!</definedName>
    <definedName name="_SUM902">#REF!</definedName>
    <definedName name="_SUM903" localSheetId="8">#REF!</definedName>
    <definedName name="_SUM903">#REF!</definedName>
    <definedName name="_SUM904" localSheetId="8">#REF!</definedName>
    <definedName name="_SUM904">#REF!</definedName>
    <definedName name="_sw1" localSheetId="8">#REF!</definedName>
    <definedName name="_sw1">#REF!</definedName>
    <definedName name="_t1" localSheetId="8">#REF!</definedName>
    <definedName name="_t1">#REF!</definedName>
    <definedName name="_t2" localSheetId="8">#REF!</definedName>
    <definedName name="_t2">#REF!</definedName>
    <definedName name="_tab1" localSheetId="8">#REF!</definedName>
    <definedName name="_tab1">#REF!</definedName>
    <definedName name="_TB2">'[79]SPT vs PHI'!$B$2:$C$65</definedName>
    <definedName name="_th_week_water_transp_habs" localSheetId="8">#REF!</definedName>
    <definedName name="_th_week_water_transp_habs" localSheetId="0">#REF!</definedName>
    <definedName name="_th_week_water_transp_habs">#REF!</definedName>
    <definedName name="_tk1" localSheetId="8">#REF!</definedName>
    <definedName name="_tk1" localSheetId="0">#REF!</definedName>
    <definedName name="_tk1">#REF!</definedName>
    <definedName name="_tw2" localSheetId="8">#REF!</definedName>
    <definedName name="_tw2" localSheetId="0">#REF!</definedName>
    <definedName name="_tw2">#REF!</definedName>
    <definedName name="_upa4">[80]upa!$I$1:$M$65536</definedName>
    <definedName name="_us1" localSheetId="8">#REF!</definedName>
    <definedName name="_us1" localSheetId="0">#REF!</definedName>
    <definedName name="_us1">#REF!</definedName>
    <definedName name="_var1" localSheetId="8">#REF!</definedName>
    <definedName name="_var1" localSheetId="0">#REF!</definedName>
    <definedName name="_var1">#REF!</definedName>
    <definedName name="_var4" localSheetId="8">#REF!</definedName>
    <definedName name="_var4" localSheetId="0">#REF!</definedName>
    <definedName name="_var4">#REF!</definedName>
    <definedName name="_vat" localSheetId="8">#REF!</definedName>
    <definedName name="_vat">#REF!</definedName>
    <definedName name="_vat1" localSheetId="8">#REF!</definedName>
    <definedName name="_vat1">#REF!</definedName>
    <definedName name="_vat2" localSheetId="8">#REF!</definedName>
    <definedName name="_vat2">#REF!</definedName>
    <definedName name="_vzrzam" localSheetId="8">#REF!</definedName>
    <definedName name="_vzrzam">#REF!</definedName>
    <definedName name="_WGZY_" localSheetId="8">#REF!</definedName>
    <definedName name="_WGZY_">#REF!</definedName>
    <definedName name="_WGZY__10" localSheetId="8">#REF!</definedName>
    <definedName name="_WGZY__10">#REF!</definedName>
    <definedName name="_woodprimer" localSheetId="8">#REF!</definedName>
    <definedName name="_woodprimer">#REF!</definedName>
    <definedName name="_wp" localSheetId="8">#REF!</definedName>
    <definedName name="_wp">#REF!</definedName>
    <definedName name="_x" localSheetId="8">#REF!</definedName>
    <definedName name="_x">#REF!</definedName>
    <definedName name="_x_10" localSheetId="8">#REF!</definedName>
    <definedName name="_x_10">#REF!</definedName>
    <definedName name="_xcc1153" localSheetId="8">#REF!</definedName>
    <definedName name="_xcc1153">#REF!</definedName>
    <definedName name="_xcc124" localSheetId="8">#REF!</definedName>
    <definedName name="_xcc124">#REF!</definedName>
    <definedName name="_xcc136" localSheetId="8">#REF!</definedName>
    <definedName name="_xcc136">#REF!</definedName>
    <definedName name="_xcc148" localSheetId="8">#REF!</definedName>
    <definedName name="_xcc148">#REF!</definedName>
    <definedName name="_xcc1510" localSheetId="8">#REF!</definedName>
    <definedName name="_xcc1510">#REF!</definedName>
    <definedName name="_xcm16" localSheetId="8">#REF!</definedName>
    <definedName name="_xcm16">#REF!</definedName>
    <definedName name="_xh11010" localSheetId="8">#REF!</definedName>
    <definedName name="_xh11010">#REF!</definedName>
    <definedName name="_xh1104" localSheetId="8">#REF!</definedName>
    <definedName name="_xh1104">#REF!</definedName>
    <definedName name="_xh1106" localSheetId="8">#REF!</definedName>
    <definedName name="_xh1106">#REF!</definedName>
    <definedName name="_xh1108" localSheetId="8">#REF!</definedName>
    <definedName name="_xh1108">#REF!</definedName>
    <definedName name="_xh12510" localSheetId="8">#REF!</definedName>
    <definedName name="_xh12510">#REF!</definedName>
    <definedName name="_xh1254" localSheetId="8">#REF!</definedName>
    <definedName name="_xh1254">#REF!</definedName>
    <definedName name="_xh1256" localSheetId="8">#REF!</definedName>
    <definedName name="_xh1256">#REF!</definedName>
    <definedName name="_xh1258" localSheetId="8">#REF!</definedName>
    <definedName name="_xh1258">#REF!</definedName>
    <definedName name="_xh14010" localSheetId="8">#REF!</definedName>
    <definedName name="_xh14010">#REF!</definedName>
    <definedName name="_xh1404" localSheetId="8">#REF!</definedName>
    <definedName name="_xh1404">#REF!</definedName>
    <definedName name="_xh1406" localSheetId="8">#REF!</definedName>
    <definedName name="_xh1406">#REF!</definedName>
    <definedName name="_xh1408" localSheetId="8">#REF!</definedName>
    <definedName name="_xh1408">#REF!</definedName>
    <definedName name="_xh16010" localSheetId="8">#REF!</definedName>
    <definedName name="_xh16010">#REF!</definedName>
    <definedName name="_xh1604" localSheetId="8">#REF!</definedName>
    <definedName name="_xh1604">#REF!</definedName>
    <definedName name="_xh1606" localSheetId="8">#REF!</definedName>
    <definedName name="_xh1606">#REF!</definedName>
    <definedName name="_xh1608" localSheetId="8">#REF!</definedName>
    <definedName name="_xh1608">#REF!</definedName>
    <definedName name="_xh18010" localSheetId="8">#REF!</definedName>
    <definedName name="_xh18010">#REF!</definedName>
    <definedName name="_xh1804" localSheetId="8">#REF!</definedName>
    <definedName name="_xh1804">#REF!</definedName>
    <definedName name="_xh1806" localSheetId="8">#REF!</definedName>
    <definedName name="_xh1806">#REF!</definedName>
    <definedName name="_xh1808" localSheetId="8">#REF!</definedName>
    <definedName name="_xh1808">#REF!</definedName>
    <definedName name="_xh20010" localSheetId="8">#REF!</definedName>
    <definedName name="_xh20010">#REF!</definedName>
    <definedName name="_xh2004" localSheetId="8">#REF!</definedName>
    <definedName name="_xh2004">#REF!</definedName>
    <definedName name="_xh2006" localSheetId="8">#REF!</definedName>
    <definedName name="_xh2006">#REF!</definedName>
    <definedName name="_xh2008" localSheetId="8">#REF!</definedName>
    <definedName name="_xh2008">#REF!</definedName>
    <definedName name="_xh22510" localSheetId="8">#REF!</definedName>
    <definedName name="_xh22510">#REF!</definedName>
    <definedName name="_xh2254" localSheetId="8">#REF!</definedName>
    <definedName name="_xh2254">#REF!</definedName>
    <definedName name="_xh2256">[31]HDPE!$L$30</definedName>
    <definedName name="_xh2258" localSheetId="8">#REF!</definedName>
    <definedName name="_xh2258" localSheetId="0">#REF!</definedName>
    <definedName name="_xh2258">#REF!</definedName>
    <definedName name="_xh2323">[56]HDPE!$O$30</definedName>
    <definedName name="_xh25010" localSheetId="8">#REF!</definedName>
    <definedName name="_xh25010" localSheetId="0">#REF!</definedName>
    <definedName name="_xh25010">#REF!</definedName>
    <definedName name="_xh2504" localSheetId="8">#REF!</definedName>
    <definedName name="_xh2504" localSheetId="0">#REF!</definedName>
    <definedName name="_xh2504">#REF!</definedName>
    <definedName name="_xh2506">[31]HDPE!$M$30</definedName>
    <definedName name="_xh2508" localSheetId="8">#REF!</definedName>
    <definedName name="_xh2508" localSheetId="0">#REF!</definedName>
    <definedName name="_xh2508">#REF!</definedName>
    <definedName name="_xh28010" localSheetId="8">#REF!</definedName>
    <definedName name="_xh28010" localSheetId="0">#REF!</definedName>
    <definedName name="_xh28010">#REF!</definedName>
    <definedName name="_xh2804" localSheetId="8">#REF!</definedName>
    <definedName name="_xh2804" localSheetId="0">#REF!</definedName>
    <definedName name="_xh2804">#REF!</definedName>
    <definedName name="_xh2806">[31]HDPE!$N$30</definedName>
    <definedName name="_xh2808" localSheetId="8">#REF!</definedName>
    <definedName name="_xh2808" localSheetId="0">#REF!</definedName>
    <definedName name="_xh2808">#REF!</definedName>
    <definedName name="_xh31510" localSheetId="8">#REF!</definedName>
    <definedName name="_xh31510" localSheetId="0">#REF!</definedName>
    <definedName name="_xh31510">#REF!</definedName>
    <definedName name="_xh3154" localSheetId="8">#REF!</definedName>
    <definedName name="_xh3154" localSheetId="0">#REF!</definedName>
    <definedName name="_xh3154">#REF!</definedName>
    <definedName name="_xh3156">[31]HDPE!$O$30</definedName>
    <definedName name="_xh3158" localSheetId="8">#REF!</definedName>
    <definedName name="_xh3158" localSheetId="0">#REF!</definedName>
    <definedName name="_xh3158">#REF!</definedName>
    <definedName name="_xh3554" localSheetId="8">#REF!</definedName>
    <definedName name="_xh3554" localSheetId="0">#REF!</definedName>
    <definedName name="_xh3554">#REF!</definedName>
    <definedName name="_xh3556" localSheetId="8">#REF!</definedName>
    <definedName name="_xh3556" localSheetId="0">#REF!</definedName>
    <definedName name="_xh3556">#REF!</definedName>
    <definedName name="_xh6310" localSheetId="8">#REF!</definedName>
    <definedName name="_xh6310">#REF!</definedName>
    <definedName name="_xh634">[31]HDPE!$C$16</definedName>
    <definedName name="_xh636" localSheetId="8">#REF!</definedName>
    <definedName name="_xh636" localSheetId="0">#REF!</definedName>
    <definedName name="_xh636">#REF!</definedName>
    <definedName name="_xh638" localSheetId="8">#REF!</definedName>
    <definedName name="_xh638" localSheetId="0">#REF!</definedName>
    <definedName name="_xh638">#REF!</definedName>
    <definedName name="_xh7510" localSheetId="8">#REF!</definedName>
    <definedName name="_xh7510" localSheetId="0">#REF!</definedName>
    <definedName name="_xh7510">#REF!</definedName>
    <definedName name="_xh754" localSheetId="8">#REF!</definedName>
    <definedName name="_xh754">#REF!</definedName>
    <definedName name="_xh756" localSheetId="8">#REF!</definedName>
    <definedName name="_xh756">#REF!</definedName>
    <definedName name="_xh758" localSheetId="8">#REF!</definedName>
    <definedName name="_xh758">#REF!</definedName>
    <definedName name="_xh9010" localSheetId="8">#REF!</definedName>
    <definedName name="_xh9010">#REF!</definedName>
    <definedName name="_xh904" localSheetId="8">#REF!</definedName>
    <definedName name="_xh904">#REF!</definedName>
    <definedName name="_xh906" localSheetId="8">#REF!</definedName>
    <definedName name="_xh906">#REF!</definedName>
    <definedName name="_xh908" localSheetId="8">#REF!</definedName>
    <definedName name="_xh908">#REF!</definedName>
    <definedName name="_xh9999">[57]HDPE!$L$30</definedName>
    <definedName name="_xk7100">[31]DI!$C$37</definedName>
    <definedName name="_xk7150">[31]DI!$D$37</definedName>
    <definedName name="_xk7200" localSheetId="8">#REF!</definedName>
    <definedName name="_xk7200" localSheetId="0">#REF!</definedName>
    <definedName name="_xk7200">#REF!</definedName>
    <definedName name="_xk7250">[31]DI!$F$37</definedName>
    <definedName name="_xk7300">[31]DI!$G$37</definedName>
    <definedName name="_xk7350" localSheetId="8">#REF!</definedName>
    <definedName name="_xk7350" localSheetId="0">#REF!</definedName>
    <definedName name="_xk7350">#REF!</definedName>
    <definedName name="_xk7400" localSheetId="8">#REF!</definedName>
    <definedName name="_xk7400" localSheetId="0">#REF!</definedName>
    <definedName name="_xk7400">#REF!</definedName>
    <definedName name="_xk7450" localSheetId="8">#REF!</definedName>
    <definedName name="_xk7450" localSheetId="0">#REF!</definedName>
    <definedName name="_xk7450">#REF!</definedName>
    <definedName name="_xk7500" localSheetId="8">#REF!</definedName>
    <definedName name="_xk7500">#REF!</definedName>
    <definedName name="_xk7600" localSheetId="8">#REF!</definedName>
    <definedName name="_xk7600">#REF!</definedName>
    <definedName name="_xk9100" localSheetId="8">#REF!</definedName>
    <definedName name="_xk9100">#REF!</definedName>
    <definedName name="_xk91000" localSheetId="8">#REF!</definedName>
    <definedName name="_xk91000">#REF!</definedName>
    <definedName name="_xk9150" localSheetId="8">#REF!</definedName>
    <definedName name="_xk9150">#REF!</definedName>
    <definedName name="_xk9200" localSheetId="8">#REF!</definedName>
    <definedName name="_xk9200">#REF!</definedName>
    <definedName name="_xk9250" localSheetId="8">#REF!</definedName>
    <definedName name="_xk9250">#REF!</definedName>
    <definedName name="_xk9300" localSheetId="8">#REF!</definedName>
    <definedName name="_xk9300">#REF!</definedName>
    <definedName name="_xk9350" localSheetId="8">#REF!</definedName>
    <definedName name="_xk9350">#REF!</definedName>
    <definedName name="_xk9400" localSheetId="8">#REF!</definedName>
    <definedName name="_xk9400">#REF!</definedName>
    <definedName name="_xk9450" localSheetId="8">#REF!</definedName>
    <definedName name="_xk9450">#REF!</definedName>
    <definedName name="_xk9500" localSheetId="8">#REF!</definedName>
    <definedName name="_xk9500">#REF!</definedName>
    <definedName name="_xk9600" localSheetId="8">#REF!</definedName>
    <definedName name="_xk9600">#REF!</definedName>
    <definedName name="_xk9700" localSheetId="8">#REF!</definedName>
    <definedName name="_xk9700">#REF!</definedName>
    <definedName name="_xk9750" localSheetId="8">#REF!</definedName>
    <definedName name="_xk9750">#REF!</definedName>
    <definedName name="_xk9800" localSheetId="8">#REF!</definedName>
    <definedName name="_xk9800">#REF!</definedName>
    <definedName name="_xk9900" localSheetId="8">#REF!</definedName>
    <definedName name="_xk9900">#REF!</definedName>
    <definedName name="_xp11010">[31]pvc!$F$61</definedName>
    <definedName name="_xp1104">[31]pvc!$F$31</definedName>
    <definedName name="_xp1106">[31]pvc!$F$46</definedName>
    <definedName name="_xp12510" localSheetId="8">#REF!</definedName>
    <definedName name="_xp12510" localSheetId="0">#REF!</definedName>
    <definedName name="_xp12510">#REF!</definedName>
    <definedName name="_xp1254">[31]pvc!$G$31</definedName>
    <definedName name="_xp1256">[31]pvc!$G$46</definedName>
    <definedName name="_xp14010">[31]pvc!$H$61</definedName>
    <definedName name="_xp1404">[31]pvc!$H$31</definedName>
    <definedName name="_xp1406">[31]pvc!$H$46</definedName>
    <definedName name="_xp16010" localSheetId="8">#REF!</definedName>
    <definedName name="_xp16010" localSheetId="0">#REF!</definedName>
    <definedName name="_xp16010">#REF!</definedName>
    <definedName name="_xp1604">[31]pvc!$I$31</definedName>
    <definedName name="_xp1606">[31]pvc!$I$46</definedName>
    <definedName name="_xp18010" localSheetId="8">#REF!</definedName>
    <definedName name="_xp18010" localSheetId="0">#REF!</definedName>
    <definedName name="_xp18010">#REF!</definedName>
    <definedName name="_xp1804">[31]pvc!$J$31</definedName>
    <definedName name="_xp1806">[31]pvc!$J$46</definedName>
    <definedName name="_xp20010" localSheetId="8">#REF!</definedName>
    <definedName name="_xp20010" localSheetId="0">#REF!</definedName>
    <definedName name="_xp20010">#REF!</definedName>
    <definedName name="_xp2004" localSheetId="8">#REF!</definedName>
    <definedName name="_xp2004" localSheetId="0">#REF!</definedName>
    <definedName name="_xp2004">#REF!</definedName>
    <definedName name="_xp2006">[31]pvc!$K$46</definedName>
    <definedName name="_xp22510" localSheetId="8">#REF!</definedName>
    <definedName name="_xp22510" localSheetId="0">#REF!</definedName>
    <definedName name="_xp22510">#REF!</definedName>
    <definedName name="_xp2254" localSheetId="8">#REF!</definedName>
    <definedName name="_xp2254" localSheetId="0">#REF!</definedName>
    <definedName name="_xp2254">#REF!</definedName>
    <definedName name="_xp2256" localSheetId="8">#REF!</definedName>
    <definedName name="_xp2256" localSheetId="0">#REF!</definedName>
    <definedName name="_xp2256">#REF!</definedName>
    <definedName name="_xp25010" localSheetId="8">#REF!</definedName>
    <definedName name="_xp25010">#REF!</definedName>
    <definedName name="_xp2504" localSheetId="8">#REF!</definedName>
    <definedName name="_xp2504">#REF!</definedName>
    <definedName name="_xp2506" localSheetId="8">#REF!</definedName>
    <definedName name="_xp2506">#REF!</definedName>
    <definedName name="_xp28010" localSheetId="8">#REF!</definedName>
    <definedName name="_xp28010">#REF!</definedName>
    <definedName name="_xp2804" localSheetId="8">#REF!</definedName>
    <definedName name="_xp2804">#REF!</definedName>
    <definedName name="_xp2806" localSheetId="8">#REF!</definedName>
    <definedName name="_xp2806">#REF!</definedName>
    <definedName name="_xp31510" localSheetId="8">#REF!</definedName>
    <definedName name="_xp31510">#REF!</definedName>
    <definedName name="_xp3154" localSheetId="8">#REF!</definedName>
    <definedName name="_xp3154">#REF!</definedName>
    <definedName name="_xp3156" localSheetId="8">#REF!</definedName>
    <definedName name="_xp3156">#REF!</definedName>
    <definedName name="_xp6310">[31]pvc!$C$61</definedName>
    <definedName name="_xp634" localSheetId="8">#REF!</definedName>
    <definedName name="_xp634" localSheetId="0">#REF!</definedName>
    <definedName name="_xp634">#REF!</definedName>
    <definedName name="_xp636">[31]pvc!$C$46</definedName>
    <definedName name="_xp7510">[31]pvc!$D$61</definedName>
    <definedName name="_xp754">[31]pvc!$D$31</definedName>
    <definedName name="_xp756">[31]pvc!$D$46</definedName>
    <definedName name="_xp9010">[31]pvc!$E$61</definedName>
    <definedName name="_xp904">[31]pvc!$E$31</definedName>
    <definedName name="_xp906">[31]pvc!$E$46</definedName>
    <definedName name="_xx634">[56]HDPE!$C$16</definedName>
    <definedName name="_Y1" localSheetId="8">#REF!</definedName>
    <definedName name="_Y1" localSheetId="0">#REF!</definedName>
    <definedName name="_Y1">#REF!</definedName>
    <definedName name="_Y2" localSheetId="8">#REF!</definedName>
    <definedName name="_Y2" localSheetId="0">#REF!</definedName>
    <definedName name="_Y2">#REF!</definedName>
    <definedName name="_Y3" localSheetId="8">#REF!</definedName>
    <definedName name="_Y3" localSheetId="0">#REF!</definedName>
    <definedName name="_Y3">#REF!</definedName>
    <definedName name="a" localSheetId="8">#REF!</definedName>
    <definedName name="a" localSheetId="0">#REF!</definedName>
    <definedName name="a">#REF!</definedName>
    <definedName name="a.f" localSheetId="8" hidden="1">'[61]final abstract'!#REF!</definedName>
    <definedName name="a.f" hidden="1">'[61]final abstract'!#REF!</definedName>
    <definedName name="a_10" localSheetId="8">[81]Boq!#REF!</definedName>
    <definedName name="a_10">[81]Boq!#REF!</definedName>
    <definedName name="a_11" localSheetId="8">[82]Boq!#REF!</definedName>
    <definedName name="a_11">[82]Boq!#REF!</definedName>
    <definedName name="a_2" localSheetId="8">[83]Boq!#REF!</definedName>
    <definedName name="a_2">[83]Boq!#REF!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 localSheetId="8">[84]Boq!#REF!</definedName>
    <definedName name="a_9" localSheetId="0">[84]Boq!#REF!</definedName>
    <definedName name="a_9">[84]Boq!#REF!</definedName>
    <definedName name="A1M170" localSheetId="8">#REF!</definedName>
    <definedName name="A1M170" localSheetId="0">#REF!</definedName>
    <definedName name="A1M170">#REF!</definedName>
    <definedName name="aa" localSheetId="8" hidden="1">'[61]final abstract'!#REF!</definedName>
    <definedName name="aa" localSheetId="0" hidden="1">'[61]final abstract'!#REF!</definedName>
    <definedName name="aa" hidden="1">'[61]final abstract'!#REF!</definedName>
    <definedName name="AAA" localSheetId="8">'[85]Data.F8.BTR'!#REF!</definedName>
    <definedName name="AAA" localSheetId="0">'[85]Data.F8.BTR'!#REF!</definedName>
    <definedName name="AAA">'[85]Data.F8.BTR'!#REF!</definedName>
    <definedName name="aaaa" localSheetId="8">#REF!</definedName>
    <definedName name="aaaa" localSheetId="0">#REF!</definedName>
    <definedName name="aaaa">#REF!</definedName>
    <definedName name="aaaa_8" localSheetId="8">#REF!</definedName>
    <definedName name="aaaa_8" localSheetId="0">#REF!</definedName>
    <definedName name="aaaa_8">#REF!</definedName>
    <definedName name="aaaa5" localSheetId="8">#REF!</definedName>
    <definedName name="aaaa5" localSheetId="0">#REF!</definedName>
    <definedName name="aaaa5">#REF!</definedName>
    <definedName name="aaaaa" localSheetId="8">[73]data!#REF!</definedName>
    <definedName name="aaaaa" localSheetId="0">[73]data!#REF!</definedName>
    <definedName name="aaaaa">[73]data!#REF!</definedName>
    <definedName name="aaaaa_8" localSheetId="8">#REF!</definedName>
    <definedName name="aaaaa_8" localSheetId="0">#REF!</definedName>
    <definedName name="aaaaa_8">#REF!</definedName>
    <definedName name="AAAAAA" localSheetId="8">[73]data!#REF!</definedName>
    <definedName name="AAAAAA" localSheetId="0">[73]data!#REF!</definedName>
    <definedName name="AAAAAA">[73]data!#REF!</definedName>
    <definedName name="aaaaaaaaa" localSheetId="8">#REF!</definedName>
    <definedName name="aaaaaaaaa" localSheetId="0">#REF!</definedName>
    <definedName name="aaaaaaaaa">#REF!</definedName>
    <definedName name="aadf" localSheetId="8">#REF!</definedName>
    <definedName name="aadf" localSheetId="0">#REF!</definedName>
    <definedName name="aadf">#REF!</definedName>
    <definedName name="aastrb" localSheetId="8">#REF!</definedName>
    <definedName name="aastrb" localSheetId="0">#REF!</definedName>
    <definedName name="aastrb">#REF!</definedName>
    <definedName name="aat" localSheetId="8">#REF!</definedName>
    <definedName name="aat">#REF!</definedName>
    <definedName name="aawa" localSheetId="8">#REF!</definedName>
    <definedName name="aawa">#REF!</definedName>
    <definedName name="ab" localSheetId="8">#REF!</definedName>
    <definedName name="ab">#REF!</definedName>
    <definedName name="abbas" localSheetId="8">#REF!</definedName>
    <definedName name="abbas">#REF!</definedName>
    <definedName name="Abbbbb" localSheetId="8">#REF!</definedName>
    <definedName name="Abbbbb">#REF!</definedName>
    <definedName name="ABC" localSheetId="8">#REF!</definedName>
    <definedName name="ABC">#REF!</definedName>
    <definedName name="abcdes" localSheetId="8">#REF!</definedName>
    <definedName name="abcdes">#REF!</definedName>
    <definedName name="abf" localSheetId="8">'[86]pt-cw'!#REF!</definedName>
    <definedName name="abf" localSheetId="0">'[86]pt-cw'!#REF!</definedName>
    <definedName name="abf">'[86]pt-cw'!#REF!</definedName>
    <definedName name="ABM" localSheetId="8">#REF!</definedName>
    <definedName name="ABM" localSheetId="0">#REF!</definedName>
    <definedName name="ABM">#REF!</definedName>
    <definedName name="abs" localSheetId="8">#REF!</definedName>
    <definedName name="abs" localSheetId="0">#REF!</definedName>
    <definedName name="abs">#REF!</definedName>
    <definedName name="ABSTRACT" localSheetId="8">#REF!</definedName>
    <definedName name="ABSTRACT" localSheetId="0">#REF!</definedName>
    <definedName name="ABSTRACT">#REF!</definedName>
    <definedName name="ABSTRUCT" localSheetId="8">'[87]p&amp;m'!#REF!</definedName>
    <definedName name="ABSTRUCT" localSheetId="0">'[87]p&amp;m'!#REF!</definedName>
    <definedName name="ABSTRUCT">'[87]p&amp;m'!#REF!</definedName>
    <definedName name="AC" localSheetId="8">#REF!</definedName>
    <definedName name="AC" localSheetId="0">#REF!</definedName>
    <definedName name="AC">#REF!</definedName>
    <definedName name="AC_C">[62]wh_data_R!$D$264:$H$281</definedName>
    <definedName name="AC_CL">[62]wh_data_R!$D$263:$H$263</definedName>
    <definedName name="AC_CLL">[62]wh_data_R!$K$378:$M$381</definedName>
    <definedName name="AC_CLR">[62]wh_data!$L$35:$O$35</definedName>
    <definedName name="AC_CLS">[62]wh_data_R!$K$378:$K$381</definedName>
    <definedName name="AC_D_R">[62]CPHEEO!$BH$3:$BH$40</definedName>
    <definedName name="AC_DC">[62]wh_data_R!$A$36:$A$53</definedName>
    <definedName name="AC_DL_RANGE">[62]CPHEEO!$BE$3:$BE$16</definedName>
    <definedName name="AC_DR">[62]wh_data!$L$36:$L$53</definedName>
    <definedName name="AC_G">[62]wh_data_R!$AA$1440:$AA$1442</definedName>
    <definedName name="AC_P">[62]wh_data_R!$AB$1440:$AB$1442</definedName>
    <definedName name="AC_RATES">[62]wh_data!$L$36:$O$53</definedName>
    <definedName name="ac_sheet" localSheetId="8">#REF!</definedName>
    <definedName name="ac_sheet" localSheetId="0">#REF!</definedName>
    <definedName name="ac_sheet">#REF!</definedName>
    <definedName name="AC_T">[62]wh_data_R!$A$36:$E$53</definedName>
    <definedName name="academic" localSheetId="8" hidden="1">'[61]final abstract'!#REF!</definedName>
    <definedName name="academic" localSheetId="0" hidden="1">'[61]final abstract'!#REF!</definedName>
    <definedName name="academic" hidden="1">'[61]final abstract'!#REF!</definedName>
    <definedName name="ACCIDI" localSheetId="8">#REF!</definedName>
    <definedName name="ACCIDI" localSheetId="0">#REF!</definedName>
    <definedName name="ACCIDI">#REF!</definedName>
    <definedName name="acl" localSheetId="8">#REF!</definedName>
    <definedName name="acl" localSheetId="0">#REF!</definedName>
    <definedName name="acl">#REF!</definedName>
    <definedName name="acs" localSheetId="8">#REF!</definedName>
    <definedName name="acs" localSheetId="0">#REF!</definedName>
    <definedName name="acs">#REF!</definedName>
    <definedName name="acsheet" localSheetId="8">#REF!</definedName>
    <definedName name="acsheet">#REF!</definedName>
    <definedName name="acsheet1" localSheetId="8">#REF!</definedName>
    <definedName name="acsheet1">#REF!</definedName>
    <definedName name="ACTEA" localSheetId="8">#REF!</definedName>
    <definedName name="ACTEA">#REF!</definedName>
    <definedName name="actual" localSheetId="8">#REF!</definedName>
    <definedName name="actual">#REF!</definedName>
    <definedName name="ad" localSheetId="8" hidden="1">'[61]final abstract'!#REF!</definedName>
    <definedName name="ad" hidden="1">'[61]final abstract'!#REF!</definedName>
    <definedName name="ADB" localSheetId="8">#REF!</definedName>
    <definedName name="ADB" localSheetId="0">#REF!</definedName>
    <definedName name="ADB">#REF!</definedName>
    <definedName name="ADD" localSheetId="8">'[88]GROUND FLOOR'!#REF!</definedName>
    <definedName name="ADD" localSheetId="0">'[88]GROUND FLOOR'!#REF!</definedName>
    <definedName name="ADD">'[88]GROUND FLOOR'!#REF!</definedName>
    <definedName name="additional" localSheetId="8">#REF!</definedName>
    <definedName name="additional" localSheetId="0">#REF!</definedName>
    <definedName name="additional">#REF!</definedName>
    <definedName name="Address" localSheetId="8">#REF!</definedName>
    <definedName name="Address" localSheetId="0">#REF!</definedName>
    <definedName name="Address">#REF!</definedName>
    <definedName name="adfa" localSheetId="8" hidden="1">'[61]final abstract'!#REF!</definedName>
    <definedName name="adfa" localSheetId="0" hidden="1">'[61]final abstract'!#REF!</definedName>
    <definedName name="adfa" hidden="1">'[61]final abstract'!#REF!</definedName>
    <definedName name="adfas" localSheetId="8">[89]Lead!#REF!</definedName>
    <definedName name="adfas" localSheetId="0">[89]Lead!#REF!</definedName>
    <definedName name="adfas">[89]Lead!#REF!</definedName>
    <definedName name="ADFDSFSD1111" localSheetId="8">#REF!</definedName>
    <definedName name="ADFDSFSD1111" localSheetId="0">#REF!</definedName>
    <definedName name="ADFDSFSD1111">#REF!</definedName>
    <definedName name="Admin__Building" localSheetId="8">#REF!</definedName>
    <definedName name="Admin__Building" localSheetId="0">#REF!</definedName>
    <definedName name="Admin__Building">#REF!</definedName>
    <definedName name="admn_off" localSheetId="8">#REF!</definedName>
    <definedName name="admn_off" localSheetId="0">#REF!</definedName>
    <definedName name="admn_off">#REF!</definedName>
    <definedName name="admn_site" localSheetId="8">#REF!</definedName>
    <definedName name="admn_site">#REF!</definedName>
    <definedName name="adsa" localSheetId="8">#REF!</definedName>
    <definedName name="adsa">#REF!</definedName>
    <definedName name="adsf" localSheetId="8">#REF!</definedName>
    <definedName name="adsf">#REF!</definedName>
    <definedName name="ADT_DATAl">'[90]Bitumen trunk'!$DB$2:$DI$196</definedName>
    <definedName name="ae">'[91]Specification report'!$I$160</definedName>
    <definedName name="ae.">'[91]Specification report'!$I$161</definedName>
    <definedName name="ae_">NA()</definedName>
    <definedName name="aea" localSheetId="8">#REF!</definedName>
    <definedName name="aea" localSheetId="0">#REF!</definedName>
    <definedName name="aea">#REF!</definedName>
    <definedName name="AEE" localSheetId="8">'[24]LEAD (2)'!#REF!</definedName>
    <definedName name="AEE" localSheetId="0">'[24]LEAD (2)'!#REF!</definedName>
    <definedName name="AEE">'[24]LEAD (2)'!#REF!</definedName>
    <definedName name="AEW" localSheetId="8">#REF!</definedName>
    <definedName name="AEW" localSheetId="0">#REF!</definedName>
    <definedName name="AEW">#REF!</definedName>
    <definedName name="AEW_FOR" localSheetId="8">'[77]abs road'!#REF!</definedName>
    <definedName name="AEW_FOR" localSheetId="0">'[77]abs road'!#REF!</definedName>
    <definedName name="AEW_FOR">'[77]abs road'!#REF!</definedName>
    <definedName name="AEW_SIDE" localSheetId="8">'[77]abs road'!#REF!</definedName>
    <definedName name="AEW_SIDE" localSheetId="0">'[77]abs road'!#REF!</definedName>
    <definedName name="AEW_SIDE">'[77]abs road'!#REF!</definedName>
    <definedName name="afb" localSheetId="8">[92]Process!#REF!</definedName>
    <definedName name="afb">[92]Process!#REF!</definedName>
    <definedName name="ag">[11]DATA_PRG!$H$86</definedName>
    <definedName name="AGRA_SHOULDERS" localSheetId="8">#REF!</definedName>
    <definedName name="AGRA_SHOULDERS" localSheetId="0">#REF!</definedName>
    <definedName name="AGRA_SHOULDERS">#REF!</definedName>
    <definedName name="AGSB" localSheetId="8">'[77]abs road'!#REF!</definedName>
    <definedName name="AGSB" localSheetId="0">'[77]abs road'!#REF!</definedName>
    <definedName name="AGSB">'[77]abs road'!#REF!</definedName>
    <definedName name="ahdfla" localSheetId="8">#REF!</definedName>
    <definedName name="ahdfla" localSheetId="0">#REF!</definedName>
    <definedName name="ahdfla">#REF!</definedName>
    <definedName name="ai" localSheetId="8">#REF!</definedName>
    <definedName name="ai" localSheetId="0">#REF!</definedName>
    <definedName name="ai">#REF!</definedName>
    <definedName name="aii" localSheetId="8">#REF!</definedName>
    <definedName name="aii" localSheetId="0">#REF!</definedName>
    <definedName name="aii">#REF!</definedName>
    <definedName name="Air_Compressor" localSheetId="8">#REF!</definedName>
    <definedName name="Air_Compressor">#REF!</definedName>
    <definedName name="airvalve" localSheetId="8">#REF!</definedName>
    <definedName name="airvalve">#REF!</definedName>
    <definedName name="AIRVALVES" localSheetId="8">#REF!</definedName>
    <definedName name="AIRVALVES">#REF!</definedName>
    <definedName name="ald" localSheetId="8">#REF!</definedName>
    <definedName name="ald">#REF!</definedName>
    <definedName name="Ali">[93]r!$F$2</definedName>
    <definedName name="ALLPIPE_DL_RANGE">[62]CPHEEO!$AX$3:$AX$39</definedName>
    <definedName name="ALLPIPE_TYPES">[62]CPHEEO!$AY$2:$BF$2</definedName>
    <definedName name="alw" localSheetId="8">#REF!</definedName>
    <definedName name="alw" localSheetId="0">#REF!</definedName>
    <definedName name="alw">#REF!</definedName>
    <definedName name="AMOUNT" localSheetId="8">#REF!</definedName>
    <definedName name="AMOUNT" localSheetId="0">#REF!</definedName>
    <definedName name="AMOUNT">#REF!</definedName>
    <definedName name="analysis" localSheetId="8">'[87]p&amp;m'!#REF!</definedName>
    <definedName name="analysis" localSheetId="0">'[87]p&amp;m'!#REF!</definedName>
    <definedName name="analysis">'[87]p&amp;m'!#REF!</definedName>
    <definedName name="ANALYSIS_DATA">'[90]Bitumen trunk'!$BO$2:$DA$196</definedName>
    <definedName name="Aname" localSheetId="8">#REF!</definedName>
    <definedName name="Aname" localSheetId="0">#REF!</definedName>
    <definedName name="Aname">#REF!</definedName>
    <definedName name="ann" localSheetId="8">#REF!</definedName>
    <definedName name="ann" localSheetId="0">#REF!</definedName>
    <definedName name="ann">#REF!</definedName>
    <definedName name="anne" localSheetId="8">#REF!</definedName>
    <definedName name="anne" localSheetId="0">#REF!</definedName>
    <definedName name="anne">#REF!</definedName>
    <definedName name="annealing" localSheetId="8">#REF!</definedName>
    <definedName name="annealing">#REF!</definedName>
    <definedName name="annealing1" localSheetId="8">#REF!</definedName>
    <definedName name="annealing1">#REF!</definedName>
    <definedName name="ANNUAL_ELECTRICAL1_CHARGES">[62]CPHEEO!$J$13</definedName>
    <definedName name="ANNUAL_ELECTRICAL2_CHARGES">[62]CPHEEO!$L$13</definedName>
    <definedName name="anscount" hidden="1">1</definedName>
    <definedName name="antitermite" localSheetId="8">#REF!</definedName>
    <definedName name="antitermite" localSheetId="0">#REF!</definedName>
    <definedName name="antitermite">#REF!</definedName>
    <definedName name="anu" localSheetId="8">#REF!</definedName>
    <definedName name="anu" localSheetId="0">#REF!</definedName>
    <definedName name="anu">#REF!</definedName>
    <definedName name="apet" localSheetId="8">#REF!</definedName>
    <definedName name="apet" localSheetId="0">#REF!</definedName>
    <definedName name="apet">#REF!</definedName>
    <definedName name="APHB" localSheetId="8">#REF!</definedName>
    <definedName name="APHB">#REF!</definedName>
    <definedName name="APLIF" localSheetId="8">'[94]Aug,02'!#REF!</definedName>
    <definedName name="APLIF">'[94]Aug,02'!#REF!</definedName>
    <definedName name="April">[95]m!$A$2</definedName>
    <definedName name="AR" localSheetId="8">[96]Lead!#REF!</definedName>
    <definedName name="AR" localSheetId="0">[92]Lead!#REF!</definedName>
    <definedName name="AR">[96]Lead!#REF!</definedName>
    <definedName name="Arb" localSheetId="8">#REF!</definedName>
    <definedName name="Arb" localSheetId="0">#REF!</definedName>
    <definedName name="Arb">#REF!</definedName>
    <definedName name="Arches___1.5m" localSheetId="8">[63]Works!#REF!</definedName>
    <definedName name="Arches___1.5m" localSheetId="0">[63]Works!#REF!</definedName>
    <definedName name="Arches___1.5m">[63]Works!#REF!</definedName>
    <definedName name="Arches___1_5m">NA()</definedName>
    <definedName name="Arches__1.5m" localSheetId="8">[63]Works!#REF!</definedName>
    <definedName name="Arches__1.5m">[63]Works!#REF!</definedName>
    <definedName name="Arches__1_5m">NA()</definedName>
    <definedName name="AREAS_CA_CANOPY__WAREHOUSE" localSheetId="8">#REF!</definedName>
    <definedName name="AREAS_CA_CANOPY__WAREHOUSE" localSheetId="0">#REF!</definedName>
    <definedName name="AREAS_CA_CANOPY__WAREHOUSE">#REF!</definedName>
    <definedName name="AREAS_CA_CANOPY__WAREHOUSE_8" localSheetId="8">#REF!</definedName>
    <definedName name="AREAS_CA_CANOPY__WAREHOUSE_8" localSheetId="0">#REF!</definedName>
    <definedName name="AREAS_CA_CANOPY__WAREHOUSE_8">#REF!</definedName>
    <definedName name="AREAS_CB_Canteen_Building" localSheetId="8">#REF!</definedName>
    <definedName name="AREAS_CB_Canteen_Building" localSheetId="0">#REF!</definedName>
    <definedName name="AREAS_CB_Canteen_Building">#REF!</definedName>
    <definedName name="AREAS_CB_Canteen_Building_8" localSheetId="8">#REF!</definedName>
    <definedName name="AREAS_CB_Canteen_Building_8">#REF!</definedName>
    <definedName name="AREAS_CIPT_Tanker_CIP_Shed" localSheetId="8">#REF!</definedName>
    <definedName name="AREAS_CIPT_Tanker_CIP_Shed">#REF!</definedName>
    <definedName name="AREAS_CIPT_Tanker_CIP_Shed_8" localSheetId="8">#REF!</definedName>
    <definedName name="AREAS_CIPT_Tanker_CIP_Shed_8">#REF!</definedName>
    <definedName name="AREAS_CLRR_Contract_Labour_Rest_Room" localSheetId="8">#REF!</definedName>
    <definedName name="AREAS_CLRR_Contract_Labour_Rest_Room">#REF!</definedName>
    <definedName name="AREAS_CLRR_Contract_Labour_Rest_Room_8" localSheetId="8">#REF!</definedName>
    <definedName name="AREAS_CLRR_Contract_Labour_Rest_Room_8">#REF!</definedName>
    <definedName name="AREAS_CS_Chemical_Store" localSheetId="8">#REF!</definedName>
    <definedName name="AREAS_CS_Chemical_Store">#REF!</definedName>
    <definedName name="AREAS_CS_Chemical_Store_8" localSheetId="8">#REF!</definedName>
    <definedName name="AREAS_CS_Chemical_Store_8">#REF!</definedName>
    <definedName name="AREAS_ETPC_ETP_Civil_Works" localSheetId="8">#REF!</definedName>
    <definedName name="AREAS_ETPC_ETP_Civil_Works">#REF!</definedName>
    <definedName name="AREAS_ETPC_ETP_Civil_Works_8" localSheetId="8">#REF!</definedName>
    <definedName name="AREAS_ETPC_ETP_Civil_Works_8">#REF!</definedName>
    <definedName name="AREAS_EX_EXTERNAL_WORKS" localSheetId="8">#REF!</definedName>
    <definedName name="AREAS_EX_EXTERNAL_WORKS">#REF!</definedName>
    <definedName name="AREAS_EX_EXTERNAL_WORKS_8" localSheetId="8">#REF!</definedName>
    <definedName name="AREAS_EX_EXTERNAL_WORKS_8">#REF!</definedName>
    <definedName name="AREAS_FC_Farmer_s_Conference" localSheetId="8">#REF!</definedName>
    <definedName name="AREAS_FC_Farmer_s_Conference">#REF!</definedName>
    <definedName name="AREAS_FC_Farmer_s_Conference_8" localSheetId="8">#REF!</definedName>
    <definedName name="AREAS_FC_Farmer_s_Conference_8">#REF!</definedName>
    <definedName name="AREAS_FU_Fumigation" localSheetId="8">#REF!</definedName>
    <definedName name="AREAS_FU_Fumigation">#REF!</definedName>
    <definedName name="AREAS_FU_Fumigation_8" localSheetId="8">#REF!</definedName>
    <definedName name="AREAS_FU_Fumigation_8">#REF!</definedName>
    <definedName name="AREAS_GA_General_Area___Overall" localSheetId="8">#REF!</definedName>
    <definedName name="AREAS_GA_General_Area___Overall">#REF!</definedName>
    <definedName name="AREAS_GA_General_Area___Overall_8" localSheetId="8">#REF!</definedName>
    <definedName name="AREAS_GA_General_Area___Overall_8">#REF!</definedName>
    <definedName name="AREAS_GP_Guard_Posts" localSheetId="8">#REF!</definedName>
    <definedName name="AREAS_GP_Guard_Posts">#REF!</definedName>
    <definedName name="AREAS_GP_Guard_Posts_8" localSheetId="8">#REF!</definedName>
    <definedName name="AREAS_GP_Guard_Posts_8">#REF!</definedName>
    <definedName name="AREAS_LS_LubeOil_Stores" localSheetId="8">#REF!</definedName>
    <definedName name="AREAS_LS_LubeOil_Stores">#REF!</definedName>
    <definedName name="AREAS_LS_LubeOil_Stores_8" localSheetId="8">#REF!</definedName>
    <definedName name="AREAS_LS_LubeOil_Stores_8">#REF!</definedName>
    <definedName name="AREAS_MR_TB_Milk_Reception_Tanker_s_Bay" localSheetId="8">#REF!</definedName>
    <definedName name="AREAS_MR_TB_Milk_Reception_Tanker_s_Bay">#REF!</definedName>
    <definedName name="AREAS_MR_TB_Milk_Reception_Tanker_s_Bay_8" localSheetId="8">#REF!</definedName>
    <definedName name="AREAS_MR_TB_Milk_Reception_Tanker_s_Bay_8">#REF!</definedName>
    <definedName name="AREAS_MTF_Milk_Tank_Foundations" localSheetId="8">#REF!</definedName>
    <definedName name="AREAS_MTF_Milk_Tank_Foundations">#REF!</definedName>
    <definedName name="AREAS_MTF_Milk_Tank_Foundations_8" localSheetId="8">#REF!</definedName>
    <definedName name="AREAS_MTF_Milk_Tank_Foundations_8">#REF!</definedName>
    <definedName name="AREAS_PB_PROCESS_BUILDING" localSheetId="8">#REF!</definedName>
    <definedName name="AREAS_PB_PROCESS_BUILDING">#REF!</definedName>
    <definedName name="AREAS_PB_PROCESS_BUILDING_8" localSheetId="8">#REF!</definedName>
    <definedName name="AREAS_PB_PROCESS_BUILDING_8">#REF!</definedName>
    <definedName name="AREAS_PR_Pipe_Racks" localSheetId="8">#REF!</definedName>
    <definedName name="AREAS_PR_Pipe_Racks">#REF!</definedName>
    <definedName name="AREAS_PR_Pipe_Racks_8" localSheetId="8">#REF!</definedName>
    <definedName name="AREAS_PR_Pipe_Racks_8">#REF!</definedName>
    <definedName name="AREAS_SR_2_Security_Room___2" localSheetId="8">#REF!</definedName>
    <definedName name="AREAS_SR_2_Security_Room___2">#REF!</definedName>
    <definedName name="AREAS_SR_2_Security_Room___2_8" localSheetId="8">#REF!</definedName>
    <definedName name="AREAS_SR_2_Security_Room___2_8">#REF!</definedName>
    <definedName name="AREAS_SR_3_Store_Room" localSheetId="8">#REF!</definedName>
    <definedName name="AREAS_SR_3_Store_Room">#REF!</definedName>
    <definedName name="AREAS_SR_3_Store_Room_8" localSheetId="8">#REF!</definedName>
    <definedName name="AREAS_SR_3_Store_Room_8">#REF!</definedName>
    <definedName name="AREAS_ST_Stacks_near_Utility_Buildings" localSheetId="8">#REF!</definedName>
    <definedName name="AREAS_ST_Stacks_near_Utility_Buildings">#REF!</definedName>
    <definedName name="AREAS_ST_Stacks_near_Utility_Buildings_8" localSheetId="8">#REF!</definedName>
    <definedName name="AREAS_ST_Stacks_near_Utility_Buildings_8">#REF!</definedName>
    <definedName name="AREAS_SY_Scrap_Yard" localSheetId="8">#REF!</definedName>
    <definedName name="AREAS_SY_Scrap_Yard">#REF!</definedName>
    <definedName name="AREAS_SY_Scrap_Yard_8" localSheetId="8">#REF!</definedName>
    <definedName name="AREAS_SY_Scrap_Yard_8">#REF!</definedName>
    <definedName name="AREAS_TWW_Truck_Wheel_Wash" localSheetId="8">#REF!</definedName>
    <definedName name="AREAS_TWW_Truck_Wheel_Wash">#REF!</definedName>
    <definedName name="AREAS_TWW_Truck_Wheel_Wash_8" localSheetId="8">#REF!</definedName>
    <definedName name="AREAS_TWW_Truck_Wheel_Wash_8">#REF!</definedName>
    <definedName name="AREAS_TY_Transformer_Yard" localSheetId="8">#REF!</definedName>
    <definedName name="AREAS_TY_Transformer_Yard">#REF!</definedName>
    <definedName name="AREAS_TY_Transformer_Yard_8" localSheetId="8">#REF!</definedName>
    <definedName name="AREAS_TY_Transformer_Yard_8">#REF!</definedName>
    <definedName name="AREAS_UB_UTILITY_BLOCK" localSheetId="8">#REF!</definedName>
    <definedName name="AREAS_UB_UTILITY_BLOCK">#REF!</definedName>
    <definedName name="AREAS_UB_UTILITY_BLOCK_8" localSheetId="8">#REF!</definedName>
    <definedName name="AREAS_UB_UTILITY_BLOCK_8">#REF!</definedName>
    <definedName name="AREAS_WH_Ware_House_Area" localSheetId="8">#REF!</definedName>
    <definedName name="AREAS_WH_Ware_House_Area">#REF!</definedName>
    <definedName name="AREAS_WH_Ware_House_Area_8" localSheetId="8">#REF!</definedName>
    <definedName name="AREAS_WH_Ware_House_Area_8">#REF!</definedName>
    <definedName name="as" localSheetId="8">[97]v!#REF!</definedName>
    <definedName name="as" localSheetId="0">[97]v!#REF!</definedName>
    <definedName name="as">[97]v!#REF!</definedName>
    <definedName name="AS_6">"'smb://M-h1/FORMATS/Documents%20and%20Settings/Administrator/Local%20Settings/Temporary%20Internet%20Files/Content.IE5/YRUJ6X63/Excel/K%20&amp;%20L/Part%20-%20A%20workings%20(revised%20on%2018-01-06).xls'#$'Boq (Main Building)'.CX1"</definedName>
    <definedName name="ASadws" localSheetId="8">[63]Material!#REF!</definedName>
    <definedName name="ASadws" localSheetId="0">[63]Material!#REF!</definedName>
    <definedName name="ASadws">[63]Material!#REF!</definedName>
    <definedName name="asAS" localSheetId="8">[63]Material!#REF!</definedName>
    <definedName name="asAS" localSheetId="0">[63]Material!#REF!</definedName>
    <definedName name="asAS">[63]Material!#REF!</definedName>
    <definedName name="asas_6">"'smb://Tender2/d/Vinod/Excel/Tender/Garuda%20Resorts.xls'#$Boq.CX1"</definedName>
    <definedName name="asc" localSheetId="8">#REF!</definedName>
    <definedName name="asc" localSheetId="0">#REF!</definedName>
    <definedName name="asc">#REF!</definedName>
    <definedName name="ASCSD" localSheetId="8">#REF!</definedName>
    <definedName name="ASCSD" localSheetId="0">#REF!</definedName>
    <definedName name="ASCSD">#REF!</definedName>
    <definedName name="asd" localSheetId="8">[98]Data!#REF!</definedName>
    <definedName name="asd" localSheetId="0">[98]Data!#REF!</definedName>
    <definedName name="asd">[98]Data!#REF!</definedName>
    <definedName name="ASDBC" localSheetId="8">#REF!</definedName>
    <definedName name="ASDBC" localSheetId="0">#REF!</definedName>
    <definedName name="ASDBC">#REF!</definedName>
    <definedName name="ASDF" localSheetId="0" hidden="1">{"'ridftotal'!$A$4:$S$27"}</definedName>
    <definedName name="ASDF" hidden="1">{"'ridftotal'!$A$4:$S$27"}</definedName>
    <definedName name="asds" localSheetId="8">#REF!</definedName>
    <definedName name="asds">#REF!</definedName>
    <definedName name="asf" localSheetId="8">#REF!</definedName>
    <definedName name="asf" localSheetId="0">#REF!</definedName>
    <definedName name="asf">#REF!</definedName>
    <definedName name="ASFDA" localSheetId="0" hidden="1">{"'ridftotal'!$A$4:$S$27"}</definedName>
    <definedName name="ASFDA" hidden="1">{"'ridftotal'!$A$4:$S$27"}</definedName>
    <definedName name="asfsf">[99]MRATES!$T$25</definedName>
    <definedName name="ash" localSheetId="8">#REF!</definedName>
    <definedName name="ash" localSheetId="0">#REF!</definedName>
    <definedName name="ash">#REF!</definedName>
    <definedName name="asmin" localSheetId="8">#REF!</definedName>
    <definedName name="asmin" localSheetId="0">#REF!</definedName>
    <definedName name="asmin">#REF!</definedName>
    <definedName name="ASS" localSheetId="8">'[100]Boq (Main Building)'!#REF!</definedName>
    <definedName name="ASS" localSheetId="0">'[100]Boq (Main Building)'!#REF!</definedName>
    <definedName name="ASS">'[100]Boq (Main Building)'!#REF!</definedName>
    <definedName name="ass_6">"'smb://M-h1/FORMATS/Documents%20and%20Settings/Administrator/Local%20Settings/Temporary%20Internet%20Files/Content.IE5/YRUJ6X63/Excel/K%20&amp;%20L/Part%20-%20A%20workings%20(revised%20on%2018-01-06).xls'#$'Boq (Main Building)'.CX1"</definedName>
    <definedName name="Assam_TW_flanks" localSheetId="8">[63]Material!#REF!</definedName>
    <definedName name="Assam_TW_flanks" localSheetId="0">[63]Material!#REF!</definedName>
    <definedName name="Assam_TW_flanks">[63]Material!#REF!</definedName>
    <definedName name="Assam_TW_frames" localSheetId="8">[63]Material!#REF!</definedName>
    <definedName name="Assam_TW_frames" localSheetId="0">[63]Material!#REF!</definedName>
    <definedName name="Assam_TW_frames">[63]Material!#REF!</definedName>
    <definedName name="ASSS" localSheetId="8">'[101]p&amp;m'!#REF!</definedName>
    <definedName name="ASSS" localSheetId="0">'[101]p&amp;m'!#REF!</definedName>
    <definedName name="ASSS">'[101]p&amp;m'!#REF!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 localSheetId="8">#REF!</definedName>
    <definedName name="astas" localSheetId="0">#REF!</definedName>
    <definedName name="astas">#REF!</definedName>
    <definedName name="astb" localSheetId="8">#REF!</definedName>
    <definedName name="astb" localSheetId="0">#REF!</definedName>
    <definedName name="astb">#REF!</definedName>
    <definedName name="astdm" localSheetId="8">#REF!</definedName>
    <definedName name="astdm" localSheetId="0">#REF!</definedName>
    <definedName name="astdm">#REF!</definedName>
    <definedName name="Asth" localSheetId="8">#REF!</definedName>
    <definedName name="Asth">#REF!</definedName>
    <definedName name="asti" localSheetId="8">#REF!</definedName>
    <definedName name="asti">#REF!</definedName>
    <definedName name="astm" localSheetId="8">#REF!</definedName>
    <definedName name="astm">#REF!</definedName>
    <definedName name="astmid" localSheetId="8">#REF!</definedName>
    <definedName name="astmid">#REF!</definedName>
    <definedName name="astmin" localSheetId="8">#REF!</definedName>
    <definedName name="astmin">#REF!</definedName>
    <definedName name="asto" localSheetId="8">#REF!</definedName>
    <definedName name="asto">#REF!</definedName>
    <definedName name="astr" localSheetId="8">#REF!</definedName>
    <definedName name="astr">#REF!</definedName>
    <definedName name="astsup" localSheetId="8">#REF!</definedName>
    <definedName name="astsup">#REF!</definedName>
    <definedName name="asttp" localSheetId="8">#REF!</definedName>
    <definedName name="asttp">#REF!</definedName>
    <definedName name="asttrb" localSheetId="8">#REF!</definedName>
    <definedName name="asttrb">#REF!</definedName>
    <definedName name="aswdertyh" localSheetId="8">[58]Usage!#REF!</definedName>
    <definedName name="aswdertyh" localSheetId="0">[58]Usage!#REF!</definedName>
    <definedName name="aswdertyh">[58]Usage!#REF!</definedName>
    <definedName name="aswsws" localSheetId="8">#REF!</definedName>
    <definedName name="aswsws" localSheetId="0">#REF!</definedName>
    <definedName name="aswsws">#REF!</definedName>
    <definedName name="at" localSheetId="8">#REF!</definedName>
    <definedName name="at" localSheetId="0">#REF!</definedName>
    <definedName name="at">#REF!</definedName>
    <definedName name="ATACK" localSheetId="8">#REF!</definedName>
    <definedName name="ATACK" localSheetId="0">#REF!</definedName>
    <definedName name="ATACK">#REF!</definedName>
    <definedName name="atm" localSheetId="8">#REF!</definedName>
    <definedName name="atm">#REF!</definedName>
    <definedName name="att" localSheetId="8">#REF!</definedName>
    <definedName name="att">#REF!</definedName>
    <definedName name="Auftragswert" localSheetId="8">#REF!</definedName>
    <definedName name="Auftragswert">#REF!</definedName>
    <definedName name="AUX" localSheetId="8">#REF!</definedName>
    <definedName name="AUX">#REF!</definedName>
    <definedName name="AVCC" localSheetId="8">#REF!</definedName>
    <definedName name="AVCC">#REF!</definedName>
    <definedName name="AVG_HRS_PUMP_ULTI">[62]CPHEEO!$L$10</definedName>
    <definedName name="AVRCC" localSheetId="8">#REF!</definedName>
    <definedName name="AVRCC" localSheetId="0">#REF!</definedName>
    <definedName name="AVRCC">#REF!</definedName>
    <definedName name="AWBM" localSheetId="8">#REF!</definedName>
    <definedName name="AWBM" localSheetId="0">#REF!</definedName>
    <definedName name="AWBM">#REF!</definedName>
    <definedName name="AWBM2" localSheetId="8">#REF!</definedName>
    <definedName name="AWBM2" localSheetId="0">#REF!</definedName>
    <definedName name="AWBM2">#REF!</definedName>
    <definedName name="AWBM3" localSheetId="8">#REF!</definedName>
    <definedName name="AWBM3">#REF!</definedName>
    <definedName name="Axs" localSheetId="8">'[102]p&amp;m'!#REF!</definedName>
    <definedName name="Axs">'[102]p&amp;m'!#REF!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 localSheetId="8">'[103]p&amp;m'!#REF!</definedName>
    <definedName name="Axs_9" localSheetId="0">'[103]p&amp;m'!#REF!</definedName>
    <definedName name="Axs_9">'[103]p&amp;m'!#REF!</definedName>
    <definedName name="b">'[103]Bridge Data 2005-06'!$B$51</definedName>
    <definedName name="B_2" localSheetId="8">#REF!</definedName>
    <definedName name="B_2" localSheetId="0">#REF!</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 localSheetId="8">[104]Boq!#REF!</definedName>
    <definedName name="b_9" localSheetId="0">[104]Boq!#REF!</definedName>
    <definedName name="b_9">[104]Boq!#REF!</definedName>
    <definedName name="baggage">'[105]10'!$A$1:$U$65536</definedName>
    <definedName name="bala" localSheetId="8">#REF!</definedName>
    <definedName name="bala" localSheetId="0">#REF!</definedName>
    <definedName name="bala">#REF!</definedName>
    <definedName name="balraju">[106]Material!$D$69</definedName>
    <definedName name="balraju1">'[106]Plant &amp;  Machinery'!$G$23</definedName>
    <definedName name="balraju2">'[106]Plant &amp;  Machinery'!$G$30</definedName>
    <definedName name="balraju4">'[106]Plant &amp;  Machinery'!$G$31</definedName>
    <definedName name="balraju5">'[107]Plant &amp;  Machinery'!$G$51</definedName>
    <definedName name="balraju6">'[106]Plant &amp;  Machinery'!$G$53</definedName>
    <definedName name="banilad">[108]banilad!$A$1:$Z$1159</definedName>
    <definedName name="bar_bender" localSheetId="8">#REF!</definedName>
    <definedName name="bar_bender" localSheetId="0">#REF!</definedName>
    <definedName name="bar_bender">#REF!</definedName>
    <definedName name="Barbender">'[109]SSR 2016-17 Rates'!$E$46</definedName>
    <definedName name="BASE_YEAR">[62]input!$C$7</definedName>
    <definedName name="basic" localSheetId="8">#REF!</definedName>
    <definedName name="basic" localSheetId="0">#REF!</definedName>
    <definedName name="basic">#REF!</definedName>
    <definedName name="BB">[13]DATA!$H$105</definedName>
    <definedName name="bbbbb" localSheetId="8">#REF!</definedName>
    <definedName name="bbbbb" localSheetId="0">#REF!</definedName>
    <definedName name="bbbbb">#REF!</definedName>
    <definedName name="bbn" localSheetId="8">#REF!</definedName>
    <definedName name="bbn" localSheetId="0">#REF!</definedName>
    <definedName name="bbn">#REF!</definedName>
    <definedName name="BE" localSheetId="8">#REF!</definedName>
    <definedName name="BE" localSheetId="0">#REF!</definedName>
    <definedName name="BE">#REF!</definedName>
    <definedName name="beam" localSheetId="8">#REF!</definedName>
    <definedName name="beam">#REF!</definedName>
    <definedName name="Beam_Length" localSheetId="8">#REF!</definedName>
    <definedName name="Beam_Length">#REF!</definedName>
    <definedName name="BEAMS" localSheetId="8">#REF!</definedName>
    <definedName name="BEAMS">#REF!</definedName>
    <definedName name="Beg_Bal" localSheetId="8">#REF!</definedName>
    <definedName name="Beg_Bal">#REF!</definedName>
    <definedName name="below_above_gl">'[110]data existing_do not delete'!$A$94:$A$95</definedName>
    <definedName name="Benching__chiselling__wedging_and_boring_in_rock_in_foundation_grade_levelling." localSheetId="8">#REF!</definedName>
    <definedName name="Benching__chiselling__wedging_and_boring_in_rock_in_foundation_grade_levelling." localSheetId="0">#REF!</definedName>
    <definedName name="Benching__chiselling__wedging_and_boring_in_rock_in_foundation_grade_levelling.">#REF!</definedName>
    <definedName name="Benching__chiselling__wedging_and_boring_in_rock_in_foundation_grade_levelling_">NA()</definedName>
    <definedName name="Bethamcherla_stone_25.4mm" localSheetId="8">[63]Material!#REF!</definedName>
    <definedName name="Bethamcherla_stone_25.4mm" localSheetId="0">[63]Material!#REF!</definedName>
    <definedName name="Bethamcherla_stone_25.4mm">[63]Material!#REF!</definedName>
    <definedName name="Bethamcherla_stone_25.4mm_colour" localSheetId="8">[63]Material!#REF!</definedName>
    <definedName name="Bethamcherla_stone_25.4mm_colour">[63]Material!#REF!</definedName>
    <definedName name="Bethamcherla_stone_25_4mm">NA()</definedName>
    <definedName name="Bethamcherla_stone_25_4mm_colour">NA()</definedName>
    <definedName name="bfh" localSheetId="8">#REF!</definedName>
    <definedName name="bfh" localSheetId="0">#REF!</definedName>
    <definedName name="bfh">#REF!</definedName>
    <definedName name="BFR" localSheetId="8">#REF!</definedName>
    <definedName name="BFR" localSheetId="0">#REF!</definedName>
    <definedName name="BFR">#REF!</definedName>
    <definedName name="bgljkb" localSheetId="8">[98]Boq!#REF!</definedName>
    <definedName name="bgljkb" localSheetId="0">[98]Boq!#REF!</definedName>
    <definedName name="bgljkb">[98]Boq!#REF!</definedName>
    <definedName name="bgljkb_6">"'smb://Tender2/d/Vinod/Excel/Tender/Garuda%20Resorts.xls'#$Boq.CX1"</definedName>
    <definedName name="bh" localSheetId="8">#REF!</definedName>
    <definedName name="bh" localSheetId="0">#REF!</definedName>
    <definedName name="bh">#REF!</definedName>
    <definedName name="Bharathi">[111]t_prsr!$A$3:$H$60</definedName>
    <definedName name="BINDING" localSheetId="8">#REF!</definedName>
    <definedName name="BINDING" localSheetId="0">#REF!</definedName>
    <definedName name="BINDING">#REF!</definedName>
    <definedName name="bindingwire" localSheetId="8">#REF!</definedName>
    <definedName name="bindingwire" localSheetId="0">#REF!</definedName>
    <definedName name="bindingwire">#REF!</definedName>
    <definedName name="Bitumen_Boilor">[58]Usage!$C$24</definedName>
    <definedName name="BITUMEN_TRUNK_ROAD_SECTIONS">'[90]Bitumen trunk'!$A$1:$L$198</definedName>
    <definedName name="bjlc" localSheetId="8">#REF!</definedName>
    <definedName name="bjlc" localSheetId="0">#REF!</definedName>
    <definedName name="bjlc">#REF!</definedName>
    <definedName name="bkk" localSheetId="8">#REF!</definedName>
    <definedName name="bkk" localSheetId="0">#REF!</definedName>
    <definedName name="bkk">#REF!</definedName>
    <definedName name="bl" localSheetId="8">#REF!</definedName>
    <definedName name="bl" localSheetId="0">#REF!</definedName>
    <definedName name="bl">#REF!</definedName>
    <definedName name="BLA" localSheetId="8">#REF!</definedName>
    <definedName name="BLA">#REF!</definedName>
    <definedName name="BLAST">[46]MRATES!$J$16</definedName>
    <definedName name="blast1">[112]r!$F$29</definedName>
    <definedName name="blast2">[112]r!$F$29</definedName>
    <definedName name="BLAST3">[46]MRATES!$J$17</definedName>
    <definedName name="Blasting" localSheetId="8">#REF!</definedName>
    <definedName name="Blasting" localSheetId="0">#REF!</definedName>
    <definedName name="Blasting">#REF!</definedName>
    <definedName name="blv_100" localSheetId="8">#REF!</definedName>
    <definedName name="blv_100" localSheetId="0">#REF!</definedName>
    <definedName name="blv_100">#REF!</definedName>
    <definedName name="blv_150" localSheetId="8">#REF!</definedName>
    <definedName name="blv_150" localSheetId="0">#REF!</definedName>
    <definedName name="blv_150">#REF!</definedName>
    <definedName name="blv_200" localSheetId="8">#REF!</definedName>
    <definedName name="blv_200">#REF!</definedName>
    <definedName name="blv_25" localSheetId="8">#REF!</definedName>
    <definedName name="blv_25">#REF!</definedName>
    <definedName name="blv_250" localSheetId="8">#REF!</definedName>
    <definedName name="blv_250">#REF!</definedName>
    <definedName name="blv_300" localSheetId="8">#REF!</definedName>
    <definedName name="blv_300">#REF!</definedName>
    <definedName name="blv_32" localSheetId="8">#REF!</definedName>
    <definedName name="blv_32">#REF!</definedName>
    <definedName name="blv_40" localSheetId="8">#REF!</definedName>
    <definedName name="blv_40">#REF!</definedName>
    <definedName name="blv_400" localSheetId="8">#REF!</definedName>
    <definedName name="blv_400">#REF!</definedName>
    <definedName name="blv_50" localSheetId="8">#REF!</definedName>
    <definedName name="blv_50">#REF!</definedName>
    <definedName name="blv_500" localSheetId="8">#REF!</definedName>
    <definedName name="blv_500">#REF!</definedName>
    <definedName name="blv_65" localSheetId="8">#REF!</definedName>
    <definedName name="blv_65">#REF!</definedName>
    <definedName name="blv_80" localSheetId="8">#REF!</definedName>
    <definedName name="blv_80">#REF!</definedName>
    <definedName name="BM" localSheetId="8">#REF!</definedName>
    <definedName name="BM">#REF!</definedName>
    <definedName name="bmas" localSheetId="8">#REF!</definedName>
    <definedName name="bmas">#REF!</definedName>
    <definedName name="bmcf" localSheetId="8">#REF!</definedName>
    <definedName name="bmcf">#REF!</definedName>
    <definedName name="bmcfo" localSheetId="8">#REF!</definedName>
    <definedName name="bmcfo">#REF!</definedName>
    <definedName name="bmm" localSheetId="8">#REF!</definedName>
    <definedName name="bmm">#REF!</definedName>
    <definedName name="bmo" localSheetId="8">#REF!</definedName>
    <definedName name="bmo">#REF!</definedName>
    <definedName name="BMP" localSheetId="8">#REF!</definedName>
    <definedName name="BMP">#REF!</definedName>
    <definedName name="bmpcf" localSheetId="8">#REF!</definedName>
    <definedName name="bmpcf">#REF!</definedName>
    <definedName name="bmpcfo" localSheetId="8">#REF!</definedName>
    <definedName name="bmpcfo">#REF!</definedName>
    <definedName name="bo" localSheetId="8">#REF!</definedName>
    <definedName name="bo">#REF!</definedName>
    <definedName name="Bobby" localSheetId="8">#REF!</definedName>
    <definedName name="Bobby">#REF!</definedName>
    <definedName name="bol" localSheetId="8">#REF!</definedName>
    <definedName name="bol">#REF!</definedName>
    <definedName name="BoltsNuts">[113]maya!$B$376:$B$381</definedName>
    <definedName name="boml" localSheetId="8">#REF!</definedName>
    <definedName name="boml" localSheetId="0">#REF!</definedName>
    <definedName name="boml">#REF!</definedName>
    <definedName name="boml1" localSheetId="8">#REF!</definedName>
    <definedName name="boml1" localSheetId="0">#REF!</definedName>
    <definedName name="boml1">#REF!</definedName>
    <definedName name="BOND600">[46]MRATES!$G$12</definedName>
    <definedName name="boo" localSheetId="8">#REF!</definedName>
    <definedName name="boo" localSheetId="0">#REF!</definedName>
    <definedName name="boo">#REF!</definedName>
    <definedName name="boq" localSheetId="8">#REF!</definedName>
    <definedName name="boq" localSheetId="0">#REF!</definedName>
    <definedName name="boq">#REF!</definedName>
    <definedName name="boq_8" localSheetId="8">#REF!</definedName>
    <definedName name="boq_8" localSheetId="0">#REF!</definedName>
    <definedName name="boq_8">#REF!</definedName>
    <definedName name="boreWell" localSheetId="8">#REF!</definedName>
    <definedName name="boreWell">#REF!</definedName>
    <definedName name="borewells" localSheetId="8">#REF!</definedName>
    <definedName name="borewells">#REF!</definedName>
    <definedName name="botl" localSheetId="8">#REF!</definedName>
    <definedName name="botl">#REF!</definedName>
    <definedName name="botl1" localSheetId="8">#REF!</definedName>
    <definedName name="botl1">#REF!</definedName>
    <definedName name="botn" localSheetId="8">#REF!</definedName>
    <definedName name="botn">#REF!</definedName>
    <definedName name="BOTTOMDOMEONETOSIX" localSheetId="8">#REF!</definedName>
    <definedName name="BOTTOMDOMEONETOSIX">#REF!</definedName>
    <definedName name="BOTTOMDOMESIXTOTHIRTEEN" localSheetId="8">#REF!</definedName>
    <definedName name="BOTTOMDOMESIXTOTHIRTEEN">#REF!</definedName>
    <definedName name="BOTTOMRINGGIRDERONETOSIX" localSheetId="8">#REF!</definedName>
    <definedName name="BOTTOMRINGGIRDERONETOSIX">#REF!</definedName>
    <definedName name="BOTTOMRINGGIRDERSEVENTOTHIRTEEN" localSheetId="8">#REF!</definedName>
    <definedName name="BOTTOMRINGGIRDERSEVENTOTHIRTEEN">#REF!</definedName>
    <definedName name="bp" localSheetId="8">#REF!</definedName>
    <definedName name="bp">#REF!</definedName>
    <definedName name="bpr" localSheetId="8">#REF!</definedName>
    <definedName name="bpr">#REF!</definedName>
    <definedName name="br">'[44]Lead statement'!$P$20</definedName>
    <definedName name="br_230" localSheetId="8">#REF!</definedName>
    <definedName name="br_230" localSheetId="0">#REF!</definedName>
    <definedName name="br_230">#REF!</definedName>
    <definedName name="Breaks" localSheetId="8">#REF!</definedName>
    <definedName name="Breaks" localSheetId="0">#REF!</definedName>
    <definedName name="Breaks">#REF!</definedName>
    <definedName name="brick" localSheetId="8">#REF!</definedName>
    <definedName name="brick" localSheetId="0">#REF!</definedName>
    <definedName name="brick">#REF!</definedName>
    <definedName name="brick_four" localSheetId="8">#REF!</definedName>
    <definedName name="brick_four">#REF!</definedName>
    <definedName name="brick_II" localSheetId="8">'[42]C-data'!#REF!</definedName>
    <definedName name="brick_II">'[42]C-data'!#REF!</definedName>
    <definedName name="brick_nine" localSheetId="8">#REF!</definedName>
    <definedName name="brick_nine" localSheetId="0">#REF!</definedName>
    <definedName name="brick_nine">#REF!</definedName>
    <definedName name="brickjelly_basic" localSheetId="8">'[42]C-data'!#REF!</definedName>
    <definedName name="brickjelly_basic" localSheetId="0">'[42]C-data'!#REF!</definedName>
    <definedName name="brickjelly_basic">'[42]C-data'!#REF!</definedName>
    <definedName name="bricks" localSheetId="8">[63]RMR!#REF!</definedName>
    <definedName name="bricks">[63]RMR!#REF!</definedName>
    <definedName name="Bricks_23_11_7cm_2nd_class" localSheetId="8">#REF!</definedName>
    <definedName name="Bricks_23_11_7cm_2nd_class" localSheetId="0">#REF!</definedName>
    <definedName name="Bricks_23_11_7cm_2nd_class">#REF!</definedName>
    <definedName name="Bricks_Tiles" localSheetId="8">[63]General!#REF!</definedName>
    <definedName name="Bricks_Tiles" localSheetId="0">[63]General!#REF!</definedName>
    <definedName name="Bricks_Tiles">[63]General!#REF!</definedName>
    <definedName name="Bridge" localSheetId="8">#REF!</definedName>
    <definedName name="Bridge" localSheetId="0">#REF!</definedName>
    <definedName name="Bridge">#REF!</definedName>
    <definedName name="brk" localSheetId="8">#REF!</definedName>
    <definedName name="brk" localSheetId="0">#REF!</definedName>
    <definedName name="brk">#REF!</definedName>
    <definedName name="brnm">'[42]C-data'!$F$63</definedName>
    <definedName name="bs" localSheetId="8">#REF!</definedName>
    <definedName name="bs" localSheetId="0">#REF!</definedName>
    <definedName name="bs">#REF!</definedName>
    <definedName name="BSB5_Reinigung_in_BiopurC" localSheetId="8">[114]BALAN1!#REF!</definedName>
    <definedName name="BSB5_Reinigung_in_BiopurC" localSheetId="0">[114]BALAN1!#REF!</definedName>
    <definedName name="BSB5_Reinigung_in_BiopurC">[114]BALAN1!#REF!</definedName>
    <definedName name="BSB5_Reinigung_in_BiopurN" localSheetId="8">[114]BALAN1!#REF!</definedName>
    <definedName name="BSB5_Reinigung_in_BiopurN" localSheetId="0">[114]BALAN1!#REF!</definedName>
    <definedName name="BSB5_Reinigung_in_BiopurN">[114]BALAN1!#REF!</definedName>
    <definedName name="BSB5Rückläufekg">[114]BALAN1!$E$15</definedName>
    <definedName name="BSB5vorklkg">[114]BALAN1!$F$15</definedName>
    <definedName name="BSB5vorklmg">[115]BALAN1!$F$16</definedName>
    <definedName name="bsec1" localSheetId="8">#REF!</definedName>
    <definedName name="bsec1" localSheetId="0">#REF!</definedName>
    <definedName name="bsec1">#REF!</definedName>
    <definedName name="bsec2" localSheetId="8">#REF!</definedName>
    <definedName name="bsec2" localSheetId="0">#REF!</definedName>
    <definedName name="bsec2">#REF!</definedName>
    <definedName name="bsec3" localSheetId="8">#REF!</definedName>
    <definedName name="bsec3" localSheetId="0">#REF!</definedName>
    <definedName name="bsec3">#REF!</definedName>
    <definedName name="bsec4" localSheetId="8">#REF!</definedName>
    <definedName name="bsec4">#REF!</definedName>
    <definedName name="bsec5" localSheetId="8">#REF!</definedName>
    <definedName name="bsec5">#REF!</definedName>
    <definedName name="bsec6" localSheetId="8">#REF!</definedName>
    <definedName name="bsec6">#REF!</definedName>
    <definedName name="BSG" localSheetId="8">#REF!</definedName>
    <definedName name="BSG">#REF!</definedName>
    <definedName name="bsth" localSheetId="8">#REF!</definedName>
    <definedName name="bsth">#REF!</definedName>
    <definedName name="bsthi" localSheetId="8">#REF!</definedName>
    <definedName name="bsthi">#REF!</definedName>
    <definedName name="bt" localSheetId="8">#REF!</definedName>
    <definedName name="bt">#REF!</definedName>
    <definedName name="BT_60_70" localSheetId="8">#REF!</definedName>
    <definedName name="BT_60_70">#REF!</definedName>
    <definedName name="BT_80_100" localSheetId="8">#REF!</definedName>
    <definedName name="BT_80_100">#REF!</definedName>
    <definedName name="bt_boil" localSheetId="8">#REF!</definedName>
    <definedName name="bt_boil">#REF!</definedName>
    <definedName name="BT_E" localSheetId="8">#REF!</definedName>
    <definedName name="BT_E">#REF!</definedName>
    <definedName name="bt_lead" localSheetId="8">#REF!</definedName>
    <definedName name="bt_lead">#REF!</definedName>
    <definedName name="BT_MIX_SEAL" localSheetId="8">#REF!</definedName>
    <definedName name="BT_MIX_SEAL">#REF!</definedName>
    <definedName name="bt_rate" localSheetId="8">#REF!</definedName>
    <definedName name="bt_rate">#REF!</definedName>
    <definedName name="BT_SEAL_COAT" localSheetId="8">#REF!</definedName>
    <definedName name="BT_SEAL_COAT">#REF!</definedName>
    <definedName name="BT_SEAL_ON_BTSD" localSheetId="8">#REF!</definedName>
    <definedName name="BT_SEAL_ON_BTSD">#REF!</definedName>
    <definedName name="BT_SINGLE_30.45" localSheetId="8">#REF!</definedName>
    <definedName name="BT_SINGLE_30.45">#REF!</definedName>
    <definedName name="BT_WEARING_COAT" localSheetId="8">#REF!</definedName>
    <definedName name="BT_WEARING_COAT">#REF!</definedName>
    <definedName name="BTC" localSheetId="8">#REF!</definedName>
    <definedName name="BTC">#REF!</definedName>
    <definedName name="BTEMULTIONSS1" localSheetId="8">#REF!</definedName>
    <definedName name="BTEMULTIONSS1">#REF!</definedName>
    <definedName name="BTL">'[116]MTC-estimate'!$C$7</definedName>
    <definedName name="BTSD_23" localSheetId="8">#REF!</definedName>
    <definedName name="BTSD_23" localSheetId="0">#REF!</definedName>
    <definedName name="BTSD_23">#REF!</definedName>
    <definedName name="BTSD_DRY" localSheetId="8">#REF!</definedName>
    <definedName name="BTSD_DRY" localSheetId="0">#REF!</definedName>
    <definedName name="BTSD_DRY">#REF!</definedName>
    <definedName name="BTSD_SEAL" localSheetId="8">#REF!</definedName>
    <definedName name="BTSD_SEAL" localSheetId="0">#REF!</definedName>
    <definedName name="BTSD_SEAL">#REF!</definedName>
    <definedName name="bua" localSheetId="8">#REF!</definedName>
    <definedName name="bua">#REF!</definedName>
    <definedName name="buildings" localSheetId="8">#REF!</definedName>
    <definedName name="buildings">#REF!</definedName>
    <definedName name="BuiltIn_Print_Area" localSheetId="8">#REF!</definedName>
    <definedName name="BuiltIn_Print_Area">#REF!</definedName>
    <definedName name="BuiltIn_Print_Area___0" localSheetId="8">#REF!</definedName>
    <definedName name="BuiltIn_Print_Area___0">#REF!</definedName>
    <definedName name="BuiltIn_Print_Titles" localSheetId="8">#REF!</definedName>
    <definedName name="BuiltIn_Print_Titles">#REF!</definedName>
    <definedName name="bul" localSheetId="8">'[117]Boq Block A'!#REF!</definedName>
    <definedName name="bul">'[117]Boq Block A'!#REF!</definedName>
    <definedName name="Bulk">[58]General!$K$3</definedName>
    <definedName name="buran">[118]maya!$A$23:$A$27</definedName>
    <definedName name="bw" localSheetId="8">#REF!</definedName>
    <definedName name="bw" localSheetId="0">#REF!</definedName>
    <definedName name="bw">#REF!</definedName>
    <definedName name="BWF1B" localSheetId="8">#REF!</definedName>
    <definedName name="BWF1B" localSheetId="0">#REF!</definedName>
    <definedName name="BWF1B">#REF!</definedName>
    <definedName name="bwfb" localSheetId="8">[92]Process!#REF!</definedName>
    <definedName name="bwfb" localSheetId="0">[92]Process!#REF!</definedName>
    <definedName name="bwfb">[92]Process!#REF!</definedName>
    <definedName name="BWIRE">[46]MRATES!$P$52</definedName>
    <definedName name="bwl" localSheetId="8">[92]Process!#REF!</definedName>
    <definedName name="bwl" localSheetId="0">[92]Process!#REF!</definedName>
    <definedName name="bwl">[92]Process!#REF!</definedName>
    <definedName name="bwld" localSheetId="8">#REF!</definedName>
    <definedName name="bwld" localSheetId="0">#REF!</definedName>
    <definedName name="bwld">#REF!</definedName>
    <definedName name="BWSP_C">[62]wh_data_R!$D$351:$N$365</definedName>
    <definedName name="BWSP_CL">[62]wh_data_R!$D$350:$N$350</definedName>
    <definedName name="BWSP_CL_RATES">[62]wh_data!$M$139:$W$139</definedName>
    <definedName name="BWSP_CLL">[62]wh_data_R!$AA$378:$AC$387</definedName>
    <definedName name="BWSP_CLR">[62]wh_data!$L$139:$P$139</definedName>
    <definedName name="BWSP_CLS">[62]wh_data_R!$AA$378:$AA$387</definedName>
    <definedName name="BWSP_D_R">[62]CPHEEO!$BE$3:$BE$17</definedName>
    <definedName name="BWSP_D_RATES">[62]wh_data!$L$140:$L$150</definedName>
    <definedName name="BWSP_DC">[62]wh_data_R!$A$141:$A$155</definedName>
    <definedName name="BWSP_DL_RANGE">[62]CPHEEO!$BF$3:$BF$14</definedName>
    <definedName name="BWSP_DR">[62]wh_data!$L$140:$L$148</definedName>
    <definedName name="BWSP_FR_12KG">[117]BWSCPlt!$C$19:$M$19</definedName>
    <definedName name="BWSP_FR_14KG">[117]BWSCPlt!$C$34:$M$34</definedName>
    <definedName name="BWSP_FR_16KG">[117]BWSCPlt!$C$49:$M$49</definedName>
    <definedName name="BWSP_FR_18KG">[117]BWSCPlt!$C$64:$M$64</definedName>
    <definedName name="BWSP_FR_20KG">[117]BWSCPlt!$C$79:$M$79</definedName>
    <definedName name="BWSP_FR_22KG">[117]BWSCPlt!$C$94:$M$94</definedName>
    <definedName name="BWSP_FR_24KG">[117]BWSCPlt!$C$109:$M$109</definedName>
    <definedName name="BWSP_FR_26KG">[117]BWSCPlt!$C$124:$M$124</definedName>
    <definedName name="BWSP_FR_28KG">[117]BWSCPlt!$C$139:$M$139</definedName>
    <definedName name="BWSP_FR_30KG">[117]BWSCPlt!$C$154:$M$154</definedName>
    <definedName name="BWSP_G">[62]wh_data_R!$F$1440:$F$1449</definedName>
    <definedName name="BWSP_P">[62]wh_data_R!$G$1440:$G$1449</definedName>
    <definedName name="BWSP_RATES">[62]wh_data!$L$140:$P$148</definedName>
    <definedName name="BWSP_T">[62]wh_data!$A$140:$L$176</definedName>
    <definedName name="bwssb" localSheetId="8">'[119]Legal Risk Analysis'!#REF!</definedName>
    <definedName name="bwssb" localSheetId="0">'[119]Legal Risk Analysis'!#REF!</definedName>
    <definedName name="bwssb">'[119]Legal Risk Analysis'!#REF!</definedName>
    <definedName name="bww" localSheetId="8">[92]Process!#REF!</definedName>
    <definedName name="bww" localSheetId="0">[92]Process!#REF!</definedName>
    <definedName name="bww">[92]Process!#REF!</definedName>
    <definedName name="bx" localSheetId="8">#REF!</definedName>
    <definedName name="bx" localSheetId="0">#REF!</definedName>
    <definedName name="bx">#REF!</definedName>
    <definedName name="c.c136">[120]Sheet1!$A$19:$A$22</definedName>
    <definedName name="C.L.WALL" localSheetId="8">#REF!</definedName>
    <definedName name="C.L.WALL" localSheetId="0">#REF!</definedName>
    <definedName name="C.L.WALL">#REF!</definedName>
    <definedName name="C.S.WALL" localSheetId="8">#REF!</definedName>
    <definedName name="C.S.WALL" localSheetId="0">#REF!</definedName>
    <definedName name="C.S.WALL">#REF!</definedName>
    <definedName name="C824." localSheetId="8">#REF!</definedName>
    <definedName name="C824." localSheetId="0">#REF!</definedName>
    <definedName name="C824.">#REF!</definedName>
    <definedName name="CA" localSheetId="8">#REF!</definedName>
    <definedName name="CA">#REF!</definedName>
    <definedName name="can" localSheetId="8">#REF!</definedName>
    <definedName name="can">#REF!</definedName>
    <definedName name="cant" localSheetId="8">'[121]Staff Acco_'!#REF!</definedName>
    <definedName name="cant">'[121]Staff Acco_'!#REF!</definedName>
    <definedName name="CANTILEVERONETOSIX" localSheetId="8">#REF!</definedName>
    <definedName name="CANTILEVERONETOSIX" localSheetId="0">#REF!</definedName>
    <definedName name="CANTILEVERONETOSIX">#REF!</definedName>
    <definedName name="CANTILEVERSEVENTOTHIRTEEN" localSheetId="8">#REF!</definedName>
    <definedName name="CANTILEVERSEVENTOTHIRTEEN" localSheetId="0">#REF!</definedName>
    <definedName name="CANTILEVERSEVENTOTHIRTEEN">#REF!</definedName>
    <definedName name="capital" localSheetId="8">#REF!</definedName>
    <definedName name="capital" localSheetId="0">#REF!</definedName>
    <definedName name="capital">#REF!</definedName>
    <definedName name="cash_bank" localSheetId="8">#REF!</definedName>
    <definedName name="cash_bank">#REF!</definedName>
    <definedName name="CASH_OUT" localSheetId="8">#REF!</definedName>
    <definedName name="CASH_OUT">#REF!</definedName>
    <definedName name="cb" localSheetId="8">#REF!</definedName>
    <definedName name="cb">#REF!</definedName>
    <definedName name="cbeams" localSheetId="8">#REF!</definedName>
    <definedName name="cbeams">#REF!</definedName>
    <definedName name="cbgl1" localSheetId="8">#REF!</definedName>
    <definedName name="cbgl1">#REF!</definedName>
    <definedName name="cbgl2" localSheetId="8">#REF!</definedName>
    <definedName name="cbgl2">#REF!</definedName>
    <definedName name="cbgl3" localSheetId="8">#REF!</definedName>
    <definedName name="cbgl3">#REF!</definedName>
    <definedName name="cbgl4" localSheetId="8">#REF!</definedName>
    <definedName name="cbgl4">#REF!</definedName>
    <definedName name="cbr" localSheetId="8">#REF!</definedName>
    <definedName name="cbr">#REF!</definedName>
    <definedName name="CC">[122]DATA!$H$59</definedName>
    <definedName name="CC_1">[13]DATA!$I$59</definedName>
    <definedName name="CC_1_6_10__using_40MM_OTG_Meteal_including_cost_and_conveyance_of_all_materials_and_labour_charge._etc.__Complete" localSheetId="8">#REF!</definedName>
    <definedName name="CC_1_6_10__using_40MM_OTG_Meteal_including_cost_and_conveyance_of_all_materials_and_labour_charge._etc.__Complete" localSheetId="0">#REF!</definedName>
    <definedName name="CC_1_6_10__using_40MM_OTG_Meteal_including_cost_and_conveyance_of_all_materials_and_labour_charge._etc.__Complete">#REF!</definedName>
    <definedName name="cc_mix">'[110]data existing_do not delete'!$D$2:$D$7</definedName>
    <definedName name="CC1.2.4" localSheetId="8">#REF!</definedName>
    <definedName name="CC1.2.4" localSheetId="0">#REF!</definedName>
    <definedName name="CC1.2.4">#REF!</definedName>
    <definedName name="cc1.5.10" localSheetId="8">#REF!</definedName>
    <definedName name="cc1.5.10" localSheetId="0">#REF!</definedName>
    <definedName name="cc1.5.10">#REF!</definedName>
    <definedName name="CC1_2_4">NA()</definedName>
    <definedName name="cc1_5_10">NA()</definedName>
    <definedName name="CC11A">'[105]11'!$A$1:$W$65536</definedName>
    <definedName name="CC11B">'[105]11'!$A$1:$U$65536</definedName>
    <definedName name="CC12A">'[123]12'!$A$1:$U$65536</definedName>
    <definedName name="CC12B">'[123]12'!$A$1:$U$65536</definedName>
    <definedName name="CC2A">'[123]2A'!$A$1:$V$65536</definedName>
    <definedName name="CC2B">'[123]2B'!$A$1:$V$65536</definedName>
    <definedName name="CC2C">'[123]2C'!$A$1:$V$65536</definedName>
    <definedName name="CC2D">'[123]2D'!$A$1:$V$65536</definedName>
    <definedName name="CC2E">'[123]2E'!$A$1:$V$65536</definedName>
    <definedName name="CC2F">'[123]2F'!$A$1:$V$65536</definedName>
    <definedName name="CC2G">'[123]2G'!$A$1:$V$65536</definedName>
    <definedName name="CC2H">'[123]2H'!$A$1:$V$65536</definedName>
    <definedName name="CC3A">'[123]3A'!$A$1:$V$65536</definedName>
    <definedName name="CC3B">'[123]3B'!$A$1:$V$65536</definedName>
    <definedName name="CC4a">'[123]4'!$A$1:$U$65536</definedName>
    <definedName name="CC5a" localSheetId="8">#REF!</definedName>
    <definedName name="CC5a" localSheetId="0">#REF!</definedName>
    <definedName name="CC5a">#REF!</definedName>
    <definedName name="CC5a1" localSheetId="8">#REF!</definedName>
    <definedName name="CC5a1" localSheetId="0">#REF!</definedName>
    <definedName name="CC5a1">#REF!</definedName>
    <definedName name="CC6A">'[105]6A'!$A$1:$V$65536</definedName>
    <definedName name="CC6B">'[105]6B'!$A$1:$V$65536</definedName>
    <definedName name="CC7A">'[123]7A'!$A$1:$U$65536</definedName>
    <definedName name="CC7B">'[123]7B'!$A$1:$U$65536</definedName>
    <definedName name="CC8A">'[123]8A'!$A$1:$U$65536</definedName>
    <definedName name="CC8B">'[123]8B'!$A$1:$U$65536</definedName>
    <definedName name="CC9A">'[123]9A'!$A$1:$U$65536</definedName>
    <definedName name="CC9B">'[123]9B'!$A$1:$U$65536</definedName>
    <definedName name="CC9C">'[123]9C'!$A$1:$U$65536</definedName>
    <definedName name="CC9D">'[123]9D'!$A$1:$U$65536</definedName>
    <definedName name="CC9E">'[123]9E'!$A$1:$U$65536</definedName>
    <definedName name="CC9F">'[123]9F'!$A$1:$U$65536</definedName>
    <definedName name="CC9G">'[123]9G'!$A$1:$U$65536</definedName>
    <definedName name="CC9H">'[123]9H'!$A$1:$U$65536</definedName>
    <definedName name="CC9I">'[123]9I'!$A$1:$U$65536</definedName>
    <definedName name="CC9J">'[123]9J'!$A$1:$U$65536</definedName>
    <definedName name="CC9K">'[123]9K'!$A$1:$U$65536</definedName>
    <definedName name="cca" localSheetId="8">#REF!</definedName>
    <definedName name="cca" localSheetId="0">#REF!</definedName>
    <definedName name="cca">#REF!</definedName>
    <definedName name="CCAAMP" localSheetId="8">#REF!</definedName>
    <definedName name="CCAAMP" localSheetId="0">#REF!</definedName>
    <definedName name="CCAAMP">#REF!</definedName>
    <definedName name="CCC">'[124]TBAL9697 -group wise  sdpl'!$A$214</definedName>
    <definedName name="cccc" localSheetId="8">#REF!</definedName>
    <definedName name="cccc" localSheetId="0">#REF!</definedName>
    <definedName name="cccc">#REF!</definedName>
    <definedName name="cci" localSheetId="8">#REF!</definedName>
    <definedName name="cci" localSheetId="0">#REF!</definedName>
    <definedName name="cci">#REF!</definedName>
    <definedName name="ccir" localSheetId="8">#REF!</definedName>
    <definedName name="ccir" localSheetId="0">#REF!</definedName>
    <definedName name="ccir">#REF!</definedName>
    <definedName name="CCL">'[116]MTC-estimate'!$C$8</definedName>
    <definedName name="ccolagl" localSheetId="8">#REF!</definedName>
    <definedName name="ccolagl" localSheetId="0">#REF!</definedName>
    <definedName name="ccolagl">#REF!</definedName>
    <definedName name="ccp" localSheetId="8">#REF!</definedName>
    <definedName name="ccp" localSheetId="0">#REF!</definedName>
    <definedName name="ccp">#REF!</definedName>
    <definedName name="ccwc1" localSheetId="8">#REF!</definedName>
    <definedName name="ccwc1" localSheetId="0">#REF!</definedName>
    <definedName name="ccwc1">#REF!</definedName>
    <definedName name="ccwc2" localSheetId="8">#REF!</definedName>
    <definedName name="ccwc2">#REF!</definedName>
    <definedName name="cd" localSheetId="8">#REF!</definedName>
    <definedName name="cd" localSheetId="0">#REF!</definedName>
    <definedName name="cd">#REF!</definedName>
    <definedName name="cd10mm" localSheetId="8">#REF!</definedName>
    <definedName name="cd10mm">#REF!</definedName>
    <definedName name="cd12mm" localSheetId="8">#REF!</definedName>
    <definedName name="cd12mm">#REF!</definedName>
    <definedName name="cd20mm" localSheetId="8">#REF!</definedName>
    <definedName name="cd20mm">#REF!</definedName>
    <definedName name="cd25mm" localSheetId="8">#REF!</definedName>
    <definedName name="cd25mm">#REF!</definedName>
    <definedName name="cd2m" localSheetId="8">#REF!</definedName>
    <definedName name="cd2m">#REF!</definedName>
    <definedName name="cd40mm" localSheetId="8">#REF!</definedName>
    <definedName name="cd40mm">#REF!</definedName>
    <definedName name="cd40mm08" localSheetId="8">#REF!</definedName>
    <definedName name="cd40mm08">#REF!</definedName>
    <definedName name="cd6mm" localSheetId="8">#REF!</definedName>
    <definedName name="cd6mm">#REF!</definedName>
    <definedName name="cddata" localSheetId="8">#REF!</definedName>
    <definedName name="cddata">#REF!</definedName>
    <definedName name="CDECV" localSheetId="8">#REF!</definedName>
    <definedName name="CDECV">#REF!</definedName>
    <definedName name="CDN">'[116]MTC-estimate'!$I$7</definedName>
    <definedName name="CDNO" localSheetId="8">#REF!</definedName>
    <definedName name="CDNO" localSheetId="0">#REF!</definedName>
    <definedName name="CDNO">#REF!</definedName>
    <definedName name="cdno_600" localSheetId="8">#REF!</definedName>
    <definedName name="cdno_600" localSheetId="0">#REF!</definedName>
    <definedName name="cdno_600">#REF!</definedName>
    <definedName name="CDSC">'[116]MTC-estimate'!$I$8</definedName>
    <definedName name="ce">'[125]Lead statement'!$P$19</definedName>
    <definedName name="cem">'[42]C-data'!$F$55</definedName>
    <definedName name="cem_w" localSheetId="8">'[42]C-data'!#REF!</definedName>
    <definedName name="cem_w" localSheetId="0">'[42]C-data'!#REF!</definedName>
    <definedName name="cem_w">'[42]C-data'!#REF!</definedName>
    <definedName name="CEMENT">[46]MRATES!$P$48</definedName>
    <definedName name="Cement_excluding_cost_of_empty_cement_bags" localSheetId="8">#REF!</definedName>
    <definedName name="Cement_excluding_cost_of_empty_cement_bags" localSheetId="0">#REF!</definedName>
    <definedName name="Cement_excluding_cost_of_empty_cement_bags">#REF!</definedName>
    <definedName name="cementpaint" localSheetId="8">#REF!</definedName>
    <definedName name="cementpaint" localSheetId="0">#REF!</definedName>
    <definedName name="cementpaint">#REF!</definedName>
    <definedName name="cenchrcol" localSheetId="8">#REF!</definedName>
    <definedName name="cenchrcol" localSheetId="0">#REF!</definedName>
    <definedName name="cenchrcol">#REF!</definedName>
    <definedName name="cenchrfoot" localSheetId="8">#REF!</definedName>
    <definedName name="cenchrfoot">#REF!</definedName>
    <definedName name="cenchrpb" localSheetId="8">#REF!</definedName>
    <definedName name="cenchrpb">#REF!</definedName>
    <definedName name="cenchrped" localSheetId="8">#REF!</definedName>
    <definedName name="cenchrped">#REF!</definedName>
    <definedName name="Centering_charges_for_bed_blocks_and_culvert_slabs_and_other_structures_of_less_than_3_mts._span." localSheetId="8">#REF!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 localSheetId="8">#REF!</definedName>
    <definedName name="Centering_charges_for_culvert_slabs_and_other_structures_of__3_mts._span_and_above" localSheetId="0">#REF!</definedName>
    <definedName name="Centering_charges_for_culvert_slabs_and_other_structures_of__3_mts._span_and_above">#REF!</definedName>
    <definedName name="Centering_charges_for_culvert_slabs_and_other_structures_of__3_mts__span_and_above">NA()</definedName>
    <definedName name="ceramic" localSheetId="8">#REF!</definedName>
    <definedName name="ceramic" localSheetId="0">#REF!</definedName>
    <definedName name="ceramic">#REF!</definedName>
    <definedName name="CEW" localSheetId="8">#REF!</definedName>
    <definedName name="CEW" localSheetId="0">#REF!</definedName>
    <definedName name="CEW">#REF!</definedName>
    <definedName name="cf">[126]gen!$J$1</definedName>
    <definedName name="cfb" localSheetId="8">#REF!</definedName>
    <definedName name="cfb" localSheetId="0">#REF!</definedName>
    <definedName name="cfb">#REF!</definedName>
    <definedName name="cfbeams" localSheetId="8">#REF!</definedName>
    <definedName name="cfbeams" localSheetId="0">#REF!</definedName>
    <definedName name="cfbeams">#REF!</definedName>
    <definedName name="cfsalb" localSheetId="8">#REF!</definedName>
    <definedName name="cfsalb" localSheetId="0">#REF!</definedName>
    <definedName name="cfsalb">#REF!</definedName>
    <definedName name="cfslab" localSheetId="8">#REF!</definedName>
    <definedName name="cfslab">#REF!</definedName>
    <definedName name="cg" localSheetId="8">#REF!</definedName>
    <definedName name="cg">#REF!</definedName>
    <definedName name="chdyrrr" localSheetId="8">[89]Lead!#REF!</definedName>
    <definedName name="chdyrrr">[89]Lead!#REF!</definedName>
    <definedName name="check" localSheetId="8">#REF!</definedName>
    <definedName name="check" localSheetId="0">#REF!</definedName>
    <definedName name="check">#REF!</definedName>
    <definedName name="checked" localSheetId="8">#REF!</definedName>
    <definedName name="checked" localSheetId="0">#REF!</definedName>
    <definedName name="checked">#REF!</definedName>
    <definedName name="chemicalcalculationperungudi" localSheetId="8">#REF!</definedName>
    <definedName name="chemicalcalculationperungudi" localSheetId="0">#REF!</definedName>
    <definedName name="chemicalcalculationperungudi">#REF!</definedName>
    <definedName name="chemsludgecal" localSheetId="8">#REF!</definedName>
    <definedName name="chemsludgecal">#REF!</definedName>
    <definedName name="chenchu" localSheetId="8">#REF!</definedName>
    <definedName name="chenchu">#REF!</definedName>
    <definedName name="chips_10" localSheetId="8">#REF!</definedName>
    <definedName name="chips_10">#REF!</definedName>
    <definedName name="chips_12" localSheetId="8">#REF!</definedName>
    <definedName name="chips_12">#REF!</definedName>
    <definedName name="chips_5" localSheetId="8">#REF!</definedName>
    <definedName name="chips_5">#REF!</definedName>
    <definedName name="CI" localSheetId="8">#REF!</definedName>
    <definedName name="CI">#REF!</definedName>
    <definedName name="CI_C">[62]wh_data_R!$D$285:$G$302</definedName>
    <definedName name="CI_CL">[62]wh_data_R!$D$284:$G$284</definedName>
    <definedName name="CI_CL_RATES">[62]wh_data!$M$60:$O$60</definedName>
    <definedName name="CI_CLL">[62]wh_data_R!$O$378:$Q$380</definedName>
    <definedName name="CI_CLR">[62]wh_data!$L$60:$O$60</definedName>
    <definedName name="CI_CLS">[62]wh_data_R!$O$378:$O$380</definedName>
    <definedName name="CI_D_R">[62]CPHEEO!$BA$3:$BA$39</definedName>
    <definedName name="CI_D_RATES">[117]CI!$C$9:$S$9</definedName>
    <definedName name="CI_DC">[62]wh_data_R!$A$61:$A$78</definedName>
    <definedName name="CI_DL_RANGE">[62]CPHEEO!$BA$3:$BA$15</definedName>
    <definedName name="CI_DR">[62]wh_data!$L$61:$L$77</definedName>
    <definedName name="CI_FR_A">[117]CI!$C$34:$S$34</definedName>
    <definedName name="CI_FR_B">[117]CI!$C$49:$S$49</definedName>
    <definedName name="CI_FR_LA">[117]CI!$C$19:$S$19</definedName>
    <definedName name="CI_G">[62]wh_data_R!$W$1440:$W$1442</definedName>
    <definedName name="CI_P">[62]wh_data_R!$X$1440:$X$1442</definedName>
    <definedName name="CI_RATES">[62]wh_data!$L$61:$O$77</definedName>
    <definedName name="CI_T">[62]wh_data!$A$61:$D$85</definedName>
    <definedName name="CIcheckValve" localSheetId="8">#REF!</definedName>
    <definedName name="CIcheckValve" localSheetId="0">#REF!</definedName>
    <definedName name="CIcheckValve">#REF!</definedName>
    <definedName name="cidjoint" localSheetId="8">[127]data!#REF!</definedName>
    <definedName name="cidjoint" localSheetId="0">[127]data!#REF!</definedName>
    <definedName name="cidjoint">[127]data!#REF!</definedName>
    <definedName name="CIDjoints">[41]maya!$B$370:$B$375</definedName>
    <definedName name="CIdummy" localSheetId="8">#REF!</definedName>
    <definedName name="CIdummy" localSheetId="0">#REF!</definedName>
    <definedName name="CIdummy">#REF!</definedName>
    <definedName name="CIfootValve" localSheetId="8">#REF!</definedName>
    <definedName name="CIfootValve" localSheetId="0">#REF!</definedName>
    <definedName name="CIfootValve">#REF!</definedName>
    <definedName name="cii" localSheetId="8">#REF!</definedName>
    <definedName name="cii" localSheetId="0">#REF!</definedName>
    <definedName name="cii">#REF!</definedName>
    <definedName name="ciii" localSheetId="8">#REF!</definedName>
    <definedName name="ciii">#REF!</definedName>
    <definedName name="cikkk" localSheetId="8">'[87]p&amp;m'!#REF!</definedName>
    <definedName name="cikkk">'[87]p&amp;m'!#REF!</definedName>
    <definedName name="cila100" localSheetId="8">#REF!</definedName>
    <definedName name="cila100" localSheetId="0">#REF!</definedName>
    <definedName name="cila100">#REF!</definedName>
    <definedName name="cila1000" localSheetId="8">#REF!</definedName>
    <definedName name="cila1000" localSheetId="0">#REF!</definedName>
    <definedName name="cila1000">#REF!</definedName>
    <definedName name="cila125" localSheetId="8">#REF!</definedName>
    <definedName name="cila125" localSheetId="0">#REF!</definedName>
    <definedName name="cila125">#REF!</definedName>
    <definedName name="cila150" localSheetId="8">#REF!</definedName>
    <definedName name="cila150">#REF!</definedName>
    <definedName name="cila200" localSheetId="8">#REF!</definedName>
    <definedName name="cila200">#REF!</definedName>
    <definedName name="cila250" localSheetId="8">#REF!</definedName>
    <definedName name="cila250">#REF!</definedName>
    <definedName name="cila300" localSheetId="8">#REF!</definedName>
    <definedName name="cila300">#REF!</definedName>
    <definedName name="cila350" localSheetId="8">#REF!</definedName>
    <definedName name="cila350">#REF!</definedName>
    <definedName name="cila400" localSheetId="8">#REF!</definedName>
    <definedName name="cila400">#REF!</definedName>
    <definedName name="cila450" localSheetId="8">#REF!</definedName>
    <definedName name="cila450">#REF!</definedName>
    <definedName name="cila500" localSheetId="8">#REF!</definedName>
    <definedName name="cila500">#REF!</definedName>
    <definedName name="cila600" localSheetId="8">#REF!</definedName>
    <definedName name="cila600">#REF!</definedName>
    <definedName name="cila700" localSheetId="8">#REF!</definedName>
    <definedName name="cila700">#REF!</definedName>
    <definedName name="cila750" localSheetId="8">#REF!</definedName>
    <definedName name="cila750">#REF!</definedName>
    <definedName name="cila80" localSheetId="8">#REF!</definedName>
    <definedName name="cila80">#REF!</definedName>
    <definedName name="cila800" localSheetId="8">#REF!</definedName>
    <definedName name="cila800">#REF!</definedName>
    <definedName name="cila900" localSheetId="8">#REF!</definedName>
    <definedName name="cila900">#REF!</definedName>
    <definedName name="Cinder" localSheetId="8">[63]Material!#REF!</definedName>
    <definedName name="Cinder">[63]Material!#REF!</definedName>
    <definedName name="CIR">[128]coverpage!$E$27</definedName>
    <definedName name="City" localSheetId="8">#REF!</definedName>
    <definedName name="City" localSheetId="0">#REF!</definedName>
    <definedName name="City">#REF!</definedName>
    <definedName name="cjv" localSheetId="8">#REF!</definedName>
    <definedName name="cjv" localSheetId="0">#REF!</definedName>
    <definedName name="cjv">#REF!</definedName>
    <definedName name="ckeck1" localSheetId="8">#REF!</definedName>
    <definedName name="ckeck1" localSheetId="0">#REF!</definedName>
    <definedName name="ckeck1">#REF!</definedName>
    <definedName name="CLASSS" localSheetId="8">#REF!</definedName>
    <definedName name="CLASSS">#REF!</definedName>
    <definedName name="Clayey_Soil_in_wet_and_slushy_condition_________SS_20_B" localSheetId="8">#REF!</definedName>
    <definedName name="Clayey_Soil_in_wet_and_slushy_condition_________SS_20_B">#REF!</definedName>
    <definedName name="CLEAR_PAGE_BREA" localSheetId="8">#REF!</definedName>
    <definedName name="CLEAR_PAGE_BREA">#REF!</definedName>
    <definedName name="Clearing_alchi__tilla" localSheetId="8">#REF!</definedName>
    <definedName name="Clearing_alchi__tilla">#REF!</definedName>
    <definedName name="Clearing_heavy_Jungle" localSheetId="8">#REF!</definedName>
    <definedName name="Clearing_heavy_Jungle">#REF!</definedName>
    <definedName name="Clearing_Juliflora__Prosafis__jungle_including_up_rooting_and_removing_of_Juliflora_stumps." localSheetId="8">#REF!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 localSheetId="8">#REF!</definedName>
    <definedName name="Clearing_light_Jungle" localSheetId="0">#REF!</definedName>
    <definedName name="Clearing_light_Jungle">#REF!</definedName>
    <definedName name="Clearing_Scrub_Jungle" localSheetId="8">#REF!</definedName>
    <definedName name="Clearing_Scrub_Jungle" localSheetId="0">#REF!</definedName>
    <definedName name="Clearing_Scrub_Jungle">#REF!</definedName>
    <definedName name="clintels" localSheetId="8">#REF!</definedName>
    <definedName name="clintels" localSheetId="0">#REF!</definedName>
    <definedName name="clintels">#REF!</definedName>
    <definedName name="clp" localSheetId="8">#REF!</definedName>
    <definedName name="clp">#REF!</definedName>
    <definedName name="cm" localSheetId="8">#REF!</definedName>
    <definedName name="cm">#REF!</definedName>
    <definedName name="CM_1_10" localSheetId="8">[63]Data!#REF!</definedName>
    <definedName name="CM_1_10">[63]Data!#REF!</definedName>
    <definedName name="CM_1_2" localSheetId="8">[63]Data!#REF!</definedName>
    <definedName name="CM_1_2">[63]Data!#REF!</definedName>
    <definedName name="CM_1_3" localSheetId="8">[63]Data!#REF!</definedName>
    <definedName name="CM_1_3">[63]Data!#REF!</definedName>
    <definedName name="CM_1_4" localSheetId="8">[63]Data!#REF!</definedName>
    <definedName name="CM_1_4">[63]Data!#REF!</definedName>
    <definedName name="CM_1_5" localSheetId="8">[63]Data!#REF!</definedName>
    <definedName name="CM_1_5">[63]Data!#REF!</definedName>
    <definedName name="CM_1_6" localSheetId="8">[63]Data!#REF!</definedName>
    <definedName name="CM_1_6">[63]Data!#REF!</definedName>
    <definedName name="CM_1_8" localSheetId="8">[63]Data!#REF!</definedName>
    <definedName name="CM_1_8">[63]Data!#REF!</definedName>
    <definedName name="cm_mix">'[110]data existing_do not delete'!$A$78:$A$84</definedName>
    <definedName name="CO" localSheetId="8">#REF!</definedName>
    <definedName name="CO" localSheetId="0">#REF!</definedName>
    <definedName name="CO">#REF!</definedName>
    <definedName name="code">'[126]segments-details'!$B$5:$B$371</definedName>
    <definedName name="coimbatore" localSheetId="8">#REF!</definedName>
    <definedName name="coimbatore" localSheetId="0">#REF!</definedName>
    <definedName name="coimbatore">#REF!</definedName>
    <definedName name="col">[129]DATA_PRG!$H$173</definedName>
    <definedName name="Colbgl" localSheetId="8">#REF!</definedName>
    <definedName name="Colbgl" localSheetId="0">#REF!</definedName>
    <definedName name="Colbgl">#REF!</definedName>
    <definedName name="colbgl2" localSheetId="8">#REF!</definedName>
    <definedName name="colbgl2" localSheetId="0">#REF!</definedName>
    <definedName name="colbgl2">#REF!</definedName>
    <definedName name="Columns" localSheetId="8">#REF!</definedName>
    <definedName name="Columns" localSheetId="0">#REF!</definedName>
    <definedName name="Columns">#REF!</definedName>
    <definedName name="Com.kalvapally">[130]r!$F$30</definedName>
    <definedName name="COMM_MLD">[62]input!$K$8</definedName>
    <definedName name="COMM_POP">[62]input!$F$8</definedName>
    <definedName name="COMM_YEAR">[62]input!$C$8</definedName>
    <definedName name="COMM_YR_LPM">[62]input!$H$8</definedName>
    <definedName name="comp">[131]Sheet1!$B$98:$B$102</definedName>
    <definedName name="Comp.Stat" localSheetId="8">[132]Data!#REF!</definedName>
    <definedName name="Comp.Stat" localSheetId="0">[132]Data!#REF!</definedName>
    <definedName name="Comp.Stat">[132]Data!#REF!</definedName>
    <definedName name="comp0001" localSheetId="8">[133]Work_sheet!#REF!</definedName>
    <definedName name="comp0001" localSheetId="0">[133]Work_sheet!#REF!</definedName>
    <definedName name="comp0001">[133]Work_sheet!#REF!</definedName>
    <definedName name="Company" localSheetId="8">#REF!</definedName>
    <definedName name="Company" localSheetId="0">#REF!</definedName>
    <definedName name="Company">#REF!</definedName>
    <definedName name="Compressor_Charges___10.5_cum_per_minit_capacity" localSheetId="8">#REF!</definedName>
    <definedName name="Compressor_Charges___10.5_cum_per_minit_capacity" localSheetId="0">#REF!</definedName>
    <definedName name="Compressor_Charges___10.5_cum_per_minit_capacity">#REF!</definedName>
    <definedName name="Compressor_Charges___10_5_cum_per_minit_capacity">NA()</definedName>
    <definedName name="Compressor_Charges___6_cum_per_minit_capacity" localSheetId="8">#REF!</definedName>
    <definedName name="Compressor_Charges___6_cum_per_minit_capacity" localSheetId="0">#REF!</definedName>
    <definedName name="Compressor_Charges___6_cum_per_minit_capacity">#REF!</definedName>
    <definedName name="con_mixer" localSheetId="8">#REF!</definedName>
    <definedName name="con_mixer" localSheetId="0">#REF!</definedName>
    <definedName name="con_mixer">#REF!</definedName>
    <definedName name="con_pro" localSheetId="8">#REF!</definedName>
    <definedName name="con_pro" localSheetId="0">#REF!</definedName>
    <definedName name="con_pro">#REF!</definedName>
    <definedName name="concludied5550" localSheetId="8">#REF!</definedName>
    <definedName name="concludied5550">#REF!</definedName>
    <definedName name="Concrete_Mixture" localSheetId="8">#REF!</definedName>
    <definedName name="Concrete_Mixture">#REF!</definedName>
    <definedName name="Concrete_Pump" localSheetId="8">#REF!</definedName>
    <definedName name="Concrete_Pump">#REF!</definedName>
    <definedName name="conmixer">'[44]SSR 2014-15 Rates'!$E$62</definedName>
    <definedName name="conns." localSheetId="8">#REF!</definedName>
    <definedName name="conns." localSheetId="0">#REF!</definedName>
    <definedName name="conns.">#REF!</definedName>
    <definedName name="constrn" localSheetId="8">#REF!</definedName>
    <definedName name="constrn" localSheetId="0">#REF!</definedName>
    <definedName name="constrn">#REF!</definedName>
    <definedName name="Construction">'[90]Bitumen trunk'!$W$1:$AN$196</definedName>
    <definedName name="conversion">[134]inWords!$A$2:$W$6</definedName>
    <definedName name="CONVEYANCE" localSheetId="8">#REF!</definedName>
    <definedName name="CONVEYANCE" localSheetId="0">#REF!</definedName>
    <definedName name="CONVEYANCE">#REF!</definedName>
    <definedName name="copy" localSheetId="8">#REF!</definedName>
    <definedName name="copy" localSheetId="0">#REF!</definedName>
    <definedName name="copy">#REF!</definedName>
    <definedName name="cost" localSheetId="8">#REF!</definedName>
    <definedName name="cost" localSheetId="0">#REF!</definedName>
    <definedName name="cost">#REF!</definedName>
    <definedName name="Cost10" localSheetId="8">#REF!</definedName>
    <definedName name="Cost10">#REF!</definedName>
    <definedName name="Cost5">'[105]5'!$A$1:$V$65536</definedName>
    <definedName name="costcentre13">'[105]13'!$A$1:$U$65536</definedName>
    <definedName name="COTTAGE" localSheetId="8" hidden="1">'[61]final abstract'!#REF!</definedName>
    <definedName name="COTTAGE" localSheetId="0" hidden="1">'[61]final abstract'!#REF!</definedName>
    <definedName name="COTTAGE" hidden="1">'[61]final abstract'!#REF!</definedName>
    <definedName name="Country" localSheetId="8">#REF!</definedName>
    <definedName name="Country" localSheetId="0">#REF!</definedName>
    <definedName name="Country">#REF!</definedName>
    <definedName name="cover2" localSheetId="8">#REF!</definedName>
    <definedName name="cover2" localSheetId="0">#REF!</definedName>
    <definedName name="cover2">#REF!</definedName>
    <definedName name="coverpage">[135]maya!$A$11:$A$18</definedName>
    <definedName name="CP">[136]MRATES!$H$54</definedName>
    <definedName name="cpcl" localSheetId="8">#REF!</definedName>
    <definedName name="cpcl" localSheetId="0">#REF!</definedName>
    <definedName name="cpcl">#REF!</definedName>
    <definedName name="cpcl26.4" localSheetId="8">#REF!</definedName>
    <definedName name="cpcl26.4" localSheetId="0">#REF!</definedName>
    <definedName name="cpcl26.4">#REF!</definedName>
    <definedName name="cpcl26.4mldnew" localSheetId="8">#REF!</definedName>
    <definedName name="cpcl26.4mldnew" localSheetId="0">#REF!</definedName>
    <definedName name="cpcl26.4mldnew">#REF!</definedName>
    <definedName name="cr">[13]DATA!$H$17</definedName>
    <definedName name="cr_mpl_divn_corenet_cn_mpl" localSheetId="8">#REF!</definedName>
    <definedName name="cr_mpl_divn_corenet_cn_mpl" localSheetId="0">#REF!</definedName>
    <definedName name="cr_mpl_divn_corenet_cn_mpl">#REF!</definedName>
    <definedName name="CR_stone">'[137]Common '!$D$21:$D$22</definedName>
    <definedName name="CR_stone_HBG">'[137]Common '!$D$21</definedName>
    <definedName name="Crane__Rate_of_sinking_0.8_mts._per_day" localSheetId="8">#REF!</definedName>
    <definedName name="Crane__Rate_of_sinking_0.8_mts._per_day" localSheetId="0">#REF!</definedName>
    <definedName name="Crane__Rate_of_sinking_0.8_mts._per_day">#REF!</definedName>
    <definedName name="Crane__Rate_of_sinking_0_8_mts__per_day">NA()</definedName>
    <definedName name="crccslab" localSheetId="8">#REF!</definedName>
    <definedName name="crccslab" localSheetId="0">#REF!</definedName>
    <definedName name="crccslab">#REF!</definedName>
    <definedName name="crccslab150" localSheetId="8">#REF!</definedName>
    <definedName name="crccslab150" localSheetId="0">#REF!</definedName>
    <definedName name="crccslab150">#REF!</definedName>
    <definedName name="crr">[138]maya!$B$343:$B$348</definedName>
    <definedName name="crs">'[44]Lead statement'!$P$16</definedName>
    <definedName name="crsg" localSheetId="8">#REF!</definedName>
    <definedName name="crsg" localSheetId="0">#REF!</definedName>
    <definedName name="crsg">#REF!</definedName>
    <definedName name="crsobpl">'[139]TBAL9697 -group wise  sdpl'!$A$34</definedName>
    <definedName name="crsrate">'[8]lead-st'!$L$12</definedName>
    <definedName name="crss">[8]rdamdata!$J$10</definedName>
    <definedName name="crtts">[140]maya!$A$23:$A$27</definedName>
    <definedName name="crush">[112]r!$F$30</definedName>
    <definedName name="Crushing" localSheetId="8">#REF!</definedName>
    <definedName name="Crushing" localSheetId="0">#REF!</definedName>
    <definedName name="Crushing">#REF!</definedName>
    <definedName name="crust" localSheetId="8">'[85]Data.F8.BTR'!#REF!</definedName>
    <definedName name="crust" localSheetId="0">'[85]Data.F8.BTR'!#REF!</definedName>
    <definedName name="crust">'[85]Data.F8.BTR'!#REF!</definedName>
    <definedName name="CSAND">[46]MRATES!$G$8</definedName>
    <definedName name="cshewcen" localSheetId="8">#REF!</definedName>
    <definedName name="cshewcen" localSheetId="0">#REF!</definedName>
    <definedName name="cshewcen">#REF!</definedName>
    <definedName name="cshewcenchrfoot" localSheetId="8">#REF!</definedName>
    <definedName name="cshewcenchrfoot" localSheetId="0">#REF!</definedName>
    <definedName name="cshewcenchrfoot">#REF!</definedName>
    <definedName name="cshewcenchrpb" localSheetId="8">#REF!</definedName>
    <definedName name="cshewcenchrpb" localSheetId="0">#REF!</definedName>
    <definedName name="cshewcenchrpb">#REF!</definedName>
    <definedName name="cshewcenchrped" localSheetId="8">#REF!</definedName>
    <definedName name="cshewcenchrped">#REF!</definedName>
    <definedName name="csshade" localSheetId="8">#REF!</definedName>
    <definedName name="csshade">#REF!</definedName>
    <definedName name="cst" localSheetId="8">#REF!</definedName>
    <definedName name="cst">#REF!</definedName>
    <definedName name="ct_basic" localSheetId="8">'[42]C-data'!#REF!</definedName>
    <definedName name="ct_basic">'[42]C-data'!#REF!</definedName>
    <definedName name="ctrhabstat" localSheetId="8">#REF!</definedName>
    <definedName name="ctrhabstat" localSheetId="0">#REF!</definedName>
    <definedName name="ctrhabstat">#REF!</definedName>
    <definedName name="cu" localSheetId="8">#REF!</definedName>
    <definedName name="cu" localSheetId="0">#REF!</definedName>
    <definedName name="cu">#REF!</definedName>
    <definedName name="Cuddapah_Shahabad_slabs_40mm" localSheetId="8">[63]Material!#REF!</definedName>
    <definedName name="Cuddapah_Shahabad_slabs_40mm" localSheetId="0">[63]Material!#REF!</definedName>
    <definedName name="Cuddapah_Shahabad_slabs_40mm">[63]Material!#REF!</definedName>
    <definedName name="Cuddapah_Shahabad_slabs_50_mm" localSheetId="8">[63]Material!#REF!</definedName>
    <definedName name="Cuddapah_Shahabad_slabs_50_mm" localSheetId="0">[63]Material!#REF!</definedName>
    <definedName name="Cuddapah_Shahabad_slabs_50_mm">[63]Material!#REF!</definedName>
    <definedName name="curr_liab_prov" localSheetId="8">#REF!</definedName>
    <definedName name="curr_liab_prov" localSheetId="0">#REF!</definedName>
    <definedName name="curr_liab_prov">#REF!</definedName>
    <definedName name="CustomDuty" localSheetId="8">#REF!</definedName>
    <definedName name="CustomDuty" localSheetId="0">#REF!</definedName>
    <definedName name="CustomDuty">#REF!</definedName>
    <definedName name="cut_holes_bw" localSheetId="8">#REF!</definedName>
    <definedName name="cut_holes_bw" localSheetId="0">#REF!</definedName>
    <definedName name="cut_holes_bw">#REF!</definedName>
    <definedName name="cut_holes_rcc" localSheetId="8">#REF!</definedName>
    <definedName name="cut_holes_rcc">#REF!</definedName>
    <definedName name="Cutting_and_removing_other_kindof_trees_including_stacking_of_girth_30_to_100_cm" localSheetId="8">#REF!</definedName>
    <definedName name="Cutting_and_removing_other_kindof_trees_including_stacking_of_girth_30_to_100_cm">#REF!</definedName>
    <definedName name="Cutting_and_removing_Palmyrah_trees_including_stacking_of_girth_30_to_100_cm." localSheetId="8">#REF!</definedName>
    <definedName name="Cutting_and_removing_Palmyrah_trees_including_stacking_of_girth_30_to_100_cm.">#REF!</definedName>
    <definedName name="Cutting_and_removing_Palmyrah_trees_including_stacking_of_girth_30_to_100_cm_">NA()</definedName>
    <definedName name="cv_100" localSheetId="8">#REF!</definedName>
    <definedName name="cv_100" localSheetId="0">#REF!</definedName>
    <definedName name="cv_100">#REF!</definedName>
    <definedName name="cv_150" localSheetId="8">#REF!</definedName>
    <definedName name="cv_150" localSheetId="0">#REF!</definedName>
    <definedName name="cv_150">#REF!</definedName>
    <definedName name="cv_200" localSheetId="8">#REF!</definedName>
    <definedName name="cv_200" localSheetId="0">#REF!</definedName>
    <definedName name="cv_200">#REF!</definedName>
    <definedName name="cv_25" localSheetId="8">#REF!</definedName>
    <definedName name="cv_25">#REF!</definedName>
    <definedName name="cv_250" localSheetId="8">#REF!</definedName>
    <definedName name="cv_250">#REF!</definedName>
    <definedName name="cv_300" localSheetId="8">#REF!</definedName>
    <definedName name="cv_300">#REF!</definedName>
    <definedName name="cv_32" localSheetId="8">#REF!</definedName>
    <definedName name="cv_32">#REF!</definedName>
    <definedName name="cv_40" localSheetId="8">#REF!</definedName>
    <definedName name="cv_40">#REF!</definedName>
    <definedName name="cv_400" localSheetId="8">#REF!</definedName>
    <definedName name="cv_400">#REF!</definedName>
    <definedName name="cv_50" localSheetId="8">#REF!</definedName>
    <definedName name="cv_50">#REF!</definedName>
    <definedName name="cv_500" localSheetId="8">#REF!</definedName>
    <definedName name="cv_500">#REF!</definedName>
    <definedName name="cv_65" localSheetId="8">#REF!</definedName>
    <definedName name="cv_65">#REF!</definedName>
    <definedName name="cv_80" localSheetId="8">#REF!</definedName>
    <definedName name="cv_80">#REF!</definedName>
    <definedName name="cvbt" localSheetId="8">#REF!</definedName>
    <definedName name="cvbt">#REF!</definedName>
    <definedName name="CW">[141]m!$A$2</definedName>
    <definedName name="CWL">'[116]MTC-estimate'!$I$6</definedName>
    <definedName name="CWSUMP" localSheetId="0">'[142]DATA-BASE'!$I$6:$T$22</definedName>
    <definedName name="CWSUMP">'[143]DATA-BASE'!$I$6:$T$22</definedName>
    <definedName name="cx" localSheetId="8">#REF!</definedName>
    <definedName name="cx" localSheetId="0">#REF!</definedName>
    <definedName name="cx">#REF!</definedName>
    <definedName name="d" localSheetId="8">[96]Lead!#REF!</definedName>
    <definedName name="d" localSheetId="0">[92]Lead!#REF!</definedName>
    <definedName name="d">[96]Lead!#REF!</definedName>
    <definedName name="D.t" localSheetId="8">[73]data!#REF!</definedName>
    <definedName name="D.t" localSheetId="0">[73]data!#REF!</definedName>
    <definedName name="D.t">[73]data!#REF!</definedName>
    <definedName name="D_t">NA()</definedName>
    <definedName name="D206xE206" localSheetId="8">'[139]p&amp;m'!#REF!</definedName>
    <definedName name="D206xE206">'[139]p&amp;m'!#REF!</definedName>
    <definedName name="D206xE206_1">"'smb://Venkat/1%20KC222%20-%20TEXAS/My%20Documents/zero.xls'#$'p&amp;m'.$H$264:$H$264"</definedName>
    <definedName name="D206xE206_10" localSheetId="8">'[144]p&amp;m'!#REF!</definedName>
    <definedName name="D206xE206_10" localSheetId="0">'[144]p&amp;m'!#REF!</definedName>
    <definedName name="D206xE206_10">'[144]p&amp;m'!#REF!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8">#REF!</definedName>
    <definedName name="da" localSheetId="0">#REF!</definedName>
    <definedName name="da">#REF!</definedName>
    <definedName name="dadoing" localSheetId="8">#REF!</definedName>
    <definedName name="dadoing" localSheetId="0">#REF!</definedName>
    <definedName name="dadoing">#REF!</definedName>
    <definedName name="Damerchela" localSheetId="8">[145]v!#REF!</definedName>
    <definedName name="Damerchela" localSheetId="0">[145]v!#REF!</definedName>
    <definedName name="Damerchela">[145]v!#REF!</definedName>
    <definedName name="data" localSheetId="8">[98]Data!#REF!</definedName>
    <definedName name="data" localSheetId="0">[98]Data!#REF!</definedName>
    <definedName name="data">[98]Data!#REF!</definedName>
    <definedName name="data." localSheetId="8">[146]data!#REF!</definedName>
    <definedName name="data." localSheetId="0">[146]data!#REF!</definedName>
    <definedName name="data.">[146]data!#REF!</definedName>
    <definedName name="Data...CD">[146]Labour!$D$5</definedName>
    <definedName name="data_1">"'smb://192.168.4.17/workings%20(e)/Files/BZ001%20-%20RO/Seminar/SEMINAR.xls'#$'labour coeff'.$A$3:$S$74"</definedName>
    <definedName name="data_10">'[147]labour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8" hidden="1">#REF!</definedName>
    <definedName name="data1" localSheetId="0" hidden="1">#REF!</definedName>
    <definedName name="data1" hidden="1">#REF!</definedName>
    <definedName name="DATA10" localSheetId="8">#REF!</definedName>
    <definedName name="DATA10" localSheetId="0">#REF!</definedName>
    <definedName name="DATA10">#REF!</definedName>
    <definedName name="DATA100" localSheetId="8">#REF!</definedName>
    <definedName name="DATA100" localSheetId="0">#REF!</definedName>
    <definedName name="DATA100">#REF!</definedName>
    <definedName name="DATA1011" localSheetId="8">#REF!</definedName>
    <definedName name="DATA1011">#REF!</definedName>
    <definedName name="DATA1012" localSheetId="8">#REF!</definedName>
    <definedName name="DATA1012">#REF!</definedName>
    <definedName name="DATA1013" localSheetId="8">#REF!</definedName>
    <definedName name="DATA1013">#REF!</definedName>
    <definedName name="DATA1014" localSheetId="8">#REF!</definedName>
    <definedName name="DATA1014">#REF!</definedName>
    <definedName name="DATA1015" localSheetId="8">#REF!</definedName>
    <definedName name="DATA1015">#REF!</definedName>
    <definedName name="DATA102" localSheetId="8">#REF!</definedName>
    <definedName name="DATA102">#REF!</definedName>
    <definedName name="DATA103" localSheetId="8">#REF!</definedName>
    <definedName name="DATA103">#REF!</definedName>
    <definedName name="DATA104" localSheetId="8">#REF!</definedName>
    <definedName name="DATA104">#REF!</definedName>
    <definedName name="DATA105" localSheetId="8">#REF!</definedName>
    <definedName name="DATA105">#REF!</definedName>
    <definedName name="DATA106" localSheetId="8">#REF!</definedName>
    <definedName name="DATA106">#REF!</definedName>
    <definedName name="DATA107A" localSheetId="8">#REF!</definedName>
    <definedName name="DATA107A">#REF!</definedName>
    <definedName name="DATA107B" localSheetId="8">#REF!</definedName>
    <definedName name="DATA107B">#REF!</definedName>
    <definedName name="DATA107C" localSheetId="8">#REF!</definedName>
    <definedName name="DATA107C">#REF!</definedName>
    <definedName name="DATA107D" localSheetId="8">#REF!</definedName>
    <definedName name="DATA107D">#REF!</definedName>
    <definedName name="DATA107E" localSheetId="8">#REF!</definedName>
    <definedName name="DATA107E">#REF!</definedName>
    <definedName name="DATA107F" localSheetId="8">#REF!</definedName>
    <definedName name="DATA107F">#REF!</definedName>
    <definedName name="DATA107G" localSheetId="8">#REF!</definedName>
    <definedName name="DATA107G">#REF!</definedName>
    <definedName name="DATA108A" localSheetId="8">#REF!</definedName>
    <definedName name="DATA108A">#REF!</definedName>
    <definedName name="DATA108B" localSheetId="8">#REF!</definedName>
    <definedName name="DATA108B">#REF!</definedName>
    <definedName name="DATA108C" localSheetId="8">#REF!</definedName>
    <definedName name="DATA108C">#REF!</definedName>
    <definedName name="DATA108D" localSheetId="8">#REF!</definedName>
    <definedName name="DATA108D">#REF!</definedName>
    <definedName name="DATA108E" localSheetId="8">#REF!</definedName>
    <definedName name="DATA108E">#REF!</definedName>
    <definedName name="DATA108F" localSheetId="8">#REF!</definedName>
    <definedName name="DATA108F">#REF!</definedName>
    <definedName name="DATA108G" localSheetId="8">#REF!</definedName>
    <definedName name="DATA108G">#REF!</definedName>
    <definedName name="DATA108H" localSheetId="8">#REF!</definedName>
    <definedName name="DATA108H">#REF!</definedName>
    <definedName name="DATA108I" localSheetId="8">#REF!</definedName>
    <definedName name="DATA108I">#REF!</definedName>
    <definedName name="DATA108J" localSheetId="8">#REF!</definedName>
    <definedName name="DATA108J">#REF!</definedName>
    <definedName name="DATA108K" localSheetId="8">#REF!</definedName>
    <definedName name="DATA108K">#REF!</definedName>
    <definedName name="DATA108L" localSheetId="8">#REF!</definedName>
    <definedName name="DATA108L">#REF!</definedName>
    <definedName name="DATA108M" localSheetId="8">#REF!</definedName>
    <definedName name="DATA108M">#REF!</definedName>
    <definedName name="DATA108N" localSheetId="8">#REF!</definedName>
    <definedName name="DATA108N">#REF!</definedName>
    <definedName name="DATA108O" localSheetId="8">#REF!</definedName>
    <definedName name="DATA108O">#REF!</definedName>
    <definedName name="DATA108P" localSheetId="8">#REF!</definedName>
    <definedName name="DATA108P">#REF!</definedName>
    <definedName name="DATA109A" localSheetId="8">#REF!</definedName>
    <definedName name="DATA109A">#REF!</definedName>
    <definedName name="DATA109B" localSheetId="8">#REF!</definedName>
    <definedName name="DATA109B">#REF!</definedName>
    <definedName name="DATA109C" localSheetId="8">#REF!</definedName>
    <definedName name="DATA109C">#REF!</definedName>
    <definedName name="DATA109D" localSheetId="8">#REF!</definedName>
    <definedName name="DATA109D">#REF!</definedName>
    <definedName name="DATA109E" localSheetId="8">#REF!</definedName>
    <definedName name="DATA109E">#REF!</definedName>
    <definedName name="DATA109F" localSheetId="8">#REF!</definedName>
    <definedName name="DATA109F">#REF!</definedName>
    <definedName name="DATA109G" localSheetId="8">#REF!</definedName>
    <definedName name="DATA109G">#REF!</definedName>
    <definedName name="DATA109H" localSheetId="8">#REF!</definedName>
    <definedName name="DATA109H">#REF!</definedName>
    <definedName name="DATA109I" localSheetId="8">#REF!</definedName>
    <definedName name="DATA109I">#REF!</definedName>
    <definedName name="DATA109J" localSheetId="8">#REF!</definedName>
    <definedName name="DATA109J">#REF!</definedName>
    <definedName name="DATA109K" localSheetId="8">#REF!</definedName>
    <definedName name="DATA109K">#REF!</definedName>
    <definedName name="DATA109L" localSheetId="8">#REF!</definedName>
    <definedName name="DATA109L">#REF!</definedName>
    <definedName name="DATA109M" localSheetId="8">#REF!</definedName>
    <definedName name="DATA109M">#REF!</definedName>
    <definedName name="DATA109N" localSheetId="8">#REF!</definedName>
    <definedName name="DATA109N">#REF!</definedName>
    <definedName name="DATA109O" localSheetId="8">#REF!</definedName>
    <definedName name="DATA109O">#REF!</definedName>
    <definedName name="DATA109P" localSheetId="8">#REF!</definedName>
    <definedName name="DATA109P">#REF!</definedName>
    <definedName name="DATA11" localSheetId="8">#REF!</definedName>
    <definedName name="DATA11">#REF!</definedName>
    <definedName name="DATA110A" localSheetId="8">#REF!</definedName>
    <definedName name="DATA110A">#REF!</definedName>
    <definedName name="DATA110B" localSheetId="8">#REF!</definedName>
    <definedName name="DATA110B">#REF!</definedName>
    <definedName name="DATA110C" localSheetId="8">#REF!</definedName>
    <definedName name="DATA110C">#REF!</definedName>
    <definedName name="DATA110D" localSheetId="8">#REF!</definedName>
    <definedName name="DATA110D">#REF!</definedName>
    <definedName name="DATA110E" localSheetId="8">#REF!</definedName>
    <definedName name="DATA110E">#REF!</definedName>
    <definedName name="DATA110F" localSheetId="8">#REF!</definedName>
    <definedName name="DATA110F">#REF!</definedName>
    <definedName name="DATA110G" localSheetId="8">#REF!</definedName>
    <definedName name="DATA110G">#REF!</definedName>
    <definedName name="DATA110H" localSheetId="8">#REF!</definedName>
    <definedName name="DATA110H">#REF!</definedName>
    <definedName name="DATA110I" localSheetId="8">#REF!</definedName>
    <definedName name="DATA110I">#REF!</definedName>
    <definedName name="DATA110J" localSheetId="8">#REF!</definedName>
    <definedName name="DATA110J">#REF!</definedName>
    <definedName name="DATA110K" localSheetId="8">#REF!</definedName>
    <definedName name="DATA110K">#REF!</definedName>
    <definedName name="DATA110L" localSheetId="8">#REF!</definedName>
    <definedName name="DATA110L">#REF!</definedName>
    <definedName name="DATA110M" localSheetId="8">#REF!</definedName>
    <definedName name="DATA110M">#REF!</definedName>
    <definedName name="DATA110N" localSheetId="8">#REF!</definedName>
    <definedName name="DATA110N">#REF!</definedName>
    <definedName name="DATA110O" localSheetId="8">#REF!</definedName>
    <definedName name="DATA110O">#REF!</definedName>
    <definedName name="DATA110P" localSheetId="8">#REF!</definedName>
    <definedName name="DATA110P">#REF!</definedName>
    <definedName name="DATA111A" localSheetId="8">#REF!</definedName>
    <definedName name="DATA111A">#REF!</definedName>
    <definedName name="DATA111B" localSheetId="8">#REF!</definedName>
    <definedName name="DATA111B">#REF!</definedName>
    <definedName name="DATA111C" localSheetId="8">#REF!</definedName>
    <definedName name="DATA111C">#REF!</definedName>
    <definedName name="DATA111D" localSheetId="8">#REF!</definedName>
    <definedName name="DATA111D">#REF!</definedName>
    <definedName name="DATA111E" localSheetId="8">#REF!</definedName>
    <definedName name="DATA111E">#REF!</definedName>
    <definedName name="DATA111F" localSheetId="8">#REF!</definedName>
    <definedName name="DATA111F">#REF!</definedName>
    <definedName name="DATA111G" localSheetId="8">#REF!</definedName>
    <definedName name="DATA111G">#REF!</definedName>
    <definedName name="DATA111H" localSheetId="8">#REF!</definedName>
    <definedName name="DATA111H">#REF!</definedName>
    <definedName name="DATA111I" localSheetId="8">#REF!</definedName>
    <definedName name="DATA111I">#REF!</definedName>
    <definedName name="DATA111J" localSheetId="8">#REF!</definedName>
    <definedName name="DATA111J">#REF!</definedName>
    <definedName name="DATA111K" localSheetId="8">#REF!</definedName>
    <definedName name="DATA111K">#REF!</definedName>
    <definedName name="DATA111L" localSheetId="8">#REF!</definedName>
    <definedName name="DATA111L">#REF!</definedName>
    <definedName name="DATA111M" localSheetId="8">#REF!</definedName>
    <definedName name="DATA111M">#REF!</definedName>
    <definedName name="DATA111N" localSheetId="8">#REF!</definedName>
    <definedName name="DATA111N">#REF!</definedName>
    <definedName name="DATA111O" localSheetId="8">#REF!</definedName>
    <definedName name="DATA111O">#REF!</definedName>
    <definedName name="DATA111P" localSheetId="8">#REF!</definedName>
    <definedName name="DATA111P">#REF!</definedName>
    <definedName name="DATA112A" localSheetId="8">#REF!</definedName>
    <definedName name="DATA112A">#REF!</definedName>
    <definedName name="DATA112B" localSheetId="8">#REF!</definedName>
    <definedName name="DATA112B">#REF!</definedName>
    <definedName name="DATA112C" localSheetId="8">#REF!</definedName>
    <definedName name="DATA112C">#REF!</definedName>
    <definedName name="DATA112D" localSheetId="8">#REF!</definedName>
    <definedName name="DATA112D">#REF!</definedName>
    <definedName name="DATA112E" localSheetId="8">#REF!</definedName>
    <definedName name="DATA112E">#REF!</definedName>
    <definedName name="DATA112F" localSheetId="8">#REF!</definedName>
    <definedName name="DATA112F">#REF!</definedName>
    <definedName name="DATA112G" localSheetId="8">#REF!</definedName>
    <definedName name="DATA112G">#REF!</definedName>
    <definedName name="DATA112H" localSheetId="8">#REF!</definedName>
    <definedName name="DATA112H">#REF!</definedName>
    <definedName name="DATA112I" localSheetId="8">#REF!</definedName>
    <definedName name="DATA112I">#REF!</definedName>
    <definedName name="DATA112J" localSheetId="8">#REF!</definedName>
    <definedName name="DATA112J">#REF!</definedName>
    <definedName name="DATA112K" localSheetId="8">#REF!</definedName>
    <definedName name="DATA112K">#REF!</definedName>
    <definedName name="DATA112L" localSheetId="8">#REF!</definedName>
    <definedName name="DATA112L">#REF!</definedName>
    <definedName name="DATA112M" localSheetId="8">#REF!</definedName>
    <definedName name="DATA112M">#REF!</definedName>
    <definedName name="DATA112N" localSheetId="8">#REF!</definedName>
    <definedName name="DATA112N">#REF!</definedName>
    <definedName name="DATA112O" localSheetId="8">#REF!</definedName>
    <definedName name="DATA112O">#REF!</definedName>
    <definedName name="DATA112P" localSheetId="8">#REF!</definedName>
    <definedName name="DATA112P">#REF!</definedName>
    <definedName name="DATA113A" localSheetId="8">#REF!</definedName>
    <definedName name="DATA113A">#REF!</definedName>
    <definedName name="DATA113B" localSheetId="8">#REF!</definedName>
    <definedName name="DATA113B">#REF!</definedName>
    <definedName name="DATA113C" localSheetId="8">#REF!</definedName>
    <definedName name="DATA113C">#REF!</definedName>
    <definedName name="DATA113D" localSheetId="8">#REF!</definedName>
    <definedName name="DATA113D">#REF!</definedName>
    <definedName name="DATA113E" localSheetId="8">#REF!</definedName>
    <definedName name="DATA113E">#REF!</definedName>
    <definedName name="DATA113F" localSheetId="8">#REF!</definedName>
    <definedName name="DATA113F">#REF!</definedName>
    <definedName name="DATA113G" localSheetId="8">#REF!</definedName>
    <definedName name="DATA113G">#REF!</definedName>
    <definedName name="DATA113H" localSheetId="8">#REF!</definedName>
    <definedName name="DATA113H">#REF!</definedName>
    <definedName name="DATA113I" localSheetId="8">#REF!</definedName>
    <definedName name="DATA113I">#REF!</definedName>
    <definedName name="DATA113J" localSheetId="8">#REF!</definedName>
    <definedName name="DATA113J">#REF!</definedName>
    <definedName name="DATA113K" localSheetId="8">#REF!</definedName>
    <definedName name="DATA113K">#REF!</definedName>
    <definedName name="DATA114" localSheetId="8">#REF!</definedName>
    <definedName name="DATA114">#REF!</definedName>
    <definedName name="DATA114A" localSheetId="8">#REF!</definedName>
    <definedName name="DATA114A">#REF!</definedName>
    <definedName name="DATA115" localSheetId="8">#REF!</definedName>
    <definedName name="DATA115">#REF!</definedName>
    <definedName name="DATA116" localSheetId="8">#REF!</definedName>
    <definedName name="DATA116">#REF!</definedName>
    <definedName name="DATA117" localSheetId="8">#REF!</definedName>
    <definedName name="DATA117">#REF!</definedName>
    <definedName name="DATA118" localSheetId="8">#REF!</definedName>
    <definedName name="DATA118">#REF!</definedName>
    <definedName name="DATA119" localSheetId="8">#REF!</definedName>
    <definedName name="DATA119">#REF!</definedName>
    <definedName name="DATA12" localSheetId="8">#REF!</definedName>
    <definedName name="DATA12">#REF!</definedName>
    <definedName name="DATA120" localSheetId="8">#REF!</definedName>
    <definedName name="DATA120">#REF!</definedName>
    <definedName name="DATA121" localSheetId="8">#REF!</definedName>
    <definedName name="DATA121">#REF!</definedName>
    <definedName name="DATA122" localSheetId="8">#REF!</definedName>
    <definedName name="DATA122">#REF!</definedName>
    <definedName name="DATA123" localSheetId="8">#REF!</definedName>
    <definedName name="DATA123">#REF!</definedName>
    <definedName name="DATA124" localSheetId="8">#REF!</definedName>
    <definedName name="DATA124">#REF!</definedName>
    <definedName name="DATA125" localSheetId="8">#REF!</definedName>
    <definedName name="DATA125">#REF!</definedName>
    <definedName name="DATA126" localSheetId="8">#REF!</definedName>
    <definedName name="DATA126">#REF!</definedName>
    <definedName name="DATA127A" localSheetId="8">#REF!</definedName>
    <definedName name="DATA127A">#REF!</definedName>
    <definedName name="DATA127B" localSheetId="8">#REF!</definedName>
    <definedName name="DATA127B">#REF!</definedName>
    <definedName name="DATA127C" localSheetId="8">#REF!</definedName>
    <definedName name="DATA127C">#REF!</definedName>
    <definedName name="DATA127D" localSheetId="8">#REF!</definedName>
    <definedName name="DATA127D">#REF!</definedName>
    <definedName name="DATA127E" localSheetId="8">#REF!</definedName>
    <definedName name="DATA127E">#REF!</definedName>
    <definedName name="DATA127F" localSheetId="8">#REF!</definedName>
    <definedName name="DATA127F">#REF!</definedName>
    <definedName name="DATA127G" localSheetId="8">#REF!</definedName>
    <definedName name="DATA127G">#REF!</definedName>
    <definedName name="DATA127H" localSheetId="8">#REF!</definedName>
    <definedName name="DATA127H">#REF!</definedName>
    <definedName name="DATA127I" localSheetId="8">#REF!</definedName>
    <definedName name="DATA127I">#REF!</definedName>
    <definedName name="DATA127J" localSheetId="8">#REF!</definedName>
    <definedName name="DATA127J">#REF!</definedName>
    <definedName name="DATA128A" localSheetId="8">#REF!</definedName>
    <definedName name="DATA128A">#REF!</definedName>
    <definedName name="DATA128B" localSheetId="8">#REF!</definedName>
    <definedName name="DATA128B">#REF!</definedName>
    <definedName name="DATA128C" localSheetId="8">#REF!</definedName>
    <definedName name="DATA128C">#REF!</definedName>
    <definedName name="DATA128D" localSheetId="8">#REF!</definedName>
    <definedName name="DATA128D">#REF!</definedName>
    <definedName name="DATA128E" localSheetId="8">#REF!</definedName>
    <definedName name="DATA128E">#REF!</definedName>
    <definedName name="DATA128F" localSheetId="8">#REF!</definedName>
    <definedName name="DATA128F">#REF!</definedName>
    <definedName name="DATA128G" localSheetId="8">#REF!</definedName>
    <definedName name="DATA128G">#REF!</definedName>
    <definedName name="DATA129A" localSheetId="8">#REF!</definedName>
    <definedName name="DATA129A">#REF!</definedName>
    <definedName name="DATA129B" localSheetId="8">#REF!</definedName>
    <definedName name="DATA129B">#REF!</definedName>
    <definedName name="DATA129C" localSheetId="8">#REF!</definedName>
    <definedName name="DATA129C">#REF!</definedName>
    <definedName name="DATA129D" localSheetId="8">#REF!</definedName>
    <definedName name="DATA129D">#REF!</definedName>
    <definedName name="DATA13" localSheetId="8">#REF!</definedName>
    <definedName name="DATA13">#REF!</definedName>
    <definedName name="DATA130A" localSheetId="8">#REF!</definedName>
    <definedName name="DATA130A">#REF!</definedName>
    <definedName name="DATA130B" localSheetId="8">#REF!</definedName>
    <definedName name="DATA130B">#REF!</definedName>
    <definedName name="DATA131" localSheetId="8">#REF!</definedName>
    <definedName name="DATA131">#REF!</definedName>
    <definedName name="DATA132" localSheetId="8">#REF!</definedName>
    <definedName name="DATA132">#REF!</definedName>
    <definedName name="DATA133" localSheetId="8">#REF!</definedName>
    <definedName name="DATA133">#REF!</definedName>
    <definedName name="DATA134110" localSheetId="8">#REF!</definedName>
    <definedName name="DATA134110">#REF!</definedName>
    <definedName name="DATA134125" localSheetId="8">#REF!</definedName>
    <definedName name="DATA134125">#REF!</definedName>
    <definedName name="DATA134140" localSheetId="8">#REF!</definedName>
    <definedName name="DATA134140">#REF!</definedName>
    <definedName name="DATA134160" localSheetId="8">#REF!</definedName>
    <definedName name="DATA134160">#REF!</definedName>
    <definedName name="DATA134180" localSheetId="8">#REF!</definedName>
    <definedName name="DATA134180">#REF!</definedName>
    <definedName name="DATA134200" localSheetId="8">#REF!</definedName>
    <definedName name="DATA134200">#REF!</definedName>
    <definedName name="DATA134225" localSheetId="8">#REF!</definedName>
    <definedName name="DATA134225">#REF!</definedName>
    <definedName name="DATA134250" localSheetId="8">#REF!</definedName>
    <definedName name="DATA134250">#REF!</definedName>
    <definedName name="DATA134280" localSheetId="8">#REF!</definedName>
    <definedName name="DATA134280">#REF!</definedName>
    <definedName name="DATA134315" localSheetId="8">#REF!</definedName>
    <definedName name="DATA134315">#REF!</definedName>
    <definedName name="DATA134355" localSheetId="8">#REF!</definedName>
    <definedName name="DATA134355">#REF!</definedName>
    <definedName name="DATA134400" localSheetId="8">#REF!</definedName>
    <definedName name="DATA134400">#REF!</definedName>
    <definedName name="DATA13450" localSheetId="8">#REF!</definedName>
    <definedName name="DATA13450">#REF!</definedName>
    <definedName name="DATA13463" localSheetId="8">#REF!</definedName>
    <definedName name="DATA13463">#REF!</definedName>
    <definedName name="DATA13475" localSheetId="8">#REF!</definedName>
    <definedName name="DATA13475">#REF!</definedName>
    <definedName name="DATA13490" localSheetId="8">#REF!</definedName>
    <definedName name="DATA13490">#REF!</definedName>
    <definedName name="DATA135110" localSheetId="8">#REF!</definedName>
    <definedName name="DATA135110">#REF!</definedName>
    <definedName name="DATA135125" localSheetId="8">#REF!</definedName>
    <definedName name="DATA135125">#REF!</definedName>
    <definedName name="DATA135140" localSheetId="8">#REF!</definedName>
    <definedName name="DATA135140">#REF!</definedName>
    <definedName name="DATA135160" localSheetId="8">#REF!</definedName>
    <definedName name="DATA135160">#REF!</definedName>
    <definedName name="DATA135180" localSheetId="8">#REF!</definedName>
    <definedName name="DATA135180">#REF!</definedName>
    <definedName name="DATA135200" localSheetId="8">#REF!</definedName>
    <definedName name="DATA135200">#REF!</definedName>
    <definedName name="DATA135225" localSheetId="8">#REF!</definedName>
    <definedName name="DATA135225">#REF!</definedName>
    <definedName name="DATA135250" localSheetId="8">#REF!</definedName>
    <definedName name="DATA135250">#REF!</definedName>
    <definedName name="DATA135280" localSheetId="8">#REF!</definedName>
    <definedName name="DATA135280">#REF!</definedName>
    <definedName name="DATA135315" localSheetId="8">#REF!</definedName>
    <definedName name="DATA135315">#REF!</definedName>
    <definedName name="DATA135355" localSheetId="8">#REF!</definedName>
    <definedName name="DATA135355">#REF!</definedName>
    <definedName name="DATA135400" localSheetId="8">#REF!</definedName>
    <definedName name="DATA135400">#REF!</definedName>
    <definedName name="DATA13550" localSheetId="8">#REF!</definedName>
    <definedName name="DATA13550">#REF!</definedName>
    <definedName name="DATA13563" localSheetId="8">#REF!</definedName>
    <definedName name="DATA13563">#REF!</definedName>
    <definedName name="DATA13575" localSheetId="8">#REF!</definedName>
    <definedName name="DATA13575">#REF!</definedName>
    <definedName name="DATA13590" localSheetId="8">#REF!</definedName>
    <definedName name="DATA13590">#REF!</definedName>
    <definedName name="DATA136A" localSheetId="8">#REF!</definedName>
    <definedName name="DATA136A">#REF!</definedName>
    <definedName name="DATA136B" localSheetId="8">#REF!</definedName>
    <definedName name="DATA136B">#REF!</definedName>
    <definedName name="DATA136C" localSheetId="8">#REF!</definedName>
    <definedName name="DATA136C">#REF!</definedName>
    <definedName name="DATA136D" localSheetId="8">#REF!</definedName>
    <definedName name="DATA136D">#REF!</definedName>
    <definedName name="DATA136E" localSheetId="8">#REF!</definedName>
    <definedName name="DATA136E">#REF!</definedName>
    <definedName name="DATA136F" localSheetId="8">#REF!</definedName>
    <definedName name="DATA136F">#REF!</definedName>
    <definedName name="DATA136G" localSheetId="8">#REF!</definedName>
    <definedName name="DATA136G">#REF!</definedName>
    <definedName name="DATA136H" localSheetId="8">#REF!</definedName>
    <definedName name="DATA136H">#REF!</definedName>
    <definedName name="DATA136I" localSheetId="8">#REF!</definedName>
    <definedName name="DATA136I">#REF!</definedName>
    <definedName name="DATA136J" localSheetId="8">#REF!</definedName>
    <definedName name="DATA136J">#REF!</definedName>
    <definedName name="DATA136K" localSheetId="8">#REF!</definedName>
    <definedName name="DATA136K">#REF!</definedName>
    <definedName name="DATA136L" localSheetId="8">#REF!</definedName>
    <definedName name="DATA136L">#REF!</definedName>
    <definedName name="DATA136M" localSheetId="8">#REF!</definedName>
    <definedName name="DATA136M">#REF!</definedName>
    <definedName name="DATA136N" localSheetId="8">#REF!</definedName>
    <definedName name="DATA136N">#REF!</definedName>
    <definedName name="DATA136O" localSheetId="8">#REF!</definedName>
    <definedName name="DATA136O">#REF!</definedName>
    <definedName name="DATA136P" localSheetId="8">#REF!</definedName>
    <definedName name="DATA136P">#REF!</definedName>
    <definedName name="DATA137I" localSheetId="8">#REF!</definedName>
    <definedName name="DATA137I">#REF!</definedName>
    <definedName name="DATA137II" localSheetId="8">#REF!</definedName>
    <definedName name="DATA137II">#REF!</definedName>
    <definedName name="DATA137III" localSheetId="8">#REF!</definedName>
    <definedName name="DATA137III">#REF!</definedName>
    <definedName name="DATA137IV" localSheetId="8">#REF!</definedName>
    <definedName name="DATA137IV">#REF!</definedName>
    <definedName name="DATA137V" localSheetId="8">#REF!</definedName>
    <definedName name="DATA137V">#REF!</definedName>
    <definedName name="DATA138I" localSheetId="8">#REF!</definedName>
    <definedName name="DATA138I">#REF!</definedName>
    <definedName name="DATA138II" localSheetId="8">#REF!</definedName>
    <definedName name="DATA138II">#REF!</definedName>
    <definedName name="DATA138III" localSheetId="8">#REF!</definedName>
    <definedName name="DATA138III">#REF!</definedName>
    <definedName name="DATA138IV" localSheetId="8">#REF!</definedName>
    <definedName name="DATA138IV">#REF!</definedName>
    <definedName name="DATA138V" localSheetId="8">#REF!</definedName>
    <definedName name="DATA138V">#REF!</definedName>
    <definedName name="DATA138VI" localSheetId="8">#REF!</definedName>
    <definedName name="DATA138VI">#REF!</definedName>
    <definedName name="DATA139IX" localSheetId="8">#REF!</definedName>
    <definedName name="DATA139IX">#REF!</definedName>
    <definedName name="DATA139V" localSheetId="8">#REF!</definedName>
    <definedName name="DATA139V">#REF!</definedName>
    <definedName name="DATA139VI" localSheetId="8">#REF!</definedName>
    <definedName name="DATA139VI">#REF!</definedName>
    <definedName name="DATA139VII" localSheetId="8">#REF!</definedName>
    <definedName name="DATA139VII">#REF!</definedName>
    <definedName name="DATA139VIII" localSheetId="8">#REF!</definedName>
    <definedName name="DATA139VIII">#REF!</definedName>
    <definedName name="DATA14" localSheetId="8">#REF!</definedName>
    <definedName name="DATA14">#REF!</definedName>
    <definedName name="DATA140I" localSheetId="8">#REF!</definedName>
    <definedName name="DATA140I">#REF!</definedName>
    <definedName name="DATA140II" localSheetId="8">#REF!</definedName>
    <definedName name="DATA140II">#REF!</definedName>
    <definedName name="DATA140III" localSheetId="8">#REF!</definedName>
    <definedName name="DATA140III">#REF!</definedName>
    <definedName name="DATA140IV" localSheetId="8">#REF!</definedName>
    <definedName name="DATA140IV">#REF!</definedName>
    <definedName name="DATA140V" localSheetId="8">#REF!</definedName>
    <definedName name="DATA140V">#REF!</definedName>
    <definedName name="DATA141I" localSheetId="8">#REF!</definedName>
    <definedName name="DATA141I">#REF!</definedName>
    <definedName name="DATA141II" localSheetId="8">#REF!</definedName>
    <definedName name="DATA141II">#REF!</definedName>
    <definedName name="DATA141III" localSheetId="8">#REF!</definedName>
    <definedName name="DATA141III">#REF!</definedName>
    <definedName name="DATA141IV" localSheetId="8">#REF!</definedName>
    <definedName name="DATA141IV">#REF!</definedName>
    <definedName name="DATA141V" localSheetId="8">#REF!</definedName>
    <definedName name="DATA141V">#REF!</definedName>
    <definedName name="DATA142I" localSheetId="8">#REF!</definedName>
    <definedName name="DATA142I">#REF!</definedName>
    <definedName name="DATA142II" localSheetId="8">#REF!</definedName>
    <definedName name="DATA142II">#REF!</definedName>
    <definedName name="DATA142III" localSheetId="8">#REF!</definedName>
    <definedName name="DATA142III">#REF!</definedName>
    <definedName name="DATA142IV" localSheetId="8">#REF!</definedName>
    <definedName name="DATA142IV">#REF!</definedName>
    <definedName name="DATA142V" localSheetId="8">#REF!</definedName>
    <definedName name="DATA142V">#REF!</definedName>
    <definedName name="DATA143" localSheetId="8">#REF!</definedName>
    <definedName name="DATA143">#REF!</definedName>
    <definedName name="DATA144" localSheetId="8">#REF!</definedName>
    <definedName name="DATA144">#REF!</definedName>
    <definedName name="DATA145" localSheetId="8">#REF!</definedName>
    <definedName name="DATA145">#REF!</definedName>
    <definedName name="DATA146" localSheetId="8">#REF!</definedName>
    <definedName name="DATA146">#REF!</definedName>
    <definedName name="DATA147" localSheetId="8">#REF!</definedName>
    <definedName name="DATA147">#REF!</definedName>
    <definedName name="DATA148" localSheetId="8">#REF!</definedName>
    <definedName name="DATA148">#REF!</definedName>
    <definedName name="DATA149" localSheetId="8">#REF!</definedName>
    <definedName name="DATA149">#REF!</definedName>
    <definedName name="DATA15" localSheetId="8">#REF!</definedName>
    <definedName name="DATA15">#REF!</definedName>
    <definedName name="DATA150" localSheetId="8">#REF!</definedName>
    <definedName name="DATA150">#REF!</definedName>
    <definedName name="DATA151A" localSheetId="8">#REF!</definedName>
    <definedName name="DATA151A">#REF!</definedName>
    <definedName name="DATA151B" localSheetId="8">#REF!</definedName>
    <definedName name="DATA151B">#REF!</definedName>
    <definedName name="DATA151C" localSheetId="8">#REF!</definedName>
    <definedName name="DATA151C">#REF!</definedName>
    <definedName name="DATA151D" localSheetId="8">#REF!</definedName>
    <definedName name="DATA151D">#REF!</definedName>
    <definedName name="DATA152" localSheetId="8">#REF!</definedName>
    <definedName name="DATA152">#REF!</definedName>
    <definedName name="DATA153" localSheetId="8">#REF!</definedName>
    <definedName name="DATA153">#REF!</definedName>
    <definedName name="DATA154" localSheetId="8">#REF!</definedName>
    <definedName name="DATA154">#REF!</definedName>
    <definedName name="DATA155" localSheetId="8">#REF!</definedName>
    <definedName name="DATA155">#REF!</definedName>
    <definedName name="DATA156" localSheetId="8">#REF!</definedName>
    <definedName name="DATA156">#REF!</definedName>
    <definedName name="DATA157" localSheetId="8">#REF!</definedName>
    <definedName name="DATA157">#REF!</definedName>
    <definedName name="DATA158" localSheetId="8">#REF!</definedName>
    <definedName name="DATA158">#REF!</definedName>
    <definedName name="DATA159A" localSheetId="8">#REF!</definedName>
    <definedName name="DATA159A">#REF!</definedName>
    <definedName name="DATA159B" localSheetId="8">#REF!</definedName>
    <definedName name="DATA159B">#REF!</definedName>
    <definedName name="DATA159C" localSheetId="8">#REF!</definedName>
    <definedName name="DATA159C">#REF!</definedName>
    <definedName name="DATA159D" localSheetId="8">#REF!</definedName>
    <definedName name="DATA159D">#REF!</definedName>
    <definedName name="DATA16" localSheetId="8">#REF!</definedName>
    <definedName name="DATA16">#REF!</definedName>
    <definedName name="DATA160" localSheetId="8">#REF!</definedName>
    <definedName name="DATA160">#REF!</definedName>
    <definedName name="DATA161" localSheetId="8">#REF!</definedName>
    <definedName name="DATA161">#REF!</definedName>
    <definedName name="DATA162" localSheetId="8">#REF!</definedName>
    <definedName name="DATA162">#REF!</definedName>
    <definedName name="DATA163" localSheetId="8">#REF!</definedName>
    <definedName name="DATA163">#REF!</definedName>
    <definedName name="DATA17" localSheetId="8">#REF!</definedName>
    <definedName name="DATA17">#REF!</definedName>
    <definedName name="DATA18" localSheetId="8">#REF!</definedName>
    <definedName name="DATA18">#REF!</definedName>
    <definedName name="DATA19" localSheetId="8">#REF!</definedName>
    <definedName name="DATA19">#REF!</definedName>
    <definedName name="data2" localSheetId="8" hidden="1">#REF!</definedName>
    <definedName name="data2" hidden="1">#REF!</definedName>
    <definedName name="DATA20" localSheetId="8">#REF!</definedName>
    <definedName name="DATA20">#REF!</definedName>
    <definedName name="DATA21" localSheetId="8">#REF!</definedName>
    <definedName name="DATA21">#REF!</definedName>
    <definedName name="DATA22" localSheetId="8">#REF!</definedName>
    <definedName name="DATA22">#REF!</definedName>
    <definedName name="DATA23" localSheetId="8">#REF!</definedName>
    <definedName name="DATA23">#REF!</definedName>
    <definedName name="DATA24" localSheetId="8">#REF!</definedName>
    <definedName name="DATA24">#REF!</definedName>
    <definedName name="DATA25" localSheetId="8">#REF!</definedName>
    <definedName name="DATA25">#REF!</definedName>
    <definedName name="data25555555" localSheetId="8" hidden="1">#REF!</definedName>
    <definedName name="data25555555" hidden="1">#REF!</definedName>
    <definedName name="DATA26" localSheetId="8">#REF!</definedName>
    <definedName name="DATA26">#REF!</definedName>
    <definedName name="DATA27" localSheetId="8">#REF!</definedName>
    <definedName name="DATA27">#REF!</definedName>
    <definedName name="DATA28" localSheetId="8">#REF!</definedName>
    <definedName name="DATA28">#REF!</definedName>
    <definedName name="DATA29" localSheetId="8">#REF!</definedName>
    <definedName name="DATA29">#REF!</definedName>
    <definedName name="data3" localSheetId="8" hidden="1">#REF!</definedName>
    <definedName name="data3" hidden="1">#REF!</definedName>
    <definedName name="DATA30" localSheetId="8">#REF!</definedName>
    <definedName name="DATA30">#REF!</definedName>
    <definedName name="DATA31" localSheetId="8">#REF!</definedName>
    <definedName name="DATA31">#REF!</definedName>
    <definedName name="DATA32" localSheetId="8">#REF!</definedName>
    <definedName name="DATA32">#REF!</definedName>
    <definedName name="DATA33" localSheetId="8">#REF!</definedName>
    <definedName name="DATA33">#REF!</definedName>
    <definedName name="DATA34" localSheetId="8">#REF!</definedName>
    <definedName name="DATA34">#REF!</definedName>
    <definedName name="DATA35" localSheetId="8">#REF!</definedName>
    <definedName name="DATA35">#REF!</definedName>
    <definedName name="DATA36" localSheetId="8">#REF!</definedName>
    <definedName name="DATA36">#REF!</definedName>
    <definedName name="DATA37" localSheetId="8">#REF!</definedName>
    <definedName name="DATA37">#REF!</definedName>
    <definedName name="DATA38" localSheetId="8">#REF!</definedName>
    <definedName name="DATA38">#REF!</definedName>
    <definedName name="DATA39" localSheetId="8">#REF!</definedName>
    <definedName name="DATA39">#REF!</definedName>
    <definedName name="DATA4" localSheetId="8">#REF!</definedName>
    <definedName name="DATA4">#REF!</definedName>
    <definedName name="DATA40" localSheetId="8">#REF!</definedName>
    <definedName name="DATA40">#REF!</definedName>
    <definedName name="DATA41" localSheetId="8">#REF!</definedName>
    <definedName name="DATA41">#REF!</definedName>
    <definedName name="DATA42" localSheetId="8">#REF!</definedName>
    <definedName name="DATA42">#REF!</definedName>
    <definedName name="DATA43" localSheetId="8">#REF!</definedName>
    <definedName name="DATA43">#REF!</definedName>
    <definedName name="DATA44" localSheetId="8">#REF!</definedName>
    <definedName name="DATA44">#REF!</definedName>
    <definedName name="DATA45" localSheetId="8">#REF!</definedName>
    <definedName name="DATA45">#REF!</definedName>
    <definedName name="DATA46" localSheetId="8">#REF!</definedName>
    <definedName name="DATA46">#REF!</definedName>
    <definedName name="DATA47" localSheetId="8">#REF!</definedName>
    <definedName name="DATA47">#REF!</definedName>
    <definedName name="DATA48" localSheetId="8">#REF!</definedName>
    <definedName name="DATA48">#REF!</definedName>
    <definedName name="DATA49" localSheetId="8">#REF!</definedName>
    <definedName name="DATA49">#REF!</definedName>
    <definedName name="DATA5" localSheetId="8">#REF!</definedName>
    <definedName name="DATA5">#REF!</definedName>
    <definedName name="DATA50" localSheetId="8">#REF!</definedName>
    <definedName name="DATA50">#REF!</definedName>
    <definedName name="DATA51" localSheetId="8">#REF!</definedName>
    <definedName name="DATA51">#REF!</definedName>
    <definedName name="DATA52" localSheetId="8">#REF!</definedName>
    <definedName name="DATA52">#REF!</definedName>
    <definedName name="DATA53" localSheetId="8">#REF!</definedName>
    <definedName name="DATA53">#REF!</definedName>
    <definedName name="DATA54" localSheetId="8">#REF!</definedName>
    <definedName name="DATA54">#REF!</definedName>
    <definedName name="DATA55" localSheetId="8">#REF!</definedName>
    <definedName name="DATA55">#REF!</definedName>
    <definedName name="DATA56" localSheetId="8">#REF!</definedName>
    <definedName name="DATA56">#REF!</definedName>
    <definedName name="DATA57" localSheetId="8">#REF!</definedName>
    <definedName name="DATA57">#REF!</definedName>
    <definedName name="DATA58" localSheetId="8">#REF!</definedName>
    <definedName name="DATA58">#REF!</definedName>
    <definedName name="DATA59" localSheetId="8">#REF!</definedName>
    <definedName name="DATA59">#REF!</definedName>
    <definedName name="DATA6" localSheetId="8">#REF!</definedName>
    <definedName name="DATA6" localSheetId="0">#REF!</definedName>
    <definedName name="DATA6">#REF!</definedName>
    <definedName name="DATA60" localSheetId="8">#REF!</definedName>
    <definedName name="DATA60">#REF!</definedName>
    <definedName name="DATA61" localSheetId="8">#REF!</definedName>
    <definedName name="DATA61">#REF!</definedName>
    <definedName name="DATA62" localSheetId="8">#REF!</definedName>
    <definedName name="DATA62">#REF!</definedName>
    <definedName name="DATA63" localSheetId="8">#REF!</definedName>
    <definedName name="DATA63">#REF!</definedName>
    <definedName name="DATA64" localSheetId="8">#REF!</definedName>
    <definedName name="DATA64">#REF!</definedName>
    <definedName name="DATA65" localSheetId="8">#REF!</definedName>
    <definedName name="DATA65">#REF!</definedName>
    <definedName name="DATA66" localSheetId="8">#REF!</definedName>
    <definedName name="DATA66">#REF!</definedName>
    <definedName name="DATA67" localSheetId="8">#REF!</definedName>
    <definedName name="DATA67">#REF!</definedName>
    <definedName name="DATA68" localSheetId="8">#REF!</definedName>
    <definedName name="DATA68">#REF!</definedName>
    <definedName name="DATA69" localSheetId="8">#REF!</definedName>
    <definedName name="DATA69">#REF!</definedName>
    <definedName name="DATA7" localSheetId="8">#REF!</definedName>
    <definedName name="DATA7">#REF!</definedName>
    <definedName name="DATA70" localSheetId="8">#REF!</definedName>
    <definedName name="DATA70">#REF!</definedName>
    <definedName name="DATA71" localSheetId="8">#REF!</definedName>
    <definedName name="DATA71">#REF!</definedName>
    <definedName name="DATA72" localSheetId="8">#REF!</definedName>
    <definedName name="DATA72">#REF!</definedName>
    <definedName name="DATA73" localSheetId="8">#REF!</definedName>
    <definedName name="DATA73">#REF!</definedName>
    <definedName name="DATA74" localSheetId="8">#REF!</definedName>
    <definedName name="DATA74">#REF!</definedName>
    <definedName name="DATA75" localSheetId="8">#REF!</definedName>
    <definedName name="DATA75">#REF!</definedName>
    <definedName name="DATA76" localSheetId="8">#REF!</definedName>
    <definedName name="DATA76">#REF!</definedName>
    <definedName name="DATA77A" localSheetId="8">#REF!</definedName>
    <definedName name="DATA77A">#REF!</definedName>
    <definedName name="DATA77B" localSheetId="8">#REF!</definedName>
    <definedName name="DATA77B">#REF!</definedName>
    <definedName name="DATA78" localSheetId="8">#REF!</definedName>
    <definedName name="DATA78">#REF!</definedName>
    <definedName name="DATA79A" localSheetId="8">#REF!</definedName>
    <definedName name="DATA79A">#REF!</definedName>
    <definedName name="DATA79B" localSheetId="8">#REF!</definedName>
    <definedName name="DATA79B">#REF!</definedName>
    <definedName name="DATA79C" localSheetId="8">#REF!</definedName>
    <definedName name="DATA79C">#REF!</definedName>
    <definedName name="DATA8" localSheetId="8">#REF!</definedName>
    <definedName name="DATA8">#REF!</definedName>
    <definedName name="DATA80A" localSheetId="8">#REF!</definedName>
    <definedName name="DATA80A">#REF!</definedName>
    <definedName name="DATA80B" localSheetId="8">#REF!</definedName>
    <definedName name="DATA80B">#REF!</definedName>
    <definedName name="DATA80C" localSheetId="8">#REF!</definedName>
    <definedName name="DATA80C">#REF!</definedName>
    <definedName name="DATA81" localSheetId="8">#REF!</definedName>
    <definedName name="DATA81">#REF!</definedName>
    <definedName name="DATA82" localSheetId="8">#REF!</definedName>
    <definedName name="DATA82">#REF!</definedName>
    <definedName name="DATA83" localSheetId="8">#REF!</definedName>
    <definedName name="DATA83">#REF!</definedName>
    <definedName name="DATA84" localSheetId="8">#REF!</definedName>
    <definedName name="DATA84">#REF!</definedName>
    <definedName name="DATA85" localSheetId="8">#REF!</definedName>
    <definedName name="DATA85">#REF!</definedName>
    <definedName name="DATA86" localSheetId="8">#REF!</definedName>
    <definedName name="DATA86">#REF!</definedName>
    <definedName name="DATA87" localSheetId="8">#REF!</definedName>
    <definedName name="DATA87">#REF!</definedName>
    <definedName name="DATA88" localSheetId="8">#REF!</definedName>
    <definedName name="DATA88">#REF!</definedName>
    <definedName name="DATA89" localSheetId="8">#REF!</definedName>
    <definedName name="DATA89">#REF!</definedName>
    <definedName name="DATA9" localSheetId="8">#REF!</definedName>
    <definedName name="DATA9">#REF!</definedName>
    <definedName name="DATA90" localSheetId="8">#REF!</definedName>
    <definedName name="DATA90">#REF!</definedName>
    <definedName name="DATA91" localSheetId="8">#REF!</definedName>
    <definedName name="DATA91">#REF!</definedName>
    <definedName name="DATA92" localSheetId="8">#REF!</definedName>
    <definedName name="DATA92">#REF!</definedName>
    <definedName name="DATA93" localSheetId="8">#REF!</definedName>
    <definedName name="DATA93">#REF!</definedName>
    <definedName name="DATA94" localSheetId="8">#REF!</definedName>
    <definedName name="DATA94">#REF!</definedName>
    <definedName name="DATA95" localSheetId="8">#REF!</definedName>
    <definedName name="DATA95">#REF!</definedName>
    <definedName name="DATA96" localSheetId="8">#REF!</definedName>
    <definedName name="DATA96">#REF!</definedName>
    <definedName name="DATA97" localSheetId="8">#REF!</definedName>
    <definedName name="DATA97">#REF!</definedName>
    <definedName name="DATA98" localSheetId="8">#REF!</definedName>
    <definedName name="DATA98">#REF!</definedName>
    <definedName name="DATA99" localSheetId="8">#REF!</definedName>
    <definedName name="DATA99">#REF!</definedName>
    <definedName name="_xlnm.Database" localSheetId="8">#REF!</definedName>
    <definedName name="_xlnm.Database">#REF!</definedName>
    <definedName name="Database_MI" localSheetId="8">#REF!</definedName>
    <definedName name="Database_MI">#REF!</definedName>
    <definedName name="database1" localSheetId="8">#REF!</definedName>
    <definedName name="database1">#REF!</definedName>
    <definedName name="datafsdf">'[148]labour coeff'!$A$3:$S$74</definedName>
    <definedName name="datanew" localSheetId="8">#REF!</definedName>
    <definedName name="datanew" localSheetId="0">#REF!</definedName>
    <definedName name="datanew">#REF!</definedName>
    <definedName name="date" localSheetId="8">[149]Data!#REF!</definedName>
    <definedName name="date" localSheetId="0">[149]Data!#REF!</definedName>
    <definedName name="date">[149]Data!#REF!</definedName>
    <definedName name="Daywork" localSheetId="8">#REF!</definedName>
    <definedName name="Daywork" localSheetId="0">#REF!</definedName>
    <definedName name="Daywork">#REF!</definedName>
    <definedName name="db">[129]DATA_PRG!$F$366</definedName>
    <definedName name="dbas" localSheetId="8">#REF!</definedName>
    <definedName name="dbas" localSheetId="0">#REF!</definedName>
    <definedName name="dbas">#REF!</definedName>
    <definedName name="dbbs" localSheetId="8">#REF!</definedName>
    <definedName name="dbbs" localSheetId="0">#REF!</definedName>
    <definedName name="dbbs">#REF!</definedName>
    <definedName name="dbbsb" localSheetId="8">#REF!</definedName>
    <definedName name="dbbsb" localSheetId="0">#REF!</definedName>
    <definedName name="dbbsb">#REF!</definedName>
    <definedName name="dbc" localSheetId="8">#REF!</definedName>
    <definedName name="dbc">#REF!</definedName>
    <definedName name="dbd" localSheetId="8">#REF!</definedName>
    <definedName name="dbd">#REF!</definedName>
    <definedName name="dbh" localSheetId="8">#REF!</definedName>
    <definedName name="dbh">#REF!</definedName>
    <definedName name="dbi" localSheetId="8">#REF!</definedName>
    <definedName name="dbi">#REF!</definedName>
    <definedName name="DBM" localSheetId="8">#REF!</definedName>
    <definedName name="DBM">#REF!</definedName>
    <definedName name="dbo" localSheetId="8">#REF!</definedName>
    <definedName name="dbo">#REF!</definedName>
    <definedName name="dbrb" localSheetId="8">#REF!</definedName>
    <definedName name="dbrb">#REF!</definedName>
    <definedName name="dbs" localSheetId="8">#REF!</definedName>
    <definedName name="dbs">#REF!</definedName>
    <definedName name="dbsi" localSheetId="8">#REF!</definedName>
    <definedName name="dbsi">#REF!</definedName>
    <definedName name="dbst" localSheetId="8">#REF!</definedName>
    <definedName name="dbst">#REF!</definedName>
    <definedName name="dbt" localSheetId="8">#REF!</definedName>
    <definedName name="dbt">#REF!</definedName>
    <definedName name="dc" localSheetId="8">#REF!</definedName>
    <definedName name="dc">#REF!</definedName>
    <definedName name="dcd" localSheetId="8">#REF!</definedName>
    <definedName name="dcd">#REF!</definedName>
    <definedName name="DD" localSheetId="8">#REF!</definedName>
    <definedName name="DD" localSheetId="0">#REF!</definedName>
    <definedName name="DD">#REF!</definedName>
    <definedName name="DD20HB">[150]Leads!$Q$39</definedName>
    <definedName name="ddd" localSheetId="8" hidden="1">'[61]final abstract'!#REF!</definedName>
    <definedName name="ddd" localSheetId="0" hidden="1">'[61]final abstract'!#REF!</definedName>
    <definedName name="ddd" hidden="1">'[61]final abstract'!#REF!</definedName>
    <definedName name="dddd">[151]leads!$H$7</definedName>
    <definedName name="ddddd" localSheetId="8">[63]Material!#REF!</definedName>
    <definedName name="ddddd" localSheetId="0">[63]Material!#REF!</definedName>
    <definedName name="ddddd">[63]Material!#REF!</definedName>
    <definedName name="dddddd">[151]leads!$H$7</definedName>
    <definedName name="dddddddd" localSheetId="8">[63]Material!#REF!</definedName>
    <definedName name="dddddddd" localSheetId="0">[63]Material!#REF!</definedName>
    <definedName name="dddddddd">[63]Material!#REF!</definedName>
    <definedName name="ddddddddddddd" localSheetId="8">[63]Material!#REF!</definedName>
    <definedName name="ddddddddddddd" localSheetId="0">[63]Material!#REF!</definedName>
    <definedName name="ddddddddddddd">[63]Material!#REF!</definedName>
    <definedName name="DDSAND">[150]Leads!$Q$36</definedName>
    <definedName name="DDSS" localSheetId="8">#REF!</definedName>
    <definedName name="DDSS" localSheetId="0">#REF!</definedName>
    <definedName name="DDSS">#REF!</definedName>
    <definedName name="de">'[91]Specification report'!$E$160</definedName>
    <definedName name="de.">'[152]GF SB Ok '!$F$1611</definedName>
    <definedName name="deaf" localSheetId="8">#REF!</definedName>
    <definedName name="deaf" localSheetId="0">#REF!</definedName>
    <definedName name="deaf">#REF!</definedName>
    <definedName name="dee" localSheetId="8">#REF!</definedName>
    <definedName name="dee" localSheetId="0">#REF!</definedName>
    <definedName name="dee">#REF!</definedName>
    <definedName name="dee.">'[91]Specification report'!$E$161</definedName>
    <definedName name="dee_">NA()</definedName>
    <definedName name="deff" localSheetId="8">#REF!</definedName>
    <definedName name="deff" localSheetId="0">#REF!</definedName>
    <definedName name="deff">#REF!</definedName>
    <definedName name="delifting_depths">'[110]data existing_do not delete'!$A$27:$A$40</definedName>
    <definedName name="Depn" localSheetId="8">#REF!</definedName>
    <definedName name="Depn" localSheetId="0">#REF!</definedName>
    <definedName name="Depn">#REF!</definedName>
    <definedName name="depr" localSheetId="8">#REF!</definedName>
    <definedName name="depr" localSheetId="0">#REF!</definedName>
    <definedName name="depr">#REF!</definedName>
    <definedName name="derse" localSheetId="8">[153]Lead!#REF!</definedName>
    <definedName name="derse" localSheetId="0">[153]Lead!#REF!</definedName>
    <definedName name="derse">[153]Lead!#REF!</definedName>
    <definedName name="DES" localSheetId="8">#REF!</definedName>
    <definedName name="DES" localSheetId="0">#REF!</definedName>
    <definedName name="DES">#REF!</definedName>
    <definedName name="DES_10" localSheetId="8">#REF!</definedName>
    <definedName name="DES_10" localSheetId="0">#REF!</definedName>
    <definedName name="DES_10">#REF!</definedName>
    <definedName name="DESC1" localSheetId="8">#REF!</definedName>
    <definedName name="DESC1" localSheetId="0">#REF!</definedName>
    <definedName name="DESC1">#REF!</definedName>
    <definedName name="DESC10" localSheetId="8">#REF!</definedName>
    <definedName name="DESC10">#REF!</definedName>
    <definedName name="DESC100" localSheetId="8">#REF!</definedName>
    <definedName name="DESC100">#REF!</definedName>
    <definedName name="DESC101" localSheetId="8">#REF!</definedName>
    <definedName name="DESC101">#REF!</definedName>
    <definedName name="DESC1011" localSheetId="8">#REF!</definedName>
    <definedName name="DESC1011">#REF!</definedName>
    <definedName name="DESC1012" localSheetId="8">#REF!</definedName>
    <definedName name="DESC1012">#REF!</definedName>
    <definedName name="DESC1013" localSheetId="8">#REF!</definedName>
    <definedName name="DESC1013">#REF!</definedName>
    <definedName name="DESC1014" localSheetId="8">#REF!</definedName>
    <definedName name="DESC1014">#REF!</definedName>
    <definedName name="DESC1015" localSheetId="8">#REF!</definedName>
    <definedName name="DESC1015">#REF!</definedName>
    <definedName name="DESC102" localSheetId="8">#REF!</definedName>
    <definedName name="DESC102">#REF!</definedName>
    <definedName name="DESC103" localSheetId="8">#REF!</definedName>
    <definedName name="DESC103">#REF!</definedName>
    <definedName name="DESC104" localSheetId="8">#REF!</definedName>
    <definedName name="DESC104">#REF!</definedName>
    <definedName name="DESC105" localSheetId="8">#REF!</definedName>
    <definedName name="DESC105">#REF!</definedName>
    <definedName name="DESC106" localSheetId="8">#REF!</definedName>
    <definedName name="DESC106">#REF!</definedName>
    <definedName name="DESC107" localSheetId="8">#REF!</definedName>
    <definedName name="DESC107">#REF!</definedName>
    <definedName name="DESC107A" localSheetId="8">#REF!</definedName>
    <definedName name="DESC107A">#REF!</definedName>
    <definedName name="DESC107B" localSheetId="8">#REF!</definedName>
    <definedName name="DESC107B">#REF!</definedName>
    <definedName name="DESC107C" localSheetId="8">#REF!</definedName>
    <definedName name="DESC107C">#REF!</definedName>
    <definedName name="DESC107D" localSheetId="8">#REF!</definedName>
    <definedName name="DESC107D">#REF!</definedName>
    <definedName name="DESC107E" localSheetId="8">#REF!</definedName>
    <definedName name="DESC107E">#REF!</definedName>
    <definedName name="DESC107F" localSheetId="8">#REF!</definedName>
    <definedName name="DESC107F">#REF!</definedName>
    <definedName name="DESC107G" localSheetId="8">#REF!</definedName>
    <definedName name="DESC107G">#REF!</definedName>
    <definedName name="DESC108" localSheetId="8">#REF!</definedName>
    <definedName name="DESC108">#REF!</definedName>
    <definedName name="DESC108A" localSheetId="8">#REF!</definedName>
    <definedName name="DESC108A">#REF!</definedName>
    <definedName name="DESC108B" localSheetId="8">#REF!</definedName>
    <definedName name="DESC108B">#REF!</definedName>
    <definedName name="DESC108C" localSheetId="8">#REF!</definedName>
    <definedName name="DESC108C">#REF!</definedName>
    <definedName name="DESC108D" localSheetId="8">#REF!</definedName>
    <definedName name="DESC108D">#REF!</definedName>
    <definedName name="DESC108E" localSheetId="8">#REF!</definedName>
    <definedName name="DESC108E">#REF!</definedName>
    <definedName name="DESC108F" localSheetId="8">#REF!</definedName>
    <definedName name="DESC108F">#REF!</definedName>
    <definedName name="DESC108G" localSheetId="8">#REF!</definedName>
    <definedName name="DESC108G">#REF!</definedName>
    <definedName name="DESC108H" localSheetId="8">#REF!</definedName>
    <definedName name="DESC108H">#REF!</definedName>
    <definedName name="DESC108I" localSheetId="8">#REF!</definedName>
    <definedName name="DESC108I">#REF!</definedName>
    <definedName name="DESC108J" localSheetId="8">#REF!</definedName>
    <definedName name="DESC108J">#REF!</definedName>
    <definedName name="DESC108K" localSheetId="8">#REF!</definedName>
    <definedName name="DESC108K">#REF!</definedName>
    <definedName name="DESC108L" localSheetId="8">#REF!</definedName>
    <definedName name="DESC108L">#REF!</definedName>
    <definedName name="DESC108M" localSheetId="8">#REF!</definedName>
    <definedName name="DESC108M">#REF!</definedName>
    <definedName name="DESC108N" localSheetId="8">#REF!</definedName>
    <definedName name="DESC108N">#REF!</definedName>
    <definedName name="DESC108O" localSheetId="8">#REF!</definedName>
    <definedName name="DESC108O">#REF!</definedName>
    <definedName name="DESC108P" localSheetId="8">#REF!</definedName>
    <definedName name="DESC108P">#REF!</definedName>
    <definedName name="DESC109" localSheetId="8">#REF!</definedName>
    <definedName name="DESC109">#REF!</definedName>
    <definedName name="DESC109A" localSheetId="8">#REF!</definedName>
    <definedName name="DESC109A">#REF!</definedName>
    <definedName name="DESC109B" localSheetId="8">#REF!</definedName>
    <definedName name="DESC109B">#REF!</definedName>
    <definedName name="DESC109C" localSheetId="8">#REF!</definedName>
    <definedName name="DESC109C">#REF!</definedName>
    <definedName name="DESC109D" localSheetId="8">#REF!</definedName>
    <definedName name="DESC109D">#REF!</definedName>
    <definedName name="DESC109E" localSheetId="8">#REF!</definedName>
    <definedName name="DESC109E">#REF!</definedName>
    <definedName name="DESC109F" localSheetId="8">#REF!</definedName>
    <definedName name="DESC109F">#REF!</definedName>
    <definedName name="DESC109G" localSheetId="8">#REF!</definedName>
    <definedName name="DESC109G">#REF!</definedName>
    <definedName name="DESC109H" localSheetId="8">#REF!</definedName>
    <definedName name="DESC109H">#REF!</definedName>
    <definedName name="DESC109I" localSheetId="8">#REF!</definedName>
    <definedName name="DESC109I">#REF!</definedName>
    <definedName name="DESC109J" localSheetId="8">#REF!</definedName>
    <definedName name="DESC109J">#REF!</definedName>
    <definedName name="DESC109K" localSheetId="8">#REF!</definedName>
    <definedName name="DESC109K">#REF!</definedName>
    <definedName name="DESC109L" localSheetId="8">#REF!</definedName>
    <definedName name="DESC109L">#REF!</definedName>
    <definedName name="DESC109M" localSheetId="8">#REF!</definedName>
    <definedName name="DESC109M">#REF!</definedName>
    <definedName name="DESC109N" localSheetId="8">#REF!</definedName>
    <definedName name="DESC109N">#REF!</definedName>
    <definedName name="DESC109O" localSheetId="8">#REF!</definedName>
    <definedName name="DESC109O">#REF!</definedName>
    <definedName name="DESC109P" localSheetId="8">#REF!</definedName>
    <definedName name="DESC109P">#REF!</definedName>
    <definedName name="DESC11" localSheetId="8">#REF!</definedName>
    <definedName name="DESC11">#REF!</definedName>
    <definedName name="DESC110" localSheetId="8">#REF!</definedName>
    <definedName name="DESC110">#REF!</definedName>
    <definedName name="DESC110A" localSheetId="8">#REF!</definedName>
    <definedName name="DESC110A">#REF!</definedName>
    <definedName name="DESC110B" localSheetId="8">#REF!</definedName>
    <definedName name="DESC110B">#REF!</definedName>
    <definedName name="DESC110C" localSheetId="8">#REF!</definedName>
    <definedName name="DESC110C">#REF!</definedName>
    <definedName name="DESC110D" localSheetId="8">#REF!</definedName>
    <definedName name="DESC110D">#REF!</definedName>
    <definedName name="DESC110E" localSheetId="8">#REF!</definedName>
    <definedName name="DESC110E">#REF!</definedName>
    <definedName name="DESC110F" localSheetId="8">#REF!</definedName>
    <definedName name="DESC110F">#REF!</definedName>
    <definedName name="DESC110G" localSheetId="8">#REF!</definedName>
    <definedName name="DESC110G">#REF!</definedName>
    <definedName name="DESC110H" localSheetId="8">#REF!</definedName>
    <definedName name="DESC110H">#REF!</definedName>
    <definedName name="DESC110I" localSheetId="8">#REF!</definedName>
    <definedName name="DESC110I">#REF!</definedName>
    <definedName name="DESC110J" localSheetId="8">#REF!</definedName>
    <definedName name="DESC110J">#REF!</definedName>
    <definedName name="DESC110K" localSheetId="8">#REF!</definedName>
    <definedName name="DESC110K">#REF!</definedName>
    <definedName name="DESC110L" localSheetId="8">#REF!</definedName>
    <definedName name="DESC110L">#REF!</definedName>
    <definedName name="DESC110M" localSheetId="8">#REF!</definedName>
    <definedName name="DESC110M">#REF!</definedName>
    <definedName name="DESC110N" localSheetId="8">#REF!</definedName>
    <definedName name="DESC110N">#REF!</definedName>
    <definedName name="DESC110O" localSheetId="8">#REF!</definedName>
    <definedName name="DESC110O">#REF!</definedName>
    <definedName name="DESC110P" localSheetId="8">#REF!</definedName>
    <definedName name="DESC110P">#REF!</definedName>
    <definedName name="DESC111" localSheetId="8">#REF!</definedName>
    <definedName name="DESC111">#REF!</definedName>
    <definedName name="DESC111A" localSheetId="8">#REF!</definedName>
    <definedName name="DESC111A">#REF!</definedName>
    <definedName name="DESC111B" localSheetId="8">#REF!</definedName>
    <definedName name="DESC111B">#REF!</definedName>
    <definedName name="DESC111C" localSheetId="8">#REF!</definedName>
    <definedName name="DESC111C">#REF!</definedName>
    <definedName name="DESC111D" localSheetId="8">#REF!</definedName>
    <definedName name="DESC111D">#REF!</definedName>
    <definedName name="DESC111E" localSheetId="8">#REF!</definedName>
    <definedName name="DESC111E">#REF!</definedName>
    <definedName name="DESC111F" localSheetId="8">#REF!</definedName>
    <definedName name="DESC111F">#REF!</definedName>
    <definedName name="DESC111G" localSheetId="8">#REF!</definedName>
    <definedName name="DESC111G">#REF!</definedName>
    <definedName name="DESC111H" localSheetId="8">#REF!</definedName>
    <definedName name="DESC111H">#REF!</definedName>
    <definedName name="DESC111I" localSheetId="8">#REF!</definedName>
    <definedName name="DESC111I">#REF!</definedName>
    <definedName name="DESC111J" localSheetId="8">#REF!</definedName>
    <definedName name="DESC111J">#REF!</definedName>
    <definedName name="DESC111K" localSheetId="8">#REF!</definedName>
    <definedName name="DESC111K">#REF!</definedName>
    <definedName name="DESC111L" localSheetId="8">#REF!</definedName>
    <definedName name="DESC111L">#REF!</definedName>
    <definedName name="DESC111M" localSheetId="8">#REF!</definedName>
    <definedName name="DESC111M">#REF!</definedName>
    <definedName name="DESC111N" localSheetId="8">#REF!</definedName>
    <definedName name="DESC111N">#REF!</definedName>
    <definedName name="DESC111O" localSheetId="8">#REF!</definedName>
    <definedName name="DESC111O">#REF!</definedName>
    <definedName name="DESC111P" localSheetId="8">#REF!</definedName>
    <definedName name="DESC111P">#REF!</definedName>
    <definedName name="DESC112" localSheetId="8">#REF!</definedName>
    <definedName name="DESC112">#REF!</definedName>
    <definedName name="DESC112A" localSheetId="8">#REF!</definedName>
    <definedName name="DESC112A">#REF!</definedName>
    <definedName name="DESC112B" localSheetId="8">#REF!</definedName>
    <definedName name="DESC112B">#REF!</definedName>
    <definedName name="DESC112C" localSheetId="8">#REF!</definedName>
    <definedName name="DESC112C">#REF!</definedName>
    <definedName name="DESC112D" localSheetId="8">#REF!</definedName>
    <definedName name="DESC112D">#REF!</definedName>
    <definedName name="DESC112E" localSheetId="8">#REF!</definedName>
    <definedName name="DESC112E">#REF!</definedName>
    <definedName name="DESC112F" localSheetId="8">#REF!</definedName>
    <definedName name="DESC112F">#REF!</definedName>
    <definedName name="DESC112G" localSheetId="8">#REF!</definedName>
    <definedName name="DESC112G">#REF!</definedName>
    <definedName name="DESC112H" localSheetId="8">#REF!</definedName>
    <definedName name="DESC112H">#REF!</definedName>
    <definedName name="DESC112I" localSheetId="8">#REF!</definedName>
    <definedName name="DESC112I">#REF!</definedName>
    <definedName name="DESC112J" localSheetId="8">#REF!</definedName>
    <definedName name="DESC112J">#REF!</definedName>
    <definedName name="DESC112K" localSheetId="8">#REF!</definedName>
    <definedName name="DESC112K">#REF!</definedName>
    <definedName name="DESC112L" localSheetId="8">#REF!</definedName>
    <definedName name="DESC112L">#REF!</definedName>
    <definedName name="DESC112M" localSheetId="8">#REF!</definedName>
    <definedName name="DESC112M">#REF!</definedName>
    <definedName name="DESC112N" localSheetId="8">#REF!</definedName>
    <definedName name="DESC112N">#REF!</definedName>
    <definedName name="DESC112O" localSheetId="8">#REF!</definedName>
    <definedName name="DESC112O">#REF!</definedName>
    <definedName name="DESC112P" localSheetId="8">#REF!</definedName>
    <definedName name="DESC112P">#REF!</definedName>
    <definedName name="DESC113" localSheetId="8">#REF!</definedName>
    <definedName name="DESC113">#REF!</definedName>
    <definedName name="DESC113A" localSheetId="8">#REF!</definedName>
    <definedName name="DESC113A">#REF!</definedName>
    <definedName name="DESC113B" localSheetId="8">#REF!</definedName>
    <definedName name="DESC113B">#REF!</definedName>
    <definedName name="DESC113C" localSheetId="8">#REF!</definedName>
    <definedName name="DESC113C">#REF!</definedName>
    <definedName name="DESC113D" localSheetId="8">#REF!</definedName>
    <definedName name="DESC113D">#REF!</definedName>
    <definedName name="DESC113E" localSheetId="8">#REF!</definedName>
    <definedName name="DESC113E">#REF!</definedName>
    <definedName name="DESC113F" localSheetId="8">#REF!</definedName>
    <definedName name="DESC113F">#REF!</definedName>
    <definedName name="DESC113G" localSheetId="8">#REF!</definedName>
    <definedName name="DESC113G">#REF!</definedName>
    <definedName name="DESC113H" localSheetId="8">#REF!</definedName>
    <definedName name="DESC113H">#REF!</definedName>
    <definedName name="DESC113I" localSheetId="8">#REF!</definedName>
    <definedName name="DESC113I">#REF!</definedName>
    <definedName name="DESC113J" localSheetId="8">#REF!</definedName>
    <definedName name="DESC113J">#REF!</definedName>
    <definedName name="DESC113K" localSheetId="8">#REF!</definedName>
    <definedName name="DESC113K">#REF!</definedName>
    <definedName name="DESC114" localSheetId="8">#REF!</definedName>
    <definedName name="DESC114">#REF!</definedName>
    <definedName name="DESC115" localSheetId="8">#REF!</definedName>
    <definedName name="DESC115">#REF!</definedName>
    <definedName name="DESC116" localSheetId="8">#REF!</definedName>
    <definedName name="DESC116">#REF!</definedName>
    <definedName name="DESC117" localSheetId="8">#REF!</definedName>
    <definedName name="DESC117">#REF!</definedName>
    <definedName name="DESC118" localSheetId="8">#REF!</definedName>
    <definedName name="DESC118">#REF!</definedName>
    <definedName name="DESC119" localSheetId="8">#REF!</definedName>
    <definedName name="DESC119">#REF!</definedName>
    <definedName name="DESC12" localSheetId="8">#REF!</definedName>
    <definedName name="DESC12">#REF!</definedName>
    <definedName name="DESC120" localSheetId="8">#REF!</definedName>
    <definedName name="DESC120">#REF!</definedName>
    <definedName name="DESC121" localSheetId="8">#REF!</definedName>
    <definedName name="DESC121">#REF!</definedName>
    <definedName name="DESC122" localSheetId="8">#REF!</definedName>
    <definedName name="DESC122">#REF!</definedName>
    <definedName name="DESC123" localSheetId="8">#REF!</definedName>
    <definedName name="DESC123">#REF!</definedName>
    <definedName name="DESC124" localSheetId="8">#REF!</definedName>
    <definedName name="DESC124">#REF!</definedName>
    <definedName name="DESC125" localSheetId="8">#REF!</definedName>
    <definedName name="DESC125">#REF!</definedName>
    <definedName name="DESC126" localSheetId="8">#REF!</definedName>
    <definedName name="DESC126">#REF!</definedName>
    <definedName name="DESC127" localSheetId="8">#REF!</definedName>
    <definedName name="DESC127">#REF!</definedName>
    <definedName name="DESC127A" localSheetId="8">#REF!</definedName>
    <definedName name="DESC127A">#REF!</definedName>
    <definedName name="DESC127B" localSheetId="8">#REF!</definedName>
    <definedName name="DESC127B">#REF!</definedName>
    <definedName name="DESC127C" localSheetId="8">#REF!</definedName>
    <definedName name="DESC127C">#REF!</definedName>
    <definedName name="DESC127D" localSheetId="8">#REF!</definedName>
    <definedName name="DESC127D">#REF!</definedName>
    <definedName name="DESC127E" localSheetId="8">#REF!</definedName>
    <definedName name="DESC127E">#REF!</definedName>
    <definedName name="DESC127F" localSheetId="8">#REF!</definedName>
    <definedName name="DESC127F">#REF!</definedName>
    <definedName name="DESC127G" localSheetId="8">#REF!</definedName>
    <definedName name="DESC127G">#REF!</definedName>
    <definedName name="DESC127H" localSheetId="8">#REF!</definedName>
    <definedName name="DESC127H">#REF!</definedName>
    <definedName name="DESC127I" localSheetId="8">#REF!</definedName>
    <definedName name="DESC127I">#REF!</definedName>
    <definedName name="DESC127J" localSheetId="8">#REF!</definedName>
    <definedName name="DESC127J">#REF!</definedName>
    <definedName name="DESC128" localSheetId="8">#REF!</definedName>
    <definedName name="DESC128">#REF!</definedName>
    <definedName name="DESC128A" localSheetId="8">#REF!</definedName>
    <definedName name="DESC128A">#REF!</definedName>
    <definedName name="DESC128B" localSheetId="8">#REF!</definedName>
    <definedName name="DESC128B">#REF!</definedName>
    <definedName name="DESC128C" localSheetId="8">#REF!</definedName>
    <definedName name="DESC128C">#REF!</definedName>
    <definedName name="DESC128D" localSheetId="8">#REF!</definedName>
    <definedName name="DESC128D">#REF!</definedName>
    <definedName name="DESC128E" localSheetId="8">#REF!</definedName>
    <definedName name="DESC128E">#REF!</definedName>
    <definedName name="DESC128F" localSheetId="8">#REF!</definedName>
    <definedName name="DESC128F">#REF!</definedName>
    <definedName name="DESC128G" localSheetId="8">#REF!</definedName>
    <definedName name="DESC128G">#REF!</definedName>
    <definedName name="DESC129" localSheetId="8">#REF!</definedName>
    <definedName name="DESC129">#REF!</definedName>
    <definedName name="DESC129A" localSheetId="8">#REF!</definedName>
    <definedName name="DESC129A">#REF!</definedName>
    <definedName name="DESC129B" localSheetId="8">#REF!</definedName>
    <definedName name="DESC129B">#REF!</definedName>
    <definedName name="DESC129C" localSheetId="8">#REF!</definedName>
    <definedName name="DESC129C">#REF!</definedName>
    <definedName name="DESC129D" localSheetId="8">#REF!</definedName>
    <definedName name="DESC129D">#REF!</definedName>
    <definedName name="DESC13" localSheetId="8">#REF!</definedName>
    <definedName name="DESC13">#REF!</definedName>
    <definedName name="DESC130" localSheetId="8">#REF!</definedName>
    <definedName name="DESC130">#REF!</definedName>
    <definedName name="DESC130A" localSheetId="8">#REF!</definedName>
    <definedName name="DESC130A">#REF!</definedName>
    <definedName name="DESC130B" localSheetId="8">#REF!</definedName>
    <definedName name="DESC130B">#REF!</definedName>
    <definedName name="DESC131" localSheetId="8">#REF!</definedName>
    <definedName name="DESC131">#REF!</definedName>
    <definedName name="DESC132" localSheetId="8">#REF!</definedName>
    <definedName name="DESC132">#REF!</definedName>
    <definedName name="DESC133" localSheetId="8">#REF!</definedName>
    <definedName name="DESC133">#REF!</definedName>
    <definedName name="DESC14" localSheetId="8">#REF!</definedName>
    <definedName name="DESC14">#REF!</definedName>
    <definedName name="DESC143" localSheetId="8">#REF!</definedName>
    <definedName name="DESC143">#REF!</definedName>
    <definedName name="DESC144" localSheetId="8">#REF!</definedName>
    <definedName name="DESC144">#REF!</definedName>
    <definedName name="DESC145" localSheetId="8">#REF!</definedName>
    <definedName name="DESC145">#REF!</definedName>
    <definedName name="DESC146" localSheetId="8">#REF!</definedName>
    <definedName name="DESC146">#REF!</definedName>
    <definedName name="DESC147" localSheetId="8">#REF!</definedName>
    <definedName name="DESC147">#REF!</definedName>
    <definedName name="DESC148" localSheetId="8">#REF!</definedName>
    <definedName name="DESC148">#REF!</definedName>
    <definedName name="DESC149" localSheetId="8">#REF!</definedName>
    <definedName name="DESC149">#REF!</definedName>
    <definedName name="DESC15" localSheetId="8">#REF!</definedName>
    <definedName name="DESC15">#REF!</definedName>
    <definedName name="DESC150" localSheetId="8">#REF!</definedName>
    <definedName name="DESC150">#REF!</definedName>
    <definedName name="DESC151" localSheetId="8">#REF!</definedName>
    <definedName name="DESC151">#REF!</definedName>
    <definedName name="DESC151A" localSheetId="8">#REF!</definedName>
    <definedName name="DESC151A">#REF!</definedName>
    <definedName name="DESC151B" localSheetId="8">#REF!</definedName>
    <definedName name="DESC151B">#REF!</definedName>
    <definedName name="DESC151C" localSheetId="8">#REF!</definedName>
    <definedName name="DESC151C">#REF!</definedName>
    <definedName name="DESC151D" localSheetId="8">#REF!</definedName>
    <definedName name="DESC151D">#REF!</definedName>
    <definedName name="DESC152" localSheetId="8">#REF!</definedName>
    <definedName name="DESC152">#REF!</definedName>
    <definedName name="DESC153" localSheetId="8">#REF!</definedName>
    <definedName name="DESC153">#REF!</definedName>
    <definedName name="DESC154" localSheetId="8">#REF!</definedName>
    <definedName name="DESC154">#REF!</definedName>
    <definedName name="DESC155" localSheetId="8">#REF!</definedName>
    <definedName name="DESC155">#REF!</definedName>
    <definedName name="DESC156" localSheetId="8">#REF!</definedName>
    <definedName name="DESC156">#REF!</definedName>
    <definedName name="DESC157" localSheetId="8">#REF!</definedName>
    <definedName name="DESC157">#REF!</definedName>
    <definedName name="DESC158" localSheetId="8">#REF!</definedName>
    <definedName name="DESC158">#REF!</definedName>
    <definedName name="DESC16" localSheetId="8">#REF!</definedName>
    <definedName name="DESC16">#REF!</definedName>
    <definedName name="DESC17" localSheetId="8">#REF!</definedName>
    <definedName name="DESC17">#REF!</definedName>
    <definedName name="DESC18" localSheetId="8">#REF!</definedName>
    <definedName name="DESC18">#REF!</definedName>
    <definedName name="DESC19" localSheetId="8">#REF!</definedName>
    <definedName name="DESC19">#REF!</definedName>
    <definedName name="DESC2" localSheetId="8">#REF!</definedName>
    <definedName name="DESC2">#REF!</definedName>
    <definedName name="DESC20" localSheetId="8">#REF!</definedName>
    <definedName name="DESC20">#REF!</definedName>
    <definedName name="DESC21" localSheetId="8">#REF!</definedName>
    <definedName name="DESC21">#REF!</definedName>
    <definedName name="DESC22" localSheetId="8">#REF!</definedName>
    <definedName name="DESC22">#REF!</definedName>
    <definedName name="DESC23" localSheetId="8">#REF!</definedName>
    <definedName name="DESC23">#REF!</definedName>
    <definedName name="DESC24" localSheetId="8">#REF!</definedName>
    <definedName name="DESC24">#REF!</definedName>
    <definedName name="DESC25" localSheetId="8">#REF!</definedName>
    <definedName name="DESC25">#REF!</definedName>
    <definedName name="DESC26" localSheetId="8">#REF!</definedName>
    <definedName name="DESC26">#REF!</definedName>
    <definedName name="DESC27" localSheetId="8">#REF!</definedName>
    <definedName name="DESC27">#REF!</definedName>
    <definedName name="DESC28" localSheetId="8">#REF!</definedName>
    <definedName name="DESC28">#REF!</definedName>
    <definedName name="DESC29" localSheetId="8">#REF!</definedName>
    <definedName name="DESC29">#REF!</definedName>
    <definedName name="DESC3" localSheetId="8">#REF!</definedName>
    <definedName name="DESC3">#REF!</definedName>
    <definedName name="DESC30" localSheetId="8">#REF!</definedName>
    <definedName name="DESC30">#REF!</definedName>
    <definedName name="DESC31" localSheetId="8">#REF!</definedName>
    <definedName name="DESC31">#REF!</definedName>
    <definedName name="DESC32" localSheetId="8">#REF!</definedName>
    <definedName name="DESC32">#REF!</definedName>
    <definedName name="DESC33" localSheetId="8">#REF!</definedName>
    <definedName name="DESC33">#REF!</definedName>
    <definedName name="DESC34" localSheetId="8">#REF!</definedName>
    <definedName name="DESC34">#REF!</definedName>
    <definedName name="DESC35" localSheetId="8">#REF!</definedName>
    <definedName name="DESC35">#REF!</definedName>
    <definedName name="DESC36" localSheetId="8">#REF!</definedName>
    <definedName name="DESC36">#REF!</definedName>
    <definedName name="DESC37" localSheetId="8">#REF!</definedName>
    <definedName name="DESC37">#REF!</definedName>
    <definedName name="DESC38" localSheetId="8">#REF!</definedName>
    <definedName name="DESC38">#REF!</definedName>
    <definedName name="DESC39" localSheetId="8">#REF!</definedName>
    <definedName name="DESC39">#REF!</definedName>
    <definedName name="DESC4" localSheetId="8">#REF!</definedName>
    <definedName name="DESC4">#REF!</definedName>
    <definedName name="DESC40" localSheetId="8">#REF!</definedName>
    <definedName name="DESC40">#REF!</definedName>
    <definedName name="DESC41" localSheetId="8">#REF!</definedName>
    <definedName name="DESC41">#REF!</definedName>
    <definedName name="DESC42" localSheetId="8">#REF!</definedName>
    <definedName name="DESC42">#REF!</definedName>
    <definedName name="DESC43" localSheetId="8">#REF!</definedName>
    <definedName name="DESC43">#REF!</definedName>
    <definedName name="DESC44" localSheetId="8">#REF!</definedName>
    <definedName name="DESC44">#REF!</definedName>
    <definedName name="DESC45" localSheetId="8">#REF!</definedName>
    <definedName name="DESC45">#REF!</definedName>
    <definedName name="DESC46" localSheetId="8">#REF!</definedName>
    <definedName name="DESC46">#REF!</definedName>
    <definedName name="DESC47" localSheetId="8">#REF!</definedName>
    <definedName name="DESC47">#REF!</definedName>
    <definedName name="DESC48" localSheetId="8">#REF!</definedName>
    <definedName name="DESC48">#REF!</definedName>
    <definedName name="DESC49" localSheetId="8">#REF!</definedName>
    <definedName name="DESC49">#REF!</definedName>
    <definedName name="DESC5" localSheetId="8">#REF!</definedName>
    <definedName name="DESC5">#REF!</definedName>
    <definedName name="DESC50" localSheetId="8">#REF!</definedName>
    <definedName name="DESC50">#REF!</definedName>
    <definedName name="DESC51" localSheetId="8">#REF!</definedName>
    <definedName name="DESC51">#REF!</definedName>
    <definedName name="DESC52" localSheetId="8">#REF!</definedName>
    <definedName name="DESC52">#REF!</definedName>
    <definedName name="DESC53" localSheetId="8">#REF!</definedName>
    <definedName name="DESC53">#REF!</definedName>
    <definedName name="DESC54" localSheetId="8">#REF!</definedName>
    <definedName name="DESC54">#REF!</definedName>
    <definedName name="DESC55" localSheetId="8">#REF!</definedName>
    <definedName name="DESC55">#REF!</definedName>
    <definedName name="DESC56" localSheetId="8">#REF!</definedName>
    <definedName name="DESC56">#REF!</definedName>
    <definedName name="DESC57" localSheetId="8">#REF!</definedName>
    <definedName name="DESC57">#REF!</definedName>
    <definedName name="DESC58" localSheetId="8">#REF!</definedName>
    <definedName name="DESC58">#REF!</definedName>
    <definedName name="DESC59" localSheetId="8">#REF!</definedName>
    <definedName name="DESC59">#REF!</definedName>
    <definedName name="DESC6" localSheetId="8">#REF!</definedName>
    <definedName name="DESC6">#REF!</definedName>
    <definedName name="DESC60" localSheetId="8">#REF!</definedName>
    <definedName name="DESC60">#REF!</definedName>
    <definedName name="DESC61" localSheetId="8">#REF!</definedName>
    <definedName name="DESC61">#REF!</definedName>
    <definedName name="DESC62" localSheetId="8">#REF!</definedName>
    <definedName name="DESC62">#REF!</definedName>
    <definedName name="DESC63" localSheetId="8">#REF!</definedName>
    <definedName name="DESC63">#REF!</definedName>
    <definedName name="DESC64" localSheetId="8">#REF!</definedName>
    <definedName name="DESC64">#REF!</definedName>
    <definedName name="DESC65" localSheetId="8">#REF!</definedName>
    <definedName name="DESC65">#REF!</definedName>
    <definedName name="DESC66" localSheetId="8">#REF!</definedName>
    <definedName name="DESC66">#REF!</definedName>
    <definedName name="DESC67" localSheetId="8">#REF!</definedName>
    <definedName name="DESC67">#REF!</definedName>
    <definedName name="DESC68" localSheetId="8">#REF!</definedName>
    <definedName name="DESC68">#REF!</definedName>
    <definedName name="DESC69" localSheetId="8">#REF!</definedName>
    <definedName name="DESC69">#REF!</definedName>
    <definedName name="DESC7" localSheetId="8">#REF!</definedName>
    <definedName name="DESC7">#REF!</definedName>
    <definedName name="DESC70" localSheetId="8">#REF!</definedName>
    <definedName name="DESC70">#REF!</definedName>
    <definedName name="DESC71" localSheetId="8">#REF!</definedName>
    <definedName name="DESC71">#REF!</definedName>
    <definedName name="DESC72" localSheetId="8">#REF!</definedName>
    <definedName name="DESC72">#REF!</definedName>
    <definedName name="DESC73" localSheetId="8">#REF!</definedName>
    <definedName name="DESC73">#REF!</definedName>
    <definedName name="DESC74" localSheetId="8">#REF!</definedName>
    <definedName name="DESC74">#REF!</definedName>
    <definedName name="DESC75" localSheetId="8">#REF!</definedName>
    <definedName name="DESC75">#REF!</definedName>
    <definedName name="DESC76" localSheetId="8">#REF!</definedName>
    <definedName name="DESC76">#REF!</definedName>
    <definedName name="DESC77" localSheetId="8">#REF!</definedName>
    <definedName name="DESC77">#REF!</definedName>
    <definedName name="DESC78" localSheetId="8">#REF!</definedName>
    <definedName name="DESC78">#REF!</definedName>
    <definedName name="DESC79" localSheetId="8">#REF!</definedName>
    <definedName name="DESC79">#REF!</definedName>
    <definedName name="DESC79A" localSheetId="8">#REF!</definedName>
    <definedName name="DESC79A">#REF!</definedName>
    <definedName name="DESC79B" localSheetId="8">#REF!</definedName>
    <definedName name="DESC79B">#REF!</definedName>
    <definedName name="DESC79C" localSheetId="8">#REF!</definedName>
    <definedName name="DESC79C">#REF!</definedName>
    <definedName name="DESC8" localSheetId="8">#REF!</definedName>
    <definedName name="DESC8">#REF!</definedName>
    <definedName name="DESC80" localSheetId="8">#REF!</definedName>
    <definedName name="DESC80">#REF!</definedName>
    <definedName name="DESC80A" localSheetId="8">#REF!</definedName>
    <definedName name="DESC80A">#REF!</definedName>
    <definedName name="DESC80B" localSheetId="8">#REF!</definedName>
    <definedName name="DESC80B">#REF!</definedName>
    <definedName name="DESC80C" localSheetId="8">#REF!</definedName>
    <definedName name="DESC80C">#REF!</definedName>
    <definedName name="DESC81" localSheetId="8">#REF!</definedName>
    <definedName name="DESC81">#REF!</definedName>
    <definedName name="DESC82" localSheetId="8">#REF!</definedName>
    <definedName name="DESC82">#REF!</definedName>
    <definedName name="DESC83" localSheetId="8">#REF!</definedName>
    <definedName name="DESC83">#REF!</definedName>
    <definedName name="DESC84" localSheetId="8">#REF!</definedName>
    <definedName name="DESC84">#REF!</definedName>
    <definedName name="DESC85" localSheetId="8">#REF!</definedName>
    <definedName name="DESC85">#REF!</definedName>
    <definedName name="DESC86" localSheetId="8">#REF!</definedName>
    <definedName name="DESC86">#REF!</definedName>
    <definedName name="DESC87" localSheetId="8">#REF!</definedName>
    <definedName name="DESC87">#REF!</definedName>
    <definedName name="DESC88" localSheetId="8">#REF!</definedName>
    <definedName name="DESC88">#REF!</definedName>
    <definedName name="DESC89" localSheetId="8">#REF!</definedName>
    <definedName name="DESC89">#REF!</definedName>
    <definedName name="DESC9" localSheetId="8">#REF!</definedName>
    <definedName name="DESC9">#REF!</definedName>
    <definedName name="DESC90" localSheetId="8">#REF!</definedName>
    <definedName name="DESC90">#REF!</definedName>
    <definedName name="DESC91" localSheetId="8">#REF!</definedName>
    <definedName name="DESC91">#REF!</definedName>
    <definedName name="DESC92" localSheetId="8">#REF!</definedName>
    <definedName name="DESC92">#REF!</definedName>
    <definedName name="DESC93" localSheetId="8">#REF!</definedName>
    <definedName name="DESC93">#REF!</definedName>
    <definedName name="DESC94" localSheetId="8">#REF!</definedName>
    <definedName name="DESC94">#REF!</definedName>
    <definedName name="DESC95" localSheetId="8">#REF!</definedName>
    <definedName name="DESC95">#REF!</definedName>
    <definedName name="DESC96" localSheetId="8">#REF!</definedName>
    <definedName name="DESC96">#REF!</definedName>
    <definedName name="DESC97" localSheetId="8">#REF!</definedName>
    <definedName name="DESC97">#REF!</definedName>
    <definedName name="DESC98" localSheetId="8">#REF!</definedName>
    <definedName name="DESC98">#REF!</definedName>
    <definedName name="DESC99" localSheetId="8">#REF!</definedName>
    <definedName name="DESC99">#REF!</definedName>
    <definedName name="description">[154]maya!$A$71:$A$98</definedName>
    <definedName name="DESIGN_PERIOD">[62]CPHEEO!$C$17</definedName>
    <definedName name="designed" localSheetId="8">#REF!</definedName>
    <definedName name="designed" localSheetId="0">#REF!</definedName>
    <definedName name="designed">#REF!</definedName>
    <definedName name="detailed">'[155]C-data'!$F$25</definedName>
    <definedName name="DetEst">NA()</definedName>
    <definedName name="df" localSheetId="8">[73]data!#REF!</definedName>
    <definedName name="df" localSheetId="0">[73]data!#REF!</definedName>
    <definedName name="df">[73]data!#REF!</definedName>
    <definedName name="dfas" localSheetId="8" hidden="1">'[61]final abstract'!#REF!</definedName>
    <definedName name="dfas" localSheetId="0" hidden="1">'[61]final abstract'!#REF!</definedName>
    <definedName name="dfas" hidden="1">'[61]final abstract'!#REF!</definedName>
    <definedName name="dfd">[156]leads!$H$7</definedName>
    <definedName name="dfdd" localSheetId="8">#REF!</definedName>
    <definedName name="dfdd" localSheetId="0">#REF!</definedName>
    <definedName name="dfdd">#REF!</definedName>
    <definedName name="dfdddd" localSheetId="8">#REF!</definedName>
    <definedName name="dfdddd" localSheetId="0">#REF!</definedName>
    <definedName name="dfdddd">#REF!</definedName>
    <definedName name="dfdfd" localSheetId="8">#REF!</definedName>
    <definedName name="dfdfd" localSheetId="0">#REF!</definedName>
    <definedName name="dfdfd">#REF!</definedName>
    <definedName name="dfdfkljdsf">[157]pvc_basic!$G$14</definedName>
    <definedName name="dfds" localSheetId="8">#REF!</definedName>
    <definedName name="dfds" localSheetId="0">#REF!</definedName>
    <definedName name="dfds">#REF!</definedName>
    <definedName name="dfdsfd">'[158]Plant &amp;  Machinery'!$G$13</definedName>
    <definedName name="dfef" localSheetId="8">[159]Lead!#REF!</definedName>
    <definedName name="dfef" localSheetId="0">[159]Lead!#REF!</definedName>
    <definedName name="dfef">[159]Lead!#REF!</definedName>
    <definedName name="dffg" localSheetId="8">#REF!</definedName>
    <definedName name="dffg" localSheetId="0">#REF!</definedName>
    <definedName name="dffg">#REF!</definedName>
    <definedName name="dffggff" localSheetId="8">#REF!</definedName>
    <definedName name="dffggff" localSheetId="0">#REF!</definedName>
    <definedName name="dffggff">#REF!</definedName>
    <definedName name="dfgdg" localSheetId="8">#REF!</definedName>
    <definedName name="dfgdg" localSheetId="0">#REF!</definedName>
    <definedName name="dfgdg">#REF!</definedName>
    <definedName name="dfghtjitujyi5ryhfrth" localSheetId="8">#REF!</definedName>
    <definedName name="dfghtjitujyi5ryhfrth">#REF!</definedName>
    <definedName name="dfgyhf" localSheetId="8">#REF!</definedName>
    <definedName name="dfgyhf">#REF!</definedName>
    <definedName name="dfhdf" localSheetId="8">#REF!</definedName>
    <definedName name="dfhdf">#REF!</definedName>
    <definedName name="DFSDGFG" localSheetId="8">#REF!</definedName>
    <definedName name="DFSDGFG">#REF!</definedName>
    <definedName name="dfsf" localSheetId="8">'[160]p&amp;m'!#REF!</definedName>
    <definedName name="dfsf">'[160]p&amp;m'!#REF!</definedName>
    <definedName name="dg" localSheetId="8">#REF!</definedName>
    <definedName name="dg" localSheetId="0">#REF!</definedName>
    <definedName name="dg">#REF!</definedName>
    <definedName name="DGFD" localSheetId="8">#REF!</definedName>
    <definedName name="DGFD" localSheetId="0">#REF!</definedName>
    <definedName name="DGFD">#REF!</definedName>
    <definedName name="dghh" localSheetId="8">#REF!</definedName>
    <definedName name="dghh" localSheetId="0">#REF!</definedName>
    <definedName name="dghh">#REF!</definedName>
    <definedName name="dgl" localSheetId="8">#REF!</definedName>
    <definedName name="dgl">#REF!</definedName>
    <definedName name="dhshdjkdhj" localSheetId="8">[63]Material!#REF!</definedName>
    <definedName name="dhshdjkdhj">[63]Material!#REF!</definedName>
    <definedName name="DI" localSheetId="8">#REF!</definedName>
    <definedName name="DI" localSheetId="0">#REF!</definedName>
    <definedName name="DI">#REF!</definedName>
    <definedName name="DI_C">[62]wh_data_R!$D$306:$H$328</definedName>
    <definedName name="DI_CL">[62]wh_data_R!$D$305:$H$305</definedName>
    <definedName name="DI_CL_RATES">[62]wh_data!$M$87:$N$87</definedName>
    <definedName name="DI_CLL">[62]wh_data_R!$S$378:$U$381</definedName>
    <definedName name="DI_CLR">[62]wh_data!$L$87:$N$87</definedName>
    <definedName name="DI_CLS">[62]wh_data_R!$S$378:$S$381</definedName>
    <definedName name="DI_D_R">[62]CPHEEO!$BB$3:$BB$39</definedName>
    <definedName name="DI_D_RATES">[117]DI!$C$25:$Q$25</definedName>
    <definedName name="DI_DC">[62]wh_data_R!$A$89:$A$110</definedName>
    <definedName name="DI_DL_RANGE">[62]CPHEEO!$BB$3:$BB$14</definedName>
    <definedName name="DI_DR">[62]wh_data!$L$88:$L$103</definedName>
    <definedName name="DI_FR_K7">[117]DI!$C$35:$Q$35</definedName>
    <definedName name="DI_FR_K9">[117]DI!$C$19:$Q$19</definedName>
    <definedName name="DI_G">[62]wh_data_R!$S$1440:$S$1441</definedName>
    <definedName name="DI_P">[62]wh_data_R!$T$1440:$T$1441</definedName>
    <definedName name="DI_RATES">[62]wh_data!$L$88:$N$103</definedName>
    <definedName name="DI_T">[62]wh_data!$A$88:$C$112</definedName>
    <definedName name="dia">[160]Sheet2!$A$1:$B$9</definedName>
    <definedName name="DIA.SSF" localSheetId="8">#REF!</definedName>
    <definedName name="DIA.SSF" localSheetId="0">#REF!</definedName>
    <definedName name="DIA.SSF">#REF!</definedName>
    <definedName name="DIAA" localSheetId="8">#REF!</definedName>
    <definedName name="DIAA" localSheetId="0">#REF!</definedName>
    <definedName name="DIAA">#REF!</definedName>
    <definedName name="diff_20ab" localSheetId="8">#REF!</definedName>
    <definedName name="diff_20ab" localSheetId="0">#REF!</definedName>
    <definedName name="diff_20ab">#REF!</definedName>
    <definedName name="dipu" localSheetId="8">#REF!</definedName>
    <definedName name="dipu">#REF!</definedName>
    <definedName name="dis">0.5</definedName>
    <definedName name="Discount" localSheetId="8" hidden="1">#REF!</definedName>
    <definedName name="Discount" hidden="1">#REF!</definedName>
    <definedName name="display_area_2" localSheetId="8" hidden="1">#REF!</definedName>
    <definedName name="display_area_2" hidden="1">#REF!</definedName>
    <definedName name="dist" localSheetId="8">#REF!</definedName>
    <definedName name="dist">#REF!</definedName>
    <definedName name="Dist_Abstract" localSheetId="8">#REF!</definedName>
    <definedName name="Dist_Abstract">#REF!</definedName>
    <definedName name="div">[13]DATA!$H$250</definedName>
    <definedName name="djb" localSheetId="8">#REF!</definedName>
    <definedName name="djb" localSheetId="0">#REF!</definedName>
    <definedName name="djb">#REF!</definedName>
    <definedName name="DJD" localSheetId="8">#REF!</definedName>
    <definedName name="DJD" localSheetId="0">#REF!</definedName>
    <definedName name="DJD">#REF!</definedName>
    <definedName name="DJE" localSheetId="8">#REF!</definedName>
    <definedName name="DJE" localSheetId="0">#REF!</definedName>
    <definedName name="DJE">#REF!</definedName>
    <definedName name="DKDK">[161]Labour!$D$5</definedName>
    <definedName name="DL">'[116]MTC-estimate'!$C$9</definedName>
    <definedName name="DM" localSheetId="8">#REF!</definedName>
    <definedName name="DM" localSheetId="0">#REF!</definedName>
    <definedName name="DM">#REF!</definedName>
    <definedName name="Dname" localSheetId="8">#REF!</definedName>
    <definedName name="Dname" localSheetId="0">#REF!</definedName>
    <definedName name="Dname">#REF!</definedName>
    <definedName name="dndfh" localSheetId="8">#REF!</definedName>
    <definedName name="dndfh" localSheetId="0">#REF!</definedName>
    <definedName name="dndfh">#REF!</definedName>
    <definedName name="do___________________________________________________________20_B">'[58]Common '!$D$182</definedName>
    <definedName name="docu" localSheetId="8">#REF!</definedName>
    <definedName name="docu" localSheetId="0">#REF!</definedName>
    <definedName name="docu">#REF!</definedName>
    <definedName name="door_one_m" localSheetId="8">#REF!</definedName>
    <definedName name="door_one_m" localSheetId="0">#REF!</definedName>
    <definedName name="door_one_m">#REF!</definedName>
    <definedName name="door_sizes">'[110]data existing_do not delete'!$E$33:$E$50</definedName>
    <definedName name="door_toilet" localSheetId="8">#REF!</definedName>
    <definedName name="door_toilet" localSheetId="0">#REF!</definedName>
    <definedName name="door_toilet">#REF!</definedName>
    <definedName name="doordata3" localSheetId="8">#REF!</definedName>
    <definedName name="doordata3" localSheetId="0">#REF!</definedName>
    <definedName name="doordata3">#REF!</definedName>
    <definedName name="DOW_CORNING_789_SILICONE_SEALANT" localSheetId="8">#REF!</definedName>
    <definedName name="DOW_CORNING_789_SILICONE_SEALANT" localSheetId="0">#REF!</definedName>
    <definedName name="DOW_CORNING_789_SILICONE_SEALANT">#REF!</definedName>
    <definedName name="DOW_CORNING_789_SILICONE_SEALANT_8" localSheetId="8">#REF!</definedName>
    <definedName name="DOW_CORNING_789_SILICONE_SEALANT_8">#REF!</definedName>
    <definedName name="DPP" localSheetId="8">#REF!</definedName>
    <definedName name="DPP">#REF!</definedName>
    <definedName name="dq" localSheetId="8">#REF!</definedName>
    <definedName name="dq">#REF!</definedName>
    <definedName name="drain" localSheetId="8">#REF!</definedName>
    <definedName name="drain">#REF!</definedName>
    <definedName name="DRAWINGS" localSheetId="8">#REF!</definedName>
    <definedName name="DRAWINGS">#REF!</definedName>
    <definedName name="DRAWINGS_I" localSheetId="8">#REF!</definedName>
    <definedName name="DRAWINGS_I">#REF!</definedName>
    <definedName name="dreq" localSheetId="8">#REF!</definedName>
    <definedName name="dreq">#REF!</definedName>
    <definedName name="drgfuj" localSheetId="8">#REF!</definedName>
    <definedName name="drgfuj">#REF!</definedName>
    <definedName name="Drilling_holes_in_hard_rock__sheet_rock_with_pnuematic_compressor_including_grouting_the_holes_with_neat_cement_slurry__excluding_cost_of_steel_and_its_fabrication_charges" localSheetId="8">'[162]sup dat'!#REF!</definedName>
    <definedName name="Drilling_holes_in_hard_rock__sheet_rock_with_pnuematic_compressor_including_grouting_the_holes_with_neat_cement_slurry__excluding_cost_of_steel_and_its_fabrication_charges">'[162]sup dat'!#REF!</definedName>
    <definedName name="DRINKING" localSheetId="8">'[85]Data.F8.BTR'!#REF!</definedName>
    <definedName name="DRINKING" localSheetId="0">'[85]Data.F8.BTR'!#REF!</definedName>
    <definedName name="DRINKING">'[85]Data.F8.BTR'!#REF!</definedName>
    <definedName name="drr_hire" localSheetId="8">#REF!</definedName>
    <definedName name="drr_hire" localSheetId="0">#REF!</definedName>
    <definedName name="drr_hire">#REF!</definedName>
    <definedName name="Drum_Mix_Plant_40___60_TPH">[58]Usage!$C$5</definedName>
    <definedName name="DRY_ROLLING" localSheetId="8">#REF!</definedName>
    <definedName name="DRY_ROLLING" localSheetId="0">#REF!</definedName>
    <definedName name="DRY_ROLLING">#REF!</definedName>
    <definedName name="Dry_rough_stone_revetment_for__aprons_and_stacking_within_40_metres" localSheetId="8">#REF!</definedName>
    <definedName name="Dry_rough_stone_revetment_for__aprons_and_stacking_within_40_metres" localSheetId="0">#REF!</definedName>
    <definedName name="Dry_rough_stone_revetment_for__aprons_and_stacking_within_40_metres">#REF!</definedName>
    <definedName name="dryrolling" localSheetId="8">#REF!</definedName>
    <definedName name="dryrolling" localSheetId="0">#REF!</definedName>
    <definedName name="dryrolling">#REF!</definedName>
    <definedName name="ds" localSheetId="8">#REF!</definedName>
    <definedName name="ds">#REF!</definedName>
    <definedName name="dsd" localSheetId="8">#REF!</definedName>
    <definedName name="dsd">#REF!</definedName>
    <definedName name="dse" localSheetId="8">[163]v!#REF!</definedName>
    <definedName name="dse">[163]v!#REF!</definedName>
    <definedName name="dsfd" localSheetId="8">#REF!</definedName>
    <definedName name="dsfd" localSheetId="0">#REF!</definedName>
    <definedName name="dsfd">#REF!</definedName>
    <definedName name="dss" localSheetId="8" hidden="1">'[61]final abstract'!#REF!</definedName>
    <definedName name="dss" localSheetId="0" hidden="1">'[61]final abstract'!#REF!</definedName>
    <definedName name="dss" hidden="1">'[61]final abstract'!#REF!</definedName>
    <definedName name="dt" localSheetId="8">#REF!</definedName>
    <definedName name="dt" localSheetId="0">#REF!</definedName>
    <definedName name="dt">#REF!</definedName>
    <definedName name="dt." localSheetId="8">[164]Data!#REF!</definedName>
    <definedName name="dt." localSheetId="0">[164]Data!#REF!</definedName>
    <definedName name="dt.">[164]Data!#REF!</definedName>
    <definedName name="dtn" localSheetId="8">[165]Data!#REF!</definedName>
    <definedName name="dtn" localSheetId="0">[165]Data!#REF!</definedName>
    <definedName name="dtn">[165]Data!#REF!</definedName>
    <definedName name="dtrb" localSheetId="8">#REF!</definedName>
    <definedName name="dtrb" localSheetId="0">#REF!</definedName>
    <definedName name="dtrb">#REF!</definedName>
    <definedName name="DTS_APTS" localSheetId="8">#REF!</definedName>
    <definedName name="DTS_APTS" localSheetId="0">#REF!</definedName>
    <definedName name="DTS_APTS">#REF!</definedName>
    <definedName name="DTS_BT6" localSheetId="8">#REF!</definedName>
    <definedName name="DTS_BT6" localSheetId="0">#REF!</definedName>
    <definedName name="DTS_BT6">#REF!</definedName>
    <definedName name="DTS_BT8" localSheetId="8">#REF!</definedName>
    <definedName name="DTS_BT8">#REF!</definedName>
    <definedName name="DTS_BTE" localSheetId="8">#REF!</definedName>
    <definedName name="DTS_BTE">#REF!</definedName>
    <definedName name="DTS_C1" localSheetId="8">#REF!</definedName>
    <definedName name="DTS_C1">#REF!</definedName>
    <definedName name="DTS_CC" localSheetId="8">#REF!</definedName>
    <definedName name="DTS_CC">#REF!</definedName>
    <definedName name="DTS_CEM" localSheetId="8">#REF!</definedName>
    <definedName name="DTS_CEM">#REF!</definedName>
    <definedName name="DTS_ECV" localSheetId="8">#REF!</definedName>
    <definedName name="DTS_ECV">#REF!</definedName>
    <definedName name="DTS_EMD" localSheetId="8">#REF!</definedName>
    <definedName name="DTS_EMD">#REF!</definedName>
    <definedName name="DTS_EW" localSheetId="8">#REF!</definedName>
    <definedName name="DTS_EW">#REF!</definedName>
    <definedName name="DTS_GSB" localSheetId="8">#REF!</definedName>
    <definedName name="DTS_GSB">#REF!</definedName>
    <definedName name="DTS_HYSD" localSheetId="8">#REF!</definedName>
    <definedName name="DTS_HYSD">#REF!</definedName>
    <definedName name="DTS_LIQ" localSheetId="8">#REF!</definedName>
    <definedName name="DTS_LIQ">#REF!</definedName>
    <definedName name="DTS_MSS" localSheetId="8">#REF!</definedName>
    <definedName name="DTS_MSS">#REF!</definedName>
    <definedName name="DTS_PER" localSheetId="8">#REF!</definedName>
    <definedName name="DTS_PER">#REF!</definedName>
    <definedName name="DTS_REG" localSheetId="8">#REF!</definedName>
    <definedName name="DTS_REG">#REF!</definedName>
    <definedName name="DTS_SIM" localSheetId="8">#REF!</definedName>
    <definedName name="DTS_SIM">#REF!</definedName>
    <definedName name="DTS_VRCC" localSheetId="8">#REF!</definedName>
    <definedName name="DTS_VRCC">#REF!</definedName>
    <definedName name="DTS_WBM" localSheetId="8">#REF!</definedName>
    <definedName name="DTS_WBM">#REF!</definedName>
    <definedName name="dtt" localSheetId="8">#REF!</definedName>
    <definedName name="dtt" localSheetId="0">#REF!</definedName>
    <definedName name="dtt">#REF!</definedName>
    <definedName name="DUST">[46]MRATES!$M$17</definedName>
    <definedName name="dw" localSheetId="8">#REF!</definedName>
    <definedName name="dw" localSheetId="0">#REF!</definedName>
    <definedName name="dw">#REF!</definedName>
    <definedName name="dwpefb" localSheetId="8">[92]Process!#REF!</definedName>
    <definedName name="dwpefb" localSheetId="0">[92]Process!#REF!</definedName>
    <definedName name="dwpefb">[92]Process!#REF!</definedName>
    <definedName name="dwpeld" localSheetId="8">[92]Process!#REF!</definedName>
    <definedName name="dwpeld">[92]Process!#REF!</definedName>
    <definedName name="dwpelw" localSheetId="8">[92]Process!#REF!</definedName>
    <definedName name="dwpelw">[92]Process!#REF!</definedName>
    <definedName name="dx" localSheetId="8">#REF!</definedName>
    <definedName name="dx" localSheetId="0">#REF!</definedName>
    <definedName name="dx">#REF!</definedName>
    <definedName name="E">[166]GN_ST_10!$K$20</definedName>
    <definedName name="E_0.50" localSheetId="8">#REF!</definedName>
    <definedName name="E_0.50" localSheetId="0">#REF!</definedName>
    <definedName name="E_0.50">#REF!</definedName>
    <definedName name="E_01" localSheetId="8">#REF!</definedName>
    <definedName name="E_01" localSheetId="0">#REF!</definedName>
    <definedName name="E_01">#REF!</definedName>
    <definedName name="E_02" localSheetId="8">#REF!</definedName>
    <definedName name="E_02" localSheetId="0">#REF!</definedName>
    <definedName name="E_02">#REF!</definedName>
    <definedName name="E_03" localSheetId="8">#REF!</definedName>
    <definedName name="E_03">#REF!</definedName>
    <definedName name="E_04" localSheetId="8">#REF!</definedName>
    <definedName name="E_04">#REF!</definedName>
    <definedName name="E_05" localSheetId="8">#REF!</definedName>
    <definedName name="E_05">#REF!</definedName>
    <definedName name="E_06" localSheetId="8">#REF!</definedName>
    <definedName name="E_06">#REF!</definedName>
    <definedName name="E_07" localSheetId="8">#REF!</definedName>
    <definedName name="E_07">#REF!</definedName>
    <definedName name="E_08" localSheetId="8">#REF!</definedName>
    <definedName name="E_08">#REF!</definedName>
    <definedName name="E_09" localSheetId="8">#REF!</definedName>
    <definedName name="E_09">#REF!</definedName>
    <definedName name="E_10" localSheetId="8">#REF!</definedName>
    <definedName name="E_10">#REF!</definedName>
    <definedName name="E_100" localSheetId="8">#REF!</definedName>
    <definedName name="E_100">#REF!</definedName>
    <definedName name="E_101" localSheetId="8">#REF!</definedName>
    <definedName name="E_101">#REF!</definedName>
    <definedName name="E_102" localSheetId="8">#REF!</definedName>
    <definedName name="E_102">#REF!</definedName>
    <definedName name="E_103" localSheetId="8">#REF!</definedName>
    <definedName name="E_103">#REF!</definedName>
    <definedName name="E_104" localSheetId="8">#REF!</definedName>
    <definedName name="E_104">#REF!</definedName>
    <definedName name="E_105" localSheetId="8">#REF!</definedName>
    <definedName name="E_105">#REF!</definedName>
    <definedName name="E_106" localSheetId="8">#REF!</definedName>
    <definedName name="E_106">#REF!</definedName>
    <definedName name="E_107" localSheetId="8">#REF!</definedName>
    <definedName name="E_107">#REF!</definedName>
    <definedName name="E_108" localSheetId="8">#REF!</definedName>
    <definedName name="E_108">#REF!</definedName>
    <definedName name="E_109" localSheetId="8">#REF!</definedName>
    <definedName name="E_109">#REF!</definedName>
    <definedName name="E_11" localSheetId="8">#REF!</definedName>
    <definedName name="E_11">#REF!</definedName>
    <definedName name="E_110" localSheetId="8">#REF!</definedName>
    <definedName name="E_110">#REF!</definedName>
    <definedName name="E_111" localSheetId="8">#REF!</definedName>
    <definedName name="E_111">#REF!</definedName>
    <definedName name="E_112" localSheetId="8">#REF!</definedName>
    <definedName name="E_112">#REF!</definedName>
    <definedName name="E_113" localSheetId="8">#REF!</definedName>
    <definedName name="E_113">#REF!</definedName>
    <definedName name="E_114" localSheetId="8">#REF!</definedName>
    <definedName name="E_114">#REF!</definedName>
    <definedName name="E_115" localSheetId="8">#REF!</definedName>
    <definedName name="E_115">#REF!</definedName>
    <definedName name="E_116" localSheetId="8">#REF!</definedName>
    <definedName name="E_116">#REF!</definedName>
    <definedName name="E_117" localSheetId="8">#REF!</definedName>
    <definedName name="E_117">#REF!</definedName>
    <definedName name="E_118" localSheetId="8">#REF!</definedName>
    <definedName name="E_118">#REF!</definedName>
    <definedName name="E_119" localSheetId="8">#REF!</definedName>
    <definedName name="E_119">#REF!</definedName>
    <definedName name="E_12" localSheetId="8">#REF!</definedName>
    <definedName name="E_12">#REF!</definedName>
    <definedName name="E_120" localSheetId="8">#REF!</definedName>
    <definedName name="E_120">#REF!</definedName>
    <definedName name="E_121" localSheetId="8">#REF!</definedName>
    <definedName name="E_121">#REF!</definedName>
    <definedName name="E_122" localSheetId="8">#REF!</definedName>
    <definedName name="E_122">#REF!</definedName>
    <definedName name="E_123" localSheetId="8">#REF!</definedName>
    <definedName name="E_123">#REF!</definedName>
    <definedName name="E_124" localSheetId="8">#REF!</definedName>
    <definedName name="E_124">#REF!</definedName>
    <definedName name="E_125" localSheetId="8">#REF!</definedName>
    <definedName name="E_125">#REF!</definedName>
    <definedName name="E_126" localSheetId="8">#REF!</definedName>
    <definedName name="E_126">#REF!</definedName>
    <definedName name="E_127" localSheetId="8">#REF!</definedName>
    <definedName name="E_127">#REF!</definedName>
    <definedName name="E_128" localSheetId="8">#REF!</definedName>
    <definedName name="E_128">#REF!</definedName>
    <definedName name="E_129" localSheetId="8">#REF!</definedName>
    <definedName name="E_129">#REF!</definedName>
    <definedName name="E_13" localSheetId="8">#REF!</definedName>
    <definedName name="E_13">#REF!</definedName>
    <definedName name="E_130" localSheetId="8">#REF!</definedName>
    <definedName name="E_130">#REF!</definedName>
    <definedName name="E_131" localSheetId="8">#REF!</definedName>
    <definedName name="E_131">#REF!</definedName>
    <definedName name="E_132" localSheetId="8">#REF!</definedName>
    <definedName name="E_132">#REF!</definedName>
    <definedName name="E_133" localSheetId="8">#REF!</definedName>
    <definedName name="E_133">#REF!</definedName>
    <definedName name="E_134" localSheetId="8">#REF!</definedName>
    <definedName name="E_134">#REF!</definedName>
    <definedName name="E_135" localSheetId="8">#REF!</definedName>
    <definedName name="E_135">#REF!</definedName>
    <definedName name="E_136" localSheetId="8">#REF!</definedName>
    <definedName name="E_136">#REF!</definedName>
    <definedName name="E_137" localSheetId="8">#REF!</definedName>
    <definedName name="E_137">#REF!</definedName>
    <definedName name="E_138" localSheetId="8">#REF!</definedName>
    <definedName name="E_138">#REF!</definedName>
    <definedName name="E_139" localSheetId="8">#REF!</definedName>
    <definedName name="E_139">#REF!</definedName>
    <definedName name="E_14" localSheetId="8">#REF!</definedName>
    <definedName name="E_14">#REF!</definedName>
    <definedName name="E_140" localSheetId="8">#REF!</definedName>
    <definedName name="E_140">#REF!</definedName>
    <definedName name="E_141" localSheetId="8">#REF!</definedName>
    <definedName name="E_141">#REF!</definedName>
    <definedName name="E_142" localSheetId="8">#REF!</definedName>
    <definedName name="E_142">#REF!</definedName>
    <definedName name="E_143" localSheetId="8">#REF!</definedName>
    <definedName name="E_143">#REF!</definedName>
    <definedName name="E_144" localSheetId="8">#REF!</definedName>
    <definedName name="E_144">#REF!</definedName>
    <definedName name="E_145" localSheetId="8">#REF!</definedName>
    <definedName name="E_145">#REF!</definedName>
    <definedName name="E_146" localSheetId="8">#REF!</definedName>
    <definedName name="E_146">#REF!</definedName>
    <definedName name="E_147" localSheetId="8">#REF!</definedName>
    <definedName name="E_147">#REF!</definedName>
    <definedName name="E_148" localSheetId="8">#REF!</definedName>
    <definedName name="E_148">#REF!</definedName>
    <definedName name="E_149" localSheetId="8">#REF!</definedName>
    <definedName name="E_149">#REF!</definedName>
    <definedName name="E_15" localSheetId="8">#REF!</definedName>
    <definedName name="E_15">#REF!</definedName>
    <definedName name="E_150" localSheetId="8">#REF!</definedName>
    <definedName name="E_150">#REF!</definedName>
    <definedName name="E_16" localSheetId="8">#REF!</definedName>
    <definedName name="E_16">#REF!</definedName>
    <definedName name="E_17" localSheetId="8">#REF!</definedName>
    <definedName name="E_17">#REF!</definedName>
    <definedName name="E_18" localSheetId="8">#REF!</definedName>
    <definedName name="E_18">#REF!</definedName>
    <definedName name="E_19" localSheetId="8">#REF!</definedName>
    <definedName name="E_19">#REF!</definedName>
    <definedName name="E_20" localSheetId="8">#REF!</definedName>
    <definedName name="E_20">#REF!</definedName>
    <definedName name="E_21" localSheetId="8">#REF!</definedName>
    <definedName name="E_21">#REF!</definedName>
    <definedName name="E_22" localSheetId="8">#REF!</definedName>
    <definedName name="E_22">#REF!</definedName>
    <definedName name="E_23" localSheetId="8">#REF!</definedName>
    <definedName name="E_23">#REF!</definedName>
    <definedName name="E_24" localSheetId="8">#REF!</definedName>
    <definedName name="E_24">#REF!</definedName>
    <definedName name="E_25" localSheetId="8">#REF!</definedName>
    <definedName name="E_25">#REF!</definedName>
    <definedName name="E_26" localSheetId="8">#REF!</definedName>
    <definedName name="E_26">#REF!</definedName>
    <definedName name="E_27" localSheetId="8">#REF!</definedName>
    <definedName name="E_27">#REF!</definedName>
    <definedName name="E_28" localSheetId="8">#REF!</definedName>
    <definedName name="E_28">#REF!</definedName>
    <definedName name="E_29" localSheetId="8">#REF!</definedName>
    <definedName name="E_29">#REF!</definedName>
    <definedName name="E_30" localSheetId="8">#REF!</definedName>
    <definedName name="E_30">#REF!</definedName>
    <definedName name="E_31" localSheetId="8">#REF!</definedName>
    <definedName name="E_31">#REF!</definedName>
    <definedName name="E_32" localSheetId="8">#REF!</definedName>
    <definedName name="E_32">#REF!</definedName>
    <definedName name="E_33" localSheetId="8">#REF!</definedName>
    <definedName name="E_33">#REF!</definedName>
    <definedName name="E_34" localSheetId="8">#REF!</definedName>
    <definedName name="E_34">#REF!</definedName>
    <definedName name="E_35" localSheetId="8">#REF!</definedName>
    <definedName name="E_35">#REF!</definedName>
    <definedName name="E_36" localSheetId="8">#REF!</definedName>
    <definedName name="E_36">#REF!</definedName>
    <definedName name="E_37" localSheetId="8">#REF!</definedName>
    <definedName name="E_37">#REF!</definedName>
    <definedName name="E_38" localSheetId="8">#REF!</definedName>
    <definedName name="E_38">#REF!</definedName>
    <definedName name="E_39" localSheetId="8">#REF!</definedName>
    <definedName name="E_39">#REF!</definedName>
    <definedName name="E_40" localSheetId="8">#REF!</definedName>
    <definedName name="E_40">#REF!</definedName>
    <definedName name="E_41" localSheetId="8">#REF!</definedName>
    <definedName name="E_41">#REF!</definedName>
    <definedName name="E_42" localSheetId="8">#REF!</definedName>
    <definedName name="E_42">#REF!</definedName>
    <definedName name="E_43" localSheetId="8">#REF!</definedName>
    <definedName name="E_43">#REF!</definedName>
    <definedName name="E_44" localSheetId="8">#REF!</definedName>
    <definedName name="E_44">#REF!</definedName>
    <definedName name="E_45" localSheetId="8">#REF!</definedName>
    <definedName name="E_45">#REF!</definedName>
    <definedName name="E_46" localSheetId="8">#REF!</definedName>
    <definedName name="E_46">#REF!</definedName>
    <definedName name="E_47" localSheetId="8">#REF!</definedName>
    <definedName name="E_47">#REF!</definedName>
    <definedName name="E_48" localSheetId="8">#REF!</definedName>
    <definedName name="E_48">#REF!</definedName>
    <definedName name="E_49" localSheetId="8">#REF!</definedName>
    <definedName name="E_49">#REF!</definedName>
    <definedName name="E_50" localSheetId="8">#REF!</definedName>
    <definedName name="E_50">#REF!</definedName>
    <definedName name="E_51" localSheetId="8">#REF!</definedName>
    <definedName name="E_51">#REF!</definedName>
    <definedName name="E_52" localSheetId="8">#REF!</definedName>
    <definedName name="E_52">#REF!</definedName>
    <definedName name="E_53" localSheetId="8">#REF!</definedName>
    <definedName name="E_53">#REF!</definedName>
    <definedName name="E_54" localSheetId="8">#REF!</definedName>
    <definedName name="E_54">#REF!</definedName>
    <definedName name="E_55" localSheetId="8">#REF!</definedName>
    <definedName name="E_55">#REF!</definedName>
    <definedName name="E_56" localSheetId="8">#REF!</definedName>
    <definedName name="E_56">#REF!</definedName>
    <definedName name="E_57" localSheetId="8">#REF!</definedName>
    <definedName name="E_57">#REF!</definedName>
    <definedName name="E_58" localSheetId="8">#REF!</definedName>
    <definedName name="E_58">#REF!</definedName>
    <definedName name="E_59" localSheetId="8">#REF!</definedName>
    <definedName name="E_59">#REF!</definedName>
    <definedName name="E_60" localSheetId="8">#REF!</definedName>
    <definedName name="E_60">#REF!</definedName>
    <definedName name="E_61" localSheetId="8">#REF!</definedName>
    <definedName name="E_61">#REF!</definedName>
    <definedName name="E_62" localSheetId="8">#REF!</definedName>
    <definedName name="E_62">#REF!</definedName>
    <definedName name="E_63" localSheetId="8">#REF!</definedName>
    <definedName name="E_63">#REF!</definedName>
    <definedName name="E_64" localSheetId="8">#REF!</definedName>
    <definedName name="E_64">#REF!</definedName>
    <definedName name="E_65" localSheetId="8">#REF!</definedName>
    <definedName name="E_65">#REF!</definedName>
    <definedName name="E_66" localSheetId="8">#REF!</definedName>
    <definedName name="E_66">#REF!</definedName>
    <definedName name="E_67" localSheetId="8">#REF!</definedName>
    <definedName name="E_67">#REF!</definedName>
    <definedName name="E_68" localSheetId="8">#REF!</definedName>
    <definedName name="E_68">#REF!</definedName>
    <definedName name="E_69" localSheetId="8">#REF!</definedName>
    <definedName name="E_69">#REF!</definedName>
    <definedName name="E_70" localSheetId="8">#REF!</definedName>
    <definedName name="E_70">#REF!</definedName>
    <definedName name="E_71" localSheetId="8">#REF!</definedName>
    <definedName name="E_71">#REF!</definedName>
    <definedName name="E_72" localSheetId="8">#REF!</definedName>
    <definedName name="E_72">#REF!</definedName>
    <definedName name="E_73" localSheetId="8">#REF!</definedName>
    <definedName name="E_73">#REF!</definedName>
    <definedName name="E_74" localSheetId="8">#REF!</definedName>
    <definedName name="E_74">#REF!</definedName>
    <definedName name="E_75" localSheetId="8">#REF!</definedName>
    <definedName name="E_75">#REF!</definedName>
    <definedName name="E_76" localSheetId="8">#REF!</definedName>
    <definedName name="E_76">#REF!</definedName>
    <definedName name="E_77" localSheetId="8">#REF!</definedName>
    <definedName name="E_77">#REF!</definedName>
    <definedName name="E_78" localSheetId="8">#REF!</definedName>
    <definedName name="E_78">#REF!</definedName>
    <definedName name="E_79" localSheetId="8">#REF!</definedName>
    <definedName name="E_79">#REF!</definedName>
    <definedName name="E_80" localSheetId="8">#REF!</definedName>
    <definedName name="E_80">#REF!</definedName>
    <definedName name="E_81" localSheetId="8">#REF!</definedName>
    <definedName name="E_81">#REF!</definedName>
    <definedName name="E_82" localSheetId="8">#REF!</definedName>
    <definedName name="E_82">#REF!</definedName>
    <definedName name="E_83" localSheetId="8">#REF!</definedName>
    <definedName name="E_83">#REF!</definedName>
    <definedName name="E_84" localSheetId="8">#REF!</definedName>
    <definedName name="E_84">#REF!</definedName>
    <definedName name="E_85" localSheetId="8">#REF!</definedName>
    <definedName name="E_85">#REF!</definedName>
    <definedName name="E_86" localSheetId="8">#REF!</definedName>
    <definedName name="E_86">#REF!</definedName>
    <definedName name="E_87" localSheetId="8">#REF!</definedName>
    <definedName name="E_87">#REF!</definedName>
    <definedName name="E_88" localSheetId="8">#REF!</definedName>
    <definedName name="E_88">#REF!</definedName>
    <definedName name="E_89" localSheetId="8">#REF!</definedName>
    <definedName name="E_89">#REF!</definedName>
    <definedName name="E_90" localSheetId="8">#REF!</definedName>
    <definedName name="E_90">#REF!</definedName>
    <definedName name="E_91" localSheetId="8">#REF!</definedName>
    <definedName name="E_91">#REF!</definedName>
    <definedName name="E_92" localSheetId="8">#REF!</definedName>
    <definedName name="E_92">#REF!</definedName>
    <definedName name="E_93" localSheetId="8">#REF!</definedName>
    <definedName name="E_93">#REF!</definedName>
    <definedName name="E_94" localSheetId="8">#REF!</definedName>
    <definedName name="E_94">#REF!</definedName>
    <definedName name="E_95" localSheetId="8">#REF!</definedName>
    <definedName name="E_95">#REF!</definedName>
    <definedName name="E_96" localSheetId="8">#REF!</definedName>
    <definedName name="E_96">#REF!</definedName>
    <definedName name="E_97" localSheetId="8">#REF!</definedName>
    <definedName name="E_97">#REF!</definedName>
    <definedName name="E_98" localSheetId="8">#REF!</definedName>
    <definedName name="E_98">#REF!</definedName>
    <definedName name="E_99" localSheetId="8">#REF!</definedName>
    <definedName name="E_99">#REF!</definedName>
    <definedName name="E_W_CARTED_FMC" localSheetId="8">#REF!</definedName>
    <definedName name="E_W_CARTED_FMC">#REF!</definedName>
    <definedName name="E_W_SIDE">#N/A</definedName>
    <definedName name="E_W_SIDE_FMC_NO" localSheetId="8">#REF!</definedName>
    <definedName name="E_W_SIDE_FMC_NO" localSheetId="0">#REF!</definedName>
    <definedName name="E_W_SIDE_FMC_NO">#REF!</definedName>
    <definedName name="E_W_SIDE_FMC_PR" localSheetId="8">#REF!</definedName>
    <definedName name="E_W_SIDE_FMC_PR" localSheetId="0">#REF!</definedName>
    <definedName name="E_W_SIDE_FMC_PR">#REF!</definedName>
    <definedName name="E_W_SIDE_OMC" localSheetId="8">#REF!</definedName>
    <definedName name="E_W_SIDE_OMC" localSheetId="0">#REF!</definedName>
    <definedName name="E_W_SIDE_OMC">#REF!</definedName>
    <definedName name="earth">[167]Material!$D$54</definedName>
    <definedName name="Earth_and_gravel" localSheetId="8">#REF!</definedName>
    <definedName name="Earth_and_gravel" localSheetId="0">#REF!</definedName>
    <definedName name="Earth_and_gravel">#REF!</definedName>
    <definedName name="EARTH_D">[46]MRATES!$K$33</definedName>
    <definedName name="earth_lead" localSheetId="8">#REF!</definedName>
    <definedName name="earth_lead" localSheetId="0">#REF!</definedName>
    <definedName name="earth_lead">#REF!</definedName>
    <definedName name="earth_omc" localSheetId="8">#REF!</definedName>
    <definedName name="earth_omc" localSheetId="0">#REF!</definedName>
    <definedName name="earth_omc">#REF!</definedName>
    <definedName name="earth_rate" localSheetId="8">#REF!</definedName>
    <definedName name="earth_rate" localSheetId="0">#REF!</definedName>
    <definedName name="earth_rate">#REF!</definedName>
    <definedName name="earthld" localSheetId="8">[168]leads!#REF!</definedName>
    <definedName name="earthld" localSheetId="0">[168]leads!#REF!</definedName>
    <definedName name="earthld">[168]leads!#REF!</definedName>
    <definedName name="ec">[169]m!$M$3</definedName>
    <definedName name="ecn">[34]m!$M$3</definedName>
    <definedName name="ECV" localSheetId="8">#REF!</definedName>
    <definedName name="ECV" localSheetId="0">#REF!</definedName>
    <definedName name="ECV">#REF!</definedName>
    <definedName name="ed" localSheetId="8">#REF!</definedName>
    <definedName name="ed" localSheetId="0">#REF!</definedName>
    <definedName name="ed">#REF!</definedName>
    <definedName name="edswi" localSheetId="8">#REF!</definedName>
    <definedName name="edswi" localSheetId="0">#REF!</definedName>
    <definedName name="edswi">#REF!</definedName>
    <definedName name="Edulapalli" localSheetId="8">#REF!</definedName>
    <definedName name="Edulapalli">#REF!</definedName>
    <definedName name="ee">'[91]Specification report'!$B$160</definedName>
    <definedName name="ee.">'[91]Specification report'!$B$161</definedName>
    <definedName name="ee_">NA()</definedName>
    <definedName name="eee" localSheetId="8">#REF!</definedName>
    <definedName name="eee" localSheetId="0">#REF!</definedName>
    <definedName name="eee">#REF!</definedName>
    <definedName name="eeee" localSheetId="8">[170]Boq!#REF!</definedName>
    <definedName name="eeee" localSheetId="0">[170]Boq!#REF!</definedName>
    <definedName name="eeee">[170]Boq!#REF!</definedName>
    <definedName name="eeeee" localSheetId="8">[63]Works!#REF!</definedName>
    <definedName name="eeeee">[63]Works!#REF!</definedName>
    <definedName name="eeeeeeeeeee" localSheetId="8">[63]Material!#REF!</definedName>
    <definedName name="eeeeeeeeeee">[63]Material!#REF!</definedName>
    <definedName name="eeeeeeeeeeeeeee" localSheetId="8">[63]Works!#REF!</definedName>
    <definedName name="eeeeeeeeeeeeeee">[63]Works!#REF!</definedName>
    <definedName name="eeerfre" localSheetId="8">[63]General!#REF!</definedName>
    <definedName name="eeerfre">[63]General!#REF!</definedName>
    <definedName name="eewr" localSheetId="8">#REF!</definedName>
    <definedName name="eewr" localSheetId="0">#REF!</definedName>
    <definedName name="eewr">#REF!</definedName>
    <definedName name="eewrer" localSheetId="8">[63]RMR!#REF!</definedName>
    <definedName name="eewrer" localSheetId="0">[63]RMR!#REF!</definedName>
    <definedName name="eewrer">[63]RMR!#REF!</definedName>
    <definedName name="EFF">[62]CPHEEO!$C$10</definedName>
    <definedName name="Effieciens_Sclammabscheidung">[114]BALAN1!$E$50</definedName>
    <definedName name="Effizienz_Abscheidung_Schlammw_inVK">[114]BALAN1!$E$51</definedName>
    <definedName name="egar">[171]Material!$D$117</definedName>
    <definedName name="ele" localSheetId="8">Scheduled_Payment+Extra_Payment</definedName>
    <definedName name="ele" localSheetId="0">Scheduled_Payment+Extra_Payment</definedName>
    <definedName name="ele">Scheduled_Payment+Extra_Payment</definedName>
    <definedName name="Ele.est" localSheetId="8">#REF!</definedName>
    <definedName name="Ele.est" localSheetId="0">#REF!</definedName>
    <definedName name="Ele.est">#REF!</definedName>
    <definedName name="elec" localSheetId="8">#REF!</definedName>
    <definedName name="elec" localSheetId="0">#REF!</definedName>
    <definedName name="elec">#REF!</definedName>
    <definedName name="electrical" localSheetId="8">#REF!</definedName>
    <definedName name="electrical" localSheetId="0">#REF!</definedName>
    <definedName name="electrical">#REF!</definedName>
    <definedName name="Email" localSheetId="8">#REF!</definedName>
    <definedName name="Email">#REF!</definedName>
    <definedName name="EMD" localSheetId="8">[172]Boq!#REF!</definedName>
    <definedName name="EMD" localSheetId="0">[172]Boq!#REF!</definedName>
    <definedName name="EMD">[172]Boq!#REF!</definedName>
    <definedName name="EMD_8" localSheetId="8">[173]Boq!#REF!</definedName>
    <definedName name="EMD_8" localSheetId="0">[173]Boq!#REF!</definedName>
    <definedName name="EMD_8">[173]Boq!#REF!</definedName>
    <definedName name="EMMS" localSheetId="8">[174]MRATES!#REF!</definedName>
    <definedName name="EMMS" localSheetId="0">[174]MRATES!#REF!</definedName>
    <definedName name="EMMS">[174]MRATES!#REF!</definedName>
    <definedName name="enamel_door_paint" localSheetId="8">#REF!</definedName>
    <definedName name="enamel_door_paint" localSheetId="0">#REF!</definedName>
    <definedName name="enamel_door_paint">#REF!</definedName>
    <definedName name="enamel_grill_paint" localSheetId="8">#REF!</definedName>
    <definedName name="enamel_grill_paint" localSheetId="0">#REF!</definedName>
    <definedName name="enamel_grill_paint">#REF!</definedName>
    <definedName name="End_Bal" localSheetId="8">#REF!</definedName>
    <definedName name="End_Bal" localSheetId="0">#REF!</definedName>
    <definedName name="End_Bal">#REF!</definedName>
    <definedName name="ENERGY_CHARGES">[62]CPHEEO!$C$14</definedName>
    <definedName name="enter" localSheetId="8">#REF!</definedName>
    <definedName name="enter" localSheetId="0">#REF!</definedName>
    <definedName name="enter">#REF!</definedName>
    <definedName name="er" localSheetId="8">#REF!</definedName>
    <definedName name="er" localSheetId="0">#REF!</definedName>
    <definedName name="er">#REF!</definedName>
    <definedName name="ers" localSheetId="8">#REF!</definedName>
    <definedName name="ers" localSheetId="0">#REF!</definedName>
    <definedName name="ers">#REF!</definedName>
    <definedName name="ertgdrghfghdsr" localSheetId="8">#REF!</definedName>
    <definedName name="ertgdrghfghdsr">#REF!</definedName>
    <definedName name="ERYUI">'[175]Plant &amp;  Machinery'!$G$13</definedName>
    <definedName name="ESSR1" localSheetId="8">#REF!</definedName>
    <definedName name="ESSR1" localSheetId="0">#REF!</definedName>
    <definedName name="ESSR1">#REF!</definedName>
    <definedName name="ESSR10" localSheetId="8">#REF!</definedName>
    <definedName name="ESSR10" localSheetId="0">#REF!</definedName>
    <definedName name="ESSR10">#REF!</definedName>
    <definedName name="ESSR11" localSheetId="8">#REF!</definedName>
    <definedName name="ESSR11" localSheetId="0">#REF!</definedName>
    <definedName name="ESSR11">#REF!</definedName>
    <definedName name="ESSR12" localSheetId="8">#REF!</definedName>
    <definedName name="ESSR12">#REF!</definedName>
    <definedName name="ESSR13" localSheetId="8">#REF!</definedName>
    <definedName name="ESSR13">#REF!</definedName>
    <definedName name="ESSR2" localSheetId="8">#REF!</definedName>
    <definedName name="ESSR2">#REF!</definedName>
    <definedName name="ESSR3" localSheetId="8">#REF!</definedName>
    <definedName name="ESSR3">#REF!</definedName>
    <definedName name="ESSR4" localSheetId="8">#REF!</definedName>
    <definedName name="ESSR4">#REF!</definedName>
    <definedName name="ESSR5" localSheetId="8">#REF!</definedName>
    <definedName name="ESSR5">#REF!</definedName>
    <definedName name="ESSR6" localSheetId="8">#REF!</definedName>
    <definedName name="ESSR6">#REF!</definedName>
    <definedName name="ESSR7" localSheetId="8">#REF!</definedName>
    <definedName name="ESSR7">#REF!</definedName>
    <definedName name="ESSR8" localSheetId="8">#REF!</definedName>
    <definedName name="ESSR8">#REF!</definedName>
    <definedName name="ESSR9" localSheetId="8">#REF!</definedName>
    <definedName name="ESSR9">#REF!</definedName>
    <definedName name="ESTIMATE">'[173]0000000000000'!$D$3</definedName>
    <definedName name="ESTIMATE1" localSheetId="8">#REF!</definedName>
    <definedName name="ESTIMATE1" localSheetId="0">#REF!</definedName>
    <definedName name="ESTIMATE1">#REF!</definedName>
    <definedName name="estParvathapr" localSheetId="8">[98]Data!#REF!</definedName>
    <definedName name="estParvathapr" localSheetId="0">[98]Data!#REF!</definedName>
    <definedName name="estParvathapr">[98]Data!#REF!</definedName>
    <definedName name="Estskklan" localSheetId="8">'[24]LEAD (2)'!#REF!</definedName>
    <definedName name="Estskklan">'[24]LEAD (2)'!#REF!</definedName>
    <definedName name="ESTT" localSheetId="8">[176]Sheet9!#REF!</definedName>
    <definedName name="ESTT">[176]Sheet9!#REF!</definedName>
    <definedName name="EW" localSheetId="8">#REF!</definedName>
    <definedName name="EW" localSheetId="0">#REF!</definedName>
    <definedName name="EW">#REF!</definedName>
    <definedName name="EW_A">[13]DATA!$H$32</definedName>
    <definedName name="EW_B">[13]DATA!$H$37</definedName>
    <definedName name="EW_by_Machine" localSheetId="8">#REF!</definedName>
    <definedName name="EW_by_Machine" localSheetId="0">#REF!</definedName>
    <definedName name="EW_by_Machine">#REF!</definedName>
    <definedName name="ew_lead">[177]RMR!$C$34</definedName>
    <definedName name="EW_SP" localSheetId="8">#REF!</definedName>
    <definedName name="EW_SP" localSheetId="0">#REF!</definedName>
    <definedName name="EW_SP">#REF!</definedName>
    <definedName name="EWCONVEYANCE" localSheetId="8">#REF!</definedName>
    <definedName name="EWCONVEYANCE" localSheetId="0">#REF!</definedName>
    <definedName name="EWCONVEYANCE">#REF!</definedName>
    <definedName name="ewe" localSheetId="8">#REF!</definedName>
    <definedName name="ewe" localSheetId="0">#REF!</definedName>
    <definedName name="ewe">#REF!</definedName>
    <definedName name="EWRERE" localSheetId="8">#REF!</definedName>
    <definedName name="EWRERE">#REF!</definedName>
    <definedName name="EWSTM">[178]ewst!$E$13:$R$172</definedName>
    <definedName name="ewstmt">[179]bundqty!$E$60:$R$220</definedName>
    <definedName name="EWW">[180]m1!$D$9</definedName>
    <definedName name="excavation" localSheetId="8">#REF!</definedName>
    <definedName name="excavation" localSheetId="0">#REF!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 localSheetId="8">[181]GBW!#REF!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 localSheetId="0">[181]GBW!#REF!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[181]GBW!#REF!</definedName>
    <definedName name="excavationrate">'[182]data existing_do not delete'!$J$2:$J$9</definedName>
    <definedName name="Excel_BuiltIn__FilterDatabase_1" localSheetId="8">#REF!</definedName>
    <definedName name="Excel_BuiltIn__FilterDatabase_1" localSheetId="0">#REF!</definedName>
    <definedName name="Excel_BuiltIn__FilterDatabase_1">#REF!</definedName>
    <definedName name="Excel_BuiltIn__FilterDatabase_10" localSheetId="8">#REF!</definedName>
    <definedName name="Excel_BuiltIn__FilterDatabase_10" localSheetId="0">#REF!</definedName>
    <definedName name="Excel_BuiltIn__FilterDatabase_10">#REF!</definedName>
    <definedName name="Excel_BuiltIn__FilterDatabase_2" localSheetId="8">#REF!</definedName>
    <definedName name="Excel_BuiltIn__FilterDatabase_2" localSheetId="0">#REF!</definedName>
    <definedName name="Excel_BuiltIn__FilterDatabase_2">#REF!</definedName>
    <definedName name="Excel_BuiltIn__FilterDatabase_2_1" localSheetId="8">#REF!</definedName>
    <definedName name="Excel_BuiltIn__FilterDatabase_2_1">#REF!</definedName>
    <definedName name="Excel_BuiltIn__FilterDatabase_3" localSheetId="8">[183]OH!#REF!</definedName>
    <definedName name="Excel_BuiltIn__FilterDatabase_3">[183]OH!#REF!</definedName>
    <definedName name="Excel_BuiltIn__FilterDatabase_4" localSheetId="8">#REF!</definedName>
    <definedName name="Excel_BuiltIn__FilterDatabase_4" localSheetId="0">#REF!</definedName>
    <definedName name="Excel_BuiltIn__FilterDatabase_4">#REF!</definedName>
    <definedName name="Excel_BuiltIn__FilterDatabase_5" localSheetId="8">#REF!</definedName>
    <definedName name="Excel_BuiltIn__FilterDatabase_5" localSheetId="0">#REF!</definedName>
    <definedName name="Excel_BuiltIn__FilterDatabase_5">#REF!</definedName>
    <definedName name="Excel_BuiltIn__FilterDatabase_6" localSheetId="8">#REF!</definedName>
    <definedName name="Excel_BuiltIn__FilterDatabase_6" localSheetId="0">#REF!</definedName>
    <definedName name="Excel_BuiltIn__FilterDatabase_6">#REF!</definedName>
    <definedName name="Excel_BuiltIn__FilterDatabase_6_1" localSheetId="8">'[184]Drawing status-1'!#REF!</definedName>
    <definedName name="Excel_BuiltIn__FilterDatabase_6_1" localSheetId="0">'[184]Drawing status-1'!#REF!</definedName>
    <definedName name="Excel_BuiltIn__FilterDatabase_6_1">'[184]Drawing status-1'!#REF!</definedName>
    <definedName name="Excel_BuiltIn__FilterDatabase_6_1_1" localSheetId="8">'[185]Drawing status'!#REF!</definedName>
    <definedName name="Excel_BuiltIn__FilterDatabase_6_1_1" localSheetId="0">'[185]Drawing status'!#REF!</definedName>
    <definedName name="Excel_BuiltIn__FilterDatabase_6_1_1">'[185]Drawing status'!#REF!</definedName>
    <definedName name="Excel_BuiltIn__FilterDatabase_6_1_3" localSheetId="8">[184]Notes!#REF!</definedName>
    <definedName name="Excel_BuiltIn__FilterDatabase_6_1_3" localSheetId="0">[184]Notes!#REF!</definedName>
    <definedName name="Excel_BuiltIn__FilterDatabase_6_1_3">[184]Notes!#REF!</definedName>
    <definedName name="Excel_BuiltIn_Database" localSheetId="8">#REF!</definedName>
    <definedName name="Excel_BuiltIn_Database" localSheetId="0">#REF!</definedName>
    <definedName name="Excel_BuiltIn_Database">#REF!</definedName>
    <definedName name="Excel_BuiltIn_Database_1">"'smb://192.168.4.19/texas/BOQ_TEXAS.xls'#$''.$A$3:$S$74"</definedName>
    <definedName name="Excel_BuiltIn_Database_10" localSheetId="8">#REF!</definedName>
    <definedName name="Excel_BuiltIn_Database_10" localSheetId="0">#REF!</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 localSheetId="8">#REF!</definedName>
    <definedName name="Excel_BuiltIn_Extract" localSheetId="0">#REF!</definedName>
    <definedName name="Excel_BuiltIn_Extract">#REF!</definedName>
    <definedName name="Excel_BuiltIn_Print_Area">'[186]STAFFSCHED '!$A$1:$AK$84</definedName>
    <definedName name="Excel_BuiltIn_Print_Area_1" localSheetId="8">#REF!</definedName>
    <definedName name="Excel_BuiltIn_Print_Area_1" localSheetId="0">#REF!</definedName>
    <definedName name="Excel_BuiltIn_Print_Area_1">#REF!</definedName>
    <definedName name="Excel_BuiltIn_Print_Area_1_1" localSheetId="8">#REF!</definedName>
    <definedName name="Excel_BuiltIn_Print_Area_1_1" localSheetId="0">#REF!</definedName>
    <definedName name="Excel_BuiltIn_Print_Area_1_1">#REF!</definedName>
    <definedName name="Excel_BuiltIn_Print_Area_11_1" localSheetId="8">#REF!</definedName>
    <definedName name="Excel_BuiltIn_Print_Area_11_1" localSheetId="0">#REF!</definedName>
    <definedName name="Excel_BuiltIn_Print_Area_11_1">#REF!</definedName>
    <definedName name="Excel_BuiltIn_Print_Area_2" localSheetId="8">#REF!</definedName>
    <definedName name="Excel_BuiltIn_Print_Area_2">#REF!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 localSheetId="8">#REF!</definedName>
    <definedName name="Excel_BuiltIn_Print_Area_4_1" localSheetId="0">#REF!</definedName>
    <definedName name="Excel_BuiltIn_Print_Area_4_1">#REF!</definedName>
    <definedName name="Excel_BuiltIn_Print_Area_8" localSheetId="8">#REF!</definedName>
    <definedName name="Excel_BuiltIn_Print_Area_8" localSheetId="0">#REF!</definedName>
    <definedName name="Excel_BuiltIn_Print_Area_8">#REF!</definedName>
    <definedName name="Excel_BuiltIn_Print_Titles">NA()</definedName>
    <definedName name="Excel_BuiltIn_Print_Titles_1" localSheetId="8">'[187]FIRE ESTIMATE'!#REF!</definedName>
    <definedName name="Excel_BuiltIn_Print_Titles_1" localSheetId="0">'[187]FIRE ESTIMATE'!#REF!</definedName>
    <definedName name="Excel_BuiltIn_Print_Titles_1">'[187]FIRE ESTIMATE'!#REF!</definedName>
    <definedName name="Excel_BuiltIn_Print_Titles_1_1" localSheetId="8">#REF!</definedName>
    <definedName name="Excel_BuiltIn_Print_Titles_1_1" localSheetId="0">#REF!</definedName>
    <definedName name="Excel_BuiltIn_Print_Titles_1_1">#REF!</definedName>
    <definedName name="Excel_BuiltIn_Print_Titles_11" localSheetId="8">#REF!</definedName>
    <definedName name="Excel_BuiltIn_Print_Titles_11" localSheetId="0">#REF!</definedName>
    <definedName name="Excel_BuiltIn_Print_Titles_11">#REF!</definedName>
    <definedName name="Excel_BuiltIn_Print_Titles_11_1" localSheetId="8">'[188]Weightage-Sub Sht'!#REF!</definedName>
    <definedName name="Excel_BuiltIn_Print_Titles_11_1" localSheetId="0">'[188]Weightage-Sub Sht'!#REF!</definedName>
    <definedName name="Excel_BuiltIn_Print_Titles_11_1">'[188]Weightage-Sub Sht'!#REF!</definedName>
    <definedName name="Excel_BuiltIn_Print_Titles_14">NA()</definedName>
    <definedName name="Excel_BuiltIn_Print_Titles_2" localSheetId="8">#REF!</definedName>
    <definedName name="Excel_BuiltIn_Print_Titles_2" localSheetId="0">#REF!</definedName>
    <definedName name="Excel_BuiltIn_Print_Titles_2">#REF!</definedName>
    <definedName name="Excel_BuiltIn_Print_Titles_22">NA()</definedName>
    <definedName name="Excel_BuiltIn_Print_Titles_23">NA()</definedName>
    <definedName name="Excel_BuiltIn_Print_Titles_29">NA()</definedName>
    <definedName name="Excel_BuiltIn_Print_Titles_3">NA()</definedName>
    <definedName name="Excel_BuiltIn_Print_Titles_3_1" localSheetId="8">#REF!</definedName>
    <definedName name="Excel_BuiltIn_Print_Titles_3_1" localSheetId="0">#REF!</definedName>
    <definedName name="Excel_BuiltIn_Print_Titles_3_1">#REF!</definedName>
    <definedName name="Excel_BuiltIn_Print_Titles_4">NA()</definedName>
    <definedName name="Excel_BuiltIn_Print_Titles_5" localSheetId="8">#REF!</definedName>
    <definedName name="Excel_BuiltIn_Print_Titles_5" localSheetId="0">#REF!</definedName>
    <definedName name="Excel_BuiltIn_Print_Titles_5">#REF!</definedName>
    <definedName name="Excel_BuiltIn_Print_Titles_6" localSheetId="8">'[183]Basic Rates'!#REF!</definedName>
    <definedName name="Excel_BuiltIn_Print_Titles_6" localSheetId="0">'[183]Basic Rates'!#REF!</definedName>
    <definedName name="Excel_BuiltIn_Print_Titles_6">'[183]Basic Rates'!#REF!</definedName>
    <definedName name="Excel_BuiltIn_Print_Titles_8">NA()</definedName>
    <definedName name="Excel_BuiltIn_Recorder" localSheetId="8">#REF!</definedName>
    <definedName name="Excel_BuiltIn_Recorder" localSheetId="0">#REF!</definedName>
    <definedName name="Excel_BuiltIn_Recorder">#REF!</definedName>
    <definedName name="excf" localSheetId="8">#REF!</definedName>
    <definedName name="excf" localSheetId="0">#REF!</definedName>
    <definedName name="excf">#REF!</definedName>
    <definedName name="ExciseDuty" localSheetId="8">#REF!</definedName>
    <definedName name="ExciseDuty" localSheetId="0">#REF!</definedName>
    <definedName name="ExciseDuty">#REF!</definedName>
    <definedName name="EXIT" localSheetId="8">#REF!</definedName>
    <definedName name="EXIT">#REF!</definedName>
    <definedName name="Extra_Pay" localSheetId="8">#REF!</definedName>
    <definedName name="Extra_Pay">#REF!</definedName>
    <definedName name="f" localSheetId="8">#REF!</definedName>
    <definedName name="f" localSheetId="0">#REF!</definedName>
    <definedName name="f">#REF!</definedName>
    <definedName name="F_s">#N/A</definedName>
    <definedName name="F_s_1">#N/A</definedName>
    <definedName name="F2095.3" localSheetId="8">#REF!</definedName>
    <definedName name="F2095.3" localSheetId="0">#REF!</definedName>
    <definedName name="F2095.3">#REF!</definedName>
    <definedName name="F2095_3">NA()</definedName>
    <definedName name="faaaaaaaaa" localSheetId="8">#REF!</definedName>
    <definedName name="faaaaaaaaa" localSheetId="0">#REF!</definedName>
    <definedName name="faaaaaaaaa">#REF!</definedName>
    <definedName name="FAB">[13]DATA!$H$199</definedName>
    <definedName name="fabchr" localSheetId="8">#REF!</definedName>
    <definedName name="fabchr" localSheetId="0">#REF!</definedName>
    <definedName name="fabchr">#REF!</definedName>
    <definedName name="fabrication" localSheetId="8">#REF!</definedName>
    <definedName name="fabrication" localSheetId="0">#REF!</definedName>
    <definedName name="fabrication">#REF!</definedName>
    <definedName name="facom">'[139]TBAL9697 -group wise  sdpl'!$A$34</definedName>
    <definedName name="fafur">'[139]TBAL9697 -group wise  sdpl'!$A$34</definedName>
    <definedName name="faofeq">'[124]TBAL9697 -group wise  sdpl'!$A$34</definedName>
    <definedName name="faplm">'[124]TBAL9697 -group wise  sdpl'!$A$34</definedName>
    <definedName name="fapms">'[124]TBAL9697 -group wise  sdpl'!$A$34</definedName>
    <definedName name="faveh">'[124]TBAL9697 -group wise  sdpl'!$A$34</definedName>
    <definedName name="Fax" localSheetId="8">#REF!</definedName>
    <definedName name="Fax" localSheetId="0">#REF!</definedName>
    <definedName name="Fax">#REF!</definedName>
    <definedName name="fb" localSheetId="8">#REF!</definedName>
    <definedName name="fb" localSheetId="0">#REF!</definedName>
    <definedName name="fb">#REF!</definedName>
    <definedName name="fbeam" localSheetId="8">#REF!</definedName>
    <definedName name="fbeam" localSheetId="0">#REF!</definedName>
    <definedName name="fbeam">#REF!</definedName>
    <definedName name="FBEAM1" localSheetId="8">#REF!</definedName>
    <definedName name="FBEAM1">#REF!</definedName>
    <definedName name="fbl" localSheetId="8">#REF!</definedName>
    <definedName name="fbl">#REF!</definedName>
    <definedName name="FCode" localSheetId="8" hidden="1">#REF!</definedName>
    <definedName name="FCode" hidden="1">#REF!</definedName>
    <definedName name="fd" localSheetId="8">#REF!</definedName>
    <definedName name="fd">#REF!</definedName>
    <definedName name="fdfd" localSheetId="8">Scheduled_Payment+Extra_Payment</definedName>
    <definedName name="fdfd" localSheetId="0">Scheduled_Payment+Extra_Payment</definedName>
    <definedName name="fdfd">Scheduled_Payment+Extra_Payment</definedName>
    <definedName name="FDGF" localSheetId="8">#REF!</definedName>
    <definedName name="FDGF" localSheetId="0">#REF!</definedName>
    <definedName name="FDGF">#REF!</definedName>
    <definedName name="FDJDSJFDJFLDJF">[161]Labour!$D$19</definedName>
    <definedName name="FDR" localSheetId="8">'[189]Data o'!#REF!</definedName>
    <definedName name="FDR" localSheetId="0">'[189]Data o'!#REF!</definedName>
    <definedName name="FDR">'[189]Data o'!#REF!</definedName>
    <definedName name="fdrop" localSheetId="8">#REF!</definedName>
    <definedName name="fdrop" localSheetId="0">#REF!</definedName>
    <definedName name="fdrop">#REF!</definedName>
    <definedName name="fdrop1" localSheetId="8">#REF!</definedName>
    <definedName name="fdrop1" localSheetId="0">#REF!</definedName>
    <definedName name="fdrop1">#REF!</definedName>
    <definedName name="FDROP11" localSheetId="8">#REF!</definedName>
    <definedName name="FDROP11" localSheetId="0">#REF!</definedName>
    <definedName name="FDROP11">#REF!</definedName>
    <definedName name="FDROP2" localSheetId="8">#REF!</definedName>
    <definedName name="FDROP2">#REF!</definedName>
    <definedName name="fdsg" localSheetId="8">#REF!</definedName>
    <definedName name="fdsg">#REF!</definedName>
    <definedName name="fe" localSheetId="8">#REF!</definedName>
    <definedName name="fe">#REF!</definedName>
    <definedName name="Fe_kg_BiopurN">[114]BALAN1!$J$28</definedName>
    <definedName name="Fe_kg_Vorfällung">[114]BALAN1!$F$28</definedName>
    <definedName name="Feeder_Road_Sections">[90]Feeder!$A$1:$L$386</definedName>
    <definedName name="ferwgergtg" localSheetId="8">[63]Data!#REF!</definedName>
    <definedName name="ferwgergtg" localSheetId="0">[63]Data!#REF!</definedName>
    <definedName name="ferwgergtg">[63]Data!#REF!</definedName>
    <definedName name="fewfgregr" localSheetId="8">[63]Data!#REF!</definedName>
    <definedName name="fewfgregr" localSheetId="0">[63]Data!#REF!</definedName>
    <definedName name="fewfgregr">[63]Data!#REF!</definedName>
    <definedName name="FF" localSheetId="8">'[188]Data.F8.BTR'!#REF!</definedName>
    <definedName name="FF" localSheetId="0">'[188]Data.F8.BTR'!#REF!</definedName>
    <definedName name="FF">'[188]Data.F8.BTR'!#REF!</definedName>
    <definedName name="ffd" localSheetId="8">Scheduled_Payment+Extra_Payment</definedName>
    <definedName name="ffd" localSheetId="0">Scheduled_Payment+Extra_Payment</definedName>
    <definedName name="ffd">Scheduled_Payment+Extra_Payment</definedName>
    <definedName name="fff" localSheetId="8">#REF!</definedName>
    <definedName name="fff" localSheetId="0">#REF!</definedName>
    <definedName name="fff">#REF!</definedName>
    <definedName name="ffff" localSheetId="8">#REF!</definedName>
    <definedName name="ffff" localSheetId="0">#REF!</definedName>
    <definedName name="ffff">#REF!</definedName>
    <definedName name="fffff" localSheetId="8">#REF!</definedName>
    <definedName name="fffff" localSheetId="0">#REF!</definedName>
    <definedName name="fffff">#REF!</definedName>
    <definedName name="fffffff" localSheetId="8">[63]Works!#REF!</definedName>
    <definedName name="fffffff" localSheetId="0">[63]Works!#REF!</definedName>
    <definedName name="fffffff">[63]Works!#REF!</definedName>
    <definedName name="ffffffff" localSheetId="8">#REF!</definedName>
    <definedName name="ffffffff" localSheetId="0">#REF!</definedName>
    <definedName name="ffffffff">#REF!</definedName>
    <definedName name="fffffffffff" localSheetId="8">[63]Material!#REF!</definedName>
    <definedName name="fffffffffff" localSheetId="0">[63]Material!#REF!</definedName>
    <definedName name="fffffffffff">[63]Material!#REF!</definedName>
    <definedName name="ffffffffffff" localSheetId="8">[63]Material!#REF!</definedName>
    <definedName name="ffffffffffff" localSheetId="0">[63]Material!#REF!</definedName>
    <definedName name="ffffffffffff">[63]Material!#REF!</definedName>
    <definedName name="ffffffffffffffffffffff" localSheetId="8">#REF!</definedName>
    <definedName name="ffffffffffffffffffffff" localSheetId="0">#REF!</definedName>
    <definedName name="ffffffffffffffffffffff">#REF!</definedName>
    <definedName name="FFGB5" localSheetId="8">#REF!</definedName>
    <definedName name="FFGB5" localSheetId="0">#REF!</definedName>
    <definedName name="FFGB5">#REF!</definedName>
    <definedName name="fg">[190]Material!$D$110</definedName>
    <definedName name="fgafgsfgfytssstr" localSheetId="8">#REF!</definedName>
    <definedName name="fgafgsfgfytssstr" localSheetId="0">#REF!</definedName>
    <definedName name="fgafgsfgfytssstr">#REF!</definedName>
    <definedName name="FGD" localSheetId="0" hidden="1">{"'ridftotal'!$A$4:$S$27"}</definedName>
    <definedName name="FGD" hidden="1">{"'ridftotal'!$A$4:$S$27"}</definedName>
    <definedName name="fgdfgdfgdf">[191]v!$A$2:$E$51</definedName>
    <definedName name="fgdfgsdg" localSheetId="8">#REF!</definedName>
    <definedName name="fgdfgsdg" localSheetId="0">#REF!</definedName>
    <definedName name="fgdfgsdg">#REF!</definedName>
    <definedName name="fgf" localSheetId="8">#REF!</definedName>
    <definedName name="fgf" localSheetId="0">#REF!</definedName>
    <definedName name="fgf">#REF!</definedName>
    <definedName name="fgfg" localSheetId="8">[63]Material!#REF!</definedName>
    <definedName name="fgfg" localSheetId="0">[63]Material!#REF!</definedName>
    <definedName name="fgfg">[63]Material!#REF!</definedName>
    <definedName name="fgfgfgfgg" localSheetId="8">[63]Data!#REF!</definedName>
    <definedName name="fgfgfgfgg" localSheetId="0">[63]Data!#REF!</definedName>
    <definedName name="fgfgfgfgg">[63]Data!#REF!</definedName>
    <definedName name="fgfnfgfh" localSheetId="8">#REF!</definedName>
    <definedName name="fgfnfgfh" localSheetId="0">#REF!</definedName>
    <definedName name="fgfnfgfh">#REF!</definedName>
    <definedName name="fghdjfhgjf" localSheetId="8">'[192]GF Columns'!#REF!</definedName>
    <definedName name="fghdjfhgjf" localSheetId="0">'[192]GF Columns'!#REF!</definedName>
    <definedName name="fghdjfhgjf">'[192]GF Columns'!#REF!</definedName>
    <definedName name="fghh" localSheetId="8">#REF!</definedName>
    <definedName name="fghh" localSheetId="0">#REF!</definedName>
    <definedName name="fghh">#REF!</definedName>
    <definedName name="fgsdgh">[106]Labour!$D$15</definedName>
    <definedName name="FGTY">[175]Material!$D$79</definedName>
    <definedName name="FGTYU">[175]Labour!$D$19</definedName>
    <definedName name="fid" localSheetId="8">#REF!</definedName>
    <definedName name="fid" localSheetId="0">#REF!</definedName>
    <definedName name="fid">#REF!</definedName>
    <definedName name="fifb" localSheetId="8">#REF!</definedName>
    <definedName name="fifb" localSheetId="0">#REF!</definedName>
    <definedName name="fifb">#REF!</definedName>
    <definedName name="fil" localSheetId="8">#REF!</definedName>
    <definedName name="fil" localSheetId="0">#REF!</definedName>
    <definedName name="fil">#REF!</definedName>
    <definedName name="filling_earth" localSheetId="8">#REF!</definedName>
    <definedName name="filling_earth">#REF!</definedName>
    <definedName name="filling_gravel" localSheetId="8">#REF!</definedName>
    <definedName name="filling_gravel">#REF!</definedName>
    <definedName name="fillingsand" localSheetId="8">#REF!</definedName>
    <definedName name="fillingsand">#REF!</definedName>
    <definedName name="film" localSheetId="8">'[24]LEAD (2)'!#REF!</definedName>
    <definedName name="film">'[24]LEAD (2)'!#REF!</definedName>
    <definedName name="final" localSheetId="8">#REF!</definedName>
    <definedName name="final" localSheetId="0">#REF!</definedName>
    <definedName name="final">#REF!</definedName>
    <definedName name="fineaggregate" localSheetId="8">#REF!</definedName>
    <definedName name="fineaggregate" localSheetId="0">#REF!</definedName>
    <definedName name="fineaggregate">#REF!</definedName>
    <definedName name="finished" localSheetId="8">#REF!</definedName>
    <definedName name="finished" localSheetId="0">#REF!</definedName>
    <definedName name="finished">#REF!</definedName>
    <definedName name="First" localSheetId="8" hidden="1">'[61]final abstract'!#REF!</definedName>
    <definedName name="First" localSheetId="0" hidden="1">'[61]final abstract'!#REF!</definedName>
    <definedName name="First" hidden="1">'[61]final abstract'!#REF!</definedName>
    <definedName name="Fissured_and_fractured_rock_and_boulders_upto_3_cum_in_size_requiring_blasting_including_stacking" localSheetId="8">#REF!</definedName>
    <definedName name="Fissured_and_fractured_rock_and_boulders_upto_3_cum_in_size_requiring_blasting_including_stacking" localSheetId="0">#REF!</definedName>
    <definedName name="Fissured_and_fractured_rock_and_boulders_upto_3_cum_in_size_requiring_blasting_including_stacking">#REF!</definedName>
    <definedName name="five" localSheetId="8">#REF!</definedName>
    <definedName name="five" localSheetId="0">#REF!</definedName>
    <definedName name="five">#REF!</definedName>
    <definedName name="fiw" localSheetId="8">#REF!</definedName>
    <definedName name="fiw" localSheetId="0">#REF!</definedName>
    <definedName name="fiw">#REF!</definedName>
    <definedName name="fixed_asset" localSheetId="8">#REF!</definedName>
    <definedName name="fixed_asset">#REF!</definedName>
    <definedName name="fj_100" localSheetId="8">#REF!</definedName>
    <definedName name="fj_100">#REF!</definedName>
    <definedName name="fj_150" localSheetId="8">#REF!</definedName>
    <definedName name="fj_150">#REF!</definedName>
    <definedName name="fj_200" localSheetId="8">#REF!</definedName>
    <definedName name="fj_200">#REF!</definedName>
    <definedName name="fj_25" localSheetId="8">#REF!</definedName>
    <definedName name="fj_25">#REF!</definedName>
    <definedName name="fj_250" localSheetId="8">#REF!</definedName>
    <definedName name="fj_250">#REF!</definedName>
    <definedName name="fj_300" localSheetId="8">#REF!</definedName>
    <definedName name="fj_300">#REF!</definedName>
    <definedName name="fj_32" localSheetId="8">#REF!</definedName>
    <definedName name="fj_32">#REF!</definedName>
    <definedName name="fj_40" localSheetId="8">#REF!</definedName>
    <definedName name="fj_40">#REF!</definedName>
    <definedName name="fj_400" localSheetId="8">#REF!</definedName>
    <definedName name="fj_400">#REF!</definedName>
    <definedName name="fj_50" localSheetId="8">#REF!</definedName>
    <definedName name="fj_50">#REF!</definedName>
    <definedName name="fj_500" localSheetId="8">#REF!</definedName>
    <definedName name="fj_500">#REF!</definedName>
    <definedName name="fj_65" localSheetId="8">#REF!</definedName>
    <definedName name="fj_65">#REF!</definedName>
    <definedName name="fj_80" localSheetId="8">#REF!</definedName>
    <definedName name="fj_80">#REF!</definedName>
    <definedName name="FJDK">[129]DATA_PRG!$H$173</definedName>
    <definedName name="fl" localSheetId="8">#REF!</definedName>
    <definedName name="fl" localSheetId="0">#REF!</definedName>
    <definedName name="fl">#REF!</definedName>
    <definedName name="flag1" localSheetId="8">#REF!</definedName>
    <definedName name="flag1" localSheetId="0">#REF!</definedName>
    <definedName name="flag1">#REF!</definedName>
    <definedName name="fld" localSheetId="8">#REF!</definedName>
    <definedName name="fld" localSheetId="0">#REF!</definedName>
    <definedName name="fld">#REF!</definedName>
    <definedName name="flg" localSheetId="8">#REF!</definedName>
    <definedName name="flg">#REF!</definedName>
    <definedName name="floor">[129]DATA_PRG!$H$317</definedName>
    <definedName name="floor_cc">[11]DATA_PRG!$F$373</definedName>
    <definedName name="floor_ceramic" localSheetId="8">#REF!</definedName>
    <definedName name="floor_ceramic" localSheetId="0">#REF!</definedName>
    <definedName name="floor_ceramic">#REF!</definedName>
    <definedName name="floor_chequered" localSheetId="8">#REF!</definedName>
    <definedName name="floor_chequered" localSheetId="0">#REF!</definedName>
    <definedName name="floor_chequered">#REF!</definedName>
    <definedName name="floor_kadapa" localSheetId="8">#REF!</definedName>
    <definedName name="floor_kadapa" localSheetId="0">#REF!</definedName>
    <definedName name="floor_kadapa">#REF!</definedName>
    <definedName name="floor_shahbad" localSheetId="8">#REF!</definedName>
    <definedName name="floor_shahbad">#REF!</definedName>
    <definedName name="flushpointing" localSheetId="8">#REF!</definedName>
    <definedName name="flushpointing">#REF!</definedName>
    <definedName name="fm" localSheetId="8">#REF!</definedName>
    <definedName name="fm">#REF!</definedName>
    <definedName name="fma" localSheetId="8">#REF!</definedName>
    <definedName name="fma">#REF!</definedName>
    <definedName name="fmld" localSheetId="8">[92]Process!#REF!</definedName>
    <definedName name="fmld">[92]Process!#REF!</definedName>
    <definedName name="FOM">[193]Material!$D$47</definedName>
    <definedName name="footing">[194]concrete!$L$65</definedName>
    <definedName name="Footings" localSheetId="8">#REF!</definedName>
    <definedName name="Footings" localSheetId="0">#REF!</definedName>
    <definedName name="Footings">#REF!</definedName>
    <definedName name="Footings__bed_blocks" localSheetId="8">[63]Works!#REF!</definedName>
    <definedName name="Footings__bed_blocks" localSheetId="0">[63]Works!#REF!</definedName>
    <definedName name="Footings__bed_blocks">[63]Works!#REF!</definedName>
    <definedName name="For_CC_pavements__wearing_coats__approach__slabs__guide_stone__J._M._stone_etc." localSheetId="8">#REF!</definedName>
    <definedName name="For_CC_pavements__wearing_coats__approach__slabs__guide_stone__J._M._stone_etc." localSheetId="0">#REF!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 localSheetId="8">#REF!</definedName>
    <definedName name="For_cement_concrete_for_foundation_below_low_water_level" localSheetId="0">#REF!</definedName>
    <definedName name="For_cement_concrete_for_foundation_below_low_water_level">#REF!</definedName>
    <definedName name="For_earth_work_excavation_for_foundations_below_low_water_level" localSheetId="8">#REF!</definedName>
    <definedName name="For_earth_work_excavation_for_foundations_below_low_water_level" localSheetId="0">#REF!</definedName>
    <definedName name="For_earth_work_excavation_for_foundations_below_low_water_level">#REF!</definedName>
    <definedName name="For_mass_concrete_piers__abutments_and_steining_well_curbes__well_caps_etc." localSheetId="8">#REF!</definedName>
    <definedName name="For_mass_concrete_piers__abutments_and_steining_well_curbes__well_caps_etc." localSheetId="0">#REF!</definedName>
    <definedName name="For_mass_concrete_piers__abutments_and_steining_well_curbes__well_caps_etc.">#REF!</definedName>
    <definedName name="For_mass_concrete_piers__abutments_and_steining_well_curbes__well_caps_etc_">NA()</definedName>
    <definedName name="For_RCC_beams" localSheetId="8">#REF!</definedName>
    <definedName name="For_RCC_beams" localSheetId="0">#REF!</definedName>
    <definedName name="For_RCC_beams">#REF!</definedName>
    <definedName name="For_RCC_deck_slabs" localSheetId="8">#REF!</definedName>
    <definedName name="For_RCC_deck_slabs" localSheetId="0">#REF!</definedName>
    <definedName name="For_RCC_deck_slabs">#REF!</definedName>
    <definedName name="For_RCC_hand_rails" localSheetId="8">#REF!</definedName>
    <definedName name="For_RCC_hand_rails" localSheetId="0">#REF!</definedName>
    <definedName name="For_RCC_hand_rails">#REF!</definedName>
    <definedName name="For_RCC_piers__abutments__wing_wall___steining__well_curbs__well_caps_etc." localSheetId="8">#REF!</definedName>
    <definedName name="For_RCC_piers__abutments__wing_wall___steining__well_curbs__well_caps_etc.">#REF!</definedName>
    <definedName name="For_RCC_piers__abutments__wing_wall___steining__well_curbs__well_caps_etc_">NA()</definedName>
    <definedName name="For_SS_Revetment_work_225__mm" localSheetId="8">#REF!</definedName>
    <definedName name="For_SS_Revetment_work_225__mm" localSheetId="0">#REF!</definedName>
    <definedName name="For_SS_Revetment_work_225__mm">#REF!</definedName>
    <definedName name="For_SS_Revetment_work_300__mm" localSheetId="8">#REF!</definedName>
    <definedName name="For_SS_Revetment_work_300__mm" localSheetId="0">#REF!</definedName>
    <definedName name="For_SS_Revetment_work_300__mm">#REF!</definedName>
    <definedName name="For_SS_Revetment_work450__mm" localSheetId="8">#REF!</definedName>
    <definedName name="For_SS_Revetment_work450__mm" localSheetId="0">#REF!</definedName>
    <definedName name="For_SS_Revetment_work450__mm">#REF!</definedName>
    <definedName name="FoundConc">[41]maya!$A$3:$A$6</definedName>
    <definedName name="fp" localSheetId="8">#REF!</definedName>
    <definedName name="fp" localSheetId="0">#REF!</definedName>
    <definedName name="fp">#REF!</definedName>
    <definedName name="fpaint" localSheetId="8">#REF!</definedName>
    <definedName name="fpaint" localSheetId="0">#REF!</definedName>
    <definedName name="fpaint">#REF!</definedName>
    <definedName name="fred">[140]maya!$A$11:$A$18</definedName>
    <definedName name="FREE" localSheetId="8">#REF!</definedName>
    <definedName name="FREE" localSheetId="0">#REF!</definedName>
    <definedName name="FREE">#REF!</definedName>
    <definedName name="fresh">[195]r!$F$30</definedName>
    <definedName name="frncis" localSheetId="8">#REF!</definedName>
    <definedName name="frncis" localSheetId="0">#REF!</definedName>
    <definedName name="frncis">#REF!</definedName>
    <definedName name="frncis_2" localSheetId="8">#REF!</definedName>
    <definedName name="frncis_2" localSheetId="0">#REF!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ont" localSheetId="8">'[65]col-reinft1'!#REF!</definedName>
    <definedName name="front" localSheetId="0">'[65]col-reinft1'!#REF!</definedName>
    <definedName name="front">'[65]col-reinft1'!#REF!</definedName>
    <definedName name="Front_End_Roller" localSheetId="8">#REF!</definedName>
    <definedName name="Front_End_Roller" localSheetId="0">#REF!</definedName>
    <definedName name="Front_End_Roller">#REF!</definedName>
    <definedName name="front1" localSheetId="8">'[66]col-reinft1'!#REF!</definedName>
    <definedName name="front1" localSheetId="0">'[66]col-reinft1'!#REF!</definedName>
    <definedName name="front1">'[66]col-reinft1'!#REF!</definedName>
    <definedName name="FRONT11" localSheetId="8">'[66]col-reinft1'!#REF!</definedName>
    <definedName name="FRONT11" localSheetId="0">'[66]col-reinft1'!#REF!</definedName>
    <definedName name="FRONT11">'[66]col-reinft1'!#REF!</definedName>
    <definedName name="FRTG">[175]Labour!$D$5</definedName>
    <definedName name="frty">'[175]Plant &amp;  Machinery'!$G$4</definedName>
    <definedName name="frucis" localSheetId="8">#REF!</definedName>
    <definedName name="frucis" localSheetId="0">#REF!</definedName>
    <definedName name="frucis">#REF!</definedName>
    <definedName name="FSAND">[46]MRATES!$G$9</definedName>
    <definedName name="fsc" localSheetId="8">#REF!</definedName>
    <definedName name="fsc" localSheetId="0">#REF!</definedName>
    <definedName name="fsc">#REF!</definedName>
    <definedName name="fsg" localSheetId="8">#REF!</definedName>
    <definedName name="fsg" localSheetId="0">#REF!</definedName>
    <definedName name="fsg">#REF!</definedName>
    <definedName name="fslab" localSheetId="8">#REF!</definedName>
    <definedName name="fslab" localSheetId="0">#REF!</definedName>
    <definedName name="fslab">#REF!</definedName>
    <definedName name="FSLAB1" localSheetId="8">#REF!</definedName>
    <definedName name="FSLAB1">#REF!</definedName>
    <definedName name="Full_Print" localSheetId="8">#REF!</definedName>
    <definedName name="Full_Print">#REF!</definedName>
    <definedName name="furn" localSheetId="8">#REF!</definedName>
    <definedName name="furn">#REF!</definedName>
    <definedName name="furniture" localSheetId="8">#REF!</definedName>
    <definedName name="furniture">#REF!</definedName>
    <definedName name="FVL">[62]input!$C$12</definedName>
    <definedName name="FW" localSheetId="8">#REF!</definedName>
    <definedName name="FW" localSheetId="0">#REF!</definedName>
    <definedName name="FW">#REF!</definedName>
    <definedName name="fwfb" localSheetId="8">[92]Process!#REF!</definedName>
    <definedName name="fwfb" localSheetId="0">[92]Process!#REF!</definedName>
    <definedName name="fwfb">[92]Process!#REF!</definedName>
    <definedName name="fwl" localSheetId="8">#REF!</definedName>
    <definedName name="fwl" localSheetId="0">#REF!</definedName>
    <definedName name="fwl">#REF!</definedName>
    <definedName name="fwld" localSheetId="8">#REF!</definedName>
    <definedName name="fwld" localSheetId="0">#REF!</definedName>
    <definedName name="fwld">#REF!</definedName>
    <definedName name="fwrfb" localSheetId="8">[92]Process!#REF!</definedName>
    <definedName name="fwrfb" localSheetId="0">[92]Process!#REF!</definedName>
    <definedName name="fwrfb">[92]Process!#REF!</definedName>
    <definedName name="fwrl" localSheetId="8">[92]Process!#REF!</definedName>
    <definedName name="fwrl" localSheetId="0">[92]Process!#REF!</definedName>
    <definedName name="fwrl">[92]Process!#REF!</definedName>
    <definedName name="fwrld" localSheetId="8">[92]Process!#REF!</definedName>
    <definedName name="fwrld" localSheetId="0">[92]Process!#REF!</definedName>
    <definedName name="fwrld">[92]Process!#REF!</definedName>
    <definedName name="fwrw" localSheetId="8">[92]Process!#REF!</definedName>
    <definedName name="fwrw" localSheetId="0">[92]Process!#REF!</definedName>
    <definedName name="fwrw">[92]Process!#REF!</definedName>
    <definedName name="fwsfb" localSheetId="8">[92]Process!#REF!</definedName>
    <definedName name="fwsfb" localSheetId="0">[92]Process!#REF!</definedName>
    <definedName name="fwsfb">[92]Process!#REF!</definedName>
    <definedName name="fwsl" localSheetId="8">[92]Process!#REF!</definedName>
    <definedName name="fwsl">[92]Process!#REF!</definedName>
    <definedName name="fwsld" localSheetId="8">[92]Process!#REF!</definedName>
    <definedName name="fwsld">[92]Process!#REF!</definedName>
    <definedName name="fwsw" localSheetId="8">[92]Process!#REF!</definedName>
    <definedName name="fwsw">[92]Process!#REF!</definedName>
    <definedName name="fww" localSheetId="8">#REF!</definedName>
    <definedName name="fww" localSheetId="0">#REF!</definedName>
    <definedName name="fww">#REF!</definedName>
    <definedName name="fy" localSheetId="8">[98]Data!#REF!</definedName>
    <definedName name="fy" localSheetId="0">[98]Data!#REF!</definedName>
    <definedName name="fy">[98]Data!#REF!</definedName>
    <definedName name="g" localSheetId="8">#REF!</definedName>
    <definedName name="g" localSheetId="0">#REF!</definedName>
    <definedName name="g">#REF!</definedName>
    <definedName name="G.A" localSheetId="8">#REF!</definedName>
    <definedName name="G.A" localSheetId="0">#REF!</definedName>
    <definedName name="G.A">#REF!</definedName>
    <definedName name="g_lead" localSheetId="8">#REF!</definedName>
    <definedName name="g_lead" localSheetId="0">#REF!</definedName>
    <definedName name="g_lead">#REF!</definedName>
    <definedName name="gab" localSheetId="8">#REF!</definedName>
    <definedName name="gab">#REF!</definedName>
    <definedName name="gagan">[171]Material!$D$113</definedName>
    <definedName name="ganeral" localSheetId="8">[73]data!#REF!</definedName>
    <definedName name="ganeral" localSheetId="0">[73]data!#REF!</definedName>
    <definedName name="ganeral">[73]data!#REF!</definedName>
    <definedName name="gcv">[196]maya!$A$71:$A$98</definedName>
    <definedName name="gdgdhdhdfhdhdhdh" localSheetId="8">#REF!</definedName>
    <definedName name="gdgdhdhdfhdhdhdh" localSheetId="0">#REF!</definedName>
    <definedName name="gdgdhdhdfhdhdhdh">#REF!</definedName>
    <definedName name="gen_name" localSheetId="8">#REF!</definedName>
    <definedName name="gen_name" localSheetId="0">#REF!</definedName>
    <definedName name="gen_name">#REF!</definedName>
    <definedName name="general" localSheetId="8">[97]Lead!#REF!</definedName>
    <definedName name="general" localSheetId="0">[97]Lead!#REF!</definedName>
    <definedName name="general">[97]Lead!#REF!</definedName>
    <definedName name="Generating_get_125_KVA" localSheetId="8">#REF!</definedName>
    <definedName name="Generating_get_125_KVA" localSheetId="0">#REF!</definedName>
    <definedName name="Generating_get_125_KVA">#REF!</definedName>
    <definedName name="Geschäftsbereich" localSheetId="8">#REF!</definedName>
    <definedName name="Geschäftsbereich" localSheetId="0">#REF!</definedName>
    <definedName name="Geschäftsbereich">#REF!</definedName>
    <definedName name="gf">[131]Sheet1!$B$120:$B$243</definedName>
    <definedName name="gfbeams" localSheetId="8">'[197]beam-reinft'!#REF!</definedName>
    <definedName name="gfbeams" localSheetId="0">'[197]beam-reinft'!#REF!</definedName>
    <definedName name="gfbeams">'[197]beam-reinft'!#REF!</definedName>
    <definedName name="gfd" localSheetId="8">#REF!</definedName>
    <definedName name="gfd" localSheetId="0">#REF!</definedName>
    <definedName name="gfd">#REF!</definedName>
    <definedName name="gfegg" localSheetId="8">[63]Data!#REF!</definedName>
    <definedName name="gfegg" localSheetId="0">[63]Data!#REF!</definedName>
    <definedName name="gfegg">[63]Data!#REF!</definedName>
    <definedName name="gfg" localSheetId="8">#REF!</definedName>
    <definedName name="gfg" localSheetId="0">#REF!</definedName>
    <definedName name="gfg">#REF!</definedName>
    <definedName name="GG">[129]DATA_PRG!$H$109</definedName>
    <definedName name="ggg">[198]sectorwise!$A$1:$R$23</definedName>
    <definedName name="gggg" localSheetId="8">#REF!</definedName>
    <definedName name="gggg" localSheetId="0">#REF!</definedName>
    <definedName name="gggg">#REF!</definedName>
    <definedName name="gggggggg" localSheetId="8">[63]Works!#REF!</definedName>
    <definedName name="gggggggg" localSheetId="0">[63]Works!#REF!</definedName>
    <definedName name="gggggggg">[63]Works!#REF!</definedName>
    <definedName name="ggggggggggg" localSheetId="8">[63]Works!#REF!</definedName>
    <definedName name="ggggggggggg">[63]Works!#REF!</definedName>
    <definedName name="ggggggggggggg" localSheetId="8">[63]Works!#REF!</definedName>
    <definedName name="ggggggggggggg">[63]Works!#REF!</definedName>
    <definedName name="ggggggggggggggg" localSheetId="8">[63]Material!#REF!</definedName>
    <definedName name="ggggggggggggggg">[63]Material!#REF!</definedName>
    <definedName name="ggh">[199]MRATES!$T$25</definedName>
    <definedName name="GH" localSheetId="8">#REF!</definedName>
    <definedName name="GH" localSheetId="0">#REF!</definedName>
    <definedName name="GH">#REF!</definedName>
    <definedName name="ghdfghdf" localSheetId="8">#REF!</definedName>
    <definedName name="ghdfghdf" localSheetId="0">#REF!</definedName>
    <definedName name="ghdfghdf">#REF!</definedName>
    <definedName name="GHGH">'[84]TBAL9697 -group wise  sdpl'!$A$34</definedName>
    <definedName name="GHGHF">[175]Material!$D$51</definedName>
    <definedName name="GHHH">[175]Material!$D$129</definedName>
    <definedName name="GHJK" localSheetId="0" hidden="1">{"'ridftotal'!$A$4:$S$27"}</definedName>
    <definedName name="GHJK" hidden="1">{"'ridftotal'!$A$4:$S$27"}</definedName>
    <definedName name="GHJKJK" localSheetId="0" hidden="1">{"'ridftotal'!$A$4:$S$27"}</definedName>
    <definedName name="GHJKJK" hidden="1">{"'ridftotal'!$A$4:$S$27"}</definedName>
    <definedName name="ghsh">[106]Labour!$D$18</definedName>
    <definedName name="GI" localSheetId="8">#REF!</definedName>
    <definedName name="GI" localSheetId="0">#REF!</definedName>
    <definedName name="GI">#REF!</definedName>
    <definedName name="gi_100" localSheetId="8">#REF!</definedName>
    <definedName name="gi_100" localSheetId="0">#REF!</definedName>
    <definedName name="gi_100">#REF!</definedName>
    <definedName name="gi_150" localSheetId="8">#REF!</definedName>
    <definedName name="gi_150" localSheetId="0">#REF!</definedName>
    <definedName name="gi_150">#REF!</definedName>
    <definedName name="gi_200" localSheetId="8">#REF!</definedName>
    <definedName name="gi_200">#REF!</definedName>
    <definedName name="gi_25" localSheetId="8">#REF!</definedName>
    <definedName name="gi_25">#REF!</definedName>
    <definedName name="gi_250" localSheetId="8">#REF!</definedName>
    <definedName name="gi_250">#REF!</definedName>
    <definedName name="gi_300" localSheetId="8">#REF!</definedName>
    <definedName name="gi_300">#REF!</definedName>
    <definedName name="gi_32" localSheetId="8">#REF!</definedName>
    <definedName name="gi_32">#REF!</definedName>
    <definedName name="gi_40" localSheetId="8">#REF!</definedName>
    <definedName name="gi_40">#REF!</definedName>
    <definedName name="gi_400" localSheetId="8">#REF!</definedName>
    <definedName name="gi_400">#REF!</definedName>
    <definedName name="gi_50" localSheetId="8">#REF!</definedName>
    <definedName name="gi_50">#REF!</definedName>
    <definedName name="gi_500" localSheetId="8">#REF!</definedName>
    <definedName name="gi_500">#REF!</definedName>
    <definedName name="gi_600" localSheetId="8">#REF!</definedName>
    <definedName name="gi_600">#REF!</definedName>
    <definedName name="gi_65" localSheetId="8">#REF!</definedName>
    <definedName name="gi_65">#REF!</definedName>
    <definedName name="gi_80" localSheetId="8">#REF!</definedName>
    <definedName name="gi_80">#REF!</definedName>
    <definedName name="GI_CL" localSheetId="8">[62]wh_data_R!#REF!</definedName>
    <definedName name="GI_CL">[62]wh_data_R!#REF!</definedName>
    <definedName name="GI_CLL">[62]wh_data_R!$AP$1440:$AR$1442</definedName>
    <definedName name="GI_D_R">[62]CPHEEO!$BF$3:$BF$7</definedName>
    <definedName name="GI_pipe_15_mm" localSheetId="8">#REF!</definedName>
    <definedName name="GI_pipe_15_mm" localSheetId="0">#REF!</definedName>
    <definedName name="GI_pipe_15_mm">#REF!</definedName>
    <definedName name="GI_sheet_1mm_corrugated" localSheetId="8">[63]Material!#REF!</definedName>
    <definedName name="GI_sheet_1mm_corrugated" localSheetId="0">[63]Material!#REF!</definedName>
    <definedName name="GI_sheet_1mm_corrugated">[63]Material!#REF!</definedName>
    <definedName name="GI_sheet_1mm_plain" localSheetId="8">[63]Material!#REF!</definedName>
    <definedName name="GI_sheet_1mm_plain">[63]Material!#REF!</definedName>
    <definedName name="giall">[120]Sheet1!$B$120:$B$243</definedName>
    <definedName name="gib" localSheetId="8">#REF!</definedName>
    <definedName name="gib" localSheetId="0">#REF!</definedName>
    <definedName name="gib">#REF!</definedName>
    <definedName name="GIbend" localSheetId="8">#REF!</definedName>
    <definedName name="GIbend" localSheetId="0">#REF!</definedName>
    <definedName name="GIbend">#REF!</definedName>
    <definedName name="GIcoupling" localSheetId="8">#REF!</definedName>
    <definedName name="GIcoupling" localSheetId="0">#REF!</definedName>
    <definedName name="GIcoupling">#REF!</definedName>
    <definedName name="GIelbow" localSheetId="8">#REF!</definedName>
    <definedName name="GIelbow">#REF!</definedName>
    <definedName name="GInipple" localSheetId="8">#REF!</definedName>
    <definedName name="GInipple">#REF!</definedName>
    <definedName name="GIreducedTee" localSheetId="8">#REF!</definedName>
    <definedName name="GIreducedTee">#REF!</definedName>
    <definedName name="GIreducer" localSheetId="8">#REF!</definedName>
    <definedName name="GIreducer">#REF!</definedName>
    <definedName name="GIS" localSheetId="8">'[94]Aug,02'!#REF!</definedName>
    <definedName name="GIS">'[94]Aug,02'!#REF!</definedName>
    <definedName name="GIS_ii" localSheetId="8">'[94]Aug,02'!#REF!</definedName>
    <definedName name="GIS_ii">'[94]Aug,02'!#REF!</definedName>
    <definedName name="GIspecial" localSheetId="8">#REF!</definedName>
    <definedName name="GIspecial" localSheetId="0">#REF!</definedName>
    <definedName name="GIspecial">#REF!</definedName>
    <definedName name="gispecials">[120]Sheet1!$B$120:$B$234</definedName>
    <definedName name="GIunion" localSheetId="8">#REF!</definedName>
    <definedName name="GIunion" localSheetId="0">#REF!</definedName>
    <definedName name="GIunion">#REF!</definedName>
    <definedName name="gj" localSheetId="8">#REF!</definedName>
    <definedName name="gj" localSheetId="0">#REF!</definedName>
    <definedName name="gj">#REF!</definedName>
    <definedName name="gksn" localSheetId="8">#REF!</definedName>
    <definedName name="gksn" localSheetId="0">#REF!</definedName>
    <definedName name="gksn">#REF!</definedName>
    <definedName name="GL" localSheetId="8">#REF!</definedName>
    <definedName name="GL">#REF!</definedName>
    <definedName name="Glazed_coloured_tiles_for_Dadooing" localSheetId="8">#REF!</definedName>
    <definedName name="Glazed_coloured_tiles_for_Dadooing">#REF!</definedName>
    <definedName name="glb_100" localSheetId="8">#REF!</definedName>
    <definedName name="glb_100">#REF!</definedName>
    <definedName name="glb_150" localSheetId="8">#REF!</definedName>
    <definedName name="glb_150">#REF!</definedName>
    <definedName name="glb_200" localSheetId="8">#REF!</definedName>
    <definedName name="glb_200">#REF!</definedName>
    <definedName name="glb_25" localSheetId="8">#REF!</definedName>
    <definedName name="glb_25">#REF!</definedName>
    <definedName name="glb_250" localSheetId="8">#REF!</definedName>
    <definedName name="glb_250">#REF!</definedName>
    <definedName name="glb_300" localSheetId="8">#REF!</definedName>
    <definedName name="glb_300">#REF!</definedName>
    <definedName name="glb_32" localSheetId="8">#REF!</definedName>
    <definedName name="glb_32">#REF!</definedName>
    <definedName name="glb_40" localSheetId="8">#REF!</definedName>
    <definedName name="glb_40">#REF!</definedName>
    <definedName name="glb_50" localSheetId="8">#REF!</definedName>
    <definedName name="glb_50">#REF!</definedName>
    <definedName name="glb_65" localSheetId="8">#REF!</definedName>
    <definedName name="glb_65">#REF!</definedName>
    <definedName name="glb_80" localSheetId="8">#REF!</definedName>
    <definedName name="glb_80">#REF!</definedName>
    <definedName name="GLOADING" localSheetId="8">#REF!</definedName>
    <definedName name="GLOADING">#REF!</definedName>
    <definedName name="gls">'[200]Nspt-smp-final-ORIGINAL'!$U$8:$U$56</definedName>
    <definedName name="GM" localSheetId="8">'[65]col-reinft1'!#REF!</definedName>
    <definedName name="GM" localSheetId="0">'[65]col-reinft1'!#REF!</definedName>
    <definedName name="GM">'[65]col-reinft1'!#REF!</definedName>
    <definedName name="GMgateValve" localSheetId="8">#REF!</definedName>
    <definedName name="GMgateValve" localSheetId="0">#REF!</definedName>
    <definedName name="GMgateValve">#REF!</definedName>
    <definedName name="GMM" localSheetId="8">'[66]col-reinft1'!#REF!</definedName>
    <definedName name="GMM" localSheetId="0">'[66]col-reinft1'!#REF!</definedName>
    <definedName name="GMM">'[66]col-reinft1'!#REF!</definedName>
    <definedName name="gn">[11]DATA_PRG!$H$187</definedName>
    <definedName name="goo" localSheetId="8">#REF!</definedName>
    <definedName name="goo" localSheetId="0">#REF!</definedName>
    <definedName name="goo">#REF!</definedName>
    <definedName name="GOTLS">[201]Sheet1!$B$120:$B$234</definedName>
    <definedName name="gound" localSheetId="8">#REF!</definedName>
    <definedName name="gound" localSheetId="0">#REF!</definedName>
    <definedName name="gound">#REF!</definedName>
    <definedName name="GPC" localSheetId="8">#REF!</definedName>
    <definedName name="GPC" localSheetId="0">#REF!</definedName>
    <definedName name="GPC">#REF!</definedName>
    <definedName name="GPF" localSheetId="8">'[94]Aug,02'!#REF!</definedName>
    <definedName name="GPF" localSheetId="0">'[94]Aug,02'!#REF!</definedName>
    <definedName name="GPF">'[94]Aug,02'!#REF!</definedName>
    <definedName name="GPname" localSheetId="8">#REF!</definedName>
    <definedName name="GPname" localSheetId="0">#REF!</definedName>
    <definedName name="GPname">#REF!</definedName>
    <definedName name="gr">'[44]Lead statement'!$P$9</definedName>
    <definedName name="gra">[11]DATA_PRG!$B$5</definedName>
    <definedName name="Grab_dredging_crane___1_cum___normally_runs_for_4_hours_a_day" localSheetId="8">[58]Usage!#REF!</definedName>
    <definedName name="Grab_dredging_crane___1_cum___normally_runs_for_4_hours_a_day" localSheetId="0">[58]Usage!#REF!</definedName>
    <definedName name="Grab_dredging_crane___1_cum___normally_runs_for_4_hours_a_day">[58]Usage!#REF!</definedName>
    <definedName name="grade1" localSheetId="8">#REF!</definedName>
    <definedName name="grade1" localSheetId="0">#REF!</definedName>
    <definedName name="grade1">#REF!</definedName>
    <definedName name="grade2" localSheetId="8">#REF!</definedName>
    <definedName name="grade2" localSheetId="0">#REF!</definedName>
    <definedName name="grade2">#REF!</definedName>
    <definedName name="grade3" localSheetId="8">#REF!</definedName>
    <definedName name="grade3" localSheetId="0">#REF!</definedName>
    <definedName name="grade3">#REF!</definedName>
    <definedName name="grader">'[167]Plant &amp;  Machinery'!$G$25</definedName>
    <definedName name="Granite__dolamite_and_trap" localSheetId="8">#REF!</definedName>
    <definedName name="Granite__dolamite_and_trap" localSheetId="0">#REF!</definedName>
    <definedName name="Granite__dolamite_and_trap">#REF!</definedName>
    <definedName name="Granite_for_SS_revetment_225_mm" localSheetId="8">#REF!</definedName>
    <definedName name="Granite_for_SS_revetment_225_mm" localSheetId="0">#REF!</definedName>
    <definedName name="Granite_for_SS_revetment_225_mm">#REF!</definedName>
    <definedName name="Granite_for_SS_revetment_300_mm" localSheetId="8">#REF!</definedName>
    <definedName name="Granite_for_SS_revetment_300_mm" localSheetId="0">#REF!</definedName>
    <definedName name="Granite_for_SS_revetment_300_mm">#REF!</definedName>
    <definedName name="Granite_stone_slabs_for_culverts__lintels_and_copings__3_faces_dressed_coarsed_rubble_masonary" localSheetId="8">#REF!</definedName>
    <definedName name="Granite_stone_slabs_for_culverts__lintels_and_copings__3_faces_dressed_coarsed_rubble_masonary">#REF!</definedName>
    <definedName name="granolithic_floor" localSheetId="8">#REF!</definedName>
    <definedName name="granolithic_floor">#REF!</definedName>
    <definedName name="GRAVEL">[46]MRATES!$G$6</definedName>
    <definedName name="GRAVEL_D">[46]MRATES!$K$34</definedName>
    <definedName name="gravel_dust_sand" localSheetId="8">#REF!</definedName>
    <definedName name="gravel_dust_sand" localSheetId="0">#REF!</definedName>
    <definedName name="gravel_dust_sand">#REF!</definedName>
    <definedName name="gravel_hc100" localSheetId="8">#REF!</definedName>
    <definedName name="gravel_hc100" localSheetId="0">#REF!</definedName>
    <definedName name="gravel_hc100">#REF!</definedName>
    <definedName name="gravel_hc150" localSheetId="8">#REF!</definedName>
    <definedName name="gravel_hc150" localSheetId="0">#REF!</definedName>
    <definedName name="gravel_hc150">#REF!</definedName>
    <definedName name="Gravel_including_stacking" localSheetId="8">#REF!</definedName>
    <definedName name="Gravel_including_stacking">#REF!</definedName>
    <definedName name="gravel_pick" localSheetId="8">#REF!</definedName>
    <definedName name="gravel_pick">#REF!</definedName>
    <definedName name="gravel_spr100" localSheetId="8">#REF!</definedName>
    <definedName name="gravel_spr100">#REF!</definedName>
    <definedName name="gravel_spr150" localSheetId="8">#REF!</definedName>
    <definedName name="gravel_spr150">#REF!</definedName>
    <definedName name="gravel_stack" localSheetId="8">#REF!</definedName>
    <definedName name="gravel_stack">#REF!</definedName>
    <definedName name="Group1" localSheetId="8">#REF!</definedName>
    <definedName name="Group1">#REF!</definedName>
    <definedName name="Group1_8" localSheetId="8">#REF!</definedName>
    <definedName name="Group1_8">#REF!</definedName>
    <definedName name="Group2" localSheetId="8">#REF!</definedName>
    <definedName name="Group2">#REF!</definedName>
    <definedName name="Group2_8" localSheetId="8">#REF!</definedName>
    <definedName name="Group2_8">#REF!</definedName>
    <definedName name="Group3" localSheetId="8">#REF!</definedName>
    <definedName name="Group3">#REF!</definedName>
    <definedName name="Group4" localSheetId="8">#REF!</definedName>
    <definedName name="Group4">#REF!</definedName>
    <definedName name="GROWTH_RATE">[62]input!$C$4</definedName>
    <definedName name="GRP_C">[62]wh_data_R!$E$368:$I$369</definedName>
    <definedName name="GRP_CL">[62]wh_data_R!$D$368:$I$368</definedName>
    <definedName name="GRP_CL_RATES">[62]wh_data!$M$159:$Q$159</definedName>
    <definedName name="GRP_CLL">[62]wh_data_R!$AE$378:$AG$382</definedName>
    <definedName name="GRP_CLR">[62]wh_data!$L$159:$O$159</definedName>
    <definedName name="GRP_CLS">[62]wh_data_R!$J$1440:$J$1444</definedName>
    <definedName name="GRP_D_R">[62]CPHEEO!$BD$3:$BD$11</definedName>
    <definedName name="GRP_D_RATES">'[117]G.R.P'!$C$24:$K$24</definedName>
    <definedName name="GRP_DL_RANGE">[62]CPHEEO!$BD$3:$BD$12</definedName>
    <definedName name="GRP_DR">[62]wh_data!$L$160:$L$168</definedName>
    <definedName name="GRP_FR_12BAR">'[117]G.R.P'!$C$60:$K$60</definedName>
    <definedName name="GRP_FR_15BAR">'[117]G.R.P'!$C$74:$K$74</definedName>
    <definedName name="GRP_FR_3BAR">'[117]G.R.P'!$C$32:$K$32</definedName>
    <definedName name="GRP_FR_6BAR">'[117]G.R.P'!$C$32:$K$32</definedName>
    <definedName name="GRP_FR_9BAR">'[117]G.R.P'!$C$46:$K$46</definedName>
    <definedName name="GRP_G">[62]wh_data_R!$K$1440:$K$1444</definedName>
    <definedName name="GRP_P">[62]wh_data_R!$L$1440:$L$1444</definedName>
    <definedName name="GRP_RATES">[62]wh_data!$L$160:$Q$168</definedName>
    <definedName name="Grstone" localSheetId="8">#REF!</definedName>
    <definedName name="Grstone" localSheetId="0">#REF!</definedName>
    <definedName name="Grstone">#REF!</definedName>
    <definedName name="GRT">[129]DATA_PRG!$H$86</definedName>
    <definedName name="gs" localSheetId="8">#REF!</definedName>
    <definedName name="gs" localSheetId="0">#REF!</definedName>
    <definedName name="gs">#REF!</definedName>
    <definedName name="GS_barbed_wire" localSheetId="8">[63]Material!#REF!</definedName>
    <definedName name="GS_barbed_wire" localSheetId="0">[63]Material!#REF!</definedName>
    <definedName name="GS_barbed_wire">[63]Material!#REF!</definedName>
    <definedName name="gsb" localSheetId="8">#REF!</definedName>
    <definedName name="gsb" localSheetId="0">#REF!</definedName>
    <definedName name="gsb">#REF!</definedName>
    <definedName name="GSN">'[116]MTC-estimate'!$I$9</definedName>
    <definedName name="GSP">[13]DATA!$H$233</definedName>
    <definedName name="gtrothpfinal" localSheetId="8">#REF!</definedName>
    <definedName name="gtrothpfinal" localSheetId="0">#REF!</definedName>
    <definedName name="gtrothpfinal">#REF!</definedName>
    <definedName name="gtyio">[175]Material!$D$70</definedName>
    <definedName name="guiol" localSheetId="8">#REF!</definedName>
    <definedName name="guiol" localSheetId="0">#REF!</definedName>
    <definedName name="guiol">#REF!</definedName>
    <definedName name="GULOADING" localSheetId="8">#REF!</definedName>
    <definedName name="GULOADING" localSheetId="0">#REF!</definedName>
    <definedName name="GULOADING">#REF!</definedName>
    <definedName name="Gunduvarigudem" localSheetId="8">#REF!</definedName>
    <definedName name="Gunduvarigudem" localSheetId="0">#REF!</definedName>
    <definedName name="Gunduvarigudem">#REF!</definedName>
    <definedName name="GUS" localSheetId="8">#REF!</definedName>
    <definedName name="GUS">#REF!</definedName>
    <definedName name="GUSAUX">'[202]Global factors'!$B$3</definedName>
    <definedName name="GUSSW">'[202]Global factors'!$B$2</definedName>
    <definedName name="GUSUSD" localSheetId="8">#REF!</definedName>
    <definedName name="GUSUSD" localSheetId="0">#REF!</definedName>
    <definedName name="GUSUSD">#REF!</definedName>
    <definedName name="gv_100" localSheetId="8">#REF!</definedName>
    <definedName name="gv_100" localSheetId="0">#REF!</definedName>
    <definedName name="gv_100">#REF!</definedName>
    <definedName name="gv_150" localSheetId="8">#REF!</definedName>
    <definedName name="gv_150" localSheetId="0">#REF!</definedName>
    <definedName name="gv_150">#REF!</definedName>
    <definedName name="gv_200" localSheetId="8">#REF!</definedName>
    <definedName name="gv_200">#REF!</definedName>
    <definedName name="gv_25" localSheetId="8">#REF!</definedName>
    <definedName name="gv_25">#REF!</definedName>
    <definedName name="gv_250" localSheetId="8">#REF!</definedName>
    <definedName name="gv_250">#REF!</definedName>
    <definedName name="gv_300" localSheetId="8">#REF!</definedName>
    <definedName name="gv_300">#REF!</definedName>
    <definedName name="gv_32" localSheetId="8">#REF!</definedName>
    <definedName name="gv_32">#REF!</definedName>
    <definedName name="gv_40" localSheetId="8">#REF!</definedName>
    <definedName name="gv_40">#REF!</definedName>
    <definedName name="gv_400" localSheetId="8">#REF!</definedName>
    <definedName name="gv_400">#REF!</definedName>
    <definedName name="gv_50" localSheetId="8">#REF!</definedName>
    <definedName name="gv_50">#REF!</definedName>
    <definedName name="gv_500" localSheetId="8">#REF!</definedName>
    <definedName name="gv_500">#REF!</definedName>
    <definedName name="gv_65" localSheetId="8">#REF!</definedName>
    <definedName name="gv_65">#REF!</definedName>
    <definedName name="gv_80" localSheetId="8">#REF!</definedName>
    <definedName name="gv_80">#REF!</definedName>
    <definedName name="gyfc" localSheetId="8">#REF!</definedName>
    <definedName name="gyfc">#REF!</definedName>
    <definedName name="h" localSheetId="8">#REF!</definedName>
    <definedName name="h">#REF!</definedName>
    <definedName name="habs">'[203]habs-list'!$C$5:$J$102</definedName>
    <definedName name="hai" localSheetId="8">#REF!</definedName>
    <definedName name="hai" localSheetId="0">#REF!</definedName>
    <definedName name="hai">#REF!</definedName>
    <definedName name="hallo">[204]m!$A$2</definedName>
    <definedName name="Hard_disintegrated_rock_or_soft_rock_or_conglomerate_rock_and_Hard_lime_kankar_requiring_partial_blasting." localSheetId="8">#REF!</definedName>
    <definedName name="Hard_disintegrated_rock_or_soft_rock_or_conglomerate_rock_and_Hard_lime_kankar_requiring_partial_blasting." localSheetId="0">#REF!</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 localSheetId="8">#REF!</definedName>
    <definedName name="Hard_disintegrated_rock_or_soft_rock_or_conglomerate_rock_etc.__removable_by_pick_axes_and_crow_bars" localSheetId="0">#REF!</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 localSheetId="8">#REF!</definedName>
    <definedName name="Hard_Gravelly_Soils__________SS_20_A" localSheetId="0">#REF!</definedName>
    <definedName name="Hard_Gravelly_Soils__________SS_20_A">#REF!</definedName>
    <definedName name="Hard_rock_and_boulders_more_than_3_cum_in_size_requiring_blasting_including_stacking" localSheetId="8">#REF!</definedName>
    <definedName name="Hard_rock_and_boulders_more_than_3_cum_in_size_requiring_blasting_including_stacking" localSheetId="0">#REF!</definedName>
    <definedName name="Hard_rock_and_boulders_more_than_3_cum_in_size_requiring_blasting_including_stacking">#REF!</definedName>
    <definedName name="HBG_metal_IRC" localSheetId="8">#REF!</definedName>
    <definedName name="HBG_metal_IRC" localSheetId="0">#REF!</definedName>
    <definedName name="HBG_metal_IRC">#REF!</definedName>
    <definedName name="HBG_metal_SS_5" localSheetId="8">#REF!</definedName>
    <definedName name="HBG_metal_SS_5">#REF!</definedName>
    <definedName name="hbgl" localSheetId="8">#REF!</definedName>
    <definedName name="hbgl">#REF!</definedName>
    <definedName name="HC" localSheetId="8">#REF!</definedName>
    <definedName name="HC">#REF!</definedName>
    <definedName name="hd" localSheetId="8">#REF!</definedName>
    <definedName name="hd">#REF!</definedName>
    <definedName name="HDFGF" localSheetId="8">#REF!</definedName>
    <definedName name="HDFGF">#REF!</definedName>
    <definedName name="HDM_III_INPUT_DATA">'[90]Bitumen trunk'!$BO$1:$DI$196</definedName>
    <definedName name="HDPE">[205]detls!$A$3:$O$18</definedName>
    <definedName name="HDPE_C">[62]wh_data_R!$D$247:$H$261</definedName>
    <definedName name="HDPE_CL">[62]wh_data_R!$D$246:$H$246</definedName>
    <definedName name="HDPE_CL_RATES">[62]wh_data!$M$2:$P$2</definedName>
    <definedName name="HDPE_CLL">[62]wh_data_R!$G$378:$I$381</definedName>
    <definedName name="HDPE_CLR">[62]wh_data!$L$2:$O$2</definedName>
    <definedName name="HDPE_CLS">[62]wh_data_R!$G$378:$G$381</definedName>
    <definedName name="HDPE_D">[62]wh_data!$E$3:$H$17</definedName>
    <definedName name="HDPE_D_R">[62]CPHEEO!$AZ$3:$AZ$17</definedName>
    <definedName name="HDPE_D_RATES">[117]HDPE!$C$9:$O$9</definedName>
    <definedName name="HDPE_DC">[62]wh_data_R!$A$3:$A$17</definedName>
    <definedName name="HDPE_DL_RANGE">[62]CPHEEO!$AZ$3:$AZ$18</definedName>
    <definedName name="HDPE_DR">[62]wh_data!$L$3:$L$15</definedName>
    <definedName name="HDPE_FR_10KG">[117]HDPE!$C$64:$O$64</definedName>
    <definedName name="HDPE_FR_4KG">[117]HDPE!$C$28:$O$28</definedName>
    <definedName name="HDPE_FR_6KG">[117]HDPE!$C$40:$O$40</definedName>
    <definedName name="HDPE_FR_8KG">[117]HDPE!$C$52:$O$52</definedName>
    <definedName name="HDPE_G">[62]wh_data_R!$AE$1440:$AE$1442</definedName>
    <definedName name="HDPE_ID">[62]wh_data_R!$L$3:$L$17</definedName>
    <definedName name="HDPE_ID_CL">[62]wh_data_R!$L$2:$P$2</definedName>
    <definedName name="HDPE_IDS">[62]wh_data_R!$L$3:$P$17</definedName>
    <definedName name="hdpe_join">'[206]ssr-rates'!$D$613:$J$628</definedName>
    <definedName name="HDPE_P">[62]wh_data_R!$AF$1440:$AF$1442</definedName>
    <definedName name="HDPE_RATES">[62]wh_data!$L$3:$O$15</definedName>
    <definedName name="HDPE_T">[62]wh_data!$A$3:$D$17</definedName>
    <definedName name="hdpe1">[205]detls!$A$3:$O$18</definedName>
    <definedName name="hdpepvrate">'[207]hdpe-rates'!$C$7:$I$59</definedName>
    <definedName name="hdperates">'[208]HDPE-pipe-rates'!$I$33:$Z$38</definedName>
    <definedName name="hdpewts">'[207]hdpe weights'!$B$1:$F$53</definedName>
    <definedName name="Header_Row" localSheetId="8">ROW(#REF!)</definedName>
    <definedName name="Header_Row">ROW(#REF!)</definedName>
    <definedName name="hf" localSheetId="8">#REF!</definedName>
    <definedName name="hf">#REF!</definedName>
    <definedName name="hggg">[209]Material!$D$17</definedName>
    <definedName name="hgle" localSheetId="8">#REF!</definedName>
    <definedName name="hgle" localSheetId="0">#REF!</definedName>
    <definedName name="hgle">#REF!</definedName>
    <definedName name="hgle1" localSheetId="8">#REF!</definedName>
    <definedName name="hgle1" localSheetId="0">#REF!</definedName>
    <definedName name="hgle1">#REF!</definedName>
    <definedName name="hh" localSheetId="8">#REF!</definedName>
    <definedName name="hh" localSheetId="0">#REF!</definedName>
    <definedName name="hh">#REF!</definedName>
    <definedName name="hhh" localSheetId="8">'[210]Mp-team 1'!#REF!</definedName>
    <definedName name="hhh" localSheetId="0">'[210]Mp-team 1'!#REF!</definedName>
    <definedName name="hhh">'[210]Mp-team 1'!#REF!</definedName>
    <definedName name="hhhhhh" localSheetId="8">#REF!</definedName>
    <definedName name="hhhhhh" localSheetId="0">#REF!</definedName>
    <definedName name="hhhhhh">#REF!</definedName>
    <definedName name="HI" localSheetId="8">#REF!</definedName>
    <definedName name="HI" localSheetId="0">#REF!</definedName>
    <definedName name="HI">#REF!</definedName>
    <definedName name="HiddenRows" localSheetId="8" hidden="1">#REF!</definedName>
    <definedName name="HiddenRows" localSheetId="0" hidden="1">#REF!</definedName>
    <definedName name="HiddenRows" hidden="1">#REF!</definedName>
    <definedName name="HIFINI" localSheetId="8">#REF!</definedName>
    <definedName name="HIFINI">#REF!</definedName>
    <definedName name="High_Yeild_Strengh_Deformed_Bars" localSheetId="8">#REF!</definedName>
    <definedName name="High_Yeild_Strengh_Deformed_Bars">#REF!</definedName>
    <definedName name="Hirebreak" localSheetId="8">[98]Boq!#REF!</definedName>
    <definedName name="Hirebreak">[98]Boq!#REF!</definedName>
    <definedName name="his" localSheetId="8">#REF!</definedName>
    <definedName name="his" localSheetId="0">#REF!</definedName>
    <definedName name="his">#REF!</definedName>
    <definedName name="HJ" localSheetId="0" hidden="1">{"'ridftotal'!$A$4:$S$27"}</definedName>
    <definedName name="HJ" hidden="1">{"'ridftotal'!$A$4:$S$27"}</definedName>
    <definedName name="hmc" localSheetId="8">#REF!</definedName>
    <definedName name="hmc">#REF!</definedName>
    <definedName name="Hname" localSheetId="8">#REF!</definedName>
    <definedName name="Hname">#REF!</definedName>
    <definedName name="HO">'[211]labour coeff'!$A$3:$S$74</definedName>
    <definedName name="hoop">'[212]BM-HOOP'!$A$5:$B$18</definedName>
    <definedName name="hot_maz" localSheetId="8">#REF!</definedName>
    <definedName name="hot_maz" localSheetId="0">#REF!</definedName>
    <definedName name="hot_maz">#REF!</definedName>
    <definedName name="Hot_Mix_Plant_30_45__TPH">[58]Usage!$C$6</definedName>
    <definedName name="Hot_Mix_Plant_30_45_TPH_6_10_TPH">[58]Usage!$C$8</definedName>
    <definedName name="HP_RATE">[62]input!$E$17</definedName>
    <definedName name="HPM">[211]DISCOUNT!$B$4</definedName>
    <definedName name="HPMAUX">'[202]Global factors'!$B$8</definedName>
    <definedName name="HPMIO">'[202]Global factors'!$B$7</definedName>
    <definedName name="Hs" localSheetId="8">#REF!</definedName>
    <definedName name="Hs" localSheetId="0">#REF!</definedName>
    <definedName name="Hs">#REF!</definedName>
    <definedName name="hso" localSheetId="8">#REF!</definedName>
    <definedName name="hso" localSheetId="0">#REF!</definedName>
    <definedName name="hso">#REF!</definedName>
    <definedName name="hsp" localSheetId="8">#REF!</definedName>
    <definedName name="hsp" localSheetId="0">#REF!</definedName>
    <definedName name="hsp">#REF!</definedName>
    <definedName name="Ht" localSheetId="8">#REF!</definedName>
    <definedName name="Ht">#REF!</definedName>
    <definedName name="HTML_CodePage" hidden="1">1252</definedName>
    <definedName name="HTML_Control" localSheetId="0" hidden="1">{"'ridftotal'!$A$4:$S$27"}</definedName>
    <definedName name="HTML_Control" hidden="1">{"'ridftotal'!$A$4:$S$27"}</definedName>
    <definedName name="HTML_Description" hidden="1">""</definedName>
    <definedName name="HTML_Email" hidden="1">""</definedName>
    <definedName name="HTML_Header" hidden="1">"ridftotal"</definedName>
    <definedName name="HTML_LastUpdate" hidden="1">"3/31/00"</definedName>
    <definedName name="HTML_LineAfter" hidden="1">FALSE</definedName>
    <definedName name="HTML_LineBefore" hidden="1">FALSE</definedName>
    <definedName name="HTML_Name" hidden="1">"PVKUTUMBA RAO"</definedName>
    <definedName name="HTML_OBDlg2" hidden="1">TRUE</definedName>
    <definedName name="HTML_OBDlg4" hidden="1">TRUE</definedName>
    <definedName name="HTML_OS" hidden="1">0</definedName>
    <definedName name="HTML_PathFile" hidden="1">"C:\MNMGEN\ridf5\MyHTML.htm"</definedName>
    <definedName name="HTML_Title" hidden="1">"absjanfeb2k"</definedName>
    <definedName name="hvacrates" localSheetId="8">#REF!</definedName>
    <definedName name="hvacrates" localSheetId="0">#REF!</definedName>
    <definedName name="hvacrates">#REF!</definedName>
    <definedName name="hxfh">[99]MRATES!$T$25</definedName>
    <definedName name="hy">[213]maya!$B$343:$B$348</definedName>
    <definedName name="HYD_EXCAVATOR" localSheetId="8">#REF!</definedName>
    <definedName name="HYD_EXCAVATOR" localSheetId="0">#REF!</definedName>
    <definedName name="HYD_EXCAVATOR">#REF!</definedName>
    <definedName name="HYSD">[46]MRATES!$P$49</definedName>
    <definedName name="HYT">'[175]Plant &amp;  Machinery'!$G$4</definedName>
    <definedName name="hyuu" localSheetId="8">#REF!</definedName>
    <definedName name="hyuu" localSheetId="0">#REF!</definedName>
    <definedName name="hyuu">#REF!</definedName>
    <definedName name="i" localSheetId="8">#REF!</definedName>
    <definedName name="i" localSheetId="0">#REF!</definedName>
    <definedName name="i">#REF!</definedName>
    <definedName name="I_2" localSheetId="8">[77]RMR!#REF!</definedName>
    <definedName name="I_2" localSheetId="0">[77]RMR!#REF!</definedName>
    <definedName name="I_2">[77]RMR!#REF!</definedName>
    <definedName name="IA">'[214]Sheet1 (2)'!$II$1</definedName>
    <definedName name="id">'[203]int-Dia'!$D$3:$H$27</definedName>
    <definedName name="id10.0">'[126]int-Dia-hdpe'!$H$3:$H$27</definedName>
    <definedName name="id10_0">NA()</definedName>
    <definedName name="id12.5">'[215]int-Dia'!$I$3:$I$27</definedName>
    <definedName name="id16.0">'[215]int-Dia'!$J$3:$J$27</definedName>
    <definedName name="id2.5">'[203]int-Dia'!$D$3:$D$27</definedName>
    <definedName name="id4.0">'[126]int-Dia-hdpe'!$E$3:$E$27</definedName>
    <definedName name="id4_0">NA()</definedName>
    <definedName name="id6.0">'[126]int-Dia-hdpe'!$F$3:$F$27</definedName>
    <definedName name="id6_0">NA()</definedName>
    <definedName name="id8.0">'[126]int-Dia-hdpe'!$G$3:$G$27</definedName>
    <definedName name="id8_0">NA()</definedName>
    <definedName name="if">[216]Sheet3!$C$15</definedName>
    <definedName name="IIELS" localSheetId="8">#REF!</definedName>
    <definedName name="IIELS" localSheetId="0">#REF!</definedName>
    <definedName name="IIELS">#REF!</definedName>
    <definedName name="iiii">[158]Labour!$D$5</definedName>
    <definedName name="IK" localSheetId="0" hidden="1">{"'ridftotal'!$A$4:$S$27"}</definedName>
    <definedName name="IK" hidden="1">{"'ridftotal'!$A$4:$S$27"}</definedName>
    <definedName name="imp" localSheetId="8">[217]Sheet5!#REF!</definedName>
    <definedName name="imp" localSheetId="0">[217]Sheet5!#REF!</definedName>
    <definedName name="imp">[217]Sheet5!#REF!</definedName>
    <definedName name="impervious_coat" localSheetId="8">#REF!</definedName>
    <definedName name="impervious_coat" localSheetId="0">#REF!</definedName>
    <definedName name="impervious_coat">#REF!</definedName>
    <definedName name="in_100" localSheetId="8">#REF!</definedName>
    <definedName name="in_100" localSheetId="0">#REF!</definedName>
    <definedName name="in_100">#REF!</definedName>
    <definedName name="in_150" localSheetId="8">#REF!</definedName>
    <definedName name="in_150" localSheetId="0">#REF!</definedName>
    <definedName name="in_150">#REF!</definedName>
    <definedName name="in_200" localSheetId="8">#REF!</definedName>
    <definedName name="in_200">#REF!</definedName>
    <definedName name="in_25" localSheetId="8">#REF!</definedName>
    <definedName name="in_25">#REF!</definedName>
    <definedName name="in_250" localSheetId="8">#REF!</definedName>
    <definedName name="in_250">#REF!</definedName>
    <definedName name="in_300" localSheetId="8">#REF!</definedName>
    <definedName name="in_300">#REF!</definedName>
    <definedName name="in_32" localSheetId="8">#REF!</definedName>
    <definedName name="in_32">#REF!</definedName>
    <definedName name="in_40" localSheetId="8">#REF!</definedName>
    <definedName name="in_40">#REF!</definedName>
    <definedName name="in_400" localSheetId="8">#REF!</definedName>
    <definedName name="in_400">#REF!</definedName>
    <definedName name="in_50" localSheetId="8">#REF!</definedName>
    <definedName name="in_50">#REF!</definedName>
    <definedName name="in_500" localSheetId="8">#REF!</definedName>
    <definedName name="in_500">#REF!</definedName>
    <definedName name="in_600" localSheetId="8">#REF!</definedName>
    <definedName name="in_600">#REF!</definedName>
    <definedName name="in_65" localSheetId="8">#REF!</definedName>
    <definedName name="in_65">#REF!</definedName>
    <definedName name="in_80" localSheetId="8">#REF!</definedName>
    <definedName name="in_80">#REF!</definedName>
    <definedName name="income" localSheetId="8">#REF!</definedName>
    <definedName name="income">#REF!</definedName>
    <definedName name="ind" localSheetId="8">#REF!</definedName>
    <definedName name="ind">#REF!</definedName>
    <definedName name="Index" localSheetId="0" hidden="1">{"'ridftotal'!$A$4:$S$27"}</definedName>
    <definedName name="Index" hidden="1">{"'ridftotal'!$A$4:$S$27"}</definedName>
    <definedName name="indu" localSheetId="8">[218]Indices!#REF!</definedName>
    <definedName name="indu">[218]Indices!#REF!</definedName>
    <definedName name="inspbg" localSheetId="8">#REF!</definedName>
    <definedName name="inspbg" localSheetId="0">#REF!</definedName>
    <definedName name="inspbg">#REF!</definedName>
    <definedName name="inspbgcharges" localSheetId="8">#REF!</definedName>
    <definedName name="inspbgcharges" localSheetId="0">#REF!</definedName>
    <definedName name="inspbgcharges">#REF!</definedName>
    <definedName name="Installed_Spare" localSheetId="8">[218]Iocount!#REF!</definedName>
    <definedName name="Installed_Spare" localSheetId="0">[218]Iocount!#REF!</definedName>
    <definedName name="Installed_Spare">[218]Iocount!#REF!</definedName>
    <definedName name="Int" localSheetId="8">#REF!</definedName>
    <definedName name="Int" localSheetId="0">#REF!</definedName>
    <definedName name="Int">#REF!</definedName>
    <definedName name="INT_RATE">[62]CPHEEO!$C$12</definedName>
    <definedName name="Interest_Rate" localSheetId="8">#REF!</definedName>
    <definedName name="Interest_Rate" localSheetId="0">#REF!</definedName>
    <definedName name="Interest_Rate">#REF!</definedName>
    <definedName name="interlocking" localSheetId="8">#REF!</definedName>
    <definedName name="interlocking" localSheetId="0">#REF!</definedName>
    <definedName name="interlocking">#REF!</definedName>
    <definedName name="INV_SCH" localSheetId="8">#REF!</definedName>
    <definedName name="INV_SCH" localSheetId="0">#REF!</definedName>
    <definedName name="INV_SCH">#REF!</definedName>
    <definedName name="investment" localSheetId="8">#REF!</definedName>
    <definedName name="investment">#REF!</definedName>
    <definedName name="inwords" localSheetId="8">[219]Wordsdata!#REF!</definedName>
    <definedName name="inwords">[219]Wordsdata!#REF!</definedName>
    <definedName name="IOA_12_gauge" localSheetId="8">[63]Material!#REF!</definedName>
    <definedName name="IOA_12_gauge">[63]Material!#REF!</definedName>
    <definedName name="IOA_14_gauge" localSheetId="8">[63]Material!#REF!</definedName>
    <definedName name="IOA_14_gauge">[63]Material!#REF!</definedName>
    <definedName name="iocl" localSheetId="8">#REF!</definedName>
    <definedName name="iocl" localSheetId="0">#REF!</definedName>
    <definedName name="iocl">#REF!</definedName>
    <definedName name="IOM">[193]Material!$D$73</definedName>
    <definedName name="IRC2.36">[46]MRATES!$M$6</definedName>
    <definedName name="ISEC77" localSheetId="8">#REF!</definedName>
    <definedName name="ISEC77" localSheetId="0">#REF!</definedName>
    <definedName name="ISEC77">#REF!</definedName>
    <definedName name="isolatedworks" localSheetId="8">#REF!</definedName>
    <definedName name="isolatedworks" localSheetId="0">#REF!</definedName>
    <definedName name="isolatedworks">#REF!</definedName>
    <definedName name="IT" localSheetId="8">#REF!</definedName>
    <definedName name="IT" localSheetId="0">#REF!</definedName>
    <definedName name="IT">#REF!</definedName>
    <definedName name="IT_10" localSheetId="8">#REF!</definedName>
    <definedName name="IT_10">#REF!</definedName>
    <definedName name="item">[154]maya!$A$69:$A$107</definedName>
    <definedName name="items">'[76]Material&amp;equipment'!$A:$IV</definedName>
    <definedName name="ITI" localSheetId="8">'[174]MRoad data'!#REF!</definedName>
    <definedName name="ITI" localSheetId="0">'[174]MRoad data'!#REF!</definedName>
    <definedName name="ITI">'[174]MRoad data'!#REF!</definedName>
    <definedName name="iv" localSheetId="8">#REF!</definedName>
    <definedName name="iv" localSheetId="0">#REF!</definedName>
    <definedName name="iv">#REF!</definedName>
    <definedName name="j">[220]leads!$A$3:$E$108</definedName>
    <definedName name="jaji" localSheetId="8">'[24]LEAD (2)'!#REF!</definedName>
    <definedName name="jaji" localSheetId="0">'[24]LEAD (2)'!#REF!</definedName>
    <definedName name="jaji">'[24]LEAD (2)'!#REF!</definedName>
    <definedName name="Jakkannapet">[221]Material!$D$117</definedName>
    <definedName name="JBcode_14dig" localSheetId="8">#REF!</definedName>
    <definedName name="JBcode_14dig" localSheetId="0">#REF!</definedName>
    <definedName name="JBcode_14dig">#REF!</definedName>
    <definedName name="JCB_Excavator" localSheetId="8">#REF!</definedName>
    <definedName name="JCB_Excavator" localSheetId="0">#REF!</definedName>
    <definedName name="JCB_Excavator">#REF!</definedName>
    <definedName name="jd" localSheetId="8">#REF!</definedName>
    <definedName name="jd" localSheetId="0">#REF!</definedName>
    <definedName name="jd">#REF!</definedName>
    <definedName name="jdfknmnbdnb" localSheetId="8">[89]Lead!#REF!</definedName>
    <definedName name="jdfknmnbdnb" localSheetId="0">[89]Lead!#REF!</definedName>
    <definedName name="jdfknmnbdnb">[89]Lead!#REF!</definedName>
    <definedName name="Jeddy_Stone_above_450_mm_to_600_mm" localSheetId="8">#REF!</definedName>
    <definedName name="Jeddy_Stone_above_450_mm_to_600_mm" localSheetId="0">#REF!</definedName>
    <definedName name="Jeddy_Stone_above_450_mm_to_600_mm">#REF!</definedName>
    <definedName name="Jessu" localSheetId="8">#REF!</definedName>
    <definedName name="Jessu" localSheetId="0">#REF!</definedName>
    <definedName name="Jessu">#REF!</definedName>
    <definedName name="jhjfhhrijr">[222]r!$I$34</definedName>
    <definedName name="jhkjahdkjhasdjhfkjasdhfkj" localSheetId="8">[89]Lead!#REF!</definedName>
    <definedName name="jhkjahdkjhasdjhfkjasdhfkj" localSheetId="0">[89]Lead!#REF!</definedName>
    <definedName name="jhkjahdkjhasdjhfkjasdhfkj">[89]Lead!#REF!</definedName>
    <definedName name="jjfgkf" localSheetId="8">#REF!</definedName>
    <definedName name="jjfgkf" localSheetId="0">#REF!</definedName>
    <definedName name="jjfgkf">#REF!</definedName>
    <definedName name="JJJ" localSheetId="8">#REF!</definedName>
    <definedName name="JJJ" localSheetId="0">#REF!</definedName>
    <definedName name="JJJ">#REF!</definedName>
    <definedName name="jjjjjj" localSheetId="8">[63]Material!#REF!</definedName>
    <definedName name="jjjjjj" localSheetId="0">[63]Material!#REF!</definedName>
    <definedName name="jjjjjj">[63]Material!#REF!</definedName>
    <definedName name="jk" localSheetId="0" hidden="1">{"'ridftotal'!$A$4:$S$27"}</definedName>
    <definedName name="jk" hidden="1">{"'ridftotal'!$A$4:$S$27"}</definedName>
    <definedName name="JKDL123" localSheetId="8" hidden="1">#REF!</definedName>
    <definedName name="JKDL123" hidden="1">#REF!</definedName>
    <definedName name="jkjkknmjkljm" localSheetId="8">#REF!</definedName>
    <definedName name="jkjkknmjkljm">#REF!</definedName>
    <definedName name="jksfiohifnklkldf" localSheetId="8">Scheduled_Payment+Extra_Payment</definedName>
    <definedName name="jksfiohifnklkldf" localSheetId="0">Scheduled_Payment+Extra_Payment</definedName>
    <definedName name="jksfiohifnklkldf">Scheduled_Payment+Extra_Payment</definedName>
    <definedName name="JobID" localSheetId="8">#REF!</definedName>
    <definedName name="JobID" localSheetId="0">#REF!</definedName>
    <definedName name="JobID">#REF!</definedName>
    <definedName name="Jobtypes">[223]FORM7!$R$3:$S$7</definedName>
    <definedName name="Juliflora" localSheetId="8">#REF!</definedName>
    <definedName name="Juliflora" localSheetId="0">#REF!</definedName>
    <definedName name="Juliflora">#REF!</definedName>
    <definedName name="JUNGLE" localSheetId="8">#REF!</definedName>
    <definedName name="JUNGLE" localSheetId="0">#REF!</definedName>
    <definedName name="JUNGLE">#REF!</definedName>
    <definedName name="JVSTONE">[150]Leads!$Q$9</definedName>
    <definedName name="k">[224]leads!$A$3:$E$108</definedName>
    <definedName name="k1_table" localSheetId="8">#REF!</definedName>
    <definedName name="k1_table" localSheetId="0">#REF!</definedName>
    <definedName name="k1_table">#REF!</definedName>
    <definedName name="k1x" localSheetId="8">[225]Design!#REF!</definedName>
    <definedName name="k1x" localSheetId="0">[225]Design!#REF!</definedName>
    <definedName name="k1x">[225]Design!#REF!</definedName>
    <definedName name="k1y" localSheetId="8">[225]Design!#REF!</definedName>
    <definedName name="k1y">[225]Design!#REF!</definedName>
    <definedName name="k2x" localSheetId="8">[225]Design!#REF!</definedName>
    <definedName name="k2x">[225]Design!#REF!</definedName>
    <definedName name="k2y" localSheetId="8">[225]Design!#REF!</definedName>
    <definedName name="k2y">[225]Design!#REF!</definedName>
    <definedName name="ka" localSheetId="8">#REF!</definedName>
    <definedName name="ka" localSheetId="0">#REF!</definedName>
    <definedName name="ka">#REF!</definedName>
    <definedName name="KADA" localSheetId="0" hidden="1">{"'ridftotal'!$A$4:$S$27"}</definedName>
    <definedName name="KADA" hidden="1">{"'ridftotal'!$A$4:$S$27"}</definedName>
    <definedName name="kADAPA" localSheetId="0" hidden="1">{"'ridftotal'!$A$4:$S$27"}</definedName>
    <definedName name="kADAPA" hidden="1">{"'ridftotal'!$A$4:$S$27"}</definedName>
    <definedName name="Kalyandurg" localSheetId="8">#REF!</definedName>
    <definedName name="Kalyandurg">#REF!</definedName>
    <definedName name="kankar__hard_broken_kankar__40_to_75_mm___ring" localSheetId="8">#REF!</definedName>
    <definedName name="kankar__hard_broken_kankar__40_to_75_mm___ring">#REF!</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J">[129]DATA_PRG!$H$180</definedName>
    <definedName name="kfvjlkjlkdl" localSheetId="8">'[192]GF Columns'!#REF!</definedName>
    <definedName name="kfvjlkjlkdl" localSheetId="0">'[192]GF Columns'!#REF!</definedName>
    <definedName name="kfvjlkjlkdl">'[192]GF Columns'!#REF!</definedName>
    <definedName name="KIOP">[175]Material!$D$47</definedName>
    <definedName name="kiran" localSheetId="8">#REF!</definedName>
    <definedName name="kiran" localSheetId="0">#REF!</definedName>
    <definedName name="kiran">#REF!</definedName>
    <definedName name="Kishore" localSheetId="8">#REF!</definedName>
    <definedName name="Kishore" localSheetId="0">#REF!</definedName>
    <definedName name="Kishore">#REF!</definedName>
    <definedName name="kj">'[226]Plant &amp;  Machinery'!$G$48</definedName>
    <definedName name="KJGLG" localSheetId="8">#REF!</definedName>
    <definedName name="KJGLG" localSheetId="0">#REF!</definedName>
    <definedName name="KJGLG">#REF!</definedName>
    <definedName name="KJKHL" localSheetId="8">#REF!</definedName>
    <definedName name="KJKHL" localSheetId="0">#REF!</definedName>
    <definedName name="KJKHL">#REF!</definedName>
    <definedName name="KK">[129]DATA_PRG!$H$211</definedName>
    <definedName name="KKK">'[227]PRECAST lightconc-II'!$K$19</definedName>
    <definedName name="kkkkkk">[190]Material!$D$117</definedName>
    <definedName name="kkkkkkkkkk" localSheetId="8">[63]Material!#REF!</definedName>
    <definedName name="kkkkkkkkkk" localSheetId="0">[63]Material!#REF!</definedName>
    <definedName name="kkkkkkkkkk">[63]Material!#REF!</definedName>
    <definedName name="KKLEL" localSheetId="8">#REF!</definedName>
    <definedName name="KKLEL" localSheetId="0">#REF!</definedName>
    <definedName name="KKLEL">#REF!</definedName>
    <definedName name="kl">[228]Labour!$D$3</definedName>
    <definedName name="km" localSheetId="8">#REF!</definedName>
    <definedName name="km" localSheetId="0">#REF!</definedName>
    <definedName name="km">#REF!</definedName>
    <definedName name="km10th" localSheetId="8">#REF!</definedName>
    <definedName name="km10th" localSheetId="0">#REF!</definedName>
    <definedName name="km10th">#REF!</definedName>
    <definedName name="km11th" localSheetId="8">#REF!</definedName>
    <definedName name="km11th" localSheetId="0">#REF!</definedName>
    <definedName name="km11th">#REF!</definedName>
    <definedName name="km12th" localSheetId="8">#REF!</definedName>
    <definedName name="km12th">#REF!</definedName>
    <definedName name="km13th" localSheetId="8">#REF!</definedName>
    <definedName name="km13th">#REF!</definedName>
    <definedName name="km14th" localSheetId="8">#REF!</definedName>
    <definedName name="km14th">#REF!</definedName>
    <definedName name="km16th" localSheetId="8">#REF!</definedName>
    <definedName name="km16th">#REF!</definedName>
    <definedName name="km17th" localSheetId="8">#REF!</definedName>
    <definedName name="km17th">#REF!</definedName>
    <definedName name="km18th" localSheetId="8">#REF!</definedName>
    <definedName name="km18th">#REF!</definedName>
    <definedName name="km19th" localSheetId="8">#REF!</definedName>
    <definedName name="km19th">#REF!</definedName>
    <definedName name="km20th" localSheetId="8">#REF!</definedName>
    <definedName name="km20th">#REF!</definedName>
    <definedName name="km2nd" localSheetId="8">#REF!</definedName>
    <definedName name="km2nd">#REF!</definedName>
    <definedName name="km3rd" localSheetId="8">#REF!</definedName>
    <definedName name="km3rd">#REF!</definedName>
    <definedName name="km4th" localSheetId="8">#REF!</definedName>
    <definedName name="km4th">#REF!</definedName>
    <definedName name="km5th" localSheetId="8">#REF!</definedName>
    <definedName name="km5th">#REF!</definedName>
    <definedName name="km6th" localSheetId="8">#REF!</definedName>
    <definedName name="km6th">#REF!</definedName>
    <definedName name="km7th" localSheetId="8">#REF!</definedName>
    <definedName name="km7th">#REF!</definedName>
    <definedName name="km8th" localSheetId="8">#REF!</definedName>
    <definedName name="km8th">#REF!</definedName>
    <definedName name="km9th" localSheetId="8">#REF!</definedName>
    <definedName name="km9th">#REF!</definedName>
    <definedName name="kn" localSheetId="8">#REF!</definedName>
    <definedName name="kn">#REF!</definedName>
    <definedName name="Knr" localSheetId="8">#REF!</definedName>
    <definedName name="Knr">#REF!</definedName>
    <definedName name="ko" localSheetId="8">#REF!</definedName>
    <definedName name="ko">#REF!</definedName>
    <definedName name="Kolim" localSheetId="8">#REF!</definedName>
    <definedName name="Kolim">#REF!</definedName>
    <definedName name="KON">[193]Labour!$D$11</definedName>
    <definedName name="Konsortialanteil" localSheetId="8">#REF!</definedName>
    <definedName name="Konsortialanteil" localSheetId="0">#REF!</definedName>
    <definedName name="Konsortialanteil">#REF!</definedName>
    <definedName name="krishna" localSheetId="8">'[24]LEAD (2)'!#REF!</definedName>
    <definedName name="krishna" localSheetId="0">'[24]LEAD (2)'!#REF!</definedName>
    <definedName name="krishna">'[24]LEAD (2)'!#REF!</definedName>
    <definedName name="ksksk" localSheetId="8">'[192]GF Columns'!#REF!</definedName>
    <definedName name="ksksk">'[192]GF Columns'!#REF!</definedName>
    <definedName name="ku">[229]Publicbuilding!$Q$109</definedName>
    <definedName name="KW_RATE">[62]input!$C$17</definedName>
    <definedName name="l">[229]Labour!$D$8</definedName>
    <definedName name="L_Bhisti" localSheetId="0">[230]Labour!$D$3</definedName>
    <definedName name="L_Bhisti">[231]Labour!$D$3</definedName>
    <definedName name="L_BISTI" localSheetId="8">#REF!</definedName>
    <definedName name="L_BISTI" localSheetId="0">#REF!</definedName>
    <definedName name="L_BISTI">#REF!</definedName>
    <definedName name="L_BitumenSprayer">[229]Labour!$D$4</definedName>
    <definedName name="L_Blacksmith" localSheetId="0">[230]Labour!$D$5</definedName>
    <definedName name="L_Blacksmith">[231]Labour!$D$5</definedName>
    <definedName name="L_Blaster">[232]Labour!$D$6</definedName>
    <definedName name="L_BSMIT" localSheetId="8">#REF!</definedName>
    <definedName name="L_BSMIT" localSheetId="0">#REF!</definedName>
    <definedName name="L_BSMIT">#REF!</definedName>
    <definedName name="L_Carpenter_1stClass">[233]Labour!$D$7</definedName>
    <definedName name="L_ChipsSpreader">[229]Labour!$D$8</definedName>
    <definedName name="L_Chiseller">[233]Labour!$D$9</definedName>
    <definedName name="L_CPENTER" localSheetId="8">#REF!</definedName>
    <definedName name="L_CPENTER" localSheetId="0">#REF!</definedName>
    <definedName name="L_CPENTER">#REF!</definedName>
    <definedName name="L_Dresser_Skilled">[233]Labour!$D$10</definedName>
    <definedName name="L_Driller">[232]Labour!$D$11</definedName>
    <definedName name="L_ELECRICIAN" localSheetId="8">#REF!</definedName>
    <definedName name="L_ELECRICIAN" localSheetId="0">#REF!</definedName>
    <definedName name="L_ELECRICIAN">#REF!</definedName>
    <definedName name="L_Fitter">[234]Labour!$D$13</definedName>
    <definedName name="L_Mason_1stClass" localSheetId="0">[230]Labour!$D$14</definedName>
    <definedName name="L_Mason_1stClass">[231]Labour!$D$14</definedName>
    <definedName name="L_Mason_2ndClass" localSheetId="0">[230]Labour!$D$15</definedName>
    <definedName name="L_Mason_2ndClass">[231]Labour!$D$15</definedName>
    <definedName name="L_MASON1" localSheetId="8">#REF!</definedName>
    <definedName name="L_MASON1" localSheetId="0">#REF!</definedName>
    <definedName name="L_MASON1">#REF!</definedName>
    <definedName name="L_MASON2" localSheetId="8">#REF!</definedName>
    <definedName name="L_MASON2" localSheetId="0">#REF!</definedName>
    <definedName name="L_MASON2">#REF!</definedName>
    <definedName name="L_Mate" localSheetId="0">[230]Labour!$D$16</definedName>
    <definedName name="L_Mate">[231]Labour!$D$16</definedName>
    <definedName name="L_MAZDOOES" localSheetId="8">#REF!</definedName>
    <definedName name="L_MAZDOOES" localSheetId="0">#REF!</definedName>
    <definedName name="L_MAZDOOES">#REF!</definedName>
    <definedName name="L_Mazdoor" localSheetId="0">[230]Labour!$D$17</definedName>
    <definedName name="L_Mazdoor">[231]Labour!$D$17</definedName>
    <definedName name="L_Mazdoor_Semi" localSheetId="0">[230]Labour!$D$18</definedName>
    <definedName name="L_Mazdoor_Semi">[231]Labour!$D$18</definedName>
    <definedName name="L_Mazdoor_Skilled" localSheetId="0">[230]Labour!$D$19</definedName>
    <definedName name="L_Mazdoor_Skilled">[231]Labour!$D$19</definedName>
    <definedName name="L_MAZDOORSK" localSheetId="8">#REF!</definedName>
    <definedName name="L_MAZDOORSK" localSheetId="0">#REF!</definedName>
    <definedName name="L_MAZDOORSK">#REF!</definedName>
    <definedName name="L_MAZDOORUS" localSheetId="8">#REF!</definedName>
    <definedName name="L_MAZDOORUS" localSheetId="0">#REF!</definedName>
    <definedName name="L_MAZDOORUS">#REF!</definedName>
    <definedName name="L_Painter_1stClass">[233]Labour!$D$20</definedName>
    <definedName name="L_Plumber">[233]Labour!$D$21</definedName>
    <definedName name="L_SURVEYER" localSheetId="8">#REF!</definedName>
    <definedName name="L_SURVEYER" localSheetId="0">#REF!</definedName>
    <definedName name="L_SURVEYER">#REF!</definedName>
    <definedName name="L_Surveyor" localSheetId="0">[230]Labour!$D$22</definedName>
    <definedName name="L_Surveyor">[231]Labour!$D$22</definedName>
    <definedName name="L_WhiteWasher">[233]Labour!$D$23</definedName>
    <definedName name="la" localSheetId="8">[235]Data_Bit_I!#REF!</definedName>
    <definedName name="la" localSheetId="0">[235]Data_Bit_I!#REF!</definedName>
    <definedName name="la">[235]Data_Bit_I!#REF!</definedName>
    <definedName name="LABBBB" localSheetId="8">#REF!</definedName>
    <definedName name="LABBBB" localSheetId="0">#REF!</definedName>
    <definedName name="LABBBB">#REF!</definedName>
    <definedName name="labor" localSheetId="8">#REF!</definedName>
    <definedName name="labor" localSheetId="0">#REF!</definedName>
    <definedName name="labor">#REF!</definedName>
    <definedName name="labour">NA()</definedName>
    <definedName name="Labour_charges_for_laying_filter_with_sand." localSheetId="8">#REF!</definedName>
    <definedName name="Labour_charges_for_laying_filter_with_sand." localSheetId="0">#REF!</definedName>
    <definedName name="Labour_charges_for_laying_filter_with_sand.">#REF!</definedName>
    <definedName name="Labour_charges_for_laying_filter_with_sand_">NA()</definedName>
    <definedName name="Labour_charges_for_laying_filters_with_coarse_aggregate." localSheetId="8">#REF!</definedName>
    <definedName name="Labour_charges_for_laying_filters_with_coarse_aggregate." localSheetId="0">#REF!</definedName>
    <definedName name="Labour_charges_for_laying_filters_with_coarse_aggregate.">#REF!</definedName>
    <definedName name="Labour_charges_for_laying_filters_with_coarse_aggregate_">NA()</definedName>
    <definedName name="Labour_for_mixing_cement_mortar" localSheetId="8">#REF!</definedName>
    <definedName name="Labour_for_mixing_cement_mortar" localSheetId="0">#REF!</definedName>
    <definedName name="Labour_for_mixing_cement_mortar">#REF!</definedName>
    <definedName name="lac" localSheetId="8">#REF!</definedName>
    <definedName name="lac" localSheetId="0">#REF!</definedName>
    <definedName name="lac">#REF!</definedName>
    <definedName name="lakh">[236]dBase!$J$12</definedName>
    <definedName name="lakshmi">[237]Material!$D$113</definedName>
    <definedName name="lali" localSheetId="8">#REF!</definedName>
    <definedName name="lali" localSheetId="0">#REF!</definedName>
    <definedName name="lali">#REF!</definedName>
    <definedName name="Land_adv" localSheetId="8">#REF!</definedName>
    <definedName name="Land_adv" localSheetId="0">#REF!</definedName>
    <definedName name="Land_adv">#REF!</definedName>
    <definedName name="Last_Row">#N/A</definedName>
    <definedName name="Laterite_40_to_75_mm___ring" localSheetId="8">#REF!</definedName>
    <definedName name="Laterite_40_to_75_mm___ring" localSheetId="0">#REF!</definedName>
    <definedName name="Laterite_40_to_75_mm___ring">#REF!</definedName>
    <definedName name="Laterite_for_masonry" localSheetId="8">#REF!</definedName>
    <definedName name="Laterite_for_masonry" localSheetId="0">#REF!</definedName>
    <definedName name="Laterite_for_masonry">#REF!</definedName>
    <definedName name="Laterite_for_revetment__225_mm" localSheetId="8">#REF!</definedName>
    <definedName name="Laterite_for_revetment__225_mm" localSheetId="0">#REF!</definedName>
    <definedName name="Laterite_for_revetment__225_mm">#REF!</definedName>
    <definedName name="Laterite_for_revetment__300_mm" localSheetId="8">#REF!</definedName>
    <definedName name="Laterite_for_revetment__300_mm">#REF!</definedName>
    <definedName name="LBM" localSheetId="8">#REF!</definedName>
    <definedName name="LBM">#REF!</definedName>
    <definedName name="lbrick" localSheetId="8">#REF!</definedName>
    <definedName name="lbrick">#REF!</definedName>
    <definedName name="LCE" localSheetId="8">'[174]MRoad data'!#REF!</definedName>
    <definedName name="LCE">'[174]MRoad data'!#REF!</definedName>
    <definedName name="LCN" localSheetId="8">#REF!</definedName>
    <definedName name="LCN" localSheetId="0">#REF!</definedName>
    <definedName name="LCN">#REF!</definedName>
    <definedName name="LCNAUX">'[202]Global factors'!$B$5</definedName>
    <definedName name="LCS" localSheetId="8">#REF!</definedName>
    <definedName name="LCS" localSheetId="0">#REF!</definedName>
    <definedName name="LCS">#REF!</definedName>
    <definedName name="le" localSheetId="8">#REF!</definedName>
    <definedName name="le" localSheetId="0">#REF!</definedName>
    <definedName name="le">#REF!</definedName>
    <definedName name="lead" localSheetId="8">#REF!</definedName>
    <definedName name="lead" localSheetId="0">#REF!</definedName>
    <definedName name="lead">#REF!</definedName>
    <definedName name="LEAD_1" localSheetId="8">#REF!</definedName>
    <definedName name="LEAD_1">#REF!</definedName>
    <definedName name="LEAD_2" localSheetId="8">#REF!</definedName>
    <definedName name="LEAD_2">#REF!</definedName>
    <definedName name="LEAD_3" localSheetId="8">#REF!</definedName>
    <definedName name="LEAD_3">#REF!</definedName>
    <definedName name="Lead_gravel">[238]Lead!$E$5</definedName>
    <definedName name="lead_list" localSheetId="8">#REF!</definedName>
    <definedName name="lead_list" localSheetId="0">#REF!</definedName>
    <definedName name="lead_list">#REF!</definedName>
    <definedName name="Lead_metal_mc">[239]Lead!$E$12</definedName>
    <definedName name="Lead_Metal_ss">[238]Lead!$E$20</definedName>
    <definedName name="lead_MIDDLE" localSheetId="8">#REF!</definedName>
    <definedName name="lead_MIDDLE" localSheetId="0">#REF!</definedName>
    <definedName name="lead_MIDDLE">#REF!</definedName>
    <definedName name="lead_prin" localSheetId="8">#REF!</definedName>
    <definedName name="lead_prin" localSheetId="0">#REF!</definedName>
    <definedName name="lead_prin">#REF!</definedName>
    <definedName name="Lead_sand_filling">[238]Lead!$E$6</definedName>
    <definedName name="Lead_sand_mortor">[238]Lead!$E$19</definedName>
    <definedName name="Lead_stone">[238]Lead!$E$7</definedName>
    <definedName name="LEAD_Y1" localSheetId="8">#REF!</definedName>
    <definedName name="LEAD_Y1" localSheetId="0">#REF!</definedName>
    <definedName name="LEAD_Y1">#REF!</definedName>
    <definedName name="LEAD_Y2" localSheetId="8">#REF!</definedName>
    <definedName name="LEAD_Y2" localSheetId="0">#REF!</definedName>
    <definedName name="LEAD_Y2">#REF!</definedName>
    <definedName name="lead3" localSheetId="8">#REF!</definedName>
    <definedName name="lead3" localSheetId="0">#REF!</definedName>
    <definedName name="lead3">#REF!</definedName>
    <definedName name="leada" localSheetId="8">#REF!</definedName>
    <definedName name="leada">#REF!</definedName>
    <definedName name="leadprin" localSheetId="8">#REF!</definedName>
    <definedName name="leadprin" localSheetId="0">#REF!</definedName>
    <definedName name="leadprin">#REF!</definedName>
    <definedName name="leads" localSheetId="8">#REF!</definedName>
    <definedName name="leads">#REF!</definedName>
    <definedName name="leads1">[236]leads!$A$3:$F$53</definedName>
    <definedName name="leads11">[1]leads!$A$3:$E$107</definedName>
    <definedName name="leads2">[240]leads!$A$3:$E$307</definedName>
    <definedName name="leela" localSheetId="8">#REF!</definedName>
    <definedName name="leela" localSheetId="0">#REF!</definedName>
    <definedName name="leela">#REF!</definedName>
    <definedName name="lef" localSheetId="8">#REF!</definedName>
    <definedName name="lef" localSheetId="0">#REF!</definedName>
    <definedName name="lef">#REF!</definedName>
    <definedName name="legend" localSheetId="8">#REF!</definedName>
    <definedName name="legend" localSheetId="0">#REF!</definedName>
    <definedName name="legend">#REF!</definedName>
    <definedName name="lel" localSheetId="8">#REF!</definedName>
    <definedName name="lel">#REF!</definedName>
    <definedName name="LEN" localSheetId="8">#REF!</definedName>
    <definedName name="LEN">#REF!</definedName>
    <definedName name="LENGTH">[62]CPHEEO!$C$8</definedName>
    <definedName name="lfb" localSheetId="8">[92]Process!#REF!</definedName>
    <definedName name="lfb" localSheetId="0">[92]Process!#REF!</definedName>
    <definedName name="lfb">[92]Process!#REF!</definedName>
    <definedName name="lfo">[216]Sheet3!$C$16</definedName>
    <definedName name="lgravel" localSheetId="8">#REF!</definedName>
    <definedName name="lgravel" localSheetId="0">#REF!</definedName>
    <definedName name="lgravel">#REF!</definedName>
    <definedName name="lgt">'[42]C-data'!$F$25</definedName>
    <definedName name="li">[179]Data!$G$7</definedName>
    <definedName name="LI_LI" localSheetId="8">[58]General!#REF!</definedName>
    <definedName name="LI_LI" localSheetId="0">[58]General!#REF!</definedName>
    <definedName name="LI_LI">[58]General!#REF!</definedName>
    <definedName name="library" localSheetId="8">#REF!</definedName>
    <definedName name="library" localSheetId="0">#REF!</definedName>
    <definedName name="library">#REF!</definedName>
    <definedName name="lift_charges">'[110]data existing_do not delete'!$E$20:$E$22</definedName>
    <definedName name="lift_range">'[110]data existing_do not delete'!$A$57:$A$70</definedName>
    <definedName name="lifting_heights">'[110]data existing_do not delete'!$A$43:$A$54</definedName>
    <definedName name="LIII" localSheetId="8">[241]ESTIMATE!#REF!</definedName>
    <definedName name="LIII" localSheetId="0">[241]ESTIMATE!#REF!</definedName>
    <definedName name="LIII">[241]ESTIMATE!#REF!</definedName>
    <definedName name="lilili" localSheetId="8">[58]General!#REF!</definedName>
    <definedName name="lilili" localSheetId="0">[58]General!#REF!</definedName>
    <definedName name="lilili">[58]General!#REF!</definedName>
    <definedName name="lin">[129]DATA_PRG!$H$159</definedName>
    <definedName name="LineDetails">[242]Lookup!$A$3:$AH$284</definedName>
    <definedName name="LIT" localSheetId="8">#REF!</definedName>
    <definedName name="LIT" localSheetId="0">#REF!</definedName>
    <definedName name="LIT">#REF!</definedName>
    <definedName name="lkajdhrlkuae" localSheetId="8">'[192]GF Columns'!#REF!</definedName>
    <definedName name="lkajdhrlkuae" localSheetId="0">'[192]GF Columns'!#REF!</definedName>
    <definedName name="lkajdhrlkuae">'[192]GF Columns'!#REF!</definedName>
    <definedName name="lkhfesryhelu" localSheetId="8">'[192]GF Columns'!#REF!</definedName>
    <definedName name="lkhfesryhelu">'[192]GF Columns'!#REF!</definedName>
    <definedName name="lkjgushr" localSheetId="8">'[192]GF Columns'!#REF!</definedName>
    <definedName name="lkjgushr">'[192]GF Columns'!#REF!</definedName>
    <definedName name="LKJH">[243]Labour!$D$5</definedName>
    <definedName name="lksslska" localSheetId="8">[63]Material!#REF!</definedName>
    <definedName name="lksslska" localSheetId="0">[63]Material!#REF!</definedName>
    <definedName name="lksslska">[63]Material!#REF!</definedName>
    <definedName name="lkuj" localSheetId="8">#REF!</definedName>
    <definedName name="lkuj" localSheetId="0">#REF!</definedName>
    <definedName name="lkuj">#REF!</definedName>
    <definedName name="ll">[229]Publicbuilding!$R$46</definedName>
    <definedName name="lld" localSheetId="8">[92]Process!#REF!</definedName>
    <definedName name="lld" localSheetId="0">[92]Process!#REF!</definedName>
    <definedName name="lld">[92]Process!#REF!</definedName>
    <definedName name="LLL" localSheetId="8">#REF!</definedName>
    <definedName name="LLL" localSheetId="0">#REF!</definedName>
    <definedName name="LLL">#REF!</definedName>
    <definedName name="llllllllllll" localSheetId="8">[63]Material!#REF!</definedName>
    <definedName name="llllllllllll" localSheetId="0">[63]Material!#REF!</definedName>
    <definedName name="llllllllllll">[63]Material!#REF!</definedName>
    <definedName name="llllllllllllllll" localSheetId="8">'[24]LEAD (2)'!#REF!</definedName>
    <definedName name="llllllllllllllll" localSheetId="0">'[24]LEAD (2)'!#REF!</definedName>
    <definedName name="llllllllllllllll">'[24]LEAD (2)'!#REF!</definedName>
    <definedName name="lllllllllllllllll" localSheetId="8">[63]Material!#REF!</definedName>
    <definedName name="lllllllllllllllll" localSheetId="0">[63]Material!#REF!</definedName>
    <definedName name="lllllllllllllllll">[63]Material!#REF!</definedName>
    <definedName name="llw" localSheetId="8">[92]Process!#REF!</definedName>
    <definedName name="llw" localSheetId="0">[92]Process!#REF!</definedName>
    <definedName name="llw">[92]Process!#REF!</definedName>
    <definedName name="LM">'[202]Global factors'!$B$9</definedName>
    <definedName name="LMAUX">'[202]Global factors'!$B$10</definedName>
    <definedName name="lmc" localSheetId="8">#REF!</definedName>
    <definedName name="lmc" localSheetId="0">#REF!</definedName>
    <definedName name="lmc">#REF!</definedName>
    <definedName name="Loader_of_1_Cu.M." localSheetId="8">#REF!</definedName>
    <definedName name="Loader_of_1_Cu.M." localSheetId="0">#REF!</definedName>
    <definedName name="Loader_of_1_Cu.M.">#REF!</definedName>
    <definedName name="Loader_of_1_Cu_M_">NA()</definedName>
    <definedName name="loading" localSheetId="8">#REF!</definedName>
    <definedName name="loading" localSheetId="0">#REF!</definedName>
    <definedName name="loading">#REF!</definedName>
    <definedName name="Loamy_and_Clayey_soils_like_black_cotton_soils__red_earth_and_ordinary_gravel_SS_20_A." localSheetId="8">#REF!</definedName>
    <definedName name="Loamy_and_Clayey_soils_like_black_cotton_soils__red_earth_and_ordinary_gravel_SS_20_A." localSheetId="0">#REF!</definedName>
    <definedName name="Loamy_and_Clayey_soils_like_black_cotton_soils__red_earth_and_ordinary_gravel_SS_20_A.">#REF!</definedName>
    <definedName name="Loamy_and_Clayey_soils_like_black_cotton_soils__red_earth_and_ordinary_gravel_SS_20_A_">NA()</definedName>
    <definedName name="Loan_Amount" localSheetId="8">#REF!</definedName>
    <definedName name="Loan_Amount" localSheetId="0">#REF!</definedName>
    <definedName name="Loan_Amount">#REF!</definedName>
    <definedName name="Loan_Start" localSheetId="8">#REF!</definedName>
    <definedName name="Loan_Start" localSheetId="0">#REF!</definedName>
    <definedName name="Loan_Start">#REF!</definedName>
    <definedName name="Loan_Years" localSheetId="8">#REF!</definedName>
    <definedName name="Loan_Years" localSheetId="0">#REF!</definedName>
    <definedName name="Loan_Years">#REF!</definedName>
    <definedName name="loans_adv" localSheetId="8">#REF!</definedName>
    <definedName name="loans_adv">#REF!</definedName>
    <definedName name="lok" localSheetId="8">#REF!</definedName>
    <definedName name="lok">#REF!</definedName>
    <definedName name="LOM">[193]Material!$D$3</definedName>
    <definedName name="LONG" localSheetId="8">#REF!</definedName>
    <definedName name="LONG" localSheetId="0">#REF!</definedName>
    <definedName name="LONG">#REF!</definedName>
    <definedName name="lp">[190]Material!$D$114</definedName>
    <definedName name="lrstone" localSheetId="8">#REF!</definedName>
    <definedName name="lrstone" localSheetId="0">#REF!</definedName>
    <definedName name="lrstone">#REF!</definedName>
    <definedName name="LS_ROAD" localSheetId="8">#REF!</definedName>
    <definedName name="LS_ROAD" localSheetId="0">#REF!</definedName>
    <definedName name="LS_ROAD">#REF!</definedName>
    <definedName name="lsand" localSheetId="8">#REF!</definedName>
    <definedName name="lsand" localSheetId="0">#REF!</definedName>
    <definedName name="lsand">#REF!</definedName>
    <definedName name="LSCC_3rd___Part_Bill">'[244]steel SF (slab-2)'!$B$3:$O$3</definedName>
    <definedName name="lsec" localSheetId="8">#REF!</definedName>
    <definedName name="lsec" localSheetId="0">#REF!</definedName>
    <definedName name="lsec">#REF!</definedName>
    <definedName name="Lsec1" localSheetId="8">#REF!</definedName>
    <definedName name="Lsec1" localSheetId="0">#REF!</definedName>
    <definedName name="Lsec1">#REF!</definedName>
    <definedName name="Lsec2" localSheetId="8">#REF!</definedName>
    <definedName name="Lsec2" localSheetId="0">#REF!</definedName>
    <definedName name="Lsec2">#REF!</definedName>
    <definedName name="Lsec3" localSheetId="8">#REF!</definedName>
    <definedName name="Lsec3">#REF!</definedName>
    <definedName name="Lsec4" localSheetId="8">#REF!</definedName>
    <definedName name="Lsec4">#REF!</definedName>
    <definedName name="Lsec5" localSheetId="8">#REF!</definedName>
    <definedName name="Lsec5">#REF!</definedName>
    <definedName name="Lsec6" localSheetId="8">#REF!</definedName>
    <definedName name="Lsec6">#REF!</definedName>
    <definedName name="lsec7" localSheetId="8">#REF!</definedName>
    <definedName name="lsec7">#REF!</definedName>
    <definedName name="LSNO1">[245]Lead!$N$7</definedName>
    <definedName name="LSNO10">[246]Lead!$P$16</definedName>
    <definedName name="LSNO12" localSheetId="8">[247]Lead!#REF!</definedName>
    <definedName name="LSNO12" localSheetId="0">[247]Lead!#REF!</definedName>
    <definedName name="LSNO12">[247]Lead!#REF!</definedName>
    <definedName name="LSNO13">[14]Lead!$N$10</definedName>
    <definedName name="LSNO14">[14]Lead!$N$11</definedName>
    <definedName name="LSNO15" localSheetId="8">[247]Lead!#REF!</definedName>
    <definedName name="LSNO15" localSheetId="0">[247]Lead!#REF!</definedName>
    <definedName name="LSNO15">[247]Lead!#REF!</definedName>
    <definedName name="LSNO17" localSheetId="8">[247]Lead!#REF!</definedName>
    <definedName name="LSNO17" localSheetId="0">[247]Lead!#REF!</definedName>
    <definedName name="LSNO17">[247]Lead!#REF!</definedName>
    <definedName name="LSNO18" localSheetId="8">[14]Lead!#REF!</definedName>
    <definedName name="LSNO18" localSheetId="0">[14]Lead!#REF!</definedName>
    <definedName name="LSNO18">[14]Lead!#REF!</definedName>
    <definedName name="LSNO19">[248]Lead!$O$20</definedName>
    <definedName name="LSNO2">[14]Lead!$N$7</definedName>
    <definedName name="LSNO20" localSheetId="8">[14]Lead!#REF!</definedName>
    <definedName name="LSNO20" localSheetId="0">[14]Lead!#REF!</definedName>
    <definedName name="LSNO20">[14]Lead!#REF!</definedName>
    <definedName name="LSNO203">[246]Lead!$P$209</definedName>
    <definedName name="LSNO204">[246]Lead!$P$210</definedName>
    <definedName name="LSNO209">[246]Lead!$P$215</definedName>
    <definedName name="LSNO21" localSheetId="8">[247]Lead!#REF!</definedName>
    <definedName name="LSNO21" localSheetId="0">[247]Lead!#REF!</definedName>
    <definedName name="LSNO21">[247]Lead!#REF!</definedName>
    <definedName name="LSNO210">[246]Lead!$P$216</definedName>
    <definedName name="LSNO213">[249]Lead!$P$219</definedName>
    <definedName name="LSNO214">[246]Lead!$P$220</definedName>
    <definedName name="LSNO22">[246]Lead!$P$28</definedName>
    <definedName name="LSNO23" localSheetId="8">[14]Lead!#REF!</definedName>
    <definedName name="LSNO23" localSheetId="0">[14]Lead!#REF!</definedName>
    <definedName name="LSNO23">[14]Lead!#REF!</definedName>
    <definedName name="LSNO24">[245]Lead!$N$26</definedName>
    <definedName name="LSNO26">[245]Lead!$N$28</definedName>
    <definedName name="LSNO27" localSheetId="8">[247]Lead!#REF!</definedName>
    <definedName name="LSNO27" localSheetId="0">[247]Lead!#REF!</definedName>
    <definedName name="LSNO27">[247]Lead!#REF!</definedName>
    <definedName name="LSNO28" localSheetId="8">[247]Lead!#REF!</definedName>
    <definedName name="LSNO28" localSheetId="0">[247]Lead!#REF!</definedName>
    <definedName name="LSNO28">[247]Lead!#REF!</definedName>
    <definedName name="LSNO29" localSheetId="8">[247]Lead!#REF!</definedName>
    <definedName name="LSNO29" localSheetId="0">[247]Lead!#REF!</definedName>
    <definedName name="LSNO29">[247]Lead!#REF!</definedName>
    <definedName name="LSNO3">[245]Lead!$N$9</definedName>
    <definedName name="LSNO30" localSheetId="8">[247]Lead!#REF!</definedName>
    <definedName name="LSNO30" localSheetId="0">[247]Lead!#REF!</definedName>
    <definedName name="LSNO30">[247]Lead!#REF!</definedName>
    <definedName name="LSNO31" localSheetId="8">[247]Lead!#REF!</definedName>
    <definedName name="LSNO31" localSheetId="0">[247]Lead!#REF!</definedName>
    <definedName name="LSNO31">[247]Lead!#REF!</definedName>
    <definedName name="LSNO32" localSheetId="8">[247]Lead!#REF!</definedName>
    <definedName name="LSNO32" localSheetId="0">[247]Lead!#REF!</definedName>
    <definedName name="LSNO32">[247]Lead!#REF!</definedName>
    <definedName name="LSNO33" localSheetId="8">[247]Lead!#REF!</definedName>
    <definedName name="LSNO33" localSheetId="0">[247]Lead!#REF!</definedName>
    <definedName name="LSNO33">[247]Lead!#REF!</definedName>
    <definedName name="LSNO35" localSheetId="8">[247]Lead!#REF!</definedName>
    <definedName name="LSNO35">[247]Lead!#REF!</definedName>
    <definedName name="LSNO36" localSheetId="8">[247]Lead!#REF!</definedName>
    <definedName name="LSNO36">[247]Lead!#REF!</definedName>
    <definedName name="LSNO37">[246]Lead!$P$43</definedName>
    <definedName name="LSNO38">[249]Lead!$P$44</definedName>
    <definedName name="LSNO4">[14]Lead!$N$9</definedName>
    <definedName name="LSNO41">[249]Lead!$P$47</definedName>
    <definedName name="LSNO44">[246]Lead!$P$50</definedName>
    <definedName name="LSNO45">[246]Lead!$P$51</definedName>
    <definedName name="LSNO5">[250]Lead!$N$9</definedName>
    <definedName name="LSNO50">[246]Lead!$P$56</definedName>
    <definedName name="LSNO52">[249]Lead!$P$58</definedName>
    <definedName name="LSNO56">[246]Lead!$P$62</definedName>
    <definedName name="LSNO57">[246]Lead!$P$63</definedName>
    <definedName name="LSNO58">[246]Lead!$P$64</definedName>
    <definedName name="LSNO6">[250]Lead!$N$10</definedName>
    <definedName name="LSNO7" localSheetId="8">[247]Lead!#REF!</definedName>
    <definedName name="LSNO7" localSheetId="0">[247]Lead!#REF!</definedName>
    <definedName name="LSNO7">[247]Lead!#REF!</definedName>
    <definedName name="LSNO8">[250]Lead!$N$12</definedName>
    <definedName name="LSNO83">[246]Lead!$P$89</definedName>
    <definedName name="LSNO85">[249]Lead!$P$91</definedName>
    <definedName name="LSNO9" localSheetId="8">[247]Lead!#REF!</definedName>
    <definedName name="LSNO9" localSheetId="0">[247]Lead!#REF!</definedName>
    <definedName name="LSNO9">[247]Lead!#REF!</definedName>
    <definedName name="lss" localSheetId="8">#REF!</definedName>
    <definedName name="lss" localSheetId="0">#REF!</definedName>
    <definedName name="lss">#REF!</definedName>
    <definedName name="lstone" localSheetId="8">#REF!</definedName>
    <definedName name="lstone" localSheetId="0">#REF!</definedName>
    <definedName name="lstone">#REF!</definedName>
    <definedName name="lujm" localSheetId="8">#REF!</definedName>
    <definedName name="lujm" localSheetId="0">#REF!</definedName>
    <definedName name="lujm">#REF!</definedName>
    <definedName name="lw" localSheetId="8">#REF!</definedName>
    <definedName name="lw">#REF!</definedName>
    <definedName name="lxg" localSheetId="8">#REF!</definedName>
    <definedName name="lxg">#REF!</definedName>
    <definedName name="m" localSheetId="8">#REF!</definedName>
    <definedName name="m">#REF!</definedName>
    <definedName name="M_0.50" localSheetId="8">#REF!</definedName>
    <definedName name="M_0.50">#REF!</definedName>
    <definedName name="M_01" localSheetId="8">#REF!</definedName>
    <definedName name="M_01">#REF!</definedName>
    <definedName name="M_02" localSheetId="8">#REF!</definedName>
    <definedName name="M_02">#REF!</definedName>
    <definedName name="M_03" localSheetId="8">#REF!</definedName>
    <definedName name="M_03">#REF!</definedName>
    <definedName name="M_04" localSheetId="8">#REF!</definedName>
    <definedName name="M_04">#REF!</definedName>
    <definedName name="M_05" localSheetId="8">#REF!</definedName>
    <definedName name="M_05">#REF!</definedName>
    <definedName name="M_06" localSheetId="8">#REF!</definedName>
    <definedName name="M_06">#REF!</definedName>
    <definedName name="M_07" localSheetId="8">#REF!</definedName>
    <definedName name="M_07">#REF!</definedName>
    <definedName name="M_08" localSheetId="8">#REF!</definedName>
    <definedName name="M_08">#REF!</definedName>
    <definedName name="M_09" localSheetId="8">#REF!</definedName>
    <definedName name="M_09">#REF!</definedName>
    <definedName name="M_10" localSheetId="8">#REF!</definedName>
    <definedName name="M_10">#REF!</definedName>
    <definedName name="M_100" localSheetId="8">#REF!</definedName>
    <definedName name="M_100">#REF!</definedName>
    <definedName name="M_101" localSheetId="8">#REF!</definedName>
    <definedName name="M_101">#REF!</definedName>
    <definedName name="M_102" localSheetId="8">#REF!</definedName>
    <definedName name="M_102">#REF!</definedName>
    <definedName name="M_103" localSheetId="8">#REF!</definedName>
    <definedName name="M_103">#REF!</definedName>
    <definedName name="M_104" localSheetId="8">#REF!</definedName>
    <definedName name="M_104">#REF!</definedName>
    <definedName name="M_105" localSheetId="8">#REF!</definedName>
    <definedName name="M_105">#REF!</definedName>
    <definedName name="M_106" localSheetId="8">#REF!</definedName>
    <definedName name="M_106">#REF!</definedName>
    <definedName name="M_107" localSheetId="8">#REF!</definedName>
    <definedName name="M_107">#REF!</definedName>
    <definedName name="M_108" localSheetId="8">#REF!</definedName>
    <definedName name="M_108">#REF!</definedName>
    <definedName name="M_109" localSheetId="8">#REF!</definedName>
    <definedName name="M_109">#REF!</definedName>
    <definedName name="M_11" localSheetId="8">#REF!</definedName>
    <definedName name="M_11">#REF!</definedName>
    <definedName name="M_110" localSheetId="8">#REF!</definedName>
    <definedName name="M_110">#REF!</definedName>
    <definedName name="M_111" localSheetId="8">#REF!</definedName>
    <definedName name="M_111">#REF!</definedName>
    <definedName name="M_112" localSheetId="8">#REF!</definedName>
    <definedName name="M_112">#REF!</definedName>
    <definedName name="M_113" localSheetId="8">#REF!</definedName>
    <definedName name="M_113">#REF!</definedName>
    <definedName name="M_114" localSheetId="8">#REF!</definedName>
    <definedName name="M_114">#REF!</definedName>
    <definedName name="M_115" localSheetId="8">#REF!</definedName>
    <definedName name="M_115">#REF!</definedName>
    <definedName name="M_116" localSheetId="8">#REF!</definedName>
    <definedName name="M_116">#REF!</definedName>
    <definedName name="M_117" localSheetId="8">#REF!</definedName>
    <definedName name="M_117">#REF!</definedName>
    <definedName name="M_118" localSheetId="8">#REF!</definedName>
    <definedName name="M_118">#REF!</definedName>
    <definedName name="M_119" localSheetId="8">#REF!</definedName>
    <definedName name="M_119">#REF!</definedName>
    <definedName name="M_12" localSheetId="8">#REF!</definedName>
    <definedName name="M_12">#REF!</definedName>
    <definedName name="M_120" localSheetId="8">#REF!</definedName>
    <definedName name="M_120">#REF!</definedName>
    <definedName name="M_121" localSheetId="8">#REF!</definedName>
    <definedName name="M_121">#REF!</definedName>
    <definedName name="M_122" localSheetId="8">#REF!</definedName>
    <definedName name="M_122">#REF!</definedName>
    <definedName name="M_123" localSheetId="8">#REF!</definedName>
    <definedName name="M_123">#REF!</definedName>
    <definedName name="M_124" localSheetId="8">#REF!</definedName>
    <definedName name="M_124">#REF!</definedName>
    <definedName name="M_125" localSheetId="8">#REF!</definedName>
    <definedName name="M_125">#REF!</definedName>
    <definedName name="M_126" localSheetId="8">#REF!</definedName>
    <definedName name="M_126">#REF!</definedName>
    <definedName name="M_127" localSheetId="8">#REF!</definedName>
    <definedName name="M_127">#REF!</definedName>
    <definedName name="M_128" localSheetId="8">#REF!</definedName>
    <definedName name="M_128">#REF!</definedName>
    <definedName name="M_129" localSheetId="8">#REF!</definedName>
    <definedName name="M_129">#REF!</definedName>
    <definedName name="M_13" localSheetId="8">#REF!</definedName>
    <definedName name="M_13">#REF!</definedName>
    <definedName name="M_130" localSheetId="8">#REF!</definedName>
    <definedName name="M_130">#REF!</definedName>
    <definedName name="M_131" localSheetId="8">#REF!</definedName>
    <definedName name="M_131">#REF!</definedName>
    <definedName name="M_132" localSheetId="8">#REF!</definedName>
    <definedName name="M_132">#REF!</definedName>
    <definedName name="M_133" localSheetId="8">#REF!</definedName>
    <definedName name="M_133">#REF!</definedName>
    <definedName name="M_134" localSheetId="8">#REF!</definedName>
    <definedName name="M_134">#REF!</definedName>
    <definedName name="M_135" localSheetId="8">#REF!</definedName>
    <definedName name="M_135">#REF!</definedName>
    <definedName name="M_136" localSheetId="8">#REF!</definedName>
    <definedName name="M_136">#REF!</definedName>
    <definedName name="M_137" localSheetId="8">#REF!</definedName>
    <definedName name="M_137">#REF!</definedName>
    <definedName name="M_138" localSheetId="8">#REF!</definedName>
    <definedName name="M_138">#REF!</definedName>
    <definedName name="M_139" localSheetId="8">#REF!</definedName>
    <definedName name="M_139">#REF!</definedName>
    <definedName name="M_14" localSheetId="8">#REF!</definedName>
    <definedName name="M_14">#REF!</definedName>
    <definedName name="M_140" localSheetId="8">#REF!</definedName>
    <definedName name="M_140">#REF!</definedName>
    <definedName name="M_141" localSheetId="8">#REF!</definedName>
    <definedName name="M_141">#REF!</definedName>
    <definedName name="M_142" localSheetId="8">#REF!</definedName>
    <definedName name="M_142">#REF!</definedName>
    <definedName name="M_143" localSheetId="8">#REF!</definedName>
    <definedName name="M_143">#REF!</definedName>
    <definedName name="M_144" localSheetId="8">#REF!</definedName>
    <definedName name="M_144">#REF!</definedName>
    <definedName name="M_145" localSheetId="8">#REF!</definedName>
    <definedName name="M_145">#REF!</definedName>
    <definedName name="M_146" localSheetId="8">#REF!</definedName>
    <definedName name="M_146">#REF!</definedName>
    <definedName name="M_147" localSheetId="8">#REF!</definedName>
    <definedName name="M_147">#REF!</definedName>
    <definedName name="M_148" localSheetId="8">#REF!</definedName>
    <definedName name="M_148">#REF!</definedName>
    <definedName name="M_149" localSheetId="8">#REF!</definedName>
    <definedName name="M_149">#REF!</definedName>
    <definedName name="M_15" localSheetId="8">#REF!</definedName>
    <definedName name="M_15">#REF!</definedName>
    <definedName name="M_150" localSheetId="8">#REF!</definedName>
    <definedName name="M_150">#REF!</definedName>
    <definedName name="M_16" localSheetId="8">#REF!</definedName>
    <definedName name="M_16">#REF!</definedName>
    <definedName name="M_17" localSheetId="8">#REF!</definedName>
    <definedName name="M_17">#REF!</definedName>
    <definedName name="M_18" localSheetId="8">#REF!</definedName>
    <definedName name="M_18">#REF!</definedName>
    <definedName name="M_19" localSheetId="8">#REF!</definedName>
    <definedName name="M_19">#REF!</definedName>
    <definedName name="M_20" localSheetId="8">#REF!</definedName>
    <definedName name="M_20">#REF!</definedName>
    <definedName name="M_21" localSheetId="8">#REF!</definedName>
    <definedName name="M_21">#REF!</definedName>
    <definedName name="M_22" localSheetId="8">#REF!</definedName>
    <definedName name="M_22">#REF!</definedName>
    <definedName name="M_23" localSheetId="8">#REF!</definedName>
    <definedName name="M_23">#REF!</definedName>
    <definedName name="M_24" localSheetId="8">#REF!</definedName>
    <definedName name="M_24">#REF!</definedName>
    <definedName name="M_25" localSheetId="8">#REF!</definedName>
    <definedName name="M_25">#REF!</definedName>
    <definedName name="M_26" localSheetId="8">#REF!</definedName>
    <definedName name="M_26">#REF!</definedName>
    <definedName name="M_27" localSheetId="8">#REF!</definedName>
    <definedName name="M_27">#REF!</definedName>
    <definedName name="M_28" localSheetId="8">#REF!</definedName>
    <definedName name="M_28">#REF!</definedName>
    <definedName name="M_29" localSheetId="8">#REF!</definedName>
    <definedName name="M_29">#REF!</definedName>
    <definedName name="M_30" localSheetId="8">#REF!</definedName>
    <definedName name="M_30">#REF!</definedName>
    <definedName name="M_31" localSheetId="8">#REF!</definedName>
    <definedName name="M_31">#REF!</definedName>
    <definedName name="M_32" localSheetId="8">#REF!</definedName>
    <definedName name="M_32">#REF!</definedName>
    <definedName name="M_33" localSheetId="8">#REF!</definedName>
    <definedName name="M_33">#REF!</definedName>
    <definedName name="M_34" localSheetId="8">#REF!</definedName>
    <definedName name="M_34">#REF!</definedName>
    <definedName name="M_35" localSheetId="8">#REF!</definedName>
    <definedName name="M_35">#REF!</definedName>
    <definedName name="M_36" localSheetId="8">#REF!</definedName>
    <definedName name="M_36">#REF!</definedName>
    <definedName name="M_37" localSheetId="8">#REF!</definedName>
    <definedName name="M_37">#REF!</definedName>
    <definedName name="M_38" localSheetId="8">#REF!</definedName>
    <definedName name="M_38">#REF!</definedName>
    <definedName name="M_39" localSheetId="8">#REF!</definedName>
    <definedName name="M_39">#REF!</definedName>
    <definedName name="M_40" localSheetId="8">#REF!</definedName>
    <definedName name="M_40">#REF!</definedName>
    <definedName name="M_41" localSheetId="8">#REF!</definedName>
    <definedName name="M_41">#REF!</definedName>
    <definedName name="M_42" localSheetId="8">#REF!</definedName>
    <definedName name="M_42">#REF!</definedName>
    <definedName name="M_43" localSheetId="8">#REF!</definedName>
    <definedName name="M_43">#REF!</definedName>
    <definedName name="M_44" localSheetId="8">#REF!</definedName>
    <definedName name="M_44">#REF!</definedName>
    <definedName name="M_45" localSheetId="8">#REF!</definedName>
    <definedName name="M_45">#REF!</definedName>
    <definedName name="M_46" localSheetId="8">#REF!</definedName>
    <definedName name="M_46">#REF!</definedName>
    <definedName name="M_47" localSheetId="8">#REF!</definedName>
    <definedName name="M_47">#REF!</definedName>
    <definedName name="M_48" localSheetId="8">#REF!</definedName>
    <definedName name="M_48">#REF!</definedName>
    <definedName name="M_49" localSheetId="8">#REF!</definedName>
    <definedName name="M_49">#REF!</definedName>
    <definedName name="M_50" localSheetId="8">#REF!</definedName>
    <definedName name="M_50">#REF!</definedName>
    <definedName name="M_51" localSheetId="8">#REF!</definedName>
    <definedName name="M_51">#REF!</definedName>
    <definedName name="M_52" localSheetId="8">#REF!</definedName>
    <definedName name="M_52">#REF!</definedName>
    <definedName name="M_53" localSheetId="8">#REF!</definedName>
    <definedName name="M_53">#REF!</definedName>
    <definedName name="M_54" localSheetId="8">#REF!</definedName>
    <definedName name="M_54">#REF!</definedName>
    <definedName name="M_55" localSheetId="8">#REF!</definedName>
    <definedName name="M_55">#REF!</definedName>
    <definedName name="M_56" localSheetId="8">#REF!</definedName>
    <definedName name="M_56">#REF!</definedName>
    <definedName name="M_57" localSheetId="8">#REF!</definedName>
    <definedName name="M_57">#REF!</definedName>
    <definedName name="M_58" localSheetId="8">#REF!</definedName>
    <definedName name="M_58">#REF!</definedName>
    <definedName name="M_59" localSheetId="8">#REF!</definedName>
    <definedName name="M_59">#REF!</definedName>
    <definedName name="M_60" localSheetId="8">#REF!</definedName>
    <definedName name="M_60">#REF!</definedName>
    <definedName name="M_61" localSheetId="8">#REF!</definedName>
    <definedName name="M_61">#REF!</definedName>
    <definedName name="M_62" localSheetId="8">#REF!</definedName>
    <definedName name="M_62">#REF!</definedName>
    <definedName name="M_63" localSheetId="8">#REF!</definedName>
    <definedName name="M_63">#REF!</definedName>
    <definedName name="M_64" localSheetId="8">#REF!</definedName>
    <definedName name="M_64">#REF!</definedName>
    <definedName name="M_65" localSheetId="8">#REF!</definedName>
    <definedName name="M_65">#REF!</definedName>
    <definedName name="M_66" localSheetId="8">#REF!</definedName>
    <definedName name="M_66">#REF!</definedName>
    <definedName name="M_67" localSheetId="8">#REF!</definedName>
    <definedName name="M_67">#REF!</definedName>
    <definedName name="M_68" localSheetId="8">#REF!</definedName>
    <definedName name="M_68">#REF!</definedName>
    <definedName name="M_69" localSheetId="8">#REF!</definedName>
    <definedName name="M_69">#REF!</definedName>
    <definedName name="M_70" localSheetId="8">#REF!</definedName>
    <definedName name="M_70">#REF!</definedName>
    <definedName name="M_71" localSheetId="8">#REF!</definedName>
    <definedName name="M_71">#REF!</definedName>
    <definedName name="M_72" localSheetId="8">#REF!</definedName>
    <definedName name="M_72">#REF!</definedName>
    <definedName name="M_73" localSheetId="8">#REF!</definedName>
    <definedName name="M_73">#REF!</definedName>
    <definedName name="M_74" localSheetId="8">#REF!</definedName>
    <definedName name="M_74">#REF!</definedName>
    <definedName name="M_75" localSheetId="8">#REF!</definedName>
    <definedName name="M_75">#REF!</definedName>
    <definedName name="M_76" localSheetId="8">#REF!</definedName>
    <definedName name="M_76">#REF!</definedName>
    <definedName name="M_77" localSheetId="8">#REF!</definedName>
    <definedName name="M_77">#REF!</definedName>
    <definedName name="M_78" localSheetId="8">#REF!</definedName>
    <definedName name="M_78">#REF!</definedName>
    <definedName name="M_79" localSheetId="8">#REF!</definedName>
    <definedName name="M_79">#REF!</definedName>
    <definedName name="M_80" localSheetId="8">#REF!</definedName>
    <definedName name="M_80">#REF!</definedName>
    <definedName name="M_81" localSheetId="8">#REF!</definedName>
    <definedName name="M_81">#REF!</definedName>
    <definedName name="M_82" localSheetId="8">#REF!</definedName>
    <definedName name="M_82">#REF!</definedName>
    <definedName name="M_83" localSheetId="8">#REF!</definedName>
    <definedName name="M_83">#REF!</definedName>
    <definedName name="M_84" localSheetId="8">#REF!</definedName>
    <definedName name="M_84">#REF!</definedName>
    <definedName name="M_85" localSheetId="8">#REF!</definedName>
    <definedName name="M_85">#REF!</definedName>
    <definedName name="M_86" localSheetId="8">#REF!</definedName>
    <definedName name="M_86">#REF!</definedName>
    <definedName name="M_87" localSheetId="8">#REF!</definedName>
    <definedName name="M_87">#REF!</definedName>
    <definedName name="M_88" localSheetId="8">#REF!</definedName>
    <definedName name="M_88">#REF!</definedName>
    <definedName name="M_89" localSheetId="8">#REF!</definedName>
    <definedName name="M_89">#REF!</definedName>
    <definedName name="M_90" localSheetId="8">#REF!</definedName>
    <definedName name="M_90">#REF!</definedName>
    <definedName name="M_91" localSheetId="8">#REF!</definedName>
    <definedName name="M_91">#REF!</definedName>
    <definedName name="M_92" localSheetId="8">#REF!</definedName>
    <definedName name="M_92">#REF!</definedName>
    <definedName name="M_93" localSheetId="8">#REF!</definedName>
    <definedName name="M_93">#REF!</definedName>
    <definedName name="M_94" localSheetId="8">#REF!</definedName>
    <definedName name="M_94">#REF!</definedName>
    <definedName name="M_95" localSheetId="8">#REF!</definedName>
    <definedName name="M_95">#REF!</definedName>
    <definedName name="M_96" localSheetId="8">#REF!</definedName>
    <definedName name="M_96">#REF!</definedName>
    <definedName name="M_97" localSheetId="8">#REF!</definedName>
    <definedName name="M_97">#REF!</definedName>
    <definedName name="M_98" localSheetId="8">#REF!</definedName>
    <definedName name="M_98">#REF!</definedName>
    <definedName name="M_99" localSheetId="8">#REF!</definedName>
    <definedName name="M_99">#REF!</definedName>
    <definedName name="M_ACPipe_100">[232]Material!$D$3</definedName>
    <definedName name="M_Aggregate_10" localSheetId="0">[230]Material!$D$17</definedName>
    <definedName name="M_Aggregate_10">[231]Material!$D$17</definedName>
    <definedName name="M_Aggregate_20" localSheetId="0">[230]Material!$D$18</definedName>
    <definedName name="M_Aggregate_20">[231]Material!$D$18</definedName>
    <definedName name="M_Aggregate_224_236m_WMM">[233]Material!$D$26</definedName>
    <definedName name="M_Aggregate_375mmMaximum_224_56mm" localSheetId="0">[230]Material!$D$4</definedName>
    <definedName name="M_Aggregate_375mmMaximum_224_56mm">[231]Material!$D$4</definedName>
    <definedName name="M_Aggregate_375mmMaximum_45_225mm">[233]Material!$D$5</definedName>
    <definedName name="M_Aggregate_375mmMaximum_Below_56mm">[233]Material!$D$6</definedName>
    <definedName name="M_Aggregate_40" localSheetId="0">[230]Material!$D$19</definedName>
    <definedName name="M_Aggregate_40">[231]Material!$D$19</definedName>
    <definedName name="M_Aggregate_45_224m_WMM">[233]Material!$D$27</definedName>
    <definedName name="M_Aggregate_53mmMaximum_225_56mm">[233]Material!$D$7</definedName>
    <definedName name="M_Aggregate_53mmMaximum_63_45mm">[233]Material!$D$8</definedName>
    <definedName name="M_Aggregate_53mmMaximum_below_56mm">[233]Material!$D$9</definedName>
    <definedName name="M_Aggregate_Crushable_GradeI">[233]Material!$D$20</definedName>
    <definedName name="M_Aggregate_Crushable_GradeII">[251]Material!$D$21</definedName>
    <definedName name="M_Aggregate_Crushable_GradeIII">[251]Material!$D$22</definedName>
    <definedName name="M_Aggregate_GradeI_40mmNominal_10_5mm">[233]Material!$D$10</definedName>
    <definedName name="M_Aggregate_GradeI_40mmNominal_25_10mm">[233]Material!$D$11</definedName>
    <definedName name="M_Aggregate_GradeI_40mmNominal_3725_25mm">[233]Material!$D$12</definedName>
    <definedName name="M_Aggregate_GradeI_40mmNominal_5mm">[233]Material!$D$13</definedName>
    <definedName name="M_Aggregate_GradeI_90_45mm">[233]Material!$D$23</definedName>
    <definedName name="M_Aggregate_GradeII_19mmNominal_10_5mm" localSheetId="0">[252]Material!$D$14</definedName>
    <definedName name="M_Aggregate_GradeII_19mmNominal_10_5mm">[253]Material!$D$14</definedName>
    <definedName name="M_Aggregate_GradeII_19mmNominal_25_10mm" localSheetId="0">[252]Material!$D$15</definedName>
    <definedName name="M_Aggregate_GradeII_19mmNominal_25_10mm">[253]Material!$D$15</definedName>
    <definedName name="M_Aggregate_GradeII_19mmNominal_5mm_below" localSheetId="0">[252]Material!$D$16</definedName>
    <definedName name="M_Aggregate_GradeII_19mmNominal_5mm_below">[253]Material!$D$16</definedName>
    <definedName name="M_Aggregate_GradeII_63_45mm">[251]Material!$D$24</definedName>
    <definedName name="M_Aggregate_GradeIII_53_224mm">[251]Material!$D$25</definedName>
    <definedName name="M_Aggregates_53_22.4mm_at_Site">[254]Material!$E$37</definedName>
    <definedName name="M_Aggregates_63_45mm_at_Site">[254]Material!$E$40</definedName>
    <definedName name="M_Aggregates_90_45mm_at_Site">[254]Material!$E$41</definedName>
    <definedName name="M_AIRCOMP170" localSheetId="8">#REF!</definedName>
    <definedName name="M_AIRCOMP170" localSheetId="0">#REF!</definedName>
    <definedName name="M_AIRCOMP170">#REF!</definedName>
    <definedName name="M_AIRCOMP210" localSheetId="8">#REF!</definedName>
    <definedName name="M_AIRCOMP210" localSheetId="0">#REF!</definedName>
    <definedName name="M_AIRCOMP210">#REF!</definedName>
    <definedName name="M_AluminiumSheeting_15mm">[233]Material!$D$28</definedName>
    <definedName name="M_AluminiumStuds_100_100_Lense">[233]Material!$D$29</definedName>
    <definedName name="M_Bamboo_1stClass_85_100mm_25m_long">[233]Material!$D$31</definedName>
    <definedName name="M_Bamboo_1stClass_85_100mm_2m_long">[233]Material!$D$30</definedName>
    <definedName name="M_Bamboo_1stClass_85_100mm_3m_long">[233]Material!$D$32</definedName>
    <definedName name="M_Bamboo_1stClass_85_100mm_45_55m_long">[233]Material!$D$33</definedName>
    <definedName name="M_Bamboo_2ndClass_75mm_18_25m_long">[233]Material!$D$34</definedName>
    <definedName name="M_Bamboo_2ndClass_75mm_21_30m_long">[233]Material!$D$35</definedName>
    <definedName name="M_BarbedWire">[233]Material!$D$36</definedName>
    <definedName name="M_BindingMaterial">[233]Material!$D$37</definedName>
    <definedName name="M_BindingWire">[232]Material!$D$38</definedName>
    <definedName name="M_Bitumen_CRM" localSheetId="0">[252]Material!$D$39</definedName>
    <definedName name="M_Bitumen_CRM">[253]Material!$D$39</definedName>
    <definedName name="M_Bitumen_NRM" localSheetId="0">[252]Material!$D$40</definedName>
    <definedName name="M_Bitumen_NRM">[253]Material!$D$40</definedName>
    <definedName name="M_Bitumen_PM" localSheetId="0">[252]Material!$D$41</definedName>
    <definedName name="M_Bitumen_PM">[253]Material!$D$41</definedName>
    <definedName name="M_Bitumen_S65">[229]Material!$D$42</definedName>
    <definedName name="M_Bitumen_S90">[229]Material!$D$43</definedName>
    <definedName name="M_BitumenEmulsion_RS1" localSheetId="0">[252]Material!$D$44</definedName>
    <definedName name="M_BitumenEmulsion_RS1">[253]Material!$D$44</definedName>
    <definedName name="M_BitumenEmulsion_SS1" localSheetId="0">[230]Material!$D$45</definedName>
    <definedName name="M_BitumenEmulsion_SS1">[231]Material!$D$45</definedName>
    <definedName name="M_BitumenSealant" localSheetId="0">[230]Material!$D$46</definedName>
    <definedName name="M_BitumenSealant">[231]Material!$D$46</definedName>
    <definedName name="M_Blasted_Rubble">[232]Material!$D$47</definedName>
    <definedName name="M_BlastingMaterial">[232]Material!$D$48</definedName>
    <definedName name="M_BondStone_400_150_150mm">[232]Material!$D$49</definedName>
    <definedName name="M_Brick_1stClass">[232]Material!$D$50</definedName>
    <definedName name="M_BROOMER" localSheetId="8">#REF!</definedName>
    <definedName name="M_BROOMER" localSheetId="0">#REF!</definedName>
    <definedName name="M_BROOMER">#REF!</definedName>
    <definedName name="M_CC_CUTTER" localSheetId="8">#REF!</definedName>
    <definedName name="M_CC_CUTTER" localSheetId="0">#REF!</definedName>
    <definedName name="M_CC_CUTTER">#REF!</definedName>
    <definedName name="M_CCMIXER" localSheetId="8">#REF!</definedName>
    <definedName name="M_CCMIXER" localSheetId="0">#REF!</definedName>
    <definedName name="M_CCMIXER">#REF!</definedName>
    <definedName name="M_Cement" localSheetId="0">[230]Material!$D$51</definedName>
    <definedName name="M_Cement">[231]Material!$D$51</definedName>
    <definedName name="M_CementPrimer">[233]Material!$D$52</definedName>
    <definedName name="M_CHIPSPREDER" localSheetId="8">#REF!</definedName>
    <definedName name="M_CHIPSPREDER" localSheetId="0">#REF!</definedName>
    <definedName name="M_CHIPSPREDER">#REF!</definedName>
    <definedName name="M_ChlorpreneElastomer_OR_ClosedCellFoamSealingElement">[234]Material!$D$53</definedName>
    <definedName name="M_CompensationForEarthTakenFromPrivateLand">[229]Material!$D$54</definedName>
    <definedName name="M_CompressibleFibreBoard">[234]Material!$D$55</definedName>
    <definedName name="M_CopperPlate">[234]Material!$D$56</definedName>
    <definedName name="M_CorrosionResistantStructuralSteelGrating">[234]Material!$D$58</definedName>
    <definedName name="M_CRANE8T" localSheetId="8">#REF!</definedName>
    <definedName name="M_CRANE8T" localSheetId="0">#REF!</definedName>
    <definedName name="M_CRANE8T">#REF!</definedName>
    <definedName name="M_CreditForExcavatedRock">[233]Material!$D$59</definedName>
    <definedName name="M_CrushedSand_OR_Grit" localSheetId="0">[252]Material!$D$61</definedName>
    <definedName name="M_CrushedSand_OR_Grit">[253]Material!$D$61</definedName>
    <definedName name="M_CrushedSlag">[233]Material!$D$62</definedName>
    <definedName name="M_CrushedStoneAggregate_265_75">[233]Material!$D$63</definedName>
    <definedName name="M_CrushedStoneChipping_132" localSheetId="0">[252]Material!$D$64</definedName>
    <definedName name="M_CrushedStoneChipping_132">[253]Material!$D$64</definedName>
    <definedName name="M_CrushedStoneChipping_67mm_100Passing_112mm" localSheetId="0">[252]Material!$D$65</definedName>
    <definedName name="M_CrushedStoneChipping_67mm_100Passing_112mm">[253]Material!$D$65</definedName>
    <definedName name="M_CrushedStoneChipping_67mm_100Passing_95mm" localSheetId="0">[252]Material!$D$66</definedName>
    <definedName name="M_CrushedStoneChipping_67mm_100Passing_95mm">[253]Material!$D$66</definedName>
    <definedName name="M_CrushedStoneChipping_95" localSheetId="0">[252]Material!$D$67</definedName>
    <definedName name="M_CrushedStoneChipping_95">[253]Material!$D$67</definedName>
    <definedName name="M_CrushedStoneCoarseAggregatePassing_53mm">[229]Material!$D$68</definedName>
    <definedName name="M_CuringCompound" localSheetId="0">[230]Material!$D$69</definedName>
    <definedName name="M_CuringCompound">[231]Material!$D$69</definedName>
    <definedName name="M_DebondingStrips" localSheetId="0">[230]Material!$D$70</definedName>
    <definedName name="M_DebondingStrips">[231]Material!$D$70</definedName>
    <definedName name="M_DOZERD50" localSheetId="8">#REF!</definedName>
    <definedName name="M_DOZERD50" localSheetId="0">#REF!</definedName>
    <definedName name="M_DOZERD50">#REF!</definedName>
    <definedName name="M_EdgeStone_450_350_200mm">[233]Material!$D$72</definedName>
    <definedName name="M_ElastomericBearingAssembly">[232]Material!$D$73</definedName>
    <definedName name="M_ElectricDetonator">[232]Material!$D$74</definedName>
    <definedName name="M_ELEGEN" localSheetId="8">#REF!</definedName>
    <definedName name="M_ELEGEN" localSheetId="0">#REF!</definedName>
    <definedName name="M_ELEGEN">#REF!</definedName>
    <definedName name="M_EpoxyPaint">[233]Material!$D$75</definedName>
    <definedName name="M_EXCAVATOR9" localSheetId="8">#REF!</definedName>
    <definedName name="M_EXCAVATOR9" localSheetId="0">#REF!</definedName>
    <definedName name="M_EXCAVATOR9">#REF!</definedName>
    <definedName name="M_FarmyardManure">[233]Material!$D$77</definedName>
    <definedName name="M_FevicolAdhesive">[233]Material!$D$78</definedName>
    <definedName name="M_FilterMedia">[232]Material!$D$79</definedName>
    <definedName name="M_filterMediam">[161]Material!$D$79</definedName>
    <definedName name="M_FineAggregate_CrushedSand">[233]Material!$D$80</definedName>
    <definedName name="M_FRONTLOADER" localSheetId="8">#REF!</definedName>
    <definedName name="M_FRONTLOADER" localSheetId="0">#REF!</definedName>
    <definedName name="M_FRONTLOADER">#REF!</definedName>
    <definedName name="M_GalvanisedAngle">[234]Material!$D$81</definedName>
    <definedName name="M_Gelatine_80">[233]Material!$D$83</definedName>
    <definedName name="M_GIPipe_100mm">[234]Material!$D$84</definedName>
    <definedName name="M_GIPipe_50mm">[233]Material!$D$85</definedName>
    <definedName name="M_GIWires">[233]Material!$D$86</definedName>
    <definedName name="M_GradedStoneAggregate">[233]Material!$D$87</definedName>
    <definedName name="M_GranularMaterial">[232]Material!$D$88</definedName>
    <definedName name="M_HandBrokenMetal_40mm" localSheetId="0">[252]Material!$D$89</definedName>
    <definedName name="M_HandBrokenMetal_40mm">[253]Material!$D$89</definedName>
    <definedName name="M_HMP40" localSheetId="8">#REF!</definedName>
    <definedName name="M_HMP40" localSheetId="0">#REF!</definedName>
    <definedName name="M_HMP40">#REF!</definedName>
    <definedName name="M_ICRUSHER" localSheetId="8">#REF!</definedName>
    <definedName name="M_ICRUSHER" localSheetId="0">#REF!</definedName>
    <definedName name="M_ICRUSHER">#REF!</definedName>
    <definedName name="M_Indigo">[233]Material!$D$90</definedName>
    <definedName name="M_InterlockingBlocks_60mm" localSheetId="0">[252]Material!$D$91</definedName>
    <definedName name="M_InterlockingBlocks_60mm">[253]Material!$D$91</definedName>
    <definedName name="M_InterlockingBlocks_80mm" localSheetId="0">[252]Material!$D$92</definedName>
    <definedName name="M_InterlockingBlocks_80mm">[253]Material!$D$92</definedName>
    <definedName name="M_JointFillerBoard" localSheetId="0">[230]Material!$D$93</definedName>
    <definedName name="M_JointFillerBoard">[231]Material!$D$93</definedName>
    <definedName name="M_JuteNetting_OpenWeave_25mm">[233]Material!$D$94</definedName>
    <definedName name="M_JuteRope_12mm" localSheetId="0">[230]Material!$D$95</definedName>
    <definedName name="M_JuteRope_12mm">[231]Material!$D$95</definedName>
    <definedName name="M_KeyAggregatesPassing_224mm">[229]Material!$D$96</definedName>
    <definedName name="m_lead" localSheetId="8">#REF!</definedName>
    <definedName name="m_lead" localSheetId="0">#REF!</definedName>
    <definedName name="m_lead">#REF!</definedName>
    <definedName name="M_Lime">[232]Material!$D$97</definedName>
    <definedName name="M_LocalWoodPiles_1stClass">[233]Material!$D$99</definedName>
    <definedName name="M_LocalWoodPiles_1stClass_100_75mm">[233]Material!$D$100</definedName>
    <definedName name="M_MOTORGRADER200" localSheetId="8">#REF!</definedName>
    <definedName name="M_MOTORGRADER200" localSheetId="0">#REF!</definedName>
    <definedName name="M_MOTORGRADER200">#REF!</definedName>
    <definedName name="M_MOTORGRADER50" localSheetId="8">#REF!</definedName>
    <definedName name="M_MOTORGRADER50" localSheetId="0">#REF!</definedName>
    <definedName name="M_MOTORGRADER50">#REF!</definedName>
    <definedName name="M_MS_Sheet_15mm">[233]Material!$D$105</definedName>
    <definedName name="M_MS_Sheet_2mm">[233]Material!$D$106</definedName>
    <definedName name="M_MSClamps">[232]Material!$D$102</definedName>
    <definedName name="M_MSFlat_StructuralSteel">[233]Material!$D$103</definedName>
    <definedName name="M_MSSheetTube_47_47mm_12_SWG">[233]Material!$D$104</definedName>
    <definedName name="M_Nuts_Bolts_Rivets">[233]Material!$D$107</definedName>
    <definedName name="M_Paint_SyntheticEnamel">[233]Material!$D$108</definedName>
    <definedName name="M_PAVER100" localSheetId="8">#REF!</definedName>
    <definedName name="M_PAVER100" localSheetId="0">#REF!</definedName>
    <definedName name="M_PAVER100">#REF!</definedName>
    <definedName name="M_PAVER75" localSheetId="8">#REF!</definedName>
    <definedName name="M_PAVER75" localSheetId="0">#REF!</definedName>
    <definedName name="M_PAVER75">#REF!</definedName>
    <definedName name="M_PD_BT" localSheetId="8">#REF!</definedName>
    <definedName name="M_PD_BT" localSheetId="0">#REF!</definedName>
    <definedName name="M_PD_BT">#REF!</definedName>
    <definedName name="M_PD_BTEM" localSheetId="8">#REF!</definedName>
    <definedName name="M_PD_BTEM">#REF!</definedName>
    <definedName name="M_Plasticizer" localSheetId="0">[230]Material!$D$109</definedName>
    <definedName name="M_Plasticizer">[231]Material!$D$109</definedName>
    <definedName name="M_PolytheneSheet_125" localSheetId="0">[230]Material!$D$110</definedName>
    <definedName name="M_PolytheneSheet_125">[231]Material!$D$110</definedName>
    <definedName name="M_PolytheneSheething" localSheetId="0">[230]Material!$D$111</definedName>
    <definedName name="M_PolytheneSheething">[231]Material!$D$111</definedName>
    <definedName name="M_RCCPipeNP3_1000mm" localSheetId="0">[230]Material!$D$114</definedName>
    <definedName name="M_RCCPipeNP3_1000mm">[231]Material!$D$114</definedName>
    <definedName name="M_RCCPipeNP3_1200mm" localSheetId="0">[230]Material!$D$113</definedName>
    <definedName name="M_RCCPipeNP3_1200mm">[231]Material!$D$113</definedName>
    <definedName name="M_RCCPipeNP3_500mm" localSheetId="0">[230]Material!$D$117</definedName>
    <definedName name="M_RCCPipeNP3_500mm">[231]Material!$D$117</definedName>
    <definedName name="M_RCCPipeNP3_750mm" localSheetId="0">[230]Material!$D$115</definedName>
    <definedName name="M_RCCPipeNP3_750mm">[231]Material!$D$115</definedName>
    <definedName name="M_RCCPipeNP4_1000mm" localSheetId="0">[230]Material!$D$119</definedName>
    <definedName name="M_RCCPipeNP4_1000mm">[231]Material!$D$119</definedName>
    <definedName name="M_RCCPipeNP4_1200mm" localSheetId="0">[230]Material!$D$118</definedName>
    <definedName name="M_RCCPipeNP4_1200mm">[231]Material!$D$118</definedName>
    <definedName name="M_RCCPipeNP4_500mm" localSheetId="0">[230]Material!$D$122</definedName>
    <definedName name="M_RCCPipeNP4_500mm">[231]Material!$D$122</definedName>
    <definedName name="M_RCCPipeNP4_750mm" localSheetId="0">[230]Material!$D$120</definedName>
    <definedName name="M_RCCPipeNP4_750mm">[231]Material!$D$120</definedName>
    <definedName name="M_RedOxidePrimer">[233]Material!$D$123</definedName>
    <definedName name="M_RoadMarkingPaint">[233]Material!$D$124</definedName>
    <definedName name="M_ROLLER" localSheetId="8">#REF!</definedName>
    <definedName name="M_ROLLER" localSheetId="0">#REF!</definedName>
    <definedName name="M_ROLLER">#REF!</definedName>
    <definedName name="M_Sand_Coarse" localSheetId="0">[230]Material!$D$125</definedName>
    <definedName name="M_Sand_Coarse">[231]Material!$D$125</definedName>
    <definedName name="M_Sand_Fine" localSheetId="0">[230]Material!$D$126</definedName>
    <definedName name="M_Sand_Fine">[231]Material!$D$126</definedName>
    <definedName name="M_Seeds">[233]Material!$D$127</definedName>
    <definedName name="M_SteelPipe_500mm">[234]Material!$D$128</definedName>
    <definedName name="M_SteelReinforcement_HYSDBars">[232]Material!$D$129</definedName>
    <definedName name="M_SteelReinforcement_MSRoundBars" localSheetId="0">[230]Material!$D$130</definedName>
    <definedName name="M_SteelReinforcement_MSRoundBars">[231]Material!$D$130</definedName>
    <definedName name="M_SteelReinforcement_TMTBars">[232]Material!$D$131</definedName>
    <definedName name="M_StoneBoulder_150mm_below">[229]Material!$D$132</definedName>
    <definedName name="M_StoneChips_12mm" localSheetId="0">[252]Material!$D$133</definedName>
    <definedName name="M_StoneChips_12mm">[253]Material!$D$133</definedName>
    <definedName name="M_StoneCrushedAggregate_112_009mm" localSheetId="0">[252]Material!$D$135</definedName>
    <definedName name="M_StoneCrushedAggregate_112_009mm">[253]Material!$D$135</definedName>
    <definedName name="M_StoneForCoarseRubbleMasonry_1stSort">[232]Material!$D$136</definedName>
    <definedName name="M_StoneForCoarseRubbleMasonry_2ndSort">[232]Material!$D$137</definedName>
    <definedName name="M_StoneForRandomRubbleMasonry">[232]Material!$D$138</definedName>
    <definedName name="M_StoneForStoneSetPavement">[233]Material!$D$139</definedName>
    <definedName name="M_StoneScreening_TypeA_132mm_Grade1">[233]Material!$D$140</definedName>
    <definedName name="M_StoneScreening_TypeB_112mm_Grade2">[233]Material!$D$142</definedName>
    <definedName name="M_StoneScreening_TypeB_112mm_Grade3">[233]Material!$D$143</definedName>
    <definedName name="M_StoneSpalls">[229]Material!$D$144</definedName>
    <definedName name="M_TANKER6K" localSheetId="8">#REF!</definedName>
    <definedName name="M_TANKER6K" localSheetId="0">#REF!</definedName>
    <definedName name="M_TANKER6K">#REF!</definedName>
    <definedName name="M_TIPPER" localSheetId="8">#REF!</definedName>
    <definedName name="M_TIPPER" localSheetId="0">#REF!</definedName>
    <definedName name="M_TIPPER">#REF!</definedName>
    <definedName name="M_TRACTORRIPPER" localSheetId="8">#REF!</definedName>
    <definedName name="M_TRACTORRIPPER" localSheetId="0">#REF!</definedName>
    <definedName name="M_TRACTORRIPPER">#REF!</definedName>
    <definedName name="M_TRACTORROTAVATOR" localSheetId="8">#REF!</definedName>
    <definedName name="M_TRACTORROTAVATOR">#REF!</definedName>
    <definedName name="M_TrafficCones">[233]Material!$D$145</definedName>
    <definedName name="M_VIBRATOR_N" localSheetId="8">#REF!</definedName>
    <definedName name="M_VIBRATOR_N" localSheetId="0">#REF!</definedName>
    <definedName name="M_VIBRATOR_N">#REF!</definedName>
    <definedName name="M_VIBRATOR_P" localSheetId="8">#REF!</definedName>
    <definedName name="M_VIBRATOR_P" localSheetId="0">#REF!</definedName>
    <definedName name="M_VIBRATOR_P">#REF!</definedName>
    <definedName name="M_VIBRATOR_S" localSheetId="8">#REF!</definedName>
    <definedName name="M_VIBRATOR_S" localSheetId="0">#REF!</definedName>
    <definedName name="M_VIBRATOR_S">#REF!</definedName>
    <definedName name="M_W_Mazdoor" localSheetId="8">#REF!</definedName>
    <definedName name="M_W_Mazdoor">#REF!</definedName>
    <definedName name="M_Water" localSheetId="0">[230]Material!$D$146</definedName>
    <definedName name="M_Water">[231]Material!$D$146</definedName>
    <definedName name="M_WellGradedGranularBaseMaterial_GradeA_236mm">[233]Material!$D$147</definedName>
    <definedName name="M_WellGradedGranularBaseMaterial_GradeA_265_475mm">[233]Material!$D$148</definedName>
    <definedName name="M_WellGradedGranularBaseMaterial_GradeA_53_265mm">[233]Material!$D$149</definedName>
    <definedName name="M_WellGradedGranularBaseMaterial_GradeB_236mm_below">[233]Material!$D$150</definedName>
    <definedName name="M_WellGradedGranularBaseMaterial_GradeB_265_475mm">[233]Material!$D$151</definedName>
    <definedName name="M_WellGradedGranularBaseMaterial_GradeC_236mm_below">[233]Material!$D$152</definedName>
    <definedName name="M_WellGradedGranularBaseMaterial_GradeC_95_475mm">[233]Material!$D$153</definedName>
    <definedName name="M_WellGradedMateralForSubbase_GradeI_236mm_below">[233]Material!$D$154</definedName>
    <definedName name="M_WellGradedMateralForSubbase_GradeI_53_95mm">[233]Material!$D$155</definedName>
    <definedName name="M_WellGradedMateralForSubbase_GradeI_95_236mm">[233]Material!$D$156</definedName>
    <definedName name="M_WellGradedMateralForSubbase_GradeII_236mm_below">[233]Material!$D$157</definedName>
    <definedName name="M_WellGradedMateralForSubbase_GradeII_265_95mm">[233]Material!$D$158</definedName>
    <definedName name="M_WellGradedMateralForSubbase_GradeII_95_236mm">[233]Material!$D$159</definedName>
    <definedName name="M_WellGradedMateralForSubbase_GradeIII_236mm_below">[233]Material!$D$160</definedName>
    <definedName name="M_WellGradedMateralForSubbase_GradeIII_475_236mm">[233]Material!$D$161</definedName>
    <definedName name="M_WellGradedMateralForSubbase_GradeIII_95_475mm">[233]Material!$D$162</definedName>
    <definedName name="M103xN103" localSheetId="8">'[255]p&amp;m'!#REF!</definedName>
    <definedName name="M103xN103" localSheetId="0">'[255]p&amp;m'!#REF!</definedName>
    <definedName name="M103xN103">'[255]p&amp;m'!#REF!</definedName>
    <definedName name="M1x" localSheetId="8">[225]Design!#REF!</definedName>
    <definedName name="M1x" localSheetId="0">[225]Design!#REF!</definedName>
    <definedName name="M1x">[225]Design!#REF!</definedName>
    <definedName name="M1y" localSheetId="8">[225]Design!#REF!</definedName>
    <definedName name="M1y" localSheetId="0">[225]Design!#REF!</definedName>
    <definedName name="M1y">[225]Design!#REF!</definedName>
    <definedName name="m2_2009" localSheetId="8">#REF!</definedName>
    <definedName name="m2_2009" localSheetId="0">#REF!</definedName>
    <definedName name="m2_2009">#REF!</definedName>
    <definedName name="M2x" localSheetId="8">[225]Design!#REF!</definedName>
    <definedName name="M2x" localSheetId="0">[225]Design!#REF!</definedName>
    <definedName name="M2x">[225]Design!#REF!</definedName>
    <definedName name="M2y" localSheetId="8">[225]Design!#REF!</definedName>
    <definedName name="M2y" localSheetId="0">[225]Design!#REF!</definedName>
    <definedName name="M2y">[225]Design!#REF!</definedName>
    <definedName name="m3_2009" localSheetId="8">#REF!</definedName>
    <definedName name="m3_2009" localSheetId="0">#REF!</definedName>
    <definedName name="m3_2009">#REF!</definedName>
    <definedName name="m8_2008" localSheetId="8">#REF!</definedName>
    <definedName name="m8_2008" localSheetId="0">#REF!</definedName>
    <definedName name="m8_2008">#REF!</definedName>
    <definedName name="m9_2008" localSheetId="8">#REF!</definedName>
    <definedName name="m9_2008" localSheetId="0">#REF!</definedName>
    <definedName name="m9_2008">#REF!</definedName>
    <definedName name="MA">[256]Input!$D$36</definedName>
    <definedName name="maa" localSheetId="8">[235]Data_Bit_I!#REF!</definedName>
    <definedName name="maa" localSheetId="0">[235]Data_Bit_I!#REF!</definedName>
    <definedName name="maa">[235]Data_Bit_I!#REF!</definedName>
    <definedName name="mab" localSheetId="8">[235]Data_Bit_I!#REF!</definedName>
    <definedName name="mab" localSheetId="0">[235]Data_Bit_I!#REF!</definedName>
    <definedName name="mab">[235]Data_Bit_I!#REF!</definedName>
    <definedName name="machine_mixing_of_concrete." localSheetId="8">#REF!</definedName>
    <definedName name="machine_mixing_of_concrete." localSheetId="0">#REF!</definedName>
    <definedName name="machine_mixing_of_concrete.">#REF!</definedName>
    <definedName name="machine_mixing_of_concrete_">NA()</definedName>
    <definedName name="Macro4" localSheetId="8">#REF!</definedName>
    <definedName name="Macro4" localSheetId="0">#REF!</definedName>
    <definedName name="Macro4">#REF!</definedName>
    <definedName name="Macro5" localSheetId="8">#REF!</definedName>
    <definedName name="Macro5" localSheetId="0">#REF!</definedName>
    <definedName name="Macro5">#REF!</definedName>
    <definedName name="mactan">[257]Mactan!$A$1:$Z$1173</definedName>
    <definedName name="MAD" localSheetId="8">#REF!</definedName>
    <definedName name="MAD" localSheetId="0">#REF!</definedName>
    <definedName name="MAD">#REF!</definedName>
    <definedName name="Maddy" localSheetId="8">#REF!</definedName>
    <definedName name="Maddy" localSheetId="0">#REF!</definedName>
    <definedName name="Maddy">#REF!</definedName>
    <definedName name="madhu" localSheetId="8">#REF!</definedName>
    <definedName name="madhu" localSheetId="0">#REF!</definedName>
    <definedName name="madhu">#REF!</definedName>
    <definedName name="Main" localSheetId="8">'[94]Aug,02'!#REF!</definedName>
    <definedName name="Main" localSheetId="0">'[94]Aug,02'!#REF!</definedName>
    <definedName name="Main">'[94]Aug,02'!#REF!</definedName>
    <definedName name="maintenance" localSheetId="8">'[258]Legal Risk Analysis'!#REF!</definedName>
    <definedName name="maintenance" localSheetId="0">'[258]Legal Risk Analysis'!#REF!</definedName>
    <definedName name="maintenance">'[258]Legal Risk Analysis'!#REF!</definedName>
    <definedName name="makh" localSheetId="8">#REF!</definedName>
    <definedName name="makh" localSheetId="0">#REF!</definedName>
    <definedName name="makh">#REF!</definedName>
    <definedName name="mal">[258]DATA!$H$67</definedName>
    <definedName name="Male" localSheetId="8">[73]data!#REF!</definedName>
    <definedName name="Male" localSheetId="0">[73]data!#REF!</definedName>
    <definedName name="Male">[73]data!#REF!</definedName>
    <definedName name="male_sp" localSheetId="8">#REF!</definedName>
    <definedName name="male_sp" localSheetId="0">#REF!</definedName>
    <definedName name="male_sp">#REF!</definedName>
    <definedName name="MAN">[169]m!$B$149</definedName>
    <definedName name="Man_Mazdoor" localSheetId="8">#REF!</definedName>
    <definedName name="Man_Mazdoor" localSheetId="0">#REF!</definedName>
    <definedName name="Man_Mazdoor">#REF!</definedName>
    <definedName name="mandaue">[257]Mandaue!$A$1:$T$1144</definedName>
    <definedName name="mangalore" localSheetId="8">#REF!</definedName>
    <definedName name="mangalore" localSheetId="0">#REF!</definedName>
    <definedName name="mangalore">#REF!</definedName>
    <definedName name="Mani">[259]Leads!$B$13:$D$113</definedName>
    <definedName name="manm" localSheetId="8">#REF!</definedName>
    <definedName name="manm" localSheetId="0">#REF!</definedName>
    <definedName name="manm">#REF!</definedName>
    <definedName name="manmazdoor" localSheetId="8">#REF!</definedName>
    <definedName name="manmazdoor" localSheetId="0">#REF!</definedName>
    <definedName name="manmazdoor">#REF!</definedName>
    <definedName name="mano" localSheetId="8">#REF!</definedName>
    <definedName name="mano" localSheetId="0">#REF!</definedName>
    <definedName name="mano">#REF!</definedName>
    <definedName name="map">'[42]C-data'!$F$115</definedName>
    <definedName name="mas" localSheetId="8">#REF!</definedName>
    <definedName name="mas" localSheetId="0">#REF!</definedName>
    <definedName name="mas">#REF!</definedName>
    <definedName name="mas_hab">[260]mas_hab!$A$1:$L$2239</definedName>
    <definedName name="mason">'[261]Rates SSR 2008-09'!$I$63</definedName>
    <definedName name="Mason_1st_class" localSheetId="8">#REF!</definedName>
    <definedName name="Mason_1st_class" localSheetId="0">#REF!</definedName>
    <definedName name="Mason_1st_class">#REF!</definedName>
    <definedName name="Mason_2nd_class" localSheetId="8">#REF!</definedName>
    <definedName name="Mason_2nd_class" localSheetId="0">#REF!</definedName>
    <definedName name="Mason_2nd_class">#REF!</definedName>
    <definedName name="mason1">'[44]SSR 2014-15 Rates'!$E$41</definedName>
    <definedName name="mason2">'[44]SSR 2014-15 Rates'!$E$42</definedName>
    <definedName name="Mason21">'[262]SSR 2014-15 Rates'!$E$41</definedName>
    <definedName name="mass" localSheetId="8">#REF!</definedName>
    <definedName name="mass" localSheetId="0">#REF!</definedName>
    <definedName name="mass">#REF!</definedName>
    <definedName name="master" localSheetId="8">#REF!</definedName>
    <definedName name="master" localSheetId="0">#REF!</definedName>
    <definedName name="master">#REF!</definedName>
    <definedName name="Mastic_Cooker" localSheetId="8">#REF!</definedName>
    <definedName name="Mastic_Cooker" localSheetId="0">#REF!</definedName>
    <definedName name="Mastic_Cooker">#REF!</definedName>
    <definedName name="MASTICK" localSheetId="8">#REF!</definedName>
    <definedName name="MASTICK">#REF!</definedName>
    <definedName name="MASTICPAD">[263]MRATES!$I$23</definedName>
    <definedName name="mat" localSheetId="8">#REF!</definedName>
    <definedName name="mat" localSheetId="0">#REF!</definedName>
    <definedName name="mat">#REF!</definedName>
    <definedName name="MATE">[136]MRATES!$F$36</definedName>
    <definedName name="material" localSheetId="8">#REF!</definedName>
    <definedName name="material" localSheetId="0">#REF!</definedName>
    <definedName name="material">#REF!</definedName>
    <definedName name="maz" localSheetId="8">#REF!</definedName>
    <definedName name="maz" localSheetId="0">#REF!</definedName>
    <definedName name="maz">#REF!</definedName>
    <definedName name="Mazdoor">'[44]SSR 2014-15 Rates'!$E$43</definedName>
    <definedName name="mazski" localSheetId="8">#REF!</definedName>
    <definedName name="mazski" localSheetId="0">#REF!</definedName>
    <definedName name="mazski">#REF!</definedName>
    <definedName name="mbb" localSheetId="8">[235]Data_Bit_I!#REF!</definedName>
    <definedName name="mbb" localSheetId="0">[235]Data_Bit_I!#REF!</definedName>
    <definedName name="mbb">[235]Data_Bit_I!#REF!</definedName>
    <definedName name="mbm" localSheetId="8">#REF!</definedName>
    <definedName name="mbm" localSheetId="0">#REF!</definedName>
    <definedName name="mbm">#REF!</definedName>
    <definedName name="mbmi" localSheetId="8">#REF!</definedName>
    <definedName name="mbmi" localSheetId="0">#REF!</definedName>
    <definedName name="mbmi">#REF!</definedName>
    <definedName name="mbpt" localSheetId="8">#REF!</definedName>
    <definedName name="mbpt" localSheetId="0">#REF!</definedName>
    <definedName name="mbpt">#REF!</definedName>
    <definedName name="MC" localSheetId="8">#REF!</definedName>
    <definedName name="MC">#REF!</definedName>
    <definedName name="MCH" localSheetId="8">#REF!</definedName>
    <definedName name="MCH">#REF!</definedName>
    <definedName name="mcode" localSheetId="8">#REF!</definedName>
    <definedName name="mcode">#REF!</definedName>
    <definedName name="mcpl" localSheetId="8">#REF!</definedName>
    <definedName name="mcpl">#REF!</definedName>
    <definedName name="mcvm" localSheetId="8">'[87]p&amp;m'!#REF!</definedName>
    <definedName name="mcvm">'[87]p&amp;m'!#REF!</definedName>
    <definedName name="me" localSheetId="8">#REF!</definedName>
    <definedName name="me" localSheetId="0">#REF!</definedName>
    <definedName name="me">#REF!</definedName>
    <definedName name="Medical" localSheetId="8">[73]data!#REF!</definedName>
    <definedName name="Medical" localSheetId="0">[73]data!#REF!</definedName>
    <definedName name="Medical">[73]data!#REF!</definedName>
    <definedName name="Melamine" localSheetId="8">#REF!</definedName>
    <definedName name="Melamine" localSheetId="0">#REF!</definedName>
    <definedName name="Melamine">#REF!</definedName>
    <definedName name="Met14Crush" localSheetId="8">#REF!</definedName>
    <definedName name="Met14Crush" localSheetId="0">#REF!</definedName>
    <definedName name="Met14Crush">#REF!</definedName>
    <definedName name="Met22crush" localSheetId="8">#REF!</definedName>
    <definedName name="Met22crush" localSheetId="0">#REF!</definedName>
    <definedName name="Met22crush">#REF!</definedName>
    <definedName name="Met22HBG" localSheetId="8">#REF!</definedName>
    <definedName name="Met22HBG">#REF!</definedName>
    <definedName name="Met22MC" localSheetId="8">#REF!</definedName>
    <definedName name="Met22MC">#REF!</definedName>
    <definedName name="Met236.5" localSheetId="8">#REF!</definedName>
    <definedName name="Met236.5">#REF!</definedName>
    <definedName name="Met236_5">NA()</definedName>
    <definedName name="Met236below" localSheetId="8">#REF!</definedName>
    <definedName name="Met236below" localSheetId="0">#REF!</definedName>
    <definedName name="Met236below">#REF!</definedName>
    <definedName name="Met27crush" localSheetId="8">#REF!</definedName>
    <definedName name="Met27crush" localSheetId="0">#REF!</definedName>
    <definedName name="Met27crush">#REF!</definedName>
    <definedName name="Met5.7" localSheetId="8">#REF!</definedName>
    <definedName name="Met5.7" localSheetId="0">#REF!</definedName>
    <definedName name="Met5.7">#REF!</definedName>
    <definedName name="Met5_7">NA()</definedName>
    <definedName name="Met9.511.2" localSheetId="8">#REF!</definedName>
    <definedName name="Met9.511.2" localSheetId="0">#REF!</definedName>
    <definedName name="Met9.511.2">#REF!</definedName>
    <definedName name="Met9_511_2">NA()</definedName>
    <definedName name="metal" localSheetId="8">#REF!</definedName>
    <definedName name="metal" localSheetId="0">#REF!</definedName>
    <definedName name="metal">#REF!</definedName>
    <definedName name="Metal__stone" localSheetId="8">#REF!</definedName>
    <definedName name="Metal__stone" localSheetId="0">#REF!</definedName>
    <definedName name="Metal__stone">#REF!</definedName>
    <definedName name="metal_40" localSheetId="8">#REF!</definedName>
    <definedName name="metal_40" localSheetId="0">#REF!</definedName>
    <definedName name="metal_40">#REF!</definedName>
    <definedName name="metal_65" localSheetId="8">#REF!</definedName>
    <definedName name="metal_65">#REF!</definedName>
    <definedName name="metal_75" localSheetId="8">#REF!</definedName>
    <definedName name="metal_75">#REF!</definedName>
    <definedName name="metal_blast" localSheetId="8">#REF!</definedName>
    <definedName name="metal_blast">#REF!</definedName>
    <definedName name="METAL_D">[46]MRATES!$K$30</definedName>
    <definedName name="metal_hc75" localSheetId="8">#REF!</definedName>
    <definedName name="metal_hc75" localSheetId="0">#REF!</definedName>
    <definedName name="metal_hc75">#REF!</definedName>
    <definedName name="metal_pick" localSheetId="8">#REF!</definedName>
    <definedName name="metal_pick" localSheetId="0">#REF!</definedName>
    <definedName name="metal_pick">#REF!</definedName>
    <definedName name="metal_size">'[110]data existing_do not delete'!$B$73:$B$75</definedName>
    <definedName name="metal_spr75" localSheetId="8">#REF!</definedName>
    <definedName name="metal_spr75" localSheetId="0">#REF!</definedName>
    <definedName name="metal_spr75">#REF!</definedName>
    <definedName name="metal_stack" localSheetId="8">#REF!</definedName>
    <definedName name="metal_stack" localSheetId="0">#REF!</definedName>
    <definedName name="metal_stack">#REF!</definedName>
    <definedName name="metal1" localSheetId="8">#REF!</definedName>
    <definedName name="metal1" localSheetId="0">#REF!</definedName>
    <definedName name="metal1">#REF!</definedName>
    <definedName name="metal10" localSheetId="8">#REF!</definedName>
    <definedName name="metal10">#REF!</definedName>
    <definedName name="metal11" localSheetId="8">#REF!</definedName>
    <definedName name="metal11" localSheetId="0">#REF!</definedName>
    <definedName name="metal11">#REF!</definedName>
    <definedName name="metal12" localSheetId="8">#REF!</definedName>
    <definedName name="metal12">#REF!</definedName>
    <definedName name="metal12ss" localSheetId="8">#REF!</definedName>
    <definedName name="metal12ss">#REF!</definedName>
    <definedName name="metal20" localSheetId="8">#REF!</definedName>
    <definedName name="metal20">#REF!</definedName>
    <definedName name="metal20ss" localSheetId="8">#REF!</definedName>
    <definedName name="metal20ss">#REF!</definedName>
    <definedName name="metal3" localSheetId="8">#REF!</definedName>
    <definedName name="metal3" localSheetId="0">#REF!</definedName>
    <definedName name="metal3">#REF!</definedName>
    <definedName name="metal40" localSheetId="8">#REF!</definedName>
    <definedName name="metal40">#REF!</definedName>
    <definedName name="metal40ss" localSheetId="8">#REF!</definedName>
    <definedName name="metal40ss">#REF!</definedName>
    <definedName name="metal45" localSheetId="8">#REF!</definedName>
    <definedName name="metal45">#REF!</definedName>
    <definedName name="metal6" localSheetId="8">#REF!</definedName>
    <definedName name="metal6">#REF!</definedName>
    <definedName name="metal65" localSheetId="8">#REF!</definedName>
    <definedName name="metal65">#REF!</definedName>
    <definedName name="metal75" localSheetId="8">#REF!</definedName>
    <definedName name="metal75">#REF!</definedName>
    <definedName name="mhc" localSheetId="8">#REF!</definedName>
    <definedName name="mhc">#REF!</definedName>
    <definedName name="MHElect." localSheetId="8">#REF!</definedName>
    <definedName name="MHElect.">#REF!</definedName>
    <definedName name="MHElect_">NA()</definedName>
    <definedName name="MHW.SUPPLY" localSheetId="8">#REF!</definedName>
    <definedName name="MHW.SUPPLY" localSheetId="0">#REF!</definedName>
    <definedName name="MHW.SUPPLY">#REF!</definedName>
    <definedName name="MHW_SUPPLY">NA()</definedName>
    <definedName name="MI_06" localSheetId="8">#REF!</definedName>
    <definedName name="MI_06" localSheetId="0">#REF!</definedName>
    <definedName name="MI_06">#REF!</definedName>
    <definedName name="MI_10" localSheetId="8">#REF!</definedName>
    <definedName name="MI_10" localSheetId="0">#REF!</definedName>
    <definedName name="MI_10">#REF!</definedName>
    <definedName name="MI_12" localSheetId="8">#REF!</definedName>
    <definedName name="MI_12" localSheetId="0">#REF!</definedName>
    <definedName name="MI_12">#REF!</definedName>
    <definedName name="MI_20" localSheetId="8">#REF!</definedName>
    <definedName name="MI_20">#REF!</definedName>
    <definedName name="MI_236" localSheetId="8">#REF!</definedName>
    <definedName name="MI_236">#REF!</definedName>
    <definedName name="MI_25" localSheetId="8">#REF!</definedName>
    <definedName name="MI_25">#REF!</definedName>
    <definedName name="MI_40" localSheetId="8">#REF!</definedName>
    <definedName name="MI_40">#REF!</definedName>
    <definedName name="MILD" localSheetId="8">#REF!</definedName>
    <definedName name="MILD">#REF!</definedName>
    <definedName name="MILD_6">[264]RMR!$F$30</definedName>
    <definedName name="Mild_Steel__Structural_Steel__I.e.__Angles__Channels_and_I_sections." localSheetId="8">#REF!</definedName>
    <definedName name="Mild_Steel__Structural_Steel__I.e.__Angles__Channels_and_I_sections." localSheetId="0">#REF!</definedName>
    <definedName name="Mild_Steel__Structural_Steel__I.e.__Angles__Channels_and_I_sections.">#REF!</definedName>
    <definedName name="Mild_Steel__Structural_Steel__I_e___Angles__Channels_and_I_sections_">NA()</definedName>
    <definedName name="Mild_steel_flats" localSheetId="8">#REF!</definedName>
    <definedName name="Mild_steel_flats" localSheetId="0">#REF!</definedName>
    <definedName name="Mild_steel_flats">#REF!</definedName>
    <definedName name="Mild_steel_rods_6mm_dia." localSheetId="8">#REF!</definedName>
    <definedName name="Mild_steel_rods_6mm_dia." localSheetId="0">#REF!</definedName>
    <definedName name="Mild_steel_rods_6mm_dia.">#REF!</definedName>
    <definedName name="Mild_steel_rods_6mm_dia_">NA()</definedName>
    <definedName name="mini_hmp" localSheetId="8">#REF!</definedName>
    <definedName name="mini_hmp" localSheetId="0">#REF!</definedName>
    <definedName name="mini_hmp">#REF!</definedName>
    <definedName name="mini_spec">[265]Sheet3!$B$3:$B$108</definedName>
    <definedName name="minpc" localSheetId="8">#REF!</definedName>
    <definedName name="minpc" localSheetId="0">#REF!</definedName>
    <definedName name="minpc">#REF!</definedName>
    <definedName name="mix">[222]r!$I$46</definedName>
    <definedName name="MIX_SEAL_WBM" localSheetId="8">#REF!</definedName>
    <definedName name="MIX_SEAL_WBM" localSheetId="0">#REF!</definedName>
    <definedName name="MIX_SEAL_WBM">#REF!</definedName>
    <definedName name="Mixing_of_cement_mortar_by_machine" localSheetId="8">#REF!</definedName>
    <definedName name="Mixing_of_cement_mortar_by_machine" localSheetId="0">#REF!</definedName>
    <definedName name="Mixing_of_cement_mortar_by_machine">#REF!</definedName>
    <definedName name="mixrate">[266]leads!$H$14</definedName>
    <definedName name="Mixture_of_gravel_and_soft_disintegrated_rock_like_shales_ordinary_gravel__stoney_earth_and_earth_mixed_with_fair_sized_boulders________________SS_20_A" localSheetId="8">#REF!</definedName>
    <definedName name="Mixture_of_gravel_and_soft_disintegrated_rock_like_shales_ordinary_gravel__stoney_earth_and_earth_mixed_with_fair_sized_boulders________________SS_20_A" localSheetId="0">#REF!</definedName>
    <definedName name="Mixture_of_gravel_and_soft_disintegrated_rock_like_shales_ordinary_gravel__stoney_earth_and_earth_mixed_with_fair_sized_boulders________________SS_20_A">#REF!</definedName>
    <definedName name="MJKIUO">[175]Material!$D$70</definedName>
    <definedName name="MK" localSheetId="0" hidden="1">{"'ridftotal'!$A$4:$S$27"}</definedName>
    <definedName name="MK" hidden="1">{"'ridftotal'!$A$4:$S$27"}</definedName>
    <definedName name="MKJ">[267]MRATES!$X$8</definedName>
    <definedName name="ml" localSheetId="8">#REF!</definedName>
    <definedName name="ml" localSheetId="0">#REF!</definedName>
    <definedName name="ml">#REF!</definedName>
    <definedName name="MLOAD">[46]MRATES!$X$10</definedName>
    <definedName name="MLOADING" localSheetId="8">#REF!</definedName>
    <definedName name="MLOADING" localSheetId="0">#REF!</definedName>
    <definedName name="MLOADING">#REF!</definedName>
    <definedName name="mm">[112]r!$F$4</definedName>
    <definedName name="mmc" localSheetId="8">#REF!</definedName>
    <definedName name="mmc" localSheetId="0">#REF!</definedName>
    <definedName name="mmc">#REF!</definedName>
    <definedName name="mmcc" localSheetId="8">#REF!</definedName>
    <definedName name="mmcc" localSheetId="0">#REF!</definedName>
    <definedName name="mmcc">#REF!</definedName>
    <definedName name="mmixing" localSheetId="8">#REF!</definedName>
    <definedName name="mmixing" localSheetId="0">#REF!</definedName>
    <definedName name="mmixing">#REF!</definedName>
    <definedName name="mmmj">'[172]labour coeff'!$A$3:$S$74</definedName>
    <definedName name="MMMMM" localSheetId="8">#REF!</definedName>
    <definedName name="MMMMM" localSheetId="0">#REF!</definedName>
    <definedName name="MMMMM">#REF!</definedName>
    <definedName name="MMP" localSheetId="8">#REF!</definedName>
    <definedName name="MMP" localSheetId="0">#REF!</definedName>
    <definedName name="MMP">#REF!</definedName>
    <definedName name="mn" localSheetId="8">'[268]Lead statement'!#REF!</definedName>
    <definedName name="mn" localSheetId="0">'[268]Lead statement'!#REF!</definedName>
    <definedName name="mn">'[268]Lead statement'!#REF!</definedName>
    <definedName name="Mname" localSheetId="8">#REF!</definedName>
    <definedName name="Mname" localSheetId="0">#REF!</definedName>
    <definedName name="Mname">#REF!</definedName>
    <definedName name="MNJ" localSheetId="8">#REF!</definedName>
    <definedName name="MNJ" localSheetId="0">#REF!</definedName>
    <definedName name="MNJ">#REF!</definedName>
    <definedName name="mnmsector">[269]sectorwise!$A$1:$R$23</definedName>
    <definedName name="mnr" localSheetId="8">#REF!</definedName>
    <definedName name="mnr" localSheetId="0">#REF!</definedName>
    <definedName name="mnr">#REF!</definedName>
    <definedName name="moj" localSheetId="8">'[270]p&amp;m'!#REF!</definedName>
    <definedName name="moj" localSheetId="0">'[270]p&amp;m'!#REF!</definedName>
    <definedName name="moj">'[270]p&amp;m'!#REF!</definedName>
    <definedName name="mone">[112]r!$F$2</definedName>
    <definedName name="mone1">[2]r!$F$2</definedName>
    <definedName name="mortar_by_machine" localSheetId="8">#REF!</definedName>
    <definedName name="mortar_by_machine" localSheetId="0">#REF!</definedName>
    <definedName name="mortar_by_machine">#REF!</definedName>
    <definedName name="Mortar_Grader_BEML" localSheetId="8">#REF!</definedName>
    <definedName name="Mortar_Grader_BEML" localSheetId="0">#REF!</definedName>
    <definedName name="Mortar_Grader_BEML">#REF!</definedName>
    <definedName name="mpbm" localSheetId="8">#REF!</definedName>
    <definedName name="mpbm" localSheetId="0">#REF!</definedName>
    <definedName name="mpbm">#REF!</definedName>
    <definedName name="mpbmi" localSheetId="8">#REF!</definedName>
    <definedName name="mpbmi">#REF!</definedName>
    <definedName name="MPLOT_PGR_CHP" localSheetId="8">#REF!</definedName>
    <definedName name="MPLOT_PGR_CHP">#REF!</definedName>
    <definedName name="mq" localSheetId="8">#REF!</definedName>
    <definedName name="mq">#REF!</definedName>
    <definedName name="mr" localSheetId="8">#REF!</definedName>
    <definedName name="mr">#REF!</definedName>
    <definedName name="MR_13MM" localSheetId="8">#REF!</definedName>
    <definedName name="MR_13MM">#REF!</definedName>
    <definedName name="MR_22MM">'[271]Lead  RATES'!$M$9</definedName>
    <definedName name="MR_40MM">'[271]Lead  RATES'!$M$8</definedName>
    <definedName name="MR_55MM" localSheetId="8">'[272]Lead  RATES'!#REF!</definedName>
    <definedName name="MR_55MM" localSheetId="0">'[272]Lead  RATES'!#REF!</definedName>
    <definedName name="MR_55MM">'[272]Lead  RATES'!#REF!</definedName>
    <definedName name="MR_63MM" localSheetId="8">#REF!</definedName>
    <definedName name="MR_63MM" localSheetId="0">#REF!</definedName>
    <definedName name="MR_63MM">#REF!</definedName>
    <definedName name="MR_7MM">'[271]Lead  RATES'!$M$12</definedName>
    <definedName name="MR_BT">'[271]Lead  RATES'!$M$15</definedName>
    <definedName name="MR_BTE">'[271]Lead  RATES'!$M$16</definedName>
    <definedName name="MR_GRADE2" localSheetId="8">'[272]Lead  RATES'!#REF!</definedName>
    <definedName name="MR_GRADE2" localSheetId="0">'[272]Lead  RATES'!#REF!</definedName>
    <definedName name="MR_GRADE2">'[272]Lead  RATES'!#REF!</definedName>
    <definedName name="MR_GRADE3" localSheetId="8">'[272]Lead  RATES'!#REF!</definedName>
    <definedName name="MR_GRADE3" localSheetId="0">'[272]Lead  RATES'!#REF!</definedName>
    <definedName name="MR_GRADE3">'[272]Lead  RATES'!#REF!</definedName>
    <definedName name="MR_GRAVEL" localSheetId="8">#REF!</definedName>
    <definedName name="MR_GRAVEL" localSheetId="0">#REF!</definedName>
    <definedName name="MR_GRAVEL">#REF!</definedName>
    <definedName name="MR_METAL11MM">'[271]Lead  RATES'!$M$11</definedName>
    <definedName name="MR_SAND" localSheetId="8">'[272]Lead  RATES'!#REF!</definedName>
    <definedName name="MR_SAND" localSheetId="0">'[272]Lead  RATES'!#REF!</definedName>
    <definedName name="MR_SAND">'[272]Lead  RATES'!#REF!</definedName>
    <definedName name="MR_SANDF" localSheetId="8">'[272]Lead  RATES'!#REF!</definedName>
    <definedName name="MR_SANDF" localSheetId="0">'[272]Lead  RATES'!#REF!</definedName>
    <definedName name="MR_SANDF">'[272]Lead  RATES'!#REF!</definedName>
    <definedName name="MR_STONEDUST" localSheetId="8">#REF!</definedName>
    <definedName name="MR_STONEDUST" localSheetId="0">#REF!</definedName>
    <definedName name="MR_STONEDUST">#REF!</definedName>
    <definedName name="mrt" localSheetId="8">#REF!</definedName>
    <definedName name="mrt" localSheetId="0">#REF!</definedName>
    <definedName name="mrt">#REF!</definedName>
    <definedName name="mrti" localSheetId="8">#REF!</definedName>
    <definedName name="mrti" localSheetId="0">#REF!</definedName>
    <definedName name="mrti">#REF!</definedName>
    <definedName name="MS">[46]MRATES!$P$51</definedName>
    <definedName name="ms_channels" localSheetId="8">#REF!</definedName>
    <definedName name="ms_channels" localSheetId="0">#REF!</definedName>
    <definedName name="ms_channels">#REF!</definedName>
    <definedName name="ms_flat_25mm" localSheetId="8">#REF!</definedName>
    <definedName name="ms_flat_25mm" localSheetId="0">#REF!</definedName>
    <definedName name="ms_flat_25mm">#REF!</definedName>
    <definedName name="ms_pipes" localSheetId="8">#REF!</definedName>
    <definedName name="ms_pipes" localSheetId="0">#REF!</definedName>
    <definedName name="ms_pipes">#REF!</definedName>
    <definedName name="ms_plates" localSheetId="8">#REF!</definedName>
    <definedName name="ms_plates">#REF!</definedName>
    <definedName name="MS_square_bar_10mm" localSheetId="8">#REF!</definedName>
    <definedName name="MS_square_bar_10mm">#REF!</definedName>
    <definedName name="ms_truss" localSheetId="8">#REF!</definedName>
    <definedName name="ms_truss">#REF!</definedName>
    <definedName name="MS_tubes" localSheetId="8">#REF!</definedName>
    <definedName name="MS_tubes">#REF!</definedName>
    <definedName name="MSAND">[46]MRATES!$G$7</definedName>
    <definedName name="msgrill" localSheetId="8">#REF!</definedName>
    <definedName name="msgrill" localSheetId="0">#REF!</definedName>
    <definedName name="msgrill">#REF!</definedName>
    <definedName name="MSTACK">[46]MRATES!$X$12</definedName>
    <definedName name="mt" localSheetId="8">#REF!</definedName>
    <definedName name="mt" localSheetId="0">#REF!</definedName>
    <definedName name="mt">#REF!</definedName>
    <definedName name="mtor" localSheetId="8">#REF!</definedName>
    <definedName name="mtor" localSheetId="0">#REF!</definedName>
    <definedName name="mtor">#REF!</definedName>
    <definedName name="mtwo">[112]r!$F$3</definedName>
    <definedName name="mtwo1">[2]r!$F$3</definedName>
    <definedName name="MULOADING" localSheetId="8">#REF!</definedName>
    <definedName name="MULOADING" localSheetId="0">#REF!</definedName>
    <definedName name="MULOADING">#REF!</definedName>
    <definedName name="mun" localSheetId="8">#REF!</definedName>
    <definedName name="mun" localSheetId="0">#REF!</definedName>
    <definedName name="mun">#REF!</definedName>
    <definedName name="MUNLOAD">[46]MRATES!$X$11</definedName>
    <definedName name="mura" localSheetId="8">#REF!</definedName>
    <definedName name="mura" localSheetId="0">#REF!</definedName>
    <definedName name="mura">#REF!</definedName>
    <definedName name="murali" localSheetId="8">#REF!</definedName>
    <definedName name="murali" localSheetId="0">#REF!</definedName>
    <definedName name="murali">#REF!</definedName>
    <definedName name="murty" localSheetId="8">#REF!</definedName>
    <definedName name="murty" localSheetId="0">#REF!</definedName>
    <definedName name="murty">#REF!</definedName>
    <definedName name="MUTHU" localSheetId="8">#REF!</definedName>
    <definedName name="MUTHU">#REF!</definedName>
    <definedName name="mw" localSheetId="8">#REF!</definedName>
    <definedName name="mw">#REF!</definedName>
    <definedName name="MWL">[62]input!$C$11</definedName>
    <definedName name="mwls">'[200]Nspt-smp-final-ORIGINAL'!$X$8:$X$56</definedName>
    <definedName name="mymax">[271]Levels!$P$5</definedName>
    <definedName name="mymin">[271]Levels!$O$5</definedName>
    <definedName name="mz" localSheetId="8">#REF!</definedName>
    <definedName name="mz" localSheetId="0">#REF!</definedName>
    <definedName name="mz">#REF!</definedName>
    <definedName name="n" localSheetId="8">#REF!</definedName>
    <definedName name="n" localSheetId="0">#REF!</definedName>
    <definedName name="n">#REF!</definedName>
    <definedName name="N.S.P" localSheetId="8">#REF!</definedName>
    <definedName name="N.S.P" localSheetId="0">#REF!</definedName>
    <definedName name="N.S.P">#REF!</definedName>
    <definedName name="naga">[171]Labour!$D$22</definedName>
    <definedName name="nagara">[273]m!$M$3</definedName>
    <definedName name="nagaraj">[273]m!$M$3</definedName>
    <definedName name="NAIDUPALEM" localSheetId="8">#REF!</definedName>
    <definedName name="NAIDUPALEM" localSheetId="0">#REF!</definedName>
    <definedName name="NAIDUPALEM">#REF!</definedName>
    <definedName name="Name" localSheetId="8">#REF!</definedName>
    <definedName name="Name" localSheetId="0">#REF!</definedName>
    <definedName name="Name">#REF!</definedName>
    <definedName name="naresh" localSheetId="8">#REF!</definedName>
    <definedName name="naresh" localSheetId="0">#REF!</definedName>
    <definedName name="naresh">#REF!</definedName>
    <definedName name="NAVA" localSheetId="8">#REF!</definedName>
    <definedName name="NAVA">#REF!</definedName>
    <definedName name="nb" localSheetId="8">#REF!</definedName>
    <definedName name="nb">#REF!</definedName>
    <definedName name="nbc" localSheetId="8">#REF!</definedName>
    <definedName name="nbc">#REF!</definedName>
    <definedName name="nbm" localSheetId="8">#REF!</definedName>
    <definedName name="nbm">#REF!</definedName>
    <definedName name="Needle_Vibrator" localSheetId="8">#REF!</definedName>
    <definedName name="Needle_Vibrator">#REF!</definedName>
    <definedName name="New" localSheetId="8">[73]data!#REF!</definedName>
    <definedName name="New">[73]data!#REF!</definedName>
    <definedName name="newdata" localSheetId="8">#REF!</definedName>
    <definedName name="newdata" localSheetId="0">#REF!</definedName>
    <definedName name="newdata">#REF!</definedName>
    <definedName name="nh" localSheetId="8">#REF!</definedName>
    <definedName name="nh" localSheetId="0">#REF!</definedName>
    <definedName name="nh">#REF!</definedName>
    <definedName name="NH4Rückläufekg">[114]BALAN1!$E$19</definedName>
    <definedName name="NH4vorklkg">[114]BALAN1!$F$19</definedName>
    <definedName name="NH4vorklmg">[115]BALAN1!$F$20</definedName>
    <definedName name="nl">[274]DATA!$B$22</definedName>
    <definedName name="NM" localSheetId="0" hidden="1">{"'ridftotal'!$A$4:$S$27"}</definedName>
    <definedName name="NM" hidden="1">{"'ridftotal'!$A$4:$S$27"}</definedName>
    <definedName name="nn">[275]Publicbuilding!$R$46</definedName>
    <definedName name="NNN" localSheetId="8">#REF!</definedName>
    <definedName name="NNN" localSheetId="0">#REF!</definedName>
    <definedName name="NNN">#REF!</definedName>
    <definedName name="NNNN" localSheetId="8">'[66]col-reinft1'!#REF!</definedName>
    <definedName name="NNNN" localSheetId="0">'[66]col-reinft1'!#REF!</definedName>
    <definedName name="NNNN">'[66]col-reinft1'!#REF!</definedName>
    <definedName name="NNNNN" localSheetId="8">'[276]conc-foot-gradeslab'!#REF!</definedName>
    <definedName name="NNNNN">'[276]conc-foot-gradeslab'!#REF!</definedName>
    <definedName name="no">'[126]habs-list'!$B$5:$B$285</definedName>
    <definedName name="No." localSheetId="8">#REF!</definedName>
    <definedName name="No." localSheetId="0">#REF!</definedName>
    <definedName name="No.">#REF!</definedName>
    <definedName name="No_">NA()</definedName>
    <definedName name="No_1">#N/A</definedName>
    <definedName name="NO_1000" localSheetId="8">#REF!</definedName>
    <definedName name="NO_1000" localSheetId="0">#REF!</definedName>
    <definedName name="NO_1000">#REF!</definedName>
    <definedName name="NO_800" localSheetId="8">#REF!</definedName>
    <definedName name="NO_800" localSheetId="0">#REF!</definedName>
    <definedName name="NO_800">#REF!</definedName>
    <definedName name="NO3vorklkg">[114]BALAN1!$F$21</definedName>
    <definedName name="NO3vorklmg">[114]BALAN1!$F$22</definedName>
    <definedName name="nodes">[203]nodes!$C$5:$C$115</definedName>
    <definedName name="NOK" localSheetId="8">#REF!</definedName>
    <definedName name="NOK" localSheetId="0">#REF!</definedName>
    <definedName name="NOK">#REF!</definedName>
    <definedName name="nonreturnvalve" localSheetId="8">#REF!</definedName>
    <definedName name="nonreturnvalve" localSheetId="0">#REF!</definedName>
    <definedName name="nonreturnvalve">#REF!</definedName>
    <definedName name="NONRETURNVALVES" localSheetId="8">#REF!</definedName>
    <definedName name="NONRETURNVALVES" localSheetId="0">#REF!</definedName>
    <definedName name="NONRETURNVALVES">#REF!</definedName>
    <definedName name="nOS" localSheetId="8">#REF!</definedName>
    <definedName name="nOS">#REF!</definedName>
    <definedName name="note">[277]Labour!$D$15</definedName>
    <definedName name="notok" localSheetId="8">#REF!</definedName>
    <definedName name="notok" localSheetId="0">#REF!</definedName>
    <definedName name="notok">#REF!</definedName>
    <definedName name="NOTUSED">'[90]R99 etc'!$A$1:$L$142</definedName>
    <definedName name="nr">[13]DATA!$B$3</definedName>
    <definedName name="NR_136_Found">'[278]Road data'!$K$417</definedName>
    <definedName name="NR_Approachslab">'[278]Road data'!$K$697</definedName>
    <definedName name="NR_backfill">'[278]Road data'!$K$741</definedName>
    <definedName name="NR_Filter">'[278]Road data'!$K$544</definedName>
    <definedName name="NR_HYSD_found">'[278]Road data'!$K$789</definedName>
    <definedName name="NR_HYSD_sub">'[278]Road data'!$K$773</definedName>
    <definedName name="NR_HYSD_super">'[278]Road data'!$K$757</definedName>
    <definedName name="NR_M15_Footing">'[278]Road data'!$K$570</definedName>
    <definedName name="NR_M15_levellingcoarse">'[278]Road data'!$K$721</definedName>
    <definedName name="NR_M15_sub">'[278]Road data'!$K$596</definedName>
    <definedName name="NR_M20_bed">'[278]Road data'!$K$621</definedName>
    <definedName name="NR_M20_slab">'[278]Road data'!$K$646</definedName>
    <definedName name="NR_M30_WC">'[278]Road data'!$K$671</definedName>
    <definedName name="NR_R_300">'[278]Road data'!$K$527</definedName>
    <definedName name="NR_weepholes">'[278]Road data'!$K$849</definedName>
    <definedName name="NSPCCC" localSheetId="8">#REF!</definedName>
    <definedName name="NSPCCC" localSheetId="0">#REF!</definedName>
    <definedName name="NSPCCC">#REF!</definedName>
    <definedName name="NSSR1" localSheetId="8">#REF!</definedName>
    <definedName name="NSSR1" localSheetId="0">#REF!</definedName>
    <definedName name="NSSR1">#REF!</definedName>
    <definedName name="NSSR10" localSheetId="8">#REF!</definedName>
    <definedName name="NSSR10" localSheetId="0">#REF!</definedName>
    <definedName name="NSSR10">#REF!</definedName>
    <definedName name="NSSR100" localSheetId="8">#REF!</definedName>
    <definedName name="NSSR100">#REF!</definedName>
    <definedName name="NSSR101" localSheetId="8">#REF!</definedName>
    <definedName name="NSSR101">#REF!</definedName>
    <definedName name="NSSR102" localSheetId="8">#REF!</definedName>
    <definedName name="NSSR102">#REF!</definedName>
    <definedName name="NSSR103" localSheetId="8">#REF!</definedName>
    <definedName name="NSSR103">#REF!</definedName>
    <definedName name="NSSR104" localSheetId="8">#REF!</definedName>
    <definedName name="NSSR104">#REF!</definedName>
    <definedName name="NSSR105" localSheetId="8">#REF!</definedName>
    <definedName name="NSSR105">#REF!</definedName>
    <definedName name="NSSR106" localSheetId="8">#REF!</definedName>
    <definedName name="NSSR106">#REF!</definedName>
    <definedName name="NSSR107" localSheetId="8">#REF!</definedName>
    <definedName name="NSSR107">#REF!</definedName>
    <definedName name="NSSR108" localSheetId="8">#REF!</definedName>
    <definedName name="NSSR108">#REF!</definedName>
    <definedName name="NSSR109" localSheetId="8">#REF!</definedName>
    <definedName name="NSSR109">#REF!</definedName>
    <definedName name="NSSR11" localSheetId="8">#REF!</definedName>
    <definedName name="NSSR11">#REF!</definedName>
    <definedName name="NSSR110" localSheetId="8">#REF!</definedName>
    <definedName name="NSSR110">#REF!</definedName>
    <definedName name="NSSR111" localSheetId="8">#REF!</definedName>
    <definedName name="NSSR111">#REF!</definedName>
    <definedName name="NSSR112" localSheetId="8">#REF!</definedName>
    <definedName name="NSSR112">#REF!</definedName>
    <definedName name="NSSR113" localSheetId="8">#REF!</definedName>
    <definedName name="NSSR113">#REF!</definedName>
    <definedName name="NSSR114" localSheetId="8">#REF!</definedName>
    <definedName name="NSSR114">#REF!</definedName>
    <definedName name="NSSR115" localSheetId="8">#REF!</definedName>
    <definedName name="NSSR115">#REF!</definedName>
    <definedName name="NSSR116" localSheetId="8">#REF!</definedName>
    <definedName name="NSSR116">#REF!</definedName>
    <definedName name="NSSR117" localSheetId="8">#REF!</definedName>
    <definedName name="NSSR117">#REF!</definedName>
    <definedName name="NSSR118" localSheetId="8">#REF!</definedName>
    <definedName name="NSSR118">#REF!</definedName>
    <definedName name="NSSR119" localSheetId="8">#REF!</definedName>
    <definedName name="NSSR119">#REF!</definedName>
    <definedName name="NSSR12" localSheetId="8">#REF!</definedName>
    <definedName name="NSSR12">#REF!</definedName>
    <definedName name="NSSR120" localSheetId="8">#REF!</definedName>
    <definedName name="NSSR120">#REF!</definedName>
    <definedName name="NSSR121" localSheetId="8">#REF!</definedName>
    <definedName name="NSSR121">#REF!</definedName>
    <definedName name="NSSR122" localSheetId="8">#REF!</definedName>
    <definedName name="NSSR122">#REF!</definedName>
    <definedName name="NSSR123" localSheetId="8">#REF!</definedName>
    <definedName name="NSSR123">#REF!</definedName>
    <definedName name="NSSR124" localSheetId="8">#REF!</definedName>
    <definedName name="NSSR124">#REF!</definedName>
    <definedName name="NSSR125" localSheetId="8">#REF!</definedName>
    <definedName name="NSSR125">#REF!</definedName>
    <definedName name="NSSR126" localSheetId="8">#REF!</definedName>
    <definedName name="NSSR126">#REF!</definedName>
    <definedName name="NSSR127" localSheetId="8">#REF!</definedName>
    <definedName name="NSSR127">#REF!</definedName>
    <definedName name="NSSR128" localSheetId="8">#REF!</definedName>
    <definedName name="NSSR128">#REF!</definedName>
    <definedName name="NSSR129" localSheetId="8">#REF!</definedName>
    <definedName name="NSSR129">#REF!</definedName>
    <definedName name="NSSR13" localSheetId="8">#REF!</definedName>
    <definedName name="NSSR13">#REF!</definedName>
    <definedName name="NSSR130" localSheetId="8">#REF!</definedName>
    <definedName name="NSSR130">#REF!</definedName>
    <definedName name="NSSR131" localSheetId="8">#REF!</definedName>
    <definedName name="NSSR131">#REF!</definedName>
    <definedName name="NSSR132" localSheetId="8">#REF!</definedName>
    <definedName name="NSSR132">#REF!</definedName>
    <definedName name="NSSR133" localSheetId="8">#REF!</definedName>
    <definedName name="NSSR133">#REF!</definedName>
    <definedName name="NSSR134" localSheetId="8">#REF!</definedName>
    <definedName name="NSSR134">#REF!</definedName>
    <definedName name="NSSR135" localSheetId="8">#REF!</definedName>
    <definedName name="NSSR135">#REF!</definedName>
    <definedName name="NSSR136" localSheetId="8">#REF!</definedName>
    <definedName name="NSSR136">#REF!</definedName>
    <definedName name="NSSR137" localSheetId="8">#REF!</definedName>
    <definedName name="NSSR137">#REF!</definedName>
    <definedName name="NSSR138" localSheetId="8">#REF!</definedName>
    <definedName name="NSSR138">#REF!</definedName>
    <definedName name="NSSR139" localSheetId="8">#REF!</definedName>
    <definedName name="NSSR139">#REF!</definedName>
    <definedName name="NSSR14" localSheetId="8">#REF!</definedName>
    <definedName name="NSSR14">#REF!</definedName>
    <definedName name="NSSR140" localSheetId="8">#REF!</definedName>
    <definedName name="NSSR140">#REF!</definedName>
    <definedName name="NSSR141" localSheetId="8">#REF!</definedName>
    <definedName name="NSSR141">#REF!</definedName>
    <definedName name="NSSR142" localSheetId="8">#REF!</definedName>
    <definedName name="NSSR142">#REF!</definedName>
    <definedName name="NSSR143" localSheetId="8">#REF!</definedName>
    <definedName name="NSSR143">#REF!</definedName>
    <definedName name="NSSR144" localSheetId="8">#REF!</definedName>
    <definedName name="NSSR144">#REF!</definedName>
    <definedName name="NSSR145" localSheetId="8">#REF!</definedName>
    <definedName name="NSSR145">#REF!</definedName>
    <definedName name="NSSR146" localSheetId="8">#REF!</definedName>
    <definedName name="NSSR146">#REF!</definedName>
    <definedName name="NSSR147" localSheetId="8">#REF!</definedName>
    <definedName name="NSSR147">#REF!</definedName>
    <definedName name="NSSR148" localSheetId="8">#REF!</definedName>
    <definedName name="NSSR148">#REF!</definedName>
    <definedName name="NSSR149" localSheetId="8">#REF!</definedName>
    <definedName name="NSSR149">#REF!</definedName>
    <definedName name="NSSR15" localSheetId="8">#REF!</definedName>
    <definedName name="NSSR15">#REF!</definedName>
    <definedName name="NSSR150" localSheetId="8">#REF!</definedName>
    <definedName name="NSSR150">#REF!</definedName>
    <definedName name="NSSR151" localSheetId="8">#REF!</definedName>
    <definedName name="NSSR151">#REF!</definedName>
    <definedName name="NSSR152" localSheetId="8">#REF!</definedName>
    <definedName name="NSSR152">#REF!</definedName>
    <definedName name="NSSR153" localSheetId="8">#REF!</definedName>
    <definedName name="NSSR153">#REF!</definedName>
    <definedName name="NSSR154" localSheetId="8">#REF!</definedName>
    <definedName name="NSSR154">#REF!</definedName>
    <definedName name="NSSR155" localSheetId="8">#REF!</definedName>
    <definedName name="NSSR155">#REF!</definedName>
    <definedName name="NSSR156" localSheetId="8">#REF!</definedName>
    <definedName name="NSSR156">#REF!</definedName>
    <definedName name="NSSR157" localSheetId="8">#REF!</definedName>
    <definedName name="NSSR157">#REF!</definedName>
    <definedName name="NSSR158" localSheetId="8">#REF!</definedName>
    <definedName name="NSSR158">#REF!</definedName>
    <definedName name="NSSR159" localSheetId="8">#REF!</definedName>
    <definedName name="NSSR159">#REF!</definedName>
    <definedName name="NSSR16" localSheetId="8">#REF!</definedName>
    <definedName name="NSSR16">#REF!</definedName>
    <definedName name="NSSR160" localSheetId="8">#REF!</definedName>
    <definedName name="NSSR160">#REF!</definedName>
    <definedName name="NSSR161" localSheetId="8">#REF!</definedName>
    <definedName name="NSSR161">#REF!</definedName>
    <definedName name="NSSR162" localSheetId="8">#REF!</definedName>
    <definedName name="NSSR162">#REF!</definedName>
    <definedName name="NSSR163" localSheetId="8">#REF!</definedName>
    <definedName name="NSSR163">#REF!</definedName>
    <definedName name="NSSR164" localSheetId="8">#REF!</definedName>
    <definedName name="NSSR164">#REF!</definedName>
    <definedName name="NSSR165" localSheetId="8">#REF!</definedName>
    <definedName name="NSSR165">#REF!</definedName>
    <definedName name="NSSR166" localSheetId="8">#REF!</definedName>
    <definedName name="NSSR166">#REF!</definedName>
    <definedName name="NSSR167" localSheetId="8">#REF!</definedName>
    <definedName name="NSSR167">#REF!</definedName>
    <definedName name="NSSR168" localSheetId="8">#REF!</definedName>
    <definedName name="NSSR168">#REF!</definedName>
    <definedName name="NSSR169" localSheetId="8">#REF!</definedName>
    <definedName name="NSSR169">#REF!</definedName>
    <definedName name="NSSR17" localSheetId="8">#REF!</definedName>
    <definedName name="NSSR17">#REF!</definedName>
    <definedName name="NSSR170" localSheetId="8">#REF!</definedName>
    <definedName name="NSSR170">#REF!</definedName>
    <definedName name="NSSR171" localSheetId="8">#REF!</definedName>
    <definedName name="NSSR171">#REF!</definedName>
    <definedName name="NSSR172" localSheetId="8">#REF!</definedName>
    <definedName name="NSSR172">#REF!</definedName>
    <definedName name="NSSR173" localSheetId="8">#REF!</definedName>
    <definedName name="NSSR173">#REF!</definedName>
    <definedName name="NSSR174" localSheetId="8">#REF!</definedName>
    <definedName name="NSSR174">#REF!</definedName>
    <definedName name="NSSR18" localSheetId="8">#REF!</definedName>
    <definedName name="NSSR18">#REF!</definedName>
    <definedName name="NSSR19" localSheetId="8">#REF!</definedName>
    <definedName name="NSSR19">#REF!</definedName>
    <definedName name="NSSR2" localSheetId="8">#REF!</definedName>
    <definedName name="NSSR2">#REF!</definedName>
    <definedName name="NSSR20" localSheetId="8">#REF!</definedName>
    <definedName name="NSSR20">#REF!</definedName>
    <definedName name="NSSR21" localSheetId="8">#REF!</definedName>
    <definedName name="NSSR21">#REF!</definedName>
    <definedName name="NSSR22" localSheetId="8">#REF!</definedName>
    <definedName name="NSSR22">#REF!</definedName>
    <definedName name="NSSR23" localSheetId="8">#REF!</definedName>
    <definedName name="NSSR23">#REF!</definedName>
    <definedName name="NSSR24" localSheetId="8">#REF!</definedName>
    <definedName name="NSSR24">#REF!</definedName>
    <definedName name="NSSR25" localSheetId="8">#REF!</definedName>
    <definedName name="NSSR25">#REF!</definedName>
    <definedName name="NSSR26" localSheetId="8">#REF!</definedName>
    <definedName name="NSSR26">#REF!</definedName>
    <definedName name="NSSR27" localSheetId="8">#REF!</definedName>
    <definedName name="NSSR27">#REF!</definedName>
    <definedName name="NSSR28" localSheetId="8">#REF!</definedName>
    <definedName name="NSSR28">#REF!</definedName>
    <definedName name="NSSR29" localSheetId="8">#REF!</definedName>
    <definedName name="NSSR29">#REF!</definedName>
    <definedName name="NSSR3" localSheetId="8">#REF!</definedName>
    <definedName name="NSSR3">#REF!</definedName>
    <definedName name="NSSR30" localSheetId="8">#REF!</definedName>
    <definedName name="NSSR30">#REF!</definedName>
    <definedName name="NSSR31" localSheetId="8">#REF!</definedName>
    <definedName name="NSSR31">#REF!</definedName>
    <definedName name="NSSR32" localSheetId="8">#REF!</definedName>
    <definedName name="NSSR32">#REF!</definedName>
    <definedName name="NSSR33" localSheetId="8">#REF!</definedName>
    <definedName name="NSSR33">#REF!</definedName>
    <definedName name="NSSR34" localSheetId="8">#REF!</definedName>
    <definedName name="NSSR34">#REF!</definedName>
    <definedName name="NSSR35" localSheetId="8">#REF!</definedName>
    <definedName name="NSSR35">#REF!</definedName>
    <definedName name="NSSR36" localSheetId="8">#REF!</definedName>
    <definedName name="NSSR36">#REF!</definedName>
    <definedName name="NSSR37" localSheetId="8">#REF!</definedName>
    <definedName name="NSSR37">#REF!</definedName>
    <definedName name="NSSR38" localSheetId="8">#REF!</definedName>
    <definedName name="NSSR38">#REF!</definedName>
    <definedName name="NSSR39" localSheetId="8">#REF!</definedName>
    <definedName name="NSSR39">#REF!</definedName>
    <definedName name="NSSR4" localSheetId="8">#REF!</definedName>
    <definedName name="NSSR4">#REF!</definedName>
    <definedName name="NSSR40" localSheetId="8">#REF!</definedName>
    <definedName name="NSSR40">#REF!</definedName>
    <definedName name="NSSR41" localSheetId="8">#REF!</definedName>
    <definedName name="NSSR41">#REF!</definedName>
    <definedName name="NSSR42" localSheetId="8">#REF!</definedName>
    <definedName name="NSSR42">#REF!</definedName>
    <definedName name="NSSR43" localSheetId="8">#REF!</definedName>
    <definedName name="NSSR43">#REF!</definedName>
    <definedName name="NSSR44" localSheetId="8">#REF!</definedName>
    <definedName name="NSSR44">#REF!</definedName>
    <definedName name="NSSR45" localSheetId="8">#REF!</definedName>
    <definedName name="NSSR45">#REF!</definedName>
    <definedName name="NSSR46" localSheetId="8">#REF!</definedName>
    <definedName name="NSSR46">#REF!</definedName>
    <definedName name="NSSR47" localSheetId="8">#REF!</definedName>
    <definedName name="NSSR47">#REF!</definedName>
    <definedName name="NSSR48" localSheetId="8">#REF!</definedName>
    <definedName name="NSSR48">#REF!</definedName>
    <definedName name="NSSR49" localSheetId="8">#REF!</definedName>
    <definedName name="NSSR49">#REF!</definedName>
    <definedName name="NSSR5" localSheetId="8">#REF!</definedName>
    <definedName name="NSSR5">#REF!</definedName>
    <definedName name="NSSR50" localSheetId="8">#REF!</definedName>
    <definedName name="NSSR50">#REF!</definedName>
    <definedName name="NSSR51" localSheetId="8">#REF!</definedName>
    <definedName name="NSSR51">#REF!</definedName>
    <definedName name="NSSR52" localSheetId="8">#REF!</definedName>
    <definedName name="NSSR52">#REF!</definedName>
    <definedName name="NSSR53" localSheetId="8">#REF!</definedName>
    <definedName name="NSSR53">#REF!</definedName>
    <definedName name="NSSR54" localSheetId="8">#REF!</definedName>
    <definedName name="NSSR54">#REF!</definedName>
    <definedName name="NSSR55" localSheetId="8">#REF!</definedName>
    <definedName name="NSSR55">#REF!</definedName>
    <definedName name="NSSR56" localSheetId="8">#REF!</definedName>
    <definedName name="NSSR56">#REF!</definedName>
    <definedName name="NSSR57" localSheetId="8">#REF!</definedName>
    <definedName name="NSSR57">#REF!</definedName>
    <definedName name="NSSR58" localSheetId="8">#REF!</definedName>
    <definedName name="NSSR58">#REF!</definedName>
    <definedName name="NSSR59" localSheetId="8">#REF!</definedName>
    <definedName name="NSSR59">#REF!</definedName>
    <definedName name="NSSR6" localSheetId="8">#REF!</definedName>
    <definedName name="NSSR6">#REF!</definedName>
    <definedName name="NSSR60" localSheetId="8">#REF!</definedName>
    <definedName name="NSSR60">#REF!</definedName>
    <definedName name="NSSR61" localSheetId="8">#REF!</definedName>
    <definedName name="NSSR61">#REF!</definedName>
    <definedName name="NSSR62" localSheetId="8">#REF!</definedName>
    <definedName name="NSSR62">#REF!</definedName>
    <definedName name="NSSR63" localSheetId="8">#REF!</definedName>
    <definedName name="NSSR63">#REF!</definedName>
    <definedName name="NSSR64" localSheetId="8">#REF!</definedName>
    <definedName name="NSSR64">#REF!</definedName>
    <definedName name="NSSR65" localSheetId="8">#REF!</definedName>
    <definedName name="NSSR65">#REF!</definedName>
    <definedName name="NSSR66" localSheetId="8">#REF!</definedName>
    <definedName name="NSSR66">#REF!</definedName>
    <definedName name="NSSR67" localSheetId="8">#REF!</definedName>
    <definedName name="NSSR67">#REF!</definedName>
    <definedName name="NSSR68" localSheetId="8">#REF!</definedName>
    <definedName name="NSSR68">#REF!</definedName>
    <definedName name="NSSR69" localSheetId="8">#REF!</definedName>
    <definedName name="NSSR69">#REF!</definedName>
    <definedName name="NSSR7" localSheetId="8">#REF!</definedName>
    <definedName name="NSSR7">#REF!</definedName>
    <definedName name="NSSR70" localSheetId="8">#REF!</definedName>
    <definedName name="NSSR70">#REF!</definedName>
    <definedName name="NSSR71" localSheetId="8">#REF!</definedName>
    <definedName name="NSSR71">#REF!</definedName>
    <definedName name="NSSR72" localSheetId="8">#REF!</definedName>
    <definedName name="NSSR72">#REF!</definedName>
    <definedName name="NSSR73" localSheetId="8">#REF!</definedName>
    <definedName name="NSSR73">#REF!</definedName>
    <definedName name="NSSR74" localSheetId="8">#REF!</definedName>
    <definedName name="NSSR74">#REF!</definedName>
    <definedName name="NSSR75" localSheetId="8">#REF!</definedName>
    <definedName name="NSSR75">#REF!</definedName>
    <definedName name="NSSR76" localSheetId="8">#REF!</definedName>
    <definedName name="NSSR76">#REF!</definedName>
    <definedName name="NSSR77" localSheetId="8">#REF!</definedName>
    <definedName name="NSSR77">#REF!</definedName>
    <definedName name="NSSR78" localSheetId="8">#REF!</definedName>
    <definedName name="NSSR78">#REF!</definedName>
    <definedName name="NSSR79" localSheetId="8">#REF!</definedName>
    <definedName name="NSSR79">#REF!</definedName>
    <definedName name="NSSR8" localSheetId="8">#REF!</definedName>
    <definedName name="NSSR8">#REF!</definedName>
    <definedName name="NSSR80" localSheetId="8">#REF!</definedName>
    <definedName name="NSSR80">#REF!</definedName>
    <definedName name="NSSR81" localSheetId="8">#REF!</definedName>
    <definedName name="NSSR81">#REF!</definedName>
    <definedName name="NSSR82" localSheetId="8">#REF!</definedName>
    <definedName name="NSSR82">#REF!</definedName>
    <definedName name="NSSR83" localSheetId="8">#REF!</definedName>
    <definedName name="NSSR83">#REF!</definedName>
    <definedName name="NSSR84" localSheetId="8">#REF!</definedName>
    <definedName name="NSSR84">#REF!</definedName>
    <definedName name="NSSR85" localSheetId="8">#REF!</definedName>
    <definedName name="NSSR85">#REF!</definedName>
    <definedName name="NSSR86" localSheetId="8">#REF!</definedName>
    <definedName name="NSSR86">#REF!</definedName>
    <definedName name="NSSR87" localSheetId="8">#REF!</definedName>
    <definedName name="NSSR87">#REF!</definedName>
    <definedName name="NSSR88" localSheetId="8">#REF!</definedName>
    <definedName name="NSSR88">#REF!</definedName>
    <definedName name="NSSR89" localSheetId="8">#REF!</definedName>
    <definedName name="NSSR89">#REF!</definedName>
    <definedName name="NSSR9" localSheetId="8">#REF!</definedName>
    <definedName name="NSSR9">#REF!</definedName>
    <definedName name="NSSR90" localSheetId="8">#REF!</definedName>
    <definedName name="NSSR90">#REF!</definedName>
    <definedName name="NSSR91" localSheetId="8">#REF!</definedName>
    <definedName name="NSSR91">#REF!</definedName>
    <definedName name="NSSR92" localSheetId="8">#REF!</definedName>
    <definedName name="NSSR92">#REF!</definedName>
    <definedName name="NSSR93" localSheetId="8">#REF!</definedName>
    <definedName name="NSSR93">#REF!</definedName>
    <definedName name="NSSR94" localSheetId="8">#REF!</definedName>
    <definedName name="NSSR94">#REF!</definedName>
    <definedName name="NSSR95" localSheetId="8">#REF!</definedName>
    <definedName name="NSSR95">#REF!</definedName>
    <definedName name="NSSR96" localSheetId="8">#REF!</definedName>
    <definedName name="NSSR96">#REF!</definedName>
    <definedName name="NSSR97" localSheetId="8">#REF!</definedName>
    <definedName name="NSSR97">#REF!</definedName>
    <definedName name="NSSR98" localSheetId="8">#REF!</definedName>
    <definedName name="NSSR98">#REF!</definedName>
    <definedName name="NSSR99" localSheetId="8">#REF!</definedName>
    <definedName name="NSSR99">#REF!</definedName>
    <definedName name="NUM_MMM" localSheetId="8">#REF!</definedName>
    <definedName name="NUM_MMM">#REF!</definedName>
    <definedName name="Num_Pmt_Per_Year" localSheetId="8">#REF!</definedName>
    <definedName name="Num_Pmt_Per_Year">#REF!</definedName>
    <definedName name="num2text">[236]dBase!$A$3:$I$1005</definedName>
    <definedName name="Number_of_Payments">#N/A</definedName>
    <definedName name="Nurses" localSheetId="8">'[85]Data.F8.BTR'!#REF!</definedName>
    <definedName name="Nurses" localSheetId="0">'[85]Data.F8.BTR'!#REF!</definedName>
    <definedName name="Nurses">'[85]Data.F8.BTR'!#REF!</definedName>
    <definedName name="nurses1" localSheetId="8">'[85]Data.F8.BTR'!#REF!</definedName>
    <definedName name="nurses1" localSheetId="0">'[85]Data.F8.BTR'!#REF!</definedName>
    <definedName name="nurses1">'[85]Data.F8.BTR'!#REF!</definedName>
    <definedName name="NVCP" localSheetId="8">#REF!</definedName>
    <definedName name="NVCP" localSheetId="0">#REF!</definedName>
    <definedName name="NVCP">#REF!</definedName>
    <definedName name="NVN">[175]Material!$D$126</definedName>
    <definedName name="nw" localSheetId="8">#REF!</definedName>
    <definedName name="nw" localSheetId="0">#REF!</definedName>
    <definedName name="nw">#REF!</definedName>
    <definedName name="o">'[279]JAWAHAR-hyd-original'!$B$8:$B$91</definedName>
    <definedName name="obd_paint" localSheetId="8">#REF!</definedName>
    <definedName name="obd_paint" localSheetId="0">#REF!</definedName>
    <definedName name="obd_paint">#REF!</definedName>
    <definedName name="obpl" localSheetId="8">#REF!</definedName>
    <definedName name="obpl" localSheetId="0">#REF!</definedName>
    <definedName name="obpl">#REF!</definedName>
    <definedName name="OCM">[76]office!$B$20</definedName>
    <definedName name="oct" localSheetId="8">#REF!</definedName>
    <definedName name="oct" localSheetId="0">#REF!</definedName>
    <definedName name="oct">#REF!</definedName>
    <definedName name="od">'[126]int-Dia-hdpe'!$C$3:$C$27</definedName>
    <definedName name="oe" localSheetId="8">#REF!</definedName>
    <definedName name="oe" localSheetId="0">#REF!</definedName>
    <definedName name="oe">#REF!</definedName>
    <definedName name="OG_metal" localSheetId="8">#REF!</definedName>
    <definedName name="OG_metal" localSheetId="0">#REF!</definedName>
    <definedName name="OG_metal">#REF!</definedName>
    <definedName name="OH">[136]MRATES!$H$52</definedName>
    <definedName name="OHBRBRACEONETOSIX" localSheetId="8">#REF!</definedName>
    <definedName name="OHBRBRACEONETOSIX" localSheetId="0">#REF!</definedName>
    <definedName name="OHBRBRACEONETOSIX">#REF!</definedName>
    <definedName name="OHBRBRACESEVENTOTHIRTEEN" localSheetId="8">#REF!</definedName>
    <definedName name="OHBRBRACESEVENTOTHIRTEEN" localSheetId="0">#REF!</definedName>
    <definedName name="OHBRBRACESEVENTOTHIRTEEN">#REF!</definedName>
    <definedName name="OHBRCOLUMNONETOSIX" localSheetId="8">#REF!</definedName>
    <definedName name="OHBRCOLUMNONETOSIX" localSheetId="0">#REF!</definedName>
    <definedName name="OHBRCOLUMNONETOSIX">#REF!</definedName>
    <definedName name="OHBRCOLUMNSEVENTOTHIRTEEN" localSheetId="8">#REF!</definedName>
    <definedName name="OHBRCOLUMNSEVENTOTHIRTEEN">#REF!</definedName>
    <definedName name="OHCP">[280]LEAD!$K$46</definedName>
    <definedName name="ohs" localSheetId="8">'[281]Boq - Flats'!#REF!</definedName>
    <definedName name="ohs" localSheetId="0">'[281]Boq - Flats'!#REF!</definedName>
    <definedName name="ohs">'[281]Boq - Flats'!#REF!</definedName>
    <definedName name="OHSR" localSheetId="8">#REF!</definedName>
    <definedName name="OHSR" localSheetId="0">#REF!</definedName>
    <definedName name="OHSR">#REF!</definedName>
    <definedName name="OHSR2" localSheetId="8">#REF!</definedName>
    <definedName name="OHSR2" localSheetId="0">#REF!</definedName>
    <definedName name="OHSR2">#REF!</definedName>
    <definedName name="ohsrcap" localSheetId="8">#REF!</definedName>
    <definedName name="ohsrcap" localSheetId="0">#REF!</definedName>
    <definedName name="ohsrcap">#REF!</definedName>
    <definedName name="ohsrlls">[203]nodes!$D$5:$D$115</definedName>
    <definedName name="oi" localSheetId="8">#REF!</definedName>
    <definedName name="oi" localSheetId="0">#REF!</definedName>
    <definedName name="oi">#REF!</definedName>
    <definedName name="oii" localSheetId="8">#REF!</definedName>
    <definedName name="oii" localSheetId="0">#REF!</definedName>
    <definedName name="oii">#REF!</definedName>
    <definedName name="OIU">[129]DATA_PRG!$H$328</definedName>
    <definedName name="ojjlkj">[158]Material!$D$130</definedName>
    <definedName name="ojsdgn" localSheetId="8">#REF!</definedName>
    <definedName name="ojsdgn" localSheetId="0">#REF!</definedName>
    <definedName name="ojsdgn">#REF!</definedName>
    <definedName name="ok" localSheetId="8">#REF!</definedName>
    <definedName name="ok" localSheetId="0">#REF!</definedName>
    <definedName name="ok">#REF!</definedName>
    <definedName name="one" localSheetId="8">#REF!</definedName>
    <definedName name="one" localSheetId="0">#REF!</definedName>
    <definedName name="one">#REF!</definedName>
    <definedName name="ONETOSEVEN" localSheetId="8">#REF!</definedName>
    <definedName name="ONETOSEVEN">#REF!</definedName>
    <definedName name="oo" localSheetId="8">'[282]p&amp;m'!#REF!</definedName>
    <definedName name="oo">'[282]p&amp;m'!#REF!</definedName>
    <definedName name="ooo" localSheetId="8">#REF!</definedName>
    <definedName name="ooo" localSheetId="0">#REF!</definedName>
    <definedName name="ooo">#REF!</definedName>
    <definedName name="OOOEOOOE" localSheetId="8">#REF!</definedName>
    <definedName name="OOOEOOOE" localSheetId="0">#REF!</definedName>
    <definedName name="OOOEOOOE">#REF!</definedName>
    <definedName name="oooo" localSheetId="8">#REF!</definedName>
    <definedName name="oooo" localSheetId="0">#REF!</definedName>
    <definedName name="oooo">#REF!</definedName>
    <definedName name="optrq" localSheetId="8">#REF!</definedName>
    <definedName name="optrq">#REF!</definedName>
    <definedName name="OrderTable" localSheetId="8" hidden="1">#REF!</definedName>
    <definedName name="OrderTable" hidden="1">#REF!</definedName>
    <definedName name="OrgNvorklkg">[114]BALAN1!$F$23</definedName>
    <definedName name="OrgNvorklmg">[114]BALAN1!$F$24</definedName>
    <definedName name="others" localSheetId="8">#REF!</definedName>
    <definedName name="others" localSheetId="0">#REF!</definedName>
    <definedName name="others">#REF!</definedName>
    <definedName name="OW" localSheetId="8">#REF!</definedName>
    <definedName name="OW" localSheetId="0">#REF!</definedName>
    <definedName name="OW">#REF!</definedName>
    <definedName name="owefwf" localSheetId="8">#REF!</definedName>
    <definedName name="owefwf" localSheetId="0">#REF!</definedName>
    <definedName name="owefwf">#REF!</definedName>
    <definedName name="p" localSheetId="8">#REF!</definedName>
    <definedName name="p">#REF!</definedName>
    <definedName name="p.sch1" localSheetId="8">#REF!</definedName>
    <definedName name="p.sch1">#REF!</definedName>
    <definedName name="p_11" localSheetId="8">#REF!</definedName>
    <definedName name="p_11">#REF!</definedName>
    <definedName name="P_6">"'smb://Tender3/d/Vinod/Excel/Tender/Boundary%20Wall%20for%20American%20International%20School%20%20-%20Taramani.xls'#$Boq.CX1"</definedName>
    <definedName name="p_8" localSheetId="8">#REF!</definedName>
    <definedName name="p_8" localSheetId="0">#REF!</definedName>
    <definedName name="p_8">#REF!</definedName>
    <definedName name="P_reinigung_in_BiopurN" localSheetId="8">[114]BALAN1!#REF!</definedName>
    <definedName name="P_reinigung_in_BiopurN" localSheetId="0">[114]BALAN1!#REF!</definedName>
    <definedName name="P_reinigung_in_BiopurN">[114]BALAN1!#REF!</definedName>
    <definedName name="P_reinigung_in_Filter" localSheetId="8">[114]BALAN1!#REF!</definedName>
    <definedName name="P_reinigung_in_Filter" localSheetId="0">[114]BALAN1!#REF!</definedName>
    <definedName name="P_reinigung_in_Filter">[114]BALAN1!#REF!</definedName>
    <definedName name="Pa" localSheetId="8">#REF!</definedName>
    <definedName name="Pa" localSheetId="0">#REF!</definedName>
    <definedName name="Pa">#REF!</definedName>
    <definedName name="Packed">[58]General!$K$4</definedName>
    <definedName name="paddy" localSheetId="8">'[24]LEAD (2)'!#REF!</definedName>
    <definedName name="paddy" localSheetId="0">'[24]LEAD (2)'!#REF!</definedName>
    <definedName name="paddy">'[24]LEAD (2)'!#REF!</definedName>
    <definedName name="paint">[129]DATA_PRG!$H$345</definedName>
    <definedName name="painter">'[44]SSR 2014-15 Rates'!$E$44</definedName>
    <definedName name="painting" localSheetId="8">#REF!</definedName>
    <definedName name="painting" localSheetId="0">#REF!</definedName>
    <definedName name="painting">#REF!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 localSheetId="8">[283]sch!#REF!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 localSheetId="0">[283]sch!#REF!</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[283]sch!#REF!</definedName>
    <definedName name="Part" localSheetId="8">[284]Data!#REF!</definedName>
    <definedName name="Part">[284]Data!#REF!</definedName>
    <definedName name="Pasu" localSheetId="8">#REF!</definedName>
    <definedName name="Pasu" localSheetId="0">#REF!</definedName>
    <definedName name="Pasu">#REF!</definedName>
    <definedName name="Paver_finisher_Hydraulic_with_sensor" localSheetId="8">#REF!</definedName>
    <definedName name="Paver_finisher_Hydraulic_with_sensor" localSheetId="0">#REF!</definedName>
    <definedName name="Paver_finisher_Hydraulic_with_sensor">#REF!</definedName>
    <definedName name="Paver_finisher_mechanical_sold" localSheetId="8">#REF!</definedName>
    <definedName name="Paver_finisher_mechanical_sold" localSheetId="0">#REF!</definedName>
    <definedName name="Paver_finisher_mechanical_sold">#REF!</definedName>
    <definedName name="Pay_Date" localSheetId="8">#REF!</definedName>
    <definedName name="Pay_Date">#REF!</definedName>
    <definedName name="Pay_Num" localSheetId="8">#REF!</definedName>
    <definedName name="Pay_Num">#REF!</definedName>
    <definedName name="PAYJJJJJD" localSheetId="8">#REF!</definedName>
    <definedName name="PAYJJJJJD">#REF!</definedName>
    <definedName name="Payment_Date">#N/A</definedName>
    <definedName name="pbg" localSheetId="8">#REF!</definedName>
    <definedName name="pbg" localSheetId="0">#REF!</definedName>
    <definedName name="pbg">#REF!</definedName>
    <definedName name="pbm" localSheetId="8">#REF!</definedName>
    <definedName name="pbm" localSheetId="0">#REF!</definedName>
    <definedName name="pbm">#REF!</definedName>
    <definedName name="pbpt" localSheetId="8">#REF!</definedName>
    <definedName name="pbpt" localSheetId="0">#REF!</definedName>
    <definedName name="pbpt">#REF!</definedName>
    <definedName name="Pbx" localSheetId="8">[225]Design!#REF!</definedName>
    <definedName name="Pbx" localSheetId="0">[225]Design!#REF!</definedName>
    <definedName name="Pbx">[225]Design!#REF!</definedName>
    <definedName name="Pby" localSheetId="8">[225]Design!#REF!</definedName>
    <definedName name="Pby" localSheetId="0">[225]Design!#REF!</definedName>
    <definedName name="Pby">[225]Design!#REF!</definedName>
    <definedName name="pc" localSheetId="8">#REF!</definedName>
    <definedName name="pc" localSheetId="0">#REF!</definedName>
    <definedName name="pc">#REF!</definedName>
    <definedName name="pcc" localSheetId="8">#REF!</definedName>
    <definedName name="pcc" localSheetId="0">#REF!</definedName>
    <definedName name="pcc">#REF!</definedName>
    <definedName name="pcc_bedblock" localSheetId="8">#REF!</definedName>
    <definedName name="pcc_bedblock" localSheetId="0">#REF!</definedName>
    <definedName name="pcc_bedblock">#REF!</definedName>
    <definedName name="pccut" localSheetId="8">#REF!</definedName>
    <definedName name="pccut">#REF!</definedName>
    <definedName name="pcrao" localSheetId="8">#REF!</definedName>
    <definedName name="pcrao">#REF!</definedName>
    <definedName name="PDS" localSheetId="8">#REF!</definedName>
    <definedName name="PDS">#REF!</definedName>
    <definedName name="Pedastals__columns" localSheetId="8">[63]Works!#REF!</definedName>
    <definedName name="Pedastals__columns">[63]Works!#REF!</definedName>
    <definedName name="per">[285]GA!$B$25</definedName>
    <definedName name="Perf_Garantee" localSheetId="8">#REF!</definedName>
    <definedName name="Perf_Garantee" localSheetId="0">#REF!</definedName>
    <definedName name="Perf_Garantee">#REF!</definedName>
    <definedName name="peru" localSheetId="8">#REF!</definedName>
    <definedName name="peru" localSheetId="0">#REF!</definedName>
    <definedName name="peru">#REF!</definedName>
    <definedName name="perugudi" localSheetId="8">#REF!</definedName>
    <definedName name="perugudi" localSheetId="0">#REF!</definedName>
    <definedName name="perugudi">#REF!</definedName>
    <definedName name="perungudi" localSheetId="8">#REF!</definedName>
    <definedName name="perungudi">#REF!</definedName>
    <definedName name="pftw" localSheetId="8">[92]Process!#REF!</definedName>
    <definedName name="pftw">[92]Process!#REF!</definedName>
    <definedName name="pg" localSheetId="8">#REF!</definedName>
    <definedName name="pg" localSheetId="0">#REF!</definedName>
    <definedName name="pg">#REF!</definedName>
    <definedName name="PGS" localSheetId="8">#REF!</definedName>
    <definedName name="PGS" localSheetId="0">#REF!</definedName>
    <definedName name="PGS">#REF!</definedName>
    <definedName name="PHANI">[286]m!$B$149</definedName>
    <definedName name="phase" localSheetId="8">#REF!</definedName>
    <definedName name="phase" localSheetId="0">#REF!</definedName>
    <definedName name="phase">#REF!</definedName>
    <definedName name="phi" localSheetId="8">#REF!</definedName>
    <definedName name="phi" localSheetId="0">#REF!</definedName>
    <definedName name="phi">#REF!</definedName>
    <definedName name="Phone" localSheetId="8">#REF!</definedName>
    <definedName name="Phone" localSheetId="0">#REF!</definedName>
    <definedName name="Phone">#REF!</definedName>
    <definedName name="pi">3.1415</definedName>
    <definedName name="Picking___spreading_metal_for_WBM_for_75_mm" localSheetId="8">#REF!</definedName>
    <definedName name="Picking___spreading_metal_for_WBM_for_75_mm" localSheetId="0">#REF!</definedName>
    <definedName name="Picking___spreading_metal_for_WBM_for_75_mm">#REF!</definedName>
    <definedName name="Picking_5_to_100_mm_old_metalled_surface_and_sectioning">'[58]Common '!$D$280</definedName>
    <definedName name="Picking_metal___sectiong" localSheetId="8">#REF!</definedName>
    <definedName name="Picking_metal___sectiong" localSheetId="0">#REF!</definedName>
    <definedName name="Picking_metal___sectiong">#REF!</definedName>
    <definedName name="pIIII" localSheetId="8">#REF!</definedName>
    <definedName name="pIIII" localSheetId="0">#REF!</definedName>
    <definedName name="pIIII">#REF!</definedName>
    <definedName name="pillers">[194]concrete!$L$194</definedName>
    <definedName name="PIPE" localSheetId="8">#REF!</definedName>
    <definedName name="PIPE" localSheetId="0">#REF!</definedName>
    <definedName name="PIPE">#REF!</definedName>
    <definedName name="PIPE_CL">[62]CPHEEO!$AO$2:$AV$2</definedName>
    <definedName name="PIPE_CL1">[62]CPHEEO!$AO$3:$AV$3</definedName>
    <definedName name="PIPE_ID">[62]CPHEEO!$BK$2:$BK$3</definedName>
    <definedName name="PIPE_ID_CD">[62]CPHEEO!$BL$2:$BL$3</definedName>
    <definedName name="PIPE_TYPE">[62]wh_data_R!$B$377:$B$384</definedName>
    <definedName name="PIPE_TYPE_R">[62]wh_data!$R$2:$R$9</definedName>
    <definedName name="PIPE_TYPES">[62]wh_data!$J$2:$J$9</definedName>
    <definedName name="piperates">'[207]ssr-rates'!$B$2:$J$839</definedName>
    <definedName name="PIPES">[62]CPHEEO!$AY$2:$BH$2</definedName>
    <definedName name="PIPES_CR">[62]CPHEEO!$Z$3:$Z$12</definedName>
    <definedName name="PIPES_E">[62]wh_data_R!$P$195:$P$203</definedName>
    <definedName name="PIY">[193]Material!$D$79</definedName>
    <definedName name="PK" localSheetId="8">'[276]conc-foot-gradeslab'!#REF!</definedName>
    <definedName name="PK" localSheetId="0">'[276]conc-foot-gradeslab'!#REF!</definedName>
    <definedName name="PK">'[276]conc-foot-gradeslab'!#REF!</definedName>
    <definedName name="pkgno" localSheetId="8">#REF!</definedName>
    <definedName name="pkgno" localSheetId="0">#REF!</definedName>
    <definedName name="pkgno">#REF!</definedName>
    <definedName name="PKK" localSheetId="8">'[276]conc-foot-gradeslab'!#REF!</definedName>
    <definedName name="PKK" localSheetId="0">'[276]conc-foot-gradeslab'!#REF!</definedName>
    <definedName name="PKK">'[276]conc-foot-gradeslab'!#REF!</definedName>
    <definedName name="pla">[11]DATA_PRG!$H$252</definedName>
    <definedName name="plasp">[129]DATA_PRG!$H$296</definedName>
    <definedName name="plaster_ornamental" localSheetId="8">#REF!</definedName>
    <definedName name="plaster_ornamental" localSheetId="0">#REF!</definedName>
    <definedName name="plaster_ornamental">#REF!</definedName>
    <definedName name="plaster_stage">'[110]data existing_do not delete'!$A$88:$A$91</definedName>
    <definedName name="plaster_thick">'[110]data existing_do not delete'!$D$14:$D$16</definedName>
    <definedName name="plaster_twelve" localSheetId="8">#REF!</definedName>
    <definedName name="plaster_twelve" localSheetId="0">#REF!</definedName>
    <definedName name="plaster_twelve">#REF!</definedName>
    <definedName name="plaster_twenty" localSheetId="8">#REF!</definedName>
    <definedName name="plaster_twenty" localSheetId="0">#REF!</definedName>
    <definedName name="plaster_twenty">#REF!</definedName>
    <definedName name="PLASTERING">[41]maya!$A$23:$A$27</definedName>
    <definedName name="plastering12" localSheetId="8">#REF!</definedName>
    <definedName name="plastering12" localSheetId="0">#REF!</definedName>
    <definedName name="plastering12">#REF!</definedName>
    <definedName name="plasticemulsion_paint" localSheetId="8">#REF!</definedName>
    <definedName name="plasticemulsion_paint" localSheetId="0">#REF!</definedName>
    <definedName name="plasticemulsion_paint">#REF!</definedName>
    <definedName name="plbeams" localSheetId="8">#REF!</definedName>
    <definedName name="plbeams" localSheetId="0">#REF!</definedName>
    <definedName name="plbeams">#REF!</definedName>
    <definedName name="Plinth_beams__lintels" localSheetId="8">[63]Works!#REF!</definedName>
    <definedName name="Plinth_beams__lintels" localSheetId="0">[63]Works!#REF!</definedName>
    <definedName name="Plinth_beams__lintels">[63]Works!#REF!</definedName>
    <definedName name="pm" localSheetId="8">#REF!</definedName>
    <definedName name="pm" localSheetId="0">#REF!</definedName>
    <definedName name="pm">#REF!</definedName>
    <definedName name="PM_AirCompressor_210cfm" localSheetId="0">'[230]Plant &amp;  Machinery'!$G$4</definedName>
    <definedName name="PM_AirCompressor_210cfm">'[231]Plant &amp;  Machinery'!$G$4</definedName>
    <definedName name="PM_BatchMixHMP_46_60THP" localSheetId="0">'[252]Plant &amp;  Machinery'!$G$5</definedName>
    <definedName name="PM_BatchMixHMP_46_60THP">'[253]Plant &amp;  Machinery'!$G$5</definedName>
    <definedName name="PM_BatchTypeHMP_30_40">'[229]Plant &amp;  Machinery'!$G$6</definedName>
    <definedName name="PM_BitumenBoilerOilFired_1000">'[229]Plant &amp;  Machinery'!$G$9</definedName>
    <definedName name="PM_BitumenBoilerOilFired_200" localSheetId="0">'[252]Plant &amp;  Machinery'!$G$8</definedName>
    <definedName name="PM_BitumenBoilerOilFired_200">'[253]Plant &amp;  Machinery'!$G$8</definedName>
    <definedName name="PM_BitumenEmulsionPressureDistributor" localSheetId="0">'[252]Plant &amp;  Machinery'!$G$10</definedName>
    <definedName name="PM_BitumenEmulsionPressureDistributor">'[253]Plant &amp;  Machinery'!$G$10</definedName>
    <definedName name="PM_ConcreteMixer" localSheetId="0">'[230]Plant &amp;  Machinery'!$G$11</definedName>
    <definedName name="PM_ConcreteMixer">'[231]Plant &amp;  Machinery'!$G$11</definedName>
    <definedName name="PM_Dozer_D50" localSheetId="0">'[230]Plant &amp;  Machinery'!$G$13</definedName>
    <definedName name="PM_Dozer_D50">'[231]Plant &amp;  Machinery'!$G$13</definedName>
    <definedName name="PM_ElectricGeneratorSet_125">'[229]Plant &amp;  Machinery'!$G$15</definedName>
    <definedName name="PM_FrontEndLoader_1cum">'[229]Plant &amp;  Machinery'!$G$17</definedName>
    <definedName name="PM_HydraulicBroom" localSheetId="0">'[252]Plant &amp;  Machinery'!$G$19</definedName>
    <definedName name="PM_HydraulicBroom">'[253]Plant &amp;  Machinery'!$G$19</definedName>
    <definedName name="PM_HydraulicExcavator_09cum">'[229]Plant &amp;  Machinery'!$G$20</definedName>
    <definedName name="PM_HydraulicSelfPropelledChipSpreader" localSheetId="0">'[252]Plant &amp;  Machinery'!$G$21</definedName>
    <definedName name="PM_HydraulicSelfPropelledChipSpreader">'[253]Plant &amp;  Machinery'!$G$21</definedName>
    <definedName name="PM_JackHammer">'[233]Plant &amp;  Machinery'!$G$22</definedName>
    <definedName name="PM_JointCuttingMachine" localSheetId="0">'[230]Plant &amp;  Machinery'!$G$23</definedName>
    <definedName name="PM_JointCuttingMachine">'[231]Plant &amp;  Machinery'!$G$23</definedName>
    <definedName name="PM_Mixall_6_10t" localSheetId="0">'[252]Plant &amp;  Machinery'!$G$24</definedName>
    <definedName name="PM_Mixall_6_10t">'[253]Plant &amp;  Machinery'!$G$24</definedName>
    <definedName name="PM_MotorGrader">'[229]Plant &amp;  Machinery'!$G$25</definedName>
    <definedName name="PM_NeedleVibrator" localSheetId="0">'[230]Plant &amp;  Machinery'!$G$27</definedName>
    <definedName name="PM_NeedleVibrator">'[231]Plant &amp;  Machinery'!$G$27</definedName>
    <definedName name="PM_PaverFinisher">'[229]Plant &amp;  Machinery'!$G$28</definedName>
    <definedName name="PM_PlateCompactor">'[233]Plant &amp;  Machinery'!$G$29</definedName>
    <definedName name="PM_PlateVibrator" localSheetId="0">'[230]Plant &amp;  Machinery'!$G$30</definedName>
    <definedName name="PM_PlateVibrator">'[231]Plant &amp;  Machinery'!$G$30</definedName>
    <definedName name="PM_ScreedVibrator" localSheetId="0">'[230]Plant &amp;  Machinery'!$G$31</definedName>
    <definedName name="PM_ScreedVibrator">'[231]Plant &amp;  Machinery'!$G$31</definedName>
    <definedName name="PM_ThreeWheeled_80_100kN_StaticRoller">'[229]Plant &amp;  Machinery'!$G$34</definedName>
    <definedName name="PM_Tipper_55">'[229]Plant &amp;  Machinery'!$G$45</definedName>
    <definedName name="PM_Tractor_DiscHarrows">'[233]Plant &amp;  Machinery'!$G$46</definedName>
    <definedName name="PM_Tractor_Ripper">'[233]Plant &amp;  Machinery'!$G$47</definedName>
    <definedName name="PM_Tractor_Rotavator">'[251]Plant &amp;  Machinery'!$G$49</definedName>
    <definedName name="PM_Tractor_Trolley" localSheetId="0">'[230]Plant &amp;  Machinery'!$G$48</definedName>
    <definedName name="PM_Tractor_Trolley">'[231]Plant &amp;  Machinery'!$G$48</definedName>
    <definedName name="PM_Truck">'[282]Plant &amp;  Machinery'!$G$50</definedName>
    <definedName name="PM_VibratoryRoller_80_100kN" localSheetId="0">'[252]Plant &amp;  Machinery'!$G$51</definedName>
    <definedName name="PM_VibratoryRoller_80_100kN">'[253]Plant &amp;  Machinery'!$G$51</definedName>
    <definedName name="pm_WaterLorry">'[254]Plant &amp;  Machinery'!$H$69</definedName>
    <definedName name="PM_WaterTanker_6kl" localSheetId="0">'[230]Plant &amp;  Machinery'!$G$53</definedName>
    <definedName name="PM_WaterTanker_6kl">'[231]Plant &amp;  Machinery'!$G$53</definedName>
    <definedName name="PM_WetMixPlant_or_PugMill">'[233]Plant &amp;  Machinery'!$G$54</definedName>
    <definedName name="pmest">[205]detls!$A$3:$O$18</definedName>
    <definedName name="PMS">[180]m1!$D$30</definedName>
    <definedName name="PN">'[287]WATER-HAMMER'!$F$27:$F$31</definedName>
    <definedName name="Pneumatic_tyre_Roller" localSheetId="8">#REF!</definedName>
    <definedName name="Pneumatic_tyre_Roller" localSheetId="0">#REF!</definedName>
    <definedName name="Pneumatic_tyre_Roller">#REF!</definedName>
    <definedName name="po">[190]Material!$D$111</definedName>
    <definedName name="poi">[190]Material!$D$113</definedName>
    <definedName name="POIN">[13]DATA!$H$182</definedName>
    <definedName name="Polished_black_Cuddapah_slabs_25.4mm" localSheetId="8">[63]Material!#REF!</definedName>
    <definedName name="Polished_black_Cuddapah_slabs_25.4mm" localSheetId="0">[63]Material!#REF!</definedName>
    <definedName name="Polished_black_Cuddapah_slabs_25.4mm">[63]Material!#REF!</definedName>
    <definedName name="Polished_black_Cuddapah_slabs_25_4mm">NA()</definedName>
    <definedName name="Polished_Shahabad_slabs_of_Tandur_25.4mm_blue" localSheetId="8">[63]Material!#REF!</definedName>
    <definedName name="Polished_Shahabad_slabs_of_Tandur_25.4mm_blue" localSheetId="0">[63]Material!#REF!</definedName>
    <definedName name="Polished_Shahabad_slabs_of_Tandur_25.4mm_blue">[63]Material!#REF!</definedName>
    <definedName name="Polished_Shahabad_slabs_of_Tandur_25.4mm_white" localSheetId="8">[63]Material!#REF!</definedName>
    <definedName name="Polished_Shahabad_slabs_of_Tandur_25.4mm_white" localSheetId="0">[63]Material!#REF!</definedName>
    <definedName name="Polished_Shahabad_slabs_of_Tandur_25.4mm_white">[63]Material!#REF!</definedName>
    <definedName name="Polished_Shahabad_slabs_of_Tandur_25_4mm_blue">NA()</definedName>
    <definedName name="Polished_Shahabad_slabs_of_Tandur_25_4mm_white">NA()</definedName>
    <definedName name="POM">[193]Material!$D$38</definedName>
    <definedName name="pop" localSheetId="8">#REF!</definedName>
    <definedName name="pop" localSheetId="0">#REF!</definedName>
    <definedName name="pop">#REF!</definedName>
    <definedName name="portico__bottom__steps" localSheetId="8">#REF!,#REF!,#REF!,#REF!,#REF!,#REF!,#REF!,#REF!,#REF!,#REF!,#REF!,#REF!,#REF!,#REF!,#REF!,#REF!,#REF!,#REF!,#REF!,#REF!,#REF!</definedName>
    <definedName name="portico__bottom__steps" localSheetId="0">#REF!,#REF!,#REF!,#REF!,#REF!,#REF!,#REF!,#REF!,#REF!,#REF!,#REF!,#REF!,#REF!,#REF!,#REF!,#REF!,#REF!,#REF!,#REF!,#REF!,#REF!</definedName>
    <definedName name="portico__bottom__steps">#REF!,#REF!,#REF!,#REF!,#REF!,#REF!,#REF!,#REF!,#REF!,#REF!,#REF!,#REF!,#REF!,#REF!,#REF!,#REF!,#REF!,#REF!,#REF!,#REF!,#REF!</definedName>
    <definedName name="portion" localSheetId="8">[97]Lead!#REF!</definedName>
    <definedName name="portion" localSheetId="0">[97]Lead!#REF!</definedName>
    <definedName name="portion">[97]Lead!#REF!</definedName>
    <definedName name="poutr" localSheetId="8">#REF!</definedName>
    <definedName name="poutr" localSheetId="0">#REF!</definedName>
    <definedName name="poutr">#REF!</definedName>
    <definedName name="powo" localSheetId="8">#REF!</definedName>
    <definedName name="powo" localSheetId="0">#REF!</definedName>
    <definedName name="powo">#REF!</definedName>
    <definedName name="pp">'[288]pvc-pipe-rates'!$B$8:$B$27</definedName>
    <definedName name="ppp" localSheetId="0" hidden="1">{#N/A,#N/A,FALSE,"no"}</definedName>
    <definedName name="ppp" hidden="1">{#N/A,#N/A,FALSE,"no"}</definedName>
    <definedName name="PPPPP" localSheetId="8">#REF!</definedName>
    <definedName name="PPPPP" localSheetId="0">#REF!</definedName>
    <definedName name="PPPPP">#REF!</definedName>
    <definedName name="pppppppppp" localSheetId="8">[63]Material!#REF!</definedName>
    <definedName name="pppppppppp" localSheetId="0">[63]Material!#REF!</definedName>
    <definedName name="pppppppppp">[63]Material!#REF!</definedName>
    <definedName name="pppppppppppp" localSheetId="8">[63]Works!#REF!</definedName>
    <definedName name="pppppppppppp">[63]Works!#REF!</definedName>
    <definedName name="pppppppppppppp" localSheetId="8">[63]Works!#REF!</definedName>
    <definedName name="pppppppppppppp">[63]Works!#REF!</definedName>
    <definedName name="pqodjhf" localSheetId="8">#REF!</definedName>
    <definedName name="pqodjhf" localSheetId="0">#REF!</definedName>
    <definedName name="pqodjhf">#REF!</definedName>
    <definedName name="pr">[111]id!$A$3:$E$449</definedName>
    <definedName name="PR_Habcode_16_Dig" localSheetId="8">#REF!</definedName>
    <definedName name="PR_Habcode_16_Dig" localSheetId="0">#REF!</definedName>
    <definedName name="PR_Habcode_16_Dig">#REF!</definedName>
    <definedName name="prasad" localSheetId="8">[98]Data!#REF!</definedName>
    <definedName name="prasad" localSheetId="0">[98]Data!#REF!</definedName>
    <definedName name="prasad">[98]Data!#REF!</definedName>
    <definedName name="praveen">[289]sand!$A$1:$N$206</definedName>
    <definedName name="prb" localSheetId="8">#REF!</definedName>
    <definedName name="prb" localSheetId="0">#REF!</definedName>
    <definedName name="prb">#REF!</definedName>
    <definedName name="PRC" localSheetId="8">#REF!</definedName>
    <definedName name="PRC" localSheetId="0">#REF!</definedName>
    <definedName name="PRC">#REF!</definedName>
    <definedName name="prelim">'[105]1'!$A$1:$U$65536</definedName>
    <definedName name="Prelm_Exp" localSheetId="8">#REF!</definedName>
    <definedName name="Prelm_Exp" localSheetId="0">#REF!</definedName>
    <definedName name="Prelm_Exp">#REF!</definedName>
    <definedName name="Princ" localSheetId="8">#REF!</definedName>
    <definedName name="Princ" localSheetId="0">#REF!</definedName>
    <definedName name="Princ">#REF!</definedName>
    <definedName name="prince" localSheetId="8">#REF!</definedName>
    <definedName name="prince" localSheetId="0">#REF!</definedName>
    <definedName name="prince">#REF!</definedName>
    <definedName name="prince1" localSheetId="8">#REF!</definedName>
    <definedName name="prince1">#REF!</definedName>
    <definedName name="_xlnm.Print_Area" localSheetId="4">'Abs -5'!$A$1:$T$747</definedName>
    <definedName name="_xlnm.Print_Area" localSheetId="5">'Abs -5cc'!$A$1:$T$776</definedName>
    <definedName name="_xlnm.Print_Area" localSheetId="1">'Abs-4'!$A$1:$T$581</definedName>
    <definedName name="_xlnm.Print_Area" localSheetId="8">'Abs-6'!$A$1:$T$779</definedName>
    <definedName name="_xlnm.Print_Area" localSheetId="3">'Bill-5'!$A$1:$I$643</definedName>
    <definedName name="_xlnm.Print_Area" localSheetId="7">'Bill-6'!$A$1:$V$198</definedName>
    <definedName name="_xlnm.Print_Area" localSheetId="2">'CC 4th &amp; part'!$A$1:$T$431</definedName>
    <definedName name="_xlnm.Print_Area" localSheetId="6">'CC 5th &amp; part '!$A$1:$T$538</definedName>
    <definedName name="_xlnm.Print_Area" localSheetId="0">'Civ-Det-CP'!$A$1:$C$21</definedName>
    <definedName name="_xlnm.Print_Area">#REF!</definedName>
    <definedName name="Print_Area_MI" localSheetId="8">#REF!</definedName>
    <definedName name="Print_Area_MI" localSheetId="0">#REF!</definedName>
    <definedName name="Print_Area_MI">#REF!</definedName>
    <definedName name="Print_Area_MI_10" localSheetId="8">#REF!</definedName>
    <definedName name="Print_Area_MI_10" localSheetId="0">#REF!</definedName>
    <definedName name="Print_Area_MI_10">#REF!</definedName>
    <definedName name="Print_Area_MI_12" localSheetId="8">#REF!</definedName>
    <definedName name="Print_Area_MI_12">#REF!</definedName>
    <definedName name="Print_Area_MI_3" localSheetId="8">#REF!</definedName>
    <definedName name="Print_Area_MI_3">#REF!</definedName>
    <definedName name="Print_Area_MI_6" localSheetId="8">#REF!</definedName>
    <definedName name="Print_Area_MI_6">#REF!</definedName>
    <definedName name="Print_Area_MI_7" localSheetId="8">#REF!</definedName>
    <definedName name="Print_Area_MI_7">#REF!</definedName>
    <definedName name="Print_Area_MI_9" localSheetId="8">#REF!</definedName>
    <definedName name="Print_Area_MI_9">#REF!</definedName>
    <definedName name="Print_Area_Reset">#N/A</definedName>
    <definedName name="_xlnm.Print_Titles" localSheetId="4">'Abs -5'!$4:$6</definedName>
    <definedName name="_xlnm.Print_Titles" localSheetId="5">'Abs -5cc'!$4:$6</definedName>
    <definedName name="_xlnm.Print_Titles" localSheetId="1">'Abs-4'!$4:$6</definedName>
    <definedName name="_xlnm.Print_Titles" localSheetId="8">'Abs-6'!$4:$6</definedName>
    <definedName name="_xlnm.Print_Titles" localSheetId="3">'Bill-5'!$4:$6</definedName>
    <definedName name="_xlnm.Print_Titles" localSheetId="2">'CC 4th &amp; part'!$4:$6</definedName>
    <definedName name="_xlnm.Print_Titles" localSheetId="6">'CC 5th &amp; part '!$4:$6</definedName>
    <definedName name="_xlnm.Print_Titles" localSheetId="0">#REF!</definedName>
    <definedName name="_xlnm.Print_Titles">#REF!</definedName>
    <definedName name="Prl" localSheetId="8">#REF!</definedName>
    <definedName name="Prl" localSheetId="0">#REF!</definedName>
    <definedName name="Prl">#REF!</definedName>
    <definedName name="proBS" localSheetId="8">#REF!</definedName>
    <definedName name="proBS" localSheetId="0">#REF!</definedName>
    <definedName name="proBS">#REF!</definedName>
    <definedName name="ProdForm" localSheetId="8" hidden="1">#REF!</definedName>
    <definedName name="ProdForm" hidden="1">#REF!</definedName>
    <definedName name="Product" localSheetId="8" hidden="1">#REF!</definedName>
    <definedName name="Product" hidden="1">#REF!</definedName>
    <definedName name="PROFIT">[76]office!$B$22</definedName>
    <definedName name="PROFIT1">[76]office!$B$21</definedName>
    <definedName name="PROFORMA_IV__2_" localSheetId="8">#REF!</definedName>
    <definedName name="PROFORMA_IV__2_" localSheetId="0">#REF!</definedName>
    <definedName name="PROFORMA_IV__2_">#REF!</definedName>
    <definedName name="project" localSheetId="8">#REF!</definedName>
    <definedName name="project" localSheetId="0">#REF!</definedName>
    <definedName name="project">#REF!</definedName>
    <definedName name="projection" localSheetId="8">[98]Boq!#REF!</definedName>
    <definedName name="projection" localSheetId="0">[98]Boq!#REF!</definedName>
    <definedName name="projection">[98]Boq!#REF!</definedName>
    <definedName name="PROS_LPM">[62]input!$H$9</definedName>
    <definedName name="PROS_MLD">[62]input!$K$9</definedName>
    <definedName name="PROS_PERIOD">[62]input!$C$5</definedName>
    <definedName name="PROS_POP">[62]input!$F$9</definedName>
    <definedName name="PROS_YEAR">[62]input!$C$9</definedName>
    <definedName name="prsrhds">[290]t_prsr!$A$3:$H$60</definedName>
    <definedName name="PRückläufekg">[114]BALAN1!$E$25</definedName>
    <definedName name="ps" localSheetId="8">#REF!</definedName>
    <definedName name="ps" localSheetId="0">#REF!</definedName>
    <definedName name="ps">#REF!</definedName>
    <definedName name="PSC_C">[62]wh_data_R!$D$335:$J$346</definedName>
    <definedName name="PSC_CL">[62]wh_data_R!$D$334:$J$334</definedName>
    <definedName name="PSC_CL_RATES">[62]wh_data!$M$119:$T$119</definedName>
    <definedName name="PSC_CLL">[62]wh_data_R!$W$378:$Y$383</definedName>
    <definedName name="PSC_CLR">[62]wh_data!$L$119:$O$119</definedName>
    <definedName name="PSC_CLS">[62]wh_data_R!$N$1440:$N$1445</definedName>
    <definedName name="PSC_D_R">[62]CPHEEO!$BC$3:$BC$14</definedName>
    <definedName name="PSC_D_RATES">'[117]PSC REVISED'!$C$9:$K$9</definedName>
    <definedName name="PSC_DC">[62]wh_data_R!$A$121:$A$132</definedName>
    <definedName name="PSC_DR">[62]wh_data!$L$120:$L$126</definedName>
    <definedName name="PSC_FR_10KG">'[117]PSC REVISED'!$C$46:$K$46</definedName>
    <definedName name="PSC_FR_12KG">'[117]PSC REVISED'!$C$62:$K$62</definedName>
    <definedName name="PSC_FR_14KG">'[117]PSC REVISED'!$C$77:$K$77</definedName>
    <definedName name="PSC_FR_16KG">'[117]PSC REVISED'!$C$92:$K$92</definedName>
    <definedName name="PSC_FR_6KG">'[117]PSC REVISED'!$C$18:$K$18</definedName>
    <definedName name="PSC_FR_8KG">'[117]PSC REVISED'!$C$32:$K$32</definedName>
    <definedName name="PSC_G">[62]wh_data_R!$O$1440:$O$1445</definedName>
    <definedName name="PSC_P">[62]wh_data_R!$P$1440:$P$1445</definedName>
    <definedName name="PSC_RATES">[62]wh_data!$L$120:$O$126</definedName>
    <definedName name="PSC_T">[62]wh_data!$A$120:$G$129</definedName>
    <definedName name="pss" localSheetId="8">#REF!</definedName>
    <definedName name="pss" localSheetId="0">#REF!</definedName>
    <definedName name="pss">#REF!</definedName>
    <definedName name="psw" localSheetId="8">#REF!</definedName>
    <definedName name="psw" localSheetId="0">#REF!</definedName>
    <definedName name="psw">#REF!</definedName>
    <definedName name="pt" localSheetId="8">'[189]Data o'!#REF!</definedName>
    <definedName name="pt" localSheetId="0">'[189]Data o'!#REF!</definedName>
    <definedName name="pt">'[189]Data o'!#REF!</definedName>
    <definedName name="pui" localSheetId="8">#REF!</definedName>
    <definedName name="pui" localSheetId="0">#REF!</definedName>
    <definedName name="pui">#REF!</definedName>
    <definedName name="pump" localSheetId="8">#REF!</definedName>
    <definedName name="pump" localSheetId="0">#REF!</definedName>
    <definedName name="pump">#REF!</definedName>
    <definedName name="Pump___23_KW" localSheetId="8">#REF!</definedName>
    <definedName name="Pump___23_KW" localSheetId="0">#REF!</definedName>
    <definedName name="Pump___23_KW">#REF!</definedName>
    <definedName name="PUMPING_HOURS">[62]CPHEEO!$C$15</definedName>
    <definedName name="pumpset" localSheetId="8">#REF!</definedName>
    <definedName name="pumpset" localSheetId="0">#REF!</definedName>
    <definedName name="pumpset">#REF!</definedName>
    <definedName name="PUMPSET_COST">[62]CPHEEO!$C$11</definedName>
    <definedName name="PUMPSET_LIFE">[62]CPHEEO!$C$13</definedName>
    <definedName name="Puz" localSheetId="8">[225]Design!#REF!</definedName>
    <definedName name="Puz" localSheetId="0">[225]Design!#REF!</definedName>
    <definedName name="Puz">[225]Design!#REF!</definedName>
    <definedName name="PV">[290]PVC_dia!$A$26:$L$38</definedName>
    <definedName name="pvc">[291]detls!$A$26:$O$38</definedName>
    <definedName name="pvc_100" localSheetId="8">#REF!</definedName>
    <definedName name="pvc_100" localSheetId="0">#REF!</definedName>
    <definedName name="pvc_100">#REF!</definedName>
    <definedName name="pvc_15" localSheetId="8">#REF!</definedName>
    <definedName name="pvc_15" localSheetId="0">#REF!</definedName>
    <definedName name="pvc_15">#REF!</definedName>
    <definedName name="pvc_150" localSheetId="8">#REF!</definedName>
    <definedName name="pvc_150" localSheetId="0">#REF!</definedName>
    <definedName name="pvc_150">#REF!</definedName>
    <definedName name="pvc_20" localSheetId="8">#REF!</definedName>
    <definedName name="pvc_20">#REF!</definedName>
    <definedName name="pvc_200" localSheetId="8">#REF!</definedName>
    <definedName name="pvc_200">#REF!</definedName>
    <definedName name="pvc_25" localSheetId="8">#REF!</definedName>
    <definedName name="pvc_25">#REF!</definedName>
    <definedName name="pvc_250" localSheetId="8">#REF!</definedName>
    <definedName name="pvc_250">#REF!</definedName>
    <definedName name="pvc_300" localSheetId="8">#REF!</definedName>
    <definedName name="pvc_300">#REF!</definedName>
    <definedName name="pvc_32" localSheetId="8">#REF!</definedName>
    <definedName name="pvc_32">#REF!</definedName>
    <definedName name="pvc_40" localSheetId="8">#REF!</definedName>
    <definedName name="pvc_40">#REF!</definedName>
    <definedName name="pvc_400" localSheetId="8">#REF!</definedName>
    <definedName name="pvc_400">#REF!</definedName>
    <definedName name="pvc_50" localSheetId="8">#REF!</definedName>
    <definedName name="pvc_50">#REF!</definedName>
    <definedName name="pvc_600" localSheetId="8">#REF!</definedName>
    <definedName name="pvc_600">#REF!</definedName>
    <definedName name="pvc_65" localSheetId="8">#REF!</definedName>
    <definedName name="pvc_65">#REF!</definedName>
    <definedName name="pvc_80" localSheetId="8">#REF!</definedName>
    <definedName name="pvc_80">#REF!</definedName>
    <definedName name="pvc_bends" localSheetId="8">#REF!</definedName>
    <definedName name="pvc_bends">#REF!</definedName>
    <definedName name="PVC_C">[62]wh_data_R!$D$232:$G$244</definedName>
    <definedName name="PVC_CL">[62]wh_data_R!$D$231:$G$231</definedName>
    <definedName name="PVC_CL_RATES">[62]wh_data!$M$20:$O$20</definedName>
    <definedName name="pvc_clamps" localSheetId="8">#REF!</definedName>
    <definedName name="pvc_clamps" localSheetId="0">#REF!</definedName>
    <definedName name="pvc_clamps">#REF!</definedName>
    <definedName name="PVC_CLL">[62]wh_data_R!$C$378:$E$380</definedName>
    <definedName name="PVC_CLR">[62]wh_data!$L$20:$O$20</definedName>
    <definedName name="PVC_CLS">[62]wh_data_R!$AH$1440:$AH$1442</definedName>
    <definedName name="pvc_collar" localSheetId="8">#REF!</definedName>
    <definedName name="pvc_collar" localSheetId="0">#REF!</definedName>
    <definedName name="pvc_collar">#REF!</definedName>
    <definedName name="PVC_D">[62]wh_data!$E$21:$H$33</definedName>
    <definedName name="PVC_D_R">[62]CPHEEO!$AY$3:$AY$15</definedName>
    <definedName name="PVC_D_RATES">[117]pvc!$C$23:$O$23</definedName>
    <definedName name="PVC_DC">[62]wh_data_R!$A$21:$A$33</definedName>
    <definedName name="PVC_DL_RANGE">[62]CPHEEO!$AY$3:$AY$16</definedName>
    <definedName name="PVC_DR">[62]wh_data!$L$21:$L$33</definedName>
    <definedName name="PVC_FR_10KG">[117]pvc!$C$60:$O$60</definedName>
    <definedName name="PVC_FR_4KG">[117]pvc!$C$31:$O$31</definedName>
    <definedName name="PVC_FR_6KG">[117]pvc!$C$45:$O$45</definedName>
    <definedName name="PVC_G">[62]wh_data_R!$AI$1440:$AI$1442</definedName>
    <definedName name="PVC_ID">[62]wh_data_R!$L$21:$L$33</definedName>
    <definedName name="PVC_ID_CL">[62]wh_data_R!$L$20:$O$20</definedName>
    <definedName name="PVC_IDS">[62]wh_data_R!$L$21:$O$33</definedName>
    <definedName name="pvc_pipes_110" localSheetId="8">#REF!</definedName>
    <definedName name="pvc_pipes_110" localSheetId="0">#REF!</definedName>
    <definedName name="pvc_pipes_110">#REF!</definedName>
    <definedName name="PVC_RATES">[62]wh_data!$L$21:$O$33</definedName>
    <definedName name="pvc_specials" localSheetId="8">#REF!</definedName>
    <definedName name="pvc_specials" localSheetId="0">#REF!</definedName>
    <definedName name="pvc_specials">#REF!</definedName>
    <definedName name="PVC_T">[62]wh_data!$A$21:$D$33</definedName>
    <definedName name="pvcALL" localSheetId="8">#REF!</definedName>
    <definedName name="pvcALL" localSheetId="0">#REF!</definedName>
    <definedName name="pvcALL">#REF!</definedName>
    <definedName name="pvcBend" localSheetId="8">#REF!</definedName>
    <definedName name="pvcBend" localSheetId="0">#REF!</definedName>
    <definedName name="pvcBend">#REF!</definedName>
    <definedName name="pvcCoupling" localSheetId="8">#REF!</definedName>
    <definedName name="pvcCoupling" localSheetId="0">#REF!</definedName>
    <definedName name="pvcCoupling">#REF!</definedName>
    <definedName name="pvcDummy" localSheetId="8">#REF!</definedName>
    <definedName name="pvcDummy">#REF!</definedName>
    <definedName name="pvcElbow" localSheetId="8">#REF!</definedName>
    <definedName name="pvcElbow">#REF!</definedName>
    <definedName name="pvcFTA" localSheetId="8">#REF!</definedName>
    <definedName name="pvcFTA">#REF!</definedName>
    <definedName name="PVCid10.0">'[126]int-Dia-pvc'!$H$3:$H$27</definedName>
    <definedName name="PVCid10_0">NA()</definedName>
    <definedName name="PVCid4.0">'[126]int-Dia-pvc'!$E$3:$E$27</definedName>
    <definedName name="PVCid4_0">NA()</definedName>
    <definedName name="PVCid6.0">'[126]int-Dia-pvc'!$F$3:$F$27</definedName>
    <definedName name="PVCid6_0">NA()</definedName>
    <definedName name="PVCid8.0">'[126]int-Dia-pvc'!$G$3:$G$27</definedName>
    <definedName name="PVCid8_0">NA()</definedName>
    <definedName name="pvcMTA" localSheetId="8">#REF!</definedName>
    <definedName name="pvcMTA" localSheetId="0">#REF!</definedName>
    <definedName name="pvcMTA">#REF!</definedName>
    <definedName name="PVCod">'[126]int-Dia-pvc'!$C$3:$C$27</definedName>
    <definedName name="pvcpvrate">'[207]pvc-rates'!$C$7:$I$46</definedName>
    <definedName name="pvcrates">'[208]pvc-pipe-rates'!$I$30:$Z$35</definedName>
    <definedName name="PVCreducedTee" localSheetId="8">#REF!</definedName>
    <definedName name="PVCreducedTee" localSheetId="0">#REF!</definedName>
    <definedName name="PVCreducedTee">#REF!</definedName>
    <definedName name="pvcsaddle">[120]Sheet1!$B$98:$B$102</definedName>
    <definedName name="pvcSpecials" localSheetId="8">#REF!</definedName>
    <definedName name="pvcSpecials" localSheetId="0">#REF!</definedName>
    <definedName name="pvcSpecials">#REF!</definedName>
    <definedName name="pvcTee" localSheetId="8">#REF!</definedName>
    <definedName name="pvcTee" localSheetId="0">#REF!</definedName>
    <definedName name="pvcTee">#REF!</definedName>
    <definedName name="pvcwts">'[207]PVC weights'!$B$1:$F$40</definedName>
    <definedName name="Pvorklkg">[114]BALAN1!$F$25</definedName>
    <definedName name="Pvorklmg">[114]BALAN1!$F$26</definedName>
    <definedName name="pw">'[42]C-data'!$F$86</definedName>
    <definedName name="q" localSheetId="8" hidden="1">'[61]final abstract'!#REF!</definedName>
    <definedName name="q" localSheetId="0" hidden="1">'[61]final abstract'!#REF!</definedName>
    <definedName name="q" hidden="1">'[61]final abstract'!#REF!</definedName>
    <definedName name="Q_136_BCCP" localSheetId="8">#REF!</definedName>
    <definedName name="Q_136_BCCP" localSheetId="0">#REF!</definedName>
    <definedName name="Q_136_BCCP">#REF!</definedName>
    <definedName name="Q_136_BODY" localSheetId="8">#REF!</definedName>
    <definedName name="Q_136_BODY" localSheetId="0">#REF!</definedName>
    <definedName name="Q_136_BODY">#REF!</definedName>
    <definedName name="Q_136_FLY_BCCP" localSheetId="8">#REF!</definedName>
    <definedName name="Q_136_FLY_BCCP" localSheetId="0">#REF!</definedName>
    <definedName name="Q_136_FLY_BCCP">#REF!</definedName>
    <definedName name="Q_136_FOUND" localSheetId="8">#REF!</definedName>
    <definedName name="Q_136_FOUND">#REF!</definedName>
    <definedName name="Q_148_BCCP" localSheetId="8">#REF!</definedName>
    <definedName name="Q_148_BCCP">#REF!</definedName>
    <definedName name="q_8" localSheetId="8">#REF!</definedName>
    <definedName name="q_8">#REF!</definedName>
    <definedName name="Q_BACKFILL" localSheetId="8">#REF!</definedName>
    <definedName name="Q_BACKFILL">#REF!</definedName>
    <definedName name="Q_BC" localSheetId="8">#REF!</definedName>
    <definedName name="Q_BC">#REF!</definedName>
    <definedName name="Q_BED_HP" localSheetId="8">#REF!</definedName>
    <definedName name="Q_BED_HP">#REF!</definedName>
    <definedName name="Q_BM_100" localSheetId="8">#REF!</definedName>
    <definedName name="Q_BM_100">#REF!</definedName>
    <definedName name="Q_BM_50" localSheetId="8">#REF!</definedName>
    <definedName name="Q_BM_50">#REF!</definedName>
    <definedName name="Q_BT_PATCH" localSheetId="8">#REF!</definedName>
    <definedName name="Q_BT_PATCH">#REF!</definedName>
    <definedName name="Q_BT_PATCH_40" localSheetId="8">#REF!</definedName>
    <definedName name="Q_BT_PATCH_40">#REF!</definedName>
    <definedName name="Q_CD_EW" localSheetId="8">#REF!</definedName>
    <definedName name="Q_CD_EW">#REF!</definedName>
    <definedName name="Q_CD_M10_BODY" localSheetId="8">#REF!</definedName>
    <definedName name="Q_CD_M10_BODY">#REF!</definedName>
    <definedName name="Q_CD_M10_FOUN" localSheetId="8">#REF!</definedName>
    <definedName name="Q_CD_M10_FOUN">#REF!</definedName>
    <definedName name="Q_EW_C" localSheetId="8">#REF!</definedName>
    <definedName name="Q_EW_C">#REF!</definedName>
    <definedName name="Q_EW_F">[292]R_Det!$I$11</definedName>
    <definedName name="Q_EW_FOUND" localSheetId="8">#REF!</definedName>
    <definedName name="Q_EW_FOUND" localSheetId="0">#REF!</definedName>
    <definedName name="Q_EW_FOUND">#REF!</definedName>
    <definedName name="Q_EW_S">[292]R_Det!$I$7</definedName>
    <definedName name="Q_EW_T" localSheetId="8">#REF!</definedName>
    <definedName name="Q_EW_T" localSheetId="0">#REF!</definedName>
    <definedName name="Q_EW_T">#REF!</definedName>
    <definedName name="Q_EW_USS" localSheetId="8">#REF!</definedName>
    <definedName name="Q_EW_USS" localSheetId="0">#REF!</definedName>
    <definedName name="Q_EW_USS">#REF!</definedName>
    <definedName name="Q_FILL_INB_BODY" localSheetId="8">#REF!</definedName>
    <definedName name="Q_FILL_INB_BODY" localSheetId="0">#REF!</definedName>
    <definedName name="Q_FILL_INB_BODY">#REF!</definedName>
    <definedName name="Q_FILTER_ABUT" localSheetId="8">#REF!</definedName>
    <definedName name="Q_FILTER_ABUT">#REF!</definedName>
    <definedName name="Q_FILTER_BPITCH" localSheetId="8">#REF!</definedName>
    <definedName name="Q_FILTER_BPITCH">#REF!</definedName>
    <definedName name="Q_G2_22B_aS_PR" localSheetId="8">#REF!</definedName>
    <definedName name="Q_G2_22B_aS_PR">#REF!</definedName>
    <definedName name="Q_G2_22B_AS_VR" localSheetId="8">#REF!</definedName>
    <definedName name="Q_G2_22B_AS_VR">#REF!</definedName>
    <definedName name="Q_G2_45B_AS_PR" localSheetId="8">#REF!</definedName>
    <definedName name="Q_G2_45B_AS_PR">#REF!</definedName>
    <definedName name="Q_G2_45B_AS_VR" localSheetId="8">#REF!</definedName>
    <definedName name="Q_G2_45B_AS_VR">#REF!</definedName>
    <definedName name="Q_G3_22B_BS_PR" localSheetId="8">#REF!</definedName>
    <definedName name="Q_G3_22B_BS_PR">#REF!</definedName>
    <definedName name="Q_G3_22B_BS_VR" localSheetId="8">#REF!</definedName>
    <definedName name="Q_G3_22B_BS_VR">#REF!</definedName>
    <definedName name="Q_G3_45B_BS_PR" localSheetId="8">#REF!</definedName>
    <definedName name="Q_G3_45B_BS_PR">#REF!</definedName>
    <definedName name="Q_G3_45B_BS_VR" localSheetId="8">#REF!</definedName>
    <definedName name="Q_G3_45B_BS_VR">#REF!</definedName>
    <definedName name="Q_GRAVEL_SHOLDERS" localSheetId="8">[293]R_Det!#REF!</definedName>
    <definedName name="Q_GRAVEL_SHOLDERS">[293]R_Det!#REF!</definedName>
    <definedName name="Q_GROUT_REV" localSheetId="8">#REF!</definedName>
    <definedName name="Q_GROUT_REV" localSheetId="0">#REF!</definedName>
    <definedName name="Q_GROUT_REV">#REF!</definedName>
    <definedName name="Q_GS" localSheetId="8">#REF!</definedName>
    <definedName name="Q_GS" localSheetId="0">#REF!</definedName>
    <definedName name="Q_GS">#REF!</definedName>
    <definedName name="Q_GSB">[292]R_Det!$I$17</definedName>
    <definedName name="Q_HP" localSheetId="8">#REF!</definedName>
    <definedName name="Q_HP" localSheetId="0">#REF!</definedName>
    <definedName name="Q_HP">#REF!</definedName>
    <definedName name="Q_HP_1000" localSheetId="8">#REF!</definedName>
    <definedName name="Q_HP_1000" localSheetId="0">#REF!</definedName>
    <definedName name="Q_HP_1000">#REF!</definedName>
    <definedName name="Q_HP_600" localSheetId="8">#REF!</definedName>
    <definedName name="Q_HP_600" localSheetId="0">#REF!</definedName>
    <definedName name="Q_HP_600">#REF!</definedName>
    <definedName name="Q_HP_800" localSheetId="8">#REF!</definedName>
    <definedName name="Q_HP_800">#REF!</definedName>
    <definedName name="Q_HYSD_FOUND" localSheetId="8">#REF!</definedName>
    <definedName name="Q_HYSD_FOUND">#REF!</definedName>
    <definedName name="Q_HYSD_SUB" localSheetId="8">#REF!</definedName>
    <definedName name="Q_HYSD_SUB">#REF!</definedName>
    <definedName name="Q_HYSD_SUPER" localSheetId="8">#REF!</definedName>
    <definedName name="Q_HYSD_SUPER">#REF!</definedName>
    <definedName name="Q_M15_DIVIDERS" localSheetId="8">#REF!</definedName>
    <definedName name="Q_M15_DIVIDERS">#REF!</definedName>
    <definedName name="Q_M15_FOUND" localSheetId="8">#REF!</definedName>
    <definedName name="Q_M15_FOUND">#REF!</definedName>
    <definedName name="Q_M15_LEVEL" localSheetId="8">#REF!</definedName>
    <definedName name="Q_M15_LEVEL">#REF!</definedName>
    <definedName name="Q_M15_SUB" localSheetId="8">#REF!</definedName>
    <definedName name="Q_M15_SUB">#REF!</definedName>
    <definedName name="Q_M20R_BEDBLOCKS" localSheetId="8">#REF!</definedName>
    <definedName name="Q_M20R_BEDBLOCKS">#REF!</definedName>
    <definedName name="Q_M20R_COVER_SLAB" localSheetId="8">#REF!</definedName>
    <definedName name="Q_M20R_COVER_SLAB">#REF!</definedName>
    <definedName name="Q_M20R_DECK" localSheetId="8">#REF!</definedName>
    <definedName name="Q_M20R_DECK">#REF!</definedName>
    <definedName name="Q_M20R_RAIL" localSheetId="8">#REF!</definedName>
    <definedName name="Q_M20R_RAIL">#REF!</definedName>
    <definedName name="Q_M25R_APP" localSheetId="8">#REF!</definedName>
    <definedName name="Q_M25R_APP">#REF!</definedName>
    <definedName name="Q_M30R_WC" localSheetId="8">#REF!</definedName>
    <definedName name="Q_M30R_WC">#REF!</definedName>
    <definedName name="Q_M35_CCP" localSheetId="8">#REF!</definedName>
    <definedName name="Q_M35_CCP">#REF!</definedName>
    <definedName name="Q_M35_FLY_CCP" localSheetId="8">#REF!</definedName>
    <definedName name="Q_M35_FLY_CCP">#REF!</definedName>
    <definedName name="Q_MILD" localSheetId="8">#REF!</definedName>
    <definedName name="Q_MILD">#REF!</definedName>
    <definedName name="Q_MSS">[69]R_Det!$I$48</definedName>
    <definedName name="Q_PAINT" localSheetId="8">#REF!</definedName>
    <definedName name="Q_PAINT" localSheetId="0">#REF!</definedName>
    <definedName name="Q_PAINT">#REF!</definedName>
    <definedName name="q_pick" localSheetId="8">[293]R_Det!#REF!</definedName>
    <definedName name="q_pick" localSheetId="0">[293]R_Det!#REF!</definedName>
    <definedName name="q_pick">[293]R_Det!#REF!</definedName>
    <definedName name="Q_PLAST" localSheetId="8">#REF!</definedName>
    <definedName name="Q_PLAST" localSheetId="0">#REF!</definedName>
    <definedName name="Q_PLAST">#REF!</definedName>
    <definedName name="Q_REV300" localSheetId="8">#REF!</definedName>
    <definedName name="Q_REV300" localSheetId="0">#REF!</definedName>
    <definedName name="Q_REV300">#REF!</definedName>
    <definedName name="Q_SANDFILL" localSheetId="8">#REF!</definedName>
    <definedName name="Q_SANDFILL" localSheetId="0">#REF!</definedName>
    <definedName name="Q_SANDFILL">#REF!</definedName>
    <definedName name="Q_SCAR_BT" localSheetId="8">#REF!</definedName>
    <definedName name="Q_SCAR_BT">#REF!</definedName>
    <definedName name="Q_SCAR_GRA" localSheetId="8">#REF!</definedName>
    <definedName name="Q_SCAR_GRA">#REF!</definedName>
    <definedName name="Q_SCSD" localSheetId="8">[293]R_Det!#REF!</definedName>
    <definedName name="Q_SCSD">[293]R_Det!#REF!</definedName>
    <definedName name="Q_SCSD_6070" localSheetId="8">#REF!</definedName>
    <definedName name="Q_SCSD_6070" localSheetId="0">#REF!</definedName>
    <definedName name="Q_SCSD_6070">#REF!</definedName>
    <definedName name="Q_SCSD_80100" localSheetId="8">#REF!</definedName>
    <definedName name="Q_SCSD_80100" localSheetId="0">#REF!</definedName>
    <definedName name="Q_SCSD_80100">#REF!</definedName>
    <definedName name="Q_SDBC" localSheetId="8">[293]R_Det!#REF!</definedName>
    <definedName name="Q_SDBC" localSheetId="0">[293]R_Det!#REF!</definedName>
    <definedName name="Q_SDBC">[293]R_Det!#REF!</definedName>
    <definedName name="Q_TACK" localSheetId="8">[293]R_Det!#REF!</definedName>
    <definedName name="Q_TACK" localSheetId="0">[293]R_Det!#REF!</definedName>
    <definedName name="Q_TACK">[293]R_Det!#REF!</definedName>
    <definedName name="Q_WBM2" localSheetId="8">[293]R_Det!#REF!</definedName>
    <definedName name="Q_WBM2" localSheetId="0">[293]R_Det!#REF!</definedName>
    <definedName name="Q_WBM2">[293]R_Det!#REF!</definedName>
    <definedName name="Q_WBM3" localSheetId="8">[293]R_Det!#REF!</definedName>
    <definedName name="Q_WBM3">[293]R_Det!#REF!</definedName>
    <definedName name="Q_WMM" localSheetId="8">#REF!</definedName>
    <definedName name="Q_WMM" localSheetId="0">#REF!</definedName>
    <definedName name="Q_WMM">#REF!</definedName>
    <definedName name="Qmaxvorkl">[114]BALAN1!$F$11</definedName>
    <definedName name="Qmittelvorkl">[114]BALAN1!$F$10</definedName>
    <definedName name="QOM">[193]Material!$D$74</definedName>
    <definedName name="QQ">[180]m1!$D$9</definedName>
    <definedName name="qqq" localSheetId="8">#REF!</definedName>
    <definedName name="qqq" localSheetId="0">#REF!</definedName>
    <definedName name="qqq">#REF!</definedName>
    <definedName name="qqqq" localSheetId="8">#REF!</definedName>
    <definedName name="qqqq" localSheetId="0">#REF!</definedName>
    <definedName name="qqqq">#REF!</definedName>
    <definedName name="QQQQQQ" localSheetId="8">[294]Lead!#REF!</definedName>
    <definedName name="QQQQQQ" localSheetId="0">[294]Lead!#REF!</definedName>
    <definedName name="QQQQQQ">[294]Lead!#REF!</definedName>
    <definedName name="qqqqqqqqq" localSheetId="8">[73]data!#REF!</definedName>
    <definedName name="qqqqqqqqq" localSheetId="0">[73]data!#REF!</definedName>
    <definedName name="qqqqqqqqq">[73]data!#REF!</definedName>
    <definedName name="qqqqqqqqqqqqq" localSheetId="8">#REF!</definedName>
    <definedName name="qqqqqqqqqqqqq" localSheetId="0">#REF!</definedName>
    <definedName name="qqqqqqqqqqqqq">#REF!</definedName>
    <definedName name="qqww" localSheetId="8">#REF!</definedName>
    <definedName name="qqww" localSheetId="0">#REF!</definedName>
    <definedName name="qqww">#REF!</definedName>
    <definedName name="qr">'[44]Lead statement'!$P$10</definedName>
    <definedName name="QrezirkRegenw.">[114]BALAN1!$H$11</definedName>
    <definedName name="QrezirkTrockenw.">[114]BALAN1!$H$10</definedName>
    <definedName name="QRückläufe">[295]BALAN1!$E$10</definedName>
    <definedName name="QSchlamwasser_Dauer">[295]BALAN1!$E$54</definedName>
    <definedName name="Qu" localSheetId="8">#REF!</definedName>
    <definedName name="Qu" localSheetId="0">#REF!</definedName>
    <definedName name="Qu">#REF!</definedName>
    <definedName name="quarry" localSheetId="8">[63]Material!#REF!</definedName>
    <definedName name="quarry" localSheetId="0">[63]Material!#REF!</definedName>
    <definedName name="quarry">[63]Material!#REF!</definedName>
    <definedName name="Quarry_rubbish" localSheetId="8">[63]Material!#REF!</definedName>
    <definedName name="Quarry_rubbish">[63]Material!#REF!</definedName>
    <definedName name="Quaspall" localSheetId="8">#REF!</definedName>
    <definedName name="Quaspall" localSheetId="0">#REF!</definedName>
    <definedName name="Quaspall">#REF!</definedName>
    <definedName name="que" localSheetId="8">'[24]LEAD (2)'!#REF!</definedName>
    <definedName name="que" localSheetId="0">'[24]LEAD (2)'!#REF!</definedName>
    <definedName name="que">'[24]LEAD (2)'!#REF!</definedName>
    <definedName name="quer10" localSheetId="8">#REF!</definedName>
    <definedName name="quer10" localSheetId="0">#REF!</definedName>
    <definedName name="quer10">#REF!</definedName>
    <definedName name="QUERY2" localSheetId="8">[296]data!#REF!</definedName>
    <definedName name="QUERY2" localSheetId="0">[296]data!#REF!</definedName>
    <definedName name="QUERY2">[296]data!#REF!</definedName>
    <definedName name="qwe" localSheetId="8">#REF!</definedName>
    <definedName name="qwe" localSheetId="0">#REF!</definedName>
    <definedName name="qwe">#REF!</definedName>
    <definedName name="qwwetrty" localSheetId="8">#REF!</definedName>
    <definedName name="qwwetrty" localSheetId="0">#REF!</definedName>
    <definedName name="qwwetrty">#REF!</definedName>
    <definedName name="qwww" localSheetId="8">#REF!</definedName>
    <definedName name="qwww" localSheetId="0">#REF!</definedName>
    <definedName name="qwww">#REF!</definedName>
    <definedName name="R.12.M" localSheetId="8">'[297]LEAD STATEMENT'!#REF!</definedName>
    <definedName name="R.12.M" localSheetId="0">'[297]LEAD STATEMENT'!#REF!</definedName>
    <definedName name="R.12.M">'[297]LEAD STATEMENT'!#REF!</definedName>
    <definedName name="R.25.M" localSheetId="8">'[297]LEAD STATEMENT'!#REF!</definedName>
    <definedName name="R.25.M" localSheetId="0">'[297]LEAD STATEMENT'!#REF!</definedName>
    <definedName name="R.25.M">'[297]LEAD STATEMENT'!#REF!</definedName>
    <definedName name="R.40.M">'[298]LEAD STATEMENT'!$N$10</definedName>
    <definedName name="R.6.M" localSheetId="8">'[297]LEAD STATEMENT'!#REF!</definedName>
    <definedName name="R.6.M" localSheetId="0">'[297]LEAD STATEMENT'!#REF!</definedName>
    <definedName name="R.6.M">'[297]LEAD STATEMENT'!#REF!</definedName>
    <definedName name="r.ac.pipe.100.cl" localSheetId="8">'[297]DATA SHEET'!#REF!</definedName>
    <definedName name="r.ac.pipe.100.cl" localSheetId="0">'[297]DATA SHEET'!#REF!</definedName>
    <definedName name="r.ac.pipe.100.cl">'[297]DATA SHEET'!#REF!</definedName>
    <definedName name="r.ac.pipe.125.cl" localSheetId="8">'[297]DATA SHEET'!#REF!</definedName>
    <definedName name="r.ac.pipe.125.cl" localSheetId="0">'[297]DATA SHEET'!#REF!</definedName>
    <definedName name="r.ac.pipe.125.cl">'[297]DATA SHEET'!#REF!</definedName>
    <definedName name="r.ac.pipe.150.cl" localSheetId="8">'[297]DATA SHEET'!#REF!</definedName>
    <definedName name="r.ac.pipe.150.cl" localSheetId="0">'[297]DATA SHEET'!#REF!</definedName>
    <definedName name="r.ac.pipe.150.cl">'[297]DATA SHEET'!#REF!</definedName>
    <definedName name="r.ac.pipe.200.cl" localSheetId="8">'[297]DATA SHEET'!#REF!</definedName>
    <definedName name="r.ac.pipe.200.cl">'[297]DATA SHEET'!#REF!</definedName>
    <definedName name="r.ac.pipe.80.cl" localSheetId="8">'[297]DATA SHEET'!#REF!</definedName>
    <definedName name="r.ac.pipe.80.cl">'[297]DATA SHEET'!#REF!</definedName>
    <definedName name="r.block.20" localSheetId="8">'[297]DATA SHEET'!#REF!</definedName>
    <definedName name="r.block.20">'[297]DATA SHEET'!#REF!</definedName>
    <definedName name="r.block.50" localSheetId="8">'[297]DATA SHEET'!#REF!</definedName>
    <definedName name="r.block.50">'[297]DATA SHEET'!#REF!</definedName>
    <definedName name="R.Cement">'[298]LEAD STATEMENT'!$N$20</definedName>
    <definedName name="r.ew.emb" localSheetId="8">'[297]DATA SHEET'!#REF!</definedName>
    <definedName name="r.ew.emb" localSheetId="0">'[297]DATA SHEET'!#REF!</definedName>
    <definedName name="r.ew.emb">'[297]DATA SHEET'!#REF!</definedName>
    <definedName name="r.ew.found" localSheetId="8">'[297]DATA SHEET'!#REF!</definedName>
    <definedName name="r.ew.found" localSheetId="0">'[297]DATA SHEET'!#REF!</definedName>
    <definedName name="r.ew.found">'[297]DATA SHEET'!#REF!</definedName>
    <definedName name="r.ew.rf.cons" localSheetId="8">'[299] data sheet '!#REF!</definedName>
    <definedName name="r.ew.rf.cons" localSheetId="0">'[299] data sheet '!#REF!</definedName>
    <definedName name="r.ew.rf.cons">'[299] data sheet '!#REF!</definedName>
    <definedName name="r.floor.pl" localSheetId="8">'[297]DATA SHEET'!#REF!</definedName>
    <definedName name="r.floor.pl" localSheetId="0">'[297]DATA SHEET'!#REF!</definedName>
    <definedName name="r.floor.pl">'[297]DATA SHEET'!#REF!</definedName>
    <definedName name="R.Gravel" localSheetId="8">'[297]LEAD STATEMENT'!#REF!</definedName>
    <definedName name="R.Gravel">'[297]LEAD STATEMENT'!#REF!</definedName>
    <definedName name="r.media.m.20" localSheetId="8">'[297]DATA SHEET'!#REF!</definedName>
    <definedName name="r.media.m.20">'[297]DATA SHEET'!#REF!</definedName>
    <definedName name="r.media.m.6" localSheetId="8">'[297]DATA SHEET'!#REF!</definedName>
    <definedName name="r.media.m.6">'[297]DATA SHEET'!#REF!</definedName>
    <definedName name="r.media.sd.c" localSheetId="8">'[297]DATA SHEET'!#REF!</definedName>
    <definedName name="r.media.sd.c">'[297]DATA SHEET'!#REF!</definedName>
    <definedName name="r.media.sd.f" localSheetId="8">'[297]DATA SHEET'!#REF!</definedName>
    <definedName name="r.media.sd.f">'[297]DATA SHEET'!#REF!</definedName>
    <definedName name="R.Napa" localSheetId="8">'[297]LEAD STATEMENT'!#REF!</definedName>
    <definedName name="R.Napa">'[297]LEAD STATEMENT'!#REF!</definedName>
    <definedName name="r.ohsr.40.12.7" localSheetId="8">#REF!</definedName>
    <definedName name="r.ohsr.40.12.7" localSheetId="0">#REF!</definedName>
    <definedName name="r.ohsr.40.12.7">#REF!</definedName>
    <definedName name="r.ohsr.40.9.55" localSheetId="8">#REF!</definedName>
    <definedName name="r.ohsr.40.9.55" localSheetId="0">#REF!</definedName>
    <definedName name="r.ohsr.40.9.55">#REF!</definedName>
    <definedName name="r.ohsr.60.12.9" localSheetId="8">#REF!</definedName>
    <definedName name="r.ohsr.60.12.9" localSheetId="0">#REF!</definedName>
    <definedName name="r.ohsr.60.12.9">#REF!</definedName>
    <definedName name="r.ohsr.60.9.75" localSheetId="8">#REF!</definedName>
    <definedName name="r.ohsr.60.9.75">#REF!</definedName>
    <definedName name="r.pcc.124.12" localSheetId="8">'[297]DATA SHEET'!#REF!</definedName>
    <definedName name="r.pcc.124.12">'[297]DATA SHEET'!#REF!</definedName>
    <definedName name="r.pl.rf" localSheetId="8">'[297]DATA SHEET'!#REF!</definedName>
    <definedName name="r.pl.rf">'[297]DATA SHEET'!#REF!</definedName>
    <definedName name="R.Rs.Mason" localSheetId="8">'[297]LEAD STATEMENT'!#REF!</definedName>
    <definedName name="R.Rs.Mason">'[297]LEAD STATEMENT'!#REF!</definedName>
    <definedName name="R.Rs.Riv.300" localSheetId="8">'[297]LEAD STATEMENT'!#REF!</definedName>
    <definedName name="R.Rs.Riv.300">'[297]LEAD STATEMENT'!#REF!</definedName>
    <definedName name="r.sd.media" localSheetId="8">'[297]LEAD STATEMENT'!#REF!</definedName>
    <definedName name="r.sd.media">'[297]LEAD STATEMENT'!#REF!</definedName>
    <definedName name="R.Sd.Mort">'[298]LEAD STATEMENT'!$N$7</definedName>
    <definedName name="R.Teak" localSheetId="8">'[297]LEAD STATEMENT'!#REF!</definedName>
    <definedName name="R.Teak" localSheetId="0">'[297]LEAD STATEMENT'!#REF!</definedName>
    <definedName name="R.Teak">'[297]LEAD STATEMENT'!#REF!</definedName>
    <definedName name="r.vrcc.cur.wall.20" localSheetId="8">'[297]DATA SHEET'!#REF!</definedName>
    <definedName name="r.vrcc.cur.wall.20" localSheetId="0">'[297]DATA SHEET'!#REF!</definedName>
    <definedName name="r.vrcc.cur.wall.20">'[297]DATA SHEET'!#REF!</definedName>
    <definedName name="R_136_BCCP" localSheetId="8">#REF!</definedName>
    <definedName name="R_136_BCCP" localSheetId="0">#REF!</definedName>
    <definedName name="R_136_BCCP">#REF!</definedName>
    <definedName name="R_136_BODY" localSheetId="8">#REF!</definedName>
    <definedName name="R_136_BODY" localSheetId="0">#REF!</definedName>
    <definedName name="R_136_BODY">#REF!</definedName>
    <definedName name="R_136_Bodywalls">'[300]Road data'!$K$399</definedName>
    <definedName name="R_136_FLY_BCCP" localSheetId="8">#REF!</definedName>
    <definedName name="R_136_FLY_BCCP" localSheetId="0">#REF!</definedName>
    <definedName name="R_136_FLY_BCCP">#REF!</definedName>
    <definedName name="R_136_Found">'[300]Road data'!$K$374</definedName>
    <definedName name="R_148_BCCP" localSheetId="8">#REF!</definedName>
    <definedName name="R_148_BCCP" localSheetId="0">#REF!</definedName>
    <definedName name="R_148_BCCP">#REF!</definedName>
    <definedName name="R_148_belowcc">'[300]Road data'!$K$285</definedName>
    <definedName name="R_BackFill">'[300]Road data'!$K$699</definedName>
    <definedName name="R_BED_HP" localSheetId="8">#REF!</definedName>
    <definedName name="R_BED_HP" localSheetId="0">#REF!</definedName>
    <definedName name="R_BED_HP">#REF!</definedName>
    <definedName name="R_BetweenBodywalls">'[300]Road data'!$K$466</definedName>
    <definedName name="R_BM" localSheetId="8">'[77]Road data'!#REF!</definedName>
    <definedName name="R_BM" localSheetId="0">'[77]Road data'!#REF!</definedName>
    <definedName name="R_BM">'[77]Road data'!#REF!</definedName>
    <definedName name="R_BM_50" localSheetId="8">#REF!</definedName>
    <definedName name="R_BM_50" localSheetId="0">#REF!</definedName>
    <definedName name="R_BM_50">#REF!</definedName>
    <definedName name="R_BT_PATCH" localSheetId="8">#REF!</definedName>
    <definedName name="R_BT_PATCH" localSheetId="0">#REF!</definedName>
    <definedName name="R_BT_PATCH">#REF!</definedName>
    <definedName name="R_BT_PATCH_40" localSheetId="8">#REF!</definedName>
    <definedName name="R_BT_PATCH_40" localSheetId="0">#REF!</definedName>
    <definedName name="R_BT_PATCH_40">#REF!</definedName>
    <definedName name="r_det">[77]R_Det!$I$31</definedName>
    <definedName name="R_Diversion_Road" localSheetId="8">'[301]Road data'!#REF!</definedName>
    <definedName name="R_Diversion_Road" localSheetId="0">'[301]Road data'!#REF!</definedName>
    <definedName name="R_Diversion_Road">'[301]Road data'!#REF!</definedName>
    <definedName name="R_EW_C" localSheetId="8">#REF!</definedName>
    <definedName name="R_EW_C" localSheetId="0">#REF!</definedName>
    <definedName name="R_EW_C">#REF!</definedName>
    <definedName name="R_EW_Car" localSheetId="8">'[77]Road data'!#REF!</definedName>
    <definedName name="R_EW_Car" localSheetId="0">'[77]Road data'!#REF!</definedName>
    <definedName name="R_EW_Car">'[77]Road data'!#REF!</definedName>
    <definedName name="R_EW_FMC_Car">'[292]Road data'!$K$49</definedName>
    <definedName name="R_EW_FMC_Side">'[292]Road data'!$K$30</definedName>
    <definedName name="R_EW_Form_OMC">'[300]Road data'!$K$58</definedName>
    <definedName name="R_EW_FOUND" localSheetId="8">#REF!</definedName>
    <definedName name="R_EW_FOUND" localSheetId="0">#REF!</definedName>
    <definedName name="R_EW_FOUND">#REF!</definedName>
    <definedName name="R_EW_Man">'[128]Road data'!$J$251</definedName>
    <definedName name="R_EW_OMC_Car">'[128]Road data'!$J$42</definedName>
    <definedName name="R_EW_OMC_Side" localSheetId="8">'[77]Road data'!#REF!</definedName>
    <definedName name="R_EW_OMC_Side" localSheetId="0">'[77]Road data'!#REF!</definedName>
    <definedName name="R_EW_OMC_Side">'[77]Road data'!#REF!</definedName>
    <definedName name="R_EW_S" localSheetId="8">#REF!</definedName>
    <definedName name="R_EW_S" localSheetId="0">#REF!</definedName>
    <definedName name="R_EW_S">#REF!</definedName>
    <definedName name="R_EW_Side_OMC">'[300]Road data'!$K$30</definedName>
    <definedName name="R_EW_T" localSheetId="8">#REF!</definedName>
    <definedName name="R_EW_T" localSheetId="0">#REF!</definedName>
    <definedName name="R_EW_T">#REF!</definedName>
    <definedName name="R_EW_Trench">'[302]Road data'!$K$13</definedName>
    <definedName name="R_EW_USS" localSheetId="8">#REF!</definedName>
    <definedName name="R_EW_USS" localSheetId="0">#REF!</definedName>
    <definedName name="R_EW_USS">#REF!</definedName>
    <definedName name="R_FILL_INB_BODY" localSheetId="8">#REF!</definedName>
    <definedName name="R_FILL_INB_BODY" localSheetId="0">#REF!</definedName>
    <definedName name="R_FILL_INB_BODY">#REF!</definedName>
    <definedName name="R_Filter">'[300]Road data'!$K$502</definedName>
    <definedName name="R_FILTER_ABUT" localSheetId="8">#REF!</definedName>
    <definedName name="R_FILTER_ABUT" localSheetId="0">#REF!</definedName>
    <definedName name="R_FILTER_ABUT">#REF!</definedName>
    <definedName name="R_FILTER_BPITCH" localSheetId="8">#REF!</definedName>
    <definedName name="R_FILTER_BPITCH" localSheetId="0">#REF!</definedName>
    <definedName name="R_FILTER_BPITCH">#REF!</definedName>
    <definedName name="R_G2_22B_AS_PR" localSheetId="8">#REF!</definedName>
    <definedName name="R_G2_22B_AS_PR" localSheetId="0">#REF!</definedName>
    <definedName name="R_G2_22B_AS_PR">#REF!</definedName>
    <definedName name="R_G2_22B_AS_VR" localSheetId="8">#REF!</definedName>
    <definedName name="R_G2_22B_AS_VR">#REF!</definedName>
    <definedName name="R_G2_45B_AS_PR" localSheetId="8">#REF!</definedName>
    <definedName name="R_G2_45B_AS_PR">#REF!</definedName>
    <definedName name="R_G2_45B_AS_VR" localSheetId="8">#REF!</definedName>
    <definedName name="R_G2_45B_AS_VR">#REF!</definedName>
    <definedName name="R_G3_22B_BS_PR" localSheetId="8">#REF!</definedName>
    <definedName name="R_G3_22B_BS_PR">#REF!</definedName>
    <definedName name="R_G3_22B_BS_VR" localSheetId="8">#REF!</definedName>
    <definedName name="R_G3_22B_BS_VR">#REF!</definedName>
    <definedName name="R_G3_45B_BS_PR" localSheetId="8">#REF!</definedName>
    <definedName name="R_G3_45B_BS_PR">#REF!</definedName>
    <definedName name="R_G3_45B_BS_VR" localSheetId="8">#REF!</definedName>
    <definedName name="R_G3_45B_BS_VR">#REF!</definedName>
    <definedName name="R_Gravel_Bedding">'[69]Road data'!$K$354</definedName>
    <definedName name="R_Gravel_between">'[302]Road data'!$K$356</definedName>
    <definedName name="R_Gravel_Pipebedding">'[302]Road data'!$K$299</definedName>
    <definedName name="R_Gravel_Quardrent">'[128]Road data'!$J$376</definedName>
    <definedName name="R_GravelBedding">'[300]Road data'!$K$351</definedName>
    <definedName name="R_GravelShoulders">'[292]Road data'!$K$250</definedName>
    <definedName name="R_GROUT_REV" localSheetId="8">#REF!</definedName>
    <definedName name="R_GROUT_REV" localSheetId="0">#REF!</definedName>
    <definedName name="R_GROUT_REV">#REF!</definedName>
    <definedName name="R_GS" localSheetId="8">#REF!</definedName>
    <definedName name="R_GS" localSheetId="0">#REF!</definedName>
    <definedName name="R_GS">#REF!</definedName>
    <definedName name="R_GSB">'[292]Road data'!$K$77</definedName>
    <definedName name="R_HP_1000">'[177]Road data'!$K$446</definedName>
    <definedName name="R_HP_600">'[302]Road data'!$K$333</definedName>
    <definedName name="R_HP_800">'[302]Road data'!$K$310</definedName>
    <definedName name="R_HPL_600">'[302]Road data'!$K$345</definedName>
    <definedName name="R_HPL_800">'[302]Road data'!$K$322</definedName>
    <definedName name="R_HYSD_Found">'[300]Road data'!$K$747</definedName>
    <definedName name="R_HYSD_sub">'[300]Road data'!$K$731</definedName>
    <definedName name="R_HYSD_Super">'[128]Road data'!$J$700</definedName>
    <definedName name="R_M10_base" localSheetId="8">'[301]Road data'!#REF!</definedName>
    <definedName name="R_M10_base" localSheetId="0">'[301]Road data'!#REF!</definedName>
    <definedName name="R_M10_base">'[301]Road data'!#REF!</definedName>
    <definedName name="R_M10_bCC" localSheetId="8">'[77]Road data'!#REF!</definedName>
    <definedName name="R_M10_bCC" localSheetId="0">'[77]Road data'!#REF!</definedName>
    <definedName name="R_M10_bCC">'[77]Road data'!#REF!</definedName>
    <definedName name="R_M10_bodywalls">'[302]Road data'!$K$286</definedName>
    <definedName name="R_M10_drains" localSheetId="8">'[301]Road data'!#REF!</definedName>
    <definedName name="R_M10_drains" localSheetId="0">'[301]Road data'!#REF!</definedName>
    <definedName name="R_M10_drains">'[301]Road data'!#REF!</definedName>
    <definedName name="R_M10_found">'[302]Road data'!$K$275</definedName>
    <definedName name="R_M15_dividers" localSheetId="8">'[301]Road data'!#REF!</definedName>
    <definedName name="R_M15_dividers" localSheetId="0">'[301]Road data'!#REF!</definedName>
    <definedName name="R_M15_dividers">'[301]Road data'!#REF!</definedName>
    <definedName name="R_M15_Foot">'[300]Road data'!$K$528</definedName>
    <definedName name="R_M15_footing">'[128]Road data'!$J$408</definedName>
    <definedName name="R_M15_FOUND" localSheetId="8">#REF!</definedName>
    <definedName name="R_M15_FOUND" localSheetId="0">#REF!</definedName>
    <definedName name="R_M15_FOUND">#REF!</definedName>
    <definedName name="R_M15_LEVEL" localSheetId="8">#REF!</definedName>
    <definedName name="R_M15_LEVEL" localSheetId="0">#REF!</definedName>
    <definedName name="R_M15_LEVEL">#REF!</definedName>
    <definedName name="R_M15_LevellingCoarse">'[300]Road data'!$K$679</definedName>
    <definedName name="R_M15_SUB">'[128]Road data'!$J$440</definedName>
    <definedName name="R_M20_Bed">'[300]Road data'!$K$579</definedName>
    <definedName name="R_M20_BedBack">'[128]Road data'!$J$594</definedName>
    <definedName name="R_M20_COVER" localSheetId="8">'[77]Road data'!#REF!</definedName>
    <definedName name="R_M20_COVER" localSheetId="0">'[77]Road data'!#REF!</definedName>
    <definedName name="R_M20_COVER">'[77]Road data'!#REF!</definedName>
    <definedName name="R_M20_DECKSLAB">'[128]Road data'!$J$624</definedName>
    <definedName name="R_M20_slab">'[300]Road data'!$K$604</definedName>
    <definedName name="R_M20R_BEDBLOCKS" localSheetId="8">#REF!</definedName>
    <definedName name="R_M20R_BEDBLOCKS" localSheetId="0">#REF!</definedName>
    <definedName name="R_M20R_BEDBLOCKS">#REF!</definedName>
    <definedName name="R_M20R_COVER_SLAB" localSheetId="8">#REF!</definedName>
    <definedName name="R_M20R_COVER_SLAB" localSheetId="0">#REF!</definedName>
    <definedName name="R_M20R_COVER_SLAB">#REF!</definedName>
    <definedName name="R_M20R_DECK" localSheetId="8">#REF!</definedName>
    <definedName name="R_M20R_DECK" localSheetId="0">#REF!</definedName>
    <definedName name="R_M20R_DECK">#REF!</definedName>
    <definedName name="R_M20R_RAIL" localSheetId="8">#REF!</definedName>
    <definedName name="R_M20R_RAIL">#REF!</definedName>
    <definedName name="R_M25_ApproachSlab" localSheetId="8">'[77]Road data'!#REF!</definedName>
    <definedName name="R_M25_ApproachSlab">'[77]Road data'!#REF!</definedName>
    <definedName name="R_M25R_APP" localSheetId="8">#REF!</definedName>
    <definedName name="R_M25R_APP" localSheetId="0">#REF!</definedName>
    <definedName name="R_M25R_APP">#REF!</definedName>
    <definedName name="R_M30_WC">'[128]Road data'!$J$653</definedName>
    <definedName name="R_M30R_WC" localSheetId="8">#REF!</definedName>
    <definedName name="R_M30R_WC" localSheetId="0">#REF!</definedName>
    <definedName name="R_M30R_WC">#REF!</definedName>
    <definedName name="R_M35_C2" localSheetId="8">'[301]Road data'!#REF!</definedName>
    <definedName name="R_M35_C2" localSheetId="0">'[301]Road data'!#REF!</definedName>
    <definedName name="R_M35_C2">'[301]Road data'!#REF!</definedName>
    <definedName name="R_M35_CC" localSheetId="8">'[301]Road data'!#REF!</definedName>
    <definedName name="R_M35_CC">'[301]Road data'!#REF!</definedName>
    <definedName name="R_M35_CCP" localSheetId="8">#REF!</definedName>
    <definedName name="R_M35_CCP" localSheetId="0">#REF!</definedName>
    <definedName name="R_M35_CCP">#REF!</definedName>
    <definedName name="R_M35_FLY_CCP" localSheetId="8">#REF!</definedName>
    <definedName name="R_M35_FLY_CCP" localSheetId="0">#REF!</definedName>
    <definedName name="R_M35_FLY_CCP">#REF!</definedName>
    <definedName name="R_M35_FlyAsh" localSheetId="8">'[77]Road data'!#REF!</definedName>
    <definedName name="R_M35_FlyAsh" localSheetId="0">'[77]Road data'!#REF!</definedName>
    <definedName name="R_M35_FlyAsh">'[77]Road data'!#REF!</definedName>
    <definedName name="R_Mild" localSheetId="8">'[77]Road data'!#REF!</definedName>
    <definedName name="R_Mild" localSheetId="0">'[77]Road data'!#REF!</definedName>
    <definedName name="R_Mild">'[77]Road data'!#REF!</definedName>
    <definedName name="R_MSS">'[300]Road data'!$K$244</definedName>
    <definedName name="R_PAINT" localSheetId="8">#REF!</definedName>
    <definedName name="R_PAINT" localSheetId="0">#REF!</definedName>
    <definedName name="R_PAINT">#REF!</definedName>
    <definedName name="R_Painting" localSheetId="8">'[77]Road data'!#REF!</definedName>
    <definedName name="R_Painting" localSheetId="0">'[77]Road data'!#REF!</definedName>
    <definedName name="R_Painting">'[77]Road data'!#REF!</definedName>
    <definedName name="R_Pick">'[292]Road data'!$K$88</definedName>
    <definedName name="R_PLAST" localSheetId="8">#REF!</definedName>
    <definedName name="R_PLAST" localSheetId="0">#REF!</definedName>
    <definedName name="R_PLAST">#REF!</definedName>
    <definedName name="R_PLAST_CUM" localSheetId="8">#REF!</definedName>
    <definedName name="R_PLAST_CUM" localSheetId="0">#REF!</definedName>
    <definedName name="R_PLAST_CUM">#REF!</definedName>
    <definedName name="R_PLAST_SQM" localSheetId="8">#REF!</definedName>
    <definedName name="R_PLAST_SQM" localSheetId="0">#REF!</definedName>
    <definedName name="R_PLAST_SQM">#REF!</definedName>
    <definedName name="R_Plastering" localSheetId="8">'[77]Road data'!#REF!</definedName>
    <definedName name="R_Plastering" localSheetId="0">'[77]Road data'!#REF!</definedName>
    <definedName name="R_Plastering">'[77]Road data'!#REF!</definedName>
    <definedName name="R_R300">'[300]Road data'!$K$484</definedName>
    <definedName name="R_Rev_A300" localSheetId="8">'[301]Road data'!#REF!</definedName>
    <definedName name="R_Rev_A300" localSheetId="0">'[301]Road data'!#REF!</definedName>
    <definedName name="R_Rev_A300">'[301]Road data'!#REF!</definedName>
    <definedName name="R_Rev_Q300" localSheetId="8">'[301]Road data'!#REF!</definedName>
    <definedName name="R_Rev_Q300" localSheetId="0">'[301]Road data'!#REF!</definedName>
    <definedName name="R_Rev_Q300">'[301]Road data'!#REF!</definedName>
    <definedName name="R_REV300" localSheetId="8">#REF!</definedName>
    <definedName name="R_REV300" localSheetId="0">#REF!</definedName>
    <definedName name="R_REV300">#REF!</definedName>
    <definedName name="R_SANDFILL" localSheetId="8">#REF!</definedName>
    <definedName name="R_SANDFILL" localSheetId="0">#REF!</definedName>
    <definedName name="R_SANDFILL">#REF!</definedName>
    <definedName name="R_SandFILLING" localSheetId="8">'[77]Road data'!#REF!</definedName>
    <definedName name="R_SandFILLING" localSheetId="0">'[77]Road data'!#REF!</definedName>
    <definedName name="R_SandFILLING">'[77]Road data'!#REF!</definedName>
    <definedName name="R_Scar_BT" localSheetId="8">'[77]Road data'!#REF!</definedName>
    <definedName name="R_Scar_BT" localSheetId="0">'[77]Road data'!#REF!</definedName>
    <definedName name="R_Scar_BT">'[77]Road data'!#REF!</definedName>
    <definedName name="R_SCAR_GRA" localSheetId="8">#REF!</definedName>
    <definedName name="R_SCAR_GRA" localSheetId="0">#REF!</definedName>
    <definedName name="R_SCAR_GRA">#REF!</definedName>
    <definedName name="R_Scar_GSB" localSheetId="8">'[77]Road data'!#REF!</definedName>
    <definedName name="R_Scar_GSB" localSheetId="0">'[77]Road data'!#REF!</definedName>
    <definedName name="R_Scar_GSB">'[77]Road data'!#REF!</definedName>
    <definedName name="R_Scarf">'[300]Road data'!$K$97</definedName>
    <definedName name="R_SCSD">'[300]Road data'!$K$198</definedName>
    <definedName name="R_SCSD_6070">'[292]Road data'!$K$172</definedName>
    <definedName name="R_SCSD_80100" localSheetId="8">'[128]Road data'!#REF!</definedName>
    <definedName name="R_SCSD_80100" localSheetId="0">'[128]Road data'!#REF!</definedName>
    <definedName name="R_SCSD_80100">'[128]Road data'!#REF!</definedName>
    <definedName name="R_SDBC">'[292]Road data'!$K$233</definedName>
    <definedName name="R_shoulders">'[300]Road data'!$K$263</definedName>
    <definedName name="R_Tack">'[292]Road data'!$K$196</definedName>
    <definedName name="R_WBM_G2">'[300]Road data'!$K$121</definedName>
    <definedName name="R_WBM_G3">'[300]Road data'!$K$144</definedName>
    <definedName name="R_WBM2" localSheetId="8">'[77]Road data'!#REF!</definedName>
    <definedName name="R_WBM2" localSheetId="0">'[77]Road data'!#REF!</definedName>
    <definedName name="R_WBM2">'[77]Road data'!#REF!</definedName>
    <definedName name="R_WBM2_HS">'[292]Road data'!$K$115</definedName>
    <definedName name="R_WBM2_HVR" localSheetId="8">'[77]Road data'!#REF!</definedName>
    <definedName name="R_WBM2_HVR" localSheetId="0">'[77]Road data'!#REF!</definedName>
    <definedName name="R_WBM2_HVR">'[77]Road data'!#REF!</definedName>
    <definedName name="R_WBM2_MCS" localSheetId="8">'[77]Road data'!#REF!</definedName>
    <definedName name="R_WBM2_MCS" localSheetId="0">'[77]Road data'!#REF!</definedName>
    <definedName name="R_WBM2_MCS">'[77]Road data'!#REF!</definedName>
    <definedName name="R_WBM3" localSheetId="8">'[77]Road data'!#REF!</definedName>
    <definedName name="R_WBM3" localSheetId="0">'[77]Road data'!#REF!</definedName>
    <definedName name="R_WBM3">'[77]Road data'!#REF!</definedName>
    <definedName name="R_WBM3_HS">'[292]Road data'!$K$141</definedName>
    <definedName name="R_WBM3_HVR" localSheetId="8">'[77]Road data'!#REF!</definedName>
    <definedName name="R_WBM3_HVR" localSheetId="0">'[77]Road data'!#REF!</definedName>
    <definedName name="R_WBM3_HVR">'[77]Road data'!#REF!</definedName>
    <definedName name="R_WBM3_MCS" localSheetId="8">'[77]Road data'!#REF!</definedName>
    <definedName name="R_WBM3_MCS" localSheetId="0">'[77]Road data'!#REF!</definedName>
    <definedName name="R_WBM3_MCS">'[77]Road data'!#REF!</definedName>
    <definedName name="R_Weepholes">'[128]Road data'!$J$733</definedName>
    <definedName name="R_WMM" localSheetId="8">'[77]Road data'!#REF!</definedName>
    <definedName name="R_WMM" localSheetId="0">'[77]Road data'!#REF!</definedName>
    <definedName name="R_WMM">'[77]Road data'!#REF!</definedName>
    <definedName name="ra">'[175]Plant &amp;  Machinery'!$G$4</definedName>
    <definedName name="raams" localSheetId="8">#REF!</definedName>
    <definedName name="raams" localSheetId="0">#REF!</definedName>
    <definedName name="raams">#REF!</definedName>
    <definedName name="Rabbit" localSheetId="8">#REF!</definedName>
    <definedName name="Rabbit" localSheetId="0">#REF!</definedName>
    <definedName name="Rabbit">#REF!</definedName>
    <definedName name="raf">[161]Material!$D$130</definedName>
    <definedName name="raffs">'[161]Plant &amp;  Machinery'!$G$13</definedName>
    <definedName name="rafi">'[161]Plant &amp;  Machinery'!$G$4</definedName>
    <definedName name="raghava" localSheetId="8">#REF!</definedName>
    <definedName name="raghava" localSheetId="0">#REF!</definedName>
    <definedName name="raghava">#REF!</definedName>
    <definedName name="raised_pointing" localSheetId="8">#REF!</definedName>
    <definedName name="raised_pointing" localSheetId="0">#REF!</definedName>
    <definedName name="raised_pointing">#REF!</definedName>
    <definedName name="raj" localSheetId="8">#REF!</definedName>
    <definedName name="raj" localSheetId="0">#REF!</definedName>
    <definedName name="raj">#REF!</definedName>
    <definedName name="raju">[161]Material!$D$126</definedName>
    <definedName name="ram">[161]Material!$D$129</definedName>
    <definedName name="raMA" localSheetId="8">[303]Data!#REF!</definedName>
    <definedName name="raMA" localSheetId="0">[303]Data!#REF!</definedName>
    <definedName name="raMA">[303]Data!#REF!</definedName>
    <definedName name="raod" localSheetId="8">[89]Lead!#REF!</definedName>
    <definedName name="raod" localSheetId="0">[89]Lead!#REF!</definedName>
    <definedName name="raod">[89]Lead!#REF!</definedName>
    <definedName name="ras" localSheetId="8">#REF!</definedName>
    <definedName name="ras" localSheetId="0">#REF!</definedName>
    <definedName name="ras">#REF!</definedName>
    <definedName name="rat">[161]Material!$D$51</definedName>
    <definedName name="RatAna" localSheetId="8">#REF!</definedName>
    <definedName name="RatAna" localSheetId="0">#REF!</definedName>
    <definedName name="RatAna">#REF!</definedName>
    <definedName name="rate">'[304]lead-st'!$L$12</definedName>
    <definedName name="rate12">'[8]lead-st'!$L$9</definedName>
    <definedName name="rate20">'[8]lead-st'!$L$8</definedName>
    <definedName name="rate40">'[8]lead-st'!$L$7</definedName>
    <definedName name="ratecrs">'[8]lead-st'!$L$12</definedName>
    <definedName name="ratemix">[266]leads!$H$14</definedName>
    <definedName name="raterough">'[8]lead-st'!$L$13</definedName>
    <definedName name="raterr">'[8]lead-st'!$L$11</definedName>
    <definedName name="rates" localSheetId="8">#REF!</definedName>
    <definedName name="rates" localSheetId="0">#REF!</definedName>
    <definedName name="rates">#REF!</definedName>
    <definedName name="rates1" localSheetId="8">#REF!</definedName>
    <definedName name="rates1" localSheetId="0">#REF!</definedName>
    <definedName name="rates1">#REF!</definedName>
    <definedName name="rates11" localSheetId="8">#REF!</definedName>
    <definedName name="rates11" localSheetId="0">#REF!</definedName>
    <definedName name="rates11">#REF!</definedName>
    <definedName name="rates4" localSheetId="8">#REF!</definedName>
    <definedName name="rates4" localSheetId="0">#REF!</definedName>
    <definedName name="rates4">#REF!</definedName>
    <definedName name="ratesand">'[8]lead-st'!$L$10</definedName>
    <definedName name="Ravu" localSheetId="8">#REF!</definedName>
    <definedName name="Ravu" localSheetId="0">#REF!</definedName>
    <definedName name="Ravu">#REF!</definedName>
    <definedName name="rax">[161]Material!$D$47</definedName>
    <definedName name="raxs">[175]Material!$D$47</definedName>
    <definedName name="rb">'[42]C-data'!$F$112</definedName>
    <definedName name="rbsw" localSheetId="8">#REF!</definedName>
    <definedName name="rbsw" localSheetId="0">#REF!</definedName>
    <definedName name="rbsw">#REF!</definedName>
    <definedName name="rbw" localSheetId="8">#REF!</definedName>
    <definedName name="rbw" localSheetId="0">#REF!</definedName>
    <definedName name="rbw">#REF!</definedName>
    <definedName name="RCArea" localSheetId="8" hidden="1">#REF!</definedName>
    <definedName name="RCArea" localSheetId="0" hidden="1">#REF!</definedName>
    <definedName name="RCArea" hidden="1">#REF!</definedName>
    <definedName name="RCC_CL" localSheetId="8">[62]wh_data_R!#REF!</definedName>
    <definedName name="RCC_CL" localSheetId="0">[62]wh_data_R!#REF!</definedName>
    <definedName name="RCC_CL">[62]wh_data_R!#REF!</definedName>
    <definedName name="RCC_CLL">[62]wh_data_R!$AL$1440:$AN$1441</definedName>
    <definedName name="RCC_D_R">[62]CPHEEO!$BG$3:$BG$13</definedName>
    <definedName name="rcc_mix">'[110]data existing_do not delete'!$F$14:$F$15</definedName>
    <definedName name="rcc_vrcc_mix">'[110]data existing_do not delete'!$G$14:$G$17</definedName>
    <definedName name="RCM__facia__railing" localSheetId="8">[63]Works!#REF!</definedName>
    <definedName name="RCM__facia__railing" localSheetId="0">[63]Works!#REF!</definedName>
    <definedName name="RCM__facia__railing">[63]Works!#REF!</definedName>
    <definedName name="rcm_facia" localSheetId="8">#REF!</definedName>
    <definedName name="rcm_facia" localSheetId="0">#REF!</definedName>
    <definedName name="rcm_facia">#REF!</definedName>
    <definedName name="rcml" localSheetId="8">#REF!</definedName>
    <definedName name="rcml" localSheetId="0">#REF!</definedName>
    <definedName name="rcml">#REF!</definedName>
    <definedName name="rcwbgl" localSheetId="8">#REF!</definedName>
    <definedName name="rcwbgl" localSheetId="0">#REF!</definedName>
    <definedName name="rcwbgl">#REF!</definedName>
    <definedName name="rcwbgl2" localSheetId="8">#REF!</definedName>
    <definedName name="rcwbgl2">#REF!</definedName>
    <definedName name="rd" localSheetId="8">#REF!</definedName>
    <definedName name="rd">#REF!</definedName>
    <definedName name="rdm" localSheetId="8">#REF!</definedName>
    <definedName name="rdm">#REF!</definedName>
    <definedName name="RE" localSheetId="8">#REF!</definedName>
    <definedName name="RE">#REF!</definedName>
    <definedName name="Rear" localSheetId="8">[305]COLUMN!#REF!</definedName>
    <definedName name="Rear">[305]COLUMN!#REF!</definedName>
    <definedName name="rear1" localSheetId="8">[305]COLUMN!#REF!</definedName>
    <definedName name="rear1">[305]COLUMN!#REF!</definedName>
    <definedName name="REARS" localSheetId="8">[305]COLUMN!#REF!</definedName>
    <definedName name="REARS">[305]COLUMN!#REF!</definedName>
    <definedName name="rect_4_415" localSheetId="8">#REF!</definedName>
    <definedName name="rect_4_415" localSheetId="0">#REF!</definedName>
    <definedName name="rect_4_415">#REF!</definedName>
    <definedName name="Rectangular_L_beam" localSheetId="8">[63]Works!#REF!</definedName>
    <definedName name="Rectangular_L_beam" localSheetId="0">[63]Works!#REF!</definedName>
    <definedName name="Rectangular_L_beam">[63]Works!#REF!</definedName>
    <definedName name="RECV" localSheetId="8">#REF!</definedName>
    <definedName name="RECV" localSheetId="0">#REF!</definedName>
    <definedName name="RECV">#REF!</definedName>
    <definedName name="red" localSheetId="8">#REF!</definedName>
    <definedName name="red" localSheetId="0">#REF!</definedName>
    <definedName name="red">#REF!</definedName>
    <definedName name="reddy">'[306]Lead-2014-15'!$E$8</definedName>
    <definedName name="ree" localSheetId="8">#REF!</definedName>
    <definedName name="ree" localSheetId="0">#REF!</definedName>
    <definedName name="ree">#REF!</definedName>
    <definedName name="REFIL">[13]DATA!$H$189</definedName>
    <definedName name="refilling" localSheetId="8">#REF!</definedName>
    <definedName name="refilling" localSheetId="0">#REF!</definedName>
    <definedName name="refilling">#REF!</definedName>
    <definedName name="refrt" localSheetId="8">[63]Material!#REF!</definedName>
    <definedName name="refrt" localSheetId="0">[63]Material!#REF!</definedName>
    <definedName name="refrt">[63]Material!#REF!</definedName>
    <definedName name="reil1" localSheetId="8">#REF!</definedName>
    <definedName name="reil1" localSheetId="0">#REF!</definedName>
    <definedName name="reil1">#REF!</definedName>
    <definedName name="rel" localSheetId="8">#REF!</definedName>
    <definedName name="rel" localSheetId="0">#REF!</definedName>
    <definedName name="rel">#REF!</definedName>
    <definedName name="Removal_of_imponea__cornea" localSheetId="8">#REF!</definedName>
    <definedName name="Removal_of_imponea__cornea" localSheetId="0">#REF!</definedName>
    <definedName name="Removal_of_imponea__cornea">#REF!</definedName>
    <definedName name="Removal_of_Jammu" localSheetId="8">#REF!</definedName>
    <definedName name="Removal_of_Jammu">#REF!</definedName>
    <definedName name="Removal_of_natchu__goobi__thooti_etc.__for_every_extra_lead_or_lift_over_the_initial_lead_or_lift." localSheetId="8">#REF!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 localSheetId="8">#REF!</definedName>
    <definedName name="Removal_of_water_hyacinth_upto_30_cm_thick." localSheetId="0">#REF!</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 localSheetId="8">#REF!</definedName>
    <definedName name="Removing_of_natchu__goobi__thooti_etc.__from_drains__channels_including_clearance_if_not_more_than_1_metre_depth_of_water_with_an_initial_lead_of_10_metresand_lift_of_2_metres." localSheetId="0">#REF!</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[307]quarry!$A$5:$AA$337</definedName>
    <definedName name="repo" localSheetId="8">'[94]Aug,02'!#REF!</definedName>
    <definedName name="repo" localSheetId="0">'[94]Aug,02'!#REF!</definedName>
    <definedName name="repo">'[94]Aug,02'!#REF!</definedName>
    <definedName name="report">[308]Material!$D$140</definedName>
    <definedName name="rerfdsfsdfd">'[161]Plant &amp;  Machinery'!$G$4</definedName>
    <definedName name="Rev" localSheetId="8">#REF!</definedName>
    <definedName name="Rev" localSheetId="0">#REF!</definedName>
    <definedName name="Rev">#REF!</definedName>
    <definedName name="revet" localSheetId="8">#REF!</definedName>
    <definedName name="revet" localSheetId="0">#REF!</definedName>
    <definedName name="revet">#REF!</definedName>
    <definedName name="REVETMENT" localSheetId="8">'[305]Road Detail Est.'!#REF!</definedName>
    <definedName name="REVETMENT" localSheetId="0">'[305]Road Detail Est.'!#REF!</definedName>
    <definedName name="REVETMENT">'[305]Road Detail Est.'!#REF!</definedName>
    <definedName name="Revision" localSheetId="8">#REF!</definedName>
    <definedName name="Revision" localSheetId="0">#REF!</definedName>
    <definedName name="Revision">#REF!</definedName>
    <definedName name="revision1" localSheetId="8">#REF!</definedName>
    <definedName name="revision1" localSheetId="0">#REF!</definedName>
    <definedName name="revision1">#REF!</definedName>
    <definedName name="Revt.300" localSheetId="8">#REF!</definedName>
    <definedName name="Revt.300" localSheetId="0">#REF!</definedName>
    <definedName name="Revt.300">#REF!</definedName>
    <definedName name="Revt_300">NA()</definedName>
    <definedName name="rfgergreg" localSheetId="8">[63]Data!#REF!</definedName>
    <definedName name="rfgergreg" localSheetId="0">[63]Data!#REF!</definedName>
    <definedName name="rfgergreg">[63]Data!#REF!</definedName>
    <definedName name="rfgsdg" localSheetId="8">#REF!</definedName>
    <definedName name="rfgsdg" localSheetId="0">#REF!</definedName>
    <definedName name="rfgsdg">#REF!</definedName>
    <definedName name="rfrefrfrf" localSheetId="8">[63]Data!#REF!</definedName>
    <definedName name="rfrefrfrf" localSheetId="0">[63]Data!#REF!</definedName>
    <definedName name="rfrefrfrf">[63]Data!#REF!</definedName>
    <definedName name="rfregreg" localSheetId="8">[63]Data!#REF!</definedName>
    <definedName name="rfregreg" localSheetId="0">[63]Data!#REF!</definedName>
    <definedName name="rfregreg">[63]Data!#REF!</definedName>
    <definedName name="rggdg" localSheetId="8">#REF!</definedName>
    <definedName name="rggdg" localSheetId="0">#REF!</definedName>
    <definedName name="rggdg">#REF!</definedName>
    <definedName name="RH" localSheetId="8">#REF!</definedName>
    <definedName name="RH" localSheetId="0">#REF!</definedName>
    <definedName name="RH">#REF!</definedName>
    <definedName name="RHS" localSheetId="8">#REF!</definedName>
    <definedName name="RHS" localSheetId="0">#REF!</definedName>
    <definedName name="RHS">#REF!</definedName>
    <definedName name="ri" localSheetId="8">#REF!</definedName>
    <definedName name="ri">#REF!</definedName>
    <definedName name="Ridf4_Prop__2_" localSheetId="8">#REF!</definedName>
    <definedName name="Ridf4_Prop__2_">#REF!</definedName>
    <definedName name="rig" localSheetId="8">#REF!</definedName>
    <definedName name="rig">#REF!</definedName>
    <definedName name="rii" localSheetId="8">#REF!</definedName>
    <definedName name="rii">#REF!</definedName>
    <definedName name="riii" localSheetId="8">#REF!</definedName>
    <definedName name="riii">#REF!</definedName>
    <definedName name="RIIO" localSheetId="8">#REF!</definedName>
    <definedName name="RIIO">#REF!</definedName>
    <definedName name="riser_shahbad" localSheetId="8">#REF!</definedName>
    <definedName name="riser_shahbad">#REF!</definedName>
    <definedName name="rja" localSheetId="8">[309]Data!#REF!</definedName>
    <definedName name="rja">[309]Data!#REF!</definedName>
    <definedName name="rk" localSheetId="8">#REF!</definedName>
    <definedName name="rk" localSheetId="0">#REF!</definedName>
    <definedName name="rk">#REF!</definedName>
    <definedName name="RNN" localSheetId="8">[78]COLUMN!#REF!</definedName>
    <definedName name="RNN" localSheetId="0">[78]COLUMN!#REF!</definedName>
    <definedName name="RNN">[78]COLUMN!#REF!</definedName>
    <definedName name="road" localSheetId="8">[89]Lead!#REF!</definedName>
    <definedName name="road" localSheetId="0">[89]Lead!#REF!</definedName>
    <definedName name="road">[89]Lead!#REF!</definedName>
    <definedName name="Road_Roller" localSheetId="8">#REF!</definedName>
    <definedName name="Road_Roller" localSheetId="0">#REF!</definedName>
    <definedName name="Road_Roller">#REF!</definedName>
    <definedName name="Road_Section_No.">'[90]Trunk unpaved'!$A$2:$L$237</definedName>
    <definedName name="Road_Sections_list">'[90]Trunk unpaved'!$A$2:$L$233</definedName>
    <definedName name="roar1" localSheetId="8">[89]Lead!#REF!</definedName>
    <definedName name="roar1" localSheetId="0">[89]Lead!#REF!</definedName>
    <definedName name="roar1">[89]Lead!#REF!</definedName>
    <definedName name="robot" localSheetId="8">#REF!</definedName>
    <definedName name="robot" localSheetId="0">#REF!</definedName>
    <definedName name="robot">#REF!</definedName>
    <definedName name="ROJU" localSheetId="8" hidden="1">#REF!</definedName>
    <definedName name="ROJU" localSheetId="0" hidden="1">#REF!</definedName>
    <definedName name="ROJU" hidden="1">#REF!</definedName>
    <definedName name="Roof_slab___150mm" localSheetId="8">[63]Works!#REF!</definedName>
    <definedName name="Roof_slab___150mm" localSheetId="0">[63]Works!#REF!</definedName>
    <definedName name="Roof_slab___150mm">[63]Works!#REF!</definedName>
    <definedName name="Roof_slab_150_300mm" localSheetId="8">[63]Works!#REF!</definedName>
    <definedName name="Roof_slab_150_300mm" localSheetId="0">[63]Works!#REF!</definedName>
    <definedName name="Roof_slab_150_300mm">[63]Works!#REF!</definedName>
    <definedName name="room" localSheetId="8">#REF!</definedName>
    <definedName name="room" localSheetId="0">#REF!</definedName>
    <definedName name="room">#REF!</definedName>
    <definedName name="Roplant" localSheetId="8">#REF!</definedName>
    <definedName name="Roplant" localSheetId="0">#REF!</definedName>
    <definedName name="Roplant">#REF!</definedName>
    <definedName name="rosid" localSheetId="8">#REF!</definedName>
    <definedName name="rosid" localSheetId="0">#REF!</definedName>
    <definedName name="rosid">#REF!</definedName>
    <definedName name="ROUGH">[46]MRATES!$G$11</definedName>
    <definedName name="rr" localSheetId="8">#REF!</definedName>
    <definedName name="rr" localSheetId="0">#REF!</definedName>
    <definedName name="rr">#REF!</definedName>
    <definedName name="rr_blast" localSheetId="8">#REF!</definedName>
    <definedName name="rr_blast" localSheetId="0">#REF!</definedName>
    <definedName name="rr_blast">#REF!</definedName>
    <definedName name="rr_stone" localSheetId="8">#REF!</definedName>
    <definedName name="rr_stone" localSheetId="0">#REF!</definedName>
    <definedName name="rr_stone">#REF!</definedName>
    <definedName name="RR_stone_300" localSheetId="8">#REF!</definedName>
    <definedName name="RR_stone_300">#REF!</definedName>
    <definedName name="RR_stone_G" localSheetId="8">#REF!</definedName>
    <definedName name="RR_stone_G">#REF!</definedName>
    <definedName name="RR_stone_HBG" localSheetId="8">#REF!</definedName>
    <definedName name="RR_stone_HBG">#REF!</definedName>
    <definedName name="RR_stone_O" localSheetId="8">#REF!</definedName>
    <definedName name="RR_stone_O">#REF!</definedName>
    <definedName name="RR_stone_OG" localSheetId="8">#REF!</definedName>
    <definedName name="RR_stone_OG">#REF!</definedName>
    <definedName name="RR_stone_R300" localSheetId="8">#REF!</definedName>
    <definedName name="RR_stone_R300">#REF!</definedName>
    <definedName name="RR_stone_reG" localSheetId="8">#REF!</definedName>
    <definedName name="RR_stone_reG">#REF!</definedName>
    <definedName name="rrg">[308]r!$F$7</definedName>
    <definedName name="rro" localSheetId="8">#REF!</definedName>
    <definedName name="rro" localSheetId="0">#REF!</definedName>
    <definedName name="rro">#REF!</definedName>
    <definedName name="rrotg">'[37]Lead statement'!$P$16</definedName>
    <definedName name="rrr">'[158]Plant &amp;  Machinery'!$G$4</definedName>
    <definedName name="rrrate">'[8]lead-st'!$L$11</definedName>
    <definedName name="RRRR" localSheetId="8">#REF!</definedName>
    <definedName name="RRRR" localSheetId="0">#REF!</definedName>
    <definedName name="RRRR">#REF!</definedName>
    <definedName name="rrrrrrrrr" localSheetId="8">[63]Material!#REF!</definedName>
    <definedName name="rrrrrrrrr" localSheetId="0">[63]Material!#REF!</definedName>
    <definedName name="rrrrrrrrr">[63]Material!#REF!</definedName>
    <definedName name="rrs">[8]rdamdata!$J$9</definedName>
    <definedName name="rs" localSheetId="8">#REF!</definedName>
    <definedName name="rs" localSheetId="0">#REF!</definedName>
    <definedName name="rs">#REF!</definedName>
    <definedName name="RSDP">[13]DATA!$H$215</definedName>
    <definedName name="rstone">[8]rdamdata!$J$11</definedName>
    <definedName name="rt" localSheetId="8">[89]Lead!#REF!</definedName>
    <definedName name="rt" localSheetId="0">[89]Lead!#REF!</definedName>
    <definedName name="rt">[89]Lead!#REF!</definedName>
    <definedName name="rtcf" localSheetId="8">#REF!</definedName>
    <definedName name="rtcf" localSheetId="0">#REF!</definedName>
    <definedName name="rtcf">#REF!</definedName>
    <definedName name="rtcfo" localSheetId="8">#REF!</definedName>
    <definedName name="rtcfo" localSheetId="0">#REF!</definedName>
    <definedName name="rtcfo">#REF!</definedName>
    <definedName name="rtethbcvv" localSheetId="8">[63]Works!#REF!</definedName>
    <definedName name="rtethbcvv" localSheetId="0">[63]Works!#REF!</definedName>
    <definedName name="rtethbcvv">[63]Works!#REF!</definedName>
    <definedName name="rtretretrett" localSheetId="8">'[310]Data.F8.BTR'!#REF!</definedName>
    <definedName name="rtretretrett" localSheetId="0">'[310]Data.F8.BTR'!#REF!</definedName>
    <definedName name="rtretretrett">'[310]Data.F8.BTR'!#REF!</definedName>
    <definedName name="rtytyt" localSheetId="8" hidden="1">#REF!</definedName>
    <definedName name="rtytyt" localSheetId="0" hidden="1">#REF!</definedName>
    <definedName name="rtytyt" hidden="1">#REF!</definedName>
    <definedName name="RubberRings">[113]maya!$B$382:$B$386</definedName>
    <definedName name="rwgregtr" localSheetId="8">[63]Material!#REF!</definedName>
    <definedName name="rwgregtr" localSheetId="0">[63]Material!#REF!</definedName>
    <definedName name="rwgregtr">[63]Material!#REF!</definedName>
    <definedName name="rwm" localSheetId="8">#REF!</definedName>
    <definedName name="rwm" localSheetId="0">#REF!</definedName>
    <definedName name="rwm">#REF!</definedName>
    <definedName name="rwsrate">'[311]ssr-rates'!$B$1:$J$1644</definedName>
    <definedName name="s" localSheetId="8">#REF!</definedName>
    <definedName name="s" localSheetId="0">#REF!</definedName>
    <definedName name="s">#REF!</definedName>
    <definedName name="S.F" localSheetId="8" hidden="1">'[61]final abstract'!#REF!</definedName>
    <definedName name="S.F" localSheetId="0" hidden="1">'[61]final abstract'!#REF!</definedName>
    <definedName name="S.F" hidden="1">'[61]final abstract'!#REF!</definedName>
    <definedName name="S.L.WALL" localSheetId="8">#REF!</definedName>
    <definedName name="S.L.WALL" localSheetId="0">#REF!</definedName>
    <definedName name="S.L.WALL">#REF!</definedName>
    <definedName name="S.No." localSheetId="8">#REF!</definedName>
    <definedName name="S.No." localSheetId="0">#REF!</definedName>
    <definedName name="S.No.">#REF!</definedName>
    <definedName name="S.S.WALL" localSheetId="8">#REF!</definedName>
    <definedName name="S.S.WALL" localSheetId="0">#REF!</definedName>
    <definedName name="S.S.WALL">#REF!</definedName>
    <definedName name="S_10">[312]RMR!$L$23</definedName>
    <definedName name="S_136_found">'[278]Road data'!$C$396</definedName>
    <definedName name="S_20">[312]RMR!$L$21</definedName>
    <definedName name="S_8" localSheetId="8">#REF!</definedName>
    <definedName name="S_8" localSheetId="0">#REF!</definedName>
    <definedName name="S_8">#REF!</definedName>
    <definedName name="S_Backfill">'[278]Road data'!$C$723</definedName>
    <definedName name="S_F" localSheetId="8">#REF!</definedName>
    <definedName name="S_F" localSheetId="0">#REF!</definedName>
    <definedName name="S_F">#REF!</definedName>
    <definedName name="S_Filter">'[278]Road data'!$C$529</definedName>
    <definedName name="S_HYSD_found">'[278]Road data'!$C$775</definedName>
    <definedName name="S_HYSD_sub">'[278]Road data'!$C$759</definedName>
    <definedName name="S_HYSD_super">'[278]Road data'!$C$743</definedName>
    <definedName name="S_M15_footing">'[278]Road data'!$C$546</definedName>
    <definedName name="S_M15_levellingcoarse">'[278]Road data'!$C$699</definedName>
    <definedName name="S_M15_sub">'[278]Road data'!$C$572</definedName>
    <definedName name="S_m20_bed">'[278]Road data'!$C$598</definedName>
    <definedName name="S_M20_slab">'[278]Road data'!$C$623</definedName>
    <definedName name="S_M25_Approachslab">'[278]Road data'!$C$673</definedName>
    <definedName name="S_M30_WC">'[278]Road data'!$C$648</definedName>
    <definedName name="S_No_">NA()</definedName>
    <definedName name="S_R_300">'[278]Road data'!$C$511</definedName>
    <definedName name="S_weepholes">'[278]Road data'!$C$821</definedName>
    <definedName name="S0" localSheetId="8">#REF!</definedName>
    <definedName name="S0" localSheetId="0">#REF!</definedName>
    <definedName name="S0">#REF!</definedName>
    <definedName name="S0_10" localSheetId="8">#REF!</definedName>
    <definedName name="S0_10" localSheetId="0">#REF!</definedName>
    <definedName name="S0_10">#REF!</definedName>
    <definedName name="S12_6">"'smb://Venkat/VENKAT''S%20(D)/FILES/2%20KC258%20PASADINA/My%20Documents/zero.xls'#$'p&amp;m'.$H$264:$H$264"</definedName>
    <definedName name="sa" localSheetId="8">[92]Lead!#REF!</definedName>
    <definedName name="sa" localSheetId="0">[92]Lead!#REF!</definedName>
    <definedName name="sa">[92]Lead!#REF!</definedName>
    <definedName name="saa" localSheetId="8">[235]Data_Bit_I!#REF!</definedName>
    <definedName name="saa" localSheetId="0">[235]Data_Bit_I!#REF!</definedName>
    <definedName name="saa">[235]Data_Bit_I!#REF!</definedName>
    <definedName name="Saas" localSheetId="8">[63]Works!#REF!</definedName>
    <definedName name="Saas" localSheetId="0">[63]Works!#REF!</definedName>
    <definedName name="Saas">[63]Works!#REF!</definedName>
    <definedName name="sad" localSheetId="8">'[85]Data.F8.BTR'!#REF!</definedName>
    <definedName name="sad" localSheetId="0">'[85]Data.F8.BTR'!#REF!</definedName>
    <definedName name="sad">'[85]Data.F8.BTR'!#REF!</definedName>
    <definedName name="sadfas" localSheetId="8">#REF!</definedName>
    <definedName name="sadfas" localSheetId="0">#REF!</definedName>
    <definedName name="sadfas">#REF!</definedName>
    <definedName name="Sahabad_stones" localSheetId="8">[63]Material!#REF!</definedName>
    <definedName name="Sahabad_stones" localSheetId="0">[63]Material!#REF!</definedName>
    <definedName name="Sahabad_stones">[63]Material!#REF!</definedName>
    <definedName name="sai" localSheetId="8">#REF!</definedName>
    <definedName name="sai" localSheetId="0">#REF!</definedName>
    <definedName name="sai">#REF!</definedName>
    <definedName name="Sal_wood_planks" localSheetId="8">[63]Material!#REF!</definedName>
    <definedName name="Sal_wood_planks" localSheetId="0">[63]Material!#REF!</definedName>
    <definedName name="Sal_wood_planks">[63]Material!#REF!</definedName>
    <definedName name="Sal_wood_scantlins" localSheetId="8">[63]Material!#REF!</definedName>
    <definedName name="Sal_wood_scantlins" localSheetId="0">[63]Material!#REF!</definedName>
    <definedName name="Sal_wood_scantlins">[63]Material!#REF!</definedName>
    <definedName name="SALARY" localSheetId="8">#REF!</definedName>
    <definedName name="SALARY" localSheetId="0">#REF!</definedName>
    <definedName name="SALARY">#REF!</definedName>
    <definedName name="SALARY_10" localSheetId="8">#REF!</definedName>
    <definedName name="SALARY_10" localSheetId="0">#REF!</definedName>
    <definedName name="SALARY_10">#REF!</definedName>
    <definedName name="Sales">'[227]PRECAST lightconc-II'!$J$19</definedName>
    <definedName name="sand">[8]rdamdata!$J$12</definedName>
    <definedName name="SAND_D">[46]MRATES!$K$32</definedName>
    <definedName name="Sand_for_filling_and_blindage" localSheetId="8">#REF!</definedName>
    <definedName name="Sand_for_filling_and_blindage" localSheetId="0">#REF!</definedName>
    <definedName name="Sand_for_filling_and_blindage">#REF!</definedName>
    <definedName name="Sand_for_mortar__ceiling_coat_including_washing_screening_etc." localSheetId="8">#REF!</definedName>
    <definedName name="Sand_for_mortar__ceiling_coat_including_washing_screening_etc." localSheetId="0">#REF!</definedName>
    <definedName name="Sand_for_mortar__ceiling_coat_including_washing_screening_etc.">#REF!</definedName>
    <definedName name="Sand_for_mortar__ceiling_coat_including_washing_screening_etc_">NA()</definedName>
    <definedName name="Sand_Gravel" localSheetId="8">#REF!</definedName>
    <definedName name="Sand_Gravel" localSheetId="0">#REF!</definedName>
    <definedName name="Sand_Gravel">#REF!</definedName>
    <definedName name="SAND_M">[312]RMR!$L$25</definedName>
    <definedName name="Sand_or_loose_soils_wet_sand_not_under_water__silt_in_canals_channels_and_drains_SS_20_A." localSheetId="8">#REF!</definedName>
    <definedName name="Sand_or_loose_soils_wet_sand_not_under_water__silt_in_canals_channels_and_drains_SS_20_A." localSheetId="0">#REF!</definedName>
    <definedName name="Sand_or_loose_soils_wet_sand_not_under_water__silt_in_canals_channels_and_drains_SS_20_A.">#REF!</definedName>
    <definedName name="Sand_or_loose_soils_wet_sand_not_under_water__silt_in_canals_channels_and_drains_SS_20_A_">NA()</definedName>
    <definedName name="Sand_screened" localSheetId="8">#REF!</definedName>
    <definedName name="Sand_screened" localSheetId="0">#REF!</definedName>
    <definedName name="Sand_screened">#REF!</definedName>
    <definedName name="Sand_Type">'[110]data existing_do not delete'!$A$73:$A$75</definedName>
    <definedName name="SandF">[41]maya!$A$30:$A$31</definedName>
    <definedName name="sandfilling" localSheetId="8">#REF!</definedName>
    <definedName name="sandfilling" localSheetId="0">#REF!</definedName>
    <definedName name="sandfilling">#REF!</definedName>
    <definedName name="sandmortar" localSheetId="8">#REF!</definedName>
    <definedName name="sandmortar" localSheetId="0">#REF!</definedName>
    <definedName name="sandmortar">#REF!</definedName>
    <definedName name="sandscreen" localSheetId="8">#REF!</definedName>
    <definedName name="sandscreen" localSheetId="0">#REF!</definedName>
    <definedName name="sandscreen">#REF!</definedName>
    <definedName name="SANITARY" localSheetId="8">#REF!</definedName>
    <definedName name="SANITARY">#REF!</definedName>
    <definedName name="sanjay" localSheetId="8">#REF!</definedName>
    <definedName name="sanjay">#REF!</definedName>
    <definedName name="sanjaythute" localSheetId="8">#REF!</definedName>
    <definedName name="sanjaythute">#REF!</definedName>
    <definedName name="saS" localSheetId="8">[63]Material!#REF!</definedName>
    <definedName name="saS">[63]Material!#REF!</definedName>
    <definedName name="SASA" localSheetId="8">#REF!</definedName>
    <definedName name="SASA" localSheetId="0">#REF!</definedName>
    <definedName name="SASA">#REF!</definedName>
    <definedName name="sassssssssssssss" localSheetId="8">[63]Material!#REF!</definedName>
    <definedName name="sassssssssssssss" localSheetId="0">[63]Material!#REF!</definedName>
    <definedName name="sassssssssssssss">[63]Material!#REF!</definedName>
    <definedName name="satz1" localSheetId="8">'[313]7 Other Costs'!#REF!</definedName>
    <definedName name="satz1">'[313]7 Other Costs'!#REF!</definedName>
    <definedName name="satz2" localSheetId="8">'[313]7 Other Costs'!#REF!</definedName>
    <definedName name="satz2">'[313]7 Other Costs'!#REF!</definedName>
    <definedName name="sb" localSheetId="8">#REF!</definedName>
    <definedName name="sb" localSheetId="0">#REF!</definedName>
    <definedName name="sb">#REF!</definedName>
    <definedName name="sbc" localSheetId="8">#REF!</definedName>
    <definedName name="sbc" localSheetId="0">#REF!</definedName>
    <definedName name="sbc">#REF!</definedName>
    <definedName name="sbl" localSheetId="8">#REF!</definedName>
    <definedName name="sbl" localSheetId="0">#REF!</definedName>
    <definedName name="sbl">#REF!</definedName>
    <definedName name="sbw" localSheetId="8">#REF!</definedName>
    <definedName name="sbw">#REF!</definedName>
    <definedName name="sc">'[44]Lead statement'!$P$7</definedName>
    <definedName name="sc_earth">'[280]other rates'!$I$20</definedName>
    <definedName name="sc_metal">'[280]other rates'!$I$22</definedName>
    <definedName name="sc_sand">'[280]other rates'!$I$21</definedName>
    <definedName name="SC2MV" localSheetId="8">#REF!</definedName>
    <definedName name="SC2MV" localSheetId="0">#REF!</definedName>
    <definedName name="SC2MV">#REF!</definedName>
    <definedName name="Scaff" localSheetId="8">[314]Boq!#REF!</definedName>
    <definedName name="Scaff" localSheetId="0">[314]Boq!#REF!</definedName>
    <definedName name="Scaff">[314]Boq!#REF!</definedName>
    <definedName name="scaffolding_charges">'[110]data existing_do not delete'!$D$20:$D$22</definedName>
    <definedName name="scafhire" localSheetId="8">#REF!</definedName>
    <definedName name="scafhire" localSheetId="0">#REF!</definedName>
    <definedName name="scafhire">#REF!</definedName>
    <definedName name="scafhirechr" localSheetId="8">#REF!</definedName>
    <definedName name="scafhirechr" localSheetId="0">#REF!</definedName>
    <definedName name="scafhirechr">#REF!</definedName>
    <definedName name="scafhirechr1.24" localSheetId="8">#REF!</definedName>
    <definedName name="scafhirechr1.24" localSheetId="0">#REF!</definedName>
    <definedName name="scafhirechr1.24">#REF!</definedName>
    <definedName name="scafhirechr1_24">NA()</definedName>
    <definedName name="scafhirechr115" localSheetId="8">#REF!</definedName>
    <definedName name="scafhirechr115" localSheetId="0">#REF!</definedName>
    <definedName name="scafhirechr115">#REF!</definedName>
    <definedName name="scale" localSheetId="8">#REF!</definedName>
    <definedName name="scale" localSheetId="0">#REF!</definedName>
    <definedName name="scale">#REF!</definedName>
    <definedName name="scfb" localSheetId="8">#REF!</definedName>
    <definedName name="scfb" localSheetId="0">#REF!</definedName>
    <definedName name="scfb">#REF!</definedName>
    <definedName name="Sched_Pay" localSheetId="8">#REF!</definedName>
    <definedName name="Sched_Pay">#REF!</definedName>
    <definedName name="Scheduled_Extra_Payments" localSheetId="8">#REF!</definedName>
    <definedName name="Scheduled_Extra_Payments">#REF!</definedName>
    <definedName name="Scheduled_Interest_Rate" localSheetId="8">#REF!</definedName>
    <definedName name="Scheduled_Interest_Rate">#REF!</definedName>
    <definedName name="Scheduled_Monthly_Payment" localSheetId="8">#REF!</definedName>
    <definedName name="Scheduled_Monthly_Payment">#REF!</definedName>
    <definedName name="schools" localSheetId="8">#REF!</definedName>
    <definedName name="schools">#REF!</definedName>
    <definedName name="scl" localSheetId="8">#REF!</definedName>
    <definedName name="scl">#REF!</definedName>
    <definedName name="scld" localSheetId="8">#REF!</definedName>
    <definedName name="scld">#REF!</definedName>
    <definedName name="Scroll" localSheetId="8">#REF!</definedName>
    <definedName name="Scroll">#REF!</definedName>
    <definedName name="scw" localSheetId="8">#REF!</definedName>
    <definedName name="scw">#REF!</definedName>
    <definedName name="SD">[169]m!$D$149</definedName>
    <definedName name="sda">[169]m!$D$149</definedName>
    <definedName name="sdas" localSheetId="8">[63]Material!#REF!</definedName>
    <definedName name="sdas" localSheetId="0">[63]Material!#REF!</definedName>
    <definedName name="sdas">[63]Material!#REF!</definedName>
    <definedName name="Sdate" localSheetId="8">#REF!</definedName>
    <definedName name="Sdate" localSheetId="0">#REF!</definedName>
    <definedName name="Sdate">#REF!</definedName>
    <definedName name="sdf" localSheetId="8">#REF!</definedName>
    <definedName name="sdf" localSheetId="0">#REF!</definedName>
    <definedName name="sdf">#REF!</definedName>
    <definedName name="sdfe" localSheetId="8">#REF!</definedName>
    <definedName name="sdfe" localSheetId="0">#REF!</definedName>
    <definedName name="sdfe">#REF!</definedName>
    <definedName name="sdfgdsgdfg" localSheetId="8">#REF!</definedName>
    <definedName name="sdfgdsgdfg">#REF!</definedName>
    <definedName name="sdfsdsdfdf">[161]Material!$D$70</definedName>
    <definedName name="sdfyaehaehae" localSheetId="8">'[192]GF Columns'!#REF!</definedName>
    <definedName name="sdfyaehaehae" localSheetId="0">'[192]GF Columns'!#REF!</definedName>
    <definedName name="sdfyaehaehae">'[192]GF Columns'!#REF!</definedName>
    <definedName name="sdgfd" localSheetId="8">#REF!</definedName>
    <definedName name="sdgfd" localSheetId="0">#REF!</definedName>
    <definedName name="sdgfd">#REF!</definedName>
    <definedName name="sdpl" localSheetId="8">#REF!</definedName>
    <definedName name="sdpl" localSheetId="0">#REF!</definedName>
    <definedName name="sdpl">#REF!</definedName>
    <definedName name="SDPLBS" localSheetId="8">#REF!</definedName>
    <definedName name="SDPLBS" localSheetId="0">#REF!</definedName>
    <definedName name="SDPLBS">#REF!</definedName>
    <definedName name="SDPLFA" localSheetId="8">#REF!</definedName>
    <definedName name="SDPLFA">#REF!</definedName>
    <definedName name="SDPLPL" localSheetId="8">#REF!</definedName>
    <definedName name="SDPLPL">#REF!</definedName>
    <definedName name="sdsD" localSheetId="8">#REF!</definedName>
    <definedName name="sdsD">#REF!</definedName>
    <definedName name="sdsf" localSheetId="8">[98]Boq!#REF!</definedName>
    <definedName name="sdsf">[98]Boq!#REF!</definedName>
    <definedName name="sdsf_6">"'smb://Tender2/d/Vinod/Excel/Tender/Garuda%20Resorts.xls'#$Boq.CX1"</definedName>
    <definedName name="se">[238]Lead!$H$48</definedName>
    <definedName name="sea" localSheetId="8">#REF!</definedName>
    <definedName name="sea" localSheetId="0">#REF!</definedName>
    <definedName name="sea">#REF!</definedName>
    <definedName name="searth" localSheetId="8">#REF!</definedName>
    <definedName name="searth" localSheetId="0">#REF!</definedName>
    <definedName name="searth">#REF!</definedName>
    <definedName name="sec" localSheetId="8">#REF!</definedName>
    <definedName name="sec" localSheetId="0">#REF!</definedName>
    <definedName name="sec">#REF!</definedName>
    <definedName name="sec_deposit" localSheetId="8">#REF!</definedName>
    <definedName name="sec_deposit">#REF!</definedName>
    <definedName name="SEComp" localSheetId="8">'[188]Data.F8.BTR'!#REF!</definedName>
    <definedName name="SEComp">'[188]Data.F8.BTR'!#REF!</definedName>
    <definedName name="Second_class_Bricks" localSheetId="8">#REF!</definedName>
    <definedName name="Second_class_Bricks" localSheetId="0">#REF!</definedName>
    <definedName name="Second_class_Bricks">#REF!</definedName>
    <definedName name="SECTION" localSheetId="8">#REF!</definedName>
    <definedName name="SECTION" localSheetId="0">#REF!</definedName>
    <definedName name="SECTION">#REF!</definedName>
    <definedName name="sectorwise" localSheetId="8">#REF!</definedName>
    <definedName name="sectorwise" localSheetId="0">#REF!</definedName>
    <definedName name="sectorwise">#REF!</definedName>
    <definedName name="secured" localSheetId="8">#REF!</definedName>
    <definedName name="secured">#REF!</definedName>
    <definedName name="see" localSheetId="8">#REF!</definedName>
    <definedName name="see">#REF!</definedName>
    <definedName name="sefrdrtg" localSheetId="8">#REF!</definedName>
    <definedName name="sefrdrtg">#REF!</definedName>
    <definedName name="SegCharge" localSheetId="8">#REF!</definedName>
    <definedName name="SegCharge">#REF!</definedName>
    <definedName name="segments">'[126]segments-details'!$A$5:$D$439</definedName>
    <definedName name="seig_earth" localSheetId="8">#REF!</definedName>
    <definedName name="seig_earth" localSheetId="0">#REF!</definedName>
    <definedName name="seig_earth">#REF!</definedName>
    <definedName name="seig_gravel" localSheetId="8">#REF!</definedName>
    <definedName name="seig_gravel" localSheetId="0">#REF!</definedName>
    <definedName name="seig_gravel">#REF!</definedName>
    <definedName name="seig_metal" localSheetId="8">#REF!</definedName>
    <definedName name="seig_metal" localSheetId="0">#REF!</definedName>
    <definedName name="seig_metal">#REF!</definedName>
    <definedName name="seig_sand" localSheetId="8">#REF!</definedName>
    <definedName name="seig_sand">#REF!</definedName>
    <definedName name="sein" localSheetId="8">#REF!</definedName>
    <definedName name="sein" localSheetId="0">#REF!</definedName>
    <definedName name="sein">#REF!</definedName>
    <definedName name="sein1" localSheetId="8">#REF!</definedName>
    <definedName name="sein1" localSheetId="0">#REF!</definedName>
    <definedName name="sein1">#REF!</definedName>
    <definedName name="sein4" localSheetId="8">#REF!</definedName>
    <definedName name="sein4" localSheetId="0">#REF!</definedName>
    <definedName name="sein4">#REF!</definedName>
    <definedName name="SEK" localSheetId="8">#REF!</definedName>
    <definedName name="SEK">#REF!</definedName>
    <definedName name="sekar" localSheetId="8">[73]data!#REF!</definedName>
    <definedName name="sekar">[73]data!#REF!</definedName>
    <definedName name="SEM" localSheetId="8">#REF!</definedName>
    <definedName name="SEM" localSheetId="0">#REF!</definedName>
    <definedName name="SEM">#REF!</definedName>
    <definedName name="SerialOrder" localSheetId="8">#REF!</definedName>
    <definedName name="SerialOrder" localSheetId="0">#REF!</definedName>
    <definedName name="SerialOrder">#REF!</definedName>
    <definedName name="SeriesOrder" localSheetId="8">OFFSET(#REF!,0,0,COUNTA(#REF!)-COUNTBLANK(#REF!),1)</definedName>
    <definedName name="SeriesOrder" localSheetId="0">OFFSET(#REF!,0,0,COUNTA(#REF!)-COUNTBLANK(#REF!),1)</definedName>
    <definedName name="SeriesOrder">OFFSET(#REF!,0,0,COUNTA(#REF!)-COUNTBLANK(#REF!),1)</definedName>
    <definedName name="SES" localSheetId="8">#REF!</definedName>
    <definedName name="SES" localSheetId="0">#REF!</definedName>
    <definedName name="SES">#REF!</definedName>
    <definedName name="sese" localSheetId="8">[309]Data!#REF!</definedName>
    <definedName name="sese" localSheetId="0">[309]Data!#REF!</definedName>
    <definedName name="sese">[309]Data!#REF!</definedName>
    <definedName name="Setflag" localSheetId="8">#REF!</definedName>
    <definedName name="Setflag" localSheetId="0">#REF!</definedName>
    <definedName name="Setflag">#REF!</definedName>
    <definedName name="SEV">[193]Material!$D$49</definedName>
    <definedName name="SEVENTOTHIRTEEN" localSheetId="8">#REF!</definedName>
    <definedName name="SEVENTOTHIRTEEN" localSheetId="0">#REF!</definedName>
    <definedName name="SEVENTOTHIRTEEN">#REF!</definedName>
    <definedName name="sf">'[44]Lead statement'!$P$8</definedName>
    <definedName name="sg">[140]maya!$A$3:$A$6</definedName>
    <definedName name="SGEARTH" localSheetId="8">#REF!</definedName>
    <definedName name="SGEARTH" localSheetId="0">#REF!</definedName>
    <definedName name="SGEARTH">#REF!</definedName>
    <definedName name="SGGRAVEL">[46]MRATES!$H$34</definedName>
    <definedName name="sgh" localSheetId="8">#REF!</definedName>
    <definedName name="sgh" localSheetId="0">#REF!</definedName>
    <definedName name="sgh">#REF!</definedName>
    <definedName name="SGMETAL">[46]MRATES!$H$30</definedName>
    <definedName name="SGSAND">[46]MRATES!$H$32</definedName>
    <definedName name="sgsdgsdg" localSheetId="8" hidden="1">#REF!</definedName>
    <definedName name="sgsdgsdg" localSheetId="0" hidden="1">#REF!</definedName>
    <definedName name="sgsdgsdg" hidden="1">#REF!</definedName>
    <definedName name="SGSTONE" localSheetId="8">#REF!</definedName>
    <definedName name="SGSTONE" localSheetId="0">#REF!</definedName>
    <definedName name="SGSTONE">#REF!</definedName>
    <definedName name="sh0.5" localSheetId="8">#REF!</definedName>
    <definedName name="sh0.5" localSheetId="0">#REF!</definedName>
    <definedName name="sh0.5">#REF!</definedName>
    <definedName name="sh0.6" localSheetId="8">#REF!</definedName>
    <definedName name="sh0.6">#REF!</definedName>
    <definedName name="sh0.8" localSheetId="8">#REF!</definedName>
    <definedName name="sh0.8">#REF!</definedName>
    <definedName name="sh1.0" localSheetId="8">#REF!</definedName>
    <definedName name="sh1.0">#REF!</definedName>
    <definedName name="sh1.2" localSheetId="8">#REF!</definedName>
    <definedName name="sh1.2">#REF!</definedName>
    <definedName name="Shahabad_slabs_of_Tandur_25.4mm_blue" localSheetId="8">[63]Material!#REF!</definedName>
    <definedName name="Shahabad_slabs_of_Tandur_25.4mm_blue">[63]Material!#REF!</definedName>
    <definedName name="Shahabad_slabs_of_Tandur_25.4mm_white" localSheetId="8">[63]Material!#REF!</definedName>
    <definedName name="Shahabad_slabs_of_Tandur_25.4mm_white">[63]Material!#REF!</definedName>
    <definedName name="Shahabad_slabs_of_Tandur_25_4mm_blue">NA()</definedName>
    <definedName name="Shahabad_slabs_of_Tandur_25_4mm_white">NA()</definedName>
    <definedName name="Shahabad_slabs_of_Tandur_50.8_mm_blue" localSheetId="8">[63]Material!#REF!</definedName>
    <definedName name="Shahabad_slabs_of_Tandur_50.8_mm_blue">[63]Material!#REF!</definedName>
    <definedName name="Shahabad_slabs_of_Tandur_50.8mm_white" localSheetId="8">[63]Material!#REF!</definedName>
    <definedName name="Shahabad_slabs_of_Tandur_50.8mm_white">[63]Material!#REF!</definedName>
    <definedName name="Shahabad_slabs_of_Tandur_50_8_mm_blue">NA()</definedName>
    <definedName name="Shahabad_slabs_of_Tandur_50_8mm_white">NA()</definedName>
    <definedName name="shape" localSheetId="8">#REF!</definedName>
    <definedName name="shape" localSheetId="0">#REF!</definedName>
    <definedName name="shape">#REF!</definedName>
    <definedName name="SHARED_FORMULA_1_11_1_11_26" localSheetId="8">#REF!</definedName>
    <definedName name="SHARED_FORMULA_1_11_1_11_26" localSheetId="0">#REF!</definedName>
    <definedName name="SHARED_FORMULA_1_11_1_11_26">#REF!</definedName>
    <definedName name="SHARED_FORMULA_1_11_1_11_30" localSheetId="8">#REF!</definedName>
    <definedName name="SHARED_FORMULA_1_11_1_11_30" localSheetId="0">#REF!</definedName>
    <definedName name="SHARED_FORMULA_1_11_1_11_30">#REF!</definedName>
    <definedName name="SHARED_FORMULA_1_153_1_153_26">NA()</definedName>
    <definedName name="SHARED_FORMULA_1_156_1_156_26" localSheetId="8">CONCATENATE(#REF!,"-",#REF!,"m x ",#REF!,"m")</definedName>
    <definedName name="SHARED_FORMULA_1_156_1_156_26" localSheetId="0">CONCATENATE(#REF!,"-",#REF!,"m x ",#REF!,"m")</definedName>
    <definedName name="SHARED_FORMULA_1_156_1_156_26">CONCATENATE(#REF!,"-",#REF!,"m x ",#REF!,"m")</definedName>
    <definedName name="SHARED_FORMULA_1_161_1_161_26">NA()</definedName>
    <definedName name="SHARED_FORMULA_1_164_1_164_26" localSheetId="8">+#REF!</definedName>
    <definedName name="SHARED_FORMULA_1_164_1_164_26" localSheetId="0">+#REF!</definedName>
    <definedName name="SHARED_FORMULA_1_164_1_164_26">+#REF!</definedName>
    <definedName name="SHARED_FORMULA_1_204_1_204_37">NA()</definedName>
    <definedName name="SHARED_FORMULA_1_21_1_21_22" localSheetId="8">+#REF!</definedName>
    <definedName name="SHARED_FORMULA_1_21_1_21_22" localSheetId="0">+#REF!</definedName>
    <definedName name="SHARED_FORMULA_1_21_1_21_22">+#REF!</definedName>
    <definedName name="SHARED_FORMULA_1_21_1_21_33" localSheetId="8">+#REF!</definedName>
    <definedName name="SHARED_FORMULA_1_21_1_21_33" localSheetId="0">+#REF!</definedName>
    <definedName name="SHARED_FORMULA_1_21_1_21_33">+#REF!</definedName>
    <definedName name="SHARED_FORMULA_1_24_1_24_37" localSheetId="8">+#REF!</definedName>
    <definedName name="SHARED_FORMULA_1_24_1_24_37" localSheetId="0">+#REF!</definedName>
    <definedName name="SHARED_FORMULA_1_24_1_24_37">+#REF!</definedName>
    <definedName name="SHARED_FORMULA_1_28_1_28_33" localSheetId="8">+#REF!</definedName>
    <definedName name="SHARED_FORMULA_1_28_1_28_33">+#REF!</definedName>
    <definedName name="SHARED_FORMULA_1_31_1_31_22" localSheetId="8">+#REF!</definedName>
    <definedName name="SHARED_FORMULA_1_31_1_31_22">+#REF!</definedName>
    <definedName name="SHARED_FORMULA_1_31_1_31_37" localSheetId="8">+#REF!</definedName>
    <definedName name="SHARED_FORMULA_1_31_1_31_37">+#REF!</definedName>
    <definedName name="SHARED_FORMULA_1_335_1_335_37">NA()</definedName>
    <definedName name="SHARED_FORMULA_1_34_1_34_22">NA()</definedName>
    <definedName name="SHARED_FORMULA_1_34_1_34_26" localSheetId="8">+#REF!</definedName>
    <definedName name="SHARED_FORMULA_1_34_1_34_26" localSheetId="0">+#REF!</definedName>
    <definedName name="SHARED_FORMULA_1_34_1_34_26">+#REF!</definedName>
    <definedName name="SHARED_FORMULA_1_344_1_344_37">NA()</definedName>
    <definedName name="SHARED_FORMULA_1_37_1_37_26">NA()</definedName>
    <definedName name="SHARED_FORMULA_1_38_1_38_30" localSheetId="8">+#REF!</definedName>
    <definedName name="SHARED_FORMULA_1_38_1_38_30" localSheetId="0">+#REF!</definedName>
    <definedName name="SHARED_FORMULA_1_38_1_38_30">+#REF!</definedName>
    <definedName name="SHARED_FORMULA_1_4_1_4_26" localSheetId="8">+#REF!</definedName>
    <definedName name="SHARED_FORMULA_1_4_1_4_26" localSheetId="0">+#REF!</definedName>
    <definedName name="SHARED_FORMULA_1_4_1_4_26">+#REF!</definedName>
    <definedName name="SHARED_FORMULA_1_409_1_409_30">NA()</definedName>
    <definedName name="SHARED_FORMULA_1_41_1_41_30">NA()</definedName>
    <definedName name="SHARED_FORMULA_1_46_1_46_22" localSheetId="8">+#REF!</definedName>
    <definedName name="SHARED_FORMULA_1_46_1_46_22" localSheetId="0">+#REF!</definedName>
    <definedName name="SHARED_FORMULA_1_46_1_46_22">+#REF!</definedName>
    <definedName name="SHARED_FORMULA_1_49_1_49_22">NA()</definedName>
    <definedName name="SHARED_FORMULA_1_5_1_5_22" localSheetId="8">+#REF!</definedName>
    <definedName name="SHARED_FORMULA_1_5_1_5_22" localSheetId="0">+#REF!</definedName>
    <definedName name="SHARED_FORMULA_1_5_1_5_22">+#REF!</definedName>
    <definedName name="SHARED_FORMULA_1_57_1_57_30" localSheetId="8">+#REF!</definedName>
    <definedName name="SHARED_FORMULA_1_57_1_57_30" localSheetId="0">+#REF!</definedName>
    <definedName name="SHARED_FORMULA_1_57_1_57_30">+#REF!</definedName>
    <definedName name="SHARED_FORMULA_1_60_1_60_30">NA()</definedName>
    <definedName name="SHARED_FORMULA_1_63_1_63_26" localSheetId="8">+#REF!</definedName>
    <definedName name="SHARED_FORMULA_1_63_1_63_26" localSheetId="0">+#REF!</definedName>
    <definedName name="SHARED_FORMULA_1_63_1_63_26">+#REF!</definedName>
    <definedName name="SHARED_FORMULA_1_66_1_66_26">NA()</definedName>
    <definedName name="SHARED_FORMULA_1_7_1_7_33" localSheetId="8">+#REF!</definedName>
    <definedName name="SHARED_FORMULA_1_7_1_7_33" localSheetId="0">+#REF!</definedName>
    <definedName name="SHARED_FORMULA_1_7_1_7_33">+#REF!</definedName>
    <definedName name="SHARED_FORMULA_1_801_1_801_22">NA()</definedName>
    <definedName name="SHARED_FORMULA_1_860_1_860_22">NA()</definedName>
    <definedName name="SHARED_FORMULA_1_9_1_9_37" localSheetId="8">+#REF!</definedName>
    <definedName name="SHARED_FORMULA_1_9_1_9_37" localSheetId="0">+#REF!</definedName>
    <definedName name="SHARED_FORMULA_1_9_1_9_37">+#REF!</definedName>
    <definedName name="SHARED_FORMULA_10_114_10_114_26" localSheetId="8">+#REF!*#REF!</definedName>
    <definedName name="SHARED_FORMULA_10_114_10_114_26" localSheetId="0">+#REF!*#REF!</definedName>
    <definedName name="SHARED_FORMULA_10_114_10_114_26">+#REF!*#REF!</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 localSheetId="8">+#REF!/10^5</definedName>
    <definedName name="SHARED_FORMULA_11_101_11_101_21" localSheetId="0">+#REF!/10^5</definedName>
    <definedName name="SHARED_FORMULA_11_101_11_101_21">+#REF!/10^5</definedName>
    <definedName name="SHARED_FORMULA_11_110_11_110_29">NA()</definedName>
    <definedName name="SHARED_FORMULA_11_112_11_112_25">NA()</definedName>
    <definedName name="SHARED_FORMULA_11_113_11_113_29" localSheetId="8">+#REF!/10^5</definedName>
    <definedName name="SHARED_FORMULA_11_113_11_113_29" localSheetId="0">+#REF!/10^5</definedName>
    <definedName name="SHARED_FORMULA_11_113_11_113_29">+#REF!/10^5</definedName>
    <definedName name="SHARED_FORMULA_11_116_11_116_21">NA()</definedName>
    <definedName name="SHARED_FORMULA_11_125_11_125_21" localSheetId="8">+#REF!/10^5</definedName>
    <definedName name="SHARED_FORMULA_11_125_11_125_21" localSheetId="0">+#REF!/10^5</definedName>
    <definedName name="SHARED_FORMULA_11_125_11_125_21">+#REF!/10^5</definedName>
    <definedName name="SHARED_FORMULA_11_132_11_132_21" localSheetId="8">+#REF!/10^5</definedName>
    <definedName name="SHARED_FORMULA_11_132_11_132_21" localSheetId="0">+#REF!/10^5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 localSheetId="8">+#REF!/10^5</definedName>
    <definedName name="SHARED_FORMULA_11_167_11_167_21" localSheetId="0">+#REF!/10^5</definedName>
    <definedName name="SHARED_FORMULA_11_167_11_167_21">+#REF!/10^5</definedName>
    <definedName name="SHARED_FORMULA_11_182_11_182_25">NA()</definedName>
    <definedName name="SHARED_FORMULA_11_185_11_185_21" localSheetId="8">+#REF!/10^5</definedName>
    <definedName name="SHARED_FORMULA_11_185_11_185_21" localSheetId="0">+#REF!/10^5</definedName>
    <definedName name="SHARED_FORMULA_11_185_11_185_21">+#REF!/10^5</definedName>
    <definedName name="SHARED_FORMULA_11_189_11_189_21">NA()</definedName>
    <definedName name="SHARED_FORMULA_11_28_11_28_21" localSheetId="8">+#REF!/10^5</definedName>
    <definedName name="SHARED_FORMULA_11_28_11_28_21" localSheetId="0">+#REF!/10^5</definedName>
    <definedName name="SHARED_FORMULA_11_28_11_28_21">+#REF!/10^5</definedName>
    <definedName name="SHARED_FORMULA_11_3_11_3_21" localSheetId="8">+#REF!/10^5</definedName>
    <definedName name="SHARED_FORMULA_11_3_11_3_21" localSheetId="0">+#REF!/10^5</definedName>
    <definedName name="SHARED_FORMULA_11_3_11_3_21">+#REF!/10^5</definedName>
    <definedName name="SHARED_FORMULA_11_3_11_3_25">NA()</definedName>
    <definedName name="SHARED_FORMULA_11_3_11_3_29" localSheetId="8">+#REF!/10^5</definedName>
    <definedName name="SHARED_FORMULA_11_3_11_3_29" localSheetId="0">+#REF!/10^5</definedName>
    <definedName name="SHARED_FORMULA_11_3_11_3_29">+#REF!/10^5</definedName>
    <definedName name="SHARED_FORMULA_11_35_11_35_21">NA()</definedName>
    <definedName name="SHARED_FORMULA_11_35_11_35_25">NA()</definedName>
    <definedName name="SHARED_FORMULA_11_44_11_44_29" localSheetId="8">+#REF!/10^5</definedName>
    <definedName name="SHARED_FORMULA_11_44_11_44_29" localSheetId="0">+#REF!/10^5</definedName>
    <definedName name="SHARED_FORMULA_11_44_11_44_29">+#REF!/10^5</definedName>
    <definedName name="SHARED_FORMULA_11_46_11_46_29">NA()</definedName>
    <definedName name="SHARED_FORMULA_11_60_11_60_21" localSheetId="8">+#REF!/10^5</definedName>
    <definedName name="SHARED_FORMULA_11_60_11_60_21" localSheetId="0">+#REF!/10^5</definedName>
    <definedName name="SHARED_FORMULA_11_60_11_60_21">+#REF!/10^5</definedName>
    <definedName name="SHARED_FORMULA_11_67_11_67_21">NA()</definedName>
    <definedName name="SHARED_FORMULA_11_78_11_78_29">NA()</definedName>
    <definedName name="SHARED_FORMULA_11_80_11_80_25">NA()</definedName>
    <definedName name="SHARED_FORMULA_11_81_11_81_29" localSheetId="8">+#REF!/10^5</definedName>
    <definedName name="SHARED_FORMULA_11_81_11_81_29" localSheetId="0">+#REF!/10^5</definedName>
    <definedName name="SHARED_FORMULA_11_81_11_81_29">+#REF!/10^5</definedName>
    <definedName name="SHARED_FORMULA_11_84_11_84_21">NA()</definedName>
    <definedName name="SHARED_FORMULA_11_88_11_88_21" localSheetId="8">+#REF!/10^5</definedName>
    <definedName name="SHARED_FORMULA_11_88_11_88_21" localSheetId="0">+#REF!/10^5</definedName>
    <definedName name="SHARED_FORMULA_11_88_11_88_21">+#REF!/10^5</definedName>
    <definedName name="SHARED_FORMULA_12_123_12_123_11">NA()</definedName>
    <definedName name="SHARED_FORMULA_14_10_14_10_18" localSheetId="8">+#REF!*#REF!</definedName>
    <definedName name="SHARED_FORMULA_14_10_14_10_18" localSheetId="0">+#REF!*#REF!</definedName>
    <definedName name="SHARED_FORMULA_14_10_14_10_18">+#REF!*#REF!</definedName>
    <definedName name="SHARED_FORMULA_14_50_14_50_18" localSheetId="8">+#REF!*#REF!</definedName>
    <definedName name="SHARED_FORMULA_14_50_14_50_18" localSheetId="0">+#REF!*#REF!</definedName>
    <definedName name="SHARED_FORMULA_14_50_14_50_18">+#REF!*#REF!</definedName>
    <definedName name="SHARED_FORMULA_14_52_14_52_18">NA()</definedName>
    <definedName name="SHARED_FORMULA_15_13_15_13_17" localSheetId="8">SUM(#REF!)</definedName>
    <definedName name="SHARED_FORMULA_15_13_15_13_17" localSheetId="0">SUM(#REF!)</definedName>
    <definedName name="SHARED_FORMULA_15_13_15_13_17">SUM(#REF!)</definedName>
    <definedName name="SHARED_FORMULA_18_13_18_13_17" localSheetId="8">IF(#REF!=10,"Ten",IF(#REF!=1,"ONE",""))</definedName>
    <definedName name="SHARED_FORMULA_18_13_18_13_17" localSheetId="0">IF(#REF!=10,"Ten",IF(#REF!=1,"ONE",""))</definedName>
    <definedName name="SHARED_FORMULA_18_13_18_13_17">IF(#REF!=10,"Ten",IF(#REF!=1,"ONE",""))</definedName>
    <definedName name="SHARED_FORMULA_19_13_19_13_17" localSheetId="8">#REF!</definedName>
    <definedName name="SHARED_FORMULA_19_13_19_13_17">#REF!</definedName>
    <definedName name="SHARED_FORMULA_2_2043_2_2043_22">5</definedName>
    <definedName name="SHARED_FORMULA_2_2058_2_2058_22">24</definedName>
    <definedName name="SHARED_FORMULA_2_2064_2_2064_22">2</definedName>
    <definedName name="SHARED_FORMULA_2_6_2_6_30" localSheetId="8">+#REF!</definedName>
    <definedName name="SHARED_FORMULA_2_6_2_6_30" localSheetId="0">+#REF!</definedName>
    <definedName name="SHARED_FORMULA_2_6_2_6_30">+#REF!</definedName>
    <definedName name="SHARED_FORMULA_21_13_21_13_17" localSheetId="8">#REF!*#REF!/#REF!</definedName>
    <definedName name="SHARED_FORMULA_21_13_21_13_17" localSheetId="0">#REF!*#REF!/#REF!</definedName>
    <definedName name="SHARED_FORMULA_21_13_21_13_17">#REF!*#REF!/#REF!</definedName>
    <definedName name="SHARED_FORMULA_21_273_21_273_17">NA()</definedName>
    <definedName name="SHARED_FORMULA_21_289_21_289_17" localSheetId="8">SUM(#REF!)</definedName>
    <definedName name="SHARED_FORMULA_21_289_21_289_17" localSheetId="0">SUM(#REF!)</definedName>
    <definedName name="SHARED_FORMULA_21_289_21_289_17">SUM(#REF!)</definedName>
    <definedName name="SHARED_FORMULA_21_291_21_291_17" localSheetId="8">+#REF!-#REF!</definedName>
    <definedName name="SHARED_FORMULA_21_291_21_291_17" localSheetId="0">+#REF!-#REF!</definedName>
    <definedName name="SHARED_FORMULA_21_291_21_291_17">+#REF!-#REF!</definedName>
    <definedName name="SHARED_FORMULA_22_101_22_101_17">NA()</definedName>
    <definedName name="SHARED_FORMULA_22_103_22_103_17" localSheetId="8">+#REF!*#REF!</definedName>
    <definedName name="SHARED_FORMULA_22_103_22_103_17" localSheetId="0">+#REF!*#REF!</definedName>
    <definedName name="SHARED_FORMULA_22_103_22_103_17">+#REF!*#REF!</definedName>
    <definedName name="SHARED_FORMULA_22_105_22_105_17">NA()</definedName>
    <definedName name="SHARED_FORMULA_22_108_22_108_17" localSheetId="8">+#REF!*#REF!</definedName>
    <definedName name="SHARED_FORMULA_22_108_22_108_17" localSheetId="0">+#REF!*#REF!</definedName>
    <definedName name="SHARED_FORMULA_22_108_22_108_17">+#REF!*#REF!</definedName>
    <definedName name="SHARED_FORMULA_22_110_22_110_17">NA()</definedName>
    <definedName name="SHARED_FORMULA_22_114_22_114_17" localSheetId="8">+#REF!*#REF!</definedName>
    <definedName name="SHARED_FORMULA_22_114_22_114_17" localSheetId="0">+#REF!*#REF!</definedName>
    <definedName name="SHARED_FORMULA_22_114_22_114_17">+#REF!*#REF!</definedName>
    <definedName name="SHARED_FORMULA_22_118_22_118_17" localSheetId="8">+#REF!*#REF!</definedName>
    <definedName name="SHARED_FORMULA_22_118_22_118_17" localSheetId="0">+#REF!*#REF!</definedName>
    <definedName name="SHARED_FORMULA_22_118_22_118_17">+#REF!*#REF!</definedName>
    <definedName name="SHARED_FORMULA_22_122_22_122_17" localSheetId="8">+#REF!*#REF!</definedName>
    <definedName name="SHARED_FORMULA_22_122_22_122_17" localSheetId="0">+#REF!*#REF!</definedName>
    <definedName name="SHARED_FORMULA_22_122_22_122_17">+#REF!*#REF!</definedName>
    <definedName name="SHARED_FORMULA_22_123_22_123_17">NA()</definedName>
    <definedName name="SHARED_FORMULA_22_128_22_128_17" localSheetId="8">+#REF!*#REF!</definedName>
    <definedName name="SHARED_FORMULA_22_128_22_128_17" localSheetId="0">+#REF!*#REF!</definedName>
    <definedName name="SHARED_FORMULA_22_128_22_128_17">+#REF!*#REF!</definedName>
    <definedName name="SHARED_FORMULA_22_13_22_13_17" localSheetId="8">+#REF!*#REF!</definedName>
    <definedName name="SHARED_FORMULA_22_13_22_13_17" localSheetId="0">+#REF!*#REF!</definedName>
    <definedName name="SHARED_FORMULA_22_13_22_13_17">+#REF!*#REF!</definedName>
    <definedName name="SHARED_FORMULA_22_133_22_133_17" localSheetId="8">+#REF!*#REF!</definedName>
    <definedName name="SHARED_FORMULA_22_133_22_133_17" localSheetId="0">+#REF!*#REF!</definedName>
    <definedName name="SHARED_FORMULA_22_133_22_133_17">+#REF!*#REF!</definedName>
    <definedName name="SHARED_FORMULA_22_138_22_138_17">NA()</definedName>
    <definedName name="SHARED_FORMULA_22_139_22_139_17" localSheetId="8">+#REF!*#REF!</definedName>
    <definedName name="SHARED_FORMULA_22_139_22_139_17" localSheetId="0">+#REF!*#REF!</definedName>
    <definedName name="SHARED_FORMULA_22_139_22_139_17">+#REF!*#REF!</definedName>
    <definedName name="SHARED_FORMULA_22_144_22_144_17">NA()</definedName>
    <definedName name="SHARED_FORMULA_22_145_22_145_17" localSheetId="8">+#REF!*#REF!</definedName>
    <definedName name="SHARED_FORMULA_22_145_22_145_17" localSheetId="0">+#REF!*#REF!</definedName>
    <definedName name="SHARED_FORMULA_22_145_22_145_17">+#REF!*#REF!</definedName>
    <definedName name="SHARED_FORMULA_22_146_22_146_17">NA()</definedName>
    <definedName name="SHARED_FORMULA_22_148_22_148_17">NA()</definedName>
    <definedName name="SHARED_FORMULA_22_150_22_150_17" localSheetId="8">+#REF!*#REF!</definedName>
    <definedName name="SHARED_FORMULA_22_150_22_150_17" localSheetId="0">+#REF!*#REF!</definedName>
    <definedName name="SHARED_FORMULA_22_150_22_150_17">+#REF!*#REF!</definedName>
    <definedName name="SHARED_FORMULA_22_153_22_153_17">NA()</definedName>
    <definedName name="SHARED_FORMULA_22_157_22_157_17" localSheetId="8">+#REF!*#REF!</definedName>
    <definedName name="SHARED_FORMULA_22_157_22_157_17" localSheetId="0">+#REF!*#REF!</definedName>
    <definedName name="SHARED_FORMULA_22_157_22_157_17">+#REF!*#REF!</definedName>
    <definedName name="SHARED_FORMULA_22_158_22_158_17">NA()</definedName>
    <definedName name="SHARED_FORMULA_22_159_22_159_17" localSheetId="8">+#REF!*#REF!</definedName>
    <definedName name="SHARED_FORMULA_22_159_22_159_17" localSheetId="0">+#REF!*#REF!</definedName>
    <definedName name="SHARED_FORMULA_22_159_22_159_17">+#REF!*#REF!</definedName>
    <definedName name="SHARED_FORMULA_22_161_22_161_17" localSheetId="8">+#REF!*#REF!</definedName>
    <definedName name="SHARED_FORMULA_22_161_22_161_17" localSheetId="0">+#REF!*#REF!</definedName>
    <definedName name="SHARED_FORMULA_22_161_22_161_17">+#REF!*#REF!</definedName>
    <definedName name="SHARED_FORMULA_22_162_22_162_17">NA()</definedName>
    <definedName name="SHARED_FORMULA_22_166_22_166_17" localSheetId="8">+#REF!*#REF!</definedName>
    <definedName name="SHARED_FORMULA_22_166_22_166_17" localSheetId="0">+#REF!*#REF!</definedName>
    <definedName name="SHARED_FORMULA_22_166_22_166_17">+#REF!*#REF!</definedName>
    <definedName name="SHARED_FORMULA_22_171_22_171_17" localSheetId="8">+#REF!*#REF!</definedName>
    <definedName name="SHARED_FORMULA_22_171_22_171_17" localSheetId="0">+#REF!*#REF!</definedName>
    <definedName name="SHARED_FORMULA_22_171_22_171_17">+#REF!*#REF!</definedName>
    <definedName name="SHARED_FORMULA_22_173_22_173_17">NA()</definedName>
    <definedName name="SHARED_FORMULA_22_175_22_175_17" localSheetId="8">+#REF!*#REF!</definedName>
    <definedName name="SHARED_FORMULA_22_175_22_175_17" localSheetId="0">+#REF!*#REF!</definedName>
    <definedName name="SHARED_FORMULA_22_175_22_175_17">+#REF!*#REF!</definedName>
    <definedName name="SHARED_FORMULA_22_177_22_177_17">NA()</definedName>
    <definedName name="SHARED_FORMULA_22_179_22_179_17" localSheetId="8">+#REF!*#REF!</definedName>
    <definedName name="SHARED_FORMULA_22_179_22_179_17" localSheetId="0">+#REF!*#REF!</definedName>
    <definedName name="SHARED_FORMULA_22_179_22_179_17">+#REF!*#REF!</definedName>
    <definedName name="SHARED_FORMULA_22_183_22_183_17">NA()</definedName>
    <definedName name="SHARED_FORMULA_22_184_22_184_17" localSheetId="8">+#REF!*#REF!</definedName>
    <definedName name="SHARED_FORMULA_22_184_22_184_17" localSheetId="0">+#REF!*#REF!</definedName>
    <definedName name="SHARED_FORMULA_22_184_22_184_17">+#REF!*#REF!</definedName>
    <definedName name="SHARED_FORMULA_22_186_22_186_17" localSheetId="8">+#REF!*#REF!</definedName>
    <definedName name="SHARED_FORMULA_22_186_22_186_17" localSheetId="0">+#REF!*#REF!</definedName>
    <definedName name="SHARED_FORMULA_22_186_22_186_17">+#REF!*#REF!</definedName>
    <definedName name="SHARED_FORMULA_22_187_22_187_17">NA()</definedName>
    <definedName name="SHARED_FORMULA_22_190_22_190_17" localSheetId="8">+#REF!*#REF!</definedName>
    <definedName name="SHARED_FORMULA_22_190_22_190_17" localSheetId="0">+#REF!*#REF!</definedName>
    <definedName name="SHARED_FORMULA_22_190_22_190_17">+#REF!*#REF!</definedName>
    <definedName name="SHARED_FORMULA_22_191_22_191_17">NA()</definedName>
    <definedName name="SHARED_FORMULA_22_196_22_196_17" localSheetId="8">+#REF!*#REF!</definedName>
    <definedName name="SHARED_FORMULA_22_196_22_196_17" localSheetId="0">+#REF!*#REF!</definedName>
    <definedName name="SHARED_FORMULA_22_196_22_196_17">+#REF!*#REF!</definedName>
    <definedName name="SHARED_FORMULA_22_199_22_199_17">NA()</definedName>
    <definedName name="SHARED_FORMULA_22_20_22_20_17" localSheetId="8">+#REF!*#REF!</definedName>
    <definedName name="SHARED_FORMULA_22_20_22_20_17" localSheetId="0">+#REF!*#REF!</definedName>
    <definedName name="SHARED_FORMULA_22_20_22_20_17">+#REF!*#REF!</definedName>
    <definedName name="SHARED_FORMULA_22_201_22_201_17" localSheetId="8">+#REF!*#REF!</definedName>
    <definedName name="SHARED_FORMULA_22_201_22_201_17" localSheetId="0">+#REF!*#REF!</definedName>
    <definedName name="SHARED_FORMULA_22_201_22_201_17">+#REF!*#REF!</definedName>
    <definedName name="SHARED_FORMULA_22_203_22_203_17">NA()</definedName>
    <definedName name="SHARED_FORMULA_22_205_22_205_17">NA()</definedName>
    <definedName name="SHARED_FORMULA_22_206_22_206_17" localSheetId="8">+#REF!*#REF!</definedName>
    <definedName name="SHARED_FORMULA_22_206_22_206_17" localSheetId="0">+#REF!*#REF!</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 localSheetId="8">+#REF!*#REF!</definedName>
    <definedName name="SHARED_FORMULA_22_211_22_211_17" localSheetId="0">+#REF!*#REF!</definedName>
    <definedName name="SHARED_FORMULA_22_211_22_211_17">+#REF!*#REF!</definedName>
    <definedName name="SHARED_FORMULA_22_212_22_212_17">NA()</definedName>
    <definedName name="SHARED_FORMULA_22_214_22_214_17" localSheetId="8">+#REF!*#REF!</definedName>
    <definedName name="SHARED_FORMULA_22_214_22_214_17" localSheetId="0">+#REF!*#REF!</definedName>
    <definedName name="SHARED_FORMULA_22_214_22_214_17">+#REF!*#REF!</definedName>
    <definedName name="SHARED_FORMULA_22_215_22_215_17">NA()</definedName>
    <definedName name="SHARED_FORMULA_22_216_22_216_17" localSheetId="8">+#REF!*#REF!</definedName>
    <definedName name="SHARED_FORMULA_22_216_22_216_17" localSheetId="0">+#REF!*#REF!</definedName>
    <definedName name="SHARED_FORMULA_22_216_22_216_17">+#REF!*#REF!</definedName>
    <definedName name="SHARED_FORMULA_22_218_22_218_17" localSheetId="8">+#REF!*#REF!</definedName>
    <definedName name="SHARED_FORMULA_22_218_22_218_17" localSheetId="0">+#REF!*#REF!</definedName>
    <definedName name="SHARED_FORMULA_22_218_22_218_17">+#REF!*#REF!</definedName>
    <definedName name="SHARED_FORMULA_22_220_22_220_17" localSheetId="8">+#REF!*#REF!</definedName>
    <definedName name="SHARED_FORMULA_22_220_22_220_17" localSheetId="0">+#REF!*#REF!</definedName>
    <definedName name="SHARED_FORMULA_22_220_22_220_17">+#REF!*#REF!</definedName>
    <definedName name="SHARED_FORMULA_22_222_22_222_17" localSheetId="8">+#REF!*#REF!</definedName>
    <definedName name="SHARED_FORMULA_22_222_22_222_17">+#REF!*#REF!</definedName>
    <definedName name="SHARED_FORMULA_22_224_22_224_17" localSheetId="8">+#REF!*#REF!</definedName>
    <definedName name="SHARED_FORMULA_22_224_22_224_17">+#REF!*#REF!</definedName>
    <definedName name="SHARED_FORMULA_22_226_22_226_17" localSheetId="8">+#REF!*#REF!</definedName>
    <definedName name="SHARED_FORMULA_22_226_22_226_17">+#REF!*#REF!</definedName>
    <definedName name="SHARED_FORMULA_22_229_22_229_17" localSheetId="8">+#REF!*#REF!</definedName>
    <definedName name="SHARED_FORMULA_22_229_22_229_17">+#REF!*#REF!</definedName>
    <definedName name="SHARED_FORMULA_22_232_22_232_17" localSheetId="8">+#REF!*#REF!</definedName>
    <definedName name="SHARED_FORMULA_22_232_22_232_17">+#REF!*#REF!</definedName>
    <definedName name="SHARED_FORMULA_22_235_22_235_17" localSheetId="8">+#REF!*#REF!</definedName>
    <definedName name="SHARED_FORMULA_22_235_22_235_17">+#REF!*#REF!</definedName>
    <definedName name="SHARED_FORMULA_22_236_22_236_17">NA()</definedName>
    <definedName name="SHARED_FORMULA_22_237_22_237_17" localSheetId="8">+#REF!*#REF!</definedName>
    <definedName name="SHARED_FORMULA_22_237_22_237_17" localSheetId="0">+#REF!*#REF!</definedName>
    <definedName name="SHARED_FORMULA_22_237_22_237_17">+#REF!*#REF!</definedName>
    <definedName name="SHARED_FORMULA_22_238_22_238_17">NA()</definedName>
    <definedName name="SHARED_FORMULA_22_239_22_239_17" localSheetId="8">+#REF!*#REF!</definedName>
    <definedName name="SHARED_FORMULA_22_239_22_239_17" localSheetId="0">+#REF!*#REF!</definedName>
    <definedName name="SHARED_FORMULA_22_239_22_239_17">+#REF!*#REF!</definedName>
    <definedName name="SHARED_FORMULA_22_240_22_240_17">NA()</definedName>
    <definedName name="SHARED_FORMULA_22_241_22_241_17" localSheetId="8">+#REF!*#REF!</definedName>
    <definedName name="SHARED_FORMULA_22_241_22_241_17" localSheetId="0">+#REF!*#REF!</definedName>
    <definedName name="SHARED_FORMULA_22_241_22_241_17">+#REF!*#REF!</definedName>
    <definedName name="SHARED_FORMULA_22_243_22_243_17" localSheetId="8">+#REF!*#REF!</definedName>
    <definedName name="SHARED_FORMULA_22_243_22_243_17" localSheetId="0">+#REF!*#REF!</definedName>
    <definedName name="SHARED_FORMULA_22_243_22_243_17">+#REF!*#REF!</definedName>
    <definedName name="SHARED_FORMULA_22_245_22_245_17">NA()</definedName>
    <definedName name="SHARED_FORMULA_22_246_22_246_17" localSheetId="8">+#REF!*#REF!</definedName>
    <definedName name="SHARED_FORMULA_22_246_22_246_17" localSheetId="0">+#REF!*#REF!</definedName>
    <definedName name="SHARED_FORMULA_22_246_22_246_17">+#REF!*#REF!</definedName>
    <definedName name="SHARED_FORMULA_22_248_22_248_17">NA()</definedName>
    <definedName name="SHARED_FORMULA_22_249_22_249_17" localSheetId="8">+#REF!*#REF!</definedName>
    <definedName name="SHARED_FORMULA_22_249_22_249_17" localSheetId="0">+#REF!*#REF!</definedName>
    <definedName name="SHARED_FORMULA_22_249_22_249_17">+#REF!*#REF!</definedName>
    <definedName name="SHARED_FORMULA_22_25_22_25_17" localSheetId="8">+#REF!*#REF!</definedName>
    <definedName name="SHARED_FORMULA_22_25_22_25_17" localSheetId="0">+#REF!*#REF!</definedName>
    <definedName name="SHARED_FORMULA_22_25_22_25_17">+#REF!*#REF!</definedName>
    <definedName name="SHARED_FORMULA_22_250_22_250_17">NA()</definedName>
    <definedName name="SHARED_FORMULA_22_252_22_252_17">NA()</definedName>
    <definedName name="SHARED_FORMULA_22_253_22_253_17" localSheetId="8">+#REF!*#REF!</definedName>
    <definedName name="SHARED_FORMULA_22_253_22_253_17" localSheetId="0">+#REF!*#REF!</definedName>
    <definedName name="SHARED_FORMULA_22_253_22_253_17">+#REF!*#REF!</definedName>
    <definedName name="SHARED_FORMULA_22_254_22_254_17">NA()</definedName>
    <definedName name="SHARED_FORMULA_22_255_22_255_17" localSheetId="8">+#REF!*#REF!</definedName>
    <definedName name="SHARED_FORMULA_22_255_22_255_17" localSheetId="0">+#REF!*#REF!</definedName>
    <definedName name="SHARED_FORMULA_22_255_22_255_17">+#REF!*#REF!</definedName>
    <definedName name="SHARED_FORMULA_22_257_22_257_17" localSheetId="8">+#REF!*#REF!</definedName>
    <definedName name="SHARED_FORMULA_22_257_22_257_17" localSheetId="0">+#REF!*#REF!</definedName>
    <definedName name="SHARED_FORMULA_22_257_22_257_17">+#REF!*#REF!</definedName>
    <definedName name="SHARED_FORMULA_22_26_22_26_17">NA()</definedName>
    <definedName name="SHARED_FORMULA_22_260_22_260_17">NA()</definedName>
    <definedName name="SHARED_FORMULA_22_262_22_262_17" localSheetId="8">+#REF!*#REF!</definedName>
    <definedName name="SHARED_FORMULA_22_262_22_262_17" localSheetId="0">+#REF!*#REF!</definedName>
    <definedName name="SHARED_FORMULA_22_262_22_262_17">+#REF!*#REF!</definedName>
    <definedName name="SHARED_FORMULA_22_263_22_263_17">NA()</definedName>
    <definedName name="SHARED_FORMULA_22_265_22_265_17">NA()</definedName>
    <definedName name="SHARED_FORMULA_22_267_22_267_17" localSheetId="8">+#REF!*#REF!</definedName>
    <definedName name="SHARED_FORMULA_22_267_22_267_17" localSheetId="0">+#REF!*#REF!</definedName>
    <definedName name="SHARED_FORMULA_22_267_22_267_17">+#REF!*#REF!</definedName>
    <definedName name="SHARED_FORMULA_22_269_22_269_17">NA()</definedName>
    <definedName name="SHARED_FORMULA_22_270_22_270_17" localSheetId="8">+#REF!*#REF!</definedName>
    <definedName name="SHARED_FORMULA_22_270_22_270_17" localSheetId="0">+#REF!*#REF!</definedName>
    <definedName name="SHARED_FORMULA_22_270_22_270_17">+#REF!*#REF!</definedName>
    <definedName name="SHARED_FORMULA_22_271_22_271_17">NA()</definedName>
    <definedName name="SHARED_FORMULA_22_273_22_273_17" localSheetId="8">+#REF!*#REF!</definedName>
    <definedName name="SHARED_FORMULA_22_273_22_273_17" localSheetId="0">+#REF!*#REF!</definedName>
    <definedName name="SHARED_FORMULA_22_273_22_273_17">+#REF!*#REF!</definedName>
    <definedName name="SHARED_FORMULA_22_275_22_275_17">NA()</definedName>
    <definedName name="SHARED_FORMULA_22_276_22_276_17" localSheetId="8">+#REF!*#REF!</definedName>
    <definedName name="SHARED_FORMULA_22_276_22_276_17" localSheetId="0">+#REF!*#REF!</definedName>
    <definedName name="SHARED_FORMULA_22_276_22_276_17">+#REF!*#REF!</definedName>
    <definedName name="SHARED_FORMULA_22_278_22_278_17" localSheetId="8">+#REF!*#REF!</definedName>
    <definedName name="SHARED_FORMULA_22_278_22_278_17" localSheetId="0">+#REF!*#REF!</definedName>
    <definedName name="SHARED_FORMULA_22_278_22_278_17">+#REF!*#REF!</definedName>
    <definedName name="SHARED_FORMULA_22_280_22_280_17" localSheetId="8">+#REF!*#REF!</definedName>
    <definedName name="SHARED_FORMULA_22_280_22_280_17" localSheetId="0">+#REF!*#REF!</definedName>
    <definedName name="SHARED_FORMULA_22_280_22_280_17">+#REF!*#REF!</definedName>
    <definedName name="SHARED_FORMULA_22_282_22_282_17" localSheetId="8">+#REF!*#REF!</definedName>
    <definedName name="SHARED_FORMULA_22_282_22_282_17">+#REF!*#REF!</definedName>
    <definedName name="SHARED_FORMULA_22_284_22_284_17" localSheetId="8">+#REF!*#REF!</definedName>
    <definedName name="SHARED_FORMULA_22_284_22_284_17">+#REF!*#REF!</definedName>
    <definedName name="SHARED_FORMULA_22_286_22_286_17" localSheetId="8">+#REF!*#REF!</definedName>
    <definedName name="SHARED_FORMULA_22_286_22_286_17">+#REF!*#REF!</definedName>
    <definedName name="SHARED_FORMULA_22_31_22_31_17" localSheetId="8">+#REF!*#REF!</definedName>
    <definedName name="SHARED_FORMULA_22_31_22_31_17">+#REF!*#REF!</definedName>
    <definedName name="SHARED_FORMULA_22_33_22_33_17" localSheetId="8">+#REF!*#REF!</definedName>
    <definedName name="SHARED_FORMULA_22_33_22_33_17">+#REF!*#REF!</definedName>
    <definedName name="SHARED_FORMULA_22_35_22_35_17">NA()</definedName>
    <definedName name="SHARED_FORMULA_22_36_22_36_17" localSheetId="8">+#REF!*#REF!</definedName>
    <definedName name="SHARED_FORMULA_22_36_22_36_17" localSheetId="0">+#REF!*#REF!</definedName>
    <definedName name="SHARED_FORMULA_22_36_22_36_17">+#REF!*#REF!</definedName>
    <definedName name="SHARED_FORMULA_22_37_22_37_17">NA()</definedName>
    <definedName name="SHARED_FORMULA_22_40_22_40_17">NA()</definedName>
    <definedName name="SHARED_FORMULA_22_41_22_41_17" localSheetId="8">+#REF!*#REF!</definedName>
    <definedName name="SHARED_FORMULA_22_41_22_41_17" localSheetId="0">+#REF!*#REF!</definedName>
    <definedName name="SHARED_FORMULA_22_41_22_41_17">+#REF!*#REF!</definedName>
    <definedName name="SHARED_FORMULA_22_44_22_44_17" localSheetId="8">+#REF!*#REF!</definedName>
    <definedName name="SHARED_FORMULA_22_44_22_44_17" localSheetId="0">+#REF!*#REF!</definedName>
    <definedName name="SHARED_FORMULA_22_44_22_44_17">+#REF!*#REF!</definedName>
    <definedName name="SHARED_FORMULA_22_45_22_45_17">NA()</definedName>
    <definedName name="SHARED_FORMULA_22_48_22_48_17">NA()</definedName>
    <definedName name="SHARED_FORMULA_22_49_22_49_17" localSheetId="8">+#REF!*#REF!</definedName>
    <definedName name="SHARED_FORMULA_22_49_22_49_17" localSheetId="0">+#REF!*#REF!</definedName>
    <definedName name="SHARED_FORMULA_22_49_22_49_17">+#REF!*#REF!</definedName>
    <definedName name="SHARED_FORMULA_22_52_22_52_17">NA()</definedName>
    <definedName name="SHARED_FORMULA_22_55_22_55_17" localSheetId="8">+#REF!*#REF!</definedName>
    <definedName name="SHARED_FORMULA_22_55_22_55_17" localSheetId="0">+#REF!*#REF!</definedName>
    <definedName name="SHARED_FORMULA_22_55_22_55_17">+#REF!*#REF!</definedName>
    <definedName name="SHARED_FORMULA_22_57_22_57_17" localSheetId="8">+#REF!*#REF!</definedName>
    <definedName name="SHARED_FORMULA_22_57_22_57_17" localSheetId="0">+#REF!*#REF!</definedName>
    <definedName name="SHARED_FORMULA_22_57_22_57_17">+#REF!*#REF!</definedName>
    <definedName name="SHARED_FORMULA_22_59_22_59_17">NA()</definedName>
    <definedName name="SHARED_FORMULA_22_61_22_61_17" localSheetId="8">+#REF!*#REF!</definedName>
    <definedName name="SHARED_FORMULA_22_61_22_61_17" localSheetId="0">+#REF!*#REF!</definedName>
    <definedName name="SHARED_FORMULA_22_61_22_61_17">+#REF!*#REF!</definedName>
    <definedName name="SHARED_FORMULA_22_62_22_62_17">NA()</definedName>
    <definedName name="SHARED_FORMULA_22_67_22_67_17" localSheetId="8">+#REF!*#REF!</definedName>
    <definedName name="SHARED_FORMULA_22_67_22_67_17" localSheetId="0">+#REF!*#REF!</definedName>
    <definedName name="SHARED_FORMULA_22_67_22_67_17">+#REF!*#REF!</definedName>
    <definedName name="SHARED_FORMULA_22_72_22_72_17">NA()</definedName>
    <definedName name="SHARED_FORMULA_22_73_22_73_17" localSheetId="8">+#REF!*#REF!</definedName>
    <definedName name="SHARED_FORMULA_22_73_22_73_17" localSheetId="0">+#REF!*#REF!</definedName>
    <definedName name="SHARED_FORMULA_22_73_22_73_17">+#REF!*#REF!</definedName>
    <definedName name="SHARED_FORMULA_22_78_22_78_17">NA()</definedName>
    <definedName name="SHARED_FORMULA_22_80_22_80_17" localSheetId="8">+#REF!*#REF!</definedName>
    <definedName name="SHARED_FORMULA_22_80_22_80_17" localSheetId="0">+#REF!*#REF!</definedName>
    <definedName name="SHARED_FORMULA_22_80_22_80_17">+#REF!*#REF!</definedName>
    <definedName name="SHARED_FORMULA_22_83_22_83_17">NA()</definedName>
    <definedName name="SHARED_FORMULA_22_85_22_85_17" localSheetId="8">+#REF!*#REF!</definedName>
    <definedName name="SHARED_FORMULA_22_85_22_85_17" localSheetId="0">+#REF!*#REF!</definedName>
    <definedName name="SHARED_FORMULA_22_85_22_85_17">+#REF!*#REF!</definedName>
    <definedName name="SHARED_FORMULA_22_87_22_87_17" localSheetId="8">+#REF!*#REF!</definedName>
    <definedName name="SHARED_FORMULA_22_87_22_87_17" localSheetId="0">+#REF!*#REF!</definedName>
    <definedName name="SHARED_FORMULA_22_87_22_87_17">+#REF!*#REF!</definedName>
    <definedName name="SHARED_FORMULA_22_90_22_90_17">NA()</definedName>
    <definedName name="SHARED_FORMULA_22_92_22_92_17" localSheetId="8">+#REF!*#REF!</definedName>
    <definedName name="SHARED_FORMULA_22_92_22_92_17" localSheetId="0">+#REF!*#REF!</definedName>
    <definedName name="SHARED_FORMULA_22_92_22_92_17">+#REF!*#REF!</definedName>
    <definedName name="SHARED_FORMULA_22_96_22_96_17">NA()</definedName>
    <definedName name="SHARED_FORMULA_22_98_22_98_17" localSheetId="8">+#REF!*#REF!</definedName>
    <definedName name="SHARED_FORMULA_22_98_22_98_17" localSheetId="0">+#REF!*#REF!</definedName>
    <definedName name="SHARED_FORMULA_22_98_22_98_17">+#REF!*#REF!</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8">+#REF!/10^5</definedName>
    <definedName name="SHARED_FORMULA_24_194_24_194_17" localSheetId="0">+#REF!/10^5</definedName>
    <definedName name="SHARED_FORMULA_24_194_24_194_17">+#REF!/10^5</definedName>
    <definedName name="SHARED_FORMULA_24_212_24_212_17" localSheetId="8">+#REF!/10^5</definedName>
    <definedName name="SHARED_FORMULA_24_212_24_212_17" localSheetId="0">+#REF!/10^5</definedName>
    <definedName name="SHARED_FORMULA_24_212_24_212_17">+#REF!/10^5</definedName>
    <definedName name="SHARED_FORMULA_24_227_24_227_17" localSheetId="8">+#REF!/10^5</definedName>
    <definedName name="SHARED_FORMULA_24_227_24_227_17" localSheetId="0">+#REF!/10^5</definedName>
    <definedName name="SHARED_FORMULA_24_227_24_227_17">+#REF!/10^5</definedName>
    <definedName name="SHARED_FORMULA_24_23_24_23_17" localSheetId="8">+#REF!/10^5</definedName>
    <definedName name="SHARED_FORMULA_24_23_24_23_17">+#REF!/10^5</definedName>
    <definedName name="SHARED_FORMULA_24_230_24_230_17" localSheetId="8">+#REF!/10^5</definedName>
    <definedName name="SHARED_FORMULA_24_230_24_230_17">+#REF!/10^5</definedName>
    <definedName name="SHARED_FORMULA_24_233_24_233_17" localSheetId="8">+#REF!/10^5</definedName>
    <definedName name="SHARED_FORMULA_24_233_24_233_17">+#REF!/10^5</definedName>
    <definedName name="SHARED_FORMULA_24_247_24_247_17" localSheetId="8">+#REF!/10^5</definedName>
    <definedName name="SHARED_FORMULA_24_247_24_247_17">+#REF!/10^5</definedName>
    <definedName name="SHARED_FORMULA_24_251_24_251_17" localSheetId="8">+#REF!/10^5</definedName>
    <definedName name="SHARED_FORMULA_24_251_24_251_17">+#REF!/10^5</definedName>
    <definedName name="SHARED_FORMULA_24_271_24_271_17" localSheetId="8">+#REF!/10^5</definedName>
    <definedName name="SHARED_FORMULA_24_271_24_271_17">+#REF!/10^5</definedName>
    <definedName name="SHARED_FORMULA_24_274_24_274_17" localSheetId="8">+#REF!/10^5</definedName>
    <definedName name="SHARED_FORMULA_24_274_24_274_17">+#REF!/10^5</definedName>
    <definedName name="SHARED_FORMULA_24_34_24_34_17" localSheetId="8">+#REF!/10^5</definedName>
    <definedName name="SHARED_FORMULA_24_34_24_34_17">+#REF!/10^5</definedName>
    <definedName name="SHARED_FORMULA_24_65_24_65_17" localSheetId="8">+#REF!/10^5</definedName>
    <definedName name="SHARED_FORMULA_24_65_24_65_17">+#REF!/10^5</definedName>
    <definedName name="SHARED_FORMULA_24_78_24_78_17" localSheetId="8">+#REF!/10^5</definedName>
    <definedName name="SHARED_FORMULA_24_78_24_78_17">+#REF!/10^5</definedName>
    <definedName name="SHARED_FORMULA_3_1045_3_1045_0">NA()</definedName>
    <definedName name="SHARED_FORMULA_3_1067_3_1067_0">NA()</definedName>
    <definedName name="SHARED_FORMULA_3_1088_3_1088_0">NA()</definedName>
    <definedName name="SHARED_FORMULA_3_11_3_11_26" localSheetId="8">#REF!</definedName>
    <definedName name="SHARED_FORMULA_3_11_3_11_26" localSheetId="0">#REF!</definedName>
    <definedName name="SHARED_FORMULA_3_11_3_11_26">#REF!</definedName>
    <definedName name="SHARED_FORMULA_3_11_3_11_30" localSheetId="8">#REF!</definedName>
    <definedName name="SHARED_FORMULA_3_11_3_11_30" localSheetId="0">#REF!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206_3_1206_0">NA()</definedName>
    <definedName name="SHARED_FORMULA_3_122_3_122_7" localSheetId="8">#REF!</definedName>
    <definedName name="SHARED_FORMULA_3_122_3_122_7" localSheetId="0">#REF!</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40_3_140_18">1</definedName>
    <definedName name="SHARED_FORMULA_3_1402_3_1402_7">1+1</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6_3_16_33" localSheetId="8">+#REF!</definedName>
    <definedName name="SHARED_FORMULA_3_16_3_16_33" localSheetId="0">+#REF!</definedName>
    <definedName name="SHARED_FORMULA_3_16_3_16_33">+#REF!</definedName>
    <definedName name="SHARED_FORMULA_3_161_3_161_26">NA()</definedName>
    <definedName name="SHARED_FORMULA_3_164_3_164_26" localSheetId="8">+#REF!</definedName>
    <definedName name="SHARED_FORMULA_3_164_3_164_26" localSheetId="0">+#REF!</definedName>
    <definedName name="SHARED_FORMULA_3_164_3_164_26">+#REF!</definedName>
    <definedName name="SHARED_FORMULA_3_17_3_17_22" localSheetId="8">+#REF!</definedName>
    <definedName name="SHARED_FORMULA_3_17_3_17_22" localSheetId="0">+#REF!</definedName>
    <definedName name="SHARED_FORMULA_3_17_3_17_22">+#REF!</definedName>
    <definedName name="SHARED_FORMULA_3_172_3_172_30">NA()</definedName>
    <definedName name="SHARED_FORMULA_3_177_3_177_30" localSheetId="8">+#REF!</definedName>
    <definedName name="SHARED_FORMULA_3_177_3_177_30" localSheetId="0">+#REF!</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9_3_209_22" localSheetId="8">+#REF!</definedName>
    <definedName name="SHARED_FORMULA_3_209_3_209_22" localSheetId="0">+#REF!</definedName>
    <definedName name="SHARED_FORMULA_3_209_3_209_22">+#REF!</definedName>
    <definedName name="SHARED_FORMULA_3_21_3_21_33" localSheetId="8">+#REF!</definedName>
    <definedName name="SHARED_FORMULA_3_21_3_21_33" localSheetId="0">+#REF!</definedName>
    <definedName name="SHARED_FORMULA_3_21_3_21_33">+#REF!</definedName>
    <definedName name="SHARED_FORMULA_3_213_3_213_22">NA()</definedName>
    <definedName name="SHARED_FORMULA_3_216_3_216_22" localSheetId="8">+#REF!</definedName>
    <definedName name="SHARED_FORMULA_3_216_3_216_22" localSheetId="0">+#REF!</definedName>
    <definedName name="SHARED_FORMULA_3_216_3_216_22">+#REF!</definedName>
    <definedName name="SHARED_FORMULA_3_220_3_220_22">NA()</definedName>
    <definedName name="SHARED_FORMULA_3_220_3_220_26">NA()</definedName>
    <definedName name="SHARED_FORMULA_3_221_3_221_37">NA()</definedName>
    <definedName name="SHARED_FORMULA_3_223_3_223_26" localSheetId="8">+#REF!</definedName>
    <definedName name="SHARED_FORMULA_3_223_3_223_26" localSheetId="0">+#REF!</definedName>
    <definedName name="SHARED_FORMULA_3_223_3_223_26">+#REF!</definedName>
    <definedName name="SHARED_FORMULA_3_236_3_236_26">NA()</definedName>
    <definedName name="SHARED_FORMULA_3_239_3_239_26" localSheetId="8">+#REF!</definedName>
    <definedName name="SHARED_FORMULA_3_239_3_239_26" localSheetId="0">+#REF!</definedName>
    <definedName name="SHARED_FORMULA_3_239_3_239_26">+#REF!</definedName>
    <definedName name="SHARED_FORMULA_3_24_3_24_37" localSheetId="8">+#REF!</definedName>
    <definedName name="SHARED_FORMULA_3_24_3_24_37" localSheetId="0">+#REF!</definedName>
    <definedName name="SHARED_FORMULA_3_24_3_24_37">+#REF!</definedName>
    <definedName name="SHARED_FORMULA_3_261_3_261_22">+ROUNDUP(3.3/0.15,0)</definedName>
    <definedName name="SHARED_FORMULA_3_2613_3_2613_7">1+1</definedName>
    <definedName name="SHARED_FORMULA_3_264_3_264_0">NA()</definedName>
    <definedName name="SHARED_FORMULA_3_265_3_265_22">+ROUNDUP(3.3/0.15,0)</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 localSheetId="8">+#REF!</definedName>
    <definedName name="SHARED_FORMULA_3_274_3_274_33" localSheetId="0">+#REF!</definedName>
    <definedName name="SHARED_FORMULA_3_274_3_274_33">+#REF!</definedName>
    <definedName name="SHARED_FORMULA_3_28_3_28_33" localSheetId="8">+#REF!</definedName>
    <definedName name="SHARED_FORMULA_3_28_3_28_33" localSheetId="0">+#REF!</definedName>
    <definedName name="SHARED_FORMULA_3_28_3_28_33">+#REF!</definedName>
    <definedName name="SHARED_FORMULA_3_2870_3_2870_7">1+1</definedName>
    <definedName name="SHARED_FORMULA_3_31_3_31_22" localSheetId="8">+#REF!</definedName>
    <definedName name="SHARED_FORMULA_3_31_3_31_22" localSheetId="0">+#REF!</definedName>
    <definedName name="SHARED_FORMULA_3_31_3_31_22">+#REF!</definedName>
    <definedName name="SHARED_FORMULA_3_31_3_31_30" localSheetId="8">+#REF!</definedName>
    <definedName name="SHARED_FORMULA_3_31_3_31_30" localSheetId="0">+#REF!</definedName>
    <definedName name="SHARED_FORMULA_3_31_3_31_30">+#REF!</definedName>
    <definedName name="SHARED_FORMULA_3_319_3_319_0">NA()</definedName>
    <definedName name="SHARED_FORMULA_3_32_3_32_37" localSheetId="8">+#REF!</definedName>
    <definedName name="SHARED_FORMULA_3_32_3_32_37" localSheetId="0">+#REF!</definedName>
    <definedName name="SHARED_FORMULA_3_32_3_32_37">+#REF!</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 localSheetId="8">#REF!</definedName>
    <definedName name="SHARED_FORMULA_3_38_3_38_30" localSheetId="0">#REF!</definedName>
    <definedName name="SHARED_FORMULA_3_38_3_38_30">#REF!</definedName>
    <definedName name="SHARED_FORMULA_3_388_3_388_22">1</definedName>
    <definedName name="SHARED_FORMULA_3_39_3_39_37" localSheetId="8">+#REF!</definedName>
    <definedName name="SHARED_FORMULA_3_39_3_39_37" localSheetId="0">+#REF!</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 localSheetId="8">+#REF!</definedName>
    <definedName name="SHARED_FORMULA_3_46_3_46_22" localSheetId="0">+#REF!</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 localSheetId="8">+#REF!</definedName>
    <definedName name="SHARED_FORMULA_3_5_3_5_22" localSheetId="0">+#REF!</definedName>
    <definedName name="SHARED_FORMULA_3_5_3_5_22">+#REF!</definedName>
    <definedName name="SHARED_FORMULA_3_500_3_500_0">NA()</definedName>
    <definedName name="SHARED_FORMULA_3_503_3_503_37" localSheetId="8">+#REF!</definedName>
    <definedName name="SHARED_FORMULA_3_503_3_503_37" localSheetId="0">+#REF!</definedName>
    <definedName name="SHARED_FORMULA_3_503_3_503_37">+#REF!</definedName>
    <definedName name="SHARED_FORMULA_3_508_3_508_22">1</definedName>
    <definedName name="SHARED_FORMULA_3_514_3_514_0">NA()</definedName>
    <definedName name="SHARED_FORMULA_3_515_3_515_7">1</definedName>
    <definedName name="SHARED_FORMULA_3_517_3_517_26" localSheetId="8">+#REF!</definedName>
    <definedName name="SHARED_FORMULA_3_517_3_517_26" localSheetId="0">+#REF!</definedName>
    <definedName name="SHARED_FORMULA_3_517_3_517_26">+#REF!</definedName>
    <definedName name="SHARED_FORMULA_3_521_3_521_26" localSheetId="8">+#REF!</definedName>
    <definedName name="SHARED_FORMULA_3_521_3_521_26" localSheetId="0">+#REF!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 localSheetId="8">+#REF!</definedName>
    <definedName name="SHARED_FORMULA_3_57_3_57_30" localSheetId="0">+#REF!</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 localSheetId="8">+#REF!</definedName>
    <definedName name="SHARED_FORMULA_3_63_3_63_26" localSheetId="0">+#REF!</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 localSheetId="8">+#REF!</definedName>
    <definedName name="SHARED_FORMULA_3_7_3_7_33" localSheetId="0">+#REF!</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 localSheetId="8">+#REF!</definedName>
    <definedName name="SHARED_FORMULA_3_9_3_9_37" localSheetId="0">+#REF!</definedName>
    <definedName name="SHARED_FORMULA_3_9_3_9_37">+#REF!</definedName>
    <definedName name="SHARED_FORMULA_3_903_3_903_0">NA()</definedName>
    <definedName name="SHARED_FORMULA_3_91_3_91_8">NA()</definedName>
    <definedName name="SHARED_FORMULA_3_95_3_95_7" localSheetId="8">#REF!</definedName>
    <definedName name="SHARED_FORMULA_3_95_3_95_7" localSheetId="0">#REF!</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 localSheetId="8">+#REF!</definedName>
    <definedName name="SHARED_FORMULA_4_135_4_135_30" localSheetId="0">+#REF!</definedName>
    <definedName name="SHARED_FORMULA_4_135_4_135_30">+#REF!</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61_4_161_26">NA()</definedName>
    <definedName name="SHARED_FORMULA_4_164_4_164_26" localSheetId="8">+#REF!+0.075*2</definedName>
    <definedName name="SHARED_FORMULA_4_164_4_164_26" localSheetId="0">+#REF!+0.075*2</definedName>
    <definedName name="SHARED_FORMULA_4_164_4_164_26">+#REF!+0.075*2</definedName>
    <definedName name="SHARED_FORMULA_4_165_4_165_30">NA()</definedName>
    <definedName name="SHARED_FORMULA_4_170_4_170_30" localSheetId="8">+#REF!</definedName>
    <definedName name="SHARED_FORMULA_4_170_4_170_30" localSheetId="0">+#REF!</definedName>
    <definedName name="SHARED_FORMULA_4_170_4_170_30">+#REF!</definedName>
    <definedName name="SHARED_FORMULA_4_174_4_174_22" localSheetId="8">+#REF!</definedName>
    <definedName name="SHARED_FORMULA_4_174_4_174_22" localSheetId="0">+#REF!</definedName>
    <definedName name="SHARED_FORMULA_4_174_4_174_22">+#REF!</definedName>
    <definedName name="SHARED_FORMULA_4_178_4_178_22">NA()</definedName>
    <definedName name="SHARED_FORMULA_4_18_4_18_37" localSheetId="8">+#REF!+0.15*2</definedName>
    <definedName name="SHARED_FORMULA_4_18_4_18_37" localSheetId="0">+#REF!+0.15*2</definedName>
    <definedName name="SHARED_FORMULA_4_18_4_18_37">+#REF!+0.15*2</definedName>
    <definedName name="SHARED_FORMULA_4_183_4_183_20">3.73+3.23*2</definedName>
    <definedName name="SHARED_FORMULA_4_189_4_189_22" localSheetId="8">+#REF!</definedName>
    <definedName name="SHARED_FORMULA_4_189_4_189_22" localSheetId="0">+#REF!</definedName>
    <definedName name="SHARED_FORMULA_4_189_4_189_22">+#REF!</definedName>
    <definedName name="SHARED_FORMULA_4_191_4_191_18">4.545+3.015+4.15+5.52+4.54+0.23</definedName>
    <definedName name="SHARED_FORMULA_4_193_4_193_22">NA()</definedName>
    <definedName name="SHARED_FORMULA_4_194_4_194_22" localSheetId="8">+#REF!</definedName>
    <definedName name="SHARED_FORMULA_4_194_4_194_22" localSheetId="0">+#REF!</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 localSheetId="8">+#REF!</definedName>
    <definedName name="SHARED_FORMULA_4_204_4_204_30" localSheetId="0">+#REF!</definedName>
    <definedName name="SHARED_FORMULA_4_204_4_204_30">+#REF!</definedName>
    <definedName name="SHARED_FORMULA_4_204_4_204_37">NA()</definedName>
    <definedName name="SHARED_FORMULA_4_205_4_205_22" localSheetId="8">+#REF!</definedName>
    <definedName name="SHARED_FORMULA_4_205_4_205_22" localSheetId="0">+#REF!</definedName>
    <definedName name="SHARED_FORMULA_4_205_4_205_22">+#REF!</definedName>
    <definedName name="SHARED_FORMULA_4_209_4_209_22">NA()</definedName>
    <definedName name="SHARED_FORMULA_4_209_4_209_30" localSheetId="8">+#REF!</definedName>
    <definedName name="SHARED_FORMULA_4_209_4_209_30" localSheetId="0">+#REF!</definedName>
    <definedName name="SHARED_FORMULA_4_209_4_209_30">+#REF!</definedName>
    <definedName name="SHARED_FORMULA_4_210_4_210_26">NA()</definedName>
    <definedName name="SHARED_FORMULA_4_213_4_213_26" localSheetId="8">+#REF!</definedName>
    <definedName name="SHARED_FORMULA_4_213_4_213_26" localSheetId="0">+#REF!</definedName>
    <definedName name="SHARED_FORMULA_4_213_4_213_26">+#REF!</definedName>
    <definedName name="SHARED_FORMULA_4_216_4_216_26" localSheetId="8">+#REF!</definedName>
    <definedName name="SHARED_FORMULA_4_216_4_216_26" localSheetId="0">+#REF!</definedName>
    <definedName name="SHARED_FORMULA_4_216_4_216_26">+#REF!</definedName>
    <definedName name="SHARED_FORMULA_4_228_4_228_26">NA()</definedName>
    <definedName name="SHARED_FORMULA_4_231_4_231_26" localSheetId="8">+#REF!</definedName>
    <definedName name="SHARED_FORMULA_4_231_4_231_26" localSheetId="0">+#REF!</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78_4_278_37">NA()</definedName>
    <definedName name="SHARED_FORMULA_4_291_4_291_17" localSheetId="8">SUM(#REF!)</definedName>
    <definedName name="SHARED_FORMULA_4_291_4_291_17" localSheetId="0">SUM(#REF!)</definedName>
    <definedName name="SHARED_FORMULA_4_291_4_291_17">SUM(#REF!)</definedName>
    <definedName name="SHARED_FORMULA_4_297_4_297_37" localSheetId="8">+#REF!+0.23*2</definedName>
    <definedName name="SHARED_FORMULA_4_297_4_297_37" localSheetId="0">+#REF!+0.23*2</definedName>
    <definedName name="SHARED_FORMULA_4_297_4_297_37">+#REF!+0.23*2</definedName>
    <definedName name="SHARED_FORMULA_4_34_4_34_26" localSheetId="8">+#REF!+0.1*2</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6_4_396_37" localSheetId="8">+#REF!</definedName>
    <definedName name="SHARED_FORMULA_4_396_4_396_37" localSheetId="0">+#REF!</definedName>
    <definedName name="SHARED_FORMULA_4_396_4_396_37">+#REF!</definedName>
    <definedName name="SHARED_FORMULA_4_398_4_398_22">NA()</definedName>
    <definedName name="SHARED_FORMULA_4_4_4_4_26" localSheetId="8">+#REF!+0.15*2</definedName>
    <definedName name="SHARED_FORMULA_4_4_4_4_26" localSheetId="0">+#REF!+0.15*2</definedName>
    <definedName name="SHARED_FORMULA_4_4_4_4_26">+#REF!+0.15*2</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 localSheetId="8">+#REF!</definedName>
    <definedName name="SHARED_FORMULA_4_472_4_472_37" localSheetId="0">+#REF!</definedName>
    <definedName name="SHARED_FORMULA_4_472_4_472_37">+#REF!</definedName>
    <definedName name="SHARED_FORMULA_4_488_4_488_22">12.31+1.81+1.355</definedName>
    <definedName name="SHARED_FORMULA_4_5_4_5_22" localSheetId="8">+#REF!+0.15*2</definedName>
    <definedName name="SHARED_FORMULA_4_5_4_5_22" localSheetId="0">+#REF!+0.15*2</definedName>
    <definedName name="SHARED_FORMULA_4_5_4_5_22">+#REF!+0.15*2</definedName>
    <definedName name="SHARED_FORMULA_4_5_4_5_37" localSheetId="8">+#REF!+0.15*2</definedName>
    <definedName name="SHARED_FORMULA_4_5_4_5_37" localSheetId="0">+#REF!+0.15*2</definedName>
    <definedName name="SHARED_FORMULA_4_5_4_5_37">+#REF!+0.15*2</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 localSheetId="8">+#REF!+0.15*2</definedName>
    <definedName name="SHARED_FORMULA_4_6_4_6_30" localSheetId="0">+#REF!+0.15*2</definedName>
    <definedName name="SHARED_FORMULA_4_6_4_6_30">+#REF!+0.15*2</definedName>
    <definedName name="SHARED_FORMULA_4_611_4_611_22">NA()</definedName>
    <definedName name="SHARED_FORMULA_4_625_4_625_7">1.935+3.37+2.46+0.46+1.39+1.53+2.155</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 localSheetId="8">+#REF!+0.075*2</definedName>
    <definedName name="SHARED_FORMULA_4_70_4_70_33" localSheetId="0">+#REF!+0.075*2</definedName>
    <definedName name="SHARED_FORMULA_4_70_4_70_33">+#REF!+0.075*2</definedName>
    <definedName name="SHARED_FORMULA_4_732_4_732_22" localSheetId="8">+#REF!</definedName>
    <definedName name="SHARED_FORMULA_4_732_4_732_22" localSheetId="0">+#REF!</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 localSheetId="8">+#REF!</definedName>
    <definedName name="SHARED_FORMULA_4_816_4_816_26" localSheetId="0">+#REF!</definedName>
    <definedName name="SHARED_FORMULA_4_816_4_816_26">+#REF!</definedName>
    <definedName name="SHARED_FORMULA_4_82_4_82_33">NA()</definedName>
    <definedName name="SHARED_FORMULA_4_827_4_827_26" localSheetId="8">+#REF!</definedName>
    <definedName name="SHARED_FORMULA_4_827_4_827_26" localSheetId="0">+#REF!</definedName>
    <definedName name="SHARED_FORMULA_4_827_4_827_26">+#REF!</definedName>
    <definedName name="SHARED_FORMULA_4_837_4_837_26" localSheetId="8">+#REF!</definedName>
    <definedName name="SHARED_FORMULA_4_837_4_837_26" localSheetId="0">+#REF!</definedName>
    <definedName name="SHARED_FORMULA_4_837_4_837_26">+#REF!</definedName>
    <definedName name="SHARED_FORMULA_4_847_4_847_26" localSheetId="8">+#REF!</definedName>
    <definedName name="SHARED_FORMULA_4_847_4_847_26" localSheetId="0">+#REF!</definedName>
    <definedName name="SHARED_FORMULA_4_847_4_847_26">+#REF!</definedName>
    <definedName name="SHARED_FORMULA_4_86_4_86_33" localSheetId="8">+#REF!</definedName>
    <definedName name="SHARED_FORMULA_4_86_4_86_33">+#REF!</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 localSheetId="8">+#REF!</definedName>
    <definedName name="SHARED_FORMULA_4_94_4_94_33" localSheetId="0">+#REF!</definedName>
    <definedName name="SHARED_FORMULA_4_94_4_94_33">+#REF!</definedName>
    <definedName name="SHARED_FORMULA_5_11_5_11_26" localSheetId="8">#REF!+0.1*2</definedName>
    <definedName name="SHARED_FORMULA_5_11_5_11_26" localSheetId="0">#REF!+0.1*2</definedName>
    <definedName name="SHARED_FORMULA_5_11_5_11_26">#REF!+0.1*2</definedName>
    <definedName name="SHARED_FORMULA_5_1137_5_1137_22">0.23</definedName>
    <definedName name="SHARED_FORMULA_5_116_5_116_26" localSheetId="8">+#REF!</definedName>
    <definedName name="SHARED_FORMULA_5_116_5_116_26" localSheetId="0">+#REF!</definedName>
    <definedName name="SHARED_FORMULA_5_116_5_116_26">+#REF!</definedName>
    <definedName name="SHARED_FORMULA_5_1201_5_1201_22">0.23</definedName>
    <definedName name="SHARED_FORMULA_5_130_5_130_22" localSheetId="8">+#REF!</definedName>
    <definedName name="SHARED_FORMULA_5_130_5_130_22" localSheetId="0">+#REF!</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1_5_1391_22">2*(0.425-0.125)</definedName>
    <definedName name="SHARED_FORMULA_5_1395_5_1395_22">2*(0.575-0.125)</definedName>
    <definedName name="SHARED_FORMULA_5_140_5_140_18">0.23</definedName>
    <definedName name="SHARED_FORMULA_5_142_5_142_30" localSheetId="8">+#REF!</definedName>
    <definedName name="SHARED_FORMULA_5_142_5_142_30" localSheetId="0">+#REF!</definedName>
    <definedName name="SHARED_FORMULA_5_142_5_142_30">+#REF!</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6_5_156_26" localSheetId="8">+#REF!</definedName>
    <definedName name="SHARED_FORMULA_5_156_5_156_26" localSheetId="0">+#REF!</definedName>
    <definedName name="SHARED_FORMULA_5_156_5_156_26">+#REF!</definedName>
    <definedName name="SHARED_FORMULA_5_17_5_17_22">0.15+0.1*2</definedName>
    <definedName name="SHARED_FORMULA_5_179_5_179_30">NA()</definedName>
    <definedName name="SHARED_FORMULA_5_184_5_184_30" localSheetId="8">+#REF!</definedName>
    <definedName name="SHARED_FORMULA_5_184_5_184_30" localSheetId="0">+#REF!</definedName>
    <definedName name="SHARED_FORMULA_5_184_5_184_30">+#REF!</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 localSheetId="8">+#REF!</definedName>
    <definedName name="SHARED_FORMULA_5_233_5_233_22" localSheetId="0">+#REF!</definedName>
    <definedName name="SHARED_FORMULA_5_233_5_233_22">+#REF!</definedName>
    <definedName name="SHARED_FORMULA_5_24_5_24_37">0.15+0.1*2</definedName>
    <definedName name="SHARED_FORMULA_5_246_5_246_26">NA()</definedName>
    <definedName name="SHARED_FORMULA_5_259_5_259_26" localSheetId="8">+#REF!</definedName>
    <definedName name="SHARED_FORMULA_5_259_5_259_26" localSheetId="0">+#REF!</definedName>
    <definedName name="SHARED_FORMULA_5_259_5_259_26">+#REF!</definedName>
    <definedName name="SHARED_FORMULA_5_261_5_261_26">NA()</definedName>
    <definedName name="SHARED_FORMULA_5_273_5_273_30">NA()</definedName>
    <definedName name="SHARED_FORMULA_5_275_5_275_26">NA()</definedName>
    <definedName name="SHARED_FORMULA_5_278_5_278_26" localSheetId="8">+#REF!</definedName>
    <definedName name="SHARED_FORMULA_5_278_5_278_26" localSheetId="0">+#REF!</definedName>
    <definedName name="SHARED_FORMULA_5_278_5_278_26">+#REF!</definedName>
    <definedName name="SHARED_FORMULA_5_287_5_287_30" localSheetId="8">+#REF!</definedName>
    <definedName name="SHARED_FORMULA_5_287_5_287_30" localSheetId="0">+#REF!</definedName>
    <definedName name="SHARED_FORMULA_5_287_5_287_30">+#REF!</definedName>
    <definedName name="SHARED_FORMULA_5_289_5_289_26">NA()</definedName>
    <definedName name="SHARED_FORMULA_5_293_5_293_26" localSheetId="8">+#REF!</definedName>
    <definedName name="SHARED_FORMULA_5_293_5_293_26" localSheetId="0">+#REF!</definedName>
    <definedName name="SHARED_FORMULA_5_293_5_293_26">+#REF!</definedName>
    <definedName name="SHARED_FORMULA_5_308_5_308_26" localSheetId="8">+#REF!</definedName>
    <definedName name="SHARED_FORMULA_5_308_5_308_26" localSheetId="0">+#REF!</definedName>
    <definedName name="SHARED_FORMULA_5_308_5_308_26">+#REF!</definedName>
    <definedName name="SHARED_FORMULA_5_32_5_32_37" localSheetId="8">+#REF!+0.1*2</definedName>
    <definedName name="SHARED_FORMULA_5_32_5_32_37" localSheetId="0">+#REF!+0.1*2</definedName>
    <definedName name="SHARED_FORMULA_5_32_5_32_37">+#REF!+0.1*2</definedName>
    <definedName name="SHARED_FORMULA_5_35_5_35_14">0.45+0.1*2</definedName>
    <definedName name="SHARED_FORMULA_5_352_5_352_18">2*(0.425-0.125)</definedName>
    <definedName name="SHARED_FORMULA_5_360_5_360_20">0.23</definedName>
    <definedName name="SHARED_FORMULA_5_38_5_38_30">0.15+0.1*2</definedName>
    <definedName name="SHARED_FORMULA_5_386_5_386_20">0.6*2+0.065</definedName>
    <definedName name="SHARED_FORMULA_5_388_5_388_22">0.23</definedName>
    <definedName name="SHARED_FORMULA_5_39_5_39_37" localSheetId="8">+#REF!+0.1*2</definedName>
    <definedName name="SHARED_FORMULA_5_39_5_39_37" localSheetId="0">+#REF!+0.1*2</definedName>
    <definedName name="SHARED_FORMULA_5_39_5_39_37">+#REF!+0.1*2</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 localSheetId="8">+#REF!</definedName>
    <definedName name="SHARED_FORMULA_5_432_5_432_22" localSheetId="0">+#REF!</definedName>
    <definedName name="SHARED_FORMULA_5_432_5_432_22">+#REF!</definedName>
    <definedName name="SHARED_FORMULA_5_444_5_444_7">0.23</definedName>
    <definedName name="SHARED_FORMULA_5_449_5_449_22">0.23</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22">0.23</definedName>
    <definedName name="SHARED_FORMULA_5_545_5_545_7">0.23</definedName>
    <definedName name="SHARED_FORMULA_5_551_5_551_26" localSheetId="8">+#REF!</definedName>
    <definedName name="SHARED_FORMULA_5_551_5_551_26" localSheetId="0">+#REF!</definedName>
    <definedName name="SHARED_FORMULA_5_551_5_551_26">+#REF!</definedName>
    <definedName name="SHARED_FORMULA_5_558_5_558_7">0.23</definedName>
    <definedName name="SHARED_FORMULA_5_562_5_562_26" localSheetId="8">+#REF!</definedName>
    <definedName name="SHARED_FORMULA_5_562_5_562_26" localSheetId="0">+#REF!</definedName>
    <definedName name="SHARED_FORMULA_5_562_5_562_26">+#REF!</definedName>
    <definedName name="SHARED_FORMULA_5_566_5_566_22">0.23</definedName>
    <definedName name="SHARED_FORMULA_5_566_5_566_7">0.23</definedName>
    <definedName name="SHARED_FORMULA_5_57_5_57_30" localSheetId="8">+#REF!+0.1*2</definedName>
    <definedName name="SHARED_FORMULA_5_57_5_57_30" localSheetId="0">+#REF!+0.1*2</definedName>
    <definedName name="SHARED_FORMULA_5_57_5_57_30">+#REF!+0.1*2</definedName>
    <definedName name="SHARED_FORMULA_5_572_5_572_26" localSheetId="8">+#REF!</definedName>
    <definedName name="SHARED_FORMULA_5_572_5_572_26" localSheetId="0">+#REF!</definedName>
    <definedName name="SHARED_FORMULA_5_572_5_572_26">+#REF!</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 localSheetId="8">+#REF!</definedName>
    <definedName name="SHARED_FORMULA_5_610_5_610_26" localSheetId="0">+#REF!</definedName>
    <definedName name="SHARED_FORMULA_5_610_5_610_26">+#REF!</definedName>
    <definedName name="SHARED_FORMULA_5_612_5_612_26">NA()</definedName>
    <definedName name="SHARED_FORMULA_5_637_5_637_26" localSheetId="8">+#REF!</definedName>
    <definedName name="SHARED_FORMULA_5_637_5_637_26" localSheetId="0">+#REF!</definedName>
    <definedName name="SHARED_FORMULA_5_637_5_637_26">+#REF!</definedName>
    <definedName name="SHARED_FORMULA_5_639_5_639_26">NA()</definedName>
    <definedName name="SHARED_FORMULA_5_650_5_650_26" localSheetId="8">+#REF!</definedName>
    <definedName name="SHARED_FORMULA_5_650_5_650_26" localSheetId="0">+#REF!</definedName>
    <definedName name="SHARED_FORMULA_5_650_5_650_26">+#REF!</definedName>
    <definedName name="SHARED_FORMULA_5_666_5_666_26">NA()</definedName>
    <definedName name="SHARED_FORMULA_5_675_5_675_26" localSheetId="8">+#REF!</definedName>
    <definedName name="SHARED_FORMULA_5_675_5_675_26" localSheetId="0">+#REF!</definedName>
    <definedName name="SHARED_FORMULA_5_675_5_675_26">+#REF!</definedName>
    <definedName name="SHARED_FORMULA_5_7_5_7_33" localSheetId="8">+#REF!+0.1*2</definedName>
    <definedName name="SHARED_FORMULA_5_7_5_7_33" localSheetId="0">+#REF!+0.1*2</definedName>
    <definedName name="SHARED_FORMULA_5_7_5_7_33">+#REF!+0.1*2</definedName>
    <definedName name="SHARED_FORMULA_5_700_5_700_26" localSheetId="8">+#REF!</definedName>
    <definedName name="SHARED_FORMULA_5_700_5_700_26" localSheetId="0">+#REF!</definedName>
    <definedName name="SHARED_FORMULA_5_700_5_700_26">+#REF!</definedName>
    <definedName name="SHARED_FORMULA_5_75_5_75_18">0.45</definedName>
    <definedName name="SHARED_FORMULA_5_792_5_792_26">NA()</definedName>
    <definedName name="SHARED_FORMULA_5_80_5_80_18">0.45</definedName>
    <definedName name="SHARED_FORMULA_5_803_5_803_26">NA()</definedName>
    <definedName name="SHARED_FORMULA_5_814_5_814_26">NA()</definedName>
    <definedName name="SHARED_FORMULA_5_827_5_827_26" localSheetId="8">+#REF!</definedName>
    <definedName name="SHARED_FORMULA_5_827_5_827_26" localSheetId="0">+#REF!</definedName>
    <definedName name="SHARED_FORMULA_5_827_5_827_26">+#REF!</definedName>
    <definedName name="SHARED_FORMULA_5_837_5_837_26" localSheetId="8">+#REF!</definedName>
    <definedName name="SHARED_FORMULA_5_837_5_837_26" localSheetId="0">+#REF!</definedName>
    <definedName name="SHARED_FORMULA_5_837_5_837_26">+#REF!</definedName>
    <definedName name="SHARED_FORMULA_5_84_5_84_26">0.23+0.1*2</definedName>
    <definedName name="SHARED_FORMULA_5_847_5_847_26" localSheetId="8">+#REF!</definedName>
    <definedName name="SHARED_FORMULA_5_847_5_847_26" localSheetId="0">+#REF!</definedName>
    <definedName name="SHARED_FORMULA_5_847_5_847_26">+#REF!</definedName>
    <definedName name="SHARED_FORMULA_5_85_5_85_30" localSheetId="8">+#REF!</definedName>
    <definedName name="SHARED_FORMULA_5_85_5_85_30" localSheetId="0">+#REF!</definedName>
    <definedName name="SHARED_FORMULA_5_85_5_85_30">+#REF!</definedName>
    <definedName name="SHARED_FORMULA_5_87_5_87_26">0.23+0.1*2</definedName>
    <definedName name="SHARED_FORMULA_5_9_5_9_37" localSheetId="8">+#REF!+0.15</definedName>
    <definedName name="SHARED_FORMULA_5_9_5_9_37" localSheetId="0">+#REF!+0.15</definedName>
    <definedName name="SHARED_FORMULA_5_9_5_9_37">+#REF!+0.15</definedName>
    <definedName name="SHARED_FORMULA_6_1029_6_1029_26">NA()</definedName>
    <definedName name="SHARED_FORMULA_6_1032_6_1032_22">NA()</definedName>
    <definedName name="SHARED_FORMULA_6_1034_6_1034_26" localSheetId="8">+#REF!-#REF!</definedName>
    <definedName name="SHARED_FORMULA_6_1034_6_1034_26" localSheetId="0">+#REF!-#REF!</definedName>
    <definedName name="SHARED_FORMULA_6_1034_6_1034_26">+#REF!-#REF!</definedName>
    <definedName name="SHARED_FORMULA_6_1038_6_1038_22" localSheetId="8">+#REF!</definedName>
    <definedName name="SHARED_FORMULA_6_1038_6_1038_22" localSheetId="0">+#REF!</definedName>
    <definedName name="SHARED_FORMULA_6_1038_6_1038_22">+#REF!</definedName>
    <definedName name="SHARED_FORMULA_6_1039_6_1039_26">NA()</definedName>
    <definedName name="SHARED_FORMULA_6_1044_6_1044_26" localSheetId="8">+#REF!-#REF!</definedName>
    <definedName name="SHARED_FORMULA_6_1044_6_1044_26" localSheetId="0">+#REF!-#REF!</definedName>
    <definedName name="SHARED_FORMULA_6_1044_6_1044_26">+#REF!-#REF!</definedName>
    <definedName name="SHARED_FORMULA_6_1052_6_1052_26" localSheetId="8">+#REF!-#REF!</definedName>
    <definedName name="SHARED_FORMULA_6_1052_6_1052_26" localSheetId="0">+#REF!-#REF!</definedName>
    <definedName name="SHARED_FORMULA_6_1052_6_1052_26">+#REF!-#REF!</definedName>
    <definedName name="SHARED_FORMULA_6_1056_6_1056_22" localSheetId="8">+#REF!</definedName>
    <definedName name="SHARED_FORMULA_6_1056_6_1056_22" localSheetId="0">+#REF!</definedName>
    <definedName name="SHARED_FORMULA_6_1056_6_1056_22">+#REF!</definedName>
    <definedName name="SHARED_FORMULA_6_106_6_106_22" localSheetId="8">+#REF!</definedName>
    <definedName name="SHARED_FORMULA_6_106_6_106_22">+#REF!</definedName>
    <definedName name="SHARED_FORMULA_6_1066_6_1066_22">NA()</definedName>
    <definedName name="SHARED_FORMULA_6_1071_6_1071_26" localSheetId="8">+#REF!-#REF!</definedName>
    <definedName name="SHARED_FORMULA_6_1071_6_1071_26" localSheetId="0">+#REF!-#REF!</definedName>
    <definedName name="SHARED_FORMULA_6_1071_6_1071_26">+#REF!-#REF!</definedName>
    <definedName name="SHARED_FORMULA_6_1075_6_1075_22">NA()</definedName>
    <definedName name="SHARED_FORMULA_6_1081_6_1081_26" localSheetId="8">+#REF!-#REF!</definedName>
    <definedName name="SHARED_FORMULA_6_1081_6_1081_26" localSheetId="0">+#REF!-#REF!</definedName>
    <definedName name="SHARED_FORMULA_6_1081_6_1081_26">+#REF!-#REF!</definedName>
    <definedName name="SHARED_FORMULA_6_1082_6_1082_26">NA()</definedName>
    <definedName name="SHARED_FORMULA_6_1092_6_1092_26">NA()</definedName>
    <definedName name="SHARED_FORMULA_6_11_6_11_26" localSheetId="8">+#REF!+#REF!</definedName>
    <definedName name="SHARED_FORMULA_6_11_6_11_26" localSheetId="0">+#REF!+#REF!</definedName>
    <definedName name="SHARED_FORMULA_6_11_6_11_26">+#REF!+#REF!</definedName>
    <definedName name="SHARED_FORMULA_6_11_6_11_30" localSheetId="8">+#REF!+#REF!</definedName>
    <definedName name="SHARED_FORMULA_6_11_6_11_30" localSheetId="0">+#REF!+#REF!</definedName>
    <definedName name="SHARED_FORMULA_6_11_6_11_30">+#REF!+#REF!</definedName>
    <definedName name="SHARED_FORMULA_6_110_6_110_22">NA()</definedName>
    <definedName name="SHARED_FORMULA_6_1106_6_1106_26" localSheetId="8">#REF!+0.6</definedName>
    <definedName name="SHARED_FORMULA_6_1106_6_1106_26" localSheetId="0">#REF!+0.6</definedName>
    <definedName name="SHARED_FORMULA_6_1106_6_1106_26">#REF!+0.6</definedName>
    <definedName name="SHARED_FORMULA_6_1118_6_1118_22" localSheetId="8">+#REF!</definedName>
    <definedName name="SHARED_FORMULA_6_1118_6_1118_22" localSheetId="0">+#REF!</definedName>
    <definedName name="SHARED_FORMULA_6_1118_6_1118_22">+#REF!</definedName>
    <definedName name="SHARED_FORMULA_6_1135_6_1135_26">NA()</definedName>
    <definedName name="SHARED_FORMULA_6_114_6_114_26" localSheetId="8">#REF!+#REF!-#REF!</definedName>
    <definedName name="SHARED_FORMULA_6_114_6_114_26" localSheetId="0">#REF!+#REF!-#REF!</definedName>
    <definedName name="SHARED_FORMULA_6_114_6_114_26">#REF!+#REF!-#REF!</definedName>
    <definedName name="SHARED_FORMULA_6_1152_6_1152_22" localSheetId="8">+#REF!</definedName>
    <definedName name="SHARED_FORMULA_6_1152_6_1152_22" localSheetId="0">+#REF!</definedName>
    <definedName name="SHARED_FORMULA_6_1152_6_1152_22">+#REF!</definedName>
    <definedName name="SHARED_FORMULA_6_1161_6_1161_22" localSheetId="8">+#REF!</definedName>
    <definedName name="SHARED_FORMULA_6_1161_6_1161_22" localSheetId="0">+#REF!</definedName>
    <definedName name="SHARED_FORMULA_6_1161_6_1161_22">+#REF!</definedName>
    <definedName name="SHARED_FORMULA_6_117_6_117_26">NA()</definedName>
    <definedName name="SHARED_FORMULA_6_117_6_117_37">NA()</definedName>
    <definedName name="SHARED_FORMULA_6_1183_6_1183_10">NA()</definedName>
    <definedName name="SHARED_FORMULA_6_123_6_123_37" localSheetId="8">+#REF!+0.6-0.3</definedName>
    <definedName name="SHARED_FORMULA_6_123_6_123_37" localSheetId="0">+#REF!+0.6-0.3</definedName>
    <definedName name="SHARED_FORMULA_6_123_6_123_37">+#REF!+0.6-0.3</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8">ROUND(#REF!*#REF!/#REF!,2)</definedName>
    <definedName name="SHARED_FORMULA_6_13_6_13_7" localSheetId="0">ROUND(#REF!*#REF!/#REF!,2)</definedName>
    <definedName name="SHARED_FORMULA_6_13_6_13_7">ROUND(#REF!*#REF!/#REF!,2)</definedName>
    <definedName name="SHARED_FORMULA_6_1313_6_1313_22">0.2</definedName>
    <definedName name="SHARED_FORMULA_6_132_6_132_30" localSheetId="8">+#REF!</definedName>
    <definedName name="SHARED_FORMULA_6_132_6_132_30" localSheetId="0">+#REF!</definedName>
    <definedName name="SHARED_FORMULA_6_132_6_132_30">+#REF!</definedName>
    <definedName name="SHARED_FORMULA_6_132_6_132_37" localSheetId="8">+#REF!-#REF!</definedName>
    <definedName name="SHARED_FORMULA_6_132_6_132_37" localSheetId="0">+#REF!-#REF!</definedName>
    <definedName name="SHARED_FORMULA_6_132_6_132_37">+#REF!-#REF!</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 localSheetId="8">+#REF!</definedName>
    <definedName name="SHARED_FORMULA_6_1371_6_1371_26" localSheetId="0">+#REF!</definedName>
    <definedName name="SHARED_FORMULA_6_1371_6_1371_26">+#REF!</definedName>
    <definedName name="SHARED_FORMULA_6_1382_6_1382_26">NA()</definedName>
    <definedName name="SHARED_FORMULA_6_1398_6_1398_26" localSheetId="8">+#REF!</definedName>
    <definedName name="SHARED_FORMULA_6_1398_6_1398_26" localSheetId="0">+#REF!</definedName>
    <definedName name="SHARED_FORMULA_6_1398_6_1398_26">+#REF!</definedName>
    <definedName name="SHARED_FORMULA_6_1402_6_1402_26">NA()</definedName>
    <definedName name="SHARED_FORMULA_6_141_6_141_37" localSheetId="8">+#REF!-#REF!</definedName>
    <definedName name="SHARED_FORMULA_6_141_6_141_37" localSheetId="0">+#REF!-#REF!</definedName>
    <definedName name="SHARED_FORMULA_6_141_6_141_37">+#REF!-#REF!</definedName>
    <definedName name="SHARED_FORMULA_6_1418_6_1418_26" localSheetId="8">+#REF!</definedName>
    <definedName name="SHARED_FORMULA_6_1418_6_1418_26" localSheetId="0">+#REF!</definedName>
    <definedName name="SHARED_FORMULA_6_1418_6_1418_26">+#REF!</definedName>
    <definedName name="SHARED_FORMULA_6_1422_6_1422_26">NA()</definedName>
    <definedName name="SHARED_FORMULA_6_1438_6_1438_10">NA()</definedName>
    <definedName name="SHARED_FORMULA_6_1438_6_1438_26" localSheetId="8">+#REF!</definedName>
    <definedName name="SHARED_FORMULA_6_1438_6_1438_26" localSheetId="0">+#REF!</definedName>
    <definedName name="SHARED_FORMULA_6_1438_6_1438_26">+#REF!</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8">+#REF!</definedName>
    <definedName name="SHARED_FORMULA_6_1492_6_1492_26" localSheetId="0">+#REF!</definedName>
    <definedName name="SHARED_FORMULA_6_1492_6_1492_26">+#REF!</definedName>
    <definedName name="SHARED_FORMULA_6_1493_6_1493_26">NA()</definedName>
    <definedName name="SHARED_FORMULA_6_150_6_150_37" localSheetId="8">+#REF!-#REF!</definedName>
    <definedName name="SHARED_FORMULA_6_150_6_150_37" localSheetId="0">+#REF!-#REF!</definedName>
    <definedName name="SHARED_FORMULA_6_150_6_150_37">+#REF!-#REF!</definedName>
    <definedName name="SHARED_FORMULA_6_1501_6_1501_26" localSheetId="8">+#REF!</definedName>
    <definedName name="SHARED_FORMULA_6_1501_6_1501_26" localSheetId="0">+#REF!</definedName>
    <definedName name="SHARED_FORMULA_6_1501_6_1501_26">+#REF!</definedName>
    <definedName name="SHARED_FORMULA_6_1507_6_1507_26">NA()</definedName>
    <definedName name="SHARED_FORMULA_6_1509_6_1509_26" localSheetId="8">+#REF!</definedName>
    <definedName name="SHARED_FORMULA_6_1509_6_1509_26" localSheetId="0">+#REF!</definedName>
    <definedName name="SHARED_FORMULA_6_1509_6_1509_26">+#REF!</definedName>
    <definedName name="SHARED_FORMULA_6_151_6_151_7">NA()</definedName>
    <definedName name="SHARED_FORMULA_6_1516_6_1516_26">NA()</definedName>
    <definedName name="SHARED_FORMULA_6_1523_6_1523_26" localSheetId="8">+#REF!</definedName>
    <definedName name="SHARED_FORMULA_6_1523_6_1523_26" localSheetId="0">+#REF!</definedName>
    <definedName name="SHARED_FORMULA_6_1523_6_1523_26">+#REF!</definedName>
    <definedName name="SHARED_FORMULA_6_1532_6_1532_26" localSheetId="8">+#REF!</definedName>
    <definedName name="SHARED_FORMULA_6_1532_6_1532_26" localSheetId="0">+#REF!</definedName>
    <definedName name="SHARED_FORMULA_6_1532_6_1532_26">+#REF!</definedName>
    <definedName name="SHARED_FORMULA_6_154_6_154_33" localSheetId="8">+#REF!-#REF!</definedName>
    <definedName name="SHARED_FORMULA_6_154_6_154_33" localSheetId="0">+#REF!-#REF!</definedName>
    <definedName name="SHARED_FORMULA_6_154_6_154_33">+#REF!-#REF!</definedName>
    <definedName name="SHARED_FORMULA_6_1541_6_1541_26">NA()</definedName>
    <definedName name="SHARED_FORMULA_6_1548_6_1548_26" localSheetId="8">+#REF!</definedName>
    <definedName name="SHARED_FORMULA_6_1548_6_1548_26" localSheetId="0">+#REF!</definedName>
    <definedName name="SHARED_FORMULA_6_1548_6_1548_26">+#REF!</definedName>
    <definedName name="SHARED_FORMULA_6_1557_6_1557_26" localSheetId="8">+#REF!</definedName>
    <definedName name="SHARED_FORMULA_6_1557_6_1557_26" localSheetId="0">+#REF!</definedName>
    <definedName name="SHARED_FORMULA_6_1557_6_1557_26">+#REF!</definedName>
    <definedName name="SHARED_FORMULA_6_1566_6_1566_26">NA()</definedName>
    <definedName name="SHARED_FORMULA_6_1573_6_1573_26" localSheetId="8">+#REF!</definedName>
    <definedName name="SHARED_FORMULA_6_1573_6_1573_26" localSheetId="0">+#REF!</definedName>
    <definedName name="SHARED_FORMULA_6_1573_6_1573_26">+#REF!</definedName>
    <definedName name="SHARED_FORMULA_6_1582_6_1582_26" localSheetId="8">+#REF!</definedName>
    <definedName name="SHARED_FORMULA_6_1582_6_1582_26" localSheetId="0">+#REF!</definedName>
    <definedName name="SHARED_FORMULA_6_1582_6_1582_26">+#REF!</definedName>
    <definedName name="SHARED_FORMULA_6_168_6_168_33">NA()</definedName>
    <definedName name="SHARED_FORMULA_6_174_6_174_33" localSheetId="8">+#REF!-0.125</definedName>
    <definedName name="SHARED_FORMULA_6_174_6_174_33" localSheetId="0">+#REF!-0.125</definedName>
    <definedName name="SHARED_FORMULA_6_174_6_174_33">+#REF!-0.125</definedName>
    <definedName name="SHARED_FORMULA_6_178_6_178_30">NA()</definedName>
    <definedName name="SHARED_FORMULA_6_178_6_178_7">NA()</definedName>
    <definedName name="SHARED_FORMULA_6_18_6_18_22" localSheetId="8">+#REF!</definedName>
    <definedName name="SHARED_FORMULA_6_18_6_18_22" localSheetId="0">+#REF!</definedName>
    <definedName name="SHARED_FORMULA_6_18_6_18_22">+#REF!</definedName>
    <definedName name="SHARED_FORMULA_6_183_6_183_30" localSheetId="8">#REF!-#REF!</definedName>
    <definedName name="SHARED_FORMULA_6_183_6_183_30" localSheetId="0">#REF!-#REF!</definedName>
    <definedName name="SHARED_FORMULA_6_183_6_183_30">#REF!-#REF!</definedName>
    <definedName name="SHARED_FORMULA_6_218_6_218_7">NA()</definedName>
    <definedName name="SHARED_FORMULA_6_220_6_220_26">NA()</definedName>
    <definedName name="SHARED_FORMULA_6_223_6_223_26" localSheetId="8">+#REF!-#REF!/1000</definedName>
    <definedName name="SHARED_FORMULA_6_223_6_223_26" localSheetId="0">+#REF!-#REF!/1000</definedName>
    <definedName name="SHARED_FORMULA_6_223_6_223_26">+#REF!-#REF!/1000</definedName>
    <definedName name="SHARED_FORMULA_6_229_6_229_33">NA()</definedName>
    <definedName name="SHARED_FORMULA_6_235_6_235_33" localSheetId="8">+#REF!-0.125</definedName>
    <definedName name="SHARED_FORMULA_6_235_6_235_33" localSheetId="0">+#REF!-0.125</definedName>
    <definedName name="SHARED_FORMULA_6_235_6_235_33">+#REF!-0.125</definedName>
    <definedName name="SHARED_FORMULA_6_241_6_241_22">NA()</definedName>
    <definedName name="SHARED_FORMULA_6_242_6_242_16">0.3*2+0.115</definedName>
    <definedName name="SHARED_FORMULA_6_245_6_245_22" localSheetId="8">+#REF!-0.15</definedName>
    <definedName name="SHARED_FORMULA_6_245_6_245_22" localSheetId="0">+#REF!-0.15</definedName>
    <definedName name="SHARED_FORMULA_6_245_6_245_22">+#REF!-0.15</definedName>
    <definedName name="SHARED_FORMULA_6_245_6_245_7">NA()</definedName>
    <definedName name="SHARED_FORMULA_6_246_6_246_26">NA()</definedName>
    <definedName name="SHARED_FORMULA_6_253_6_253_26" localSheetId="8">+#REF!</definedName>
    <definedName name="SHARED_FORMULA_6_253_6_253_26" localSheetId="0">+#REF!</definedName>
    <definedName name="SHARED_FORMULA_6_253_6_253_26">+#REF!</definedName>
    <definedName name="SHARED_FORMULA_6_256_6_256_22">NA()</definedName>
    <definedName name="SHARED_FORMULA_6_260_6_260_22" localSheetId="8">+#REF!-0.15</definedName>
    <definedName name="SHARED_FORMULA_6_260_6_260_22" localSheetId="0">+#REF!-0.15</definedName>
    <definedName name="SHARED_FORMULA_6_260_6_260_22">+#REF!-0.15</definedName>
    <definedName name="SHARED_FORMULA_6_261_6_261_26">NA()</definedName>
    <definedName name="SHARED_FORMULA_6_271_6_271_30">NA()</definedName>
    <definedName name="SHARED_FORMULA_6_272_6_272_22">NA()</definedName>
    <definedName name="SHARED_FORMULA_6_272_6_272_26" localSheetId="8">+#REF!</definedName>
    <definedName name="SHARED_FORMULA_6_272_6_272_26" localSheetId="0">+#REF!</definedName>
    <definedName name="SHARED_FORMULA_6_272_6_272_26">+#REF!</definedName>
    <definedName name="SHARED_FORMULA_6_273_6_273_7">NA()</definedName>
    <definedName name="SHARED_FORMULA_6_275_6_275_26">NA()</definedName>
    <definedName name="SHARED_FORMULA_6_276_6_276_22" localSheetId="8">+#REF!-0.15</definedName>
    <definedName name="SHARED_FORMULA_6_276_6_276_22" localSheetId="0">+#REF!-0.15</definedName>
    <definedName name="SHARED_FORMULA_6_276_6_276_22">+#REF!-0.15</definedName>
    <definedName name="SHARED_FORMULA_6_285_6_285_30" localSheetId="8">+#REF!-#REF!</definedName>
    <definedName name="SHARED_FORMULA_6_285_6_285_30" localSheetId="0">+#REF!-#REF!</definedName>
    <definedName name="SHARED_FORMULA_6_285_6_285_30">+#REF!-#REF!</definedName>
    <definedName name="SHARED_FORMULA_6_287_6_287_26" localSheetId="8">+#REF!</definedName>
    <definedName name="SHARED_FORMULA_6_287_6_287_26" localSheetId="0">+#REF!</definedName>
    <definedName name="SHARED_FORMULA_6_287_6_287_26">+#REF!</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8">+#REF!-0.15</definedName>
    <definedName name="SHARED_FORMULA_6_295_6_295_22" localSheetId="0">+#REF!-0.15</definedName>
    <definedName name="SHARED_FORMULA_6_295_6_295_22">+#REF!-0.15</definedName>
    <definedName name="SHARED_FORMULA_6_302_6_302_26" localSheetId="8">+#REF!</definedName>
    <definedName name="SHARED_FORMULA_6_302_6_302_26" localSheetId="0">+#REF!</definedName>
    <definedName name="SHARED_FORMULA_6_302_6_302_26">+#REF!</definedName>
    <definedName name="SHARED_FORMULA_6_306_6_306_22">NA()</definedName>
    <definedName name="SHARED_FORMULA_6_310_6_310_22" localSheetId="8">+#REF!-0.15</definedName>
    <definedName name="SHARED_FORMULA_6_310_6_310_22" localSheetId="0">+#REF!-0.15</definedName>
    <definedName name="SHARED_FORMULA_6_310_6_310_22">+#REF!-0.15</definedName>
    <definedName name="SHARED_FORMULA_6_32_6_32_22" localSheetId="8">+#REF!</definedName>
    <definedName name="SHARED_FORMULA_6_32_6_32_22" localSheetId="0">+#REF!</definedName>
    <definedName name="SHARED_FORMULA_6_32_6_32_22">+#REF!</definedName>
    <definedName name="SHARED_FORMULA_6_321_6_321_37" localSheetId="8">+#REF!-0.125</definedName>
    <definedName name="SHARED_FORMULA_6_321_6_321_37" localSheetId="0">+#REF!-0.125</definedName>
    <definedName name="SHARED_FORMULA_6_321_6_321_37">+#REF!-0.125</definedName>
    <definedName name="SHARED_FORMULA_6_325_6_325_22">NA()</definedName>
    <definedName name="SHARED_FORMULA_6_329_6_329_22" localSheetId="8">+#REF!-0.15</definedName>
    <definedName name="SHARED_FORMULA_6_329_6_329_22" localSheetId="0">+#REF!-0.15</definedName>
    <definedName name="SHARED_FORMULA_6_329_6_329_22">+#REF!-0.15</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8">+#REF!-0.15</definedName>
    <definedName name="SHARED_FORMULA_6_347_6_347_22" localSheetId="0">+#REF!-0.15</definedName>
    <definedName name="SHARED_FORMULA_6_347_6_347_22">+#REF!-0.15</definedName>
    <definedName name="SHARED_FORMULA_6_348_6_348_26">NA()</definedName>
    <definedName name="SHARED_FORMULA_6_348_6_348_30" localSheetId="8">#REF!</definedName>
    <definedName name="SHARED_FORMULA_6_348_6_348_30" localSheetId="0">#REF!</definedName>
    <definedName name="SHARED_FORMULA_6_348_6_348_30">#REF!</definedName>
    <definedName name="SHARED_FORMULA_6_349_6_349_26" localSheetId="8">+#REF!-#REF!</definedName>
    <definedName name="SHARED_FORMULA_6_349_6_349_26" localSheetId="0">+#REF!-#REF!</definedName>
    <definedName name="SHARED_FORMULA_6_349_6_349_26">+#REF!-#REF!</definedName>
    <definedName name="SHARED_FORMULA_6_35_6_35_22">NA()</definedName>
    <definedName name="SHARED_FORMULA_6_356_6_356_26">NA()</definedName>
    <definedName name="SHARED_FORMULA_6_357_6_357_26" localSheetId="8">+#REF!-#REF!</definedName>
    <definedName name="SHARED_FORMULA_6_357_6_357_26" localSheetId="0">+#REF!-#REF!</definedName>
    <definedName name="SHARED_FORMULA_6_357_6_357_26">+#REF!-#REF!</definedName>
    <definedName name="SHARED_FORMULA_6_358_6_358_22">NA()</definedName>
    <definedName name="SHARED_FORMULA_6_360_6_360_20">0.2</definedName>
    <definedName name="SHARED_FORMULA_6_362_6_362_22" localSheetId="8">+#REF!-0.15</definedName>
    <definedName name="SHARED_FORMULA_6_362_6_362_22" localSheetId="0">+#REF!-0.15</definedName>
    <definedName name="SHARED_FORMULA_6_362_6_362_22">+#REF!-0.15</definedName>
    <definedName name="SHARED_FORMULA_6_368_6_368_26" localSheetId="8">+#REF!-#REF!</definedName>
    <definedName name="SHARED_FORMULA_6_368_6_368_26" localSheetId="0">+#REF!-#REF!</definedName>
    <definedName name="SHARED_FORMULA_6_368_6_368_26">+#REF!-#REF!</definedName>
    <definedName name="SHARED_FORMULA_6_376_6_376_26" localSheetId="8">+#REF!-#REF!</definedName>
    <definedName name="SHARED_FORMULA_6_376_6_376_26" localSheetId="0">+#REF!-#REF!</definedName>
    <definedName name="SHARED_FORMULA_6_376_6_376_26">+#REF!-#REF!</definedName>
    <definedName name="SHARED_FORMULA_6_379_6_379_30" localSheetId="8">+#REF!-#REF!</definedName>
    <definedName name="SHARED_FORMULA_6_379_6_379_30" localSheetId="0">+#REF!-#REF!</definedName>
    <definedName name="SHARED_FORMULA_6_379_6_379_30">+#REF!-#REF!</definedName>
    <definedName name="SHARED_FORMULA_6_388_6_388_26" localSheetId="8">+#REF!-#REF!</definedName>
    <definedName name="SHARED_FORMULA_6_388_6_388_26">+#REF!-#REF!</definedName>
    <definedName name="SHARED_FORMULA_6_39_6_39_30" localSheetId="8">+#REF!</definedName>
    <definedName name="SHARED_FORMULA_6_39_6_39_30">+#REF!</definedName>
    <definedName name="SHARED_FORMULA_6_39_6_39_37" localSheetId="8">+#REF!</definedName>
    <definedName name="SHARED_FORMULA_6_39_6_39_37">+#REF!</definedName>
    <definedName name="SHARED_FORMULA_6_396_6_396_26" localSheetId="8">+#REF!-#REF!</definedName>
    <definedName name="SHARED_FORMULA_6_396_6_396_26">+#REF!-#REF!</definedName>
    <definedName name="SHARED_FORMULA_6_399_6_399_22">NA()</definedName>
    <definedName name="SHARED_FORMULA_6_408_6_408_26" localSheetId="8">+#REF!-#REF!</definedName>
    <definedName name="SHARED_FORMULA_6_408_6_408_26" localSheetId="0">+#REF!-#REF!</definedName>
    <definedName name="SHARED_FORMULA_6_408_6_408_26">+#REF!-#REF!</definedName>
    <definedName name="SHARED_FORMULA_6_412_6_412_22">NA()</definedName>
    <definedName name="SHARED_FORMULA_6_413_6_413_22" localSheetId="8">+#REF!</definedName>
    <definedName name="SHARED_FORMULA_6_413_6_413_22" localSheetId="0">+#REF!</definedName>
    <definedName name="SHARED_FORMULA_6_413_6_413_22">+#REF!</definedName>
    <definedName name="SHARED_FORMULA_6_414_6_414_37">NA()</definedName>
    <definedName name="SHARED_FORMULA_6_416_6_416_26" localSheetId="8">+#REF!-#REF!</definedName>
    <definedName name="SHARED_FORMULA_6_416_6_416_26" localSheetId="0">+#REF!-#REF!</definedName>
    <definedName name="SHARED_FORMULA_6_416_6_416_26">+#REF!-#REF!</definedName>
    <definedName name="SHARED_FORMULA_6_42_6_42_30">NA()</definedName>
    <definedName name="SHARED_FORMULA_6_43_6_43_26" localSheetId="8">+#REF!</definedName>
    <definedName name="SHARED_FORMULA_6_43_6_43_26" localSheetId="0">+#REF!</definedName>
    <definedName name="SHARED_FORMULA_6_43_6_43_26">+#REF!</definedName>
    <definedName name="SHARED_FORMULA_6_432_6_432_22" localSheetId="8">+#REF!</definedName>
    <definedName name="SHARED_FORMULA_6_432_6_432_22" localSheetId="0">+#REF!</definedName>
    <definedName name="SHARED_FORMULA_6_432_6_432_22">+#REF!</definedName>
    <definedName name="SHARED_FORMULA_6_435_6_435_37">NA()</definedName>
    <definedName name="SHARED_FORMULA_6_451_6_451_37" localSheetId="8">+#REF!-0.125</definedName>
    <definedName name="SHARED_FORMULA_6_451_6_451_37" localSheetId="0">+#REF!-0.125</definedName>
    <definedName name="SHARED_FORMULA_6_451_6_451_37">+#REF!-0.125</definedName>
    <definedName name="SHARED_FORMULA_6_453_6_453_37">NA()</definedName>
    <definedName name="SHARED_FORMULA_6_455_6_455_30">NA()</definedName>
    <definedName name="SHARED_FORMULA_6_46_6_46_26">NA()</definedName>
    <definedName name="SHARED_FORMULA_6_472_6_472_37" localSheetId="8">+#REF!</definedName>
    <definedName name="SHARED_FORMULA_6_472_6_472_37" localSheetId="0">+#REF!</definedName>
    <definedName name="SHARED_FORMULA_6_472_6_472_37">+#REF!</definedName>
    <definedName name="SHARED_FORMULA_6_473_6_473_22">NA()</definedName>
    <definedName name="SHARED_FORMULA_6_481_6_481_30" localSheetId="8">+#REF!</definedName>
    <definedName name="SHARED_FORMULA_6_481_6_481_30" localSheetId="0">+#REF!</definedName>
    <definedName name="SHARED_FORMULA_6_481_6_481_30">+#REF!</definedName>
    <definedName name="SHARED_FORMULA_6_484_6_484_20">3</definedName>
    <definedName name="SHARED_FORMULA_6_494_6_494_22">NA()</definedName>
    <definedName name="SHARED_FORMULA_6_494_6_494_37" localSheetId="8">+#REF!+0.45</definedName>
    <definedName name="SHARED_FORMULA_6_494_6_494_37" localSheetId="0">+#REF!+0.45</definedName>
    <definedName name="SHARED_FORMULA_6_494_6_494_37">+#REF!+0.45</definedName>
    <definedName name="SHARED_FORMULA_6_5_6_5_22" localSheetId="8">+#REF!</definedName>
    <definedName name="SHARED_FORMULA_6_5_6_5_22" localSheetId="0">+#REF!</definedName>
    <definedName name="SHARED_FORMULA_6_5_6_5_22">+#REF!</definedName>
    <definedName name="SHARED_FORMULA_6_500_6_500_22" localSheetId="8">+#REF!-#REF!</definedName>
    <definedName name="SHARED_FORMULA_6_500_6_500_22" localSheetId="0">+#REF!-#REF!</definedName>
    <definedName name="SHARED_FORMULA_6_500_6_500_22">+#REF!-#REF!</definedName>
    <definedName name="SHARED_FORMULA_6_503_6_503_22">NA()</definedName>
    <definedName name="SHARED_FORMULA_6_511_6_511_20">0.75+0.15</definedName>
    <definedName name="SHARED_FORMULA_6_521_6_521_22" localSheetId="8">+#REF!-#REF!</definedName>
    <definedName name="SHARED_FORMULA_6_521_6_521_22" localSheetId="0">+#REF!-#REF!</definedName>
    <definedName name="SHARED_FORMULA_6_521_6_521_22">+#REF!-#REF!</definedName>
    <definedName name="SHARED_FORMULA_6_522_6_522_22">NA()</definedName>
    <definedName name="SHARED_FORMULA_6_530_6_530_22" localSheetId="8">+#REF!-#REF!</definedName>
    <definedName name="SHARED_FORMULA_6_530_6_530_22" localSheetId="0">+#REF!-#REF!</definedName>
    <definedName name="SHARED_FORMULA_6_530_6_530_22">+#REF!-#REF!</definedName>
    <definedName name="SHARED_FORMULA_6_549_6_549_22" localSheetId="8">+#REF!-#REF!</definedName>
    <definedName name="SHARED_FORMULA_6_549_6_549_22" localSheetId="0">+#REF!-#REF!</definedName>
    <definedName name="SHARED_FORMULA_6_549_6_549_22">+#REF!-#REF!</definedName>
    <definedName name="SHARED_FORMULA_6_569_6_569_22">NA()</definedName>
    <definedName name="SHARED_FORMULA_6_571_6_571_26">NA()</definedName>
    <definedName name="SHARED_FORMULA_6_577_6_577_22" localSheetId="8">+#REF!-#REF!</definedName>
    <definedName name="SHARED_FORMULA_6_577_6_577_22" localSheetId="0">+#REF!-#REF!</definedName>
    <definedName name="SHARED_FORMULA_6_577_6_577_22">+#REF!-#REF!</definedName>
    <definedName name="SHARED_FORMULA_6_578_6_578_22">NA()</definedName>
    <definedName name="SHARED_FORMULA_6_58_6_58_22" localSheetId="8">+#REF!</definedName>
    <definedName name="SHARED_FORMULA_6_58_6_58_22" localSheetId="0">+#REF!</definedName>
    <definedName name="SHARED_FORMULA_6_58_6_58_22">+#REF!</definedName>
    <definedName name="SHARED_FORMULA_6_58_6_58_30" localSheetId="8">+#REF!</definedName>
    <definedName name="SHARED_FORMULA_6_58_6_58_30" localSheetId="0">+#REF!</definedName>
    <definedName name="SHARED_FORMULA_6_58_6_58_30">+#REF!</definedName>
    <definedName name="SHARED_FORMULA_6_586_6_586_20">0.125</definedName>
    <definedName name="SHARED_FORMULA_6_596_6_596_22">NA()</definedName>
    <definedName name="SHARED_FORMULA_6_597_6_597_22" localSheetId="8">+#REF!-#REF!</definedName>
    <definedName name="SHARED_FORMULA_6_597_6_597_22" localSheetId="0">+#REF!-#REF!</definedName>
    <definedName name="SHARED_FORMULA_6_597_6_597_22">+#REF!-#REF!</definedName>
    <definedName name="SHARED_FORMULA_6_60_6_60_18">0.1</definedName>
    <definedName name="SHARED_FORMULA_6_606_6_606_22" localSheetId="8">+#REF!-#REF!</definedName>
    <definedName name="SHARED_FORMULA_6_606_6_606_22" localSheetId="0">+#REF!-#REF!</definedName>
    <definedName name="SHARED_FORMULA_6_606_6_606_22">+#REF!-#REF!</definedName>
    <definedName name="SHARED_FORMULA_6_609_6_609_26" localSheetId="8">+#REF!-#REF!</definedName>
    <definedName name="SHARED_FORMULA_6_609_6_609_26" localSheetId="0">+#REF!-#REF!</definedName>
    <definedName name="SHARED_FORMULA_6_609_6_609_26">+#REF!-#REF!</definedName>
    <definedName name="SHARED_FORMULA_6_61_6_61_22">NA()</definedName>
    <definedName name="SHARED_FORMULA_6_61_6_61_30">NA()</definedName>
    <definedName name="SHARED_FORMULA_6_611_6_611_26">NA()</definedName>
    <definedName name="SHARED_FORMULA_6_624_6_624_22" localSheetId="8">+#REF!-#REF!</definedName>
    <definedName name="SHARED_FORMULA_6_624_6_624_22" localSheetId="0">+#REF!-#REF!</definedName>
    <definedName name="SHARED_FORMULA_6_624_6_624_22">+#REF!-#REF!</definedName>
    <definedName name="SHARED_FORMULA_6_638_6_638_26">NA()</definedName>
    <definedName name="SHARED_FORMULA_6_64_6_64_26" localSheetId="8">+#REF!</definedName>
    <definedName name="SHARED_FORMULA_6_64_6_64_26" localSheetId="0">+#REF!</definedName>
    <definedName name="SHARED_FORMULA_6_64_6_64_26">+#REF!</definedName>
    <definedName name="SHARED_FORMULA_6_648_6_648_22" localSheetId="8">+#REF!-#REF!</definedName>
    <definedName name="SHARED_FORMULA_6_648_6_648_22" localSheetId="0">+#REF!-#REF!</definedName>
    <definedName name="SHARED_FORMULA_6_648_6_648_22">+#REF!-#REF!</definedName>
    <definedName name="SHARED_FORMULA_6_649_6_649_26" localSheetId="8">+#REF!-#REF!</definedName>
    <definedName name="SHARED_FORMULA_6_649_6_649_26" localSheetId="0">+#REF!-#REF!</definedName>
    <definedName name="SHARED_FORMULA_6_649_6_649_26">+#REF!-#REF!</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8">+#REF!-#REF!</definedName>
    <definedName name="SHARED_FORMULA_6_674_6_674_26" localSheetId="0">+#REF!-#REF!</definedName>
    <definedName name="SHARED_FORMULA_6_674_6_674_26">+#REF!-#REF!</definedName>
    <definedName name="SHARED_FORMULA_6_68_6_68_30" localSheetId="8">+#REF!</definedName>
    <definedName name="SHARED_FORMULA_6_68_6_68_30" localSheetId="0">+#REF!</definedName>
    <definedName name="SHARED_FORMULA_6_68_6_68_30">+#REF!</definedName>
    <definedName name="SHARED_FORMULA_6_680_6_680_10">NA()</definedName>
    <definedName name="SHARED_FORMULA_6_697_6_697_26">NA()</definedName>
    <definedName name="SHARED_FORMULA_6_699_6_699_26" localSheetId="8">+#REF!-#REF!</definedName>
    <definedName name="SHARED_FORMULA_6_699_6_699_26" localSheetId="0">+#REF!-#REF!</definedName>
    <definedName name="SHARED_FORMULA_6_699_6_699_26">+#REF!-#REF!</definedName>
    <definedName name="SHARED_FORMULA_6_7_6_7_33">0.45+0.1</definedName>
    <definedName name="SHARED_FORMULA_6_71_6_71_30">NA()</definedName>
    <definedName name="SHARED_FORMULA_6_722_6_722_26">NA()</definedName>
    <definedName name="SHARED_FORMULA_6_732_6_732_26" localSheetId="8">+#REF!-#REF!</definedName>
    <definedName name="SHARED_FORMULA_6_732_6_732_26" localSheetId="0">+#REF!-#REF!</definedName>
    <definedName name="SHARED_FORMULA_6_732_6_732_26">+#REF!-#REF!</definedName>
    <definedName name="SHARED_FORMULA_6_741_6_741_26">NA()</definedName>
    <definedName name="SHARED_FORMULA_6_752_6_752_22">NA()</definedName>
    <definedName name="SHARED_FORMULA_6_757_6_757_26" localSheetId="8">+#REF!-#REF!</definedName>
    <definedName name="SHARED_FORMULA_6_757_6_757_26" localSheetId="0">+#REF!-#REF!</definedName>
    <definedName name="SHARED_FORMULA_6_757_6_757_26">+#REF!-#REF!</definedName>
    <definedName name="SHARED_FORMULA_6_760_6_760_26">NA()</definedName>
    <definedName name="SHARED_FORMULA_6_765_6_765_22">NA()</definedName>
    <definedName name="SHARED_FORMULA_6_776_6_776_26" localSheetId="8">+#REF!-#REF!</definedName>
    <definedName name="SHARED_FORMULA_6_776_6_776_26" localSheetId="0">+#REF!-#REF!</definedName>
    <definedName name="SHARED_FORMULA_6_776_6_776_26">+#REF!-#REF!</definedName>
    <definedName name="SHARED_FORMULA_6_781_6_781_26">NA()</definedName>
    <definedName name="SHARED_FORMULA_6_792_6_792_26">NA()</definedName>
    <definedName name="SHARED_FORMULA_6_795_6_795_26" localSheetId="8">+#REF!-#REF!</definedName>
    <definedName name="SHARED_FORMULA_6_795_6_795_26" localSheetId="0">+#REF!-#REF!</definedName>
    <definedName name="SHARED_FORMULA_6_795_6_795_26">+#REF!-#REF!</definedName>
    <definedName name="SHARED_FORMULA_6_801_6_801_22">NA()</definedName>
    <definedName name="SHARED_FORMULA_6_803_6_803_26">NA()</definedName>
    <definedName name="SHARED_FORMULA_6_805_6_805_22" localSheetId="8">+#REF!-0.125</definedName>
    <definedName name="SHARED_FORMULA_6_805_6_805_22" localSheetId="0">+#REF!-0.125</definedName>
    <definedName name="SHARED_FORMULA_6_805_6_805_22">+#REF!-0.125</definedName>
    <definedName name="SHARED_FORMULA_6_813_6_813_22">NA()</definedName>
    <definedName name="SHARED_FORMULA_6_814_6_814_26">NA()</definedName>
    <definedName name="SHARED_FORMULA_6_816_6_816_26" localSheetId="8">+#REF!</definedName>
    <definedName name="SHARED_FORMULA_6_816_6_816_26" localSheetId="0">+#REF!</definedName>
    <definedName name="SHARED_FORMULA_6_816_6_816_26">+#REF!</definedName>
    <definedName name="SHARED_FORMULA_6_824_6_824_22">NA()</definedName>
    <definedName name="SHARED_FORMULA_6_827_6_827_26" localSheetId="8">+#REF!</definedName>
    <definedName name="SHARED_FORMULA_6_827_6_827_26" localSheetId="0">+#REF!</definedName>
    <definedName name="SHARED_FORMULA_6_827_6_827_26">+#REF!</definedName>
    <definedName name="SHARED_FORMULA_6_83_6_83_30" localSheetId="8">+#REF!+#REF!-0.3-0.05</definedName>
    <definedName name="SHARED_FORMULA_6_83_6_83_30" localSheetId="0">+#REF!+#REF!-0.3-0.05</definedName>
    <definedName name="SHARED_FORMULA_6_83_6_83_30">+#REF!+#REF!-0.3-0.05</definedName>
    <definedName name="SHARED_FORMULA_6_837_6_837_26" localSheetId="8">+#REF!</definedName>
    <definedName name="SHARED_FORMULA_6_837_6_837_26" localSheetId="0">+#REF!</definedName>
    <definedName name="SHARED_FORMULA_6_837_6_837_26">+#REF!</definedName>
    <definedName name="SHARED_FORMULA_6_847_6_847_26" localSheetId="8">+#REF!</definedName>
    <definedName name="SHARED_FORMULA_6_847_6_847_26">+#REF!</definedName>
    <definedName name="SHARED_FORMULA_6_85_6_85_26" localSheetId="8">+#REF!</definedName>
    <definedName name="SHARED_FORMULA_6_85_6_85_26">+#REF!</definedName>
    <definedName name="SHARED_FORMULA_6_853_6_853_22" localSheetId="8">+#REF!-0.125</definedName>
    <definedName name="SHARED_FORMULA_6_853_6_853_22">+#REF!-0.125</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8">+#REF!-0.125</definedName>
    <definedName name="SHARED_FORMULA_6_911_6_911_22" localSheetId="0">+#REF!-0.125</definedName>
    <definedName name="SHARED_FORMULA_6_911_6_911_22">+#REF!-0.125</definedName>
    <definedName name="SHARED_FORMULA_6_93_6_93_30" localSheetId="8">+#REF!+#REF!-0.05</definedName>
    <definedName name="SHARED_FORMULA_6_93_6_93_30" localSheetId="0">+#REF!+#REF!-0.05</definedName>
    <definedName name="SHARED_FORMULA_6_93_6_93_30">+#REF!+#REF!-0.05</definedName>
    <definedName name="SHARED_FORMULA_6_93_6_93_7">NA()</definedName>
    <definedName name="SHARED_FORMULA_6_931_6_931_22" localSheetId="8">+#REF!-0.125</definedName>
    <definedName name="SHARED_FORMULA_6_931_6_931_22" localSheetId="0">+#REF!-0.125</definedName>
    <definedName name="SHARED_FORMULA_6_931_6_931_22">+#REF!-0.125</definedName>
    <definedName name="SHARED_FORMULA_6_934_6_934_26">NA()</definedName>
    <definedName name="SHARED_FORMULA_6_947_6_947_22" localSheetId="8">+#REF!+0.6</definedName>
    <definedName name="SHARED_FORMULA_6_947_6_947_22" localSheetId="0">+#REF!+0.6</definedName>
    <definedName name="SHARED_FORMULA_6_947_6_947_22">+#REF!+0.6</definedName>
    <definedName name="SHARED_FORMULA_6_952_6_952_22">NA()</definedName>
    <definedName name="SHARED_FORMULA_6_958_6_958_26" localSheetId="8">+#REF!-#REF!</definedName>
    <definedName name="SHARED_FORMULA_6_958_6_958_26" localSheetId="0">+#REF!-#REF!</definedName>
    <definedName name="SHARED_FORMULA_6_958_6_958_26">+#REF!-#REF!</definedName>
    <definedName name="SHARED_FORMULA_6_96_6_96_30">NA()</definedName>
    <definedName name="SHARED_FORMULA_6_970_6_970_22">NA()</definedName>
    <definedName name="SHARED_FORMULA_6_976_6_976_26">NA()</definedName>
    <definedName name="SHARED_FORMULA_6_977_6_977_22" localSheetId="8">+#REF!</definedName>
    <definedName name="SHARED_FORMULA_6_977_6_977_22" localSheetId="0">+#REF!</definedName>
    <definedName name="SHARED_FORMULA_6_977_6_977_22">+#REF!</definedName>
    <definedName name="SHARED_FORMULA_6_986_6_986_26">NA()</definedName>
    <definedName name="SHARED_FORMULA_7_100_7_100_33" localSheetId="8">+#REF!*#REF!*#REF!*#REF!</definedName>
    <definedName name="SHARED_FORMULA_7_100_7_100_33" localSheetId="0">+#REF!*#REF!*#REF!*#REF!</definedName>
    <definedName name="SHARED_FORMULA_7_100_7_100_33">+#REF!*#REF!*#REF!*#REF!</definedName>
    <definedName name="SHARED_FORMULA_7_1008_7_1008_22">NA()</definedName>
    <definedName name="SHARED_FORMULA_7_1016_7_1016_26">NA()</definedName>
    <definedName name="SHARED_FORMULA_7_1018_7_1018_22" localSheetId="8">#REF!*#REF!*#REF!</definedName>
    <definedName name="SHARED_FORMULA_7_1018_7_1018_22" localSheetId="0">#REF!*#REF!*#REF!</definedName>
    <definedName name="SHARED_FORMULA_7_1018_7_1018_22">#REF!*#REF!*#REF!</definedName>
    <definedName name="SHARED_FORMULA_7_1027_7_1027_22" localSheetId="8">#REF!*#REF!*#REF!</definedName>
    <definedName name="SHARED_FORMULA_7_1027_7_1027_22" localSheetId="0">#REF!*#REF!*#REF!</definedName>
    <definedName name="SHARED_FORMULA_7_1027_7_1027_22">#REF!*#REF!*#REF!</definedName>
    <definedName name="SHARED_FORMULA_7_1029_7_1029_26">NA()</definedName>
    <definedName name="SHARED_FORMULA_7_1031_7_1031_22">NA()</definedName>
    <definedName name="SHARED_FORMULA_7_1034_7_1034_26" localSheetId="8">#REF!*#REF!*#REF!*#REF!</definedName>
    <definedName name="SHARED_FORMULA_7_1034_7_1034_26" localSheetId="0">#REF!*#REF!*#REF!*#REF!</definedName>
    <definedName name="SHARED_FORMULA_7_1034_7_1034_26">#REF!*#REF!*#REF!*#REF!</definedName>
    <definedName name="SHARED_FORMULA_7_1037_7_1037_22" localSheetId="8">#REF!*#REF!*#REF!*#REF!</definedName>
    <definedName name="SHARED_FORMULA_7_1037_7_1037_22" localSheetId="0">#REF!*#REF!*#REF!*#REF!</definedName>
    <definedName name="SHARED_FORMULA_7_1037_7_1037_22">#REF!*#REF!*#REF!*#REF!</definedName>
    <definedName name="SHARED_FORMULA_7_105_7_105_22" localSheetId="8">+#REF!*#REF!*#REF!*#REF!</definedName>
    <definedName name="SHARED_FORMULA_7_105_7_105_22" localSheetId="0">+#REF!*#REF!*#REF!*#REF!</definedName>
    <definedName name="SHARED_FORMULA_7_105_7_105_22">+#REF!*#REF!*#REF!*#REF!</definedName>
    <definedName name="SHARED_FORMULA_7_1055_7_1055_22" localSheetId="8">#REF!*#REF!*#REF!*#REF!</definedName>
    <definedName name="SHARED_FORMULA_7_1055_7_1055_22" localSheetId="0">#REF!*#REF!*#REF!*#REF!</definedName>
    <definedName name="SHARED_FORMULA_7_1055_7_1055_22">#REF!*#REF!*#REF!*#REF!</definedName>
    <definedName name="SHARED_FORMULA_7_1060_7_1060_26" localSheetId="8">#REF!*#REF!*#REF!*#REF!</definedName>
    <definedName name="SHARED_FORMULA_7_1060_7_1060_26" localSheetId="0">#REF!*#REF!*#REF!*#REF!</definedName>
    <definedName name="SHARED_FORMULA_7_1060_7_1060_26">#REF!*#REF!*#REF!*#REF!</definedName>
    <definedName name="SHARED_FORMULA_7_1066_7_1066_22">NA()</definedName>
    <definedName name="SHARED_FORMULA_7_1069_7_1069_26">NA()</definedName>
    <definedName name="SHARED_FORMULA_7_1071_7_1071_26" localSheetId="8">#REF!*#REF!*#REF!*#REF!</definedName>
    <definedName name="SHARED_FORMULA_7_1071_7_1071_26" localSheetId="0">#REF!*#REF!*#REF!*#REF!</definedName>
    <definedName name="SHARED_FORMULA_7_1071_7_1071_26">#REF!*#REF!*#REF!*#REF!</definedName>
    <definedName name="SHARED_FORMULA_7_1074_7_1074_22" localSheetId="8">#REF!*#REF!*#REF!</definedName>
    <definedName name="SHARED_FORMULA_7_1074_7_1074_22" localSheetId="0">#REF!*#REF!*#REF!</definedName>
    <definedName name="SHARED_FORMULA_7_1074_7_1074_22">#REF!*#REF!*#REF!</definedName>
    <definedName name="SHARED_FORMULA_7_1082_7_1082_26">NA()</definedName>
    <definedName name="SHARED_FORMULA_7_1094_7_1094_22" localSheetId="8">#REF!*#REF!*#REF!</definedName>
    <definedName name="SHARED_FORMULA_7_1094_7_1094_22" localSheetId="0">#REF!*#REF!*#REF!</definedName>
    <definedName name="SHARED_FORMULA_7_1094_7_1094_22">#REF!*#REF!*#REF!</definedName>
    <definedName name="SHARED_FORMULA_7_11_7_11_26" localSheetId="8">+#REF!*#REF!*#REF!*#REF!</definedName>
    <definedName name="SHARED_FORMULA_7_11_7_11_26" localSheetId="0">+#REF!*#REF!*#REF!*#REF!</definedName>
    <definedName name="SHARED_FORMULA_7_11_7_11_26">+#REF!*#REF!*#REF!*#REF!</definedName>
    <definedName name="SHARED_FORMULA_7_11_7_11_30" localSheetId="8">+#REF!*#REF!*#REF!*#REF!</definedName>
    <definedName name="SHARED_FORMULA_7_11_7_11_30" localSheetId="0">+#REF!*#REF!*#REF!*#REF!</definedName>
    <definedName name="SHARED_FORMULA_7_11_7_11_30">+#REF!*#REF!*#REF!*#REF!</definedName>
    <definedName name="SHARED_FORMULA_7_110_7_110_22">NA()</definedName>
    <definedName name="SHARED_FORMULA_7_1106_7_1106_26" localSheetId="8">#REF!*#REF!*#REF!*#REF!</definedName>
    <definedName name="SHARED_FORMULA_7_1106_7_1106_26" localSheetId="0">#REF!*#REF!*#REF!*#REF!</definedName>
    <definedName name="SHARED_FORMULA_7_1106_7_1106_26">#REF!*#REF!*#REF!*#REF!</definedName>
    <definedName name="SHARED_FORMULA_7_1117_7_1117_22" localSheetId="8">+#REF!*#REF!*#REF!*#REF!</definedName>
    <definedName name="SHARED_FORMULA_7_1117_7_1117_22" localSheetId="0">+#REF!*#REF!*#REF!*#REF!</definedName>
    <definedName name="SHARED_FORMULA_7_1117_7_1117_22">+#REF!*#REF!*#REF!*#REF!</definedName>
    <definedName name="SHARED_FORMULA_7_1122_7_1122_26">NA()</definedName>
    <definedName name="SHARED_FORMULA_7_1135_7_1135_26">NA()</definedName>
    <definedName name="SHARED_FORMULA_7_1137_7_1137_26" localSheetId="8">#REF!*#REF!*#REF!*#REF!</definedName>
    <definedName name="SHARED_FORMULA_7_1137_7_1137_26" localSheetId="0">#REF!*#REF!*#REF!*#REF!</definedName>
    <definedName name="SHARED_FORMULA_7_1137_7_1137_26">#REF!*#REF!*#REF!*#REF!</definedName>
    <definedName name="SHARED_FORMULA_7_115_7_115_26" localSheetId="8">+#REF!*#REF!*#REF!*#REF!</definedName>
    <definedName name="SHARED_FORMULA_7_115_7_115_26" localSheetId="0">+#REF!*#REF!*#REF!*#REF!</definedName>
    <definedName name="SHARED_FORMULA_7_115_7_115_26">+#REF!*#REF!*#REF!*#REF!</definedName>
    <definedName name="SHARED_FORMULA_7_1152_7_1152_22" localSheetId="8">+#REF!*#REF!*#REF!*#REF!</definedName>
    <definedName name="SHARED_FORMULA_7_1152_7_1152_22" localSheetId="0">+#REF!*#REF!*#REF!*#REF!</definedName>
    <definedName name="SHARED_FORMULA_7_1152_7_1152_22">+#REF!*#REF!*#REF!*#REF!</definedName>
    <definedName name="SHARED_FORMULA_7_1160_7_1160_22" localSheetId="8">+#REF!*#REF!*#REF!*#REF!</definedName>
    <definedName name="SHARED_FORMULA_7_1160_7_1160_22" localSheetId="0">+#REF!*#REF!*#REF!*#REF!</definedName>
    <definedName name="SHARED_FORMULA_7_1160_7_1160_22">+#REF!*#REF!*#REF!*#REF!</definedName>
    <definedName name="SHARED_FORMULA_7_1161_7_1161_6">NA()</definedName>
    <definedName name="SHARED_FORMULA_7_1163_7_1163_26" localSheetId="8">#REF!*#REF!*#REF!*#REF!</definedName>
    <definedName name="SHARED_FORMULA_7_1163_7_1163_26" localSheetId="0">#REF!*#REF!*#REF!*#REF!</definedName>
    <definedName name="SHARED_FORMULA_7_1163_7_1163_26">#REF!*#REF!*#REF!*#REF!</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8">#REF!*#REF!*#REF!*#REF!</definedName>
    <definedName name="SHARED_FORMULA_7_1189_7_1189_26" localSheetId="0">#REF!*#REF!*#REF!*#REF!</definedName>
    <definedName name="SHARED_FORMULA_7_1189_7_1189_26">#REF!*#REF!*#REF!*#REF!</definedName>
    <definedName name="SHARED_FORMULA_7_1192_7_1192_26">NA()</definedName>
    <definedName name="SHARED_FORMULA_7_12_7_12_8">NA()</definedName>
    <definedName name="SHARED_FORMULA_7_121_7_121_33" localSheetId="8">#REF!*#REF!*#REF!*#REF!</definedName>
    <definedName name="SHARED_FORMULA_7_121_7_121_33" localSheetId="0">#REF!*#REF!*#REF!*#REF!</definedName>
    <definedName name="SHARED_FORMULA_7_121_7_121_33">#REF!*#REF!*#REF!*#REF!</definedName>
    <definedName name="SHARED_FORMULA_7_121_7_121_8">NA()</definedName>
    <definedName name="SHARED_FORMULA_7_1218_7_1218_26">NA()</definedName>
    <definedName name="SHARED_FORMULA_7_123_7_123_37" localSheetId="8">+#REF!*#REF!*#REF!*#REF!</definedName>
    <definedName name="SHARED_FORMULA_7_123_7_123_37" localSheetId="0">+#REF!*#REF!*#REF!*#REF!</definedName>
    <definedName name="SHARED_FORMULA_7_123_7_123_37">+#REF!*#REF!*#REF!*#REF!</definedName>
    <definedName name="SHARED_FORMULA_7_126_7_126_30">NA()</definedName>
    <definedName name="SHARED_FORMULA_7_126_7_126_37">NA()</definedName>
    <definedName name="SHARED_FORMULA_7_130_7_130_22" localSheetId="8">#REF!*#REF!*#REF!*#REF!</definedName>
    <definedName name="SHARED_FORMULA_7_130_7_130_22" localSheetId="0">#REF!*#REF!*#REF!*#REF!</definedName>
    <definedName name="SHARED_FORMULA_7_130_7_130_22">#REF!*#REF!*#REF!*#REF!</definedName>
    <definedName name="SHARED_FORMULA_7_1308_7_1308_5">NA()</definedName>
    <definedName name="SHARED_FORMULA_7_131_7_131_30" localSheetId="8">+#REF!*#REF!*#REF!*#REF!</definedName>
    <definedName name="SHARED_FORMULA_7_131_7_131_30" localSheetId="0">+#REF!*#REF!*#REF!*#REF!</definedName>
    <definedName name="SHARED_FORMULA_7_131_7_131_30">+#REF!*#REF!*#REF!*#REF!</definedName>
    <definedName name="SHARED_FORMULA_7_1310_7_1310_26">NA()</definedName>
    <definedName name="SHARED_FORMULA_7_132_7_132_37" localSheetId="8">#REF!*#REF!*#REF!*#REF!</definedName>
    <definedName name="SHARED_FORMULA_7_132_7_132_37" localSheetId="0">#REF!*#REF!*#REF!*#REF!</definedName>
    <definedName name="SHARED_FORMULA_7_132_7_132_37">#REF!*#REF!*#REF!*#REF!</definedName>
    <definedName name="SHARED_FORMULA_7_1325_7_1325_26">NA()</definedName>
    <definedName name="SHARED_FORMULA_7_1326_7_1326_26" localSheetId="8">+#REF!*#REF!*#REF!</definedName>
    <definedName name="SHARED_FORMULA_7_1326_7_1326_26" localSheetId="0">+#REF!*#REF!*#REF!</definedName>
    <definedName name="SHARED_FORMULA_7_1326_7_1326_26">+#REF!*#REF!*#REF!</definedName>
    <definedName name="SHARED_FORMULA_7_1334_7_1334_26">NA()</definedName>
    <definedName name="SHARED_FORMULA_7_134_7_134_22">NA()</definedName>
    <definedName name="SHARED_FORMULA_7_1341_7_1341_26" localSheetId="8">+#REF!*#REF!*#REF!</definedName>
    <definedName name="SHARED_FORMULA_7_1341_7_1341_26" localSheetId="0">+#REF!*#REF!*#REF!</definedName>
    <definedName name="SHARED_FORMULA_7_1341_7_1341_26">+#REF!*#REF!*#REF!</definedName>
    <definedName name="SHARED_FORMULA_7_1343_7_1343_26">NA()</definedName>
    <definedName name="SHARED_FORMULA_7_135_7_135_37">NA()</definedName>
    <definedName name="SHARED_FORMULA_7_1350_7_1350_26" localSheetId="8">+#REF!*#REF!*#REF!</definedName>
    <definedName name="SHARED_FORMULA_7_1350_7_1350_26" localSheetId="0">+#REF!*#REF!*#REF!</definedName>
    <definedName name="SHARED_FORMULA_7_1350_7_1350_26">+#REF!*#REF!*#REF!</definedName>
    <definedName name="SHARED_FORMULA_7_1354_7_1354_26">NA()</definedName>
    <definedName name="SHARED_FORMULA_7_1359_7_1359_26" localSheetId="8">+#REF!*#REF!*#REF!</definedName>
    <definedName name="SHARED_FORMULA_7_1359_7_1359_26" localSheetId="0">+#REF!*#REF!*#REF!</definedName>
    <definedName name="SHARED_FORMULA_7_1359_7_1359_26">+#REF!*#REF!*#REF!</definedName>
    <definedName name="SHARED_FORMULA_7_136_7_136_30">NA()</definedName>
    <definedName name="SHARED_FORMULA_7_1370_7_1370_26" localSheetId="8">+#REF!*#REF!*#REF!*#REF!</definedName>
    <definedName name="SHARED_FORMULA_7_1370_7_1370_26" localSheetId="0">+#REF!*#REF!*#REF!*#REF!</definedName>
    <definedName name="SHARED_FORMULA_7_1370_7_1370_26">+#REF!*#REF!*#REF!*#REF!</definedName>
    <definedName name="SHARED_FORMULA_7_1382_7_1382_26">NA()</definedName>
    <definedName name="SHARED_FORMULA_7_1398_7_1398_26" localSheetId="8">+#REF!*#REF!*#REF!*#REF!</definedName>
    <definedName name="SHARED_FORMULA_7_1398_7_1398_26" localSheetId="0">+#REF!*#REF!*#REF!*#REF!</definedName>
    <definedName name="SHARED_FORMULA_7_1398_7_1398_26">+#REF!*#REF!*#REF!*#REF!</definedName>
    <definedName name="SHARED_FORMULA_7_1402_7_1402_26">NA()</definedName>
    <definedName name="SHARED_FORMULA_7_141_7_141_30" localSheetId="8">#REF!*#REF!*#REF!*#REF!</definedName>
    <definedName name="SHARED_FORMULA_7_141_7_141_30" localSheetId="0">#REF!*#REF!*#REF!*#REF!</definedName>
    <definedName name="SHARED_FORMULA_7_141_7_141_30">#REF!*#REF!*#REF!*#REF!</definedName>
    <definedName name="SHARED_FORMULA_7_141_7_141_37" localSheetId="8">#REF!*#REF!*#REF!*#REF!</definedName>
    <definedName name="SHARED_FORMULA_7_141_7_141_37" localSheetId="0">#REF!*#REF!*#REF!*#REF!</definedName>
    <definedName name="SHARED_FORMULA_7_141_7_141_37">#REF!*#REF!*#REF!*#REF!</definedName>
    <definedName name="SHARED_FORMULA_7_1418_7_1418_26" localSheetId="8">+#REF!*#REF!*#REF!*#REF!</definedName>
    <definedName name="SHARED_FORMULA_7_1418_7_1418_26" localSheetId="0">+#REF!*#REF!*#REF!*#REF!</definedName>
    <definedName name="SHARED_FORMULA_7_1418_7_1418_26">+#REF!*#REF!*#REF!*#REF!</definedName>
    <definedName name="SHARED_FORMULA_7_1422_7_1422_26">NA()</definedName>
    <definedName name="SHARED_FORMULA_7_1438_7_1438_26" localSheetId="8">+#REF!*#REF!*#REF!*#REF!</definedName>
    <definedName name="SHARED_FORMULA_7_1438_7_1438_26" localSheetId="0">+#REF!*#REF!*#REF!*#REF!</definedName>
    <definedName name="SHARED_FORMULA_7_1438_7_1438_26">+#REF!*#REF!*#REF!*#REF!</definedName>
    <definedName name="SHARED_FORMULA_7_144_7_144_37">NA()</definedName>
    <definedName name="SHARED_FORMULA_7_1443_7_1443_26">NA()</definedName>
    <definedName name="SHARED_FORMULA_7_145_7_145_30">NA()</definedName>
    <definedName name="SHARED_FORMULA_7_1459_7_1459_26" localSheetId="8">+#REF!*#REF!*#REF!</definedName>
    <definedName name="SHARED_FORMULA_7_1459_7_1459_26" localSheetId="0">+#REF!*#REF!*#REF!</definedName>
    <definedName name="SHARED_FORMULA_7_1459_7_1459_26">+#REF!*#REF!*#REF!</definedName>
    <definedName name="SHARED_FORMULA_7_147_7_147_8">NA()</definedName>
    <definedName name="SHARED_FORMULA_7_1475_7_1475_26">NA()</definedName>
    <definedName name="SHARED_FORMULA_7_148_7_148_33">NA()</definedName>
    <definedName name="SHARED_FORMULA_7_1491_7_1491_26" localSheetId="8">#REF!*#REF!*#REF!*#REF!</definedName>
    <definedName name="SHARED_FORMULA_7_1491_7_1491_26" localSheetId="0">#REF!*#REF!*#REF!*#REF!</definedName>
    <definedName name="SHARED_FORMULA_7_1491_7_1491_26">#REF!*#REF!*#REF!*#REF!</definedName>
    <definedName name="SHARED_FORMULA_7_150_7_150_30" localSheetId="8">#REF!*#REF!*#REF!*#REF!</definedName>
    <definedName name="SHARED_FORMULA_7_150_7_150_30" localSheetId="0">#REF!*#REF!*#REF!*#REF!</definedName>
    <definedName name="SHARED_FORMULA_7_150_7_150_30">#REF!*#REF!*#REF!*#REF!</definedName>
    <definedName name="SHARED_FORMULA_7_150_7_150_37" localSheetId="8">#REF!*#REF!*#REF!*#REF!</definedName>
    <definedName name="SHARED_FORMULA_7_150_7_150_37" localSheetId="0">#REF!*#REF!*#REF!*#REF!</definedName>
    <definedName name="SHARED_FORMULA_7_150_7_150_37">#REF!*#REF!*#REF!*#REF!</definedName>
    <definedName name="SHARED_FORMULA_7_1506_7_1506_26">NA()</definedName>
    <definedName name="SHARED_FORMULA_7_1522_7_1522_26" localSheetId="8">#REF!*#REF!*#REF!*#REF!</definedName>
    <definedName name="SHARED_FORMULA_7_1522_7_1522_26" localSheetId="0">#REF!*#REF!*#REF!*#REF!</definedName>
    <definedName name="SHARED_FORMULA_7_1522_7_1522_26">#REF!*#REF!*#REF!*#REF!</definedName>
    <definedName name="SHARED_FORMULA_7_153_7_153_22" localSheetId="8">#REF!*#REF!*#REF!*#REF!</definedName>
    <definedName name="SHARED_FORMULA_7_153_7_153_22" localSheetId="0">#REF!*#REF!*#REF!*#REF!</definedName>
    <definedName name="SHARED_FORMULA_7_153_7_153_22">#REF!*#REF!*#REF!*#REF!</definedName>
    <definedName name="SHARED_FORMULA_7_153_7_153_26">NA()</definedName>
    <definedName name="SHARED_FORMULA_7_1531_7_1531_26">NA()</definedName>
    <definedName name="SHARED_FORMULA_7_154_7_154_33" localSheetId="8">#REF!*#REF!*#REF!*#REF!</definedName>
    <definedName name="SHARED_FORMULA_7_154_7_154_33" localSheetId="0">#REF!*#REF!*#REF!*#REF!</definedName>
    <definedName name="SHARED_FORMULA_7_154_7_154_33">#REF!*#REF!*#REF!*#REF!</definedName>
    <definedName name="SHARED_FORMULA_7_1547_7_1547_26" localSheetId="8">#REF!*#REF!*#REF!*#REF!</definedName>
    <definedName name="SHARED_FORMULA_7_1547_7_1547_26" localSheetId="0">#REF!*#REF!*#REF!*#REF!</definedName>
    <definedName name="SHARED_FORMULA_7_1547_7_1547_26">#REF!*#REF!*#REF!*#REF!</definedName>
    <definedName name="SHARED_FORMULA_7_1556_7_1556_26">NA()</definedName>
    <definedName name="SHARED_FORMULA_7_156_7_156_26" localSheetId="8">#REF!*#REF!*#REF!*#REF!</definedName>
    <definedName name="SHARED_FORMULA_7_156_7_156_26" localSheetId="0">#REF!*#REF!*#REF!*#REF!</definedName>
    <definedName name="SHARED_FORMULA_7_156_7_156_26">#REF!*#REF!*#REF!*#REF!</definedName>
    <definedName name="SHARED_FORMULA_7_157_7_157_22">NA()</definedName>
    <definedName name="SHARED_FORMULA_7_1572_7_1572_26" localSheetId="8">#REF!*#REF!*#REF!*#REF!</definedName>
    <definedName name="SHARED_FORMULA_7_1572_7_1572_26" localSheetId="0">#REF!*#REF!*#REF!*#REF!</definedName>
    <definedName name="SHARED_FORMULA_7_1572_7_1572_26">#REF!*#REF!*#REF!*#REF!</definedName>
    <definedName name="SHARED_FORMULA_7_159_7_159_37">NA()</definedName>
    <definedName name="SHARED_FORMULA_7_161_7_161_26">NA()</definedName>
    <definedName name="SHARED_FORMULA_7_161_7_161_30">NA()</definedName>
    <definedName name="SHARED_FORMULA_7_164_7_164_26" localSheetId="8">+#REF!*#REF!*#REF!*#REF!</definedName>
    <definedName name="SHARED_FORMULA_7_164_7_164_26" localSheetId="0">+#REF!*#REF!*#REF!*#REF!</definedName>
    <definedName name="SHARED_FORMULA_7_164_7_164_26">+#REF!*#REF!*#REF!*#REF!</definedName>
    <definedName name="SHARED_FORMULA_7_165_7_165_37" localSheetId="8">#REF!*#REF!*#REF!</definedName>
    <definedName name="SHARED_FORMULA_7_165_7_165_37" localSheetId="0">#REF!*#REF!*#REF!</definedName>
    <definedName name="SHARED_FORMULA_7_165_7_165_37">#REF!*#REF!*#REF!</definedName>
    <definedName name="SHARED_FORMULA_7_166_7_166_30" localSheetId="8">+#REF!*#REF!*#REF!*#REF!</definedName>
    <definedName name="SHARED_FORMULA_7_166_7_166_30" localSheetId="0">+#REF!*#REF!*#REF!*#REF!</definedName>
    <definedName name="SHARED_FORMULA_7_166_7_166_30">+#REF!*#REF!*#REF!*#REF!</definedName>
    <definedName name="SHARED_FORMULA_7_168_7_168_33">NA()</definedName>
    <definedName name="SHARED_FORMULA_7_169_7_169_26">NA()</definedName>
    <definedName name="SHARED_FORMULA_7_17_7_17_22" localSheetId="8">#REF!*#REF!*#REF!*#REF!</definedName>
    <definedName name="SHARED_FORMULA_7_17_7_17_22" localSheetId="0">#REF!*#REF!*#REF!*#REF!</definedName>
    <definedName name="SHARED_FORMULA_7_17_7_17_22">#REF!*#REF!*#REF!*#REF!</definedName>
    <definedName name="SHARED_FORMULA_7_172_7_172_22" localSheetId="8">#REF!*#REF!*#REF!*#REF!</definedName>
    <definedName name="SHARED_FORMULA_7_172_7_172_22" localSheetId="0">#REF!*#REF!*#REF!*#REF!</definedName>
    <definedName name="SHARED_FORMULA_7_172_7_172_22">#REF!*#REF!*#REF!*#REF!</definedName>
    <definedName name="SHARED_FORMULA_7_172_7_172_26" localSheetId="8">#REF!*#REF!*#REF!*#REF!</definedName>
    <definedName name="SHARED_FORMULA_7_172_7_172_26" localSheetId="0">#REF!*#REF!*#REF!*#REF!</definedName>
    <definedName name="SHARED_FORMULA_7_172_7_172_26">#REF!*#REF!*#REF!*#REF!</definedName>
    <definedName name="SHARED_FORMULA_7_172_7_172_37">NA()</definedName>
    <definedName name="SHARED_FORMULA_7_174_7_174_33" localSheetId="8">#REF!*#REF!*#REF!</definedName>
    <definedName name="SHARED_FORMULA_7_174_7_174_33" localSheetId="0">#REF!*#REF!*#REF!</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 localSheetId="8">#REF!*#REF!*#REF!</definedName>
    <definedName name="SHARED_FORMULA_7_178_7_178_37" localSheetId="0">#REF!*#REF!*#REF!</definedName>
    <definedName name="SHARED_FORMULA_7_178_7_178_37">#REF!*#REF!*#REF!</definedName>
    <definedName name="SHARED_FORMULA_7_181_7_181_26">NA()</definedName>
    <definedName name="SHARED_FORMULA_7_183_7_183_30" localSheetId="8">#REF!*#REF!*#REF!*#REF!</definedName>
    <definedName name="SHARED_FORMULA_7_183_7_183_30" localSheetId="0">#REF!*#REF!*#REF!*#REF!</definedName>
    <definedName name="SHARED_FORMULA_7_183_7_183_30">#REF!*#REF!*#REF!*#REF!</definedName>
    <definedName name="SHARED_FORMULA_7_184_7_184_26" localSheetId="8">#REF!*#REF!*#REF!*#REF!</definedName>
    <definedName name="SHARED_FORMULA_7_184_7_184_26" localSheetId="0">#REF!*#REF!*#REF!*#REF!</definedName>
    <definedName name="SHARED_FORMULA_7_184_7_184_26">#REF!*#REF!*#REF!*#REF!</definedName>
    <definedName name="SHARED_FORMULA_7_185_7_185_37">NA()</definedName>
    <definedName name="SHARED_FORMULA_7_190_7_190_33">NA()</definedName>
    <definedName name="SHARED_FORMULA_7_191_7_191_37" localSheetId="8">#REF!*#REF!*#REF!</definedName>
    <definedName name="SHARED_FORMULA_7_191_7_191_37" localSheetId="0">#REF!*#REF!*#REF!</definedName>
    <definedName name="SHARED_FORMULA_7_191_7_191_37">#REF!*#REF!*#REF!</definedName>
    <definedName name="SHARED_FORMULA_7_193_7_193_30">NA()</definedName>
    <definedName name="SHARED_FORMULA_7_196_7_196_33" localSheetId="8">#REF!*#REF!*#REF!*#REF!*#REF!</definedName>
    <definedName name="SHARED_FORMULA_7_196_7_196_33" localSheetId="0">#REF!*#REF!*#REF!*#REF!*#REF!</definedName>
    <definedName name="SHARED_FORMULA_7_196_7_196_33">#REF!*#REF!*#REF!*#REF!*#REF!</definedName>
    <definedName name="SHARED_FORMULA_7_198_7_198_30" localSheetId="8">#REF!*#REF!*#REF!*#REF!*#REF!</definedName>
    <definedName name="SHARED_FORMULA_7_198_7_198_30" localSheetId="0">#REF!*#REF!*#REF!*#REF!*#REF!</definedName>
    <definedName name="SHARED_FORMULA_7_198_7_198_30">#REF!*#REF!*#REF!*#REF!*#REF!</definedName>
    <definedName name="SHARED_FORMULA_7_198_7_198_33">NA()</definedName>
    <definedName name="SHARED_FORMULA_7_200_7_200_26">NA()</definedName>
    <definedName name="SHARED_FORMULA_7_203_7_203_26" localSheetId="8">#REF!*#REF!*#REF!*#REF!</definedName>
    <definedName name="SHARED_FORMULA_7_203_7_203_26" localSheetId="0">#REF!*#REF!*#REF!*#REF!</definedName>
    <definedName name="SHARED_FORMULA_7_203_7_203_26">#REF!*#REF!*#REF!*#REF!</definedName>
    <definedName name="SHARED_FORMULA_7_204_7_204_33" localSheetId="8">#REF!*#REF!*#REF!*#REF!*#REF!</definedName>
    <definedName name="SHARED_FORMULA_7_204_7_204_33" localSheetId="0">#REF!*#REF!*#REF!*#REF!*#REF!</definedName>
    <definedName name="SHARED_FORMULA_7_204_7_204_33">#REF!*#REF!*#REF!*#REF!*#REF!</definedName>
    <definedName name="SHARED_FORMULA_7_204_7_204_37">NA()</definedName>
    <definedName name="SHARED_FORMULA_7_207_7_207_26">NA()</definedName>
    <definedName name="SHARED_FORMULA_7_21_7_21_33" localSheetId="8">#REF!*#REF!*#REF!*#REF!</definedName>
    <definedName name="SHARED_FORMULA_7_21_7_21_33" localSheetId="0">#REF!*#REF!*#REF!*#REF!</definedName>
    <definedName name="SHARED_FORMULA_7_21_7_21_33">#REF!*#REF!*#REF!*#REF!</definedName>
    <definedName name="SHARED_FORMULA_7_210_7_210_26" localSheetId="8">#REF!*#REF!*#REF!*#REF!</definedName>
    <definedName name="SHARED_FORMULA_7_210_7_210_26" localSheetId="0">#REF!*#REF!*#REF!*#REF!</definedName>
    <definedName name="SHARED_FORMULA_7_210_7_210_26">#REF!*#REF!*#REF!*#REF!</definedName>
    <definedName name="SHARED_FORMULA_7_217_7_217_37" localSheetId="8">#REF!*#REF!*#REF!*#REF!</definedName>
    <definedName name="SHARED_FORMULA_7_217_7_217_37" localSheetId="0">#REF!*#REF!*#REF!*#REF!</definedName>
    <definedName name="SHARED_FORMULA_7_217_7_217_37">#REF!*#REF!*#REF!*#REF!</definedName>
    <definedName name="SHARED_FORMULA_7_220_7_220_26">NA()</definedName>
    <definedName name="SHARED_FORMULA_7_2209_7_2209_9">12*2</definedName>
    <definedName name="SHARED_FORMULA_7_223_7_223_26" localSheetId="8">+#REF!*#REF!*#REF!*#REF!</definedName>
    <definedName name="SHARED_FORMULA_7_223_7_223_26" localSheetId="0">+#REF!*#REF!*#REF!*#REF!</definedName>
    <definedName name="SHARED_FORMULA_7_223_7_223_26">+#REF!*#REF!*#REF!*#REF!</definedName>
    <definedName name="SHARED_FORMULA_7_225_7_225_30" localSheetId="8">+#REF!*#REF!*#REF!*#REF!</definedName>
    <definedName name="SHARED_FORMULA_7_225_7_225_30" localSheetId="0">+#REF!*#REF!*#REF!*#REF!</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8">+#REF!*#REF!*#REF!*#REF!</definedName>
    <definedName name="SHARED_FORMULA_7_231_7_231_26" localSheetId="0">+#REF!*#REF!*#REF!*#REF!</definedName>
    <definedName name="SHARED_FORMULA_7_231_7_231_26">+#REF!*#REF!*#REF!*#REF!</definedName>
    <definedName name="SHARED_FORMULA_7_232_7_232_22" localSheetId="8">#REF!*#REF!*#REF!*#REF!</definedName>
    <definedName name="SHARED_FORMULA_7_232_7_232_22" localSheetId="0">#REF!*#REF!*#REF!*#REF!</definedName>
    <definedName name="SHARED_FORMULA_7_232_7_232_22">#REF!*#REF!*#REF!*#REF!</definedName>
    <definedName name="SHARED_FORMULA_7_235_7_235_33" localSheetId="8">#REF!*#REF!*#REF!</definedName>
    <definedName name="SHARED_FORMULA_7_235_7_235_33" localSheetId="0">#REF!*#REF!*#REF!</definedName>
    <definedName name="SHARED_FORMULA_7_235_7_235_33">#REF!*#REF!*#REF!</definedName>
    <definedName name="SHARED_FORMULA_7_236_7_236_26">NA()</definedName>
    <definedName name="SHARED_FORMULA_7_239_7_239_26" localSheetId="8">+#REF!*#REF!*#REF!*#REF!</definedName>
    <definedName name="SHARED_FORMULA_7_239_7_239_26" localSheetId="0">+#REF!*#REF!*#REF!*#REF!</definedName>
    <definedName name="SHARED_FORMULA_7_239_7_239_26">+#REF!*#REF!*#REF!*#REF!</definedName>
    <definedName name="SHARED_FORMULA_7_24_7_24_37" localSheetId="8">#REF!*#REF!*#REF!*#REF!</definedName>
    <definedName name="SHARED_FORMULA_7_24_7_24_37" localSheetId="0">#REF!*#REF!*#REF!*#REF!</definedName>
    <definedName name="SHARED_FORMULA_7_24_7_24_37">#REF!*#REF!*#REF!*#REF!</definedName>
    <definedName name="SHARED_FORMULA_7_241_7_241_22">NA()</definedName>
    <definedName name="SHARED_FORMULA_7_245_7_245_22" localSheetId="8">#REF!*#REF!*#REF!*#REF!</definedName>
    <definedName name="SHARED_FORMULA_7_245_7_245_22" localSheetId="0">#REF!*#REF!*#REF!*#REF!</definedName>
    <definedName name="SHARED_FORMULA_7_245_7_245_22">#REF!*#REF!*#REF!*#REF!</definedName>
    <definedName name="SHARED_FORMULA_7_245_7_245_26">NA()</definedName>
    <definedName name="SHARED_FORMULA_7_245_7_245_30" localSheetId="8">+#REF!*#REF!*#REF!</definedName>
    <definedName name="SHARED_FORMULA_7_245_7_245_30" localSheetId="0">+#REF!*#REF!*#REF!</definedName>
    <definedName name="SHARED_FORMULA_7_245_7_245_30">+#REF!*#REF!*#REF!</definedName>
    <definedName name="SHARED_FORMULA_7_252_7_252_26" localSheetId="8">#REF!*#REF!*#REF!*#REF!</definedName>
    <definedName name="SHARED_FORMULA_7_252_7_252_26" localSheetId="0">#REF!*#REF!*#REF!*#REF!</definedName>
    <definedName name="SHARED_FORMULA_7_252_7_252_26">#REF!*#REF!*#REF!*#REF!</definedName>
    <definedName name="SHARED_FORMULA_7_256_7_256_22">NA()</definedName>
    <definedName name="SHARED_FORMULA_7_260_7_260_22" localSheetId="8">#REF!*#REF!*#REF!*#REF!*#REF!</definedName>
    <definedName name="SHARED_FORMULA_7_260_7_260_22" localSheetId="0">#REF!*#REF!*#REF!*#REF!*#REF!</definedName>
    <definedName name="SHARED_FORMULA_7_260_7_260_22">#REF!*#REF!*#REF!*#REF!*#REF!</definedName>
    <definedName name="SHARED_FORMULA_7_261_7_261_26">NA()</definedName>
    <definedName name="SHARED_FORMULA_7_265_7_265_33">NA()</definedName>
    <definedName name="SHARED_FORMULA_7_271_7_271_33" localSheetId="8">#REF!*#REF!*#REF!*#REF!</definedName>
    <definedName name="SHARED_FORMULA_7_271_7_271_33" localSheetId="0">#REF!*#REF!*#REF!*#REF!</definedName>
    <definedName name="SHARED_FORMULA_7_271_7_271_33">#REF!*#REF!*#REF!*#REF!</definedName>
    <definedName name="SHARED_FORMULA_7_271_7_271_37">NA()</definedName>
    <definedName name="SHARED_FORMULA_7_272_7_272_22">NA()</definedName>
    <definedName name="SHARED_FORMULA_7_272_7_272_26" localSheetId="8">#REF!*#REF!*#REF!*#REF!</definedName>
    <definedName name="SHARED_FORMULA_7_272_7_272_26" localSheetId="0">#REF!*#REF!*#REF!*#REF!</definedName>
    <definedName name="SHARED_FORMULA_7_272_7_272_26">#REF!*#REF!*#REF!*#REF!</definedName>
    <definedName name="SHARED_FORMULA_7_273_7_273_33">NA()</definedName>
    <definedName name="SHARED_FORMULA_7_275_7_275_26">NA()</definedName>
    <definedName name="SHARED_FORMULA_7_276_7_276_22" localSheetId="8">#REF!*#REF!*#REF!*#REF!</definedName>
    <definedName name="SHARED_FORMULA_7_276_7_276_22" localSheetId="0">#REF!*#REF!*#REF!*#REF!</definedName>
    <definedName name="SHARED_FORMULA_7_276_7_276_22">#REF!*#REF!*#REF!*#REF!</definedName>
    <definedName name="SHARED_FORMULA_7_278_7_278_37">NA()</definedName>
    <definedName name="SHARED_FORMULA_7_279_7_279_33" localSheetId="8">#REF!*#REF!*#REF!*#REF!</definedName>
    <definedName name="SHARED_FORMULA_7_279_7_279_33" localSheetId="0">#REF!*#REF!*#REF!*#REF!</definedName>
    <definedName name="SHARED_FORMULA_7_279_7_279_33">#REF!*#REF!*#REF!*#REF!</definedName>
    <definedName name="SHARED_FORMULA_7_285_7_285_30" localSheetId="8">#REF!*#REF!*#REF!*#REF!</definedName>
    <definedName name="SHARED_FORMULA_7_285_7_285_30" localSheetId="0">#REF!*#REF!*#REF!*#REF!</definedName>
    <definedName name="SHARED_FORMULA_7_285_7_285_30">#REF!*#REF!*#REF!*#REF!</definedName>
    <definedName name="SHARED_FORMULA_7_287_7_287_26" localSheetId="8">#REF!*#REF!*#REF!*#REF!</definedName>
    <definedName name="SHARED_FORMULA_7_287_7_287_26" localSheetId="0">#REF!*#REF!*#REF!*#REF!</definedName>
    <definedName name="SHARED_FORMULA_7_287_7_287_26">#REF!*#REF!*#REF!*#REF!</definedName>
    <definedName name="SHARED_FORMULA_7_289_7_289_26">NA()</definedName>
    <definedName name="SHARED_FORMULA_7_290_7_290_37" localSheetId="8">#REF!*#REF!*#REF!*#REF!</definedName>
    <definedName name="SHARED_FORMULA_7_290_7_290_37" localSheetId="0">#REF!*#REF!*#REF!*#REF!</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 localSheetId="8">#REF!*#REF!*#REF!*#REF!</definedName>
    <definedName name="SHARED_FORMULA_7_295_7_295_22" localSheetId="0">#REF!*#REF!*#REF!*#REF!</definedName>
    <definedName name="SHARED_FORMULA_7_295_7_295_22">#REF!*#REF!*#REF!*#REF!</definedName>
    <definedName name="SHARED_FORMULA_7_297_7_297_37" localSheetId="8">#REF!*#REF!*#REF!*#REF!</definedName>
    <definedName name="SHARED_FORMULA_7_297_7_297_37" localSheetId="0">#REF!*#REF!*#REF!*#REF!</definedName>
    <definedName name="SHARED_FORMULA_7_297_7_297_37">#REF!*#REF!*#REF!*#REF!</definedName>
    <definedName name="SHARED_FORMULA_7_3_7_3_25">NA()</definedName>
    <definedName name="SHARED_FORMULA_7_302_7_302_26" localSheetId="8">#REF!*#REF!*#REF!*#REF!</definedName>
    <definedName name="SHARED_FORMULA_7_302_7_302_26" localSheetId="0">#REF!*#REF!*#REF!*#REF!</definedName>
    <definedName name="SHARED_FORMULA_7_302_7_302_26">#REF!*#REF!*#REF!*#REF!</definedName>
    <definedName name="SHARED_FORMULA_7_302_7_302_33">NA()</definedName>
    <definedName name="SHARED_FORMULA_7_306_7_306_22">NA()</definedName>
    <definedName name="SHARED_FORMULA_7_306_7_306_30" localSheetId="8">#REF!*#REF!*#REF!*#REF!</definedName>
    <definedName name="SHARED_FORMULA_7_306_7_306_30" localSheetId="0">#REF!*#REF!*#REF!*#REF!</definedName>
    <definedName name="SHARED_FORMULA_7_306_7_306_30">#REF!*#REF!*#REF!*#REF!</definedName>
    <definedName name="SHARED_FORMULA_7_308_7_308_33" localSheetId="8">#REF!*#REF!*#REF!</definedName>
    <definedName name="SHARED_FORMULA_7_308_7_308_33" localSheetId="0">#REF!*#REF!*#REF!</definedName>
    <definedName name="SHARED_FORMULA_7_308_7_308_33">#REF!*#REF!*#REF!</definedName>
    <definedName name="SHARED_FORMULA_7_31_7_31_22" localSheetId="8">#REF!*#REF!*#REF!*#REF!</definedName>
    <definedName name="SHARED_FORMULA_7_31_7_31_22" localSheetId="0">#REF!*#REF!*#REF!*#REF!</definedName>
    <definedName name="SHARED_FORMULA_7_31_7_31_22">#REF!*#REF!*#REF!*#REF!</definedName>
    <definedName name="SHARED_FORMULA_7_310_7_310_22" localSheetId="8">#REF!*#REF!*#REF!*#REF!*#REF!</definedName>
    <definedName name="SHARED_FORMULA_7_310_7_310_22">#REF!*#REF!*#REF!*#REF!*#REF!</definedName>
    <definedName name="SHARED_FORMULA_7_312_7_312_37" localSheetId="8">+#REF!*#REF!*#REF!*#REF!</definedName>
    <definedName name="SHARED_FORMULA_7_312_7_312_37">+#REF!*#REF!*#REF!*#REF!</definedName>
    <definedName name="SHARED_FORMULA_7_316_7_316_30">NA()</definedName>
    <definedName name="SHARED_FORMULA_7_32_7_32_37" localSheetId="8">#REF!*#REF!*#REF!*#REF!</definedName>
    <definedName name="SHARED_FORMULA_7_32_7_32_37" localSheetId="0">#REF!*#REF!*#REF!*#REF!</definedName>
    <definedName name="SHARED_FORMULA_7_32_7_32_37">#REF!*#REF!*#REF!*#REF!</definedName>
    <definedName name="SHARED_FORMULA_7_320_7_320_33">NA()</definedName>
    <definedName name="SHARED_FORMULA_7_321_7_321_37" localSheetId="8">#REF!*#REF!*#REF!</definedName>
    <definedName name="SHARED_FORMULA_7_321_7_321_37" localSheetId="0">#REF!*#REF!*#REF!</definedName>
    <definedName name="SHARED_FORMULA_7_321_7_321_37">#REF!*#REF!*#REF!</definedName>
    <definedName name="SHARED_FORMULA_7_322_7_322_30" localSheetId="8">+#REF!*#REF!*#REF!*#REF!*#REF!</definedName>
    <definedName name="SHARED_FORMULA_7_322_7_322_30" localSheetId="0">+#REF!*#REF!*#REF!*#REF!*#REF!</definedName>
    <definedName name="SHARED_FORMULA_7_322_7_322_30">+#REF!*#REF!*#REF!*#REF!*#REF!</definedName>
    <definedName name="SHARED_FORMULA_7_325_7_325_22">NA()</definedName>
    <definedName name="SHARED_FORMULA_7_326_7_326_33" localSheetId="8">#REF!*#REF!</definedName>
    <definedName name="SHARED_FORMULA_7_326_7_326_33" localSheetId="0">#REF!*#REF!</definedName>
    <definedName name="SHARED_FORMULA_7_326_7_326_33">#REF!*#REF!</definedName>
    <definedName name="SHARED_FORMULA_7_329_7_329_22" localSheetId="8">#REF!*#REF!*#REF!*#REF!</definedName>
    <definedName name="SHARED_FORMULA_7_329_7_329_22" localSheetId="0">#REF!*#REF!*#REF!*#REF!</definedName>
    <definedName name="SHARED_FORMULA_7_329_7_329_22">#REF!*#REF!*#REF!*#REF!</definedName>
    <definedName name="SHARED_FORMULA_7_329_7_329_26">NA()</definedName>
    <definedName name="SHARED_FORMULA_7_330_7_330_30" localSheetId="8">+#REF!*#REF!*#REF!</definedName>
    <definedName name="SHARED_FORMULA_7_330_7_330_30" localSheetId="0">+#REF!*#REF!*#REF!</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8">+#REF!*#REF!*#REF!*#REF!</definedName>
    <definedName name="SHARED_FORMULA_7_34_7_34_26" localSheetId="0">+#REF!*#REF!*#REF!*#REF!</definedName>
    <definedName name="SHARED_FORMULA_7_34_7_34_26">+#REF!*#REF!*#REF!*#REF!</definedName>
    <definedName name="SHARED_FORMULA_7_343_7_343_22">NA()</definedName>
    <definedName name="SHARED_FORMULA_7_344_7_344_37">NA()</definedName>
    <definedName name="SHARED_FORMULA_7_347_7_347_22" localSheetId="8">#REF!*#REF!*#REF!*#REF!</definedName>
    <definedName name="SHARED_FORMULA_7_347_7_347_22" localSheetId="0">#REF!*#REF!*#REF!*#REF!</definedName>
    <definedName name="SHARED_FORMULA_7_347_7_347_22">#REF!*#REF!*#REF!*#REF!</definedName>
    <definedName name="SHARED_FORMULA_7_347_7_347_30" localSheetId="8">#REF!*#REF!*#REF!</definedName>
    <definedName name="SHARED_FORMULA_7_347_7_347_30" localSheetId="0">#REF!*#REF!*#REF!</definedName>
    <definedName name="SHARED_FORMULA_7_347_7_347_30">#REF!*#REF!*#REF!</definedName>
    <definedName name="SHARED_FORMULA_7_348_7_348_26">NA()</definedName>
    <definedName name="SHARED_FORMULA_7_349_7_349_26" localSheetId="8">+#REF!*#REF!*#REF!*#REF!</definedName>
    <definedName name="SHARED_FORMULA_7_349_7_349_26" localSheetId="0">+#REF!*#REF!*#REF!*#REF!</definedName>
    <definedName name="SHARED_FORMULA_7_349_7_349_26">+#REF!*#REF!*#REF!*#REF!</definedName>
    <definedName name="SHARED_FORMULA_7_352_7_352_33">NA()</definedName>
    <definedName name="SHARED_FORMULA_7_356_7_356_26">NA()</definedName>
    <definedName name="SHARED_FORMULA_7_357_7_357_26" localSheetId="8">+#REF!*#REF!*#REF!*#REF!</definedName>
    <definedName name="SHARED_FORMULA_7_357_7_357_26" localSheetId="0">+#REF!*#REF!*#REF!*#REF!</definedName>
    <definedName name="SHARED_FORMULA_7_357_7_357_26">+#REF!*#REF!*#REF!*#REF!</definedName>
    <definedName name="SHARED_FORMULA_7_358_7_358_22">NA()</definedName>
    <definedName name="SHARED_FORMULA_7_358_7_358_33" localSheetId="8">#REF!*#REF!*#REF!</definedName>
    <definedName name="SHARED_FORMULA_7_358_7_358_33" localSheetId="0">#REF!*#REF!*#REF!</definedName>
    <definedName name="SHARED_FORMULA_7_358_7_358_33">#REF!*#REF!*#REF!</definedName>
    <definedName name="SHARED_FORMULA_7_362_7_362_22" localSheetId="8">#REF!*#REF!*#REF!*#REF!*#REF!</definedName>
    <definedName name="SHARED_FORMULA_7_362_7_362_22" localSheetId="0">#REF!*#REF!*#REF!*#REF!*#REF!</definedName>
    <definedName name="SHARED_FORMULA_7_362_7_362_22">#REF!*#REF!*#REF!*#REF!*#REF!</definedName>
    <definedName name="SHARED_FORMULA_7_362_7_362_37" localSheetId="8">#REF!*#REF!*#REF!*#REF!*#REF!</definedName>
    <definedName name="SHARED_FORMULA_7_362_7_362_37" localSheetId="0">#REF!*#REF!*#REF!*#REF!*#REF!</definedName>
    <definedName name="SHARED_FORMULA_7_362_7_362_37">#REF!*#REF!*#REF!*#REF!*#REF!</definedName>
    <definedName name="SHARED_FORMULA_7_366_7_366_30">NA()</definedName>
    <definedName name="SHARED_FORMULA_7_368_7_368_26" localSheetId="8">+#REF!*#REF!*#REF!*#REF!</definedName>
    <definedName name="SHARED_FORMULA_7_368_7_368_26" localSheetId="0">+#REF!*#REF!*#REF!*#REF!</definedName>
    <definedName name="SHARED_FORMULA_7_368_7_368_26">+#REF!*#REF!*#REF!*#REF!</definedName>
    <definedName name="SHARED_FORMULA_7_37_7_37_26">NA()</definedName>
    <definedName name="SHARED_FORMULA_7_370_7_370_30" localSheetId="8">#REF!*#REF!*#REF!*#REF!</definedName>
    <definedName name="SHARED_FORMULA_7_370_7_370_30" localSheetId="0">#REF!*#REF!*#REF!*#REF!</definedName>
    <definedName name="SHARED_FORMULA_7_370_7_370_30">#REF!*#REF!*#REF!*#REF!</definedName>
    <definedName name="SHARED_FORMULA_7_376_7_376_26" localSheetId="8">+#REF!*#REF!*#REF!*#REF!</definedName>
    <definedName name="SHARED_FORMULA_7_376_7_376_26" localSheetId="0">+#REF!*#REF!*#REF!*#REF!</definedName>
    <definedName name="SHARED_FORMULA_7_376_7_376_26">+#REF!*#REF!*#REF!*#REF!</definedName>
    <definedName name="SHARED_FORMULA_7_378_7_378_30">NA()</definedName>
    <definedName name="SHARED_FORMULA_7_379_7_379_30" localSheetId="8">#REF!*#REF!*#REF!</definedName>
    <definedName name="SHARED_FORMULA_7_379_7_379_30" localSheetId="0">#REF!*#REF!*#REF!</definedName>
    <definedName name="SHARED_FORMULA_7_379_7_379_30">#REF!*#REF!*#REF!</definedName>
    <definedName name="SHARED_FORMULA_7_38_7_38_30" localSheetId="8">+#REF!*#REF!*#REF!*#REF!</definedName>
    <definedName name="SHARED_FORMULA_7_38_7_38_30" localSheetId="0">+#REF!*#REF!*#REF!*#REF!</definedName>
    <definedName name="SHARED_FORMULA_7_38_7_38_30">+#REF!*#REF!*#REF!*#REF!</definedName>
    <definedName name="SHARED_FORMULA_7_388_7_388_26" localSheetId="8">+#REF!*#REF!*#REF!*#REF!</definedName>
    <definedName name="SHARED_FORMULA_7_388_7_388_26" localSheetId="0">+#REF!*#REF!*#REF!*#REF!</definedName>
    <definedName name="SHARED_FORMULA_7_388_7_388_26">+#REF!*#REF!*#REF!*#REF!</definedName>
    <definedName name="SHARED_FORMULA_7_39_7_39_37" localSheetId="8">#REF!*#REF!*#REF!*#REF!</definedName>
    <definedName name="SHARED_FORMULA_7_39_7_39_37" localSheetId="0">#REF!*#REF!*#REF!*#REF!</definedName>
    <definedName name="SHARED_FORMULA_7_39_7_39_37">#REF!*#REF!*#REF!*#REF!</definedName>
    <definedName name="SHARED_FORMULA_7_39_7_39_8">NA()</definedName>
    <definedName name="SHARED_FORMULA_7_396_7_396_26" localSheetId="8">+#REF!*#REF!*#REF!*#REF!</definedName>
    <definedName name="SHARED_FORMULA_7_396_7_396_26" localSheetId="0">+#REF!*#REF!*#REF!*#REF!</definedName>
    <definedName name="SHARED_FORMULA_7_396_7_396_26">+#REF!*#REF!*#REF!*#REF!</definedName>
    <definedName name="SHARED_FORMULA_7_397_7_397_30">NA()</definedName>
    <definedName name="SHARED_FORMULA_7_398_7_398_22">NA()</definedName>
    <definedName name="SHARED_FORMULA_7_399_7_399_30" localSheetId="8">#REF!*#REF!*#REF!</definedName>
    <definedName name="SHARED_FORMULA_7_399_7_399_30" localSheetId="0">#REF!*#REF!*#REF!</definedName>
    <definedName name="SHARED_FORMULA_7_399_7_399_30">#REF!*#REF!*#REF!</definedName>
    <definedName name="SHARED_FORMULA_7_4_7_4_26" localSheetId="8">+#REF!*#REF!*#REF!*#REF!</definedName>
    <definedName name="SHARED_FORMULA_7_4_7_4_26" localSheetId="0">+#REF!*#REF!*#REF!*#REF!</definedName>
    <definedName name="SHARED_FORMULA_7_4_7_4_26">+#REF!*#REF!*#REF!*#REF!</definedName>
    <definedName name="SHARED_FORMULA_7_408_7_408_26" localSheetId="8">+#REF!*#REF!*#REF!*#REF!</definedName>
    <definedName name="SHARED_FORMULA_7_408_7_408_26" localSheetId="0">+#REF!*#REF!*#REF!*#REF!</definedName>
    <definedName name="SHARED_FORMULA_7_408_7_408_26">+#REF!*#REF!*#REF!*#REF!</definedName>
    <definedName name="SHARED_FORMULA_7_41_7_41_30">NA()</definedName>
    <definedName name="SHARED_FORMULA_7_411_7_411_22">NA()</definedName>
    <definedName name="SHARED_FORMULA_7_412_7_412_22" localSheetId="8">#REF!*#REF!*#REF!*#REF!</definedName>
    <definedName name="SHARED_FORMULA_7_412_7_412_22" localSheetId="0">#REF!*#REF!*#REF!*#REF!</definedName>
    <definedName name="SHARED_FORMULA_7_412_7_412_22">#REF!*#REF!*#REF!*#REF!</definedName>
    <definedName name="SHARED_FORMULA_7_414_7_414_37">NA()</definedName>
    <definedName name="SHARED_FORMULA_7_416_7_416_26" localSheetId="8">+#REF!*#REF!*#REF!*#REF!</definedName>
    <definedName name="SHARED_FORMULA_7_416_7_416_26" localSheetId="0">+#REF!*#REF!*#REF!*#REF!</definedName>
    <definedName name="SHARED_FORMULA_7_416_7_416_26">+#REF!*#REF!*#REF!*#REF!</definedName>
    <definedName name="SHARED_FORMULA_7_418_7_418_30" localSheetId="8">+#REF!*#REF!*#REF!</definedName>
    <definedName name="SHARED_FORMULA_7_418_7_418_30" localSheetId="0">+#REF!*#REF!*#REF!</definedName>
    <definedName name="SHARED_FORMULA_7_418_7_418_30">+#REF!*#REF!*#REF!</definedName>
    <definedName name="SHARED_FORMULA_7_42_7_42_26" localSheetId="8">+#REF!*#REF!*#REF!*#REF!</definedName>
    <definedName name="SHARED_FORMULA_7_42_7_42_26" localSheetId="0">+#REF!*#REF!*#REF!*#REF!</definedName>
    <definedName name="SHARED_FORMULA_7_42_7_42_26">+#REF!*#REF!*#REF!*#REF!</definedName>
    <definedName name="SHARED_FORMULA_7_431_7_431_22" localSheetId="8">#REF!*#REF!*#REF!*#REF!</definedName>
    <definedName name="SHARED_FORMULA_7_431_7_431_22" localSheetId="0">#REF!*#REF!*#REF!*#REF!</definedName>
    <definedName name="SHARED_FORMULA_7_431_7_431_22">#REF!*#REF!*#REF!*#REF!</definedName>
    <definedName name="SHARED_FORMULA_7_431_7_431_30">NA()</definedName>
    <definedName name="SHARED_FORMULA_7_435_7_435_37">NA()</definedName>
    <definedName name="SHARED_FORMULA_7_45_7_45_26">NA()</definedName>
    <definedName name="SHARED_FORMULA_7_451_7_451_37" localSheetId="8">+#REF!*#REF!*#REF!*#REF!</definedName>
    <definedName name="SHARED_FORMULA_7_451_7_451_37" localSheetId="0">+#REF!*#REF!*#REF!*#REF!</definedName>
    <definedName name="SHARED_FORMULA_7_451_7_451_37">+#REF!*#REF!*#REF!*#REF!</definedName>
    <definedName name="SHARED_FORMULA_7_453_7_453_30">NA()</definedName>
    <definedName name="SHARED_FORMULA_7_453_7_453_37">NA()</definedName>
    <definedName name="SHARED_FORMULA_7_457_7_457_30" localSheetId="8">+#REF!*#REF!*#REF!</definedName>
    <definedName name="SHARED_FORMULA_7_457_7_457_30" localSheetId="0">+#REF!*#REF!*#REF!</definedName>
    <definedName name="SHARED_FORMULA_7_457_7_457_30">+#REF!*#REF!*#REF!</definedName>
    <definedName name="SHARED_FORMULA_7_46_7_46_22" localSheetId="8">#REF!*#REF!*#REF!*#REF!</definedName>
    <definedName name="SHARED_FORMULA_7_46_7_46_22" localSheetId="0">#REF!*#REF!*#REF!*#REF!</definedName>
    <definedName name="SHARED_FORMULA_7_46_7_46_22">#REF!*#REF!*#REF!*#REF!</definedName>
    <definedName name="SHARED_FORMULA_7_472_7_472_37" localSheetId="8">+#REF!*#REF!*#REF!*#REF!</definedName>
    <definedName name="SHARED_FORMULA_7_472_7_472_37" localSheetId="0">+#REF!*#REF!*#REF!*#REF!</definedName>
    <definedName name="SHARED_FORMULA_7_472_7_472_37">+#REF!*#REF!*#REF!*#REF!</definedName>
    <definedName name="SHARED_FORMULA_7_473_7_473_22">NA()</definedName>
    <definedName name="SHARED_FORMULA_7_479_7_479_30" localSheetId="8">+#REF!*#REF!*#REF!</definedName>
    <definedName name="SHARED_FORMULA_7_479_7_479_30" localSheetId="0">+#REF!*#REF!*#REF!</definedName>
    <definedName name="SHARED_FORMULA_7_479_7_479_30">+#REF!*#REF!*#REF!</definedName>
    <definedName name="SHARED_FORMULA_7_49_7_49_22">NA()</definedName>
    <definedName name="SHARED_FORMULA_7_494_7_494_37" localSheetId="8">+#REF!*#REF!*#REF!*#REF!</definedName>
    <definedName name="SHARED_FORMULA_7_494_7_494_37" localSheetId="0">+#REF!*#REF!*#REF!*#REF!</definedName>
    <definedName name="SHARED_FORMULA_7_494_7_494_37">+#REF!*#REF!*#REF!*#REF!</definedName>
    <definedName name="SHARED_FORMULA_7_5_7_5_22" localSheetId="8">#REF!*#REF!*#REF!*#REF!</definedName>
    <definedName name="SHARED_FORMULA_7_5_7_5_22" localSheetId="0">#REF!*#REF!*#REF!*#REF!</definedName>
    <definedName name="SHARED_FORMULA_7_5_7_5_22">#REF!*#REF!*#REF!*#REF!</definedName>
    <definedName name="SHARED_FORMULA_7_500_7_500_22" localSheetId="8">#REF!*#REF!*#REF!*#REF!</definedName>
    <definedName name="SHARED_FORMULA_7_500_7_500_22" localSheetId="0">#REF!*#REF!*#REF!*#REF!</definedName>
    <definedName name="SHARED_FORMULA_7_500_7_500_22">#REF!*#REF!*#REF!*#REF!</definedName>
    <definedName name="SHARED_FORMULA_7_505_7_505_22">NA()</definedName>
    <definedName name="SHARED_FORMULA_7_509_7_509_26">NA()</definedName>
    <definedName name="SHARED_FORMULA_7_520_7_520_37">NA()</definedName>
    <definedName name="SHARED_FORMULA_7_532_7_532_22" localSheetId="8">#REF!*#REF!*#REF!*#REF!</definedName>
    <definedName name="SHARED_FORMULA_7_532_7_532_22" localSheetId="0">#REF!*#REF!*#REF!*#REF!</definedName>
    <definedName name="SHARED_FORMULA_7_532_7_532_22">#REF!*#REF!*#REF!*#REF!</definedName>
    <definedName name="SHARED_FORMULA_7_538_7_538_22">NA()</definedName>
    <definedName name="SHARED_FORMULA_7_539_7_539_37" localSheetId="8">#REF!*#REF!*#REF!</definedName>
    <definedName name="SHARED_FORMULA_7_539_7_539_37" localSheetId="0">#REF!*#REF!*#REF!</definedName>
    <definedName name="SHARED_FORMULA_7_539_7_539_37">#REF!*#REF!*#REF!</definedName>
    <definedName name="SHARED_FORMULA_7_541_7_541_26" localSheetId="8">#REF!*#REF!</definedName>
    <definedName name="SHARED_FORMULA_7_541_7_541_26" localSheetId="0">#REF!*#REF!</definedName>
    <definedName name="SHARED_FORMULA_7_541_7_541_26">#REF!*#REF!</definedName>
    <definedName name="SHARED_FORMULA_7_544_7_544_37">NA()</definedName>
    <definedName name="SHARED_FORMULA_7_549_7_549_22">NA()</definedName>
    <definedName name="SHARED_FORMULA_7_565_7_565_22" localSheetId="8">#REF!*#REF!*#REF!*#REF!</definedName>
    <definedName name="SHARED_FORMULA_7_565_7_565_22" localSheetId="0">#REF!*#REF!*#REF!*#REF!</definedName>
    <definedName name="SHARED_FORMULA_7_565_7_565_22">#REF!*#REF!*#REF!*#REF!</definedName>
    <definedName name="SHARED_FORMULA_7_565_7_565_37" localSheetId="8">+#REF!*#REF!*#REF!</definedName>
    <definedName name="SHARED_FORMULA_7_565_7_565_37" localSheetId="0">+#REF!*#REF!*#REF!</definedName>
    <definedName name="SHARED_FORMULA_7_565_7_565_37">+#REF!*#REF!*#REF!</definedName>
    <definedName name="SHARED_FORMULA_7_57_7_57_22" localSheetId="8">#REF!*#REF!*#REF!*#REF!</definedName>
    <definedName name="SHARED_FORMULA_7_57_7_57_22" localSheetId="0">#REF!*#REF!*#REF!*#REF!</definedName>
    <definedName name="SHARED_FORMULA_7_57_7_57_22">#REF!*#REF!*#REF!*#REF!</definedName>
    <definedName name="SHARED_FORMULA_7_57_7_57_30" localSheetId="8">#REF!*#REF!*#REF!*#REF!</definedName>
    <definedName name="SHARED_FORMULA_7_57_7_57_30" localSheetId="0">#REF!*#REF!*#REF!*#REF!</definedName>
    <definedName name="SHARED_FORMULA_7_57_7_57_30">#REF!*#REF!*#REF!*#REF!</definedName>
    <definedName name="SHARED_FORMULA_7_571_7_571_26">NA()</definedName>
    <definedName name="SHARED_FORMULA_7_577_7_577_22" localSheetId="8">#REF!*#REF!*#REF!*#REF!</definedName>
    <definedName name="SHARED_FORMULA_7_577_7_577_22" localSheetId="0">#REF!*#REF!*#REF!*#REF!</definedName>
    <definedName name="SHARED_FORMULA_7_577_7_577_22">#REF!*#REF!*#REF!*#REF!</definedName>
    <definedName name="SHARED_FORMULA_7_581_7_581_22">NA()</definedName>
    <definedName name="SHARED_FORMULA_7_589_7_589_37" localSheetId="8">+#REF!*#REF!*#REF!*#REF!</definedName>
    <definedName name="SHARED_FORMULA_7_589_7_589_37" localSheetId="0">+#REF!*#REF!*#REF!*#REF!</definedName>
    <definedName name="SHARED_FORMULA_7_589_7_589_37">+#REF!*#REF!*#REF!*#REF!</definedName>
    <definedName name="SHARED_FORMULA_7_599_7_599_26">NA()</definedName>
    <definedName name="SHARED_FORMULA_7_60_7_60_22">NA()</definedName>
    <definedName name="SHARED_FORMULA_7_60_7_60_30">NA()</definedName>
    <definedName name="SHARED_FORMULA_7_609_7_609_22" localSheetId="8">#REF!*#REF!*#REF!*#REF!</definedName>
    <definedName name="SHARED_FORMULA_7_609_7_609_22" localSheetId="0">#REF!*#REF!*#REF!*#REF!</definedName>
    <definedName name="SHARED_FORMULA_7_609_7_609_22">#REF!*#REF!*#REF!*#REF!</definedName>
    <definedName name="SHARED_FORMULA_7_609_7_609_26" localSheetId="8">#REF!*#REF!*#REF!*#REF!*#REF!</definedName>
    <definedName name="SHARED_FORMULA_7_609_7_609_26" localSheetId="0">#REF!*#REF!*#REF!*#REF!*#REF!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8">+#REF!*#REF!*#REF!*#REF!</definedName>
    <definedName name="SHARED_FORMULA_7_63_7_63_26" localSheetId="0">+#REF!*#REF!*#REF!*#REF!</definedName>
    <definedName name="SHARED_FORMULA_7_63_7_63_26">+#REF!*#REF!*#REF!*#REF!</definedName>
    <definedName name="SHARED_FORMULA_7_637_7_637_26" localSheetId="8">#REF!*#REF!*#REF!*#REF!</definedName>
    <definedName name="SHARED_FORMULA_7_637_7_637_26" localSheetId="0">#REF!*#REF!*#REF!*#REF!</definedName>
    <definedName name="SHARED_FORMULA_7_637_7_637_26">#REF!*#REF!*#REF!*#REF!</definedName>
    <definedName name="SHARED_FORMULA_7_638_7_638_22" localSheetId="8">#REF!*#REF!*#REF!*#REF!</definedName>
    <definedName name="SHARED_FORMULA_7_638_7_638_22" localSheetId="0">#REF!*#REF!*#REF!*#REF!</definedName>
    <definedName name="SHARED_FORMULA_7_638_7_638_22">#REF!*#REF!*#REF!*#REF!</definedName>
    <definedName name="SHARED_FORMULA_7_638_7_638_26">NA()</definedName>
    <definedName name="SHARED_FORMULA_7_640_7_640_22">NA()</definedName>
    <definedName name="SHARED_FORMULA_7_648_7_648_22" localSheetId="8">#REF!*#REF!*#REF!*#REF!</definedName>
    <definedName name="SHARED_FORMULA_7_648_7_648_22" localSheetId="0">#REF!*#REF!*#REF!*#REF!</definedName>
    <definedName name="SHARED_FORMULA_7_648_7_648_22">#REF!*#REF!*#REF!*#REF!</definedName>
    <definedName name="SHARED_FORMULA_7_649_7_649_26" localSheetId="8">#REF!*#REF!*#REF!*#REF!*#REF!</definedName>
    <definedName name="SHARED_FORMULA_7_649_7_649_26" localSheetId="0">#REF!*#REF!*#REF!*#REF!*#REF!</definedName>
    <definedName name="SHARED_FORMULA_7_649_7_649_26">#REF!*#REF!*#REF!*#REF!*#REF!</definedName>
    <definedName name="SHARED_FORMULA_7_65_7_65_8">NA()</definedName>
    <definedName name="SHARED_FORMULA_7_655_7_655_26">NA()</definedName>
    <definedName name="SHARED_FORMULA_7_66_7_66_26">NA()</definedName>
    <definedName name="SHARED_FORMULA_7_660_7_660_22" localSheetId="8">#REF!*#REF!*#REF!</definedName>
    <definedName name="SHARED_FORMULA_7_660_7_660_22" localSheetId="0">#REF!*#REF!*#REF!</definedName>
    <definedName name="SHARED_FORMULA_7_660_7_660_22">#REF!*#REF!*#REF!</definedName>
    <definedName name="SHARED_FORMULA_7_664_7_664_22">NA()</definedName>
    <definedName name="SHARED_FORMULA_7_665_7_665_26">NA()</definedName>
    <definedName name="SHARED_FORMULA_7_666_7_666_26" localSheetId="8">+#REF!*#REF!*#REF!*#REF!</definedName>
    <definedName name="SHARED_FORMULA_7_666_7_666_26" localSheetId="0">+#REF!*#REF!*#REF!*#REF!</definedName>
    <definedName name="SHARED_FORMULA_7_666_7_666_26">+#REF!*#REF!*#REF!*#REF!</definedName>
    <definedName name="SHARED_FORMULA_7_67_7_67_30" localSheetId="8">+#REF!*#REF!*#REF!*#REF!</definedName>
    <definedName name="SHARED_FORMULA_7_67_7_67_30" localSheetId="0">+#REF!*#REF!*#REF!*#REF!</definedName>
    <definedName name="SHARED_FORMULA_7_67_7_67_30">+#REF!*#REF!*#REF!*#REF!</definedName>
    <definedName name="SHARED_FORMULA_7_674_7_674_26" localSheetId="8">#REF!*#REF!*#REF!*#REF!*#REF!</definedName>
    <definedName name="SHARED_FORMULA_7_674_7_674_26" localSheetId="0">#REF!*#REF!*#REF!*#REF!*#REF!</definedName>
    <definedName name="SHARED_FORMULA_7_674_7_674_26">#REF!*#REF!*#REF!*#REF!*#REF!</definedName>
    <definedName name="SHARED_FORMULA_7_677_7_677_22">NA()</definedName>
    <definedName name="SHARED_FORMULA_7_680_7_680_22" localSheetId="8">#REF!*#REF!*#REF!</definedName>
    <definedName name="SHARED_FORMULA_7_680_7_680_22" localSheetId="0">#REF!*#REF!*#REF!</definedName>
    <definedName name="SHARED_FORMULA_7_680_7_680_22">#REF!*#REF!*#REF!</definedName>
    <definedName name="SHARED_FORMULA_7_682_7_682_26">NA()</definedName>
    <definedName name="SHARED_FORMULA_7_691_7_691_26" localSheetId="8">+#REF!*#REF!*#REF!*#REF!</definedName>
    <definedName name="SHARED_FORMULA_7_691_7_691_26" localSheetId="0">+#REF!*#REF!*#REF!*#REF!</definedName>
    <definedName name="SHARED_FORMULA_7_691_7_691_26">+#REF!*#REF!*#REF!*#REF!</definedName>
    <definedName name="SHARED_FORMULA_7_697_7_697_26">NA()</definedName>
    <definedName name="SHARED_FORMULA_7_699_7_699_26" localSheetId="8">#REF!*#REF!*#REF!*#REF!*#REF!</definedName>
    <definedName name="SHARED_FORMULA_7_699_7_699_26" localSheetId="0">#REF!*#REF!*#REF!*#REF!*#REF!</definedName>
    <definedName name="SHARED_FORMULA_7_699_7_699_26">#REF!*#REF!*#REF!*#REF!*#REF!</definedName>
    <definedName name="SHARED_FORMULA_7_7_7_7_33" localSheetId="8">#REF!*#REF!*#REF!*#REF!</definedName>
    <definedName name="SHARED_FORMULA_7_7_7_7_33" localSheetId="0">#REF!*#REF!*#REF!*#REF!</definedName>
    <definedName name="SHARED_FORMULA_7_7_7_7_33">#REF!*#REF!*#REF!*#REF!</definedName>
    <definedName name="SHARED_FORMULA_7_70_7_70_30">NA()</definedName>
    <definedName name="SHARED_FORMULA_7_707_7_707_22" localSheetId="8">#REF!*#REF!*#REF!*#REF!*#REF!</definedName>
    <definedName name="SHARED_FORMULA_7_707_7_707_22" localSheetId="0">#REF!*#REF!*#REF!*#REF!*#REF!</definedName>
    <definedName name="SHARED_FORMULA_7_707_7_707_22">#REF!*#REF!*#REF!*#REF!*#REF!</definedName>
    <definedName name="SHARED_FORMULA_7_716_7_716_26" localSheetId="8">#REF!*#REF!*#REF!*#REF!</definedName>
    <definedName name="SHARED_FORMULA_7_716_7_716_26" localSheetId="0">#REF!*#REF!*#REF!*#REF!</definedName>
    <definedName name="SHARED_FORMULA_7_716_7_716_26">#REF!*#REF!*#REF!*#REF!</definedName>
    <definedName name="SHARED_FORMULA_7_72_7_72_22" localSheetId="8">#REF!*#REF!*#REF!*#REF!</definedName>
    <definedName name="SHARED_FORMULA_7_72_7_72_22" localSheetId="0">#REF!*#REF!*#REF!*#REF!</definedName>
    <definedName name="SHARED_FORMULA_7_72_7_72_22">#REF!*#REF!*#REF!*#REF!</definedName>
    <definedName name="SHARED_FORMULA_7_720_7_720_22" localSheetId="8">#REF!*#REF!*#REF!*#REF!*#REF!</definedName>
    <definedName name="SHARED_FORMULA_7_720_7_720_22">#REF!*#REF!*#REF!*#REF!*#REF!</definedName>
    <definedName name="SHARED_FORMULA_7_722_7_722_26">NA()</definedName>
    <definedName name="SHARED_FORMULA_7_732_7_732_26" localSheetId="8">#REF!*#REF!*#REF!*#REF!</definedName>
    <definedName name="SHARED_FORMULA_7_732_7_732_26" localSheetId="0">#REF!*#REF!*#REF!*#REF!</definedName>
    <definedName name="SHARED_FORMULA_7_732_7_732_26">#REF!*#REF!*#REF!*#REF!</definedName>
    <definedName name="SHARED_FORMULA_7_741_7_741_26">NA()</definedName>
    <definedName name="SHARED_FORMULA_7_75_7_75_22">NA()</definedName>
    <definedName name="SHARED_FORMULA_7_752_7_752_22">NA()</definedName>
    <definedName name="SHARED_FORMULA_7_757_7_757_26" localSheetId="8">#REF!*#REF!*#REF!*#REF!</definedName>
    <definedName name="SHARED_FORMULA_7_757_7_757_26" localSheetId="0">#REF!*#REF!*#REF!*#REF!</definedName>
    <definedName name="SHARED_FORMULA_7_757_7_757_26">#REF!*#REF!*#REF!*#REF!</definedName>
    <definedName name="SHARED_FORMULA_7_760_7_760_26">NA()</definedName>
    <definedName name="SHARED_FORMULA_7_769_7_769_22">NA()</definedName>
    <definedName name="SHARED_FORMULA_7_776_7_776_26" localSheetId="8">#REF!*#REF!*#REF!*#REF!</definedName>
    <definedName name="SHARED_FORMULA_7_776_7_776_26" localSheetId="0">#REF!*#REF!*#REF!*#REF!</definedName>
    <definedName name="SHARED_FORMULA_7_776_7_776_26">#REF!*#REF!*#REF!*#REF!</definedName>
    <definedName name="SHARED_FORMULA_7_780_7_780_26">NA()</definedName>
    <definedName name="SHARED_FORMULA_7_792_7_792_26">NA()</definedName>
    <definedName name="SHARED_FORMULA_7_795_7_795_26" localSheetId="8">#REF!*#REF!*#REF!*#REF!</definedName>
    <definedName name="SHARED_FORMULA_7_795_7_795_26" localSheetId="0">#REF!*#REF!*#REF!*#REF!</definedName>
    <definedName name="SHARED_FORMULA_7_795_7_795_26">#REF!*#REF!*#REF!*#REF!</definedName>
    <definedName name="SHARED_FORMULA_7_801_7_801_22">NA()</definedName>
    <definedName name="SHARED_FORMULA_7_803_7_803_26">NA()</definedName>
    <definedName name="SHARED_FORMULA_7_805_7_805_22" localSheetId="8">#REF!*#REF!*#REF!*#REF!</definedName>
    <definedName name="SHARED_FORMULA_7_805_7_805_22" localSheetId="0">#REF!*#REF!*#REF!*#REF!</definedName>
    <definedName name="SHARED_FORMULA_7_805_7_805_22">#REF!*#REF!*#REF!*#REF!</definedName>
    <definedName name="SHARED_FORMULA_7_813_7_813_22">NA()</definedName>
    <definedName name="SHARED_FORMULA_7_814_7_814_26">NA()</definedName>
    <definedName name="SHARED_FORMULA_7_815_7_815_26" localSheetId="8">+#REF!*#REF!*#REF!*#REF!*#REF!</definedName>
    <definedName name="SHARED_FORMULA_7_815_7_815_26" localSheetId="0">+#REF!*#REF!*#REF!*#REF!*#REF!</definedName>
    <definedName name="SHARED_FORMULA_7_815_7_815_26">+#REF!*#REF!*#REF!*#REF!*#REF!</definedName>
    <definedName name="SHARED_FORMULA_7_826_7_826_26">NA()</definedName>
    <definedName name="SHARED_FORMULA_7_827_7_827_26" localSheetId="8">+#REF!*#REF!*#REF!*#REF!*#REF!</definedName>
    <definedName name="SHARED_FORMULA_7_827_7_827_26" localSheetId="0">+#REF!*#REF!*#REF!*#REF!*#REF!</definedName>
    <definedName name="SHARED_FORMULA_7_827_7_827_26">+#REF!*#REF!*#REF!*#REF!*#REF!</definedName>
    <definedName name="SHARED_FORMULA_7_828_7_828_22">NA()</definedName>
    <definedName name="SHARED_FORMULA_7_837_7_837_26" localSheetId="8">+#REF!*#REF!*#REF!*#REF!*#REF!</definedName>
    <definedName name="SHARED_FORMULA_7_837_7_837_26" localSheetId="0">+#REF!*#REF!*#REF!*#REF!*#REF!</definedName>
    <definedName name="SHARED_FORMULA_7_837_7_837_26">+#REF!*#REF!*#REF!*#REF!*#REF!</definedName>
    <definedName name="SHARED_FORMULA_7_84_7_84_26" localSheetId="8">#REF!*#REF!*#REF!*#REF!</definedName>
    <definedName name="SHARED_FORMULA_7_84_7_84_26" localSheetId="0">#REF!*#REF!*#REF!*#REF!</definedName>
    <definedName name="SHARED_FORMULA_7_84_7_84_26">#REF!*#REF!*#REF!*#REF!</definedName>
    <definedName name="SHARED_FORMULA_7_84_7_84_30" localSheetId="8">+#REF!*#REF!*#REF!*#REF!</definedName>
    <definedName name="SHARED_FORMULA_7_84_7_84_30" localSheetId="0">+#REF!*#REF!*#REF!*#REF!</definedName>
    <definedName name="SHARED_FORMULA_7_84_7_84_30">+#REF!*#REF!*#REF!*#REF!</definedName>
    <definedName name="SHARED_FORMULA_7_84_7_84_37">NA()</definedName>
    <definedName name="SHARED_FORMULA_7_843_7_843_22" localSheetId="8">#REF!*#REF!*#REF!*#REF!</definedName>
    <definedName name="SHARED_FORMULA_7_843_7_843_22" localSheetId="0">#REF!*#REF!*#REF!*#REF!</definedName>
    <definedName name="SHARED_FORMULA_7_843_7_843_22">#REF!*#REF!*#REF!*#REF!</definedName>
    <definedName name="SHARED_FORMULA_7_847_7_847_26" localSheetId="8">+#REF!*#REF!*#REF!*#REF!*#REF!</definedName>
    <definedName name="SHARED_FORMULA_7_847_7_847_26" localSheetId="0">+#REF!*#REF!*#REF!*#REF!*#REF!</definedName>
    <definedName name="SHARED_FORMULA_7_847_7_847_26">+#REF!*#REF!*#REF!*#REF!*#REF!</definedName>
    <definedName name="SHARED_FORMULA_7_850_7_850_26">NA()</definedName>
    <definedName name="SHARED_FORMULA_7_853_7_853_22" localSheetId="8">#REF!*#REF!*#REF!*#REF!</definedName>
    <definedName name="SHARED_FORMULA_7_853_7_853_22" localSheetId="0">#REF!*#REF!*#REF!*#REF!</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 localSheetId="8">+#REF!*#REF!*#REF!</definedName>
    <definedName name="SHARED_FORMULA_7_869_7_869_26" localSheetId="0">+#REF!*#REF!*#REF!</definedName>
    <definedName name="SHARED_FORMULA_7_869_7_869_26">+#REF!*#REF!*#REF!</definedName>
    <definedName name="SHARED_FORMULA_7_87_7_87_26">NA()</definedName>
    <definedName name="SHARED_FORMULA_7_87_7_87_37" localSheetId="8">#REF!*#REF!*#REF!*#REF!</definedName>
    <definedName name="SHARED_FORMULA_7_87_7_87_37" localSheetId="0">#REF!*#REF!*#REF!*#REF!</definedName>
    <definedName name="SHARED_FORMULA_7_87_7_87_37">#REF!*#REF!*#REF!*#REF!</definedName>
    <definedName name="SHARED_FORMULA_7_870_7_870_22">NA()</definedName>
    <definedName name="SHARED_FORMULA_7_882_7_882_26">NA()</definedName>
    <definedName name="SHARED_FORMULA_7_893_7_893_26" localSheetId="8">+#REF!*#REF!*#REF!</definedName>
    <definedName name="SHARED_FORMULA_7_893_7_893_26" localSheetId="0">+#REF!*#REF!*#REF!</definedName>
    <definedName name="SHARED_FORMULA_7_893_7_893_26">+#REF!*#REF!*#REF!</definedName>
    <definedName name="SHARED_FORMULA_7_895_7_895_22" localSheetId="8">#REF!*#REF!*#REF!*#REF!</definedName>
    <definedName name="SHARED_FORMULA_7_895_7_895_22" localSheetId="0">#REF!*#REF!*#REF!*#REF!</definedName>
    <definedName name="SHARED_FORMULA_7_895_7_895_22">#REF!*#REF!*#REF!*#REF!</definedName>
    <definedName name="SHARED_FORMULA_7_9_7_9_37" localSheetId="8">#REF!*#REF!*#REF!*#REF!</definedName>
    <definedName name="SHARED_FORMULA_7_9_7_9_37" localSheetId="0">#REF!*#REF!*#REF!*#REF!</definedName>
    <definedName name="SHARED_FORMULA_7_9_7_9_37">#REF!*#REF!*#REF!*#REF!</definedName>
    <definedName name="SHARED_FORMULA_7_900_7_900_22">NA()</definedName>
    <definedName name="SHARED_FORMULA_7_900_7_900_26">NA()</definedName>
    <definedName name="SHARED_FORMULA_7_906_7_906_22" localSheetId="8">#REF!*#REF!*#REF!*#REF!</definedName>
    <definedName name="SHARED_FORMULA_7_906_7_906_22" localSheetId="0">#REF!*#REF!*#REF!*#REF!</definedName>
    <definedName name="SHARED_FORMULA_7_906_7_906_22">#REF!*#REF!*#REF!*#REF!</definedName>
    <definedName name="SHARED_FORMULA_7_909_7_909_26" localSheetId="8">+#REF!*#REF!*#REF!</definedName>
    <definedName name="SHARED_FORMULA_7_909_7_909_26" localSheetId="0">+#REF!*#REF!*#REF!</definedName>
    <definedName name="SHARED_FORMULA_7_909_7_909_26">+#REF!*#REF!*#REF!</definedName>
    <definedName name="SHARED_FORMULA_7_91_7_91_37">NA()</definedName>
    <definedName name="SHARED_FORMULA_7_925_7_925_26" localSheetId="8">+#REF!*#REF!*#REF!</definedName>
    <definedName name="SHARED_FORMULA_7_925_7_925_26" localSheetId="0">+#REF!*#REF!*#REF!</definedName>
    <definedName name="SHARED_FORMULA_7_925_7_925_26">+#REF!*#REF!*#REF!</definedName>
    <definedName name="SHARED_FORMULA_7_926_7_926_22" localSheetId="8">#REF!*#REF!*#REF!*#REF!</definedName>
    <definedName name="SHARED_FORMULA_7_926_7_926_22" localSheetId="0">#REF!*#REF!*#REF!*#REF!</definedName>
    <definedName name="SHARED_FORMULA_7_926_7_926_22">#REF!*#REF!*#REF!*#REF!</definedName>
    <definedName name="SHARED_FORMULA_7_932_7_932_22">NA()</definedName>
    <definedName name="SHARED_FORMULA_7_932_7_932_26">NA()</definedName>
    <definedName name="SHARED_FORMULA_7_94_7_94_37" localSheetId="8">#REF!*#REF!*#REF!*#REF!</definedName>
    <definedName name="SHARED_FORMULA_7_94_7_94_37" localSheetId="0">#REF!*#REF!*#REF!*#REF!</definedName>
    <definedName name="SHARED_FORMULA_7_94_7_94_37">#REF!*#REF!*#REF!*#REF!</definedName>
    <definedName name="SHARED_FORMULA_7_941_7_941_22">NA()</definedName>
    <definedName name="SHARED_FORMULA_7_945_7_945_26" localSheetId="8">#REF!*#REF!*#REF!*#REF!</definedName>
    <definedName name="SHARED_FORMULA_7_945_7_945_26" localSheetId="0">#REF!*#REF!*#REF!*#REF!</definedName>
    <definedName name="SHARED_FORMULA_7_945_7_945_26">#REF!*#REF!*#REF!*#REF!</definedName>
    <definedName name="SHARED_FORMULA_7_947_7_947_22" localSheetId="8">#REF!*#REF!*#REF!*#REF!</definedName>
    <definedName name="SHARED_FORMULA_7_947_7_947_22" localSheetId="0">#REF!*#REF!*#REF!*#REF!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8">#REF!*#REF!*#REF!*#REF!</definedName>
    <definedName name="SHARED_FORMULA_7_977_7_977_22" localSheetId="0">#REF!*#REF!*#REF!*#REF!</definedName>
    <definedName name="SHARED_FORMULA_7_977_7_977_22">#REF!*#REF!*#REF!*#REF!</definedName>
    <definedName name="SHARED_FORMULA_7_982_7_982_26" localSheetId="8">#REF!*#REF!*#REF!*#REF!</definedName>
    <definedName name="SHARED_FORMULA_7_982_7_982_26" localSheetId="0">#REF!*#REF!*#REF!*#REF!</definedName>
    <definedName name="SHARED_FORMULA_7_982_7_982_26">#REF!*#REF!*#REF!*#REF!</definedName>
    <definedName name="SHARED_FORMULA_7_988_7_988_22">NA()</definedName>
    <definedName name="SHARED_FORMULA_7_992_7_992_26" localSheetId="8">#REF!*#REF!*#REF!*#REF!</definedName>
    <definedName name="SHARED_FORMULA_7_992_7_992_26" localSheetId="0">#REF!*#REF!*#REF!*#REF!</definedName>
    <definedName name="SHARED_FORMULA_7_992_7_992_26">#REF!*#REF!*#REF!*#REF!</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 localSheetId="8">#REF!</definedName>
    <definedName name="SHASHI" localSheetId="0">#REF!</definedName>
    <definedName name="SHASHI">#REF!</definedName>
    <definedName name="sheet">[315]m!$A$2</definedName>
    <definedName name="sheet1" localSheetId="8">#REF!</definedName>
    <definedName name="sheet1" localSheetId="0">#REF!</definedName>
    <definedName name="sheet1">#REF!</definedName>
    <definedName name="Sheet2" localSheetId="8">[73]data!#REF!</definedName>
    <definedName name="Sheet2" localSheetId="0">[73]data!#REF!</definedName>
    <definedName name="Sheet2">[73]data!#REF!</definedName>
    <definedName name="shi" localSheetId="8">#REF!</definedName>
    <definedName name="shi" localSheetId="0">#REF!</definedName>
    <definedName name="shi">#REF!</definedName>
    <definedName name="shiva" localSheetId="8">#REF!</definedName>
    <definedName name="shiva" localSheetId="0">#REF!</definedName>
    <definedName name="shiva">#REF!</definedName>
    <definedName name="SHOULDERS" localSheetId="8">#REF!</definedName>
    <definedName name="SHOULDERS" localSheetId="0">#REF!</definedName>
    <definedName name="SHOULDERS">#REF!</definedName>
    <definedName name="shru" localSheetId="8">[316]Footings!#REF!</definedName>
    <definedName name="shru" localSheetId="0">[316]Footings!#REF!</definedName>
    <definedName name="shru">[316]Footings!#REF!</definedName>
    <definedName name="Shyam" localSheetId="8">#REF!</definedName>
    <definedName name="Shyam" localSheetId="0">#REF!</definedName>
    <definedName name="Shyam">#REF!</definedName>
    <definedName name="si" localSheetId="8">#REF!</definedName>
    <definedName name="si" localSheetId="0">#REF!</definedName>
    <definedName name="si">#REF!</definedName>
    <definedName name="SIDEWALL" localSheetId="8">#REF!</definedName>
    <definedName name="SIDEWALL" localSheetId="0">#REF!</definedName>
    <definedName name="SIDEWALL">#REF!</definedName>
    <definedName name="SIDEWALLSONETOSIX" localSheetId="8">#REF!</definedName>
    <definedName name="SIDEWALLSONETOSIX">#REF!</definedName>
    <definedName name="SIDEWALLSSEVENTOTHIRTEEN" localSheetId="8">#REF!</definedName>
    <definedName name="SIDEWALLSSEVENTOTHIRTEEN">#REF!</definedName>
    <definedName name="signage">'[105]14'!$A$1:$U$65536</definedName>
    <definedName name="single" localSheetId="8">#REF!</definedName>
    <definedName name="single" localSheetId="0">#REF!</definedName>
    <definedName name="single">#REF!</definedName>
    <definedName name="sir" localSheetId="8">#REF!</definedName>
    <definedName name="sir" localSheetId="0">#REF!</definedName>
    <definedName name="sir">#REF!</definedName>
    <definedName name="Siri" localSheetId="8">Scheduled_Payment+Extra_Payment</definedName>
    <definedName name="Siri" localSheetId="0">Scheduled_Payment+Extra_Payment</definedName>
    <definedName name="Siri">Scheduled_Payment+Extra_Payment</definedName>
    <definedName name="SITE" localSheetId="8">#REF!</definedName>
    <definedName name="SITE" localSheetId="0">#REF!</definedName>
    <definedName name="SITE">#REF!</definedName>
    <definedName name="SIXTOTHIRTEEN" localSheetId="8">#REF!</definedName>
    <definedName name="SIXTOTHIRTEEN" localSheetId="0">#REF!</definedName>
    <definedName name="SIXTOTHIRTEEN">#REF!</definedName>
    <definedName name="size" localSheetId="8">'[192]GF Columns'!#REF!</definedName>
    <definedName name="size" localSheetId="0">'[192]GF Columns'!#REF!</definedName>
    <definedName name="size">'[192]GF Columns'!#REF!</definedName>
    <definedName name="SKDIRD" localSheetId="0" hidden="1">{"'ridftotal'!$A$4:$S$27"}</definedName>
    <definedName name="SKDIRD" hidden="1">{"'ridftotal'!$A$4:$S$27"}</definedName>
    <definedName name="skirting_shahbad" localSheetId="8">#REF!</definedName>
    <definedName name="skirting_shahbad">#REF!</definedName>
    <definedName name="sla" localSheetId="8">'[317]Pile cap'!#REF!</definedName>
    <definedName name="sla" localSheetId="0">'[317]Pile cap'!#REF!</definedName>
    <definedName name="sla">'[317]Pile cap'!#REF!</definedName>
    <definedName name="SLAB">[13]DATA!$H$113</definedName>
    <definedName name="slab_8" localSheetId="8">#REF!</definedName>
    <definedName name="slab_8" localSheetId="0">#REF!</definedName>
    <definedName name="slab_8">#REF!</definedName>
    <definedName name="SLAB1" localSheetId="8">#REF!</definedName>
    <definedName name="SLAB1" localSheetId="0">#REF!</definedName>
    <definedName name="SLAB1">#REF!</definedName>
    <definedName name="slabculvert">[318]ABS!$B$21</definedName>
    <definedName name="SLOAD">[46]MRATES!$AD$10</definedName>
    <definedName name="sluicevalve" localSheetId="8">#REF!</definedName>
    <definedName name="sluicevalve" localSheetId="0">#REF!</definedName>
    <definedName name="sluicevalve">#REF!</definedName>
    <definedName name="SLUICEVALVES" localSheetId="8">#REF!</definedName>
    <definedName name="SLUICEVALVES" localSheetId="0">#REF!</definedName>
    <definedName name="SLUICEVALVES">#REF!</definedName>
    <definedName name="Slushy_soil_and_silt_clearance_upto_0.60_metres_depth_SS_20_B" localSheetId="8">#REF!</definedName>
    <definedName name="Slushy_soil_and_silt_clearance_upto_0.60_metres_depth_SS_20_B" localSheetId="0">#REF!</definedName>
    <definedName name="Slushy_soil_and_silt_clearance_upto_0.60_metres_depth_SS_20_B">#REF!</definedName>
    <definedName name="Slushy_soil_and_silt_clearance_upto_0_60_metres_depth_SS_20_B">NA()</definedName>
    <definedName name="sm">'[44]Lead statement'!$P$6</definedName>
    <definedName name="sma" localSheetId="8">#REF!</definedName>
    <definedName name="sma" localSheetId="0">#REF!</definedName>
    <definedName name="sma">#REF!</definedName>
    <definedName name="SMAZDOOR">[319]MRATES!$F$38</definedName>
    <definedName name="smc">'[319]Lead statement'!$P$7</definedName>
    <definedName name="smetal" localSheetId="8">#REF!</definedName>
    <definedName name="smetal" localSheetId="0">#REF!</definedName>
    <definedName name="smetal">#REF!</definedName>
    <definedName name="sn">'[125]Lead statement'!$P$6</definedName>
    <definedName name="sngbr">[222]l!$J$10</definedName>
    <definedName name="sngsd">[222]l!$J$9</definedName>
    <definedName name="sngst">[222]l!$J$8</definedName>
    <definedName name="so_desgn">[320]Data_Base!$E$2:$F$11</definedName>
    <definedName name="Soft_disentigrated_rock___removable_by_pick_axes_and_crow_bars" localSheetId="8">#REF!</definedName>
    <definedName name="Soft_disentigrated_rock___removable_by_pick_axes_and_crow_bars" localSheetId="0">#REF!</definedName>
    <definedName name="Soft_disentigrated_rock___removable_by_pick_axes_and_crow_bars">#REF!</definedName>
    <definedName name="soil_type">'[110]data existing_do not delete'!$I$2:$I$9</definedName>
    <definedName name="soil_types">'[321]data existing_do not delete'!$I$2:$I$9</definedName>
    <definedName name="Soling" localSheetId="8">#REF!</definedName>
    <definedName name="Soling" localSheetId="0">#REF!</definedName>
    <definedName name="Soling">#REF!</definedName>
    <definedName name="Soling_stone_of_150_mm_size_of_granite__trap_and_Dolamite_varieties." localSheetId="8">#REF!</definedName>
    <definedName name="Soling_stone_of_150_mm_size_of_granite__trap_and_Dolamite_varieties." localSheetId="0">#REF!</definedName>
    <definedName name="Soling_stone_of_150_mm_size_of_granite__trap_and_Dolamite_varieties.">#REF!</definedName>
    <definedName name="Soling_stone_of_150_mm_size_of_granite__trap_and_Dolamite_varieties_">NA()</definedName>
    <definedName name="SOM">[193]Material!$D$48</definedName>
    <definedName name="SortOrder" localSheetId="8">#REF!</definedName>
    <definedName name="SortOrder" localSheetId="0">#REF!</definedName>
    <definedName name="SortOrder">#REF!</definedName>
    <definedName name="sp" localSheetId="8">#REF!</definedName>
    <definedName name="sp" localSheetId="0">#REF!</definedName>
    <definedName name="sp">#REF!</definedName>
    <definedName name="Sp.Report">[322]Lead!$E$5</definedName>
    <definedName name="SP_136_BCCP" localSheetId="8">#REF!</definedName>
    <definedName name="SP_136_BCCP" localSheetId="0">#REF!</definedName>
    <definedName name="SP_136_BCCP">#REF!</definedName>
    <definedName name="SP_136_BODY" localSheetId="8">#REF!</definedName>
    <definedName name="SP_136_BODY" localSheetId="0">#REF!</definedName>
    <definedName name="SP_136_BODY">#REF!</definedName>
    <definedName name="Sp_136_bodywalls">'[69]Road data'!$C$379</definedName>
    <definedName name="SP_136_FLY_BCCP" localSheetId="8">#REF!</definedName>
    <definedName name="SP_136_FLY_BCCP" localSheetId="0">#REF!</definedName>
    <definedName name="SP_136_FLY_BCCP">#REF!</definedName>
    <definedName name="Sp_136_Found">'[69]Road data'!$C$356</definedName>
    <definedName name="SP_148_BCCP" localSheetId="8">#REF!</definedName>
    <definedName name="SP_148_BCCP" localSheetId="0">#REF!</definedName>
    <definedName name="SP_148_BCCP">#REF!</definedName>
    <definedName name="SP_BACKFILL" localSheetId="8">#REF!</definedName>
    <definedName name="SP_BACKFILL" localSheetId="0">#REF!</definedName>
    <definedName name="SP_BACKFILL">#REF!</definedName>
    <definedName name="SP_BED_HP" localSheetId="8">#REF!</definedName>
    <definedName name="SP_BED_HP" localSheetId="0">#REF!</definedName>
    <definedName name="SP_BED_HP">#REF!</definedName>
    <definedName name="Sp_BetweenBodywalls">'[69]Road data'!$C$451</definedName>
    <definedName name="SP_BM" localSheetId="8">'[77]Road data'!#REF!</definedName>
    <definedName name="SP_BM" localSheetId="0">'[77]Road data'!#REF!</definedName>
    <definedName name="SP_BM">'[77]Road data'!#REF!</definedName>
    <definedName name="SP_BM_50" localSheetId="8">#REF!</definedName>
    <definedName name="SP_BM_50" localSheetId="0">#REF!</definedName>
    <definedName name="SP_BM_50">#REF!</definedName>
    <definedName name="SP_BT_PATCH_40" localSheetId="8">#REF!</definedName>
    <definedName name="SP_BT_PATCH_40" localSheetId="0">#REF!</definedName>
    <definedName name="SP_BT_PATCH_40">#REF!</definedName>
    <definedName name="SP_Diversion_Road" localSheetId="8">'[301]Road data'!#REF!</definedName>
    <definedName name="SP_Diversion_Road" localSheetId="0">'[301]Road data'!#REF!</definedName>
    <definedName name="SP_Diversion_Road">'[301]Road data'!#REF!</definedName>
    <definedName name="sp_eew">'[69]Road data'!$C$316</definedName>
    <definedName name="SP_EW_C" localSheetId="8">#REF!</definedName>
    <definedName name="SP_EW_C" localSheetId="0">#REF!</definedName>
    <definedName name="SP_EW_C">#REF!</definedName>
    <definedName name="SP_EW_Car" localSheetId="8">'[77]Road data'!#REF!</definedName>
    <definedName name="SP_EW_Car" localSheetId="0">'[77]Road data'!#REF!</definedName>
    <definedName name="SP_EW_Car">'[77]Road data'!#REF!</definedName>
    <definedName name="SP_EW_FMC_Side">'[292]Road data'!$C$15</definedName>
    <definedName name="SP_EW_Form_OMC">'[69]Road data'!$C$32</definedName>
    <definedName name="SP_EW_FOUND" localSheetId="8">#REF!</definedName>
    <definedName name="SP_EW_FOUND" localSheetId="0">#REF!</definedName>
    <definedName name="SP_EW_FOUND">#REF!</definedName>
    <definedName name="SP_EW_Man" localSheetId="8">'[301]Road data'!#REF!</definedName>
    <definedName name="SP_EW_Man" localSheetId="0">'[301]Road data'!#REF!</definedName>
    <definedName name="SP_EW_Man">'[301]Road data'!#REF!</definedName>
    <definedName name="SP_EW_OMC_Car" localSheetId="8">'[77]Road data'!#REF!</definedName>
    <definedName name="SP_EW_OMC_Car">'[77]Road data'!#REF!</definedName>
    <definedName name="SP_EW_OMC_Side" localSheetId="8">'[77]Road data'!#REF!</definedName>
    <definedName name="SP_EW_OMC_Side">'[77]Road data'!#REF!</definedName>
    <definedName name="SP_EW_S" localSheetId="8">#REF!</definedName>
    <definedName name="SP_EW_S" localSheetId="0">#REF!</definedName>
    <definedName name="SP_EW_S">#REF!</definedName>
    <definedName name="SP_EW_SIDE" localSheetId="8">#REF!</definedName>
    <definedName name="SP_EW_SIDE" localSheetId="0">#REF!</definedName>
    <definedName name="SP_EW_SIDE">#REF!</definedName>
    <definedName name="sp_EW_side_OMC">'[69]Road data'!$C$7</definedName>
    <definedName name="SP_EW_T" localSheetId="8">#REF!</definedName>
    <definedName name="SP_EW_T" localSheetId="0">#REF!</definedName>
    <definedName name="SP_EW_T">#REF!</definedName>
    <definedName name="SP_EW_USS" localSheetId="8">#REF!</definedName>
    <definedName name="SP_EW_USS" localSheetId="0">#REF!</definedName>
    <definedName name="SP_EW_USS">#REF!</definedName>
    <definedName name="SP_FILL_INB_BODY" localSheetId="8">#REF!</definedName>
    <definedName name="SP_FILL_INB_BODY" localSheetId="0">#REF!</definedName>
    <definedName name="SP_FILL_INB_BODY">#REF!</definedName>
    <definedName name="SP_FILTER_ABUT" localSheetId="8">#REF!</definedName>
    <definedName name="SP_FILTER_ABUT">#REF!</definedName>
    <definedName name="SP_FILTER_BPITCH" localSheetId="8">#REF!</definedName>
    <definedName name="SP_FILTER_BPITCH">#REF!</definedName>
    <definedName name="SP_G2_22B_AS_PR" localSheetId="8">#REF!</definedName>
    <definedName name="SP_G2_22B_AS_PR">#REF!</definedName>
    <definedName name="SP_G2_22B_AS_VR" localSheetId="8">#REF!</definedName>
    <definedName name="SP_G2_22B_AS_VR">#REF!</definedName>
    <definedName name="SP_G2_45B_AS_PR" localSheetId="8">#REF!</definedName>
    <definedName name="SP_G2_45B_AS_PR">#REF!</definedName>
    <definedName name="SP_G2_45B_AS_VR" localSheetId="8">#REF!</definedName>
    <definedName name="SP_G2_45B_AS_VR">#REF!</definedName>
    <definedName name="SP_G3_22B_BS_PR" localSheetId="8">#REF!</definedName>
    <definedName name="SP_G3_22B_BS_PR">#REF!</definedName>
    <definedName name="SP_G3_22B_BS_VR" localSheetId="8">#REF!</definedName>
    <definedName name="SP_G3_22B_BS_VR">#REF!</definedName>
    <definedName name="SP_G3_45B_BS_PR" localSheetId="8">#REF!</definedName>
    <definedName name="SP_G3_45B_BS_PR">#REF!</definedName>
    <definedName name="SP_G3_45B_BS_VR" localSheetId="8">#REF!</definedName>
    <definedName name="SP_G3_45B_BS_VR">#REF!</definedName>
    <definedName name="SP_Gravel_Bedding">'[69]Road data'!$C$336</definedName>
    <definedName name="SP_Gravel_Quardrent" localSheetId="8">'[301]Road data'!#REF!</definedName>
    <definedName name="SP_Gravel_Quardrent" localSheetId="0">'[301]Road data'!#REF!</definedName>
    <definedName name="SP_Gravel_Quardrent">'[301]Road data'!#REF!</definedName>
    <definedName name="SP_GROUT_REV" localSheetId="8">#REF!</definedName>
    <definedName name="SP_GROUT_REV" localSheetId="0">#REF!</definedName>
    <definedName name="SP_GROUT_REV">#REF!</definedName>
    <definedName name="SP_GS" localSheetId="8">#REF!</definedName>
    <definedName name="SP_GS" localSheetId="0">#REF!</definedName>
    <definedName name="SP_GS">#REF!</definedName>
    <definedName name="Sp_GSB">'[69]Road data'!$C$60</definedName>
    <definedName name="SP_HP_600" localSheetId="8">'[77]Road data'!#REF!</definedName>
    <definedName name="SP_HP_600" localSheetId="0">'[77]Road data'!#REF!</definedName>
    <definedName name="SP_HP_600">'[77]Road data'!#REF!</definedName>
    <definedName name="Sp_HPC">'[69]Road data'!$C$404</definedName>
    <definedName name="SP_HPL_600" localSheetId="8">'[77]Road data'!#REF!</definedName>
    <definedName name="SP_HPL_600" localSheetId="0">'[77]Road data'!#REF!</definedName>
    <definedName name="SP_HPL_600">'[77]Road data'!#REF!</definedName>
    <definedName name="SP_HYSD_FOUND" localSheetId="8">#REF!</definedName>
    <definedName name="SP_HYSD_FOUND" localSheetId="0">#REF!</definedName>
    <definedName name="SP_HYSD_FOUND">#REF!</definedName>
    <definedName name="SP_HYSD_SUB" localSheetId="8">#REF!</definedName>
    <definedName name="SP_HYSD_SUB" localSheetId="0">#REF!</definedName>
    <definedName name="SP_HYSD_SUB">#REF!</definedName>
    <definedName name="SP_HYSD_Super" localSheetId="8">'[77]Road data'!#REF!</definedName>
    <definedName name="SP_HYSD_Super" localSheetId="0">'[77]Road data'!#REF!</definedName>
    <definedName name="SP_HYSD_Super">'[77]Road data'!#REF!</definedName>
    <definedName name="SP_M10_base" localSheetId="8">'[301]Road data'!#REF!</definedName>
    <definedName name="SP_M10_base" localSheetId="0">'[301]Road data'!#REF!</definedName>
    <definedName name="SP_M10_base">'[301]Road data'!#REF!</definedName>
    <definedName name="sp_M10_bCC" localSheetId="8">'[77]Road data'!#REF!</definedName>
    <definedName name="sp_M10_bCC" localSheetId="0">'[77]Road data'!#REF!</definedName>
    <definedName name="sp_M10_bCC">'[77]Road data'!#REF!</definedName>
    <definedName name="SP_M10_drainS" localSheetId="8">'[301]Road data'!#REF!</definedName>
    <definedName name="SP_M10_drainS" localSheetId="0">'[301]Road data'!#REF!</definedName>
    <definedName name="SP_M10_drainS">'[301]Road data'!#REF!</definedName>
    <definedName name="SP_M15_deviders" localSheetId="8">'[301]Road data'!#REF!</definedName>
    <definedName name="SP_M15_deviders">'[301]Road data'!#REF!</definedName>
    <definedName name="SP_M15_DIVIDERS" localSheetId="8">#REF!</definedName>
    <definedName name="SP_M15_DIVIDERS" localSheetId="0">#REF!</definedName>
    <definedName name="SP_M15_DIVIDERS">#REF!</definedName>
    <definedName name="SP_M15_footing" localSheetId="8">'[77]Road data'!#REF!</definedName>
    <definedName name="SP_M15_footing" localSheetId="0">'[77]Road data'!#REF!</definedName>
    <definedName name="SP_M15_footing">'[77]Road data'!#REF!</definedName>
    <definedName name="SP_M15_FOUND" localSheetId="8">#REF!</definedName>
    <definedName name="SP_M15_FOUND" localSheetId="0">#REF!</definedName>
    <definedName name="SP_M15_FOUND">#REF!</definedName>
    <definedName name="SP_M15_LEVEL" localSheetId="8">#REF!</definedName>
    <definedName name="SP_M15_LEVEL" localSheetId="0">#REF!</definedName>
    <definedName name="SP_M15_LEVEL">#REF!</definedName>
    <definedName name="SP_M15_SUB" localSheetId="8">'[77]Road data'!#REF!</definedName>
    <definedName name="SP_M15_SUB" localSheetId="0">'[77]Road data'!#REF!</definedName>
    <definedName name="SP_M15_SUB">'[77]Road data'!#REF!</definedName>
    <definedName name="Sp_M20_Bed">'[69]Road data'!$C$559</definedName>
    <definedName name="SP_M20_BedBack" localSheetId="8">'[77]Road data'!#REF!</definedName>
    <definedName name="SP_M20_BedBack" localSheetId="0">'[77]Road data'!#REF!</definedName>
    <definedName name="SP_M20_BedBack">'[77]Road data'!#REF!</definedName>
    <definedName name="SP_M20_COVER" localSheetId="8">'[77]Road data'!#REF!</definedName>
    <definedName name="SP_M20_COVER" localSheetId="0">'[77]Road data'!#REF!</definedName>
    <definedName name="SP_M20_COVER">'[77]Road data'!#REF!</definedName>
    <definedName name="SP_M20_Slab" localSheetId="8">'[77]Road data'!#REF!</definedName>
    <definedName name="SP_M20_Slab" localSheetId="0">'[77]Road data'!#REF!</definedName>
    <definedName name="SP_M20_Slab">'[77]Road data'!#REF!</definedName>
    <definedName name="SP_M20R_BEDBLOCKS" localSheetId="8">#REF!</definedName>
    <definedName name="SP_M20R_BEDBLOCKS" localSheetId="0">#REF!</definedName>
    <definedName name="SP_M20R_BEDBLOCKS">#REF!</definedName>
    <definedName name="SP_M20R_COVER_SLAB" localSheetId="8">#REF!</definedName>
    <definedName name="SP_M20R_COVER_SLAB" localSheetId="0">#REF!</definedName>
    <definedName name="SP_M20R_COVER_SLAB">#REF!</definedName>
    <definedName name="SP_M20R_DECK" localSheetId="8">#REF!</definedName>
    <definedName name="SP_M20R_DECK" localSheetId="0">#REF!</definedName>
    <definedName name="SP_M20R_DECK">#REF!</definedName>
    <definedName name="SP_M20R_RAIL" localSheetId="8">#REF!</definedName>
    <definedName name="SP_M20R_RAIL">#REF!</definedName>
    <definedName name="SP_M25_ApproachSlab" localSheetId="8">'[77]Road data'!#REF!</definedName>
    <definedName name="SP_M25_ApproachSlab">'[77]Road data'!#REF!</definedName>
    <definedName name="SP_M25R_APP" localSheetId="8">#REF!</definedName>
    <definedName name="SP_M25R_APP" localSheetId="0">#REF!</definedName>
    <definedName name="SP_M25R_APP">#REF!</definedName>
    <definedName name="SP_M30_WC" localSheetId="8">'[77]Road data'!#REF!</definedName>
    <definedName name="SP_M30_WC" localSheetId="0">'[77]Road data'!#REF!</definedName>
    <definedName name="SP_M30_WC">'[77]Road data'!#REF!</definedName>
    <definedName name="SP_M30R_WC" localSheetId="8">#REF!</definedName>
    <definedName name="SP_M30R_WC" localSheetId="0">#REF!</definedName>
    <definedName name="SP_M30R_WC">#REF!</definedName>
    <definedName name="SP_M35_CC" localSheetId="8">'[301]Road data'!#REF!</definedName>
    <definedName name="SP_M35_CC" localSheetId="0">'[301]Road data'!#REF!</definedName>
    <definedName name="SP_M35_CC">'[301]Road data'!#REF!</definedName>
    <definedName name="SP_M35_CCP" localSheetId="8">#REF!</definedName>
    <definedName name="SP_M35_CCP" localSheetId="0">#REF!</definedName>
    <definedName name="SP_M35_CCP">#REF!</definedName>
    <definedName name="SP_M35_fLY_CCP" localSheetId="8">#REF!</definedName>
    <definedName name="SP_M35_fLY_CCP" localSheetId="0">#REF!</definedName>
    <definedName name="SP_M35_fLY_CCP">#REF!</definedName>
    <definedName name="SP_M35_FlyAsh" localSheetId="8">'[77]Road data'!#REF!</definedName>
    <definedName name="SP_M35_FlyAsh" localSheetId="0">'[77]Road data'!#REF!</definedName>
    <definedName name="SP_M35_FlyAsh">'[77]Road data'!#REF!</definedName>
    <definedName name="SP_Mild" localSheetId="8">'[77]Road data'!#REF!</definedName>
    <definedName name="SP_Mild" localSheetId="0">'[77]Road data'!#REF!</definedName>
    <definedName name="SP_Mild">'[77]Road data'!#REF!</definedName>
    <definedName name="Sp_MSS">'[69]Road data'!$C$220</definedName>
    <definedName name="SP_PAINT" localSheetId="8">#REF!</definedName>
    <definedName name="SP_PAINT" localSheetId="0">#REF!</definedName>
    <definedName name="SP_PAINT">#REF!</definedName>
    <definedName name="SP_Painting" localSheetId="8">'[77]Road data'!#REF!</definedName>
    <definedName name="SP_Painting" localSheetId="0">'[77]Road data'!#REF!</definedName>
    <definedName name="SP_Painting">'[77]Road data'!#REF!</definedName>
    <definedName name="SP_Pick">'[292]Road data'!$C$79</definedName>
    <definedName name="SP_PLAST" localSheetId="8">#REF!</definedName>
    <definedName name="SP_PLAST" localSheetId="0">#REF!</definedName>
    <definedName name="SP_PLAST">#REF!</definedName>
    <definedName name="SP_Plastering" localSheetId="8">'[77]Road data'!#REF!</definedName>
    <definedName name="SP_Plastering" localSheetId="0">'[77]Road data'!#REF!</definedName>
    <definedName name="SP_Plastering">'[77]Road data'!#REF!</definedName>
    <definedName name="SP_Rev_A300" localSheetId="8">'[301]Road data'!#REF!</definedName>
    <definedName name="SP_Rev_A300">'[301]Road data'!#REF!</definedName>
    <definedName name="SP_Rev_Q300" localSheetId="8">'[301]Road data'!#REF!</definedName>
    <definedName name="SP_Rev_Q300">'[301]Road data'!#REF!</definedName>
    <definedName name="SP_REV300" localSheetId="8">#REF!</definedName>
    <definedName name="SP_REV300" localSheetId="0">#REF!</definedName>
    <definedName name="SP_REV300">#REF!</definedName>
    <definedName name="SP_SANDFILL" localSheetId="8">#REF!</definedName>
    <definedName name="SP_SANDFILL" localSheetId="0">#REF!</definedName>
    <definedName name="SP_SANDFILL">#REF!</definedName>
    <definedName name="SP_Sandfilling" localSheetId="8">'[77]Road data'!#REF!</definedName>
    <definedName name="SP_Sandfilling" localSheetId="0">'[77]Road data'!#REF!</definedName>
    <definedName name="SP_Sandfilling">'[77]Road data'!#REF!</definedName>
    <definedName name="SP_Scar_BT" localSheetId="8">'[77]Road data'!#REF!</definedName>
    <definedName name="SP_Scar_BT" localSheetId="0">'[77]Road data'!#REF!</definedName>
    <definedName name="SP_Scar_BT">'[77]Road data'!#REF!</definedName>
    <definedName name="SP_SCAR_GRA" localSheetId="8">#REF!</definedName>
    <definedName name="SP_SCAR_GRA" localSheetId="0">#REF!</definedName>
    <definedName name="SP_SCAR_GRA">#REF!</definedName>
    <definedName name="SP_Scar_GSB" localSheetId="8">'[77]Road data'!#REF!</definedName>
    <definedName name="SP_Scar_GSB" localSheetId="0">'[77]Road data'!#REF!</definedName>
    <definedName name="SP_Scar_GSB">'[77]Road data'!#REF!</definedName>
    <definedName name="Sp_Scarf">'[69]Road data'!$C$84</definedName>
    <definedName name="SP_SCSD">'[69]Road data'!$C$174</definedName>
    <definedName name="SP_SCSD_6070" localSheetId="8">#REF!</definedName>
    <definedName name="SP_SCSD_6070" localSheetId="0">#REF!</definedName>
    <definedName name="SP_SCSD_6070">#REF!</definedName>
    <definedName name="SP_SCSD_80100" localSheetId="8">'[77]Road data'!#REF!</definedName>
    <definedName name="SP_SCSD_80100" localSheetId="0">'[77]Road data'!#REF!</definedName>
    <definedName name="SP_SCSD_80100">'[77]Road data'!#REF!</definedName>
    <definedName name="SP_SDBC" localSheetId="8">#REF!</definedName>
    <definedName name="SP_SDBC" localSheetId="0">#REF!</definedName>
    <definedName name="SP_SDBC">#REF!</definedName>
    <definedName name="Sp_Shoulders">'[69]Road data'!$C$249</definedName>
    <definedName name="SP_Tack">'[69]Road data'!$C$200</definedName>
    <definedName name="Sp_WBM_G2">'[69]Road data'!$C$99</definedName>
    <definedName name="SP_WBM_G3">'[69]Road data'!$C$123</definedName>
    <definedName name="SP_WBM2" localSheetId="8">'[77]Road data'!#REF!</definedName>
    <definedName name="SP_WBM2" localSheetId="0">'[77]Road data'!#REF!</definedName>
    <definedName name="SP_WBM2">'[77]Road data'!#REF!</definedName>
    <definedName name="SP_WBM2_HVR" localSheetId="8">'[77]Road data'!#REF!</definedName>
    <definedName name="SP_WBM2_HVR" localSheetId="0">'[77]Road data'!#REF!</definedName>
    <definedName name="SP_WBM2_HVR">'[77]Road data'!#REF!</definedName>
    <definedName name="SP_WBM2_MCS" localSheetId="8">'[77]Road data'!#REF!</definedName>
    <definedName name="SP_WBM2_MCS" localSheetId="0">'[77]Road data'!#REF!</definedName>
    <definedName name="SP_WBM2_MCS">'[77]Road data'!#REF!</definedName>
    <definedName name="SP_WBM2_MVR" localSheetId="8">'[77]Road data'!#REF!</definedName>
    <definedName name="SP_WBM2_MVR" localSheetId="0">'[77]Road data'!#REF!</definedName>
    <definedName name="SP_WBM2_MVR">'[77]Road data'!#REF!</definedName>
    <definedName name="SP_WBM3" localSheetId="8">'[77]Road data'!#REF!</definedName>
    <definedName name="SP_WBM3">'[77]Road data'!#REF!</definedName>
    <definedName name="SP_WBM3_HVR" localSheetId="8">'[77]Road data'!#REF!</definedName>
    <definedName name="SP_WBM3_HVR">'[77]Road data'!#REF!</definedName>
    <definedName name="SP_WBM3_MCS" localSheetId="8">'[77]Road data'!#REF!</definedName>
    <definedName name="SP_WBM3_MCS">'[77]Road data'!#REF!</definedName>
    <definedName name="SP_Weepholes" localSheetId="8">'[77]Road data'!#REF!</definedName>
    <definedName name="SP_Weepholes">'[77]Road data'!#REF!</definedName>
    <definedName name="SP_WMM" localSheetId="8">'[77]Road data'!#REF!</definedName>
    <definedName name="SP_WMM">'[77]Road data'!#REF!</definedName>
    <definedName name="sp002a" localSheetId="8">#REF!</definedName>
    <definedName name="sp002a" localSheetId="0">#REF!</definedName>
    <definedName name="sp002a">#REF!</definedName>
    <definedName name="sp004a" localSheetId="8">#REF!</definedName>
    <definedName name="sp004a" localSheetId="0">#REF!</definedName>
    <definedName name="sp004a">#REF!</definedName>
    <definedName name="SP005A" localSheetId="8">#REF!</definedName>
    <definedName name="SP005A" localSheetId="0">#REF!</definedName>
    <definedName name="SP005A">#REF!</definedName>
    <definedName name="SP022a" localSheetId="8">#REF!</definedName>
    <definedName name="SP022a">#REF!</definedName>
    <definedName name="sp023a" localSheetId="8">#REF!</definedName>
    <definedName name="sp023a">#REF!</definedName>
    <definedName name="sp025a" localSheetId="8">#REF!</definedName>
    <definedName name="sp025a">#REF!</definedName>
    <definedName name="SP034a" localSheetId="8">#REF!</definedName>
    <definedName name="SP034a">#REF!</definedName>
    <definedName name="spaint" localSheetId="8">#REF!</definedName>
    <definedName name="spaint">#REF!</definedName>
    <definedName name="Spare" localSheetId="8">[218]Iocount!#REF!</definedName>
    <definedName name="Spare">[218]Iocount!#REF!</definedName>
    <definedName name="spas" localSheetId="8">#REF!</definedName>
    <definedName name="spas" localSheetId="0">#REF!</definedName>
    <definedName name="spas">#REF!</definedName>
    <definedName name="spds" localSheetId="8">#REF!</definedName>
    <definedName name="spds" localSheetId="0">#REF!</definedName>
    <definedName name="spds">#REF!</definedName>
    <definedName name="SpecialPrice" localSheetId="8" hidden="1">#REF!</definedName>
    <definedName name="SpecialPrice" localSheetId="0" hidden="1">#REF!</definedName>
    <definedName name="SpecialPrice" hidden="1">#REF!</definedName>
    <definedName name="specific">[169]m!$D$149</definedName>
    <definedName name="Specification">[323]Specification!$B$3:$E$108</definedName>
    <definedName name="Spreading__watering_gravel_for_150mm_compacted" localSheetId="8">#REF!</definedName>
    <definedName name="Spreading__watering_gravel_for_150mm_compacted" localSheetId="0">#REF!</definedName>
    <definedName name="Spreading__watering_gravel_for_150mm_compacted">#REF!</definedName>
    <definedName name="SPREADING_40MM" localSheetId="8">#REF!</definedName>
    <definedName name="SPREADING_40MM" localSheetId="0">#REF!</definedName>
    <definedName name="SPREADING_40MM">#REF!</definedName>
    <definedName name="SPREADING_65MM" localSheetId="8">'[305]Road data'!#REF!</definedName>
    <definedName name="SPREADING_65MM" localSheetId="0">'[305]Road data'!#REF!</definedName>
    <definedName name="SPREADING_65MM">'[305]Road data'!#REF!</definedName>
    <definedName name="Spreading_gravel_or_sand_including_watering_and_rolling_with_hand_roller_irrespective_of_thickness_in_layer">'[58]Common '!$D$308</definedName>
    <definedName name="spryer" localSheetId="8">#REF!</definedName>
    <definedName name="spryer" localSheetId="0">#REF!</definedName>
    <definedName name="spryer">#REF!</definedName>
    <definedName name="Spülfreqenz_Filter" localSheetId="8">[114]BALAN1!#REF!</definedName>
    <definedName name="Spülfreqenz_Filter" localSheetId="0">[114]BALAN1!#REF!</definedName>
    <definedName name="Spülfreqenz_Filter">[114]BALAN1!#REF!</definedName>
    <definedName name="sr">[273]m!$M$3</definedName>
    <definedName name="sri">[273]m!$D$149</definedName>
    <definedName name="srinu">[273]m!$M$3</definedName>
    <definedName name="ss" localSheetId="8">#REF!</definedName>
    <definedName name="ss" localSheetId="0">#REF!</definedName>
    <definedName name="ss">#REF!</definedName>
    <definedName name="ss_pipes" localSheetId="8">#REF!</definedName>
    <definedName name="ss_pipes" localSheetId="0">#REF!</definedName>
    <definedName name="ss_pipes">#REF!</definedName>
    <definedName name="ss_railing" localSheetId="8">#REF!</definedName>
    <definedName name="ss_railing" localSheetId="0">#REF!</definedName>
    <definedName name="ss_railing">#REF!</definedName>
    <definedName name="SS_Reinigung_in_BiopurC" localSheetId="8">[114]BALAN1!#REF!</definedName>
    <definedName name="SS_Reinigung_in_BiopurC" localSheetId="0">[114]BALAN1!#REF!</definedName>
    <definedName name="SS_Reinigung_in_BiopurC">[114]BALAN1!#REF!</definedName>
    <definedName name="SS_reinigung_in_BiopurN" localSheetId="8">[114]BALAN1!#REF!</definedName>
    <definedName name="SS_reinigung_in_BiopurN" localSheetId="0">[114]BALAN1!#REF!</definedName>
    <definedName name="SS_reinigung_in_BiopurN">[114]BALAN1!#REF!</definedName>
    <definedName name="SS_Reinigung_in_Filter" localSheetId="8">[114]BALAN1!#REF!</definedName>
    <definedName name="SS_Reinigung_in_Filter" localSheetId="0">[114]BALAN1!#REF!</definedName>
    <definedName name="SS_Reinigung_in_Filter">[114]BALAN1!#REF!</definedName>
    <definedName name="ssand" localSheetId="8">#REF!</definedName>
    <definedName name="ssand" localSheetId="0">#REF!</definedName>
    <definedName name="ssand">#REF!</definedName>
    <definedName name="Ssec1" localSheetId="8">#REF!</definedName>
    <definedName name="Ssec1" localSheetId="0">#REF!</definedName>
    <definedName name="Ssec1">#REF!</definedName>
    <definedName name="Ssec2" localSheetId="8">#REF!</definedName>
    <definedName name="Ssec2" localSheetId="0">#REF!</definedName>
    <definedName name="Ssec2">#REF!</definedName>
    <definedName name="Ssec3" localSheetId="8">#REF!</definedName>
    <definedName name="Ssec3">#REF!</definedName>
    <definedName name="Ssec4" localSheetId="8">#REF!</definedName>
    <definedName name="Ssec4">#REF!</definedName>
    <definedName name="Ssec5" localSheetId="8">#REF!</definedName>
    <definedName name="Ssec5">#REF!</definedName>
    <definedName name="Ssec6" localSheetId="8">#REF!</definedName>
    <definedName name="Ssec6">#REF!</definedName>
    <definedName name="SSF" localSheetId="8">#REF!</definedName>
    <definedName name="SSF">#REF!</definedName>
    <definedName name="SSMLRAO.">[324]m!$A$2</definedName>
    <definedName name="SSR_Year">[325]LEADS!$AD$1</definedName>
    <definedName name="SSRückläufekg">[114]BALAN1!$E$13</definedName>
    <definedName name="sss" localSheetId="8">#REF!</definedName>
    <definedName name="sss" localSheetId="0">#REF!</definedName>
    <definedName name="sss">#REF!</definedName>
    <definedName name="sssaaa" localSheetId="8">#REF!</definedName>
    <definedName name="sssaaa" localSheetId="0">#REF!</definedName>
    <definedName name="sssaaa">#REF!</definedName>
    <definedName name="ssss" localSheetId="8">#REF!</definedName>
    <definedName name="ssss" localSheetId="0">#REF!</definedName>
    <definedName name="ssss">#REF!</definedName>
    <definedName name="SSSSS" localSheetId="8">'[85]Data.F8.BTR'!#REF!</definedName>
    <definedName name="SSSSS" localSheetId="0">'[85]Data.F8.BTR'!#REF!</definedName>
    <definedName name="SSSSS">'[85]Data.F8.BTR'!#REF!</definedName>
    <definedName name="ssssss">'[326]Lead statement'!$P$13</definedName>
    <definedName name="ssssssa" localSheetId="8">[63]Material!#REF!</definedName>
    <definedName name="ssssssa" localSheetId="0">[63]Material!#REF!</definedName>
    <definedName name="ssssssa">[63]Material!#REF!</definedName>
    <definedName name="ssssssssssssssss" localSheetId="8">[63]Material!#REF!</definedName>
    <definedName name="ssssssssssssssss" localSheetId="0">[63]Material!#REF!</definedName>
    <definedName name="ssssssssssssssss">[63]Material!#REF!</definedName>
    <definedName name="SSTACK">[46]MRATES!$AD$12</definedName>
    <definedName name="sstype3drop" localSheetId="8">#REF!</definedName>
    <definedName name="sstype3drop" localSheetId="0">#REF!</definedName>
    <definedName name="sstype3drop">#REF!</definedName>
    <definedName name="SSTYPE3DROP1" localSheetId="8">#REF!</definedName>
    <definedName name="SSTYPE3DROP1" localSheetId="0">#REF!</definedName>
    <definedName name="SSTYPE3DROP1">#REF!</definedName>
    <definedName name="sstype3slab" localSheetId="8">#REF!</definedName>
    <definedName name="sstype3slab" localSheetId="0">#REF!</definedName>
    <definedName name="sstype3slab">#REF!</definedName>
    <definedName name="SSTYPESLAB1" localSheetId="8">#REF!</definedName>
    <definedName name="SSTYPESLAB1">#REF!</definedName>
    <definedName name="SSvorklkg">[114]BALAN1!$F$13</definedName>
    <definedName name="SSvorklmg">[114]BALAN1!$F$14</definedName>
    <definedName name="st">'[44]Lead statement'!$P$22</definedName>
    <definedName name="st_100" localSheetId="8">#REF!</definedName>
    <definedName name="st_100" localSheetId="0">#REF!</definedName>
    <definedName name="st_100">#REF!</definedName>
    <definedName name="st_150" localSheetId="8">#REF!</definedName>
    <definedName name="st_150" localSheetId="0">#REF!</definedName>
    <definedName name="st_150">#REF!</definedName>
    <definedName name="st_200" localSheetId="8">#REF!</definedName>
    <definedName name="st_200" localSheetId="0">#REF!</definedName>
    <definedName name="st_200">#REF!</definedName>
    <definedName name="st_25" localSheetId="8">#REF!</definedName>
    <definedName name="st_25">#REF!</definedName>
    <definedName name="st_250" localSheetId="8">#REF!</definedName>
    <definedName name="st_250">#REF!</definedName>
    <definedName name="st_300" localSheetId="8">#REF!</definedName>
    <definedName name="st_300">#REF!</definedName>
    <definedName name="st_32" localSheetId="8">#REF!</definedName>
    <definedName name="st_32">#REF!</definedName>
    <definedName name="st_40" localSheetId="8">#REF!</definedName>
    <definedName name="st_40">#REF!</definedName>
    <definedName name="st_400" localSheetId="8">#REF!</definedName>
    <definedName name="st_400">#REF!</definedName>
    <definedName name="st_50" localSheetId="8">#REF!</definedName>
    <definedName name="st_50">#REF!</definedName>
    <definedName name="st_500" localSheetId="8">#REF!</definedName>
    <definedName name="st_500">#REF!</definedName>
    <definedName name="st_65" localSheetId="8">#REF!</definedName>
    <definedName name="st_65">#REF!</definedName>
    <definedName name="st_80" localSheetId="8">#REF!</definedName>
    <definedName name="st_80">#REF!</definedName>
    <definedName name="stack" localSheetId="8">#REF!</definedName>
    <definedName name="stack" localSheetId="0">#REF!</definedName>
    <definedName name="stack">#REF!</definedName>
    <definedName name="stack1" localSheetId="8">#REF!</definedName>
    <definedName name="stack1" localSheetId="0">#REF!</definedName>
    <definedName name="stack1">#REF!</definedName>
    <definedName name="stack4" localSheetId="8">#REF!</definedName>
    <definedName name="stack4" localSheetId="0">#REF!</definedName>
    <definedName name="stack4">#REF!</definedName>
    <definedName name="stacking" localSheetId="8">#REF!</definedName>
    <definedName name="stacking">#REF!</definedName>
    <definedName name="stacking_gravel" localSheetId="8">#REF!</definedName>
    <definedName name="stacking_gravel">#REF!</definedName>
    <definedName name="stacking_metal" localSheetId="8">#REF!</definedName>
    <definedName name="stacking_metal">#REF!</definedName>
    <definedName name="staf" localSheetId="8">[97]v!#REF!</definedName>
    <definedName name="staf" localSheetId="0">[97]v!#REF!</definedName>
    <definedName name="staf">[97]v!#REF!</definedName>
    <definedName name="staff" localSheetId="8">[97]v!#REF!</definedName>
    <definedName name="staff" localSheetId="0">[97]v!#REF!</definedName>
    <definedName name="staff">[97]v!#REF!</definedName>
    <definedName name="Stagging" localSheetId="8">[327]Boq!#REF!</definedName>
    <definedName name="Stagging">[327]Boq!#REF!</definedName>
    <definedName name="Staircase" localSheetId="8">#REF!</definedName>
    <definedName name="Staircase" localSheetId="0">#REF!</definedName>
    <definedName name="Staircase">#REF!</definedName>
    <definedName name="Staircase_8" localSheetId="8">#REF!</definedName>
    <definedName name="Staircase_8" localSheetId="0">#REF!</definedName>
    <definedName name="Staircase_8">#REF!</definedName>
    <definedName name="Staircase2" localSheetId="8">#REF!</definedName>
    <definedName name="Staircase2" localSheetId="0">#REF!</definedName>
    <definedName name="Staircase2">#REF!</definedName>
    <definedName name="STAND_BY">[62]CPHEEO!$C$16</definedName>
    <definedName name="STANDARD_SPECIFICATION_FOR_HOSPITAL_STRUCTURES" localSheetId="8">#REF!</definedName>
    <definedName name="STANDARD_SPECIFICATION_FOR_HOSPITAL_STRUCTURES" localSheetId="0">#REF!</definedName>
    <definedName name="STANDARD_SPECIFICATION_FOR_HOSPITAL_STRUCTURES">#REF!</definedName>
    <definedName name="standrad" localSheetId="8">'[87]p&amp;m'!#REF!</definedName>
    <definedName name="standrad" localSheetId="0">'[87]p&amp;m'!#REF!</definedName>
    <definedName name="standrad">'[87]p&amp;m'!#REF!</definedName>
    <definedName name="State" localSheetId="8">#REF!</definedName>
    <definedName name="State" localSheetId="0">#REF!</definedName>
    <definedName name="State">#REF!</definedName>
    <definedName name="STATIC_HEAD">[62]CPHEEO!$C$9</definedName>
    <definedName name="STE" localSheetId="8">#REF!</definedName>
    <definedName name="STE" localSheetId="0">#REF!</definedName>
    <definedName name="STE">#REF!</definedName>
    <definedName name="steel" localSheetId="8">#REF!</definedName>
    <definedName name="steel" localSheetId="0">#REF!</definedName>
    <definedName name="steel">#REF!</definedName>
    <definedName name="steel_hysd" localSheetId="8">#REF!</definedName>
    <definedName name="steel_hysd" localSheetId="0">#REF!</definedName>
    <definedName name="steel_hysd">#REF!</definedName>
    <definedName name="steel_mildbar" localSheetId="8">#REF!</definedName>
    <definedName name="steel_mildbar">#REF!</definedName>
    <definedName name="steelcenA" localSheetId="8">#REF!</definedName>
    <definedName name="steelcenA">#REF!</definedName>
    <definedName name="steelcenB" localSheetId="8">#REF!</definedName>
    <definedName name="steelcenB">#REF!</definedName>
    <definedName name="steelcenpb" localSheetId="8">#REF!</definedName>
    <definedName name="steelcenpb">#REF!</definedName>
    <definedName name="sth" localSheetId="8">#REF!</definedName>
    <definedName name="sth">#REF!</definedName>
    <definedName name="STITCP">'[289]Basic Rates'!$A$208</definedName>
    <definedName name="stock" localSheetId="8">#REF!</definedName>
    <definedName name="stock" localSheetId="0">#REF!</definedName>
    <definedName name="stock">#REF!</definedName>
    <definedName name="stone">[289]stone!$A$1:$N$202</definedName>
    <definedName name="stone_dust" localSheetId="8">#REF!</definedName>
    <definedName name="stone_dust" localSheetId="0">#REF!</definedName>
    <definedName name="stone_dust">#REF!</definedName>
    <definedName name="Stone_matrix" localSheetId="8">#REF!</definedName>
    <definedName name="Stone_matrix" localSheetId="0">#REF!</definedName>
    <definedName name="Stone_matrix">#REF!</definedName>
    <definedName name="STONEDUST" localSheetId="8">#REF!</definedName>
    <definedName name="STONEDUST" localSheetId="0">#REF!</definedName>
    <definedName name="STONEDUST">#REF!</definedName>
    <definedName name="stoneld" localSheetId="8">[168]leads!#REF!</definedName>
    <definedName name="stoneld" localSheetId="0">[168]leads!#REF!</definedName>
    <definedName name="stoneld">[168]leads!#REF!</definedName>
    <definedName name="stp" localSheetId="8">#REF!</definedName>
    <definedName name="stp" localSheetId="0">#REF!</definedName>
    <definedName name="stp">#REF!</definedName>
    <definedName name="str_steel" localSheetId="8">#REF!</definedName>
    <definedName name="str_steel" localSheetId="0">#REF!</definedName>
    <definedName name="str_steel">#REF!</definedName>
    <definedName name="str_steel_plates" localSheetId="8">#REF!</definedName>
    <definedName name="str_steel_plates" localSheetId="0">#REF!</definedName>
    <definedName name="str_steel_plates">#REF!</definedName>
    <definedName name="Streitwert" localSheetId="8">'[328]Legal Risk Analysis'!#REF!</definedName>
    <definedName name="Streitwert" localSheetId="0">'[328]Legal Risk Analysis'!#REF!</definedName>
    <definedName name="Streitwert">'[328]Legal Risk Analysis'!#REF!</definedName>
    <definedName name="StrID" localSheetId="8">#REF!</definedName>
    <definedName name="StrID" localSheetId="0">#REF!</definedName>
    <definedName name="StrID">#REF!</definedName>
    <definedName name="structure" localSheetId="8">#REF!</definedName>
    <definedName name="structure" localSheetId="0">#REF!</definedName>
    <definedName name="structure">#REF!</definedName>
    <definedName name="stth" localSheetId="8">#REF!</definedName>
    <definedName name="stth" localSheetId="0">#REF!</definedName>
    <definedName name="stth">#REF!</definedName>
    <definedName name="studext" localSheetId="8">#REF!</definedName>
    <definedName name="studext">#REF!</definedName>
    <definedName name="STUDEXT1" localSheetId="8">#REF!</definedName>
    <definedName name="STUDEXT1">#REF!</definedName>
    <definedName name="stype2drop" localSheetId="8">#REF!</definedName>
    <definedName name="stype2drop">#REF!</definedName>
    <definedName name="STYPE2DROP1" localSheetId="8">#REF!</definedName>
    <definedName name="STYPE2DROP1">#REF!</definedName>
    <definedName name="stype2slab" localSheetId="8">#REF!</definedName>
    <definedName name="stype2slab">#REF!</definedName>
    <definedName name="STYPE2SLAB1" localSheetId="8">#REF!</definedName>
    <definedName name="STYPE2SLAB1">#REF!</definedName>
    <definedName name="stype3drop" localSheetId="8">#REF!</definedName>
    <definedName name="stype3drop">#REF!</definedName>
    <definedName name="STYPE3DROP2" localSheetId="8">#REF!</definedName>
    <definedName name="STYPE3DROP2">#REF!</definedName>
    <definedName name="stype3slab" localSheetId="8">#REF!</definedName>
    <definedName name="stype3slab">#REF!</definedName>
    <definedName name="STYPE3SLAB1" localSheetId="8">#REF!</definedName>
    <definedName name="STYPE3SLAB1">#REF!</definedName>
    <definedName name="SU" localSheetId="8">#REF!</definedName>
    <definedName name="SU">#REF!</definedName>
    <definedName name="subbu" localSheetId="8">#REF!</definedName>
    <definedName name="subbu">#REF!</definedName>
    <definedName name="Subject" localSheetId="8">#REF!</definedName>
    <definedName name="Subject">#REF!</definedName>
    <definedName name="sudheer" localSheetId="8">#REF!</definedName>
    <definedName name="sudheer">#REF!</definedName>
    <definedName name="suhas" localSheetId="8">#REF!</definedName>
    <definedName name="suhas">#REF!</definedName>
    <definedName name="sujin" localSheetId="8">#REF!</definedName>
    <definedName name="sujin">#REF!</definedName>
    <definedName name="Sum" localSheetId="8">#REF!</definedName>
    <definedName name="Sum">#REF!</definedName>
    <definedName name="suman">[328]MRATES!$H$52</definedName>
    <definedName name="SUMFINAL" localSheetId="8">#REF!</definedName>
    <definedName name="SUMFINAL" localSheetId="0">#REF!</definedName>
    <definedName name="SUMFINAL">#REF!</definedName>
    <definedName name="summar" localSheetId="8">[73]data!#REF!</definedName>
    <definedName name="summar" localSheetId="0">[73]data!#REF!</definedName>
    <definedName name="summar">[73]data!#REF!</definedName>
    <definedName name="summary" localSheetId="8">[73]data!#REF!</definedName>
    <definedName name="summary" localSheetId="0">[73]data!#REF!</definedName>
    <definedName name="summary">[73]data!#REF!</definedName>
    <definedName name="SUMP" localSheetId="8">#REF!</definedName>
    <definedName name="SUMP" localSheetId="0">#REF!</definedName>
    <definedName name="SUMP">#REF!</definedName>
    <definedName name="sumrisk" localSheetId="8">#REF!</definedName>
    <definedName name="sumrisk" localSheetId="0">#REF!</definedName>
    <definedName name="sumrisk">#REF!</definedName>
    <definedName name="sun">[129]DATA_PRG!$H$180</definedName>
    <definedName name="SUNLOAD">[46]MRATES!$AD$11</definedName>
    <definedName name="Sunshade_0.6_m_wide" localSheetId="8">[63]Works!#REF!</definedName>
    <definedName name="Sunshade_0.6_m_wide" localSheetId="0">[63]Works!#REF!</definedName>
    <definedName name="Sunshade_0.6_m_wide">[63]Works!#REF!</definedName>
    <definedName name="Sunshade_0.8_m_wide" localSheetId="8">[63]Works!#REF!</definedName>
    <definedName name="Sunshade_0.8_m_wide" localSheetId="0">[63]Works!#REF!</definedName>
    <definedName name="Sunshade_0.8_m_wide">[63]Works!#REF!</definedName>
    <definedName name="Sunshade_0_6_m_wide">NA()</definedName>
    <definedName name="Sunshade_0_8_m_wide">NA()</definedName>
    <definedName name="Sunshade_1.0_m_wide" localSheetId="8">[63]Works!#REF!</definedName>
    <definedName name="Sunshade_1.0_m_wide" localSheetId="0">[63]Works!#REF!</definedName>
    <definedName name="Sunshade_1.0_m_wide">[63]Works!#REF!</definedName>
    <definedName name="Sunshade_1_0_m_wide">NA()</definedName>
    <definedName name="sunshade_width">'[110]data existing_do not delete'!$A$98:$A$100</definedName>
    <definedName name="supervisor" localSheetId="8">#REF!</definedName>
    <definedName name="supervisor" localSheetId="0">#REF!</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 localSheetId="8">#REF!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 localSheetId="0">#REF!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[62]input!$C$21</definedName>
    <definedName name="suresh" localSheetId="8">#REF!</definedName>
    <definedName name="suresh" localSheetId="0">#REF!</definedName>
    <definedName name="suresh">#REF!</definedName>
    <definedName name="suri" localSheetId="8">#REF!</definedName>
    <definedName name="suri" localSheetId="0">#REF!</definedName>
    <definedName name="suri">#REF!</definedName>
    <definedName name="SURYA" localSheetId="8">#REF!</definedName>
    <definedName name="SURYA" localSheetId="0">#REF!</definedName>
    <definedName name="SURYA">#REF!</definedName>
    <definedName name="suryacem_paint" localSheetId="8">#REF!</definedName>
    <definedName name="suryacem_paint">#REF!</definedName>
    <definedName name="sw" localSheetId="8">[153]Lead!#REF!</definedName>
    <definedName name="sw">[153]Lead!#REF!</definedName>
    <definedName name="SWARE" localSheetId="8">#REF!</definedName>
    <definedName name="SWARE" localSheetId="0">#REF!</definedName>
    <definedName name="SWARE">#REF!</definedName>
    <definedName name="sware2" localSheetId="8">#REF!</definedName>
    <definedName name="sware2" localSheetId="0">#REF!</definedName>
    <definedName name="sware2">#REF!</definedName>
    <definedName name="swc" localSheetId="8">#REF!</definedName>
    <definedName name="swc" localSheetId="0">#REF!</definedName>
    <definedName name="swc">#REF!</definedName>
    <definedName name="swci" localSheetId="8">#REF!</definedName>
    <definedName name="swci">#REF!</definedName>
    <definedName name="SWFR" localSheetId="8">#REF!</definedName>
    <definedName name="SWFR">#REF!</definedName>
    <definedName name="SWG" localSheetId="8">'[24]LEAD (2)'!#REF!</definedName>
    <definedName name="SWG">'[24]LEAD (2)'!#REF!</definedName>
    <definedName name="Sy" localSheetId="8">#REF!</definedName>
    <definedName name="Sy" localSheetId="0">#REF!</definedName>
    <definedName name="Sy">#REF!</definedName>
    <definedName name="t" localSheetId="8">#REF!</definedName>
    <definedName name="t" localSheetId="0">#REF!</definedName>
    <definedName name="t">#REF!</definedName>
    <definedName name="t_beam">[129]DATA_PRG!$H$166</definedName>
    <definedName name="T_beams" localSheetId="8">[63]Works!#REF!</definedName>
    <definedName name="T_beams" localSheetId="0">[63]Works!#REF!</definedName>
    <definedName name="T_beams">[63]Works!#REF!</definedName>
    <definedName name="T0" localSheetId="8">#REF!</definedName>
    <definedName name="T0" localSheetId="0">#REF!</definedName>
    <definedName name="T0">#REF!</definedName>
    <definedName name="T0_10" localSheetId="8">#REF!</definedName>
    <definedName name="T0_10" localSheetId="0">#REF!</definedName>
    <definedName name="T0_10">#REF!</definedName>
    <definedName name="T0_6">"'smb://Kumaresan/sathya/Documents%20and%20Settings/RQM/Desktop/Cost%20code.xls'#$''.$AH$34:$BF$58"</definedName>
    <definedName name="Table" localSheetId="8">#REF!</definedName>
    <definedName name="Table" localSheetId="0">#REF!</definedName>
    <definedName name="Table">#REF!</definedName>
    <definedName name="Table_A2___Road_Sections__as_given_in_Terms_of_Reference__Not_Used_In_The_Study">'[90]R99 etc'!$A$1:$L$142</definedName>
    <definedName name="Table1" localSheetId="8">#REF!</definedName>
    <definedName name="Table1" localSheetId="0">#REF!</definedName>
    <definedName name="Table1">#REF!</definedName>
    <definedName name="Table2" localSheetId="8">#REF!</definedName>
    <definedName name="Table2" localSheetId="0">#REF!</definedName>
    <definedName name="Table2">#REF!</definedName>
    <definedName name="Table3" localSheetId="8">#REF!</definedName>
    <definedName name="Table3" localSheetId="0">#REF!</definedName>
    <definedName name="Table3">#REF!</definedName>
    <definedName name="Table4" localSheetId="8">#REF!</definedName>
    <definedName name="Table4">#REF!</definedName>
    <definedName name="TableRange" localSheetId="8">#REF!</definedName>
    <definedName name="TableRange">#REF!</definedName>
    <definedName name="TAEW" localSheetId="8">'[77]abs road'!#REF!</definedName>
    <definedName name="TAEW">'[77]abs road'!#REF!</definedName>
    <definedName name="tailpiece">[41]maya!$B$343:$B$348</definedName>
    <definedName name="taj" localSheetId="8">[329]v!#REF!</definedName>
    <definedName name="taj" localSheetId="0">[329]v!#REF!</definedName>
    <definedName name="taj">[329]v!#REF!</definedName>
    <definedName name="tanda" localSheetId="8">'[85]Data.F8.BTR'!#REF!</definedName>
    <definedName name="tanda" localSheetId="0">'[85]Data.F8.BTR'!#REF!</definedName>
    <definedName name="tanda">'[85]Data.F8.BTR'!#REF!</definedName>
    <definedName name="Tandam_Road_Roller" localSheetId="8">#REF!</definedName>
    <definedName name="Tandam_Road_Roller" localSheetId="0">#REF!</definedName>
    <definedName name="Tandam_Road_Roller">#REF!</definedName>
    <definedName name="TapSpecials" localSheetId="8">#REF!</definedName>
    <definedName name="TapSpecials" localSheetId="0">#REF!</definedName>
    <definedName name="TapSpecials">#REF!</definedName>
    <definedName name="tas" localSheetId="8">#REF!</definedName>
    <definedName name="tas" localSheetId="0">#REF!</definedName>
    <definedName name="tas">#REF!</definedName>
    <definedName name="TAWBM" localSheetId="8">#REF!</definedName>
    <definedName name="TAWBM">#REF!</definedName>
    <definedName name="tbiiv0" localSheetId="8">#REF!</definedName>
    <definedName name="tbiiv0">#REF!</definedName>
    <definedName name="tbiv0" localSheetId="8">#REF!</definedName>
    <definedName name="tbiv0">#REF!</definedName>
    <definedName name="tbl_ProdInfo" localSheetId="8" hidden="1">#REF!</definedName>
    <definedName name="tbl_ProdInfo" hidden="1">#REF!</definedName>
    <definedName name="td" localSheetId="8">#REF!</definedName>
    <definedName name="td">#REF!</definedName>
    <definedName name="TECV" localSheetId="8">#REF!</definedName>
    <definedName name="TECV">#REF!</definedName>
    <definedName name="TEI" localSheetId="8">#REF!</definedName>
    <definedName name="TEI">#REF!</definedName>
    <definedName name="TEI_8" localSheetId="8">#REF!</definedName>
    <definedName name="TEI_8">#REF!</definedName>
    <definedName name="tekmal" localSheetId="8">#REF!</definedName>
    <definedName name="tekmal">#REF!</definedName>
    <definedName name="temp">[6]r!$F$2</definedName>
    <definedName name="temp1" localSheetId="8">#REF!</definedName>
    <definedName name="temp1" localSheetId="0">#REF!</definedName>
    <definedName name="temp1">#REF!</definedName>
    <definedName name="ten" localSheetId="8">#REF!</definedName>
    <definedName name="ten" localSheetId="0">#REF!</definedName>
    <definedName name="ten">#REF!</definedName>
    <definedName name="ter">[330]r!$F$2</definedName>
    <definedName name="terrace" localSheetId="8">#REF!</definedName>
    <definedName name="terrace" localSheetId="0">#REF!</definedName>
    <definedName name="terrace">#REF!</definedName>
    <definedName name="TGY">[175]Material!$D$130</definedName>
    <definedName name="th" localSheetId="8">#REF!</definedName>
    <definedName name="th" localSheetId="0">#REF!</definedName>
    <definedName name="th">#REF!</definedName>
    <definedName name="thjj">[106]Labour!$D$22</definedName>
    <definedName name="Timber" localSheetId="8">[63]Material!#REF!</definedName>
    <definedName name="Timber" localSheetId="0">[63]Material!#REF!</definedName>
    <definedName name="Timber">[63]Material!#REF!</definedName>
    <definedName name="TIME" localSheetId="8">#REF!</definedName>
    <definedName name="TIME" localSheetId="0">#REF!</definedName>
    <definedName name="TIME">#REF!</definedName>
    <definedName name="Tipper__Dumper_1_hour" localSheetId="8">#REF!</definedName>
    <definedName name="Tipper__Dumper_1_hour" localSheetId="0">#REF!</definedName>
    <definedName name="Tipper__Dumper_1_hour">#REF!</definedName>
    <definedName name="Tipper_10_T" localSheetId="8">#REF!</definedName>
    <definedName name="Tipper_10_T" localSheetId="0">#REF!</definedName>
    <definedName name="Tipper_10_T">#REF!</definedName>
    <definedName name="tit" localSheetId="8">#REF!</definedName>
    <definedName name="tit">#REF!</definedName>
    <definedName name="Title">'[331]Civil Boq'!$D$3</definedName>
    <definedName name="Title1" localSheetId="8">#REF!</definedName>
    <definedName name="Title1" localSheetId="0">#REF!</definedName>
    <definedName name="Title1">#REF!</definedName>
    <definedName name="Title2" localSheetId="8">#REF!</definedName>
    <definedName name="Title2" localSheetId="0">#REF!</definedName>
    <definedName name="Title2">#REF!</definedName>
    <definedName name="TL">'[116]MTC-estimate'!$C$6</definedName>
    <definedName name="tm" localSheetId="8">#REF!</definedName>
    <definedName name="tm" localSheetId="0">#REF!</definedName>
    <definedName name="tm">#REF!</definedName>
    <definedName name="toilet" localSheetId="8">#REF!</definedName>
    <definedName name="toilet" localSheetId="0">#REF!</definedName>
    <definedName name="toilet">#REF!</definedName>
    <definedName name="tol" localSheetId="8">#REF!</definedName>
    <definedName name="tol" localSheetId="0">#REF!</definedName>
    <definedName name="tol">#REF!</definedName>
    <definedName name="top" localSheetId="8">[98]Boq!#REF!</definedName>
    <definedName name="top" localSheetId="0">[98]Boq!#REF!</definedName>
    <definedName name="top">[98]Boq!#REF!</definedName>
    <definedName name="top_8" localSheetId="8">#REF!</definedName>
    <definedName name="top_8" localSheetId="0">#REF!</definedName>
    <definedName name="top_8">#REF!</definedName>
    <definedName name="TOPDOME" localSheetId="0">'[142]DATA-ABSTRACT'!$A$11:$B$13</definedName>
    <definedName name="TOPDOME">'[143]DATA-ABSTRACT'!$A$11:$B$13</definedName>
    <definedName name="TOPDOMEONETOSIX" localSheetId="8">#REF!</definedName>
    <definedName name="TOPDOMEONETOSIX" localSheetId="0">#REF!</definedName>
    <definedName name="TOPDOMEONETOSIX">#REF!</definedName>
    <definedName name="TOPDOMESEVENTOTHIRTEEN" localSheetId="8">#REF!</definedName>
    <definedName name="TOPDOMESEVENTOTHIRTEEN" localSheetId="0">#REF!</definedName>
    <definedName name="TOPDOMESEVENTOTHIRTEEN">#REF!</definedName>
    <definedName name="topl" localSheetId="8">#REF!</definedName>
    <definedName name="topl" localSheetId="0">#REF!</definedName>
    <definedName name="topl">#REF!</definedName>
    <definedName name="topn" localSheetId="8">#REF!</definedName>
    <definedName name="topn">#REF!</definedName>
    <definedName name="TOPRINGGIRDERONETOSIX" localSheetId="8">#REF!</definedName>
    <definedName name="TOPRINGGIRDERONETOSIX">#REF!</definedName>
    <definedName name="TOPRINGGIRDERSEVENTOTHIRTEEN" localSheetId="8">#REF!</definedName>
    <definedName name="TOPRINGGIRDERSEVENTOTHIRTEEN">#REF!</definedName>
    <definedName name="tot" localSheetId="8">#REF!</definedName>
    <definedName name="tot">#REF!</definedName>
    <definedName name="Total" localSheetId="8">#REF!</definedName>
    <definedName name="Total">#REF!</definedName>
    <definedName name="Total_Interest" localSheetId="8">#REF!</definedName>
    <definedName name="Total_Interest">#REF!</definedName>
    <definedName name="Total_Pay" localSheetId="8">#REF!</definedName>
    <definedName name="Total_Pay">#REF!</definedName>
    <definedName name="Total_Payment" localSheetId="8">Scheduled_Payment+Extra_Payment</definedName>
    <definedName name="Total_Payment" localSheetId="0">Scheduled_Payment+Extra_Payment</definedName>
    <definedName name="Total_Payment">Scheduled_Payment+Extra_Payment</definedName>
    <definedName name="totalpop" localSheetId="8">#REF!</definedName>
    <definedName name="totalpop" localSheetId="0">#REF!</definedName>
    <definedName name="totalpop">#REF!</definedName>
    <definedName name="TotNvorklkg">[114]BALAN1!$F$17</definedName>
    <definedName name="TotNvorklmg">[114]BALAN1!$F$18</definedName>
    <definedName name="TPR" localSheetId="8">#REF!</definedName>
    <definedName name="TPR" localSheetId="0">#REF!</definedName>
    <definedName name="TPR">#REF!</definedName>
    <definedName name="TQBM" localSheetId="8">#REF!</definedName>
    <definedName name="TQBM" localSheetId="0">#REF!</definedName>
    <definedName name="TQBM">#REF!</definedName>
    <definedName name="TQEW" localSheetId="8">[293]R_Det!#REF!</definedName>
    <definedName name="TQEW" localSheetId="0">[293]R_Det!#REF!</definedName>
    <definedName name="TQEW">[293]R_Det!#REF!</definedName>
    <definedName name="TQGSB" localSheetId="8">#REF!</definedName>
    <definedName name="TQGSB" localSheetId="0">#REF!</definedName>
    <definedName name="TQGSB">#REF!</definedName>
    <definedName name="TQVCC" localSheetId="8">#REF!</definedName>
    <definedName name="TQVCC" localSheetId="0">#REF!</definedName>
    <definedName name="TQVCC">#REF!</definedName>
    <definedName name="TQVRCC" localSheetId="8">#REF!</definedName>
    <definedName name="TQVRCC" localSheetId="0">#REF!</definedName>
    <definedName name="TQVRCC">#REF!</definedName>
    <definedName name="TQWBM" localSheetId="8">[293]R_Det!#REF!</definedName>
    <definedName name="TQWBM" localSheetId="0">[293]R_Det!#REF!</definedName>
    <definedName name="TQWBM">[293]R_Det!#REF!</definedName>
    <definedName name="tr" localSheetId="8">#REF!</definedName>
    <definedName name="tr" localSheetId="0">#REF!</definedName>
    <definedName name="tr">#REF!</definedName>
    <definedName name="Tractor" localSheetId="8">#REF!</definedName>
    <definedName name="Tractor" localSheetId="0">#REF!</definedName>
    <definedName name="Tractor">#REF!</definedName>
    <definedName name="tractor_frm" localSheetId="8">#REF!</definedName>
    <definedName name="tractor_frm" localSheetId="0">#REF!</definedName>
    <definedName name="tractor_frm">#REF!</definedName>
    <definedName name="TRAFFIC" localSheetId="8">#REF!</definedName>
    <definedName name="TRAFFIC">#REF!</definedName>
    <definedName name="TransInsu" localSheetId="8">#REF!</definedName>
    <definedName name="TransInsu">#REF!</definedName>
    <definedName name="treads_shahbad" localSheetId="8">#REF!</definedName>
    <definedName name="treads_shahbad">#REF!</definedName>
    <definedName name="TREE" localSheetId="8">#REF!</definedName>
    <definedName name="TREE">#REF!</definedName>
    <definedName name="trgregerg" localSheetId="8">[63]Material!#REF!</definedName>
    <definedName name="trgregerg">[63]Material!#REF!</definedName>
    <definedName name="trrwqq" localSheetId="8">#REF!</definedName>
    <definedName name="trrwqq" localSheetId="0">#REF!</definedName>
    <definedName name="trrwqq">#REF!</definedName>
    <definedName name="trt">[332]Labour!$D$19</definedName>
    <definedName name="Ts" localSheetId="8">#REF!</definedName>
    <definedName name="Ts" localSheetId="0">#REF!</definedName>
    <definedName name="Ts">#REF!</definedName>
    <definedName name="tsfb" localSheetId="8">[92]Process!#REF!</definedName>
    <definedName name="tsfb" localSheetId="0">[92]Process!#REF!</definedName>
    <definedName name="tsfb">[92]Process!#REF!</definedName>
    <definedName name="tsl" localSheetId="8">[92]Process!#REF!</definedName>
    <definedName name="tsl">[92]Process!#REF!</definedName>
    <definedName name="tsswd" localSheetId="8">[92]Process!#REF!</definedName>
    <definedName name="tsswd">[92]Process!#REF!</definedName>
    <definedName name="tsw" localSheetId="8">[92]Process!#REF!</definedName>
    <definedName name="tsw">[92]Process!#REF!</definedName>
    <definedName name="tt">[169]m!$D$149</definedName>
    <definedName name="ttt" localSheetId="8">#REF!</definedName>
    <definedName name="ttt" localSheetId="0">#REF!</definedName>
    <definedName name="ttt">#REF!</definedName>
    <definedName name="ttttt" localSheetId="8">#REF!</definedName>
    <definedName name="ttttt" localSheetId="0">#REF!</definedName>
    <definedName name="ttttt">#REF!</definedName>
    <definedName name="tttttttttt" localSheetId="8">[63]Works!#REF!</definedName>
    <definedName name="tttttttttt" localSheetId="0">[63]Works!#REF!</definedName>
    <definedName name="tttttttttt">[63]Works!#REF!</definedName>
    <definedName name="TW_lipping_to_flush_door" localSheetId="8">'[333]b asic rates'!#REF!</definedName>
    <definedName name="TW_lipping_to_flush_door" localSheetId="0">'[333]b asic rates'!#REF!</definedName>
    <definedName name="TW_lipping_to_flush_door">'[333]b asic rates'!#REF!</definedName>
    <definedName name="TW_planks_1st_class" localSheetId="8">[63]Material!#REF!</definedName>
    <definedName name="TW_planks_1st_class" localSheetId="0">[63]Material!#REF!</definedName>
    <definedName name="TW_planks_1st_class">[63]Material!#REF!</definedName>
    <definedName name="TW_planks_2nd_class" localSheetId="8">[63]Material!#REF!</definedName>
    <definedName name="TW_planks_2nd_class" localSheetId="0">[63]Material!#REF!</definedName>
    <definedName name="TW_planks_2nd_class">[63]Material!#REF!</definedName>
    <definedName name="TW_scantling_sabove_2m_1st_class" localSheetId="8">[63]Material!#REF!</definedName>
    <definedName name="TW_scantling_sabove_2m_1st_class">[63]Material!#REF!</definedName>
    <definedName name="TW_scantlings_above_2m_2nd_class" localSheetId="8">[63]Material!#REF!</definedName>
    <definedName name="TW_scantlings_above_2m_2nd_class">[63]Material!#REF!</definedName>
    <definedName name="TW_scantlings_below_2m_1st_class" localSheetId="8">[63]Material!#REF!</definedName>
    <definedName name="TW_scantlings_below_2m_1st_class">[63]Material!#REF!</definedName>
    <definedName name="TW_scantlings_below_2m_2nd_class" localSheetId="8">[63]Material!#REF!</definedName>
    <definedName name="TW_scantlings_below_2m_2nd_class">[63]Material!#REF!</definedName>
    <definedName name="twbm" localSheetId="8">#REF!</definedName>
    <definedName name="twbm" localSheetId="0">#REF!</definedName>
    <definedName name="twbm">#REF!</definedName>
    <definedName name="twtttt" localSheetId="8">#REF!</definedName>
    <definedName name="twtttt" localSheetId="0">#REF!</definedName>
    <definedName name="twtttt">#REF!</definedName>
    <definedName name="ty" localSheetId="8">#REF!</definedName>
    <definedName name="ty" localSheetId="0">#REF!</definedName>
    <definedName name="ty">#REF!</definedName>
    <definedName name="Type1" localSheetId="8">#REF!</definedName>
    <definedName name="Type1">#REF!</definedName>
    <definedName name="Type1_8" localSheetId="8">#REF!</definedName>
    <definedName name="Type1_8">#REF!</definedName>
    <definedName name="type11" localSheetId="8">#REF!</definedName>
    <definedName name="type11">#REF!</definedName>
    <definedName name="type1drop" localSheetId="8">#REF!</definedName>
    <definedName name="type1drop">#REF!</definedName>
    <definedName name="type1slab" localSheetId="8">#REF!</definedName>
    <definedName name="type1slab">#REF!</definedName>
    <definedName name="Type2" localSheetId="8">#REF!</definedName>
    <definedName name="Type2">#REF!</definedName>
    <definedName name="Type2_8" localSheetId="8">#REF!</definedName>
    <definedName name="Type2_8">#REF!</definedName>
    <definedName name="type2drop" localSheetId="8">#REF!</definedName>
    <definedName name="type2drop">#REF!</definedName>
    <definedName name="type2slab" localSheetId="8">#REF!</definedName>
    <definedName name="type2slab">#REF!</definedName>
    <definedName name="Type3" localSheetId="8">#REF!</definedName>
    <definedName name="Type3">#REF!</definedName>
    <definedName name="type3drop" localSheetId="8">#REF!</definedName>
    <definedName name="type3drop">#REF!</definedName>
    <definedName name="type3slab" localSheetId="8">#REF!</definedName>
    <definedName name="type3slab">#REF!</definedName>
    <definedName name="type4" localSheetId="8">#REF!</definedName>
    <definedName name="type4">#REF!</definedName>
    <definedName name="type44" localSheetId="8">#REF!</definedName>
    <definedName name="type44">#REF!</definedName>
    <definedName name="type4drop" localSheetId="8">#REF!</definedName>
    <definedName name="type4drop">#REF!</definedName>
    <definedName name="type4slab" localSheetId="8">#REF!</definedName>
    <definedName name="type4slab">#REF!</definedName>
    <definedName name="u">'[334]Nspt-smp-final-ORIGINAL'!$C$8:$C$56</definedName>
    <definedName name="UCN" localSheetId="8">#REF!</definedName>
    <definedName name="UCN" localSheetId="0">#REF!</definedName>
    <definedName name="UCN">#REF!</definedName>
    <definedName name="uetyyuwefgyusdhj" localSheetId="8">#REF!</definedName>
    <definedName name="uetyyuwefgyusdhj" localSheetId="0">#REF!</definedName>
    <definedName name="uetyyuwefgyusdhj">#REF!</definedName>
    <definedName name="uil" localSheetId="8">#REF!</definedName>
    <definedName name="uil" localSheetId="0">#REF!</definedName>
    <definedName name="uil">#REF!</definedName>
    <definedName name="ULTI_LPM">[62]input!$H$10</definedName>
    <definedName name="ULTI_MLD">[62]input!$K$10</definedName>
    <definedName name="ULTI_PERIOD">[62]input!$C$6</definedName>
    <definedName name="ULTI_POP">[62]input!$F$10</definedName>
    <definedName name="ULTI_YEAR">[62]input!$C$10</definedName>
    <definedName name="UNICOD" localSheetId="8">#REF!</definedName>
    <definedName name="UNICOD" localSheetId="0">#REF!</definedName>
    <definedName name="UNICOD">#REF!</definedName>
    <definedName name="UNICOD_10" localSheetId="8">#REF!</definedName>
    <definedName name="UNICOD_10" localSheetId="0">#REF!</definedName>
    <definedName name="UNICOD_10">#REF!</definedName>
    <definedName name="unloading" localSheetId="8">#REF!</definedName>
    <definedName name="unloading" localSheetId="0">#REF!</definedName>
    <definedName name="unloading">#REF!</definedName>
    <definedName name="Unpaved_Road_Sections_list">'[90]Trunk unpaved'!$A$2:$L$235</definedName>
    <definedName name="unsecured" localSheetId="8">#REF!</definedName>
    <definedName name="unsecured" localSheetId="0">#REF!</definedName>
    <definedName name="unsecured">#REF!</definedName>
    <definedName name="UP" localSheetId="8">#REF!</definedName>
    <definedName name="UP" localSheetId="0">#REF!</definedName>
    <definedName name="UP">#REF!</definedName>
    <definedName name="Uprooting_and_clearing_prickly_pear_jungle" localSheetId="8">#REF!</definedName>
    <definedName name="Uprooting_and_clearing_prickly_pear_jungle" localSheetId="0">#REF!</definedName>
    <definedName name="Uprooting_and_clearing_prickly_pear_jungle">#REF!</definedName>
    <definedName name="Uprooting_and_removing_Palmyrah_stumps_including_stacking_of_girth_30_to_100_cm." localSheetId="8">#REF!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 localSheetId="8">#REF!</definedName>
    <definedName name="Uprooting_and_removing_stumps_of__date_trees_including_stacking_of_girth_30_to_100_cm." localSheetId="0">#REF!</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 localSheetId="8">#REF!</definedName>
    <definedName name="Uprooting_and_removing_stumps_of_other_kind_of_trees_including_stacking_of_girth_30_to_100_cm." localSheetId="0">#REF!</definedName>
    <definedName name="Uprooting_and_removing_stumps_of_other_kind_of_trees_including_stacking_of_girth_30_to_100_cm.">#REF!</definedName>
    <definedName name="Uprooting_and_removing_stumps_of_other_kind_of_trees_including_stacking_of_girth_30_to_100_cm_">NA()</definedName>
    <definedName name="US" localSheetId="8">#REF!</definedName>
    <definedName name="US" localSheetId="0">#REF!</definedName>
    <definedName name="US">#REF!</definedName>
    <definedName name="usd" localSheetId="8">[335]Summary!#REF!</definedName>
    <definedName name="usd" localSheetId="0">[335]Summary!#REF!</definedName>
    <definedName name="usd">[335]Summary!#REF!</definedName>
    <definedName name="utgg.jk.b." localSheetId="8">Scheduled_Payment+Extra_Payment</definedName>
    <definedName name="utgg.jk.b." localSheetId="0">Scheduled_Payment+Extra_Payment</definedName>
    <definedName name="utgg.jk.b.">Scheduled_Payment+Extra_Payment</definedName>
    <definedName name="utgyuj" localSheetId="8">#REF!</definedName>
    <definedName name="utgyuj" localSheetId="0">#REF!</definedName>
    <definedName name="utgyuj">#REF!</definedName>
    <definedName name="uuu">[336]Labour!$D$18</definedName>
    <definedName name="v" localSheetId="8">#REF!</definedName>
    <definedName name="v" localSheetId="0">#REF!</definedName>
    <definedName name="v">#REF!</definedName>
    <definedName name="vaibrating" localSheetId="8">#REF!</definedName>
    <definedName name="vaibrating" localSheetId="0">#REF!</definedName>
    <definedName name="vaibrating">#REF!</definedName>
    <definedName name="Values_Entered">#N/A</definedName>
    <definedName name="valve">[41]maya!$A$247:$A$273</definedName>
    <definedName name="VALVES" localSheetId="8">#REF!</definedName>
    <definedName name="VALVES" localSheetId="0">#REF!</definedName>
    <definedName name="VALVES">#REF!</definedName>
    <definedName name="vandy" localSheetId="8">[337]Footings!#REF!</definedName>
    <definedName name="vandy" localSheetId="0">[337]Footings!#REF!</definedName>
    <definedName name="vandy">[337]Footings!#REF!</definedName>
    <definedName name="var" localSheetId="8">#REF!</definedName>
    <definedName name="var" localSheetId="0">#REF!</definedName>
    <definedName name="var">#REF!</definedName>
    <definedName name="vara" localSheetId="8">#REF!</definedName>
    <definedName name="vara" localSheetId="0">#REF!</definedName>
    <definedName name="vara">#REF!</definedName>
    <definedName name="vark" localSheetId="8">#REF!</definedName>
    <definedName name="vark" localSheetId="0">#REF!</definedName>
    <definedName name="vark">#REF!</definedName>
    <definedName name="VAT">[46]MRATES!$C$37</definedName>
    <definedName name="vat_name" localSheetId="8">#REF!</definedName>
    <definedName name="vat_name" localSheetId="0">#REF!</definedName>
    <definedName name="vat_name">#REF!</definedName>
    <definedName name="vat_rate" localSheetId="8">#REF!</definedName>
    <definedName name="vat_rate" localSheetId="0">#REF!</definedName>
    <definedName name="vat_rate">#REF!</definedName>
    <definedName name="vatname" localSheetId="8">#REF!</definedName>
    <definedName name="vatname" localSheetId="0">#REF!</definedName>
    <definedName name="vatname">#REF!</definedName>
    <definedName name="vaves">[56]pvc!$H$46</definedName>
    <definedName name="VB" localSheetId="0" hidden="1">{"'ridftotal'!$A$4:$S$27"}</definedName>
    <definedName name="VB" hidden="1">{"'ridftotal'!$A$4:$S$27"}</definedName>
    <definedName name="vc" localSheetId="8">#REF!</definedName>
    <definedName name="vc">#REF!</definedName>
    <definedName name="vcc" localSheetId="8">#REF!</definedName>
    <definedName name="vcc">#REF!</definedName>
    <definedName name="VCC_MIX">'[110]data existing_do not delete'!$G$20:$G$26</definedName>
    <definedName name="vcdfe" localSheetId="8">'[338]data-WC'!#REF!</definedName>
    <definedName name="vcdfe" localSheetId="0">'[338]data-WC'!#REF!</definedName>
    <definedName name="vcdfe">'[338]data-WC'!#REF!</definedName>
    <definedName name="ver" localSheetId="8">#REF!</definedName>
    <definedName name="ver" localSheetId="0">#REF!</definedName>
    <definedName name="ver">#REF!</definedName>
    <definedName name="ver.con">[333]detls!$A$3:$O$18</definedName>
    <definedName name="vertical">[205]detls!$A$3:$O$18</definedName>
    <definedName name="VGFSS" localSheetId="8">#REF!</definedName>
    <definedName name="VGFSS" localSheetId="0">#REF!</definedName>
    <definedName name="VGFSS">#REF!</definedName>
    <definedName name="vh" localSheetId="8">#REF!</definedName>
    <definedName name="vh" localSheetId="0">#REF!</definedName>
    <definedName name="vh">#REF!</definedName>
    <definedName name="Vibchr" localSheetId="8">#REF!</definedName>
    <definedName name="Vibchr" localSheetId="0">#REF!</definedName>
    <definedName name="Vibchr">#REF!</definedName>
    <definedName name="vibrater">'[44]SSR 2014-15 Rates'!$E$63</definedName>
    <definedName name="vibrating_concrete" localSheetId="8">#REF!</definedName>
    <definedName name="vibrating_concrete" localSheetId="0">#REF!</definedName>
    <definedName name="vibrating_concrete">#REF!</definedName>
    <definedName name="Vibrating_Roller" localSheetId="8">#REF!</definedName>
    <definedName name="Vibrating_Roller" localSheetId="0">#REF!</definedName>
    <definedName name="Vibrating_Roller">#REF!</definedName>
    <definedName name="Vibratory_Roller" localSheetId="8">#REF!</definedName>
    <definedName name="Vibratory_Roller" localSheetId="0">#REF!</definedName>
    <definedName name="Vibratory_Roller">#REF!</definedName>
    <definedName name="vil">[129]DATA_PRG!$B$4</definedName>
    <definedName name="vitrified" localSheetId="8">#REF!</definedName>
    <definedName name="vitrified" localSheetId="0">#REF!</definedName>
    <definedName name="vitrified">#REF!</definedName>
    <definedName name="vivekananda">[195]r!$F$29</definedName>
    <definedName name="VLAVE">[339]maya!$A$1:$A$2</definedName>
    <definedName name="Vname" localSheetId="8">#REF!</definedName>
    <definedName name="Vname" localSheetId="0">#REF!</definedName>
    <definedName name="Vname">#REF!</definedName>
    <definedName name="vrcc" localSheetId="8">#REF!</definedName>
    <definedName name="vrcc" localSheetId="0">#REF!</definedName>
    <definedName name="vrcc">#REF!</definedName>
    <definedName name="vrcc_col" localSheetId="8">#REF!</definedName>
    <definedName name="vrcc_col" localSheetId="0">#REF!</definedName>
    <definedName name="vrcc_col">#REF!</definedName>
    <definedName name="vrcc_footing" localSheetId="8">#REF!</definedName>
    <definedName name="vrcc_footing">#REF!</definedName>
    <definedName name="vrcc_lintel" localSheetId="8">#REF!</definedName>
    <definedName name="vrcc_lintel">#REF!</definedName>
    <definedName name="vrcc_pb" localSheetId="8">#REF!</definedName>
    <definedName name="vrcc_pb">#REF!</definedName>
    <definedName name="vrcc_platform" localSheetId="8">#REF!</definedName>
    <definedName name="vrcc_platform">#REF!</definedName>
    <definedName name="vrcc_roof_IIv" localSheetId="8">#REF!</definedName>
    <definedName name="vrcc_roof_IIv">#REF!</definedName>
    <definedName name="vrcc_roofbeam" localSheetId="8">#REF!</definedName>
    <definedName name="vrcc_roofbeam">#REF!</definedName>
    <definedName name="vrcc_sunshade" localSheetId="8">#REF!</definedName>
    <definedName name="vrcc_sunshade">#REF!</definedName>
    <definedName name="vsi" localSheetId="8">#REF!</definedName>
    <definedName name="vsi">#REF!</definedName>
    <definedName name="vso" localSheetId="8">#REF!</definedName>
    <definedName name="vso">#REF!</definedName>
    <definedName name="vsp" localSheetId="8">#REF!</definedName>
    <definedName name="vsp">#REF!</definedName>
    <definedName name="vt" localSheetId="8">#REF!</definedName>
    <definedName name="vt">#REF!</definedName>
    <definedName name="vv">[239]Lead!$E$12</definedName>
    <definedName name="vvv">[56]DI!$D$37</definedName>
    <definedName name="vvvvv" localSheetId="8">#REF!</definedName>
    <definedName name="vvvvv" localSheetId="0">#REF!</definedName>
    <definedName name="vvvvv">#REF!</definedName>
    <definedName name="vvvvvvvvvvv" localSheetId="8">[63]Material!#REF!</definedName>
    <definedName name="vvvvvvvvvvv" localSheetId="0">[63]Material!#REF!</definedName>
    <definedName name="vvvvvvvvvvv">[63]Material!#REF!</definedName>
    <definedName name="vvx">[282]Labour!$D$14</definedName>
    <definedName name="vwf">[11]DATA_PRG!$H$326</definedName>
    <definedName name="Vz" localSheetId="8">#REF!</definedName>
    <definedName name="Vz" localSheetId="0">#REF!</definedName>
    <definedName name="Vz">#REF!</definedName>
    <definedName name="w" localSheetId="8">#REF!</definedName>
    <definedName name="w" localSheetId="0">#REF!</definedName>
    <definedName name="w">#REF!</definedName>
    <definedName name="w3e" localSheetId="8">#REF!</definedName>
    <definedName name="w3e" localSheetId="0">#REF!</definedName>
    <definedName name="w3e">#REF!</definedName>
    <definedName name="Was" localSheetId="8">#REF!</definedName>
    <definedName name="Was">#REF!</definedName>
    <definedName name="wasi" localSheetId="8">#REF!</definedName>
    <definedName name="wasi">#REF!</definedName>
    <definedName name="water">'[44]SSR 2014-15 Rates'!$E$61</definedName>
    <definedName name="Water_Tanker" localSheetId="8">#REF!</definedName>
    <definedName name="Water_Tanker" localSheetId="0">#REF!</definedName>
    <definedName name="Water_Tanker">#REF!</definedName>
    <definedName name="waterproof_paint" localSheetId="8">#REF!</definedName>
    <definedName name="waterproof_paint" localSheetId="0">#REF!</definedName>
    <definedName name="waterproof_paint">#REF!</definedName>
    <definedName name="waybatcher" localSheetId="8">#REF!</definedName>
    <definedName name="waybatcher" localSheetId="0">#REF!</definedName>
    <definedName name="waybatcher">#REF!</definedName>
    <definedName name="wbag" localSheetId="8">#REF!</definedName>
    <definedName name="wbag">#REF!</definedName>
    <definedName name="wbs" localSheetId="8">#REF!</definedName>
    <definedName name="wbs">#REF!</definedName>
    <definedName name="wbsi" localSheetId="8">#REF!</definedName>
    <definedName name="wbsi">#REF!</definedName>
    <definedName name="wc">[112]r!$F$48</definedName>
    <definedName name="wcc">[340]leads!$J$8</definedName>
    <definedName name="wd" localSheetId="8">#REF!</definedName>
    <definedName name="wd" localSheetId="0">#REF!</definedName>
    <definedName name="wd">#REF!</definedName>
    <definedName name="wdd">[341]RateAnalysis!$A$1:$AY$65536</definedName>
    <definedName name="wdtd" localSheetId="8">#REF!</definedName>
    <definedName name="wdtd" localSheetId="0">#REF!</definedName>
    <definedName name="wdtd">#REF!</definedName>
    <definedName name="we" localSheetId="8" hidden="1">'[61]final abstract'!#REF!</definedName>
    <definedName name="we" localSheetId="0" hidden="1">'[61]final abstract'!#REF!</definedName>
    <definedName name="we" hidden="1">'[61]final abstract'!#REF!</definedName>
    <definedName name="wee">[342]Lead!$E$19</definedName>
    <definedName name="wei" localSheetId="8">#REF!</definedName>
    <definedName name="wei" localSheetId="0">#REF!</definedName>
    <definedName name="wei">#REF!</definedName>
    <definedName name="Wet_Mix_Plant" localSheetId="8">#REF!</definedName>
    <definedName name="Wet_Mix_Plant" localSheetId="0">#REF!</definedName>
    <definedName name="Wet_Mix_Plant">#REF!</definedName>
    <definedName name="wgl" localSheetId="0" hidden="1">{"'ridftotal'!$A$4:$S$27"}</definedName>
    <definedName name="wgl" hidden="1">{"'ridftotal'!$A$4:$S$27"}</definedName>
    <definedName name="wh" localSheetId="8">#REF!</definedName>
    <definedName name="wh">#REF!</definedName>
    <definedName name="WHC" localSheetId="8">#REF!</definedName>
    <definedName name="WHC">#REF!</definedName>
    <definedName name="Wheeled_Dozer.__D_30_BEML" localSheetId="8">#REF!</definedName>
    <definedName name="Wheeled_Dozer.__D_30_BEML">#REF!</definedName>
    <definedName name="Wheeled_Dozer___D_30_BEML">NA()</definedName>
    <definedName name="White_cement" localSheetId="8">#REF!</definedName>
    <definedName name="White_cement" localSheetId="0">#REF!</definedName>
    <definedName name="White_cement">#REF!</definedName>
    <definedName name="window" localSheetId="8">#REF!</definedName>
    <definedName name="window" localSheetId="0">#REF!</definedName>
    <definedName name="window">#REF!</definedName>
    <definedName name="window_sizes" localSheetId="8">#REF!</definedName>
    <definedName name="window_sizes" localSheetId="0">#REF!</definedName>
    <definedName name="window_sizes">#REF!</definedName>
    <definedName name="wip" localSheetId="8">#REF!</definedName>
    <definedName name="wip">#REF!</definedName>
    <definedName name="wl" localSheetId="8">#REF!</definedName>
    <definedName name="wl">#REF!</definedName>
    <definedName name="wltd" localSheetId="8">#REF!</definedName>
    <definedName name="wltd">#REF!</definedName>
    <definedName name="wm" localSheetId="8">#REF!</definedName>
    <definedName name="wm">#REF!</definedName>
    <definedName name="wmm" localSheetId="8">#REF!</definedName>
    <definedName name="wmm">#REF!</definedName>
    <definedName name="wn" localSheetId="8">#REF!</definedName>
    <definedName name="wn">#REF!</definedName>
    <definedName name="WOM">[193]Material!$D$50</definedName>
    <definedName name="Woman_Mazdoor" localSheetId="8">#REF!</definedName>
    <definedName name="Woman_Mazdoor" localSheetId="0">#REF!</definedName>
    <definedName name="Woman_Mazdoor">#REF!</definedName>
    <definedName name="wood_type">'[110]data existing_do not delete'!$D$26:$D$27</definedName>
    <definedName name="word" localSheetId="8">#REF!</definedName>
    <definedName name="word" localSheetId="0">#REF!</definedName>
    <definedName name="word">#REF!</definedName>
    <definedName name="words">[219]Wordsdata!$A$1:$B$65536</definedName>
    <definedName name="wordsdata">[343]wordsdata!$A$1:$B$65536</definedName>
    <definedName name="work" localSheetId="8">#REF!</definedName>
    <definedName name="work" localSheetId="0">#REF!</definedName>
    <definedName name="work">#REF!</definedName>
    <definedName name="wp" localSheetId="8">#REF!</definedName>
    <definedName name="wp" localSheetId="0">#REF!</definedName>
    <definedName name="wp">#REF!</definedName>
    <definedName name="wr" localSheetId="8">#REF!</definedName>
    <definedName name="wr" localSheetId="0">#REF!</definedName>
    <definedName name="wr">#REF!</definedName>
    <definedName name="wrb" localSheetId="8">#REF!</definedName>
    <definedName name="wrb">#REF!</definedName>
    <definedName name="wrbi" localSheetId="8">#REF!</definedName>
    <definedName name="wrbi">#REF!</definedName>
    <definedName name="wrn.detailed." localSheetId="0" hidden="1">{#N/A,#N/A,FALSE,"no"}</definedName>
    <definedName name="wrn.detailed." hidden="1">{#N/A,#N/A,FALSE,"no"}</definedName>
    <definedName name="ws">[129]DATA_PRG!$F$371</definedName>
    <definedName name="wsss" localSheetId="8">#REF!</definedName>
    <definedName name="wsss" localSheetId="0">#REF!</definedName>
    <definedName name="wsss">#REF!</definedName>
    <definedName name="wsw" localSheetId="8">#REF!</definedName>
    <definedName name="wsw" localSheetId="0">#REF!</definedName>
    <definedName name="wsw">#REF!</definedName>
    <definedName name="wtd" localSheetId="8">#REF!</definedName>
    <definedName name="wtd" localSheetId="0">#REF!</definedName>
    <definedName name="wtd">#REF!</definedName>
    <definedName name="ww">[129]DATA_PRG!$H$328</definedName>
    <definedName name="WWEEW" localSheetId="8">#REF!</definedName>
    <definedName name="WWEEW" localSheetId="0">#REF!</definedName>
    <definedName name="WWEEW">#REF!</definedName>
    <definedName name="wwi" localSheetId="8">#REF!</definedName>
    <definedName name="wwi" localSheetId="0">#REF!</definedName>
    <definedName name="wwi">#REF!</definedName>
    <definedName name="wwknr" localSheetId="8">#REF!</definedName>
    <definedName name="wwknr" localSheetId="0">#REF!</definedName>
    <definedName name="wwknr">#REF!</definedName>
    <definedName name="www" localSheetId="8">#REF!</definedName>
    <definedName name="www">#REF!</definedName>
    <definedName name="wwwww">'[343]Plant &amp;  Machinery'!$G$9</definedName>
    <definedName name="wwwwwwwwwwwwwwwww" localSheetId="8">[63]Material!#REF!</definedName>
    <definedName name="wwwwwwwwwwwwwwwww" localSheetId="0">[63]Material!#REF!</definedName>
    <definedName name="wwwwwwwwwwwwwwwww">[63]Material!#REF!</definedName>
    <definedName name="wwwwwwwwwwwwwwwwwwww" localSheetId="8">[63]Material!#REF!</definedName>
    <definedName name="wwwwwwwwwwwwwwwwwwww" localSheetId="0">[63]Material!#REF!</definedName>
    <definedName name="wwwwwwwwwwwwwwwwwwww">[63]Material!#REF!</definedName>
    <definedName name="wz" localSheetId="8">#REF!</definedName>
    <definedName name="wz" localSheetId="0">#REF!</definedName>
    <definedName name="wz">#REF!</definedName>
    <definedName name="x" localSheetId="8" hidden="1">'[61]final abstract'!#REF!</definedName>
    <definedName name="x" localSheetId="0" hidden="1">'[61]final abstract'!#REF!</definedName>
    <definedName name="x" hidden="1">'[61]final abstract'!#REF!</definedName>
    <definedName name="X_CQuelleBiopurC">[114]BALAN1!$I$27</definedName>
    <definedName name="xbb" localSheetId="8">#REF!</definedName>
    <definedName name="xbb" localSheetId="0">#REF!</definedName>
    <definedName name="xbb">#REF!</definedName>
    <definedName name="xbm" localSheetId="8">#REF!</definedName>
    <definedName name="xbm" localSheetId="0">#REF!</definedName>
    <definedName name="xbm">#REF!</definedName>
    <definedName name="xcc11534020" localSheetId="8">#REF!</definedName>
    <definedName name="xcc11534020" localSheetId="0">#REF!</definedName>
    <definedName name="xcc11534020">#REF!</definedName>
    <definedName name="xcc136c" localSheetId="8">#REF!</definedName>
    <definedName name="xcc136c">#REF!</definedName>
    <definedName name="xcf" localSheetId="8">#REF!</definedName>
    <definedName name="xcf">#REF!</definedName>
    <definedName name="xcgi" localSheetId="8">#REF!</definedName>
    <definedName name="xcgi">#REF!</definedName>
    <definedName name="xcrs" localSheetId="8">#REF!</definedName>
    <definedName name="xcrs">#REF!</definedName>
    <definedName name="xe" localSheetId="8">#REF!</definedName>
    <definedName name="xe">#REF!</definedName>
    <definedName name="xew" localSheetId="8">#REF!</definedName>
    <definedName name="xew">#REF!</definedName>
    <definedName name="xew20b" localSheetId="8">#REF!</definedName>
    <definedName name="xew20b">#REF!</definedName>
    <definedName name="xfb" localSheetId="8">#REF!</definedName>
    <definedName name="xfb">#REF!</definedName>
    <definedName name="xfp" localSheetId="8">#REF!</definedName>
    <definedName name="xfp">#REF!</definedName>
    <definedName name="xfpolish" localSheetId="8">#REF!</definedName>
    <definedName name="xfpolish">#REF!</definedName>
    <definedName name="xfprr" localSheetId="8">#REF!</definedName>
    <definedName name="xfprr">#REF!</definedName>
    <definedName name="xfpss" localSheetId="8">#REF!</definedName>
    <definedName name="xfpss">#REF!</definedName>
    <definedName name="xfscc" localSheetId="8">#REF!</definedName>
    <definedName name="xfscc">#REF!</definedName>
    <definedName name="xfss" localSheetId="8">#REF!</definedName>
    <definedName name="xfss">#REF!</definedName>
    <definedName name="xfsscc" localSheetId="8">#REF!</definedName>
    <definedName name="xfsscc">#REF!</definedName>
    <definedName name="xhb11010" localSheetId="8">#REF!</definedName>
    <definedName name="xhb11010">#REF!</definedName>
    <definedName name="xhb1104" localSheetId="8">#REF!</definedName>
    <definedName name="xhb1104">#REF!</definedName>
    <definedName name="xhb1106" localSheetId="8">#REF!</definedName>
    <definedName name="xhb1106">#REF!</definedName>
    <definedName name="xhb1108" localSheetId="8">#REF!</definedName>
    <definedName name="xhb1108">#REF!</definedName>
    <definedName name="xhb12510" localSheetId="8">#REF!</definedName>
    <definedName name="xhb12510">#REF!</definedName>
    <definedName name="xhb1254" localSheetId="8">#REF!</definedName>
    <definedName name="xhb1254">#REF!</definedName>
    <definedName name="xhb1256" localSheetId="8">#REF!</definedName>
    <definedName name="xhb1256">#REF!</definedName>
    <definedName name="xhb1258" localSheetId="8">#REF!</definedName>
    <definedName name="xhb1258">#REF!</definedName>
    <definedName name="xhb14010" localSheetId="8">#REF!</definedName>
    <definedName name="xhb14010">#REF!</definedName>
    <definedName name="xhb1404" localSheetId="8">#REF!</definedName>
    <definedName name="xhb1404">#REF!</definedName>
    <definedName name="xhb1406" localSheetId="8">#REF!</definedName>
    <definedName name="xhb1406">#REF!</definedName>
    <definedName name="xhb1408" localSheetId="8">#REF!</definedName>
    <definedName name="xhb1408">#REF!</definedName>
    <definedName name="xhb16010" localSheetId="8">#REF!</definedName>
    <definedName name="xhb16010">#REF!</definedName>
    <definedName name="xhb1604" localSheetId="8">#REF!</definedName>
    <definedName name="xhb1604">#REF!</definedName>
    <definedName name="xhb1606" localSheetId="8">#REF!</definedName>
    <definedName name="xhb1606">#REF!</definedName>
    <definedName name="xhb1608" localSheetId="8">#REF!</definedName>
    <definedName name="xhb1608">#REF!</definedName>
    <definedName name="xhb18010" localSheetId="8">#REF!</definedName>
    <definedName name="xhb18010">#REF!</definedName>
    <definedName name="xhb1804" localSheetId="8">#REF!</definedName>
    <definedName name="xhb1804">#REF!</definedName>
    <definedName name="xhb1806" localSheetId="8">#REF!</definedName>
    <definedName name="xhb1806">#REF!</definedName>
    <definedName name="xhb1808" localSheetId="8">#REF!</definedName>
    <definedName name="xhb1808">#REF!</definedName>
    <definedName name="xhb20010" localSheetId="8">#REF!</definedName>
    <definedName name="xhb20010">#REF!</definedName>
    <definedName name="xhb2004" localSheetId="8">#REF!</definedName>
    <definedName name="xhb2004">#REF!</definedName>
    <definedName name="xhb2006" localSheetId="8">#REF!</definedName>
    <definedName name="xhb2006">#REF!</definedName>
    <definedName name="xhb2008" localSheetId="8">#REF!</definedName>
    <definedName name="xhb2008">#REF!</definedName>
    <definedName name="xhb22510" localSheetId="8">#REF!</definedName>
    <definedName name="xhb22510">#REF!</definedName>
    <definedName name="xhb2254" localSheetId="8">#REF!</definedName>
    <definedName name="xhb2254">#REF!</definedName>
    <definedName name="xhb2256">[31]hdpe_basic!$G$37</definedName>
    <definedName name="xhb2258" localSheetId="8">#REF!</definedName>
    <definedName name="xhb2258" localSheetId="0">#REF!</definedName>
    <definedName name="xhb2258">#REF!</definedName>
    <definedName name="xhb25010" localSheetId="8">#REF!</definedName>
    <definedName name="xhb25010" localSheetId="0">#REF!</definedName>
    <definedName name="xhb25010">#REF!</definedName>
    <definedName name="xhb2504" localSheetId="8">#REF!</definedName>
    <definedName name="xhb2504" localSheetId="0">#REF!</definedName>
    <definedName name="xhb2504">#REF!</definedName>
    <definedName name="xhb2506">[31]hdpe_basic!$G$38</definedName>
    <definedName name="xhb2508" localSheetId="8">#REF!</definedName>
    <definedName name="xhb2508" localSheetId="0">#REF!</definedName>
    <definedName name="xhb2508">#REF!</definedName>
    <definedName name="xhb28010" localSheetId="8">#REF!</definedName>
    <definedName name="xhb28010" localSheetId="0">#REF!</definedName>
    <definedName name="xhb28010">#REF!</definedName>
    <definedName name="xhb2804" localSheetId="8">#REF!</definedName>
    <definedName name="xhb2804" localSheetId="0">#REF!</definedName>
    <definedName name="xhb2804">#REF!</definedName>
    <definedName name="xhb2806">[31]hdpe_basic!$G$39</definedName>
    <definedName name="xhb2808" localSheetId="8">#REF!</definedName>
    <definedName name="xhb2808" localSheetId="0">#REF!</definedName>
    <definedName name="xhb2808">#REF!</definedName>
    <definedName name="xhb31510" localSheetId="8">#REF!</definedName>
    <definedName name="xhb31510" localSheetId="0">#REF!</definedName>
    <definedName name="xhb31510">#REF!</definedName>
    <definedName name="xhb3154" localSheetId="8">#REF!</definedName>
    <definedName name="xhb3154" localSheetId="0">#REF!</definedName>
    <definedName name="xhb3154">#REF!</definedName>
    <definedName name="xhb3156">[31]hdpe_basic!$G$40</definedName>
    <definedName name="xhb3158" localSheetId="8">#REF!</definedName>
    <definedName name="xhb3158" localSheetId="0">#REF!</definedName>
    <definedName name="xhb3158">#REF!</definedName>
    <definedName name="xhb6310" localSheetId="8">#REF!</definedName>
    <definedName name="xhb6310" localSheetId="0">#REF!</definedName>
    <definedName name="xhb6310">#REF!</definedName>
    <definedName name="xhb634">[31]hdpe_basic!$G$14</definedName>
    <definedName name="xhb636" localSheetId="8">#REF!</definedName>
    <definedName name="xhb636" localSheetId="0">#REF!</definedName>
    <definedName name="xhb636">#REF!</definedName>
    <definedName name="xhb638" localSheetId="8">#REF!</definedName>
    <definedName name="xhb638" localSheetId="0">#REF!</definedName>
    <definedName name="xhb638">#REF!</definedName>
    <definedName name="xhb7510" localSheetId="8">#REF!</definedName>
    <definedName name="xhb7510" localSheetId="0">#REF!</definedName>
    <definedName name="xhb7510">#REF!</definedName>
    <definedName name="xhb754" localSheetId="8">#REF!</definedName>
    <definedName name="xhb754">#REF!</definedName>
    <definedName name="xhb756" localSheetId="8">#REF!</definedName>
    <definedName name="xhb756">#REF!</definedName>
    <definedName name="xhb758" localSheetId="8">#REF!</definedName>
    <definedName name="xhb758">#REF!</definedName>
    <definedName name="xhb9010" localSheetId="8">#REF!</definedName>
    <definedName name="xhb9010">#REF!</definedName>
    <definedName name="xhb904" localSheetId="8">#REF!</definedName>
    <definedName name="xhb904">#REF!</definedName>
    <definedName name="xhb906" localSheetId="8">#REF!</definedName>
    <definedName name="xhb906">#REF!</definedName>
    <definedName name="xhb908" localSheetId="8">#REF!</definedName>
    <definedName name="xhb908">#REF!</definedName>
    <definedName name="ximp" localSheetId="8">#REF!</definedName>
    <definedName name="ximp">#REF!</definedName>
    <definedName name="ximp20" localSheetId="8">#REF!</definedName>
    <definedName name="ximp20">#REF!</definedName>
    <definedName name="xlin" localSheetId="8">#REF!</definedName>
    <definedName name="xlin">#REF!</definedName>
    <definedName name="XOTOXSIX" localSheetId="8">#REF!</definedName>
    <definedName name="XOTOXSIX">#REF!</definedName>
    <definedName name="xpb11010">[31]pvc_basic!$G$44</definedName>
    <definedName name="xpb1104">[31]pvc_basic!$G$16</definedName>
    <definedName name="xpb1106">[31]pvc_basic!$G$30</definedName>
    <definedName name="xpb12510">[31]pvc_basic!$G$45</definedName>
    <definedName name="xpb1254">[31]pvc_basic!$G$17</definedName>
    <definedName name="xpb1256">[31]pvc_basic!$G$31</definedName>
    <definedName name="xpb14010">[31]pvc_basic!$G$46</definedName>
    <definedName name="xpb1404">[31]pvc_basic!$G$18</definedName>
    <definedName name="xpb1406">[31]pvc_basic!$G$32</definedName>
    <definedName name="xpb16010" localSheetId="8">#REF!</definedName>
    <definedName name="xpb16010" localSheetId="0">#REF!</definedName>
    <definedName name="xpb16010">#REF!</definedName>
    <definedName name="xpb1604">[31]pvc_basic!$G$19</definedName>
    <definedName name="xpb1606">[31]pvc_basic!$G$33</definedName>
    <definedName name="xpb18010" localSheetId="8">#REF!</definedName>
    <definedName name="xpb18010" localSheetId="0">#REF!</definedName>
    <definedName name="xpb18010">#REF!</definedName>
    <definedName name="xpb1804">[31]pvc_basic!$G$20</definedName>
    <definedName name="xpb1806">[31]pvc_basic!$G$34</definedName>
    <definedName name="xpb20010" localSheetId="8">#REF!</definedName>
    <definedName name="xpb20010" localSheetId="0">#REF!</definedName>
    <definedName name="xpb20010">#REF!</definedName>
    <definedName name="xpb2004" localSheetId="8">#REF!</definedName>
    <definedName name="xpb2004" localSheetId="0">#REF!</definedName>
    <definedName name="xpb2004">#REF!</definedName>
    <definedName name="xpb2006">[31]pvc_basic!$G$35</definedName>
    <definedName name="xpb22510" localSheetId="8">#REF!</definedName>
    <definedName name="xpb22510" localSheetId="0">#REF!</definedName>
    <definedName name="xpb22510">#REF!</definedName>
    <definedName name="xpb2254" localSheetId="8">#REF!</definedName>
    <definedName name="xpb2254" localSheetId="0">#REF!</definedName>
    <definedName name="xpb2254">#REF!</definedName>
    <definedName name="xpb2256" localSheetId="8">#REF!</definedName>
    <definedName name="xpb2256" localSheetId="0">#REF!</definedName>
    <definedName name="xpb2256">#REF!</definedName>
    <definedName name="xpb25010" localSheetId="8">#REF!</definedName>
    <definedName name="xpb25010">#REF!</definedName>
    <definedName name="xpb2504" localSheetId="8">#REF!</definedName>
    <definedName name="xpb2504">#REF!</definedName>
    <definedName name="xpb2506" localSheetId="8">#REF!</definedName>
    <definedName name="xpb2506">#REF!</definedName>
    <definedName name="xpb28010" localSheetId="8">#REF!</definedName>
    <definedName name="xpb28010">#REF!</definedName>
    <definedName name="xpb2804" localSheetId="8">#REF!</definedName>
    <definedName name="xpb2804">#REF!</definedName>
    <definedName name="xpb2806" localSheetId="8">#REF!</definedName>
    <definedName name="xpb2806">#REF!</definedName>
    <definedName name="xpb31510" localSheetId="8">#REF!</definedName>
    <definedName name="xpb31510">#REF!</definedName>
    <definedName name="xpb3154" localSheetId="8">#REF!</definedName>
    <definedName name="xpb3154">#REF!</definedName>
    <definedName name="xpb3156" localSheetId="8">#REF!</definedName>
    <definedName name="xpb3156">#REF!</definedName>
    <definedName name="xpb6310">[31]pvc_basic!$G$41</definedName>
    <definedName name="xpb6311">[157]pvc_basic!$G$41</definedName>
    <definedName name="xpb634" localSheetId="8">#REF!</definedName>
    <definedName name="xpb634" localSheetId="0">#REF!</definedName>
    <definedName name="xpb634">#REF!</definedName>
    <definedName name="xpb636">[31]pvc_basic!$G$27</definedName>
    <definedName name="xpb7510">[31]pvc_basic!$G$42</definedName>
    <definedName name="xpb754">[31]pvc_basic!$G$14</definedName>
    <definedName name="xpb756">[31]pvc_basic!$G$28</definedName>
    <definedName name="xpb9010" localSheetId="8">#REF!</definedName>
    <definedName name="xpb9010" localSheetId="0">#REF!</definedName>
    <definedName name="xpb9010">#REF!</definedName>
    <definedName name="xpb904">[31]pvc_basic!$G$15</definedName>
    <definedName name="xpb906">[31]pvc_basic!$G$29</definedName>
    <definedName name="xpc1106">[56]pvc_basic!$G$30</definedName>
    <definedName name="xpl121513" localSheetId="8">#REF!</definedName>
    <definedName name="xpl121513" localSheetId="0">#REF!</definedName>
    <definedName name="xpl121513">#REF!</definedName>
    <definedName name="xpl1312" localSheetId="8">#REF!</definedName>
    <definedName name="xpl1312" localSheetId="0">#REF!</definedName>
    <definedName name="xpl1312">#REF!</definedName>
    <definedName name="xpl1320" localSheetId="8">#REF!</definedName>
    <definedName name="xpl1320" localSheetId="0">#REF!</definedName>
    <definedName name="xpl1320">#REF!</definedName>
    <definedName name="xpl1412" localSheetId="8">#REF!</definedName>
    <definedName name="xpl1412">#REF!</definedName>
    <definedName name="xpl1420" localSheetId="8">#REF!</definedName>
    <definedName name="xpl1420">#REF!</definedName>
    <definedName name="xpl201513" localSheetId="8">#REF!</definedName>
    <definedName name="xpl201513">#REF!</definedName>
    <definedName name="xrf" localSheetId="8">#REF!</definedName>
    <definedName name="xrf">#REF!</definedName>
    <definedName name="xrr" localSheetId="8">#REF!</definedName>
    <definedName name="xrr">#REF!</definedName>
    <definedName name="xrs" localSheetId="8">#REF!</definedName>
    <definedName name="xrs">#REF!</definedName>
    <definedName name="xrs112" localSheetId="8">#REF!</definedName>
    <definedName name="xrs112">#REF!</definedName>
    <definedName name="xrs120" localSheetId="8">#REF!</definedName>
    <definedName name="xrs120">#REF!</definedName>
    <definedName name="xrsd225" localSheetId="8">#REF!</definedName>
    <definedName name="xrsd225">#REF!</definedName>
    <definedName name="xsc" localSheetId="8">#REF!</definedName>
    <definedName name="xsc">#REF!</definedName>
    <definedName name="xscp" localSheetId="8">#REF!</definedName>
    <definedName name="xscp">#REF!</definedName>
    <definedName name="xsep" localSheetId="8">#REF!</definedName>
    <definedName name="xsep">#REF!</definedName>
    <definedName name="xsfb" localSheetId="8">#REF!</definedName>
    <definedName name="xsfb">#REF!</definedName>
    <definedName name="XSIXTOXTHIRTEEN" localSheetId="8">#REF!</definedName>
    <definedName name="XSIXTOXTHIRTEEN">#REF!</definedName>
    <definedName name="xspread" localSheetId="8">#REF!</definedName>
    <definedName name="xspread">#REF!</definedName>
    <definedName name="xss" localSheetId="8">#REF!</definedName>
    <definedName name="xss">#REF!</definedName>
    <definedName name="xtb" localSheetId="8">#REF!</definedName>
    <definedName name="xtb">#REF!</definedName>
    <definedName name="xvrcc1153" localSheetId="8">#REF!</definedName>
    <definedName name="xvrcc1153">#REF!</definedName>
    <definedName name="xvrcc124" localSheetId="8">#REF!</definedName>
    <definedName name="xvrcc124">#REF!</definedName>
    <definedName name="xww" localSheetId="8">#REF!</definedName>
    <definedName name="xww">#REF!</definedName>
    <definedName name="xx" localSheetId="8">#REF!</definedName>
    <definedName name="xx">#REF!</definedName>
    <definedName name="xxx" localSheetId="8">[344]Data!#REF!</definedName>
    <definedName name="xxx">[344]Data!#REF!</definedName>
    <definedName name="xxx_8" localSheetId="8">#REF!</definedName>
    <definedName name="xxx_8" localSheetId="0">#REF!</definedName>
    <definedName name="xxx_8">#REF!</definedName>
    <definedName name="xxxbxb" localSheetId="8">#REF!</definedName>
    <definedName name="xxxbxb" localSheetId="0">#REF!</definedName>
    <definedName name="xxxbxb">#REF!</definedName>
    <definedName name="xxxx" localSheetId="8">#REF!</definedName>
    <definedName name="xxxx" localSheetId="0">#REF!</definedName>
    <definedName name="xxxx">#REF!</definedName>
    <definedName name="XXXXX" localSheetId="8">[345]Data!#REF!</definedName>
    <definedName name="XXXXX" localSheetId="0">[345]Data!#REF!</definedName>
    <definedName name="XXXXX">[345]Data!#REF!</definedName>
    <definedName name="xxxxxx" localSheetId="8">[346]Data!#REF!</definedName>
    <definedName name="xxxxxx" localSheetId="0">[346]Data!#REF!</definedName>
    <definedName name="xxxxxx">[346]Data!#REF!</definedName>
    <definedName name="xxxxxxx" localSheetId="8">[344]Data!#REF!</definedName>
    <definedName name="xxxxxxx" localSheetId="0">[344]Data!#REF!</definedName>
    <definedName name="xxxxxxx">[344]Data!#REF!</definedName>
    <definedName name="y" localSheetId="8">#REF!</definedName>
    <definedName name="y" localSheetId="0">#REF!</definedName>
    <definedName name="y">#REF!</definedName>
    <definedName name="ycode">'[347]0000000000000'!$D$3</definedName>
    <definedName name="year" localSheetId="8">#REF!</definedName>
    <definedName name="year" localSheetId="0">#REF!</definedName>
    <definedName name="year">#REF!</definedName>
    <definedName name="yearssr">[289]index!$A$1:$M$2</definedName>
    <definedName name="YEN" localSheetId="8">#REF!</definedName>
    <definedName name="YEN" localSheetId="0">#REF!</definedName>
    <definedName name="YEN">#REF!</definedName>
    <definedName name="yes">[348]Material!$D$69</definedName>
    <definedName name="ypr" localSheetId="8">[349]Data!#REF!</definedName>
    <definedName name="ypr" localSheetId="0">[349]Data!#REF!</definedName>
    <definedName name="ypr">[349]Data!#REF!</definedName>
    <definedName name="ys" localSheetId="8">#REF!</definedName>
    <definedName name="ys" localSheetId="0">#REF!</definedName>
    <definedName name="ys">#REF!</definedName>
    <definedName name="YTR">[129]DATA_PRG!$B$4</definedName>
    <definedName name="yturtyhfh" localSheetId="8">#REF!</definedName>
    <definedName name="yturtyhfh" localSheetId="0">#REF!</definedName>
    <definedName name="yturtyhfh">#REF!</definedName>
    <definedName name="yu" localSheetId="8">#REF!</definedName>
    <definedName name="yu" localSheetId="0">#REF!</definedName>
    <definedName name="yu">#REF!</definedName>
    <definedName name="YY">[129]DATA_PRG!$H$5</definedName>
    <definedName name="YYYY" localSheetId="8">#REF!</definedName>
    <definedName name="YYYY" localSheetId="0">#REF!</definedName>
    <definedName name="YYYY">#REF!</definedName>
    <definedName name="yyyyy" localSheetId="8">#REF!</definedName>
    <definedName name="yyyyy" localSheetId="0">#REF!</definedName>
    <definedName name="yyyyy">#REF!</definedName>
    <definedName name="yyyyyyyyyyyyy" localSheetId="8">[63]Material!#REF!</definedName>
    <definedName name="yyyyyyyyyyyyy" localSheetId="0">[63]Material!#REF!</definedName>
    <definedName name="yyyyyyyyyyyyy">[63]Material!#REF!</definedName>
    <definedName name="z" localSheetId="8" hidden="1">'[61]final abstract'!#REF!</definedName>
    <definedName name="z" localSheetId="0" hidden="1">'[61]final abstract'!#REF!</definedName>
    <definedName name="z" hidden="1">'[61]final abstract'!#REF!</definedName>
    <definedName name="zam" localSheetId="8">#REF!</definedName>
    <definedName name="zam" localSheetId="0">#REF!</definedName>
    <definedName name="zam">#REF!</definedName>
    <definedName name="zcr" localSheetId="8">#REF!</definedName>
    <definedName name="zcr" localSheetId="0">#REF!</definedName>
    <definedName name="zcr">#REF!</definedName>
    <definedName name="ZEROTOSIX" localSheetId="8">#REF!</definedName>
    <definedName name="ZEROTOSIX" localSheetId="0">#REF!</definedName>
    <definedName name="ZEROTOSIX">#REF!</definedName>
    <definedName name="Zins_Garantee" localSheetId="8">#REF!</definedName>
    <definedName name="Zins_Garantee">#REF!</definedName>
    <definedName name="Zins_Monat" localSheetId="8">#REF!</definedName>
    <definedName name="Zins_Monat">#REF!</definedName>
    <definedName name="Zinz_ÖKB" localSheetId="8">#REF!</definedName>
    <definedName name="Zinz_ÖKB">#REF!</definedName>
    <definedName name="Zip" localSheetId="8">#REF!</definedName>
    <definedName name="Zip">#REF!</definedName>
    <definedName name="ZSW">[129]DATA_PRG!$H$351</definedName>
    <definedName name="ZXVVBB">'[175]Plant &amp;  Machinery'!$G$4</definedName>
    <definedName name="zxy" localSheetId="8">#REF!</definedName>
    <definedName name="zxy" localSheetId="0">#REF!</definedName>
    <definedName name="zxy">#REF!</definedName>
    <definedName name="zz" localSheetId="8">'[347]Suppl-data'!#REF!</definedName>
    <definedName name="zz" localSheetId="0">'[347]Suppl-data'!#REF!</definedName>
    <definedName name="zz">'[347]Suppl-data'!#REF!</definedName>
    <definedName name="전체" localSheetId="8">#REF!</definedName>
    <definedName name="전체" localSheetId="0">#REF!</definedName>
    <definedName name="전체">#REF!</definedName>
    <definedName name="守衛室１">[350]細目!$G$631</definedName>
    <definedName name="守衛室２">[350]細目!$K$631</definedName>
    <definedName name="工場内部壁１">[351]細目!$G$204</definedName>
    <definedName name="工場内部壁２">[351]細目!$K$204</definedName>
    <definedName name="工場内部天井１">[351]細目!$G$273</definedName>
    <definedName name="工場内部天井２">[351]細目!$K$273</definedName>
    <definedName name="工場内部天井ドル">[351]細目!$S$273</definedName>
    <definedName name="工場内部床１">[351]細目!$G$184</definedName>
    <definedName name="工場内部床２">[351]細目!$K$184</definedName>
    <definedName name="工場内部建具１">[351]細目!$G$260</definedName>
    <definedName name="工場内部建具２">[351]細目!$K$260</definedName>
    <definedName name="工場内部建具ドル">[351]細目!$S$260</definedName>
    <definedName name="工場内部雑１">[351]細目!$G$314</definedName>
    <definedName name="工場内部雑2">[351]細目!$K$314</definedName>
    <definedName name="工場土工事１">[351]細目!$G$18</definedName>
    <definedName name="工場土工事２">[351]細目!$K$18</definedName>
    <definedName name="工場外壁１">[351]細目!$G$105</definedName>
    <definedName name="工場外壁２">[351]細目!$K$105</definedName>
    <definedName name="工場外部建具１">[351]細目!$G$167</definedName>
    <definedName name="工場外部建具２">[351]細目!$K$167</definedName>
    <definedName name="工場外部建具ドル">[351]細目!$S$167</definedName>
    <definedName name="工場外部雑１">[351]細目!$G$176</definedName>
    <definedName name="工場外部雑２">[351]細目!$K$176</definedName>
    <definedName name="工場屋根１">[351]細目!$G$95</definedName>
    <definedName name="工場屋根２">[351]細目!$K$95</definedName>
    <definedName name="工場屋根ドル">[351]細目!$S$95</definedName>
    <definedName name="工場躯体１">[351]細目!$G$65</definedName>
    <definedName name="工場躯体２">[351]細目!$K$65</definedName>
    <definedName name="掛率" localSheetId="8">#REF!</definedName>
    <definedName name="掛率" localSheetId="0">#REF!</definedName>
    <definedName name="掛率">#REF!</definedName>
    <definedName name="管理内部壁１">[350]細目!$G$504</definedName>
    <definedName name="管理内部壁２">[350]細目!$K$504</definedName>
    <definedName name="管理内部天井１">[351]細目!$G$563</definedName>
    <definedName name="管理内部天井２">[351]細目!$K$563</definedName>
    <definedName name="管理内部床１">[351]細目!$G$486</definedName>
    <definedName name="管理内部床２">[351]細目!$K$486</definedName>
    <definedName name="管理内部建具１">[351]細目!$G$549</definedName>
    <definedName name="管理内部建具２">[351]細目!$K$549</definedName>
    <definedName name="管理内部建具ドル">[351]細目!$S$549</definedName>
    <definedName name="管理内部雑１">[351]細目!$G$584</definedName>
    <definedName name="管理内部雑２">[351]細目!$K$584</definedName>
    <definedName name="管理土工事１">[351]細目!$G$355</definedName>
    <definedName name="管理土工事２">[351]細目!$K$355</definedName>
    <definedName name="管理外壁１">[351]細目!$G$426</definedName>
    <definedName name="管理外壁２">[351]細目!$K$426</definedName>
    <definedName name="管理外部建具１">[351]細目!$G$452</definedName>
    <definedName name="管理外部建具２">[351]細目!$K$452</definedName>
    <definedName name="管理外部建具ドル">[351]細目!$S$452</definedName>
    <definedName name="管理外部雑１">[351]細目!$G$463</definedName>
    <definedName name="管理外部雑２">[351]細目!$K$463</definedName>
    <definedName name="管理屋根１">[351]細目!$G$416</definedName>
    <definedName name="管理屋根２">[351]細目!$K$416</definedName>
    <definedName name="管理躯体１">[351]細目!$G$395</definedName>
    <definedName name="管理躯体２">[351]細目!$K$395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13" i="13" l="1"/>
  <c r="I313" i="13"/>
  <c r="K313" i="13" s="1"/>
  <c r="Q313" i="13" s="1"/>
  <c r="I505" i="13"/>
  <c r="P610" i="13"/>
  <c r="I610" i="13"/>
  <c r="P599" i="13"/>
  <c r="I599" i="13"/>
  <c r="P594" i="13"/>
  <c r="I594" i="13"/>
  <c r="P589" i="13"/>
  <c r="I589" i="13"/>
  <c r="P584" i="13"/>
  <c r="I584" i="13"/>
  <c r="P579" i="13"/>
  <c r="I579" i="13"/>
  <c r="P565" i="13"/>
  <c r="I565" i="13"/>
  <c r="P560" i="13"/>
  <c r="I560" i="13"/>
  <c r="P541" i="13"/>
  <c r="I541" i="13"/>
  <c r="P525" i="13"/>
  <c r="I525" i="13"/>
  <c r="I509" i="13"/>
  <c r="P441" i="13"/>
  <c r="I441" i="13"/>
  <c r="K441" i="13"/>
  <c r="Q441" i="13" s="1"/>
  <c r="N619" i="13"/>
  <c r="N616" i="13"/>
  <c r="N613" i="13"/>
  <c r="N609" i="13"/>
  <c r="N605" i="13"/>
  <c r="N602" i="13"/>
  <c r="N598" i="13"/>
  <c r="N593" i="13"/>
  <c r="N588" i="13"/>
  <c r="N583" i="13"/>
  <c r="N578" i="13"/>
  <c r="N574" i="13"/>
  <c r="N571" i="13"/>
  <c r="N568" i="13"/>
  <c r="N564" i="13"/>
  <c r="N559" i="13"/>
  <c r="N555" i="13"/>
  <c r="N552" i="13"/>
  <c r="N549" i="13"/>
  <c r="N546" i="13"/>
  <c r="N543" i="13"/>
  <c r="N540" i="13"/>
  <c r="N536" i="13"/>
  <c r="N533" i="13"/>
  <c r="N530" i="13"/>
  <c r="N527" i="13"/>
  <c r="N524" i="13"/>
  <c r="N520" i="13"/>
  <c r="N517" i="13"/>
  <c r="N514" i="13"/>
  <c r="N511" i="13"/>
  <c r="N508" i="13"/>
  <c r="N504" i="13"/>
  <c r="N500" i="13"/>
  <c r="N497" i="13"/>
  <c r="N494" i="13"/>
  <c r="N491" i="13"/>
  <c r="N488" i="13"/>
  <c r="N485" i="13"/>
  <c r="N482" i="13"/>
  <c r="N479" i="13"/>
  <c r="N476" i="13"/>
  <c r="N473" i="13"/>
  <c r="N470" i="13"/>
  <c r="N467" i="13"/>
  <c r="N464" i="13"/>
  <c r="N461" i="13"/>
  <c r="N458" i="13"/>
  <c r="N455" i="13"/>
  <c r="N452" i="13"/>
  <c r="N449" i="13"/>
  <c r="N446" i="13"/>
  <c r="N443" i="13"/>
  <c r="N440" i="13"/>
  <c r="N436" i="13"/>
  <c r="N433" i="13"/>
  <c r="P404" i="13"/>
  <c r="P401" i="13"/>
  <c r="P398" i="13"/>
  <c r="P395" i="13"/>
  <c r="P392" i="13"/>
  <c r="P389" i="13"/>
  <c r="P386" i="13"/>
  <c r="P383" i="13"/>
  <c r="P380" i="13"/>
  <c r="P377" i="13"/>
  <c r="P375" i="13"/>
  <c r="P374" i="13"/>
  <c r="P370" i="13"/>
  <c r="P367" i="13"/>
  <c r="P364" i="13"/>
  <c r="P361" i="13"/>
  <c r="I361" i="13"/>
  <c r="K361" i="13" s="1"/>
  <c r="Q361" i="13" s="1"/>
  <c r="P195" i="13"/>
  <c r="P170" i="13"/>
  <c r="P151" i="13"/>
  <c r="P147" i="13"/>
  <c r="P136" i="13"/>
  <c r="P131" i="13"/>
  <c r="P123" i="13"/>
  <c r="P118" i="13"/>
  <c r="P113" i="13"/>
  <c r="P103" i="13"/>
  <c r="P99" i="13"/>
  <c r="P95" i="13"/>
  <c r="K95" i="13"/>
  <c r="Q95" i="13" s="1"/>
  <c r="P28" i="13"/>
  <c r="H91" i="13" l="1"/>
  <c r="P91" i="13" s="1"/>
  <c r="P87" i="13"/>
  <c r="K87" i="13"/>
  <c r="Q87" i="13" s="1"/>
  <c r="P77" i="13"/>
  <c r="H73" i="13"/>
  <c r="K73" i="13" s="1"/>
  <c r="Q73" i="13" s="1"/>
  <c r="P68" i="13"/>
  <c r="P64" i="13"/>
  <c r="K64" i="13"/>
  <c r="Q64" i="13" s="1"/>
  <c r="P55" i="13"/>
  <c r="P47" i="13"/>
  <c r="N10" i="13"/>
  <c r="P23" i="13"/>
  <c r="D632" i="13"/>
  <c r="F629" i="13"/>
  <c r="F632" i="13" s="1"/>
  <c r="E629" i="13"/>
  <c r="E632" i="13" s="1"/>
  <c r="I619" i="13"/>
  <c r="K619" i="13" s="1"/>
  <c r="O619" i="13" s="1"/>
  <c r="I616" i="13"/>
  <c r="K616" i="13" s="1"/>
  <c r="O616" i="13" s="1"/>
  <c r="I613" i="13"/>
  <c r="K613" i="13" s="1"/>
  <c r="O613" i="13" s="1"/>
  <c r="K610" i="13"/>
  <c r="Q610" i="13" s="1"/>
  <c r="I609" i="13"/>
  <c r="K609" i="13" s="1"/>
  <c r="O609" i="13" s="1"/>
  <c r="I605" i="13"/>
  <c r="K605" i="13" s="1"/>
  <c r="O605" i="13" s="1"/>
  <c r="I602" i="13"/>
  <c r="K602" i="13" s="1"/>
  <c r="O602" i="13" s="1"/>
  <c r="K599" i="13"/>
  <c r="Q599" i="13" s="1"/>
  <c r="I598" i="13"/>
  <c r="K598" i="13" s="1"/>
  <c r="O598" i="13" s="1"/>
  <c r="K594" i="13"/>
  <c r="Q594" i="13" s="1"/>
  <c r="I593" i="13"/>
  <c r="K593" i="13" s="1"/>
  <c r="O593" i="13" s="1"/>
  <c r="K589" i="13"/>
  <c r="Q589" i="13" s="1"/>
  <c r="I588" i="13"/>
  <c r="K588" i="13" s="1"/>
  <c r="O588" i="13" s="1"/>
  <c r="K584" i="13"/>
  <c r="Q584" i="13" s="1"/>
  <c r="I583" i="13"/>
  <c r="K583" i="13" s="1"/>
  <c r="O583" i="13" s="1"/>
  <c r="K579" i="13"/>
  <c r="Q579" i="13" s="1"/>
  <c r="I578" i="13"/>
  <c r="K578" i="13" s="1"/>
  <c r="O578" i="13" s="1"/>
  <c r="I574" i="13"/>
  <c r="K574" i="13" s="1"/>
  <c r="O574" i="13" s="1"/>
  <c r="I571" i="13"/>
  <c r="K571" i="13" s="1"/>
  <c r="O571" i="13" s="1"/>
  <c r="I568" i="13"/>
  <c r="K568" i="13" s="1"/>
  <c r="O568" i="13" s="1"/>
  <c r="K565" i="13"/>
  <c r="Q565" i="13" s="1"/>
  <c r="I564" i="13"/>
  <c r="K564" i="13" s="1"/>
  <c r="O564" i="13" s="1"/>
  <c r="K560" i="13"/>
  <c r="Q560" i="13" s="1"/>
  <c r="I559" i="13"/>
  <c r="K559" i="13" s="1"/>
  <c r="O559" i="13" s="1"/>
  <c r="I555" i="13"/>
  <c r="K555" i="13" s="1"/>
  <c r="O555" i="13" s="1"/>
  <c r="I552" i="13"/>
  <c r="K552" i="13" s="1"/>
  <c r="O552" i="13" s="1"/>
  <c r="I549" i="13"/>
  <c r="K549" i="13" s="1"/>
  <c r="O549" i="13" s="1"/>
  <c r="I546" i="13"/>
  <c r="K546" i="13" s="1"/>
  <c r="O546" i="13" s="1"/>
  <c r="I543" i="13"/>
  <c r="K543" i="13" s="1"/>
  <c r="O543" i="13" s="1"/>
  <c r="K541" i="13"/>
  <c r="Q541" i="13" s="1"/>
  <c r="I540" i="13"/>
  <c r="K540" i="13" s="1"/>
  <c r="O540" i="13" s="1"/>
  <c r="I536" i="13"/>
  <c r="K536" i="13" s="1"/>
  <c r="O536" i="13" s="1"/>
  <c r="I533" i="13"/>
  <c r="K533" i="13" s="1"/>
  <c r="O533" i="13" s="1"/>
  <c r="I530" i="13"/>
  <c r="K530" i="13" s="1"/>
  <c r="O530" i="13" s="1"/>
  <c r="I527" i="13"/>
  <c r="K527" i="13" s="1"/>
  <c r="O527" i="13" s="1"/>
  <c r="I524" i="13"/>
  <c r="K524" i="13" s="1"/>
  <c r="O524" i="13" s="1"/>
  <c r="I520" i="13"/>
  <c r="K520" i="13" s="1"/>
  <c r="O520" i="13" s="1"/>
  <c r="I517" i="13"/>
  <c r="K517" i="13" s="1"/>
  <c r="O517" i="13" s="1"/>
  <c r="I514" i="13"/>
  <c r="K514" i="13" s="1"/>
  <c r="O514" i="13" s="1"/>
  <c r="I511" i="13"/>
  <c r="K511" i="13" s="1"/>
  <c r="O511" i="13" s="1"/>
  <c r="H509" i="13"/>
  <c r="P509" i="13" s="1"/>
  <c r="I508" i="13"/>
  <c r="K508" i="13" s="1"/>
  <c r="O508" i="13" s="1"/>
  <c r="H505" i="13"/>
  <c r="P505" i="13" s="1"/>
  <c r="I504" i="13"/>
  <c r="K504" i="13" s="1"/>
  <c r="O504" i="13" s="1"/>
  <c r="I500" i="13"/>
  <c r="K500" i="13" s="1"/>
  <c r="O500" i="13" s="1"/>
  <c r="I497" i="13"/>
  <c r="K497" i="13" s="1"/>
  <c r="O497" i="13" s="1"/>
  <c r="I494" i="13"/>
  <c r="K494" i="13" s="1"/>
  <c r="O494" i="13" s="1"/>
  <c r="I491" i="13"/>
  <c r="K491" i="13" s="1"/>
  <c r="O491" i="13" s="1"/>
  <c r="I488" i="13"/>
  <c r="K488" i="13" s="1"/>
  <c r="O488" i="13" s="1"/>
  <c r="I485" i="13"/>
  <c r="K485" i="13" s="1"/>
  <c r="O485" i="13" s="1"/>
  <c r="I482" i="13"/>
  <c r="K482" i="13" s="1"/>
  <c r="O482" i="13" s="1"/>
  <c r="I479" i="13"/>
  <c r="K479" i="13" s="1"/>
  <c r="O479" i="13" s="1"/>
  <c r="I476" i="13"/>
  <c r="K476" i="13" s="1"/>
  <c r="O476" i="13" s="1"/>
  <c r="I473" i="13"/>
  <c r="K473" i="13" s="1"/>
  <c r="O473" i="13" s="1"/>
  <c r="I470" i="13"/>
  <c r="K470" i="13" s="1"/>
  <c r="O470" i="13" s="1"/>
  <c r="I467" i="13"/>
  <c r="K467" i="13" s="1"/>
  <c r="O467" i="13" s="1"/>
  <c r="I464" i="13"/>
  <c r="K464" i="13" s="1"/>
  <c r="O464" i="13" s="1"/>
  <c r="I461" i="13"/>
  <c r="K461" i="13" s="1"/>
  <c r="O461" i="13" s="1"/>
  <c r="I458" i="13"/>
  <c r="K458" i="13" s="1"/>
  <c r="O458" i="13" s="1"/>
  <c r="I455" i="13"/>
  <c r="K455" i="13" s="1"/>
  <c r="O455" i="13" s="1"/>
  <c r="I452" i="13"/>
  <c r="K452" i="13" s="1"/>
  <c r="O452" i="13" s="1"/>
  <c r="I449" i="13"/>
  <c r="K449" i="13" s="1"/>
  <c r="O449" i="13" s="1"/>
  <c r="I446" i="13"/>
  <c r="K446" i="13" s="1"/>
  <c r="O446" i="13" s="1"/>
  <c r="I443" i="13"/>
  <c r="K443" i="13" s="1"/>
  <c r="O443" i="13" s="1"/>
  <c r="I440" i="13"/>
  <c r="K440" i="13" s="1"/>
  <c r="O440" i="13" s="1"/>
  <c r="I436" i="13"/>
  <c r="K436" i="13" s="1"/>
  <c r="O436" i="13" s="1"/>
  <c r="I433" i="13"/>
  <c r="K433" i="13" s="1"/>
  <c r="O433" i="13" s="1"/>
  <c r="H429" i="13"/>
  <c r="H425" i="13"/>
  <c r="H422" i="13"/>
  <c r="H419" i="13"/>
  <c r="H416" i="13"/>
  <c r="H413" i="13"/>
  <c r="H410" i="13"/>
  <c r="H407" i="13"/>
  <c r="H404" i="13"/>
  <c r="K404" i="13" s="1"/>
  <c r="O404" i="13" s="1"/>
  <c r="H401" i="13"/>
  <c r="K401" i="13" s="1"/>
  <c r="O401" i="13" s="1"/>
  <c r="H398" i="13"/>
  <c r="K398" i="13" s="1"/>
  <c r="O398" i="13" s="1"/>
  <c r="H395" i="13"/>
  <c r="K395" i="13" s="1"/>
  <c r="O395" i="13" s="1"/>
  <c r="H392" i="13"/>
  <c r="K392" i="13" s="1"/>
  <c r="O392" i="13" s="1"/>
  <c r="H389" i="13"/>
  <c r="K389" i="13" s="1"/>
  <c r="O389" i="13" s="1"/>
  <c r="H386" i="13"/>
  <c r="K386" i="13" s="1"/>
  <c r="O386" i="13" s="1"/>
  <c r="H383" i="13"/>
  <c r="K383" i="13" s="1"/>
  <c r="O383" i="13" s="1"/>
  <c r="H380" i="13"/>
  <c r="K380" i="13" s="1"/>
  <c r="O380" i="13" s="1"/>
  <c r="H377" i="13"/>
  <c r="K377" i="13" s="1"/>
  <c r="O377" i="13" s="1"/>
  <c r="K375" i="13"/>
  <c r="Q375" i="13" s="1"/>
  <c r="N374" i="13"/>
  <c r="K374" i="13"/>
  <c r="O374" i="13" s="1"/>
  <c r="H370" i="13"/>
  <c r="N370" i="13" s="1"/>
  <c r="H367" i="13"/>
  <c r="N367" i="13" s="1"/>
  <c r="H364" i="13"/>
  <c r="N364" i="13" s="1"/>
  <c r="N360" i="13"/>
  <c r="I360" i="13"/>
  <c r="K360" i="13" s="1"/>
  <c r="O360" i="13" s="1"/>
  <c r="N356" i="13"/>
  <c r="I356" i="13"/>
  <c r="K356" i="13" s="1"/>
  <c r="O356" i="13" s="1"/>
  <c r="N352" i="13"/>
  <c r="I352" i="13"/>
  <c r="K352" i="13" s="1"/>
  <c r="O352" i="13" s="1"/>
  <c r="I349" i="13"/>
  <c r="H349" i="13"/>
  <c r="N349" i="13" s="1"/>
  <c r="I346" i="13"/>
  <c r="H346" i="13"/>
  <c r="N346" i="13" s="1"/>
  <c r="I343" i="13"/>
  <c r="H343" i="13"/>
  <c r="I340" i="13"/>
  <c r="H340" i="13"/>
  <c r="N340" i="13" s="1"/>
  <c r="I337" i="13"/>
  <c r="H337" i="13"/>
  <c r="N337" i="13" s="1"/>
  <c r="I334" i="13"/>
  <c r="H334" i="13"/>
  <c r="N334" i="13" s="1"/>
  <c r="I331" i="13"/>
  <c r="H331" i="13"/>
  <c r="I328" i="13"/>
  <c r="H328" i="13"/>
  <c r="N328" i="13" s="1"/>
  <c r="I325" i="13"/>
  <c r="H325" i="13"/>
  <c r="N325" i="13" s="1"/>
  <c r="I322" i="13"/>
  <c r="H322" i="13"/>
  <c r="N322" i="13" s="1"/>
  <c r="N318" i="13"/>
  <c r="I318" i="13"/>
  <c r="K318" i="13" s="1"/>
  <c r="O318" i="13" s="1"/>
  <c r="N315" i="13"/>
  <c r="I315" i="13"/>
  <c r="K315" i="13" s="1"/>
  <c r="O315" i="13" s="1"/>
  <c r="N312" i="13"/>
  <c r="I312" i="13"/>
  <c r="K312" i="13" s="1"/>
  <c r="O312" i="13" s="1"/>
  <c r="I308" i="13"/>
  <c r="H308" i="13"/>
  <c r="N305" i="13"/>
  <c r="I305" i="13"/>
  <c r="K305" i="13" s="1"/>
  <c r="O305" i="13" s="1"/>
  <c r="N302" i="13"/>
  <c r="I302" i="13"/>
  <c r="K302" i="13" s="1"/>
  <c r="O302" i="13" s="1"/>
  <c r="N299" i="13"/>
  <c r="I299" i="13"/>
  <c r="K299" i="13" s="1"/>
  <c r="O299" i="13" s="1"/>
  <c r="I296" i="13"/>
  <c r="H296" i="13"/>
  <c r="N296" i="13" s="1"/>
  <c r="N293" i="13"/>
  <c r="I293" i="13"/>
  <c r="K293" i="13" s="1"/>
  <c r="O293" i="13" s="1"/>
  <c r="N290" i="13"/>
  <c r="I290" i="13"/>
  <c r="K290" i="13" s="1"/>
  <c r="O290" i="13" s="1"/>
  <c r="N287" i="13"/>
  <c r="I287" i="13"/>
  <c r="K287" i="13" s="1"/>
  <c r="O287" i="13" s="1"/>
  <c r="N284" i="13"/>
  <c r="I284" i="13"/>
  <c r="K284" i="13" s="1"/>
  <c r="O284" i="13" s="1"/>
  <c r="I281" i="13"/>
  <c r="H281" i="13"/>
  <c r="N281" i="13" s="1"/>
  <c r="I278" i="13"/>
  <c r="H278" i="13"/>
  <c r="N275" i="13"/>
  <c r="I275" i="13"/>
  <c r="K275" i="13" s="1"/>
  <c r="O275" i="13" s="1"/>
  <c r="N272" i="13"/>
  <c r="I272" i="13"/>
  <c r="K272" i="13" s="1"/>
  <c r="O272" i="13" s="1"/>
  <c r="N269" i="13"/>
  <c r="I269" i="13"/>
  <c r="K269" i="13" s="1"/>
  <c r="O269" i="13" s="1"/>
  <c r="I266" i="13"/>
  <c r="H266" i="13"/>
  <c r="I263" i="13"/>
  <c r="H263" i="13"/>
  <c r="I260" i="13"/>
  <c r="H260" i="13"/>
  <c r="N260" i="13" s="1"/>
  <c r="I257" i="13"/>
  <c r="H257" i="13"/>
  <c r="N257" i="13" s="1"/>
  <c r="I254" i="13"/>
  <c r="H254" i="13"/>
  <c r="I251" i="13"/>
  <c r="H251" i="13"/>
  <c r="I248" i="13"/>
  <c r="H248" i="13"/>
  <c r="N248" i="13" s="1"/>
  <c r="I245" i="13"/>
  <c r="H245" i="13"/>
  <c r="N245" i="13" s="1"/>
  <c r="N242" i="13"/>
  <c r="I242" i="13"/>
  <c r="K242" i="13" s="1"/>
  <c r="O242" i="13" s="1"/>
  <c r="I239" i="13"/>
  <c r="H239" i="13"/>
  <c r="N236" i="13"/>
  <c r="I236" i="13"/>
  <c r="K236" i="13" s="1"/>
  <c r="O236" i="13" s="1"/>
  <c r="N233" i="13"/>
  <c r="I233" i="13"/>
  <c r="K233" i="13" s="1"/>
  <c r="O233" i="13" s="1"/>
  <c r="N230" i="13"/>
  <c r="I230" i="13"/>
  <c r="K230" i="13" s="1"/>
  <c r="O230" i="13" s="1"/>
  <c r="I227" i="13"/>
  <c r="H227" i="13"/>
  <c r="I224" i="13"/>
  <c r="H224" i="13"/>
  <c r="N224" i="13" s="1"/>
  <c r="I221" i="13"/>
  <c r="H221" i="13"/>
  <c r="N221" i="13" s="1"/>
  <c r="I218" i="13"/>
  <c r="H218" i="13"/>
  <c r="I215" i="13"/>
  <c r="H215" i="13"/>
  <c r="I212" i="13"/>
  <c r="H212" i="13"/>
  <c r="N212" i="13" s="1"/>
  <c r="N209" i="13"/>
  <c r="I209" i="13"/>
  <c r="K209" i="13" s="1"/>
  <c r="O209" i="13" s="1"/>
  <c r="N206" i="13"/>
  <c r="I206" i="13"/>
  <c r="K206" i="13" s="1"/>
  <c r="O206" i="13" s="1"/>
  <c r="I203" i="13"/>
  <c r="H203" i="13"/>
  <c r="N203" i="13" s="1"/>
  <c r="I200" i="13"/>
  <c r="H200" i="13"/>
  <c r="I197" i="13"/>
  <c r="H197" i="13"/>
  <c r="I195" i="13"/>
  <c r="K195" i="13" s="1"/>
  <c r="Q195" i="13" s="1"/>
  <c r="N194" i="13"/>
  <c r="I194" i="13"/>
  <c r="K194" i="13" s="1"/>
  <c r="O194" i="13" s="1"/>
  <c r="N190" i="13"/>
  <c r="I190" i="13"/>
  <c r="K190" i="13" s="1"/>
  <c r="O190" i="13" s="1"/>
  <c r="I187" i="13"/>
  <c r="H187" i="13"/>
  <c r="I184" i="13"/>
  <c r="H184" i="13"/>
  <c r="I181" i="13"/>
  <c r="H181" i="13"/>
  <c r="N181" i="13" s="1"/>
  <c r="N178" i="13"/>
  <c r="I178" i="13"/>
  <c r="K178" i="13" s="1"/>
  <c r="O178" i="13" s="1"/>
  <c r="N175" i="13"/>
  <c r="I175" i="13"/>
  <c r="K175" i="13" s="1"/>
  <c r="O175" i="13" s="1"/>
  <c r="N172" i="13"/>
  <c r="I172" i="13"/>
  <c r="K172" i="13" s="1"/>
  <c r="O172" i="13" s="1"/>
  <c r="I170" i="13"/>
  <c r="K170" i="13" s="1"/>
  <c r="Q170" i="13" s="1"/>
  <c r="N169" i="13"/>
  <c r="I169" i="13"/>
  <c r="K169" i="13" s="1"/>
  <c r="O169" i="13" s="1"/>
  <c r="N165" i="13"/>
  <c r="I165" i="13"/>
  <c r="K165" i="13" s="1"/>
  <c r="O165" i="13" s="1"/>
  <c r="I162" i="13"/>
  <c r="H162" i="13"/>
  <c r="N162" i="13" s="1"/>
  <c r="I159" i="13"/>
  <c r="H159" i="13"/>
  <c r="N156" i="13"/>
  <c r="I156" i="13"/>
  <c r="K156" i="13" s="1"/>
  <c r="O156" i="13" s="1"/>
  <c r="N153" i="13"/>
  <c r="I153" i="13"/>
  <c r="K153" i="13" s="1"/>
  <c r="O153" i="13" s="1"/>
  <c r="I151" i="13"/>
  <c r="K151" i="13" s="1"/>
  <c r="Q151" i="13" s="1"/>
  <c r="N150" i="13"/>
  <c r="I150" i="13"/>
  <c r="K150" i="13" s="1"/>
  <c r="O150" i="13" s="1"/>
  <c r="K147" i="13"/>
  <c r="Q147" i="13" s="1"/>
  <c r="N146" i="13"/>
  <c r="K146" i="13"/>
  <c r="O146" i="13" s="1"/>
  <c r="H142" i="13"/>
  <c r="N142" i="13" s="1"/>
  <c r="H139" i="13"/>
  <c r="N139" i="13" s="1"/>
  <c r="K136" i="13"/>
  <c r="Q136" i="13" s="1"/>
  <c r="N135" i="13"/>
  <c r="K135" i="13"/>
  <c r="O135" i="13" s="1"/>
  <c r="K131" i="13"/>
  <c r="Q131" i="13" s="1"/>
  <c r="N130" i="13"/>
  <c r="K130" i="13"/>
  <c r="O130" i="13" s="1"/>
  <c r="H126" i="13"/>
  <c r="N126" i="13" s="1"/>
  <c r="K123" i="13"/>
  <c r="Q123" i="13" s="1"/>
  <c r="N122" i="13"/>
  <c r="K122" i="13"/>
  <c r="O122" i="13" s="1"/>
  <c r="K118" i="13"/>
  <c r="Q118" i="13" s="1"/>
  <c r="N117" i="13"/>
  <c r="K117" i="13"/>
  <c r="O117" i="13" s="1"/>
  <c r="K113" i="13"/>
  <c r="Q113" i="13" s="1"/>
  <c r="N112" i="13"/>
  <c r="K112" i="13"/>
  <c r="O112" i="13" s="1"/>
  <c r="H108" i="13"/>
  <c r="N108" i="13" s="1"/>
  <c r="H105" i="13"/>
  <c r="N105" i="13" s="1"/>
  <c r="K103" i="13"/>
  <c r="Q103" i="13" s="1"/>
  <c r="N102" i="13"/>
  <c r="K102" i="13"/>
  <c r="O102" i="13" s="1"/>
  <c r="K99" i="13"/>
  <c r="Q99" i="13" s="1"/>
  <c r="N98" i="13"/>
  <c r="K98" i="13"/>
  <c r="O98" i="13" s="1"/>
  <c r="N94" i="13"/>
  <c r="K94" i="13"/>
  <c r="O94" i="13" s="1"/>
  <c r="N90" i="13"/>
  <c r="K90" i="13"/>
  <c r="O90" i="13" s="1"/>
  <c r="N86" i="13"/>
  <c r="K86" i="13"/>
  <c r="O86" i="13" s="1"/>
  <c r="N83" i="13"/>
  <c r="H80" i="13"/>
  <c r="N80" i="13" s="1"/>
  <c r="K77" i="13"/>
  <c r="Q77" i="13" s="1"/>
  <c r="N76" i="13"/>
  <c r="K76" i="13"/>
  <c r="O76" i="13" s="1"/>
  <c r="N72" i="13"/>
  <c r="K72" i="13"/>
  <c r="O72" i="13" s="1"/>
  <c r="K68" i="13"/>
  <c r="Q68" i="13" s="1"/>
  <c r="H67" i="13"/>
  <c r="N67" i="13" s="1"/>
  <c r="N63" i="13"/>
  <c r="K63" i="13"/>
  <c r="O63" i="13" s="1"/>
  <c r="O58" i="13"/>
  <c r="H58" i="13"/>
  <c r="N58" i="13" s="1"/>
  <c r="P58" i="13" s="1"/>
  <c r="K55" i="13"/>
  <c r="N54" i="13"/>
  <c r="P54" i="13" s="1"/>
  <c r="K54" i="13"/>
  <c r="O54" i="13" s="1"/>
  <c r="O50" i="13"/>
  <c r="H50" i="13"/>
  <c r="N50" i="13" s="1"/>
  <c r="P50" i="13" s="1"/>
  <c r="K47" i="13"/>
  <c r="N46" i="13"/>
  <c r="P46" i="13" s="1"/>
  <c r="K46" i="13"/>
  <c r="O46" i="13" s="1"/>
  <c r="O42" i="13"/>
  <c r="H42" i="13"/>
  <c r="N42" i="13" s="1"/>
  <c r="P42" i="13" s="1"/>
  <c r="V41" i="13"/>
  <c r="V39" i="13"/>
  <c r="H39" i="13"/>
  <c r="N39" i="13" s="1"/>
  <c r="P39" i="13" s="1"/>
  <c r="N36" i="13"/>
  <c r="P36" i="13" s="1"/>
  <c r="K36" i="13"/>
  <c r="O36" i="13" s="1"/>
  <c r="N33" i="13"/>
  <c r="P33" i="13" s="1"/>
  <c r="K33" i="13"/>
  <c r="O33" i="13" s="1"/>
  <c r="H30" i="13"/>
  <c r="N30" i="13" s="1"/>
  <c r="P30" i="13" s="1"/>
  <c r="K28" i="13"/>
  <c r="Q28" i="13" s="1"/>
  <c r="Q27" i="13"/>
  <c r="N27" i="13"/>
  <c r="K27" i="13"/>
  <c r="O27" i="13" s="1"/>
  <c r="G26" i="13"/>
  <c r="K23" i="13"/>
  <c r="Q23" i="13" s="1"/>
  <c r="N22" i="13"/>
  <c r="P22" i="13" s="1"/>
  <c r="K22" i="13"/>
  <c r="O22" i="13" s="1"/>
  <c r="N18" i="13"/>
  <c r="P18" i="13" s="1"/>
  <c r="K18" i="13"/>
  <c r="O18" i="13" s="1"/>
  <c r="N15" i="13"/>
  <c r="P15" i="13" s="1"/>
  <c r="K15" i="13"/>
  <c r="O15" i="13" s="1"/>
  <c r="N12" i="13"/>
  <c r="P12" i="13" s="1"/>
  <c r="K12" i="13"/>
  <c r="O12" i="13" s="1"/>
  <c r="K10" i="13"/>
  <c r="O10" i="13" s="1"/>
  <c r="N9" i="13"/>
  <c r="K9" i="13"/>
  <c r="O9" i="13" s="1"/>
  <c r="K9" i="6"/>
  <c r="K505" i="13" l="1"/>
  <c r="Q505" i="13" s="1"/>
  <c r="K187" i="13"/>
  <c r="O187" i="13" s="1"/>
  <c r="K159" i="13"/>
  <c r="O159" i="13" s="1"/>
  <c r="K91" i="13"/>
  <c r="Q91" i="13" s="1"/>
  <c r="K162" i="13"/>
  <c r="O162" i="13" s="1"/>
  <c r="K325" i="13"/>
  <c r="O325" i="13" s="1"/>
  <c r="K337" i="13"/>
  <c r="O337" i="13" s="1"/>
  <c r="P73" i="13"/>
  <c r="K254" i="13"/>
  <c r="O254" i="13" s="1"/>
  <c r="K278" i="13"/>
  <c r="O278" i="13" s="1"/>
  <c r="K370" i="13"/>
  <c r="O370" i="13" s="1"/>
  <c r="K218" i="13"/>
  <c r="O218" i="13" s="1"/>
  <c r="K239" i="13"/>
  <c r="O239" i="13" s="1"/>
  <c r="K322" i="13"/>
  <c r="O322" i="13" s="1"/>
  <c r="K349" i="13"/>
  <c r="O349" i="13" s="1"/>
  <c r="K364" i="13"/>
  <c r="O364" i="13" s="1"/>
  <c r="N386" i="13"/>
  <c r="N398" i="13"/>
  <c r="K203" i="13"/>
  <c r="O203" i="13" s="1"/>
  <c r="K224" i="13"/>
  <c r="O224" i="13" s="1"/>
  <c r="K245" i="13"/>
  <c r="O245" i="13" s="1"/>
  <c r="N254" i="13"/>
  <c r="K257" i="13"/>
  <c r="O257" i="13" s="1"/>
  <c r="K260" i="13"/>
  <c r="O260" i="13" s="1"/>
  <c r="K334" i="13"/>
  <c r="O334" i="13" s="1"/>
  <c r="K340" i="13"/>
  <c r="O340" i="13" s="1"/>
  <c r="K346" i="13"/>
  <c r="O346" i="13" s="1"/>
  <c r="N380" i="13"/>
  <c r="N392" i="13"/>
  <c r="N404" i="13"/>
  <c r="G66" i="13"/>
  <c r="K221" i="13"/>
  <c r="O221" i="13" s="1"/>
  <c r="N278" i="13"/>
  <c r="N377" i="13"/>
  <c r="N383" i="13"/>
  <c r="N389" i="13"/>
  <c r="N395" i="13"/>
  <c r="N401" i="13"/>
  <c r="K126" i="13"/>
  <c r="O126" i="13" s="1"/>
  <c r="K142" i="13"/>
  <c r="O142" i="13" s="1"/>
  <c r="K212" i="13"/>
  <c r="O212" i="13" s="1"/>
  <c r="K328" i="13"/>
  <c r="O328" i="13" s="1"/>
  <c r="Q55" i="13"/>
  <c r="K139" i="13"/>
  <c r="O139" i="13" s="1"/>
  <c r="N159" i="13"/>
  <c r="K367" i="13"/>
  <c r="O367" i="13" s="1"/>
  <c r="K184" i="13"/>
  <c r="O184" i="13" s="1"/>
  <c r="K200" i="13"/>
  <c r="O200" i="13" s="1"/>
  <c r="K248" i="13"/>
  <c r="O248" i="13" s="1"/>
  <c r="K266" i="13"/>
  <c r="O266" i="13" s="1"/>
  <c r="K281" i="13"/>
  <c r="O281" i="13" s="1"/>
  <c r="Q47" i="13"/>
  <c r="N227" i="13"/>
  <c r="K227" i="13"/>
  <c r="O227" i="13" s="1"/>
  <c r="N331" i="13"/>
  <c r="K331" i="13"/>
  <c r="O331" i="13" s="1"/>
  <c r="N343" i="13"/>
  <c r="K343" i="13"/>
  <c r="O343" i="13" s="1"/>
  <c r="K30" i="13"/>
  <c r="O30" i="13" s="1"/>
  <c r="N263" i="13"/>
  <c r="K263" i="13"/>
  <c r="O263" i="13" s="1"/>
  <c r="K525" i="13"/>
  <c r="Q525" i="13" s="1"/>
  <c r="K39" i="13"/>
  <c r="O39" i="13" s="1"/>
  <c r="K67" i="13"/>
  <c r="O67" i="13" s="1"/>
  <c r="K80" i="13"/>
  <c r="O80" i="13" s="1"/>
  <c r="K83" i="13"/>
  <c r="O83" i="13" s="1"/>
  <c r="K105" i="13"/>
  <c r="O105" i="13" s="1"/>
  <c r="K108" i="13"/>
  <c r="O108" i="13" s="1"/>
  <c r="K181" i="13"/>
  <c r="O181" i="13" s="1"/>
  <c r="N184" i="13"/>
  <c r="N187" i="13"/>
  <c r="N197" i="13"/>
  <c r="K197" i="13"/>
  <c r="O197" i="13" s="1"/>
  <c r="N215" i="13"/>
  <c r="K215" i="13"/>
  <c r="O215" i="13" s="1"/>
  <c r="N239" i="13"/>
  <c r="N266" i="13"/>
  <c r="K509" i="13"/>
  <c r="Q509" i="13" s="1"/>
  <c r="C633" i="13"/>
  <c r="C635" i="13" s="1"/>
  <c r="C636" i="13" s="1"/>
  <c r="N200" i="13"/>
  <c r="N218" i="13"/>
  <c r="N251" i="13"/>
  <c r="K251" i="13"/>
  <c r="O251" i="13" s="1"/>
  <c r="N308" i="13"/>
  <c r="K308" i="13"/>
  <c r="O308" i="13" s="1"/>
  <c r="K296" i="13"/>
  <c r="O296" i="13" s="1"/>
  <c r="Q620" i="13" l="1"/>
  <c r="Q621" i="13" s="1"/>
  <c r="Q622" i="13" s="1"/>
  <c r="O620" i="13"/>
  <c r="O621" i="13" s="1"/>
  <c r="O622" i="13" s="1"/>
  <c r="K620" i="13"/>
  <c r="P26" i="6"/>
  <c r="K26" i="6"/>
  <c r="Q26" i="6" s="1"/>
  <c r="P10" i="6"/>
  <c r="K10" i="6"/>
  <c r="Q10" i="6" s="1"/>
  <c r="Q25" i="6"/>
  <c r="K621" i="13" l="1"/>
  <c r="K622" i="13" s="1"/>
  <c r="I162" i="11"/>
  <c r="I163" i="11" s="1"/>
  <c r="I197" i="11"/>
  <c r="I198" i="11" s="1"/>
  <c r="I194" i="11"/>
  <c r="I195" i="11" s="1"/>
  <c r="I191" i="11"/>
  <c r="I192" i="11" s="1"/>
  <c r="I188" i="11"/>
  <c r="I189" i="11" s="1"/>
  <c r="I185" i="11"/>
  <c r="I186" i="11" s="1"/>
  <c r="I182" i="11"/>
  <c r="I183" i="11" s="1"/>
  <c r="I179" i="11"/>
  <c r="I178" i="11"/>
  <c r="I177" i="11"/>
  <c r="I176" i="11"/>
  <c r="I173" i="11"/>
  <c r="I172" i="11"/>
  <c r="I171" i="11"/>
  <c r="I170" i="11"/>
  <c r="I169" i="11"/>
  <c r="I168" i="11"/>
  <c r="I167" i="11"/>
  <c r="I166" i="11"/>
  <c r="I165" i="11"/>
  <c r="I159" i="11"/>
  <c r="I158" i="11"/>
  <c r="I154" i="11"/>
  <c r="I153" i="11"/>
  <c r="I152" i="11"/>
  <c r="I149" i="11"/>
  <c r="I148" i="11"/>
  <c r="F144" i="11"/>
  <c r="I144" i="11" s="1"/>
  <c r="I143" i="11"/>
  <c r="I142" i="11"/>
  <c r="F139" i="11"/>
  <c r="I139" i="11" s="1"/>
  <c r="I138" i="11"/>
  <c r="I137" i="11"/>
  <c r="I136" i="11"/>
  <c r="I135" i="11"/>
  <c r="F134" i="11"/>
  <c r="I134" i="11" s="1"/>
  <c r="I133" i="11"/>
  <c r="I132" i="11"/>
  <c r="I131" i="11"/>
  <c r="I130" i="11"/>
  <c r="I129" i="11"/>
  <c r="I128" i="11"/>
  <c r="I127" i="11"/>
  <c r="I126" i="11"/>
  <c r="I125" i="11"/>
  <c r="I124" i="11"/>
  <c r="I121" i="11"/>
  <c r="I120" i="11"/>
  <c r="I119" i="11"/>
  <c r="I118" i="11"/>
  <c r="I117" i="11"/>
  <c r="I116" i="11"/>
  <c r="I115" i="11"/>
  <c r="I114" i="11"/>
  <c r="I113" i="11"/>
  <c r="I112" i="11"/>
  <c r="I111" i="11"/>
  <c r="I110" i="11"/>
  <c r="I109" i="11"/>
  <c r="I108" i="11"/>
  <c r="I107" i="11"/>
  <c r="F106" i="11"/>
  <c r="I106" i="11" s="1"/>
  <c r="F105" i="11"/>
  <c r="I105" i="11" s="1"/>
  <c r="I104" i="11"/>
  <c r="F103" i="11"/>
  <c r="I103" i="11" s="1"/>
  <c r="F102" i="11"/>
  <c r="I102" i="11" s="1"/>
  <c r="F101" i="11"/>
  <c r="I101" i="11" s="1"/>
  <c r="F100" i="11"/>
  <c r="I100" i="11" s="1"/>
  <c r="F99" i="11"/>
  <c r="I99" i="11" s="1"/>
  <c r="F98" i="11"/>
  <c r="I98" i="11" s="1"/>
  <c r="F97" i="11"/>
  <c r="I97" i="11" s="1"/>
  <c r="F96" i="11"/>
  <c r="I96" i="11" s="1"/>
  <c r="F95" i="11"/>
  <c r="I95" i="11" s="1"/>
  <c r="F94" i="11"/>
  <c r="I94" i="11" s="1"/>
  <c r="F93" i="11"/>
  <c r="I93" i="11" s="1"/>
  <c r="F92" i="11"/>
  <c r="I92" i="11" s="1"/>
  <c r="I91" i="11"/>
  <c r="I90" i="11"/>
  <c r="F89" i="11"/>
  <c r="I89" i="11" s="1"/>
  <c r="I88" i="11"/>
  <c r="I87" i="11"/>
  <c r="I86" i="11"/>
  <c r="I85" i="11"/>
  <c r="F84" i="11"/>
  <c r="I84" i="11" s="1"/>
  <c r="I83" i="11"/>
  <c r="I82" i="11"/>
  <c r="I81" i="11"/>
  <c r="I80" i="11"/>
  <c r="I79" i="11"/>
  <c r="F78" i="11"/>
  <c r="I78" i="11" s="1"/>
  <c r="I77" i="11"/>
  <c r="I76" i="11"/>
  <c r="F75" i="11"/>
  <c r="I75" i="11" s="1"/>
  <c r="I74" i="11"/>
  <c r="F73" i="11"/>
  <c r="I73" i="11" s="1"/>
  <c r="I72" i="11"/>
  <c r="F71" i="11"/>
  <c r="I71" i="11" s="1"/>
  <c r="I70" i="11"/>
  <c r="I69" i="11"/>
  <c r="F68" i="11"/>
  <c r="I68" i="11" s="1"/>
  <c r="I67" i="11"/>
  <c r="I66" i="11"/>
  <c r="I65" i="11"/>
  <c r="I64" i="11"/>
  <c r="F63" i="11"/>
  <c r="I63" i="11" s="1"/>
  <c r="I62" i="11"/>
  <c r="I61" i="11"/>
  <c r="I60" i="11"/>
  <c r="F59" i="11"/>
  <c r="I59" i="11" s="1"/>
  <c r="I58" i="11"/>
  <c r="I57" i="11"/>
  <c r="I56" i="11"/>
  <c r="I55" i="11"/>
  <c r="I54" i="11"/>
  <c r="F53" i="11"/>
  <c r="I53" i="11" s="1"/>
  <c r="I52" i="11"/>
  <c r="F51" i="11"/>
  <c r="I51" i="11" s="1"/>
  <c r="I50" i="11"/>
  <c r="I49" i="11"/>
  <c r="I48" i="11"/>
  <c r="F47" i="11"/>
  <c r="I47" i="11" s="1"/>
  <c r="I46" i="11"/>
  <c r="I45" i="11"/>
  <c r="I42" i="11"/>
  <c r="I41" i="11"/>
  <c r="I40" i="11"/>
  <c r="I39" i="11"/>
  <c r="I38" i="11"/>
  <c r="I37" i="11"/>
  <c r="I36" i="11"/>
  <c r="I35" i="11"/>
  <c r="I32" i="11"/>
  <c r="I31" i="11"/>
  <c r="I30" i="11"/>
  <c r="I29" i="11"/>
  <c r="I28" i="11"/>
  <c r="F25" i="11"/>
  <c r="I25" i="11" s="1"/>
  <c r="F24" i="11"/>
  <c r="I24" i="11" s="1"/>
  <c r="I26" i="11" s="1"/>
  <c r="I21" i="11"/>
  <c r="I20" i="11"/>
  <c r="I19" i="11"/>
  <c r="I18" i="11"/>
  <c r="I17" i="11"/>
  <c r="I16" i="11"/>
  <c r="I15" i="11"/>
  <c r="I14" i="11"/>
  <c r="I13" i="11"/>
  <c r="I12" i="11"/>
  <c r="I11" i="11"/>
  <c r="I10" i="11"/>
  <c r="I9" i="11"/>
  <c r="I8" i="11"/>
  <c r="I140" i="11" l="1"/>
  <c r="I22" i="11"/>
  <c r="I155" i="11"/>
  <c r="J140" i="11"/>
  <c r="I174" i="11"/>
  <c r="I33" i="11"/>
  <c r="I43" i="11"/>
  <c r="I145" i="11"/>
  <c r="J145" i="11" s="1"/>
  <c r="I150" i="11"/>
  <c r="I180" i="11"/>
  <c r="I160" i="11"/>
  <c r="I122" i="11"/>
  <c r="I534" i="6" l="1"/>
  <c r="F25" i="6" l="1"/>
  <c r="H184" i="6" l="1"/>
  <c r="I179" i="6"/>
  <c r="K179" i="6" s="1"/>
  <c r="I155" i="6"/>
  <c r="K155" i="6" s="1"/>
  <c r="I137" i="6"/>
  <c r="K137" i="6" s="1"/>
  <c r="I136" i="6"/>
  <c r="K134" i="6"/>
  <c r="H77" i="6"/>
  <c r="H60" i="6"/>
  <c r="N9" i="6"/>
  <c r="C17" i="10" l="1"/>
  <c r="A20" i="10"/>
  <c r="C18" i="10"/>
  <c r="C16" i="10"/>
  <c r="C15" i="10"/>
  <c r="C14" i="10"/>
  <c r="D600" i="6" l="1"/>
  <c r="F597" i="6"/>
  <c r="F600" i="6" s="1"/>
  <c r="E597" i="6"/>
  <c r="E600" i="6" s="1"/>
  <c r="C601" i="6" l="1"/>
  <c r="C603" i="6" s="1"/>
  <c r="C604" i="6" s="1"/>
  <c r="P614" i="9"/>
  <c r="I614" i="9"/>
  <c r="K614" i="9" s="1"/>
  <c r="Q614" i="9" s="1"/>
  <c r="P611" i="9"/>
  <c r="I611" i="9"/>
  <c r="K611" i="9" s="1"/>
  <c r="Q611" i="9" s="1"/>
  <c r="P608" i="9"/>
  <c r="I608" i="9"/>
  <c r="K608" i="9" s="1"/>
  <c r="Q608" i="9" s="1"/>
  <c r="P605" i="9"/>
  <c r="K605" i="9"/>
  <c r="Q605" i="9" s="1"/>
  <c r="P604" i="9"/>
  <c r="I604" i="9"/>
  <c r="K604" i="9" s="1"/>
  <c r="Q604" i="9" s="1"/>
  <c r="P601" i="9"/>
  <c r="I601" i="9"/>
  <c r="K601" i="9" s="1"/>
  <c r="Q601" i="9" s="1"/>
  <c r="P598" i="9"/>
  <c r="I598" i="9"/>
  <c r="K598" i="9" s="1"/>
  <c r="Q598" i="9" s="1"/>
  <c r="P595" i="9"/>
  <c r="K595" i="9"/>
  <c r="Q595" i="9" s="1"/>
  <c r="P594" i="9"/>
  <c r="I594" i="9"/>
  <c r="K594" i="9" s="1"/>
  <c r="Q594" i="9" s="1"/>
  <c r="P591" i="9"/>
  <c r="K591" i="9"/>
  <c r="Q591" i="9" s="1"/>
  <c r="P590" i="9"/>
  <c r="I590" i="9"/>
  <c r="K590" i="9" s="1"/>
  <c r="Q590" i="9" s="1"/>
  <c r="P587" i="9"/>
  <c r="K587" i="9"/>
  <c r="Q587" i="9" s="1"/>
  <c r="P586" i="9"/>
  <c r="I586" i="9"/>
  <c r="K586" i="9" s="1"/>
  <c r="Q586" i="9" s="1"/>
  <c r="P583" i="9"/>
  <c r="K583" i="9"/>
  <c r="Q583" i="9" s="1"/>
  <c r="P582" i="9"/>
  <c r="I582" i="9"/>
  <c r="K582" i="9" s="1"/>
  <c r="Q582" i="9" s="1"/>
  <c r="P579" i="9"/>
  <c r="K579" i="9"/>
  <c r="Q579" i="9" s="1"/>
  <c r="P578" i="9"/>
  <c r="I578" i="9"/>
  <c r="K578" i="9" s="1"/>
  <c r="Q578" i="9" s="1"/>
  <c r="P575" i="9"/>
  <c r="I575" i="9"/>
  <c r="K575" i="9" s="1"/>
  <c r="Q575" i="9" s="1"/>
  <c r="P572" i="9"/>
  <c r="I572" i="9"/>
  <c r="K572" i="9" s="1"/>
  <c r="Q572" i="9" s="1"/>
  <c r="P569" i="9"/>
  <c r="I569" i="9"/>
  <c r="K569" i="9" s="1"/>
  <c r="Q569" i="9" s="1"/>
  <c r="Q566" i="9"/>
  <c r="P566" i="9"/>
  <c r="K566" i="9"/>
  <c r="P565" i="9"/>
  <c r="I565" i="9"/>
  <c r="K565" i="9" s="1"/>
  <c r="Q565" i="9" s="1"/>
  <c r="P562" i="9"/>
  <c r="K562" i="9"/>
  <c r="Q562" i="9" s="1"/>
  <c r="P561" i="9"/>
  <c r="I561" i="9"/>
  <c r="K561" i="9" s="1"/>
  <c r="Q561" i="9" s="1"/>
  <c r="P558" i="9"/>
  <c r="I558" i="9"/>
  <c r="K558" i="9" s="1"/>
  <c r="Q558" i="9" s="1"/>
  <c r="P555" i="9"/>
  <c r="I555" i="9"/>
  <c r="K555" i="9" s="1"/>
  <c r="Q555" i="9" s="1"/>
  <c r="P552" i="9"/>
  <c r="I552" i="9"/>
  <c r="K552" i="9" s="1"/>
  <c r="Q552" i="9" s="1"/>
  <c r="P549" i="9"/>
  <c r="I549" i="9"/>
  <c r="K549" i="9" s="1"/>
  <c r="Q549" i="9" s="1"/>
  <c r="P546" i="9"/>
  <c r="I546" i="9"/>
  <c r="K546" i="9" s="1"/>
  <c r="Q546" i="9" s="1"/>
  <c r="P544" i="9"/>
  <c r="K544" i="9"/>
  <c r="Q544" i="9" s="1"/>
  <c r="P543" i="9"/>
  <c r="I543" i="9"/>
  <c r="K543" i="9" s="1"/>
  <c r="Q543" i="9" s="1"/>
  <c r="P540" i="9"/>
  <c r="K540" i="9"/>
  <c r="Q540" i="9" s="1"/>
  <c r="I540" i="9"/>
  <c r="P537" i="9"/>
  <c r="I537" i="9"/>
  <c r="K537" i="9" s="1"/>
  <c r="Q537" i="9" s="1"/>
  <c r="P534" i="9"/>
  <c r="I534" i="9"/>
  <c r="K534" i="9" s="1"/>
  <c r="Q534" i="9" s="1"/>
  <c r="P531" i="9"/>
  <c r="I531" i="9"/>
  <c r="K531" i="9" s="1"/>
  <c r="Q531" i="9" s="1"/>
  <c r="H529" i="9"/>
  <c r="P529" i="9" s="1"/>
  <c r="P528" i="9"/>
  <c r="I528" i="9"/>
  <c r="K528" i="9" s="1"/>
  <c r="Q528" i="9" s="1"/>
  <c r="P525" i="9"/>
  <c r="I525" i="9"/>
  <c r="K525" i="9" s="1"/>
  <c r="Q525" i="9" s="1"/>
  <c r="P522" i="9"/>
  <c r="I522" i="9"/>
  <c r="K522" i="9" s="1"/>
  <c r="Q522" i="9" s="1"/>
  <c r="P519" i="9"/>
  <c r="I519" i="9"/>
  <c r="K519" i="9" s="1"/>
  <c r="Q519" i="9" s="1"/>
  <c r="P516" i="9"/>
  <c r="I516" i="9"/>
  <c r="K516" i="9" s="1"/>
  <c r="Q516" i="9" s="1"/>
  <c r="H514" i="9"/>
  <c r="P514" i="9" s="1"/>
  <c r="P513" i="9"/>
  <c r="I513" i="9"/>
  <c r="K513" i="9" s="1"/>
  <c r="Q513" i="9" s="1"/>
  <c r="P511" i="9"/>
  <c r="K511" i="9"/>
  <c r="Q511" i="9" s="1"/>
  <c r="H511" i="9"/>
  <c r="P510" i="9"/>
  <c r="I510" i="9"/>
  <c r="K510" i="9" s="1"/>
  <c r="Q510" i="9" s="1"/>
  <c r="P507" i="9"/>
  <c r="I507" i="9"/>
  <c r="K507" i="9" s="1"/>
  <c r="Q507" i="9" s="1"/>
  <c r="P504" i="9"/>
  <c r="I504" i="9"/>
  <c r="K504" i="9" s="1"/>
  <c r="Q504" i="9" s="1"/>
  <c r="P501" i="9"/>
  <c r="I501" i="9"/>
  <c r="K501" i="9" s="1"/>
  <c r="Q501" i="9" s="1"/>
  <c r="P498" i="9"/>
  <c r="I498" i="9"/>
  <c r="K498" i="9" s="1"/>
  <c r="Q498" i="9" s="1"/>
  <c r="P495" i="9"/>
  <c r="I495" i="9"/>
  <c r="K495" i="9" s="1"/>
  <c r="Q495" i="9" s="1"/>
  <c r="P492" i="9"/>
  <c r="I492" i="9"/>
  <c r="K492" i="9" s="1"/>
  <c r="Q492" i="9" s="1"/>
  <c r="P489" i="9"/>
  <c r="I489" i="9"/>
  <c r="K489" i="9" s="1"/>
  <c r="Q489" i="9" s="1"/>
  <c r="P486" i="9"/>
  <c r="I486" i="9"/>
  <c r="K486" i="9" s="1"/>
  <c r="Q486" i="9" s="1"/>
  <c r="P483" i="9"/>
  <c r="I483" i="9"/>
  <c r="K483" i="9" s="1"/>
  <c r="Q483" i="9" s="1"/>
  <c r="P480" i="9"/>
  <c r="I480" i="9"/>
  <c r="K480" i="9" s="1"/>
  <c r="Q480" i="9" s="1"/>
  <c r="P477" i="9"/>
  <c r="I477" i="9"/>
  <c r="K477" i="9" s="1"/>
  <c r="Q477" i="9" s="1"/>
  <c r="P474" i="9"/>
  <c r="I474" i="9"/>
  <c r="K474" i="9" s="1"/>
  <c r="Q474" i="9" s="1"/>
  <c r="P471" i="9"/>
  <c r="K471" i="9"/>
  <c r="Q471" i="9" s="1"/>
  <c r="I471" i="9"/>
  <c r="P468" i="9"/>
  <c r="I468" i="9"/>
  <c r="K468" i="9" s="1"/>
  <c r="Q468" i="9" s="1"/>
  <c r="P465" i="9"/>
  <c r="I465" i="9"/>
  <c r="K465" i="9" s="1"/>
  <c r="Q465" i="9" s="1"/>
  <c r="P462" i="9"/>
  <c r="K462" i="9"/>
  <c r="Q462" i="9" s="1"/>
  <c r="I462" i="9"/>
  <c r="P459" i="9"/>
  <c r="I459" i="9"/>
  <c r="K459" i="9" s="1"/>
  <c r="Q459" i="9" s="1"/>
  <c r="P456" i="9"/>
  <c r="I456" i="9"/>
  <c r="K456" i="9" s="1"/>
  <c r="Q456" i="9" s="1"/>
  <c r="P453" i="9"/>
  <c r="I453" i="9"/>
  <c r="K453" i="9" s="1"/>
  <c r="Q453" i="9" s="1"/>
  <c r="P450" i="9"/>
  <c r="I450" i="9"/>
  <c r="K450" i="9" s="1"/>
  <c r="Q450" i="9" s="1"/>
  <c r="P447" i="9"/>
  <c r="I447" i="9"/>
  <c r="K447" i="9" s="1"/>
  <c r="Q447" i="9" s="1"/>
  <c r="H445" i="9"/>
  <c r="P445" i="9" s="1"/>
  <c r="P444" i="9"/>
  <c r="I444" i="9"/>
  <c r="K444" i="9" s="1"/>
  <c r="Q444" i="9" s="1"/>
  <c r="P441" i="9"/>
  <c r="I441" i="9"/>
  <c r="K441" i="9" s="1"/>
  <c r="Q441" i="9" s="1"/>
  <c r="P438" i="9"/>
  <c r="I438" i="9"/>
  <c r="K438" i="9" s="1"/>
  <c r="Q438" i="9" s="1"/>
  <c r="P435" i="9"/>
  <c r="I435" i="9"/>
  <c r="K435" i="9" s="1"/>
  <c r="Q435" i="9" s="1"/>
  <c r="P432" i="9"/>
  <c r="I432" i="9"/>
  <c r="K432" i="9" s="1"/>
  <c r="Q432" i="9" s="1"/>
  <c r="H428" i="9"/>
  <c r="H424" i="9"/>
  <c r="H421" i="9"/>
  <c r="H418" i="9"/>
  <c r="H415" i="9"/>
  <c r="H412" i="9"/>
  <c r="H409" i="9"/>
  <c r="H406" i="9"/>
  <c r="H403" i="9"/>
  <c r="N403" i="9" s="1"/>
  <c r="N401" i="9"/>
  <c r="K401" i="9"/>
  <c r="O401" i="9" s="1"/>
  <c r="N400" i="9"/>
  <c r="K400" i="9"/>
  <c r="O400" i="9" s="1"/>
  <c r="H397" i="9"/>
  <c r="H394" i="9"/>
  <c r="H391" i="9"/>
  <c r="N391" i="9" s="1"/>
  <c r="N389" i="9"/>
  <c r="K389" i="9"/>
  <c r="O389" i="9" s="1"/>
  <c r="N388" i="9"/>
  <c r="K388" i="9"/>
  <c r="O388" i="9" s="1"/>
  <c r="H385" i="9"/>
  <c r="N385" i="9" s="1"/>
  <c r="H382" i="9"/>
  <c r="N382" i="9" s="1"/>
  <c r="H379" i="9"/>
  <c r="N379" i="9" s="1"/>
  <c r="H376" i="9"/>
  <c r="H373" i="9"/>
  <c r="N373" i="9" s="1"/>
  <c r="H370" i="9"/>
  <c r="N370" i="9" s="1"/>
  <c r="H367" i="9"/>
  <c r="K367" i="9" s="1"/>
  <c r="O367" i="9" s="1"/>
  <c r="H364" i="9"/>
  <c r="K364" i="9" s="1"/>
  <c r="O364" i="9" s="1"/>
  <c r="H361" i="9"/>
  <c r="N361" i="9" s="1"/>
  <c r="H358" i="9"/>
  <c r="N358" i="9" s="1"/>
  <c r="N356" i="9"/>
  <c r="K356" i="9"/>
  <c r="O356" i="9" s="1"/>
  <c r="N355" i="9"/>
  <c r="K355" i="9"/>
  <c r="O355" i="9" s="1"/>
  <c r="H352" i="9"/>
  <c r="K352" i="9" s="1"/>
  <c r="O352" i="9" s="1"/>
  <c r="H349" i="9"/>
  <c r="H346" i="9"/>
  <c r="N346" i="9" s="1"/>
  <c r="I342" i="9"/>
  <c r="H342" i="9"/>
  <c r="N342" i="9" s="1"/>
  <c r="N339" i="9"/>
  <c r="I339" i="9"/>
  <c r="K339" i="9" s="1"/>
  <c r="O339" i="9" s="1"/>
  <c r="N335" i="9"/>
  <c r="I335" i="9"/>
  <c r="K335" i="9" s="1"/>
  <c r="O335" i="9" s="1"/>
  <c r="I332" i="9"/>
  <c r="H332" i="9"/>
  <c r="K332" i="9" s="1"/>
  <c r="O332" i="9" s="1"/>
  <c r="I329" i="9"/>
  <c r="H329" i="9"/>
  <c r="N329" i="9" s="1"/>
  <c r="I326" i="9"/>
  <c r="H326" i="9"/>
  <c r="N326" i="9" s="1"/>
  <c r="I323" i="9"/>
  <c r="H323" i="9"/>
  <c r="N323" i="9" s="1"/>
  <c r="I320" i="9"/>
  <c r="H320" i="9"/>
  <c r="N320" i="9" s="1"/>
  <c r="I317" i="9"/>
  <c r="H317" i="9"/>
  <c r="I314" i="9"/>
  <c r="H314" i="9"/>
  <c r="N314" i="9" s="1"/>
  <c r="I311" i="9"/>
  <c r="H311" i="9"/>
  <c r="N311" i="9" s="1"/>
  <c r="N308" i="9"/>
  <c r="I308" i="9"/>
  <c r="H308" i="9"/>
  <c r="I305" i="9"/>
  <c r="H305" i="9"/>
  <c r="N305" i="9" s="1"/>
  <c r="N301" i="9"/>
  <c r="I301" i="9"/>
  <c r="K301" i="9" s="1"/>
  <c r="O301" i="9" s="1"/>
  <c r="N298" i="9"/>
  <c r="I298" i="9"/>
  <c r="K298" i="9" s="1"/>
  <c r="O298" i="9" s="1"/>
  <c r="N295" i="9"/>
  <c r="I295" i="9"/>
  <c r="K295" i="9" s="1"/>
  <c r="O295" i="9" s="1"/>
  <c r="I292" i="9"/>
  <c r="H292" i="9"/>
  <c r="N289" i="9"/>
  <c r="I289" i="9"/>
  <c r="K289" i="9" s="1"/>
  <c r="O289" i="9" s="1"/>
  <c r="N286" i="9"/>
  <c r="I286" i="9"/>
  <c r="K286" i="9" s="1"/>
  <c r="O286" i="9" s="1"/>
  <c r="N283" i="9"/>
  <c r="I283" i="9"/>
  <c r="K283" i="9" s="1"/>
  <c r="O283" i="9" s="1"/>
  <c r="I280" i="9"/>
  <c r="H280" i="9"/>
  <c r="N280" i="9" s="1"/>
  <c r="N277" i="9"/>
  <c r="K277" i="9"/>
  <c r="O277" i="9" s="1"/>
  <c r="I277" i="9"/>
  <c r="N274" i="9"/>
  <c r="I274" i="9"/>
  <c r="K274" i="9" s="1"/>
  <c r="O274" i="9" s="1"/>
  <c r="N271" i="9"/>
  <c r="I271" i="9"/>
  <c r="K271" i="9" s="1"/>
  <c r="O271" i="9" s="1"/>
  <c r="N268" i="9"/>
  <c r="I268" i="9"/>
  <c r="K268" i="9" s="1"/>
  <c r="O268" i="9" s="1"/>
  <c r="I265" i="9"/>
  <c r="H265" i="9"/>
  <c r="I262" i="9"/>
  <c r="H262" i="9"/>
  <c r="N259" i="9"/>
  <c r="I259" i="9"/>
  <c r="K259" i="9" s="1"/>
  <c r="O259" i="9" s="1"/>
  <c r="N256" i="9"/>
  <c r="I256" i="9"/>
  <c r="K256" i="9" s="1"/>
  <c r="O256" i="9" s="1"/>
  <c r="N253" i="9"/>
  <c r="I253" i="9"/>
  <c r="K253" i="9" s="1"/>
  <c r="O253" i="9" s="1"/>
  <c r="I250" i="9"/>
  <c r="H250" i="9"/>
  <c r="I247" i="9"/>
  <c r="H247" i="9"/>
  <c r="N247" i="9" s="1"/>
  <c r="I244" i="9"/>
  <c r="H244" i="9"/>
  <c r="N244" i="9" s="1"/>
  <c r="I241" i="9"/>
  <c r="H241" i="9"/>
  <c r="I238" i="9"/>
  <c r="H238" i="9"/>
  <c r="N238" i="9" s="1"/>
  <c r="I235" i="9"/>
  <c r="H235" i="9"/>
  <c r="I232" i="9"/>
  <c r="H232" i="9"/>
  <c r="N232" i="9" s="1"/>
  <c r="I229" i="9"/>
  <c r="H229" i="9"/>
  <c r="N229" i="9" s="1"/>
  <c r="N226" i="9"/>
  <c r="I226" i="9"/>
  <c r="K226" i="9" s="1"/>
  <c r="O226" i="9" s="1"/>
  <c r="I223" i="9"/>
  <c r="H223" i="9"/>
  <c r="N223" i="9" s="1"/>
  <c r="N220" i="9"/>
  <c r="I220" i="9"/>
  <c r="K220" i="9" s="1"/>
  <c r="O220" i="9" s="1"/>
  <c r="N217" i="9"/>
  <c r="I217" i="9"/>
  <c r="K217" i="9" s="1"/>
  <c r="O217" i="9" s="1"/>
  <c r="N214" i="9"/>
  <c r="I214" i="9"/>
  <c r="K214" i="9" s="1"/>
  <c r="O214" i="9" s="1"/>
  <c r="N211" i="9"/>
  <c r="I211" i="9"/>
  <c r="H211" i="9"/>
  <c r="I208" i="9"/>
  <c r="H208" i="9"/>
  <c r="N208" i="9" s="1"/>
  <c r="I205" i="9"/>
  <c r="H205" i="9"/>
  <c r="I202" i="9"/>
  <c r="H202" i="9"/>
  <c r="N202" i="9" s="1"/>
  <c r="I199" i="9"/>
  <c r="H199" i="9"/>
  <c r="N196" i="9"/>
  <c r="I196" i="9"/>
  <c r="H196" i="9"/>
  <c r="K196" i="9" s="1"/>
  <c r="O196" i="9" s="1"/>
  <c r="N192" i="9"/>
  <c r="I192" i="9"/>
  <c r="K192" i="9" s="1"/>
  <c r="O192" i="9" s="1"/>
  <c r="N189" i="9"/>
  <c r="I189" i="9"/>
  <c r="K189" i="9" s="1"/>
  <c r="O189" i="9" s="1"/>
  <c r="I186" i="9"/>
  <c r="H186" i="9"/>
  <c r="N186" i="9" s="1"/>
  <c r="I183" i="9"/>
  <c r="H183" i="9"/>
  <c r="I180" i="9"/>
  <c r="H180" i="9"/>
  <c r="N180" i="9" s="1"/>
  <c r="N177" i="9"/>
  <c r="I177" i="9"/>
  <c r="K177" i="9" s="1"/>
  <c r="O177" i="9" s="1"/>
  <c r="N174" i="9"/>
  <c r="I174" i="9"/>
  <c r="K174" i="9" s="1"/>
  <c r="O174" i="9" s="1"/>
  <c r="I171" i="9"/>
  <c r="H171" i="9"/>
  <c r="N171" i="9" s="1"/>
  <c r="I168" i="9"/>
  <c r="H168" i="9"/>
  <c r="N168" i="9" s="1"/>
  <c r="I165" i="9"/>
  <c r="H165" i="9"/>
  <c r="N162" i="9"/>
  <c r="I162" i="9"/>
  <c r="K162" i="9" s="1"/>
  <c r="O162" i="9" s="1"/>
  <c r="N159" i="9"/>
  <c r="I159" i="9"/>
  <c r="K159" i="9" s="1"/>
  <c r="O159" i="9" s="1"/>
  <c r="N156" i="9"/>
  <c r="I156" i="9"/>
  <c r="K156" i="9" s="1"/>
  <c r="O156" i="9" s="1"/>
  <c r="N153" i="9"/>
  <c r="I153" i="9"/>
  <c r="K153" i="9" s="1"/>
  <c r="O153" i="9" s="1"/>
  <c r="N150" i="9"/>
  <c r="I150" i="9"/>
  <c r="K150" i="9" s="1"/>
  <c r="O150" i="9" s="1"/>
  <c r="I147" i="9"/>
  <c r="H147" i="9"/>
  <c r="N147" i="9" s="1"/>
  <c r="I144" i="9"/>
  <c r="H144" i="9"/>
  <c r="N144" i="9" s="1"/>
  <c r="N141" i="9"/>
  <c r="I141" i="9"/>
  <c r="K141" i="9" s="1"/>
  <c r="O141" i="9" s="1"/>
  <c r="N138" i="9"/>
  <c r="I138" i="9"/>
  <c r="K138" i="9" s="1"/>
  <c r="O138" i="9" s="1"/>
  <c r="N135" i="9"/>
  <c r="I135" i="9"/>
  <c r="K135" i="9" s="1"/>
  <c r="O135" i="9" s="1"/>
  <c r="H132" i="9"/>
  <c r="N132" i="9" s="1"/>
  <c r="H129" i="9"/>
  <c r="N129" i="9" s="1"/>
  <c r="H126" i="9"/>
  <c r="N126" i="9" s="1"/>
  <c r="N123" i="9"/>
  <c r="K123" i="9"/>
  <c r="O123" i="9" s="1"/>
  <c r="N122" i="9"/>
  <c r="K122" i="9"/>
  <c r="O122" i="9" s="1"/>
  <c r="N119" i="9"/>
  <c r="K119" i="9"/>
  <c r="O119" i="9" s="1"/>
  <c r="N118" i="9"/>
  <c r="K118" i="9"/>
  <c r="O118" i="9" s="1"/>
  <c r="H115" i="9"/>
  <c r="N115" i="9" s="1"/>
  <c r="N112" i="9"/>
  <c r="K112" i="9"/>
  <c r="O112" i="9" s="1"/>
  <c r="N111" i="9"/>
  <c r="K111" i="9"/>
  <c r="O111" i="9" s="1"/>
  <c r="N108" i="9"/>
  <c r="K108" i="9"/>
  <c r="O108" i="9" s="1"/>
  <c r="N107" i="9"/>
  <c r="K107" i="9"/>
  <c r="O107" i="9" s="1"/>
  <c r="N104" i="9"/>
  <c r="K104" i="9"/>
  <c r="O104" i="9" s="1"/>
  <c r="N103" i="9"/>
  <c r="K103" i="9"/>
  <c r="O103" i="9" s="1"/>
  <c r="H100" i="9"/>
  <c r="N100" i="9" s="1"/>
  <c r="H97" i="9"/>
  <c r="N94" i="9"/>
  <c r="K94" i="9"/>
  <c r="O94" i="9" s="1"/>
  <c r="N93" i="9"/>
  <c r="K93" i="9"/>
  <c r="O93" i="9" s="1"/>
  <c r="N90" i="9"/>
  <c r="K90" i="9"/>
  <c r="O90" i="9" s="1"/>
  <c r="N89" i="9"/>
  <c r="K89" i="9"/>
  <c r="O89" i="9" s="1"/>
  <c r="O86" i="9"/>
  <c r="N86" i="9"/>
  <c r="K86" i="9"/>
  <c r="N85" i="9"/>
  <c r="K85" i="9"/>
  <c r="O85" i="9" s="1"/>
  <c r="H82" i="9"/>
  <c r="N82" i="9" s="1"/>
  <c r="H79" i="9"/>
  <c r="K79" i="9" s="1"/>
  <c r="O79" i="9" s="1"/>
  <c r="H76" i="9"/>
  <c r="N76" i="9" s="1"/>
  <c r="H73" i="9"/>
  <c r="N73" i="9" s="1"/>
  <c r="N70" i="9"/>
  <c r="K70" i="9"/>
  <c r="O70" i="9" s="1"/>
  <c r="N69" i="9"/>
  <c r="K69" i="9"/>
  <c r="O69" i="9" s="1"/>
  <c r="N66" i="9"/>
  <c r="K66" i="9"/>
  <c r="O66" i="9" s="1"/>
  <c r="N65" i="9"/>
  <c r="K65" i="9"/>
  <c r="O65" i="9" s="1"/>
  <c r="N62" i="9"/>
  <c r="K62" i="9"/>
  <c r="O62" i="9" s="1"/>
  <c r="H61" i="9"/>
  <c r="N61" i="9" s="1"/>
  <c r="H58" i="9"/>
  <c r="N58" i="9" s="1"/>
  <c r="O54" i="9"/>
  <c r="H54" i="9"/>
  <c r="N54" i="9" s="1"/>
  <c r="P54" i="9" s="1"/>
  <c r="N51" i="9"/>
  <c r="P51" i="9" s="1"/>
  <c r="K51" i="9"/>
  <c r="O51" i="9" s="1"/>
  <c r="N50" i="9"/>
  <c r="P50" i="9" s="1"/>
  <c r="K50" i="9"/>
  <c r="O50" i="9" s="1"/>
  <c r="O47" i="9"/>
  <c r="H47" i="9"/>
  <c r="N47" i="9" s="1"/>
  <c r="P47" i="9" s="1"/>
  <c r="N44" i="9"/>
  <c r="P44" i="9" s="1"/>
  <c r="K44" i="9"/>
  <c r="O44" i="9" s="1"/>
  <c r="N43" i="9"/>
  <c r="P43" i="9" s="1"/>
  <c r="K43" i="9"/>
  <c r="O43" i="9" s="1"/>
  <c r="O40" i="9"/>
  <c r="H40" i="9"/>
  <c r="N40" i="9" s="1"/>
  <c r="P40" i="9" s="1"/>
  <c r="V39" i="9"/>
  <c r="V37" i="9"/>
  <c r="H37" i="9"/>
  <c r="N37" i="9" s="1"/>
  <c r="P37" i="9" s="1"/>
  <c r="N34" i="9"/>
  <c r="P34" i="9" s="1"/>
  <c r="K34" i="9"/>
  <c r="O34" i="9" s="1"/>
  <c r="N31" i="9"/>
  <c r="P31" i="9" s="1"/>
  <c r="K31" i="9"/>
  <c r="O31" i="9" s="1"/>
  <c r="H28" i="9"/>
  <c r="N28" i="9" s="1"/>
  <c r="P28" i="9" s="1"/>
  <c r="N25" i="9"/>
  <c r="P25" i="9" s="1"/>
  <c r="K25" i="9"/>
  <c r="O25" i="9" s="1"/>
  <c r="N22" i="9"/>
  <c r="P22" i="9" s="1"/>
  <c r="K22" i="9"/>
  <c r="O22" i="9" s="1"/>
  <c r="N21" i="9"/>
  <c r="P21" i="9" s="1"/>
  <c r="K21" i="9"/>
  <c r="O21" i="9" s="1"/>
  <c r="N18" i="9"/>
  <c r="P18" i="9" s="1"/>
  <c r="K18" i="9"/>
  <c r="O18" i="9" s="1"/>
  <c r="N15" i="9"/>
  <c r="P15" i="9" s="1"/>
  <c r="K15" i="9"/>
  <c r="O15" i="9" s="1"/>
  <c r="O12" i="9"/>
  <c r="N12" i="9"/>
  <c r="P12" i="9" s="1"/>
  <c r="K12" i="9"/>
  <c r="N9" i="9"/>
  <c r="P9" i="9" s="1"/>
  <c r="K9" i="9"/>
  <c r="K320" i="9" l="1"/>
  <c r="O320" i="9" s="1"/>
  <c r="K373" i="9"/>
  <c r="O373" i="9" s="1"/>
  <c r="K165" i="9"/>
  <c r="O165" i="9" s="1"/>
  <c r="N79" i="9"/>
  <c r="K529" i="9"/>
  <c r="Q529" i="9" s="1"/>
  <c r="N332" i="9"/>
  <c r="K208" i="9"/>
  <c r="O208" i="9" s="1"/>
  <c r="K308" i="9"/>
  <c r="O308" i="9" s="1"/>
  <c r="K262" i="9"/>
  <c r="O262" i="9" s="1"/>
  <c r="N367" i="9"/>
  <c r="K28" i="9"/>
  <c r="O28" i="9" s="1"/>
  <c r="K171" i="9"/>
  <c r="O171" i="9" s="1"/>
  <c r="K346" i="9"/>
  <c r="O346" i="9" s="1"/>
  <c r="N352" i="9"/>
  <c r="K311" i="9"/>
  <c r="O311" i="9" s="1"/>
  <c r="K211" i="9"/>
  <c r="O211" i="9" s="1"/>
  <c r="K232" i="9"/>
  <c r="O232" i="9" s="1"/>
  <c r="K238" i="9"/>
  <c r="O238" i="9" s="1"/>
  <c r="K280" i="9"/>
  <c r="O280" i="9" s="1"/>
  <c r="K342" i="9"/>
  <c r="O342" i="9" s="1"/>
  <c r="K323" i="9"/>
  <c r="O323" i="9" s="1"/>
  <c r="K361" i="9"/>
  <c r="O361" i="9" s="1"/>
  <c r="N364" i="9"/>
  <c r="K379" i="9"/>
  <c r="O379" i="9" s="1"/>
  <c r="K129" i="9"/>
  <c r="O129" i="9" s="1"/>
  <c r="K58" i="9"/>
  <c r="O58" i="9" s="1"/>
  <c r="K73" i="9"/>
  <c r="O73" i="9" s="1"/>
  <c r="K147" i="9"/>
  <c r="O147" i="9" s="1"/>
  <c r="K180" i="9"/>
  <c r="O180" i="9" s="1"/>
  <c r="K202" i="9"/>
  <c r="O202" i="9" s="1"/>
  <c r="K247" i="9"/>
  <c r="O247" i="9" s="1"/>
  <c r="N262" i="9"/>
  <c r="K314" i="9"/>
  <c r="O314" i="9" s="1"/>
  <c r="K329" i="9"/>
  <c r="O329" i="9" s="1"/>
  <c r="K358" i="9"/>
  <c r="O358" i="9" s="1"/>
  <c r="K385" i="9"/>
  <c r="O385" i="9" s="1"/>
  <c r="K391" i="9"/>
  <c r="O391" i="9" s="1"/>
  <c r="K514" i="9"/>
  <c r="Q514" i="9" s="1"/>
  <c r="K168" i="9"/>
  <c r="O168" i="9" s="1"/>
  <c r="K317" i="9"/>
  <c r="O317" i="9" s="1"/>
  <c r="K76" i="9"/>
  <c r="O76" i="9" s="1"/>
  <c r="K82" i="9"/>
  <c r="O82" i="9" s="1"/>
  <c r="K115" i="9"/>
  <c r="O115" i="9" s="1"/>
  <c r="K241" i="9"/>
  <c r="O241" i="9" s="1"/>
  <c r="N241" i="9"/>
  <c r="K205" i="9"/>
  <c r="O205" i="9" s="1"/>
  <c r="N205" i="9"/>
  <c r="N235" i="9"/>
  <c r="K235" i="9"/>
  <c r="O235" i="9" s="1"/>
  <c r="N265" i="9"/>
  <c r="K265" i="9"/>
  <c r="O265" i="9" s="1"/>
  <c r="N394" i="9"/>
  <c r="K394" i="9"/>
  <c r="O394" i="9" s="1"/>
  <c r="N199" i="9"/>
  <c r="K199" i="9"/>
  <c r="O199" i="9" s="1"/>
  <c r="N250" i="9"/>
  <c r="K250" i="9"/>
  <c r="O250" i="9" s="1"/>
  <c r="K305" i="9"/>
  <c r="O305" i="9" s="1"/>
  <c r="N397" i="9"/>
  <c r="K397" i="9"/>
  <c r="O397" i="9" s="1"/>
  <c r="N97" i="9"/>
  <c r="K97" i="9"/>
  <c r="O97" i="9" s="1"/>
  <c r="K144" i="9"/>
  <c r="O144" i="9" s="1"/>
  <c r="N165" i="9"/>
  <c r="K229" i="9"/>
  <c r="O229" i="9" s="1"/>
  <c r="K326" i="9"/>
  <c r="O326" i="9" s="1"/>
  <c r="K382" i="9"/>
  <c r="O382" i="9" s="1"/>
  <c r="K445" i="9"/>
  <c r="Q445" i="9" s="1"/>
  <c r="Q617" i="9" s="1"/>
  <c r="K61" i="9"/>
  <c r="O61" i="9" s="1"/>
  <c r="K132" i="9"/>
  <c r="O132" i="9" s="1"/>
  <c r="K186" i="9"/>
  <c r="O186" i="9" s="1"/>
  <c r="K244" i="9"/>
  <c r="O244" i="9" s="1"/>
  <c r="O9" i="9"/>
  <c r="K37" i="9"/>
  <c r="O37" i="9" s="1"/>
  <c r="K126" i="9"/>
  <c r="O126" i="9" s="1"/>
  <c r="K223" i="9"/>
  <c r="O223" i="9" s="1"/>
  <c r="N376" i="9"/>
  <c r="K376" i="9"/>
  <c r="O376" i="9" s="1"/>
  <c r="K100" i="9"/>
  <c r="O100" i="9" s="1"/>
  <c r="N292" i="9"/>
  <c r="K292" i="9"/>
  <c r="O292" i="9" s="1"/>
  <c r="N349" i="9"/>
  <c r="K349" i="9"/>
  <c r="O349" i="9" s="1"/>
  <c r="N183" i="9"/>
  <c r="K183" i="9"/>
  <c r="O183" i="9" s="1"/>
  <c r="K370" i="9"/>
  <c r="O370" i="9" s="1"/>
  <c r="K403" i="9"/>
  <c r="O403" i="9" s="1"/>
  <c r="N317" i="9"/>
  <c r="H643" i="8"/>
  <c r="H641" i="8"/>
  <c r="H639" i="8"/>
  <c r="H637" i="8"/>
  <c r="H635" i="8"/>
  <c r="H633" i="8"/>
  <c r="H631" i="8"/>
  <c r="H629" i="8"/>
  <c r="H627" i="8"/>
  <c r="H625" i="8"/>
  <c r="H623" i="8"/>
  <c r="H621" i="8"/>
  <c r="H619" i="8"/>
  <c r="H617" i="8"/>
  <c r="H615" i="8"/>
  <c r="H613" i="8"/>
  <c r="H611" i="8"/>
  <c r="I542" i="6"/>
  <c r="Q618" i="9" l="1"/>
  <c r="Q619" i="9" s="1"/>
  <c r="O617" i="9"/>
  <c r="O618" i="9" s="1"/>
  <c r="O619" i="9" s="1"/>
  <c r="K617" i="9"/>
  <c r="K578" i="6"/>
  <c r="Q578" i="6" s="1"/>
  <c r="P578" i="6"/>
  <c r="I587" i="6"/>
  <c r="K587" i="6" s="1"/>
  <c r="Q587" i="6" s="1"/>
  <c r="I584" i="6"/>
  <c r="K584" i="6" s="1"/>
  <c r="Q584" i="6" s="1"/>
  <c r="I581" i="6"/>
  <c r="K581" i="6" s="1"/>
  <c r="Q581" i="6" s="1"/>
  <c r="I577" i="6"/>
  <c r="K577" i="6" s="1"/>
  <c r="Q577" i="6" s="1"/>
  <c r="I571" i="6"/>
  <c r="K571" i="6" s="1"/>
  <c r="Q571" i="6" s="1"/>
  <c r="I574" i="6"/>
  <c r="K574" i="6" s="1"/>
  <c r="Q574" i="6" s="1"/>
  <c r="P587" i="6"/>
  <c r="P584" i="6"/>
  <c r="P581" i="6"/>
  <c r="P577" i="6"/>
  <c r="P574" i="6"/>
  <c r="P571" i="6"/>
  <c r="K568" i="6"/>
  <c r="Q568" i="6" s="1"/>
  <c r="I567" i="6"/>
  <c r="K567" i="6" s="1"/>
  <c r="Q567" i="6" s="1"/>
  <c r="K564" i="6"/>
  <c r="Q564" i="6" s="1"/>
  <c r="I563" i="6"/>
  <c r="K563" i="6" s="1"/>
  <c r="Q563" i="6" s="1"/>
  <c r="I559" i="6"/>
  <c r="K559" i="6" s="1"/>
  <c r="Q559" i="6" s="1"/>
  <c r="P560" i="6"/>
  <c r="P568" i="6"/>
  <c r="P567" i="6"/>
  <c r="P564" i="6"/>
  <c r="P563" i="6"/>
  <c r="P559" i="6"/>
  <c r="P556" i="6"/>
  <c r="I555" i="6"/>
  <c r="K555" i="6" s="1"/>
  <c r="Q555" i="6" s="1"/>
  <c r="P555" i="6"/>
  <c r="K552" i="6"/>
  <c r="Q552" i="6" s="1"/>
  <c r="P552" i="6"/>
  <c r="I551" i="6"/>
  <c r="K551" i="6" s="1"/>
  <c r="Q551" i="6" s="1"/>
  <c r="P551" i="6"/>
  <c r="I548" i="6"/>
  <c r="K548" i="6" s="1"/>
  <c r="Q548" i="6" s="1"/>
  <c r="P548" i="6"/>
  <c r="I545" i="6"/>
  <c r="K545" i="6" s="1"/>
  <c r="Q545" i="6" s="1"/>
  <c r="P545" i="6"/>
  <c r="P542" i="6"/>
  <c r="K542" i="6"/>
  <c r="Q542" i="6" s="1"/>
  <c r="K539" i="6"/>
  <c r="Q539" i="6" s="1"/>
  <c r="I538" i="6"/>
  <c r="K538" i="6" s="1"/>
  <c r="Q538" i="6" s="1"/>
  <c r="P539" i="6"/>
  <c r="P538" i="6"/>
  <c r="K535" i="6"/>
  <c r="Q535" i="6" s="1"/>
  <c r="P535" i="6"/>
  <c r="P534" i="6"/>
  <c r="K534" i="6"/>
  <c r="Q534" i="6" s="1"/>
  <c r="P531" i="6"/>
  <c r="I531" i="6"/>
  <c r="K531" i="6" s="1"/>
  <c r="Q531" i="6" s="1"/>
  <c r="K618" i="9" l="1"/>
  <c r="K619" i="9" s="1"/>
  <c r="K560" i="6"/>
  <c r="Q560" i="6" s="1"/>
  <c r="K556" i="6"/>
  <c r="Q556" i="6" s="1"/>
  <c r="H530" i="8" l="1"/>
  <c r="H529" i="8"/>
  <c r="H528" i="8"/>
  <c r="H527" i="8"/>
  <c r="H526" i="8"/>
  <c r="H523" i="8"/>
  <c r="H522" i="8"/>
  <c r="H521" i="8"/>
  <c r="H520" i="8"/>
  <c r="H518" i="8"/>
  <c r="H515" i="8"/>
  <c r="H514" i="8"/>
  <c r="H513" i="8"/>
  <c r="H512" i="8"/>
  <c r="H511" i="8"/>
  <c r="H508" i="8"/>
  <c r="H507" i="8"/>
  <c r="H506" i="8"/>
  <c r="E503" i="8"/>
  <c r="H503" i="8" s="1"/>
  <c r="H502" i="8"/>
  <c r="H501" i="8"/>
  <c r="H500" i="8"/>
  <c r="H499" i="8"/>
  <c r="H498" i="8"/>
  <c r="H497" i="8"/>
  <c r="H496" i="8"/>
  <c r="H495" i="8"/>
  <c r="H494" i="8"/>
  <c r="H493" i="8"/>
  <c r="H492" i="8"/>
  <c r="H491" i="8"/>
  <c r="E490" i="8"/>
  <c r="H490" i="8" s="1"/>
  <c r="H487" i="8"/>
  <c r="H486" i="8"/>
  <c r="H485" i="8"/>
  <c r="H484" i="8"/>
  <c r="H483" i="8"/>
  <c r="H480" i="8"/>
  <c r="H479" i="8"/>
  <c r="H478" i="8"/>
  <c r="H477" i="8"/>
  <c r="H476" i="8"/>
  <c r="H475" i="8"/>
  <c r="H474" i="8"/>
  <c r="H473" i="8"/>
  <c r="H472" i="8"/>
  <c r="H471" i="8"/>
  <c r="H470" i="8"/>
  <c r="H469" i="8"/>
  <c r="H466" i="8"/>
  <c r="H465" i="8"/>
  <c r="H464" i="8"/>
  <c r="H461" i="8"/>
  <c r="H460" i="8"/>
  <c r="H459" i="8"/>
  <c r="H458" i="8"/>
  <c r="H457" i="8"/>
  <c r="H456" i="8"/>
  <c r="H455" i="8"/>
  <c r="H454" i="8"/>
  <c r="H453" i="8"/>
  <c r="H452" i="8"/>
  <c r="H451" i="8"/>
  <c r="H450" i="8"/>
  <c r="H449" i="8"/>
  <c r="H448" i="8"/>
  <c r="H447" i="8"/>
  <c r="H446" i="8"/>
  <c r="H445" i="8"/>
  <c r="H444" i="8"/>
  <c r="H443" i="8"/>
  <c r="H442" i="8"/>
  <c r="H439" i="8"/>
  <c r="H438" i="8"/>
  <c r="H437" i="8"/>
  <c r="H436" i="8"/>
  <c r="H435" i="8"/>
  <c r="H434" i="8"/>
  <c r="H433" i="8"/>
  <c r="F430" i="8"/>
  <c r="H430" i="8" s="1"/>
  <c r="F429" i="8"/>
  <c r="H429" i="8" s="1"/>
  <c r="F428" i="8"/>
  <c r="H428" i="8" s="1"/>
  <c r="F427" i="8"/>
  <c r="H427" i="8" s="1"/>
  <c r="F426" i="8"/>
  <c r="H426" i="8" s="1"/>
  <c r="F425" i="8"/>
  <c r="H425" i="8" s="1"/>
  <c r="F424" i="8"/>
  <c r="H424" i="8" s="1"/>
  <c r="F423" i="8"/>
  <c r="H423" i="8" s="1"/>
  <c r="F422" i="8"/>
  <c r="H422" i="8" s="1"/>
  <c r="F421" i="8"/>
  <c r="H421" i="8" s="1"/>
  <c r="F420" i="8"/>
  <c r="H420" i="8" s="1"/>
  <c r="F419" i="8"/>
  <c r="H419" i="8" s="1"/>
  <c r="F418" i="8"/>
  <c r="H418" i="8" s="1"/>
  <c r="F417" i="8"/>
  <c r="H417" i="8" s="1"/>
  <c r="H414" i="8"/>
  <c r="H411" i="8"/>
  <c r="H410" i="8"/>
  <c r="H407" i="8"/>
  <c r="H406" i="8"/>
  <c r="H403" i="8"/>
  <c r="H402" i="8"/>
  <c r="H399" i="8"/>
  <c r="H398" i="8"/>
  <c r="H400" i="8" s="1"/>
  <c r="H395" i="8"/>
  <c r="F394" i="8"/>
  <c r="H394" i="8" s="1"/>
  <c r="F393" i="8"/>
  <c r="H393" i="8" s="1"/>
  <c r="H390" i="8"/>
  <c r="H391" i="8" s="1"/>
  <c r="H387" i="8"/>
  <c r="H384" i="8"/>
  <c r="F381" i="8"/>
  <c r="H381" i="8" s="1"/>
  <c r="F380" i="8"/>
  <c r="H380" i="8" s="1"/>
  <c r="F379" i="8"/>
  <c r="H379" i="8" s="1"/>
  <c r="F378" i="8"/>
  <c r="H378" i="8" s="1"/>
  <c r="F377" i="8"/>
  <c r="H377" i="8" s="1"/>
  <c r="F376" i="8"/>
  <c r="H376" i="8" s="1"/>
  <c r="F375" i="8"/>
  <c r="H375" i="8" s="1"/>
  <c r="F374" i="8"/>
  <c r="H374" i="8" s="1"/>
  <c r="F373" i="8"/>
  <c r="H373" i="8" s="1"/>
  <c r="F372" i="8"/>
  <c r="H372" i="8" s="1"/>
  <c r="F371" i="8"/>
  <c r="H371" i="8" s="1"/>
  <c r="F370" i="8"/>
  <c r="H370" i="8" s="1"/>
  <c r="F369" i="8"/>
  <c r="H369" i="8" s="1"/>
  <c r="F368" i="8"/>
  <c r="H368" i="8" s="1"/>
  <c r="F367" i="8"/>
  <c r="H367" i="8" s="1"/>
  <c r="F366" i="8"/>
  <c r="H366" i="8" s="1"/>
  <c r="F365" i="8"/>
  <c r="H365" i="8" s="1"/>
  <c r="F364" i="8"/>
  <c r="H364" i="8" s="1"/>
  <c r="F363" i="8"/>
  <c r="H363" i="8" s="1"/>
  <c r="H362" i="8"/>
  <c r="F361" i="8"/>
  <c r="H361" i="8" s="1"/>
  <c r="F360" i="8"/>
  <c r="H360" i="8" s="1"/>
  <c r="F359" i="8"/>
  <c r="H359" i="8" s="1"/>
  <c r="H358" i="8"/>
  <c r="H357" i="8"/>
  <c r="F356" i="8"/>
  <c r="H356" i="8" s="1"/>
  <c r="F355" i="8"/>
  <c r="H355" i="8" s="1"/>
  <c r="F354" i="8"/>
  <c r="H354" i="8" s="1"/>
  <c r="F353" i="8"/>
  <c r="H353" i="8" s="1"/>
  <c r="H352" i="8"/>
  <c r="H351" i="8"/>
  <c r="F350" i="8"/>
  <c r="H350" i="8" s="1"/>
  <c r="F349" i="8"/>
  <c r="H349" i="8" s="1"/>
  <c r="F348" i="8"/>
  <c r="H348" i="8" s="1"/>
  <c r="F347" i="8"/>
  <c r="H347" i="8" s="1"/>
  <c r="F346" i="8"/>
  <c r="H346" i="8" s="1"/>
  <c r="F345" i="8"/>
  <c r="H345" i="8" s="1"/>
  <c r="F344" i="8"/>
  <c r="H344" i="8" s="1"/>
  <c r="F343" i="8"/>
  <c r="H343" i="8" s="1"/>
  <c r="F342" i="8"/>
  <c r="H342" i="8" s="1"/>
  <c r="F341" i="8"/>
  <c r="H341" i="8" s="1"/>
  <c r="H338" i="8"/>
  <c r="H337" i="8"/>
  <c r="H336" i="8"/>
  <c r="H335" i="8"/>
  <c r="H334" i="8"/>
  <c r="H333" i="8"/>
  <c r="H332" i="8"/>
  <c r="H331" i="8"/>
  <c r="H330" i="8"/>
  <c r="H329" i="8"/>
  <c r="H328" i="8"/>
  <c r="H327" i="8"/>
  <c r="H326" i="8"/>
  <c r="H325" i="8"/>
  <c r="H322" i="8"/>
  <c r="H321" i="8"/>
  <c r="H320" i="8"/>
  <c r="H319" i="8"/>
  <c r="H318" i="8"/>
  <c r="H317" i="8"/>
  <c r="H316" i="8"/>
  <c r="H315" i="8"/>
  <c r="H314" i="8"/>
  <c r="H313" i="8"/>
  <c r="H312" i="8"/>
  <c r="F311" i="8"/>
  <c r="H311" i="8" s="1"/>
  <c r="H310" i="8"/>
  <c r="H309" i="8"/>
  <c r="H308" i="8"/>
  <c r="H307" i="8"/>
  <c r="H306" i="8"/>
  <c r="H305" i="8"/>
  <c r="H304" i="8"/>
  <c r="H303" i="8"/>
  <c r="H302" i="8"/>
  <c r="H301" i="8"/>
  <c r="H300" i="8"/>
  <c r="H299" i="8"/>
  <c r="H298" i="8"/>
  <c r="H297" i="8"/>
  <c r="H296" i="8"/>
  <c r="H295" i="8"/>
  <c r="H294" i="8"/>
  <c r="H293" i="8"/>
  <c r="H292" i="8"/>
  <c r="H291" i="8"/>
  <c r="H288" i="8"/>
  <c r="H287" i="8"/>
  <c r="H286" i="8"/>
  <c r="H285" i="8"/>
  <c r="H284" i="8"/>
  <c r="H283" i="8"/>
  <c r="H282" i="8"/>
  <c r="H281" i="8"/>
  <c r="H280" i="8"/>
  <c r="H279" i="8"/>
  <c r="H278" i="8"/>
  <c r="H277" i="8"/>
  <c r="H276" i="8"/>
  <c r="H275" i="8"/>
  <c r="H274" i="8"/>
  <c r="H273" i="8"/>
  <c r="H272" i="8"/>
  <c r="H271" i="8"/>
  <c r="H270" i="8"/>
  <c r="H269" i="8"/>
  <c r="H268" i="8"/>
  <c r="H267" i="8"/>
  <c r="H266" i="8"/>
  <c r="H265" i="8"/>
  <c r="H264" i="8"/>
  <c r="H263" i="8"/>
  <c r="H262" i="8"/>
  <c r="H261" i="8"/>
  <c r="H260" i="8"/>
  <c r="H259" i="8"/>
  <c r="H258" i="8"/>
  <c r="E257" i="8"/>
  <c r="H257" i="8" s="1"/>
  <c r="H256" i="8"/>
  <c r="H255" i="8"/>
  <c r="H254" i="8"/>
  <c r="H253" i="8"/>
  <c r="H252" i="8"/>
  <c r="H251" i="8"/>
  <c r="H250" i="8"/>
  <c r="H249" i="8"/>
  <c r="H248" i="8"/>
  <c r="H247" i="8"/>
  <c r="H246" i="8"/>
  <c r="H245" i="8"/>
  <c r="H244" i="8"/>
  <c r="H243" i="8"/>
  <c r="H242" i="8"/>
  <c r="H241" i="8"/>
  <c r="E240" i="8"/>
  <c r="H240" i="8" s="1"/>
  <c r="H239" i="8"/>
  <c r="H238" i="8"/>
  <c r="H237" i="8"/>
  <c r="H236" i="8"/>
  <c r="H235" i="8"/>
  <c r="H234" i="8"/>
  <c r="H233" i="8"/>
  <c r="H232" i="8"/>
  <c r="E231" i="8"/>
  <c r="H231" i="8" s="1"/>
  <c r="H230" i="8"/>
  <c r="H229" i="8"/>
  <c r="H228" i="8"/>
  <c r="H227" i="8"/>
  <c r="H226" i="8"/>
  <c r="H225" i="8"/>
  <c r="H224" i="8"/>
  <c r="H223" i="8"/>
  <c r="H222" i="8"/>
  <c r="H221" i="8"/>
  <c r="H220" i="8"/>
  <c r="E219" i="8"/>
  <c r="H219" i="8" s="1"/>
  <c r="H218" i="8"/>
  <c r="H217" i="8"/>
  <c r="G216" i="8"/>
  <c r="H216" i="8" s="1"/>
  <c r="H215" i="8"/>
  <c r="E214" i="8"/>
  <c r="H214" i="8" s="1"/>
  <c r="H213" i="8"/>
  <c r="E212" i="8"/>
  <c r="H212" i="8" s="1"/>
  <c r="H211" i="8"/>
  <c r="E210" i="8"/>
  <c r="H210" i="8" s="1"/>
  <c r="H209" i="8"/>
  <c r="E208" i="8"/>
  <c r="H208" i="8" s="1"/>
  <c r="H207" i="8"/>
  <c r="H206" i="8"/>
  <c r="H205" i="8"/>
  <c r="H204" i="8"/>
  <c r="H203" i="8"/>
  <c r="H202" i="8"/>
  <c r="H201" i="8"/>
  <c r="H200" i="8"/>
  <c r="H199" i="8"/>
  <c r="H198" i="8"/>
  <c r="H197" i="8"/>
  <c r="E196" i="8"/>
  <c r="H196" i="8" s="1"/>
  <c r="H195" i="8"/>
  <c r="H194" i="8"/>
  <c r="H193" i="8"/>
  <c r="H192" i="8"/>
  <c r="E191" i="8"/>
  <c r="H191" i="8" s="1"/>
  <c r="H190" i="8"/>
  <c r="H189" i="8"/>
  <c r="E188" i="8"/>
  <c r="H188" i="8" s="1"/>
  <c r="H187" i="8"/>
  <c r="H186" i="8"/>
  <c r="H185" i="8"/>
  <c r="E184" i="8"/>
  <c r="H184" i="8" s="1"/>
  <c r="H183" i="8"/>
  <c r="H182" i="8"/>
  <c r="H181" i="8"/>
  <c r="E180" i="8"/>
  <c r="H180" i="8" s="1"/>
  <c r="H179" i="8"/>
  <c r="H178" i="8"/>
  <c r="E177" i="8"/>
  <c r="H177" i="8" s="1"/>
  <c r="H176" i="8"/>
  <c r="H175" i="8"/>
  <c r="E174" i="8"/>
  <c r="H174" i="8" s="1"/>
  <c r="H173" i="8"/>
  <c r="H172" i="8"/>
  <c r="H171" i="8"/>
  <c r="H170" i="8"/>
  <c r="E169" i="8"/>
  <c r="H169" i="8" s="1"/>
  <c r="H168" i="8"/>
  <c r="H167" i="8"/>
  <c r="H166" i="8"/>
  <c r="H165" i="8"/>
  <c r="H164" i="8"/>
  <c r="H163" i="8"/>
  <c r="H160" i="8"/>
  <c r="H159" i="8"/>
  <c r="H158" i="8"/>
  <c r="H157" i="8"/>
  <c r="H156" i="8"/>
  <c r="H155" i="8"/>
  <c r="H154" i="8"/>
  <c r="H153" i="8"/>
  <c r="H152" i="8"/>
  <c r="H151" i="8"/>
  <c r="H150" i="8"/>
  <c r="H149" i="8"/>
  <c r="H148" i="8"/>
  <c r="H147" i="8"/>
  <c r="H146" i="8"/>
  <c r="H145" i="8"/>
  <c r="H144" i="8"/>
  <c r="H143" i="8"/>
  <c r="H142" i="8"/>
  <c r="H141" i="8"/>
  <c r="H140" i="8"/>
  <c r="H139" i="8"/>
  <c r="H138" i="8"/>
  <c r="H137" i="8"/>
  <c r="H136" i="8"/>
  <c r="H135" i="8"/>
  <c r="H134" i="8"/>
  <c r="H133" i="8"/>
  <c r="H132" i="8"/>
  <c r="H131" i="8"/>
  <c r="H130" i="8"/>
  <c r="E129" i="8"/>
  <c r="H129" i="8" s="1"/>
  <c r="H128" i="8"/>
  <c r="H127" i="8"/>
  <c r="H126" i="8"/>
  <c r="H125" i="8"/>
  <c r="H124" i="8"/>
  <c r="H123" i="8"/>
  <c r="H122" i="8"/>
  <c r="H121" i="8"/>
  <c r="H120" i="8"/>
  <c r="H119" i="8"/>
  <c r="H118" i="8"/>
  <c r="H117" i="8"/>
  <c r="H116" i="8"/>
  <c r="H115" i="8"/>
  <c r="H114" i="8"/>
  <c r="H113" i="8"/>
  <c r="E112" i="8"/>
  <c r="H112" i="8" s="1"/>
  <c r="H111" i="8"/>
  <c r="H110" i="8"/>
  <c r="H109" i="8"/>
  <c r="H108" i="8"/>
  <c r="H107" i="8"/>
  <c r="H106" i="8"/>
  <c r="H105" i="8"/>
  <c r="H104" i="8"/>
  <c r="E103" i="8"/>
  <c r="H103" i="8" s="1"/>
  <c r="H102" i="8"/>
  <c r="H101" i="8"/>
  <c r="H100" i="8"/>
  <c r="H99" i="8"/>
  <c r="H98" i="8"/>
  <c r="H97" i="8"/>
  <c r="H96" i="8"/>
  <c r="H95" i="8"/>
  <c r="H94" i="8"/>
  <c r="H93" i="8"/>
  <c r="H92" i="8"/>
  <c r="E91" i="8"/>
  <c r="H91" i="8" s="1"/>
  <c r="H90" i="8"/>
  <c r="H89" i="8"/>
  <c r="G88" i="8"/>
  <c r="H88" i="8" s="1"/>
  <c r="H87" i="8"/>
  <c r="E86" i="8"/>
  <c r="H86" i="8" s="1"/>
  <c r="H85" i="8"/>
  <c r="E84" i="8"/>
  <c r="H84" i="8" s="1"/>
  <c r="H83" i="8"/>
  <c r="E82" i="8"/>
  <c r="H82" i="8" s="1"/>
  <c r="H81" i="8"/>
  <c r="E80" i="8"/>
  <c r="H80" i="8" s="1"/>
  <c r="H79" i="8"/>
  <c r="H78" i="8"/>
  <c r="H77" i="8"/>
  <c r="H76" i="8"/>
  <c r="H75" i="8"/>
  <c r="H74" i="8"/>
  <c r="H73" i="8"/>
  <c r="H72" i="8"/>
  <c r="H71" i="8"/>
  <c r="H70" i="8"/>
  <c r="H69" i="8"/>
  <c r="E68" i="8"/>
  <c r="H68" i="8" s="1"/>
  <c r="H67" i="8"/>
  <c r="H66" i="8"/>
  <c r="H65" i="8"/>
  <c r="H64" i="8"/>
  <c r="E63" i="8"/>
  <c r="H63" i="8" s="1"/>
  <c r="H62" i="8"/>
  <c r="H61" i="8"/>
  <c r="E60" i="8"/>
  <c r="H60" i="8" s="1"/>
  <c r="H59" i="8"/>
  <c r="H58" i="8"/>
  <c r="H57" i="8"/>
  <c r="E56" i="8"/>
  <c r="H56" i="8" s="1"/>
  <c r="H55" i="8"/>
  <c r="H54" i="8"/>
  <c r="H53" i="8"/>
  <c r="E52" i="8"/>
  <c r="H52" i="8" s="1"/>
  <c r="H51" i="8"/>
  <c r="H50" i="8"/>
  <c r="E49" i="8"/>
  <c r="H49" i="8" s="1"/>
  <c r="H48" i="8"/>
  <c r="H47" i="8"/>
  <c r="E46" i="8"/>
  <c r="H46" i="8" s="1"/>
  <c r="H45" i="8"/>
  <c r="H44" i="8"/>
  <c r="H43" i="8"/>
  <c r="H42" i="8"/>
  <c r="H41" i="8"/>
  <c r="H40" i="8"/>
  <c r="E39" i="8"/>
  <c r="H39" i="8" s="1"/>
  <c r="H38" i="8"/>
  <c r="H37" i="8"/>
  <c r="H36" i="8"/>
  <c r="H35" i="8"/>
  <c r="H34" i="8"/>
  <c r="G33" i="8"/>
  <c r="H33" i="8" s="1"/>
  <c r="H30" i="8"/>
  <c r="H29" i="8"/>
  <c r="H28" i="8"/>
  <c r="H27" i="8"/>
  <c r="H26" i="8"/>
  <c r="H608" i="8"/>
  <c r="H607" i="8"/>
  <c r="H606" i="8"/>
  <c r="H605" i="8"/>
  <c r="H604" i="8"/>
  <c r="H601" i="8"/>
  <c r="H602" i="8" s="1"/>
  <c r="H598" i="8"/>
  <c r="H597" i="8"/>
  <c r="H596" i="8"/>
  <c r="H595" i="8"/>
  <c r="H592" i="8"/>
  <c r="H591" i="8"/>
  <c r="H590" i="8"/>
  <c r="H589" i="8"/>
  <c r="H586" i="8"/>
  <c r="H585" i="8"/>
  <c r="H584" i="8"/>
  <c r="H583" i="8"/>
  <c r="H580" i="8"/>
  <c r="H579" i="8"/>
  <c r="H578" i="8"/>
  <c r="H577" i="8"/>
  <c r="H574" i="8"/>
  <c r="H573" i="8"/>
  <c r="H572" i="8"/>
  <c r="H571" i="8"/>
  <c r="H568" i="8"/>
  <c r="H567" i="8"/>
  <c r="H566" i="8"/>
  <c r="H565" i="8"/>
  <c r="H562" i="8"/>
  <c r="H561" i="8"/>
  <c r="H560" i="8"/>
  <c r="H559" i="8"/>
  <c r="H556" i="8"/>
  <c r="H555" i="8"/>
  <c r="E554" i="8"/>
  <c r="H554" i="8" s="1"/>
  <c r="H553" i="8"/>
  <c r="H552" i="8"/>
  <c r="H551" i="8"/>
  <c r="H550" i="8"/>
  <c r="H549" i="8"/>
  <c r="H548" i="8"/>
  <c r="E547" i="8"/>
  <c r="H547" i="8" s="1"/>
  <c r="E546" i="8"/>
  <c r="H546" i="8" s="1"/>
  <c r="H545" i="8"/>
  <c r="H544" i="8"/>
  <c r="H543" i="8"/>
  <c r="H542" i="8"/>
  <c r="H538" i="8"/>
  <c r="H537" i="8"/>
  <c r="H536" i="8"/>
  <c r="H535" i="8"/>
  <c r="H534" i="8"/>
  <c r="H23" i="8"/>
  <c r="H22" i="8"/>
  <c r="H21" i="8"/>
  <c r="H20" i="8"/>
  <c r="H19" i="8"/>
  <c r="H18" i="8"/>
  <c r="H15" i="8"/>
  <c r="H14" i="8"/>
  <c r="H11" i="8"/>
  <c r="H10" i="8"/>
  <c r="H9" i="8"/>
  <c r="H8" i="8"/>
  <c r="P535" i="7"/>
  <c r="I535" i="7"/>
  <c r="K535" i="7" s="1"/>
  <c r="Q535" i="7" s="1"/>
  <c r="P532" i="7"/>
  <c r="I532" i="7"/>
  <c r="K532" i="7" s="1"/>
  <c r="Q532" i="7" s="1"/>
  <c r="P529" i="7"/>
  <c r="I529" i="7"/>
  <c r="K529" i="7" s="1"/>
  <c r="Q529" i="7" s="1"/>
  <c r="P526" i="7"/>
  <c r="I526" i="7"/>
  <c r="K526" i="7" s="1"/>
  <c r="Q526" i="7" s="1"/>
  <c r="P524" i="7"/>
  <c r="I524" i="7"/>
  <c r="K524" i="7" s="1"/>
  <c r="Q524" i="7" s="1"/>
  <c r="P523" i="7"/>
  <c r="I523" i="7"/>
  <c r="K523" i="7" s="1"/>
  <c r="Q523" i="7" s="1"/>
  <c r="P520" i="7"/>
  <c r="I520" i="7"/>
  <c r="K520" i="7" s="1"/>
  <c r="Q520" i="7" s="1"/>
  <c r="P517" i="7"/>
  <c r="I517" i="7"/>
  <c r="K517" i="7" s="1"/>
  <c r="Q517" i="7" s="1"/>
  <c r="P514" i="7"/>
  <c r="I514" i="7"/>
  <c r="K514" i="7" s="1"/>
  <c r="Q514" i="7" s="1"/>
  <c r="P511" i="7"/>
  <c r="I511" i="7"/>
  <c r="K511" i="7" s="1"/>
  <c r="Q511" i="7" s="1"/>
  <c r="I509" i="7"/>
  <c r="H509" i="7"/>
  <c r="P508" i="7"/>
  <c r="I508" i="7"/>
  <c r="K508" i="7" s="1"/>
  <c r="Q508" i="7" s="1"/>
  <c r="P505" i="7"/>
  <c r="I505" i="7"/>
  <c r="K505" i="7" s="1"/>
  <c r="Q505" i="7" s="1"/>
  <c r="P502" i="7"/>
  <c r="I502" i="7"/>
  <c r="K502" i="7" s="1"/>
  <c r="Q502" i="7" s="1"/>
  <c r="P499" i="7"/>
  <c r="I499" i="7"/>
  <c r="K499" i="7" s="1"/>
  <c r="Q499" i="7" s="1"/>
  <c r="P496" i="7"/>
  <c r="I496" i="7"/>
  <c r="K496" i="7" s="1"/>
  <c r="Q496" i="7" s="1"/>
  <c r="I494" i="7"/>
  <c r="H494" i="7"/>
  <c r="P494" i="7" s="1"/>
  <c r="P493" i="7"/>
  <c r="I493" i="7"/>
  <c r="K493" i="7" s="1"/>
  <c r="Q493" i="7" s="1"/>
  <c r="I491" i="7"/>
  <c r="H491" i="7"/>
  <c r="P491" i="7" s="1"/>
  <c r="P490" i="7"/>
  <c r="I490" i="7"/>
  <c r="K490" i="7" s="1"/>
  <c r="Q490" i="7" s="1"/>
  <c r="P487" i="7"/>
  <c r="I487" i="7"/>
  <c r="K487" i="7" s="1"/>
  <c r="Q487" i="7" s="1"/>
  <c r="P484" i="7"/>
  <c r="I484" i="7"/>
  <c r="K484" i="7" s="1"/>
  <c r="Q484" i="7" s="1"/>
  <c r="P481" i="7"/>
  <c r="I481" i="7"/>
  <c r="K481" i="7" s="1"/>
  <c r="Q481" i="7" s="1"/>
  <c r="P478" i="7"/>
  <c r="I478" i="7"/>
  <c r="K478" i="7" s="1"/>
  <c r="Q478" i="7" s="1"/>
  <c r="P475" i="7"/>
  <c r="I475" i="7"/>
  <c r="K475" i="7" s="1"/>
  <c r="Q475" i="7" s="1"/>
  <c r="P472" i="7"/>
  <c r="I472" i="7"/>
  <c r="K472" i="7" s="1"/>
  <c r="Q472" i="7" s="1"/>
  <c r="P469" i="7"/>
  <c r="I469" i="7"/>
  <c r="K469" i="7" s="1"/>
  <c r="Q469" i="7" s="1"/>
  <c r="P466" i="7"/>
  <c r="I466" i="7"/>
  <c r="K466" i="7" s="1"/>
  <c r="Q466" i="7" s="1"/>
  <c r="P463" i="7"/>
  <c r="I463" i="7"/>
  <c r="K463" i="7" s="1"/>
  <c r="Q463" i="7" s="1"/>
  <c r="P460" i="7"/>
  <c r="I460" i="7"/>
  <c r="K460" i="7" s="1"/>
  <c r="Q460" i="7" s="1"/>
  <c r="P457" i="7"/>
  <c r="I457" i="7"/>
  <c r="K457" i="7" s="1"/>
  <c r="Q457" i="7" s="1"/>
  <c r="P454" i="7"/>
  <c r="I454" i="7"/>
  <c r="K454" i="7" s="1"/>
  <c r="Q454" i="7" s="1"/>
  <c r="P451" i="7"/>
  <c r="I451" i="7"/>
  <c r="K451" i="7" s="1"/>
  <c r="Q451" i="7" s="1"/>
  <c r="P448" i="7"/>
  <c r="I448" i="7"/>
  <c r="K448" i="7" s="1"/>
  <c r="Q448" i="7" s="1"/>
  <c r="P445" i="7"/>
  <c r="I445" i="7"/>
  <c r="K445" i="7" s="1"/>
  <c r="Q445" i="7" s="1"/>
  <c r="P442" i="7"/>
  <c r="I442" i="7"/>
  <c r="K442" i="7" s="1"/>
  <c r="Q442" i="7" s="1"/>
  <c r="P439" i="7"/>
  <c r="I439" i="7"/>
  <c r="K439" i="7" s="1"/>
  <c r="Q439" i="7" s="1"/>
  <c r="P436" i="7"/>
  <c r="I436" i="7"/>
  <c r="K436" i="7" s="1"/>
  <c r="Q436" i="7" s="1"/>
  <c r="P433" i="7"/>
  <c r="I433" i="7"/>
  <c r="K433" i="7" s="1"/>
  <c r="Q433" i="7" s="1"/>
  <c r="P430" i="7"/>
  <c r="I430" i="7"/>
  <c r="K430" i="7" s="1"/>
  <c r="Q430" i="7" s="1"/>
  <c r="P427" i="7"/>
  <c r="I427" i="7"/>
  <c r="K427" i="7" s="1"/>
  <c r="Q427" i="7" s="1"/>
  <c r="I425" i="7"/>
  <c r="H425" i="7"/>
  <c r="P424" i="7"/>
  <c r="I424" i="7"/>
  <c r="K424" i="7" s="1"/>
  <c r="Q424" i="7" s="1"/>
  <c r="P421" i="7"/>
  <c r="I421" i="7"/>
  <c r="K421" i="7" s="1"/>
  <c r="Q421" i="7" s="1"/>
  <c r="P418" i="7"/>
  <c r="I418" i="7"/>
  <c r="K418" i="7" s="1"/>
  <c r="Q418" i="7" s="1"/>
  <c r="P415" i="7"/>
  <c r="I415" i="7"/>
  <c r="K415" i="7" s="1"/>
  <c r="Q415" i="7" s="1"/>
  <c r="P412" i="7"/>
  <c r="I412" i="7"/>
  <c r="K412" i="7" s="1"/>
  <c r="Q412" i="7" s="1"/>
  <c r="H408" i="7"/>
  <c r="H405" i="7"/>
  <c r="H402" i="7"/>
  <c r="H399" i="7"/>
  <c r="H396" i="7"/>
  <c r="H393" i="7"/>
  <c r="H390" i="7"/>
  <c r="H387" i="7"/>
  <c r="H384" i="7"/>
  <c r="N384" i="7" s="1"/>
  <c r="N382" i="7"/>
  <c r="K382" i="7"/>
  <c r="O382" i="7" s="1"/>
  <c r="N381" i="7"/>
  <c r="K381" i="7"/>
  <c r="O381" i="7" s="1"/>
  <c r="H378" i="7"/>
  <c r="N378" i="7" s="1"/>
  <c r="H375" i="7"/>
  <c r="N375" i="7" s="1"/>
  <c r="H372" i="7"/>
  <c r="N372" i="7" s="1"/>
  <c r="N370" i="7"/>
  <c r="K370" i="7"/>
  <c r="O370" i="7" s="1"/>
  <c r="N369" i="7"/>
  <c r="K369" i="7"/>
  <c r="O369" i="7" s="1"/>
  <c r="H366" i="7"/>
  <c r="N366" i="7" s="1"/>
  <c r="H363" i="7"/>
  <c r="N363" i="7" s="1"/>
  <c r="H360" i="7"/>
  <c r="N360" i="7" s="1"/>
  <c r="H357" i="7"/>
  <c r="N357" i="7" s="1"/>
  <c r="H354" i="7"/>
  <c r="N354" i="7" s="1"/>
  <c r="H351" i="7"/>
  <c r="N351" i="7" s="1"/>
  <c r="H348" i="7"/>
  <c r="N348" i="7" s="1"/>
  <c r="H345" i="7"/>
  <c r="N345" i="7" s="1"/>
  <c r="H342" i="7"/>
  <c r="N342" i="7" s="1"/>
  <c r="H339" i="7"/>
  <c r="N339" i="7" s="1"/>
  <c r="N337" i="7"/>
  <c r="K337" i="7"/>
  <c r="O337" i="7" s="1"/>
  <c r="N336" i="7"/>
  <c r="K336" i="7"/>
  <c r="O336" i="7" s="1"/>
  <c r="H333" i="7"/>
  <c r="N333" i="7" s="1"/>
  <c r="H330" i="7"/>
  <c r="N330" i="7" s="1"/>
  <c r="H327" i="7"/>
  <c r="N327" i="7" s="1"/>
  <c r="I323" i="7"/>
  <c r="H323" i="7"/>
  <c r="N323" i="7" s="1"/>
  <c r="N320" i="7"/>
  <c r="I320" i="7"/>
  <c r="K320" i="7" s="1"/>
  <c r="O320" i="7" s="1"/>
  <c r="N316" i="7"/>
  <c r="I316" i="7"/>
  <c r="K316" i="7" s="1"/>
  <c r="O316" i="7" s="1"/>
  <c r="I313" i="7"/>
  <c r="H313" i="7"/>
  <c r="N313" i="7" s="1"/>
  <c r="I310" i="7"/>
  <c r="H310" i="7"/>
  <c r="I307" i="7"/>
  <c r="H307" i="7"/>
  <c r="N307" i="7" s="1"/>
  <c r="I304" i="7"/>
  <c r="H304" i="7"/>
  <c r="N304" i="7" s="1"/>
  <c r="I301" i="7"/>
  <c r="H301" i="7"/>
  <c r="N301" i="7" s="1"/>
  <c r="I298" i="7"/>
  <c r="H298" i="7"/>
  <c r="I295" i="7"/>
  <c r="H295" i="7"/>
  <c r="N295" i="7" s="1"/>
  <c r="I292" i="7"/>
  <c r="H292" i="7"/>
  <c r="N292" i="7" s="1"/>
  <c r="I289" i="7"/>
  <c r="H289" i="7"/>
  <c r="N289" i="7" s="1"/>
  <c r="I286" i="7"/>
  <c r="H286" i="7"/>
  <c r="N283" i="7"/>
  <c r="I283" i="7"/>
  <c r="K283" i="7" s="1"/>
  <c r="O283" i="7" s="1"/>
  <c r="N280" i="7"/>
  <c r="I280" i="7"/>
  <c r="K280" i="7" s="1"/>
  <c r="O280" i="7" s="1"/>
  <c r="N277" i="7"/>
  <c r="I277" i="7"/>
  <c r="K277" i="7" s="1"/>
  <c r="O277" i="7" s="1"/>
  <c r="I274" i="7"/>
  <c r="H274" i="7"/>
  <c r="N274" i="7" s="1"/>
  <c r="N271" i="7"/>
  <c r="I271" i="7"/>
  <c r="K271" i="7" s="1"/>
  <c r="O271" i="7" s="1"/>
  <c r="N268" i="7"/>
  <c r="I268" i="7"/>
  <c r="K268" i="7" s="1"/>
  <c r="O268" i="7" s="1"/>
  <c r="N265" i="7"/>
  <c r="I265" i="7"/>
  <c r="K265" i="7" s="1"/>
  <c r="O265" i="7" s="1"/>
  <c r="I262" i="7"/>
  <c r="H262" i="7"/>
  <c r="N262" i="7" s="1"/>
  <c r="N259" i="7"/>
  <c r="I259" i="7"/>
  <c r="K259" i="7" s="1"/>
  <c r="O259" i="7" s="1"/>
  <c r="N256" i="7"/>
  <c r="I256" i="7"/>
  <c r="K256" i="7" s="1"/>
  <c r="O256" i="7" s="1"/>
  <c r="N253" i="7"/>
  <c r="I253" i="7"/>
  <c r="K253" i="7" s="1"/>
  <c r="O253" i="7" s="1"/>
  <c r="N250" i="7"/>
  <c r="I250" i="7"/>
  <c r="K250" i="7" s="1"/>
  <c r="O250" i="7" s="1"/>
  <c r="I247" i="7"/>
  <c r="H247" i="7"/>
  <c r="N247" i="7" s="1"/>
  <c r="I244" i="7"/>
  <c r="H244" i="7"/>
  <c r="N241" i="7"/>
  <c r="I241" i="7"/>
  <c r="K241" i="7" s="1"/>
  <c r="O241" i="7" s="1"/>
  <c r="N238" i="7"/>
  <c r="I238" i="7"/>
  <c r="K238" i="7" s="1"/>
  <c r="O238" i="7" s="1"/>
  <c r="N235" i="7"/>
  <c r="I235" i="7"/>
  <c r="K235" i="7" s="1"/>
  <c r="O235" i="7" s="1"/>
  <c r="I232" i="7"/>
  <c r="H232" i="7"/>
  <c r="N232" i="7" s="1"/>
  <c r="I229" i="7"/>
  <c r="H229" i="7"/>
  <c r="N229" i="7" s="1"/>
  <c r="I226" i="7"/>
  <c r="H226" i="7"/>
  <c r="I223" i="7"/>
  <c r="H223" i="7"/>
  <c r="I220" i="7"/>
  <c r="H220" i="7"/>
  <c r="N220" i="7" s="1"/>
  <c r="I217" i="7"/>
  <c r="H217" i="7"/>
  <c r="N217" i="7" s="1"/>
  <c r="I214" i="7"/>
  <c r="H214" i="7"/>
  <c r="N214" i="7" s="1"/>
  <c r="I211" i="7"/>
  <c r="H211" i="7"/>
  <c r="N208" i="7"/>
  <c r="I208" i="7"/>
  <c r="K208" i="7" s="1"/>
  <c r="O208" i="7" s="1"/>
  <c r="I205" i="7"/>
  <c r="H205" i="7"/>
  <c r="N205" i="7" s="1"/>
  <c r="N202" i="7"/>
  <c r="I202" i="7"/>
  <c r="K202" i="7" s="1"/>
  <c r="O202" i="7" s="1"/>
  <c r="N199" i="7"/>
  <c r="I199" i="7"/>
  <c r="K199" i="7" s="1"/>
  <c r="O199" i="7" s="1"/>
  <c r="N196" i="7"/>
  <c r="I196" i="7"/>
  <c r="K196" i="7" s="1"/>
  <c r="O196" i="7" s="1"/>
  <c r="I193" i="7"/>
  <c r="H193" i="7"/>
  <c r="N193" i="7" s="1"/>
  <c r="I190" i="7"/>
  <c r="H190" i="7"/>
  <c r="I187" i="7"/>
  <c r="H187" i="7"/>
  <c r="I184" i="7"/>
  <c r="H184" i="7"/>
  <c r="N184" i="7" s="1"/>
  <c r="I181" i="7"/>
  <c r="H181" i="7"/>
  <c r="N181" i="7" s="1"/>
  <c r="I178" i="7"/>
  <c r="H178" i="7"/>
  <c r="N174" i="7"/>
  <c r="I174" i="7"/>
  <c r="K174" i="7" s="1"/>
  <c r="O174" i="7" s="1"/>
  <c r="N171" i="7"/>
  <c r="I171" i="7"/>
  <c r="K171" i="7" s="1"/>
  <c r="O171" i="7" s="1"/>
  <c r="I168" i="7"/>
  <c r="H168" i="7"/>
  <c r="I165" i="7"/>
  <c r="H165" i="7"/>
  <c r="N165" i="7" s="1"/>
  <c r="I162" i="7"/>
  <c r="H162" i="7"/>
  <c r="N162" i="7" s="1"/>
  <c r="N159" i="7"/>
  <c r="I159" i="7"/>
  <c r="K159" i="7" s="1"/>
  <c r="O159" i="7" s="1"/>
  <c r="N156" i="7"/>
  <c r="I156" i="7"/>
  <c r="K156" i="7" s="1"/>
  <c r="O156" i="7" s="1"/>
  <c r="I153" i="7"/>
  <c r="H153" i="7"/>
  <c r="I150" i="7"/>
  <c r="H150" i="7"/>
  <c r="N150" i="7" s="1"/>
  <c r="I147" i="7"/>
  <c r="H147" i="7"/>
  <c r="N147" i="7" s="1"/>
  <c r="N144" i="7"/>
  <c r="I144" i="7"/>
  <c r="K144" i="7" s="1"/>
  <c r="O144" i="7" s="1"/>
  <c r="N141" i="7"/>
  <c r="I141" i="7"/>
  <c r="K141" i="7" s="1"/>
  <c r="O141" i="7" s="1"/>
  <c r="N138" i="7"/>
  <c r="I138" i="7"/>
  <c r="K138" i="7" s="1"/>
  <c r="O138" i="7" s="1"/>
  <c r="N135" i="7"/>
  <c r="I135" i="7"/>
  <c r="K135" i="7" s="1"/>
  <c r="O135" i="7" s="1"/>
  <c r="N132" i="7"/>
  <c r="I132" i="7"/>
  <c r="K132" i="7" s="1"/>
  <c r="O132" i="7" s="1"/>
  <c r="I129" i="7"/>
  <c r="H129" i="7"/>
  <c r="N129" i="7" s="1"/>
  <c r="I126" i="7"/>
  <c r="H126" i="7"/>
  <c r="N126" i="7" s="1"/>
  <c r="N123" i="7"/>
  <c r="I123" i="7"/>
  <c r="K123" i="7" s="1"/>
  <c r="O123" i="7" s="1"/>
  <c r="N120" i="7"/>
  <c r="I120" i="7"/>
  <c r="K120" i="7" s="1"/>
  <c r="O120" i="7" s="1"/>
  <c r="N117" i="7"/>
  <c r="I117" i="7"/>
  <c r="K117" i="7" s="1"/>
  <c r="O117" i="7" s="1"/>
  <c r="H114" i="7"/>
  <c r="N114" i="7" s="1"/>
  <c r="H111" i="7"/>
  <c r="N111" i="7" s="1"/>
  <c r="H108" i="7"/>
  <c r="N108" i="7" s="1"/>
  <c r="N106" i="7"/>
  <c r="K106" i="7"/>
  <c r="O106" i="7" s="1"/>
  <c r="N105" i="7"/>
  <c r="K105" i="7"/>
  <c r="O105" i="7" s="1"/>
  <c r="N103" i="7"/>
  <c r="K103" i="7"/>
  <c r="O103" i="7" s="1"/>
  <c r="N102" i="7"/>
  <c r="K102" i="7"/>
  <c r="O102" i="7" s="1"/>
  <c r="H99" i="7"/>
  <c r="K99" i="7" s="1"/>
  <c r="O99" i="7" s="1"/>
  <c r="N97" i="7"/>
  <c r="K97" i="7"/>
  <c r="O97" i="7" s="1"/>
  <c r="N96" i="7"/>
  <c r="K96" i="7"/>
  <c r="O96" i="7" s="1"/>
  <c r="N94" i="7"/>
  <c r="K94" i="7"/>
  <c r="O94" i="7" s="1"/>
  <c r="N93" i="7"/>
  <c r="K93" i="7"/>
  <c r="O93" i="7" s="1"/>
  <c r="N91" i="7"/>
  <c r="K91" i="7"/>
  <c r="O91" i="7" s="1"/>
  <c r="N90" i="7"/>
  <c r="K90" i="7"/>
  <c r="O90" i="7" s="1"/>
  <c r="H87" i="7"/>
  <c r="N87" i="7" s="1"/>
  <c r="H84" i="7"/>
  <c r="N84" i="7" s="1"/>
  <c r="N82" i="7"/>
  <c r="K82" i="7"/>
  <c r="O82" i="7" s="1"/>
  <c r="N81" i="7"/>
  <c r="K81" i="7"/>
  <c r="O81" i="7" s="1"/>
  <c r="N79" i="7"/>
  <c r="K79" i="7"/>
  <c r="O79" i="7" s="1"/>
  <c r="N78" i="7"/>
  <c r="K78" i="7"/>
  <c r="O78" i="7" s="1"/>
  <c r="N76" i="7"/>
  <c r="K76" i="7"/>
  <c r="O76" i="7" s="1"/>
  <c r="N75" i="7"/>
  <c r="K75" i="7"/>
  <c r="O75" i="7" s="1"/>
  <c r="H72" i="7"/>
  <c r="K72" i="7" s="1"/>
  <c r="O72" i="7" s="1"/>
  <c r="H69" i="7"/>
  <c r="N69" i="7" s="1"/>
  <c r="H66" i="7"/>
  <c r="N66" i="7" s="1"/>
  <c r="H63" i="7"/>
  <c r="N63" i="7" s="1"/>
  <c r="N61" i="7"/>
  <c r="K61" i="7"/>
  <c r="O61" i="7" s="1"/>
  <c r="N60" i="7"/>
  <c r="K60" i="7"/>
  <c r="O60" i="7" s="1"/>
  <c r="N58" i="7"/>
  <c r="K58" i="7"/>
  <c r="O58" i="7" s="1"/>
  <c r="N57" i="7"/>
  <c r="K57" i="7"/>
  <c r="O57" i="7" s="1"/>
  <c r="N55" i="7"/>
  <c r="K55" i="7"/>
  <c r="O55" i="7" s="1"/>
  <c r="H54" i="7"/>
  <c r="K54" i="7" s="1"/>
  <c r="O54" i="7" s="1"/>
  <c r="H51" i="7"/>
  <c r="K51" i="7" s="1"/>
  <c r="O51" i="7" s="1"/>
  <c r="O47" i="7"/>
  <c r="H47" i="7"/>
  <c r="N47" i="7" s="1"/>
  <c r="P47" i="7" s="1"/>
  <c r="N45" i="7"/>
  <c r="P45" i="7" s="1"/>
  <c r="K45" i="7"/>
  <c r="O45" i="7" s="1"/>
  <c r="N44" i="7"/>
  <c r="P44" i="7" s="1"/>
  <c r="K44" i="7"/>
  <c r="O44" i="7" s="1"/>
  <c r="O41" i="7"/>
  <c r="H41" i="7"/>
  <c r="N41" i="7" s="1"/>
  <c r="P41" i="7" s="1"/>
  <c r="N39" i="7"/>
  <c r="P39" i="7" s="1"/>
  <c r="K39" i="7"/>
  <c r="O39" i="7" s="1"/>
  <c r="N38" i="7"/>
  <c r="P38" i="7" s="1"/>
  <c r="K38" i="7"/>
  <c r="O38" i="7" s="1"/>
  <c r="O35" i="7"/>
  <c r="H35" i="7"/>
  <c r="N35" i="7" s="1"/>
  <c r="P35" i="7" s="1"/>
  <c r="H32" i="7"/>
  <c r="N32" i="7" s="1"/>
  <c r="P32" i="7" s="1"/>
  <c r="N29" i="7"/>
  <c r="P29" i="7" s="1"/>
  <c r="K29" i="7"/>
  <c r="O29" i="7" s="1"/>
  <c r="N26" i="7"/>
  <c r="P26" i="7" s="1"/>
  <c r="K26" i="7"/>
  <c r="O26" i="7" s="1"/>
  <c r="H23" i="7"/>
  <c r="K23" i="7" s="1"/>
  <c r="O23" i="7" s="1"/>
  <c r="N20" i="7"/>
  <c r="P20" i="7" s="1"/>
  <c r="K20" i="7"/>
  <c r="O20" i="7" s="1"/>
  <c r="N18" i="7"/>
  <c r="P18" i="7" s="1"/>
  <c r="K18" i="7"/>
  <c r="O18" i="7" s="1"/>
  <c r="N17" i="7"/>
  <c r="P17" i="7" s="1"/>
  <c r="K17" i="7"/>
  <c r="O17" i="7" s="1"/>
  <c r="N15" i="7"/>
  <c r="P15" i="7" s="1"/>
  <c r="K15" i="7"/>
  <c r="O15" i="7" s="1"/>
  <c r="N13" i="7"/>
  <c r="P13" i="7" s="1"/>
  <c r="K13" i="7"/>
  <c r="O13" i="7" s="1"/>
  <c r="N11" i="7"/>
  <c r="P11" i="7" s="1"/>
  <c r="K11" i="7"/>
  <c r="O11" i="7" s="1"/>
  <c r="N9" i="7"/>
  <c r="P9" i="7" s="1"/>
  <c r="K9" i="7"/>
  <c r="O9" i="7" s="1"/>
  <c r="I528" i="6"/>
  <c r="K528" i="6" s="1"/>
  <c r="Q528" i="6" s="1"/>
  <c r="I525" i="6"/>
  <c r="K525" i="6" s="1"/>
  <c r="Q525" i="6" s="1"/>
  <c r="I522" i="6"/>
  <c r="K522" i="6" s="1"/>
  <c r="Q522" i="6" s="1"/>
  <c r="I519" i="6"/>
  <c r="K519" i="6" s="1"/>
  <c r="Q519" i="6" s="1"/>
  <c r="I516" i="6"/>
  <c r="K516" i="6" s="1"/>
  <c r="Q516" i="6" s="1"/>
  <c r="I513" i="6"/>
  <c r="K513" i="6" s="1"/>
  <c r="Q513" i="6" s="1"/>
  <c r="I510" i="6"/>
  <c r="K510" i="6" s="1"/>
  <c r="Q510" i="6" s="1"/>
  <c r="I507" i="6"/>
  <c r="K507" i="6" s="1"/>
  <c r="Q507" i="6" s="1"/>
  <c r="I504" i="6"/>
  <c r="K504" i="6" s="1"/>
  <c r="Q504" i="6" s="1"/>
  <c r="I501" i="6"/>
  <c r="K501" i="6" s="1"/>
  <c r="Q501" i="6" s="1"/>
  <c r="I498" i="6"/>
  <c r="K498" i="6" s="1"/>
  <c r="Q498" i="6" s="1"/>
  <c r="I495" i="6"/>
  <c r="K495" i="6" s="1"/>
  <c r="Q495" i="6" s="1"/>
  <c r="I492" i="6"/>
  <c r="K492" i="6" s="1"/>
  <c r="Q492" i="6" s="1"/>
  <c r="I489" i="6"/>
  <c r="K489" i="6" s="1"/>
  <c r="Q489" i="6" s="1"/>
  <c r="I486" i="6"/>
  <c r="K486" i="6" s="1"/>
  <c r="Q486" i="6" s="1"/>
  <c r="I483" i="6"/>
  <c r="K483" i="6" s="1"/>
  <c r="Q483" i="6" s="1"/>
  <c r="I480" i="6"/>
  <c r="K480" i="6" s="1"/>
  <c r="Q480" i="6" s="1"/>
  <c r="I477" i="6"/>
  <c r="K477" i="6" s="1"/>
  <c r="Q477" i="6" s="1"/>
  <c r="I474" i="6"/>
  <c r="K474" i="6" s="1"/>
  <c r="Q474" i="6" s="1"/>
  <c r="I471" i="6"/>
  <c r="K471" i="6" s="1"/>
  <c r="Q471" i="6" s="1"/>
  <c r="I468" i="6"/>
  <c r="K468" i="6" s="1"/>
  <c r="Q468" i="6" s="1"/>
  <c r="I465" i="6"/>
  <c r="K465" i="6" s="1"/>
  <c r="Q465" i="6" s="1"/>
  <c r="I462" i="6"/>
  <c r="K462" i="6" s="1"/>
  <c r="Q462" i="6" s="1"/>
  <c r="I459" i="6"/>
  <c r="K459" i="6" s="1"/>
  <c r="Q459" i="6" s="1"/>
  <c r="I456" i="6"/>
  <c r="K456" i="6" s="1"/>
  <c r="Q456" i="6" s="1"/>
  <c r="I453" i="6"/>
  <c r="K453" i="6" s="1"/>
  <c r="Q453" i="6" s="1"/>
  <c r="I450" i="6"/>
  <c r="K450" i="6" s="1"/>
  <c r="Q450" i="6" s="1"/>
  <c r="I447" i="6"/>
  <c r="K447" i="6" s="1"/>
  <c r="Q447" i="6" s="1"/>
  <c r="I444" i="6"/>
  <c r="K444" i="6" s="1"/>
  <c r="Q444" i="6" s="1"/>
  <c r="I441" i="6"/>
  <c r="K441" i="6" s="1"/>
  <c r="Q441" i="6" s="1"/>
  <c r="I438" i="6"/>
  <c r="K438" i="6" s="1"/>
  <c r="Q438" i="6" s="1"/>
  <c r="I435" i="6"/>
  <c r="K435" i="6" s="1"/>
  <c r="Q435" i="6" s="1"/>
  <c r="I432" i="6"/>
  <c r="K432" i="6" s="1"/>
  <c r="Q432" i="6" s="1"/>
  <c r="I429" i="6"/>
  <c r="K429" i="6" s="1"/>
  <c r="Q429" i="6" s="1"/>
  <c r="I426" i="6"/>
  <c r="K426" i="6" s="1"/>
  <c r="Q426" i="6" s="1"/>
  <c r="I423" i="6"/>
  <c r="K423" i="6" s="1"/>
  <c r="Q423" i="6" s="1"/>
  <c r="I420" i="6"/>
  <c r="K420" i="6" s="1"/>
  <c r="Q420" i="6" s="1"/>
  <c r="I417" i="6"/>
  <c r="K417" i="6" s="1"/>
  <c r="Q417" i="6" s="1"/>
  <c r="I414" i="6"/>
  <c r="K414" i="6" s="1"/>
  <c r="Q414" i="6" s="1"/>
  <c r="O40" i="6"/>
  <c r="P528" i="6"/>
  <c r="P525" i="6"/>
  <c r="P522" i="6"/>
  <c r="P519" i="6"/>
  <c r="P517" i="6"/>
  <c r="P516" i="6"/>
  <c r="K517" i="6"/>
  <c r="Q517" i="6" s="1"/>
  <c r="P513" i="6"/>
  <c r="P510" i="6"/>
  <c r="P507" i="6"/>
  <c r="P504" i="6"/>
  <c r="P501" i="6"/>
  <c r="H502" i="6"/>
  <c r="P502" i="6" s="1"/>
  <c r="P498" i="6"/>
  <c r="P495" i="6"/>
  <c r="P492" i="6"/>
  <c r="P489" i="6"/>
  <c r="P486" i="6"/>
  <c r="H487" i="6"/>
  <c r="P487" i="6" s="1"/>
  <c r="P483" i="6"/>
  <c r="H484" i="6"/>
  <c r="P484" i="6" s="1"/>
  <c r="P480" i="6"/>
  <c r="P477" i="6"/>
  <c r="P474" i="6"/>
  <c r="P471" i="6"/>
  <c r="P468" i="6"/>
  <c r="P465" i="6"/>
  <c r="P462" i="6"/>
  <c r="P459" i="6"/>
  <c r="P456" i="6"/>
  <c r="P453" i="6"/>
  <c r="P450" i="6"/>
  <c r="P447" i="6"/>
  <c r="P444" i="6"/>
  <c r="P441" i="6"/>
  <c r="P438" i="6"/>
  <c r="P435" i="6"/>
  <c r="P432" i="6"/>
  <c r="P429" i="6"/>
  <c r="P426" i="6"/>
  <c r="P423" i="6"/>
  <c r="P420" i="6"/>
  <c r="P421" i="6"/>
  <c r="P417" i="6"/>
  <c r="P414" i="6"/>
  <c r="N99" i="7" l="1"/>
  <c r="H462" i="8"/>
  <c r="H16" i="8"/>
  <c r="K487" i="6"/>
  <c r="Q487" i="6" s="1"/>
  <c r="K421" i="6"/>
  <c r="Q421" i="6" s="1"/>
  <c r="H467" i="8"/>
  <c r="H488" i="8"/>
  <c r="H12" i="8"/>
  <c r="H609" i="8"/>
  <c r="H396" i="8"/>
  <c r="H412" i="8"/>
  <c r="H481" i="8"/>
  <c r="H509" i="8"/>
  <c r="H339" i="8"/>
  <c r="H516" i="8"/>
  <c r="H404" i="8"/>
  <c r="H24" i="8"/>
  <c r="H563" i="8"/>
  <c r="H569" i="8"/>
  <c r="H575" i="8"/>
  <c r="H581" i="8"/>
  <c r="H587" i="8"/>
  <c r="H593" i="8"/>
  <c r="H599" i="8"/>
  <c r="H31" i="8"/>
  <c r="H440" i="8"/>
  <c r="H524" i="8"/>
  <c r="H531" i="8"/>
  <c r="H539" i="8"/>
  <c r="H504" i="8"/>
  <c r="H323" i="8"/>
  <c r="H408" i="8"/>
  <c r="H557" i="8"/>
  <c r="H289" i="8"/>
  <c r="H382" i="8"/>
  <c r="H161" i="8"/>
  <c r="H431" i="8"/>
  <c r="K162" i="7"/>
  <c r="O162" i="7" s="1"/>
  <c r="K289" i="7"/>
  <c r="O289" i="7" s="1"/>
  <c r="K84" i="7"/>
  <c r="O84" i="7" s="1"/>
  <c r="K214" i="7"/>
  <c r="O214" i="7" s="1"/>
  <c r="K491" i="7"/>
  <c r="Q491" i="7" s="1"/>
  <c r="K333" i="7"/>
  <c r="O333" i="7" s="1"/>
  <c r="N72" i="7"/>
  <c r="K114" i="7"/>
  <c r="O114" i="7" s="1"/>
  <c r="K178" i="7"/>
  <c r="O178" i="7" s="1"/>
  <c r="K217" i="7"/>
  <c r="O217" i="7" s="1"/>
  <c r="K211" i="7"/>
  <c r="O211" i="7" s="1"/>
  <c r="K108" i="7"/>
  <c r="O108" i="7" s="1"/>
  <c r="K226" i="7"/>
  <c r="O226" i="7" s="1"/>
  <c r="K69" i="7"/>
  <c r="O69" i="7" s="1"/>
  <c r="K313" i="7"/>
  <c r="O313" i="7" s="1"/>
  <c r="K327" i="7"/>
  <c r="O327" i="7" s="1"/>
  <c r="K375" i="7"/>
  <c r="O375" i="7" s="1"/>
  <c r="K292" i="7"/>
  <c r="O292" i="7" s="1"/>
  <c r="K304" i="7"/>
  <c r="O304" i="7" s="1"/>
  <c r="K66" i="7"/>
  <c r="O66" i="7" s="1"/>
  <c r="K111" i="7"/>
  <c r="O111" i="7" s="1"/>
  <c r="K295" i="7"/>
  <c r="O295" i="7" s="1"/>
  <c r="K301" i="7"/>
  <c r="O301" i="7" s="1"/>
  <c r="K307" i="7"/>
  <c r="O307" i="7" s="1"/>
  <c r="K372" i="7"/>
  <c r="O372" i="7" s="1"/>
  <c r="K378" i="7"/>
  <c r="O378" i="7" s="1"/>
  <c r="N178" i="7"/>
  <c r="K190" i="7"/>
  <c r="O190" i="7" s="1"/>
  <c r="N226" i="7"/>
  <c r="K244" i="7"/>
  <c r="O244" i="7" s="1"/>
  <c r="K32" i="7"/>
  <c r="O32" i="7" s="1"/>
  <c r="K153" i="7"/>
  <c r="O153" i="7" s="1"/>
  <c r="K181" i="7"/>
  <c r="O181" i="7" s="1"/>
  <c r="K229" i="7"/>
  <c r="O229" i="7" s="1"/>
  <c r="K323" i="7"/>
  <c r="O323" i="7" s="1"/>
  <c r="K330" i="7"/>
  <c r="O330" i="7" s="1"/>
  <c r="K425" i="7"/>
  <c r="Q425" i="7" s="1"/>
  <c r="K509" i="7"/>
  <c r="Q509" i="7" s="1"/>
  <c r="N23" i="7"/>
  <c r="P23" i="7" s="1"/>
  <c r="K63" i="7"/>
  <c r="O63" i="7" s="1"/>
  <c r="K87" i="7"/>
  <c r="O87" i="7" s="1"/>
  <c r="K126" i="7"/>
  <c r="O126" i="7" s="1"/>
  <c r="K129" i="7"/>
  <c r="O129" i="7" s="1"/>
  <c r="K150" i="7"/>
  <c r="O150" i="7" s="1"/>
  <c r="K247" i="7"/>
  <c r="O247" i="7" s="1"/>
  <c r="K262" i="7"/>
  <c r="O262" i="7" s="1"/>
  <c r="K298" i="7"/>
  <c r="O298" i="7" s="1"/>
  <c r="K339" i="7"/>
  <c r="O339" i="7" s="1"/>
  <c r="K342" i="7"/>
  <c r="O342" i="7" s="1"/>
  <c r="K345" i="7"/>
  <c r="O345" i="7" s="1"/>
  <c r="K348" i="7"/>
  <c r="O348" i="7" s="1"/>
  <c r="K351" i="7"/>
  <c r="O351" i="7" s="1"/>
  <c r="K354" i="7"/>
  <c r="O354" i="7" s="1"/>
  <c r="K357" i="7"/>
  <c r="O357" i="7" s="1"/>
  <c r="K360" i="7"/>
  <c r="O360" i="7" s="1"/>
  <c r="K363" i="7"/>
  <c r="O363" i="7" s="1"/>
  <c r="K366" i="7"/>
  <c r="O366" i="7" s="1"/>
  <c r="K384" i="7"/>
  <c r="O384" i="7" s="1"/>
  <c r="K494" i="7"/>
  <c r="Q494" i="7" s="1"/>
  <c r="N153" i="7"/>
  <c r="K168" i="7"/>
  <c r="O168" i="7" s="1"/>
  <c r="N190" i="7"/>
  <c r="K223" i="7"/>
  <c r="O223" i="7" s="1"/>
  <c r="K286" i="7"/>
  <c r="O286" i="7" s="1"/>
  <c r="K310" i="7"/>
  <c r="O310" i="7" s="1"/>
  <c r="P425" i="7"/>
  <c r="K187" i="7"/>
  <c r="O187" i="7" s="1"/>
  <c r="K193" i="7"/>
  <c r="O193" i="7" s="1"/>
  <c r="N244" i="7"/>
  <c r="K147" i="7"/>
  <c r="O147" i="7" s="1"/>
  <c r="K165" i="7"/>
  <c r="O165" i="7" s="1"/>
  <c r="K184" i="7"/>
  <c r="O184" i="7" s="1"/>
  <c r="K205" i="7"/>
  <c r="O205" i="7" s="1"/>
  <c r="K220" i="7"/>
  <c r="O220" i="7" s="1"/>
  <c r="K232" i="7"/>
  <c r="O232" i="7" s="1"/>
  <c r="K274" i="7"/>
  <c r="O274" i="7" s="1"/>
  <c r="N51" i="7"/>
  <c r="N54" i="7"/>
  <c r="N168" i="7"/>
  <c r="N187" i="7"/>
  <c r="N211" i="7"/>
  <c r="N223" i="7"/>
  <c r="N286" i="7"/>
  <c r="N298" i="7"/>
  <c r="N310" i="7"/>
  <c r="P509" i="7"/>
  <c r="K502" i="6"/>
  <c r="Q502" i="6" s="1"/>
  <c r="K484" i="6"/>
  <c r="Q484" i="6" s="1"/>
  <c r="Q588" i="6" l="1"/>
  <c r="Q589" i="6" s="1"/>
  <c r="Q590" i="6" s="1"/>
  <c r="Q536" i="7"/>
  <c r="Q537" i="7" s="1"/>
  <c r="Q538" i="7" s="1"/>
  <c r="O536" i="7"/>
  <c r="O537" i="7" s="1"/>
  <c r="O538" i="7" s="1"/>
  <c r="K536" i="7"/>
  <c r="N356" i="6"/>
  <c r="N355" i="6"/>
  <c r="K537" i="7" l="1"/>
  <c r="K538" i="7" s="1"/>
  <c r="P400" i="4" l="1"/>
  <c r="K400" i="4"/>
  <c r="Q400" i="4" s="1"/>
  <c r="P388" i="4"/>
  <c r="K388" i="4"/>
  <c r="Q388" i="4" s="1"/>
  <c r="P355" i="4"/>
  <c r="K355" i="4"/>
  <c r="Q355" i="4" s="1"/>
  <c r="H410" i="6"/>
  <c r="H406" i="6"/>
  <c r="H403" i="6"/>
  <c r="H400" i="6"/>
  <c r="H397" i="6"/>
  <c r="H394" i="6"/>
  <c r="H391" i="6"/>
  <c r="H388" i="6"/>
  <c r="H385" i="6"/>
  <c r="N385" i="6" s="1"/>
  <c r="H382" i="6"/>
  <c r="N382" i="6" s="1"/>
  <c r="H379" i="6"/>
  <c r="N379" i="6" s="1"/>
  <c r="H376" i="6"/>
  <c r="N376" i="6" s="1"/>
  <c r="H373" i="6"/>
  <c r="N373" i="6" s="1"/>
  <c r="H370" i="6"/>
  <c r="N370" i="6" s="1"/>
  <c r="H367" i="6"/>
  <c r="N367" i="6" s="1"/>
  <c r="H364" i="6"/>
  <c r="N364" i="6" s="1"/>
  <c r="H361" i="6"/>
  <c r="N361" i="6" s="1"/>
  <c r="H358" i="6"/>
  <c r="N358" i="6" s="1"/>
  <c r="K356" i="6"/>
  <c r="O356" i="6" s="1"/>
  <c r="K355" i="6"/>
  <c r="O355" i="6" s="1"/>
  <c r="H352" i="6"/>
  <c r="H349" i="6"/>
  <c r="H346" i="6"/>
  <c r="I342" i="6"/>
  <c r="N342" i="6"/>
  <c r="N339" i="6"/>
  <c r="I339" i="6"/>
  <c r="K339" i="6" s="1"/>
  <c r="O339" i="6" s="1"/>
  <c r="N335" i="6"/>
  <c r="I335" i="6"/>
  <c r="K335" i="6" s="1"/>
  <c r="O335" i="6" s="1"/>
  <c r="I332" i="6"/>
  <c r="H332" i="6"/>
  <c r="I329" i="6"/>
  <c r="H329" i="6"/>
  <c r="I326" i="6"/>
  <c r="H326" i="6"/>
  <c r="N326" i="6" s="1"/>
  <c r="I323" i="6"/>
  <c r="H323" i="6"/>
  <c r="N323" i="6" s="1"/>
  <c r="I320" i="6"/>
  <c r="H320" i="6"/>
  <c r="I317" i="6"/>
  <c r="H317" i="6"/>
  <c r="N317" i="6" s="1"/>
  <c r="I314" i="6"/>
  <c r="H314" i="6"/>
  <c r="N314" i="6" s="1"/>
  <c r="I311" i="6"/>
  <c r="H311" i="6"/>
  <c r="N311" i="6" s="1"/>
  <c r="I308" i="6"/>
  <c r="H308" i="6"/>
  <c r="N308" i="6" s="1"/>
  <c r="I305" i="6"/>
  <c r="H305" i="6"/>
  <c r="N301" i="6"/>
  <c r="I301" i="6"/>
  <c r="K301" i="6" s="1"/>
  <c r="O301" i="6" s="1"/>
  <c r="N298" i="6"/>
  <c r="I298" i="6"/>
  <c r="K298" i="6" s="1"/>
  <c r="O298" i="6" s="1"/>
  <c r="N295" i="6"/>
  <c r="I295" i="6"/>
  <c r="K295" i="6" s="1"/>
  <c r="O295" i="6" s="1"/>
  <c r="I292" i="6"/>
  <c r="H292" i="6"/>
  <c r="N292" i="6" s="1"/>
  <c r="N289" i="6"/>
  <c r="I289" i="6"/>
  <c r="K289" i="6" s="1"/>
  <c r="O289" i="6" s="1"/>
  <c r="N286" i="6"/>
  <c r="I286" i="6"/>
  <c r="K286" i="6" s="1"/>
  <c r="O286" i="6" s="1"/>
  <c r="N283" i="6"/>
  <c r="I283" i="6"/>
  <c r="K283" i="6" s="1"/>
  <c r="O283" i="6" s="1"/>
  <c r="I280" i="6"/>
  <c r="H280" i="6"/>
  <c r="N280" i="6" s="1"/>
  <c r="N277" i="6"/>
  <c r="I277" i="6"/>
  <c r="K277" i="6" s="1"/>
  <c r="O277" i="6" s="1"/>
  <c r="N274" i="6"/>
  <c r="I274" i="6"/>
  <c r="K274" i="6" s="1"/>
  <c r="O274" i="6" s="1"/>
  <c r="N271" i="6"/>
  <c r="I271" i="6"/>
  <c r="K271" i="6" s="1"/>
  <c r="O271" i="6" s="1"/>
  <c r="N268" i="6"/>
  <c r="I268" i="6"/>
  <c r="K268" i="6" s="1"/>
  <c r="O268" i="6" s="1"/>
  <c r="I265" i="6"/>
  <c r="H265" i="6"/>
  <c r="N265" i="6" s="1"/>
  <c r="I262" i="6"/>
  <c r="H262" i="6"/>
  <c r="N259" i="6"/>
  <c r="I259" i="6"/>
  <c r="K259" i="6" s="1"/>
  <c r="O259" i="6" s="1"/>
  <c r="N256" i="6"/>
  <c r="I256" i="6"/>
  <c r="K256" i="6" s="1"/>
  <c r="O256" i="6" s="1"/>
  <c r="N253" i="6"/>
  <c r="I253" i="6"/>
  <c r="K253" i="6" s="1"/>
  <c r="O253" i="6" s="1"/>
  <c r="I250" i="6"/>
  <c r="H250" i="6"/>
  <c r="N250" i="6" s="1"/>
  <c r="I247" i="6"/>
  <c r="H247" i="6"/>
  <c r="N247" i="6" s="1"/>
  <c r="I244" i="6"/>
  <c r="H244" i="6"/>
  <c r="N244" i="6" s="1"/>
  <c r="I241" i="6"/>
  <c r="H241" i="6"/>
  <c r="I238" i="6"/>
  <c r="H238" i="6"/>
  <c r="N238" i="6" s="1"/>
  <c r="I235" i="6"/>
  <c r="H235" i="6"/>
  <c r="N235" i="6" s="1"/>
  <c r="I232" i="6"/>
  <c r="H232" i="6"/>
  <c r="N232" i="6" s="1"/>
  <c r="I229" i="6"/>
  <c r="H229" i="6"/>
  <c r="N226" i="6"/>
  <c r="I226" i="6"/>
  <c r="K226" i="6" s="1"/>
  <c r="O226" i="6" s="1"/>
  <c r="I223" i="6"/>
  <c r="H223" i="6"/>
  <c r="N223" i="6" s="1"/>
  <c r="N220" i="6"/>
  <c r="I220" i="6"/>
  <c r="K220" i="6" s="1"/>
  <c r="O220" i="6" s="1"/>
  <c r="N217" i="6"/>
  <c r="I217" i="6"/>
  <c r="K217" i="6" s="1"/>
  <c r="O217" i="6" s="1"/>
  <c r="N214" i="6"/>
  <c r="I214" i="6"/>
  <c r="K214" i="6" s="1"/>
  <c r="O214" i="6" s="1"/>
  <c r="I211" i="6"/>
  <c r="H211" i="6"/>
  <c r="N211" i="6" s="1"/>
  <c r="I208" i="6"/>
  <c r="H208" i="6"/>
  <c r="I205" i="6"/>
  <c r="H205" i="6"/>
  <c r="I202" i="6"/>
  <c r="H202" i="6"/>
  <c r="N202" i="6" s="1"/>
  <c r="I199" i="6"/>
  <c r="H199" i="6"/>
  <c r="N199" i="6" s="1"/>
  <c r="I196" i="6"/>
  <c r="H196" i="6"/>
  <c r="N193" i="6"/>
  <c r="I193" i="6"/>
  <c r="K193" i="6" s="1"/>
  <c r="O193" i="6" s="1"/>
  <c r="N190" i="6"/>
  <c r="I190" i="6"/>
  <c r="K190" i="6" s="1"/>
  <c r="O190" i="6" s="1"/>
  <c r="I187" i="6"/>
  <c r="H187" i="6"/>
  <c r="N187" i="6" s="1"/>
  <c r="I184" i="6"/>
  <c r="N184" i="6"/>
  <c r="I181" i="6"/>
  <c r="H181" i="6"/>
  <c r="N181" i="6" s="1"/>
  <c r="N178" i="6"/>
  <c r="I178" i="6"/>
  <c r="K178" i="6" s="1"/>
  <c r="O178" i="6" s="1"/>
  <c r="N175" i="6"/>
  <c r="I175" i="6"/>
  <c r="K175" i="6" s="1"/>
  <c r="O175" i="6" s="1"/>
  <c r="I172" i="6"/>
  <c r="H172" i="6"/>
  <c r="I169" i="6"/>
  <c r="H169" i="6"/>
  <c r="N169" i="6" s="1"/>
  <c r="I166" i="6"/>
  <c r="H166" i="6"/>
  <c r="N166" i="6" s="1"/>
  <c r="N163" i="6"/>
  <c r="I163" i="6"/>
  <c r="K163" i="6" s="1"/>
  <c r="O163" i="6" s="1"/>
  <c r="N160" i="6"/>
  <c r="I160" i="6"/>
  <c r="K160" i="6" s="1"/>
  <c r="O160" i="6" s="1"/>
  <c r="N157" i="6"/>
  <c r="I157" i="6"/>
  <c r="K157" i="6" s="1"/>
  <c r="O157" i="6" s="1"/>
  <c r="N154" i="6"/>
  <c r="I154" i="6"/>
  <c r="K154" i="6" s="1"/>
  <c r="O154" i="6" s="1"/>
  <c r="N151" i="6"/>
  <c r="I151" i="6"/>
  <c r="K151" i="6" s="1"/>
  <c r="O151" i="6" s="1"/>
  <c r="I148" i="6"/>
  <c r="H148" i="6"/>
  <c r="N148" i="6" s="1"/>
  <c r="I145" i="6"/>
  <c r="H145" i="6"/>
  <c r="N145" i="6" s="1"/>
  <c r="N142" i="6"/>
  <c r="I142" i="6"/>
  <c r="K142" i="6" s="1"/>
  <c r="O142" i="6" s="1"/>
  <c r="N139" i="6"/>
  <c r="I139" i="6"/>
  <c r="K139" i="6" s="1"/>
  <c r="O139" i="6" s="1"/>
  <c r="N136" i="6"/>
  <c r="K136" i="6"/>
  <c r="O136" i="6" s="1"/>
  <c r="N133" i="6"/>
  <c r="H130" i="6"/>
  <c r="N130" i="6" s="1"/>
  <c r="H127" i="6"/>
  <c r="N127" i="6" s="1"/>
  <c r="N124" i="6"/>
  <c r="K124" i="6"/>
  <c r="O124" i="6" s="1"/>
  <c r="N123" i="6"/>
  <c r="K123" i="6"/>
  <c r="O123" i="6" s="1"/>
  <c r="N120" i="6"/>
  <c r="K120" i="6"/>
  <c r="O120" i="6" s="1"/>
  <c r="N119" i="6"/>
  <c r="K119" i="6"/>
  <c r="O119" i="6" s="1"/>
  <c r="H116" i="6"/>
  <c r="K116" i="6" s="1"/>
  <c r="O116" i="6" s="1"/>
  <c r="N113" i="6"/>
  <c r="K113" i="6"/>
  <c r="O113" i="6" s="1"/>
  <c r="N112" i="6"/>
  <c r="K112" i="6"/>
  <c r="O112" i="6" s="1"/>
  <c r="N109" i="6"/>
  <c r="K109" i="6"/>
  <c r="O109" i="6" s="1"/>
  <c r="N108" i="6"/>
  <c r="K108" i="6"/>
  <c r="O108" i="6" s="1"/>
  <c r="N105" i="6"/>
  <c r="K105" i="6"/>
  <c r="O105" i="6" s="1"/>
  <c r="N104" i="6"/>
  <c r="K104" i="6"/>
  <c r="O104" i="6" s="1"/>
  <c r="H101" i="6"/>
  <c r="K101" i="6" s="1"/>
  <c r="O101" i="6" s="1"/>
  <c r="H98" i="6"/>
  <c r="K98" i="6" s="1"/>
  <c r="O98" i="6" s="1"/>
  <c r="N96" i="6"/>
  <c r="K96" i="6"/>
  <c r="O96" i="6" s="1"/>
  <c r="N95" i="6"/>
  <c r="K95" i="6"/>
  <c r="O95" i="6" s="1"/>
  <c r="N93" i="6"/>
  <c r="K93" i="6"/>
  <c r="O93" i="6" s="1"/>
  <c r="N92" i="6"/>
  <c r="K92" i="6"/>
  <c r="O92" i="6" s="1"/>
  <c r="N90" i="6"/>
  <c r="K90" i="6"/>
  <c r="O90" i="6" s="1"/>
  <c r="N88" i="6"/>
  <c r="K88" i="6"/>
  <c r="O88" i="6" s="1"/>
  <c r="N84" i="6"/>
  <c r="N80" i="6"/>
  <c r="N77" i="6"/>
  <c r="H74" i="6"/>
  <c r="N74" i="6" s="1"/>
  <c r="N71" i="6"/>
  <c r="K71" i="6"/>
  <c r="O71" i="6" s="1"/>
  <c r="N70" i="6"/>
  <c r="K70" i="6"/>
  <c r="O70" i="6" s="1"/>
  <c r="N66" i="6"/>
  <c r="K66" i="6"/>
  <c r="O66" i="6" s="1"/>
  <c r="N63" i="6"/>
  <c r="K63" i="6"/>
  <c r="O63" i="6" s="1"/>
  <c r="H62" i="6"/>
  <c r="N58" i="6"/>
  <c r="O54" i="6"/>
  <c r="H54" i="6"/>
  <c r="N54" i="6" s="1"/>
  <c r="P54" i="6" s="1"/>
  <c r="N51" i="6"/>
  <c r="P51" i="6" s="1"/>
  <c r="K51" i="6"/>
  <c r="O51" i="6" s="1"/>
  <c r="N50" i="6"/>
  <c r="P50" i="6" s="1"/>
  <c r="K50" i="6"/>
  <c r="O50" i="6" s="1"/>
  <c r="O47" i="6"/>
  <c r="H47" i="6"/>
  <c r="N47" i="6" s="1"/>
  <c r="P47" i="6" s="1"/>
  <c r="N44" i="6"/>
  <c r="P44" i="6" s="1"/>
  <c r="K44" i="6"/>
  <c r="O44" i="6" s="1"/>
  <c r="N43" i="6"/>
  <c r="P43" i="6" s="1"/>
  <c r="K43" i="6"/>
  <c r="O43" i="6" s="1"/>
  <c r="H40" i="6"/>
  <c r="V39" i="6"/>
  <c r="V37" i="6"/>
  <c r="H37" i="6"/>
  <c r="K37" i="6" s="1"/>
  <c r="O37" i="6" s="1"/>
  <c r="N34" i="6"/>
  <c r="P34" i="6" s="1"/>
  <c r="K34" i="6"/>
  <c r="O34" i="6" s="1"/>
  <c r="N31" i="6"/>
  <c r="P31" i="6" s="1"/>
  <c r="K31" i="6"/>
  <c r="O31" i="6" s="1"/>
  <c r="H28" i="6"/>
  <c r="N28" i="6" s="1"/>
  <c r="P28" i="6" s="1"/>
  <c r="N25" i="6"/>
  <c r="K25" i="6"/>
  <c r="O25" i="6" s="1"/>
  <c r="N22" i="6"/>
  <c r="P22" i="6" s="1"/>
  <c r="K22" i="6"/>
  <c r="N21" i="6"/>
  <c r="P21" i="6" s="1"/>
  <c r="K21" i="6"/>
  <c r="O21" i="6" s="1"/>
  <c r="N18" i="6"/>
  <c r="P18" i="6" s="1"/>
  <c r="K18" i="6"/>
  <c r="O18" i="6" s="1"/>
  <c r="N15" i="6"/>
  <c r="P15" i="6" s="1"/>
  <c r="K15" i="6"/>
  <c r="O15" i="6" s="1"/>
  <c r="N12" i="6"/>
  <c r="P12" i="6" s="1"/>
  <c r="K12" i="6"/>
  <c r="O12" i="6" s="1"/>
  <c r="P393" i="1"/>
  <c r="K393" i="1"/>
  <c r="Q393" i="1" s="1"/>
  <c r="P381" i="1"/>
  <c r="K381" i="1"/>
  <c r="Q381" i="1" s="1"/>
  <c r="P348" i="1"/>
  <c r="K348" i="1"/>
  <c r="Q348" i="1" s="1"/>
  <c r="V38" i="1"/>
  <c r="V36" i="1"/>
  <c r="K62" i="6" l="1"/>
  <c r="O62" i="6" s="1"/>
  <c r="G62" i="6"/>
  <c r="O22" i="6"/>
  <c r="O9" i="6"/>
  <c r="N40" i="6"/>
  <c r="P40" i="6" s="1"/>
  <c r="K196" i="6"/>
  <c r="O196" i="6" s="1"/>
  <c r="K208" i="6"/>
  <c r="O208" i="6" s="1"/>
  <c r="K349" i="6"/>
  <c r="O349" i="6" s="1"/>
  <c r="N349" i="6"/>
  <c r="K346" i="6"/>
  <c r="O346" i="6" s="1"/>
  <c r="N346" i="6"/>
  <c r="K352" i="6"/>
  <c r="O352" i="6" s="1"/>
  <c r="N352" i="6"/>
  <c r="K311" i="6"/>
  <c r="O311" i="6" s="1"/>
  <c r="K181" i="6"/>
  <c r="O181" i="6" s="1"/>
  <c r="K262" i="6"/>
  <c r="O262" i="6" s="1"/>
  <c r="K130" i="6"/>
  <c r="O130" i="6" s="1"/>
  <c r="K305" i="6"/>
  <c r="O305" i="6" s="1"/>
  <c r="K308" i="6"/>
  <c r="O308" i="6" s="1"/>
  <c r="K320" i="6"/>
  <c r="O320" i="6" s="1"/>
  <c r="K332" i="6"/>
  <c r="O332" i="6" s="1"/>
  <c r="N62" i="6"/>
  <c r="K205" i="6"/>
  <c r="O205" i="6" s="1"/>
  <c r="K241" i="6"/>
  <c r="O241" i="6" s="1"/>
  <c r="K172" i="6"/>
  <c r="O172" i="6" s="1"/>
  <c r="K187" i="6"/>
  <c r="O187" i="6" s="1"/>
  <c r="K317" i="6"/>
  <c r="O317" i="6" s="1"/>
  <c r="K169" i="6"/>
  <c r="O169" i="6" s="1"/>
  <c r="K229" i="6"/>
  <c r="O229" i="6" s="1"/>
  <c r="K329" i="6"/>
  <c r="O329" i="6" s="1"/>
  <c r="K77" i="6"/>
  <c r="O77" i="6" s="1"/>
  <c r="K235" i="6"/>
  <c r="O235" i="6" s="1"/>
  <c r="K247" i="6"/>
  <c r="O247" i="6" s="1"/>
  <c r="K84" i="6"/>
  <c r="O84" i="6" s="1"/>
  <c r="K58" i="6"/>
  <c r="O58" i="6" s="1"/>
  <c r="K74" i="6"/>
  <c r="O74" i="6" s="1"/>
  <c r="K133" i="6"/>
  <c r="O133" i="6" s="1"/>
  <c r="K148" i="6"/>
  <c r="O148" i="6" s="1"/>
  <c r="K199" i="6"/>
  <c r="O199" i="6" s="1"/>
  <c r="K244" i="6"/>
  <c r="O244" i="6" s="1"/>
  <c r="K323" i="6"/>
  <c r="O323" i="6" s="1"/>
  <c r="N332" i="6"/>
  <c r="K342" i="6"/>
  <c r="O342" i="6" s="1"/>
  <c r="N320" i="6"/>
  <c r="N196" i="6"/>
  <c r="K28" i="6"/>
  <c r="O28" i="6" s="1"/>
  <c r="N205" i="6"/>
  <c r="N329" i="6"/>
  <c r="N172" i="6"/>
  <c r="N208" i="6"/>
  <c r="N116" i="6"/>
  <c r="K80" i="6"/>
  <c r="O80" i="6" s="1"/>
  <c r="K127" i="6"/>
  <c r="O127" i="6" s="1"/>
  <c r="K145" i="6"/>
  <c r="O145" i="6" s="1"/>
  <c r="K211" i="6"/>
  <c r="O211" i="6" s="1"/>
  <c r="K232" i="6"/>
  <c r="O232" i="6" s="1"/>
  <c r="N241" i="6"/>
  <c r="K265" i="6"/>
  <c r="O265" i="6" s="1"/>
  <c r="N305" i="6"/>
  <c r="K314" i="6"/>
  <c r="O314" i="6" s="1"/>
  <c r="K358" i="6"/>
  <c r="O358" i="6" s="1"/>
  <c r="K361" i="6"/>
  <c r="O361" i="6" s="1"/>
  <c r="K364" i="6"/>
  <c r="O364" i="6" s="1"/>
  <c r="K367" i="6"/>
  <c r="O367" i="6" s="1"/>
  <c r="K370" i="6"/>
  <c r="O370" i="6" s="1"/>
  <c r="K373" i="6"/>
  <c r="O373" i="6" s="1"/>
  <c r="K376" i="6"/>
  <c r="O376" i="6" s="1"/>
  <c r="K379" i="6"/>
  <c r="O379" i="6" s="1"/>
  <c r="K382" i="6"/>
  <c r="O382" i="6" s="1"/>
  <c r="K385" i="6"/>
  <c r="O385" i="6" s="1"/>
  <c r="K280" i="6"/>
  <c r="O280" i="6" s="1"/>
  <c r="K326" i="6"/>
  <c r="O326" i="6" s="1"/>
  <c r="N229" i="6"/>
  <c r="N262" i="6"/>
  <c r="N37" i="6"/>
  <c r="P37" i="6" s="1"/>
  <c r="N98" i="6"/>
  <c r="N101" i="6"/>
  <c r="K166" i="6"/>
  <c r="O166" i="6" s="1"/>
  <c r="K184" i="6"/>
  <c r="O184" i="6" s="1"/>
  <c r="K202" i="6"/>
  <c r="O202" i="6" s="1"/>
  <c r="K223" i="6"/>
  <c r="O223" i="6" s="1"/>
  <c r="K238" i="6"/>
  <c r="O238" i="6" s="1"/>
  <c r="K250" i="6"/>
  <c r="O250" i="6" s="1"/>
  <c r="K292" i="6"/>
  <c r="O292" i="6" s="1"/>
  <c r="I334" i="1"/>
  <c r="H334" i="1"/>
  <c r="N334" i="1" s="1"/>
  <c r="I331" i="1"/>
  <c r="K331" i="1" s="1"/>
  <c r="O331" i="1" s="1"/>
  <c r="N331" i="1"/>
  <c r="I327" i="1"/>
  <c r="K327" i="1" s="1"/>
  <c r="O327" i="1" s="1"/>
  <c r="N327" i="1"/>
  <c r="I324" i="1"/>
  <c r="H324" i="1"/>
  <c r="N324" i="1" s="1"/>
  <c r="I321" i="1"/>
  <c r="H321" i="1"/>
  <c r="I318" i="1"/>
  <c r="H318" i="1"/>
  <c r="I315" i="1"/>
  <c r="H315" i="1"/>
  <c r="N315" i="1" s="1"/>
  <c r="I312" i="1"/>
  <c r="H312" i="1"/>
  <c r="N312" i="1" s="1"/>
  <c r="I309" i="1"/>
  <c r="H309" i="1"/>
  <c r="I306" i="1"/>
  <c r="H306" i="1"/>
  <c r="N306" i="1" s="1"/>
  <c r="I303" i="1"/>
  <c r="H303" i="1"/>
  <c r="N303" i="1" s="1"/>
  <c r="I300" i="1"/>
  <c r="H300" i="1"/>
  <c r="N300" i="1" s="1"/>
  <c r="I297" i="1"/>
  <c r="H297" i="1"/>
  <c r="I293" i="1"/>
  <c r="K293" i="1" s="1"/>
  <c r="O293" i="1" s="1"/>
  <c r="N293" i="1"/>
  <c r="I290" i="1"/>
  <c r="K290" i="1" s="1"/>
  <c r="O290" i="1" s="1"/>
  <c r="N290" i="1"/>
  <c r="I287" i="1"/>
  <c r="K287" i="1" s="1"/>
  <c r="O287" i="1" s="1"/>
  <c r="N287" i="1"/>
  <c r="H284" i="1"/>
  <c r="I284" i="1"/>
  <c r="I281" i="1"/>
  <c r="K281" i="1" s="1"/>
  <c r="O281" i="1" s="1"/>
  <c r="N281" i="1"/>
  <c r="I278" i="1"/>
  <c r="K278" i="1" s="1"/>
  <c r="O278" i="1" s="1"/>
  <c r="N278" i="1"/>
  <c r="I275" i="1"/>
  <c r="K275" i="1" s="1"/>
  <c r="O275" i="1" s="1"/>
  <c r="N275" i="1"/>
  <c r="H272" i="1"/>
  <c r="I272" i="1"/>
  <c r="I269" i="1"/>
  <c r="K269" i="1" s="1"/>
  <c r="O269" i="1" s="1"/>
  <c r="N269" i="1"/>
  <c r="I266" i="1"/>
  <c r="K266" i="1" s="1"/>
  <c r="O266" i="1" s="1"/>
  <c r="N266" i="1"/>
  <c r="I263" i="1"/>
  <c r="K263" i="1" s="1"/>
  <c r="O263" i="1" s="1"/>
  <c r="N263" i="1"/>
  <c r="I260" i="1"/>
  <c r="K260" i="1" s="1"/>
  <c r="O260" i="1" s="1"/>
  <c r="N260" i="1"/>
  <c r="H257" i="1"/>
  <c r="N257" i="1" s="1"/>
  <c r="I257" i="1"/>
  <c r="H254" i="1"/>
  <c r="N254" i="1" s="1"/>
  <c r="I254" i="1"/>
  <c r="I251" i="1"/>
  <c r="K251" i="1" s="1"/>
  <c r="O251" i="1" s="1"/>
  <c r="N251" i="1"/>
  <c r="I248" i="1"/>
  <c r="K248" i="1" s="1"/>
  <c r="O248" i="1" s="1"/>
  <c r="N248" i="1"/>
  <c r="I245" i="1"/>
  <c r="K245" i="1" s="1"/>
  <c r="O245" i="1" s="1"/>
  <c r="N245" i="1"/>
  <c r="H242" i="1"/>
  <c r="I242" i="1"/>
  <c r="H239" i="1"/>
  <c r="I239" i="1"/>
  <c r="H236" i="1"/>
  <c r="N236" i="1" s="1"/>
  <c r="I236" i="1"/>
  <c r="H233" i="1"/>
  <c r="N233" i="1" s="1"/>
  <c r="I233" i="1"/>
  <c r="H230" i="1"/>
  <c r="I230" i="1"/>
  <c r="H227" i="1"/>
  <c r="N227" i="1" s="1"/>
  <c r="I227" i="1"/>
  <c r="H224" i="1"/>
  <c r="N224" i="1" s="1"/>
  <c r="I224" i="1"/>
  <c r="H221" i="1"/>
  <c r="I221" i="1"/>
  <c r="I218" i="1"/>
  <c r="K218" i="1" s="1"/>
  <c r="O218" i="1" s="1"/>
  <c r="N218" i="1"/>
  <c r="H215" i="1"/>
  <c r="I215" i="1"/>
  <c r="I212" i="1"/>
  <c r="K212" i="1" s="1"/>
  <c r="O212" i="1" s="1"/>
  <c r="N212" i="1"/>
  <c r="I209" i="1"/>
  <c r="K209" i="1" s="1"/>
  <c r="O209" i="1" s="1"/>
  <c r="N209" i="1"/>
  <c r="I206" i="1"/>
  <c r="K206" i="1" s="1"/>
  <c r="O206" i="1" s="1"/>
  <c r="N206" i="1"/>
  <c r="H203" i="1"/>
  <c r="I203" i="1"/>
  <c r="H200" i="1"/>
  <c r="I200" i="1"/>
  <c r="H197" i="1"/>
  <c r="N197" i="1" s="1"/>
  <c r="I197" i="1"/>
  <c r="H194" i="1"/>
  <c r="I194" i="1"/>
  <c r="H191" i="1"/>
  <c r="I191" i="1"/>
  <c r="H188" i="1"/>
  <c r="N188" i="1" s="1"/>
  <c r="I188" i="1"/>
  <c r="I184" i="1"/>
  <c r="K184" i="1" s="1"/>
  <c r="O184" i="1" s="1"/>
  <c r="N184" i="1"/>
  <c r="I181" i="1"/>
  <c r="K181" i="1" s="1"/>
  <c r="O181" i="1" s="1"/>
  <c r="N181" i="1"/>
  <c r="H178" i="1"/>
  <c r="I178" i="1"/>
  <c r="H175" i="1"/>
  <c r="I175" i="1"/>
  <c r="H172" i="1"/>
  <c r="I172" i="1"/>
  <c r="I169" i="1"/>
  <c r="K169" i="1" s="1"/>
  <c r="O169" i="1" s="1"/>
  <c r="N169" i="1"/>
  <c r="I166" i="1"/>
  <c r="K166" i="1" s="1"/>
  <c r="O166" i="1" s="1"/>
  <c r="N166" i="1"/>
  <c r="H163" i="1"/>
  <c r="N163" i="1" s="1"/>
  <c r="I163" i="1"/>
  <c r="H160" i="1"/>
  <c r="N160" i="1" s="1"/>
  <c r="I160" i="1"/>
  <c r="H157" i="1"/>
  <c r="N157" i="1" s="1"/>
  <c r="I157" i="1"/>
  <c r="I154" i="1"/>
  <c r="K154" i="1" s="1"/>
  <c r="O154" i="1" s="1"/>
  <c r="N154" i="1"/>
  <c r="I151" i="1"/>
  <c r="K151" i="1" s="1"/>
  <c r="O151" i="1" s="1"/>
  <c r="N151" i="1"/>
  <c r="I148" i="1"/>
  <c r="K148" i="1" s="1"/>
  <c r="O148" i="1" s="1"/>
  <c r="N148" i="1"/>
  <c r="I145" i="1"/>
  <c r="K145" i="1" s="1"/>
  <c r="O145" i="1" s="1"/>
  <c r="N145" i="1"/>
  <c r="I142" i="1"/>
  <c r="K142" i="1" s="1"/>
  <c r="O142" i="1" s="1"/>
  <c r="N142" i="1"/>
  <c r="H139" i="1"/>
  <c r="N139" i="1" s="1"/>
  <c r="I139" i="1"/>
  <c r="H136" i="1"/>
  <c r="I136" i="1"/>
  <c r="I133" i="1"/>
  <c r="K133" i="1" s="1"/>
  <c r="O133" i="1" s="1"/>
  <c r="N133" i="1"/>
  <c r="I130" i="1"/>
  <c r="K130" i="1" s="1"/>
  <c r="O130" i="1" s="1"/>
  <c r="N130" i="1"/>
  <c r="I127" i="1"/>
  <c r="K127" i="1" s="1"/>
  <c r="O127" i="1" s="1"/>
  <c r="N127" i="1"/>
  <c r="H124" i="1"/>
  <c r="K124" i="1" s="1"/>
  <c r="O124" i="1" s="1"/>
  <c r="H420" i="1"/>
  <c r="H426" i="4"/>
  <c r="I339" i="4"/>
  <c r="K339" i="4" s="1"/>
  <c r="O339" i="4" s="1"/>
  <c r="N339" i="4"/>
  <c r="I335" i="4"/>
  <c r="K335" i="4" s="1"/>
  <c r="O335" i="4" s="1"/>
  <c r="N335" i="4"/>
  <c r="I301" i="4"/>
  <c r="K301" i="4" s="1"/>
  <c r="O301" i="4" s="1"/>
  <c r="N301" i="4"/>
  <c r="I298" i="4"/>
  <c r="K298" i="4" s="1"/>
  <c r="O298" i="4" s="1"/>
  <c r="N298" i="4"/>
  <c r="I295" i="4"/>
  <c r="K295" i="4" s="1"/>
  <c r="O295" i="4" s="1"/>
  <c r="N295" i="4"/>
  <c r="I289" i="4"/>
  <c r="K289" i="4" s="1"/>
  <c r="O289" i="4" s="1"/>
  <c r="N289" i="4"/>
  <c r="I286" i="4"/>
  <c r="K286" i="4" s="1"/>
  <c r="O286" i="4" s="1"/>
  <c r="N286" i="4"/>
  <c r="I283" i="4"/>
  <c r="K283" i="4" s="1"/>
  <c r="O283" i="4" s="1"/>
  <c r="N283" i="4"/>
  <c r="I277" i="4"/>
  <c r="K277" i="4" s="1"/>
  <c r="O277" i="4" s="1"/>
  <c r="N277" i="4"/>
  <c r="I274" i="4"/>
  <c r="K274" i="4" s="1"/>
  <c r="O274" i="4" s="1"/>
  <c r="N274" i="4"/>
  <c r="I271" i="4"/>
  <c r="K271" i="4" s="1"/>
  <c r="O271" i="4" s="1"/>
  <c r="N271" i="4"/>
  <c r="I268" i="4"/>
  <c r="K268" i="4" s="1"/>
  <c r="O268" i="4" s="1"/>
  <c r="N268" i="4"/>
  <c r="I259" i="4"/>
  <c r="K259" i="4" s="1"/>
  <c r="O259" i="4" s="1"/>
  <c r="N259" i="4"/>
  <c r="I256" i="4"/>
  <c r="K256" i="4" s="1"/>
  <c r="O256" i="4" s="1"/>
  <c r="N256" i="4"/>
  <c r="I253" i="4"/>
  <c r="K253" i="4" s="1"/>
  <c r="O253" i="4" s="1"/>
  <c r="N253" i="4"/>
  <c r="I226" i="4"/>
  <c r="K226" i="4" s="1"/>
  <c r="O226" i="4" s="1"/>
  <c r="N226" i="4"/>
  <c r="I220" i="4"/>
  <c r="K220" i="4" s="1"/>
  <c r="O220" i="4" s="1"/>
  <c r="N220" i="4"/>
  <c r="I217" i="4"/>
  <c r="K217" i="4" s="1"/>
  <c r="O217" i="4" s="1"/>
  <c r="N217" i="4"/>
  <c r="I214" i="4"/>
  <c r="K214" i="4" s="1"/>
  <c r="O214" i="4" s="1"/>
  <c r="N214" i="4"/>
  <c r="I192" i="4"/>
  <c r="K192" i="4" s="1"/>
  <c r="O192" i="4" s="1"/>
  <c r="N192" i="4"/>
  <c r="I189" i="4"/>
  <c r="K189" i="4" s="1"/>
  <c r="O189" i="4" s="1"/>
  <c r="N189" i="4"/>
  <c r="I177" i="4"/>
  <c r="K177" i="4" s="1"/>
  <c r="O177" i="4" s="1"/>
  <c r="N177" i="4"/>
  <c r="I174" i="4"/>
  <c r="K174" i="4" s="1"/>
  <c r="O174" i="4" s="1"/>
  <c r="N174" i="4"/>
  <c r="I162" i="4"/>
  <c r="K162" i="4" s="1"/>
  <c r="O162" i="4" s="1"/>
  <c r="N162" i="4"/>
  <c r="I159" i="4"/>
  <c r="K159" i="4" s="1"/>
  <c r="O159" i="4" s="1"/>
  <c r="N159" i="4"/>
  <c r="I156" i="4"/>
  <c r="K156" i="4" s="1"/>
  <c r="O156" i="4" s="1"/>
  <c r="N156" i="4"/>
  <c r="I153" i="4"/>
  <c r="K153" i="4" s="1"/>
  <c r="O153" i="4" s="1"/>
  <c r="N153" i="4"/>
  <c r="I150" i="4"/>
  <c r="K150" i="4" s="1"/>
  <c r="O150" i="4" s="1"/>
  <c r="N150" i="4"/>
  <c r="I141" i="4"/>
  <c r="K141" i="4" s="1"/>
  <c r="O141" i="4" s="1"/>
  <c r="N141" i="4"/>
  <c r="I138" i="4"/>
  <c r="K138" i="4" s="1"/>
  <c r="O138" i="4" s="1"/>
  <c r="N138" i="4"/>
  <c r="I135" i="4"/>
  <c r="K135" i="4" s="1"/>
  <c r="O135" i="4" s="1"/>
  <c r="N135" i="4"/>
  <c r="H423" i="4"/>
  <c r="H416" i="1"/>
  <c r="H395" i="1"/>
  <c r="P395" i="1" s="1"/>
  <c r="K392" i="1"/>
  <c r="Q392" i="1" s="1"/>
  <c r="H389" i="1"/>
  <c r="K389" i="1" s="1"/>
  <c r="Q389" i="1" s="1"/>
  <c r="K380" i="1"/>
  <c r="Q380" i="1" s="1"/>
  <c r="H368" i="1"/>
  <c r="K368" i="1" s="1"/>
  <c r="Q368" i="1" s="1"/>
  <c r="H359" i="1"/>
  <c r="K359" i="1" s="1"/>
  <c r="Q359" i="1" s="1"/>
  <c r="H356" i="1"/>
  <c r="K356" i="1" s="1"/>
  <c r="Q356" i="1" s="1"/>
  <c r="H353" i="1"/>
  <c r="K353" i="1" s="1"/>
  <c r="Q353" i="1" s="1"/>
  <c r="H350" i="1"/>
  <c r="K350" i="1" s="1"/>
  <c r="Q350" i="1" s="1"/>
  <c r="K347" i="1"/>
  <c r="Q347" i="1" s="1"/>
  <c r="H344" i="1"/>
  <c r="K344" i="1" s="1"/>
  <c r="Q344" i="1" s="1"/>
  <c r="H402" i="4"/>
  <c r="P402" i="4" s="1"/>
  <c r="P399" i="4"/>
  <c r="H396" i="4"/>
  <c r="K396" i="4" s="1"/>
  <c r="Q396" i="4" s="1"/>
  <c r="P387" i="4"/>
  <c r="H375" i="4"/>
  <c r="P375" i="4" s="1"/>
  <c r="H366" i="4"/>
  <c r="P366" i="4" s="1"/>
  <c r="H363" i="4"/>
  <c r="K363" i="4" s="1"/>
  <c r="Q363" i="4" s="1"/>
  <c r="P363" i="4"/>
  <c r="H360" i="4"/>
  <c r="K360" i="4" s="1"/>
  <c r="Q360" i="4" s="1"/>
  <c r="H357" i="4"/>
  <c r="P357" i="4" s="1"/>
  <c r="P354" i="4"/>
  <c r="H351" i="4"/>
  <c r="P351" i="4" s="1"/>
  <c r="P392" i="1"/>
  <c r="P347" i="1"/>
  <c r="P380" i="1"/>
  <c r="K402" i="4"/>
  <c r="Q402" i="4" s="1"/>
  <c r="K387" i="4"/>
  <c r="Q387" i="4" s="1"/>
  <c r="K399" i="4"/>
  <c r="Q399" i="4" s="1"/>
  <c r="I342" i="4"/>
  <c r="H342" i="4"/>
  <c r="N342" i="4" s="1"/>
  <c r="I332" i="4"/>
  <c r="H332" i="4"/>
  <c r="N332" i="4" s="1"/>
  <c r="I329" i="4"/>
  <c r="H329" i="4"/>
  <c r="N329" i="4" s="1"/>
  <c r="I326" i="4"/>
  <c r="H326" i="4"/>
  <c r="N326" i="4" s="1"/>
  <c r="I323" i="4"/>
  <c r="H323" i="4"/>
  <c r="N323" i="4" s="1"/>
  <c r="I320" i="4"/>
  <c r="H320" i="4"/>
  <c r="N320" i="4" s="1"/>
  <c r="I317" i="4"/>
  <c r="H317" i="4"/>
  <c r="N317" i="4" s="1"/>
  <c r="I314" i="4"/>
  <c r="H314" i="4"/>
  <c r="N314" i="4" s="1"/>
  <c r="I311" i="4"/>
  <c r="H311" i="4"/>
  <c r="N311" i="4" s="1"/>
  <c r="I308" i="4"/>
  <c r="H308" i="4"/>
  <c r="N308" i="4" s="1"/>
  <c r="I305" i="4"/>
  <c r="H305" i="4"/>
  <c r="N305" i="4" s="1"/>
  <c r="I292" i="4"/>
  <c r="H292" i="4"/>
  <c r="N292" i="4" s="1"/>
  <c r="I280" i="4"/>
  <c r="H280" i="4"/>
  <c r="N280" i="4" s="1"/>
  <c r="I265" i="4"/>
  <c r="H265" i="4"/>
  <c r="N265" i="4" s="1"/>
  <c r="I262" i="4"/>
  <c r="H262" i="4"/>
  <c r="N262" i="4" s="1"/>
  <c r="I250" i="4"/>
  <c r="H250" i="4"/>
  <c r="N250" i="4" s="1"/>
  <c r="I247" i="4"/>
  <c r="H247" i="4"/>
  <c r="N247" i="4" s="1"/>
  <c r="I244" i="4"/>
  <c r="H244" i="4"/>
  <c r="N244" i="4" s="1"/>
  <c r="I241" i="4"/>
  <c r="H241" i="4"/>
  <c r="N241" i="4" s="1"/>
  <c r="I238" i="4"/>
  <c r="H238" i="4"/>
  <c r="N238" i="4" s="1"/>
  <c r="I235" i="4"/>
  <c r="H235" i="4"/>
  <c r="N235" i="4" s="1"/>
  <c r="I232" i="4"/>
  <c r="H232" i="4"/>
  <c r="N232" i="4" s="1"/>
  <c r="I229" i="4"/>
  <c r="H229" i="4"/>
  <c r="N229" i="4" s="1"/>
  <c r="I223" i="4"/>
  <c r="H223" i="4"/>
  <c r="N223" i="4" s="1"/>
  <c r="I211" i="4"/>
  <c r="H211" i="4"/>
  <c r="N211" i="4" s="1"/>
  <c r="I208" i="4"/>
  <c r="H208" i="4"/>
  <c r="N208" i="4" s="1"/>
  <c r="I205" i="4"/>
  <c r="H205" i="4"/>
  <c r="N205" i="4" s="1"/>
  <c r="I202" i="4"/>
  <c r="H202" i="4"/>
  <c r="N202" i="4" s="1"/>
  <c r="I199" i="4"/>
  <c r="H199" i="4"/>
  <c r="N199" i="4" s="1"/>
  <c r="I196" i="4"/>
  <c r="H196" i="4"/>
  <c r="N196" i="4" s="1"/>
  <c r="I186" i="4"/>
  <c r="H186" i="4"/>
  <c r="N186" i="4" s="1"/>
  <c r="I183" i="4"/>
  <c r="H183" i="4"/>
  <c r="N183" i="4" s="1"/>
  <c r="I180" i="4"/>
  <c r="H180" i="4"/>
  <c r="N180" i="4" s="1"/>
  <c r="I171" i="4"/>
  <c r="H171" i="4"/>
  <c r="N171" i="4" s="1"/>
  <c r="I168" i="4"/>
  <c r="H168" i="4"/>
  <c r="N168" i="4" s="1"/>
  <c r="I165" i="4"/>
  <c r="H165" i="4"/>
  <c r="N165" i="4" s="1"/>
  <c r="I147" i="4"/>
  <c r="H147" i="4"/>
  <c r="N147" i="4" s="1"/>
  <c r="I144" i="4"/>
  <c r="H144" i="4"/>
  <c r="N144" i="4" s="1"/>
  <c r="H132" i="4"/>
  <c r="N132" i="4" s="1"/>
  <c r="H129" i="4"/>
  <c r="N129" i="4" s="1"/>
  <c r="H126" i="4"/>
  <c r="K126" i="4" s="1"/>
  <c r="O126" i="4" s="1"/>
  <c r="H115" i="4"/>
  <c r="K115" i="4" s="1"/>
  <c r="O115" i="4" s="1"/>
  <c r="H100" i="4"/>
  <c r="K100" i="4" s="1"/>
  <c r="O100" i="4" s="1"/>
  <c r="H97" i="4"/>
  <c r="K97" i="4" s="1"/>
  <c r="O97" i="4" s="1"/>
  <c r="H82" i="4"/>
  <c r="K82" i="4" s="1"/>
  <c r="O82" i="4" s="1"/>
  <c r="H79" i="4"/>
  <c r="K79" i="4" s="1"/>
  <c r="O79" i="4" s="1"/>
  <c r="H76" i="4"/>
  <c r="N76" i="4" s="1"/>
  <c r="H73" i="4"/>
  <c r="K73" i="4" s="1"/>
  <c r="O73" i="4" s="1"/>
  <c r="H61" i="4"/>
  <c r="N61" i="4" s="1"/>
  <c r="H58" i="4"/>
  <c r="K58" i="4" s="1"/>
  <c r="O58" i="4" s="1"/>
  <c r="H54" i="4"/>
  <c r="N54" i="4" s="1"/>
  <c r="P54" i="4" s="1"/>
  <c r="H47" i="4"/>
  <c r="N47" i="4" s="1"/>
  <c r="P47" i="4" s="1"/>
  <c r="H40" i="4"/>
  <c r="N40" i="4" s="1"/>
  <c r="P40" i="4" s="1"/>
  <c r="H37" i="4"/>
  <c r="K37" i="4" s="1"/>
  <c r="O37" i="4" s="1"/>
  <c r="H28" i="4"/>
  <c r="N28" i="4" s="1"/>
  <c r="P28" i="4" s="1"/>
  <c r="N123" i="4"/>
  <c r="N122" i="4"/>
  <c r="K122" i="4"/>
  <c r="O122" i="4" s="1"/>
  <c r="N119" i="4"/>
  <c r="K119" i="4"/>
  <c r="O119" i="4" s="1"/>
  <c r="N118" i="4"/>
  <c r="K118" i="4"/>
  <c r="O118" i="4" s="1"/>
  <c r="N112" i="4"/>
  <c r="K112" i="4"/>
  <c r="O112" i="4" s="1"/>
  <c r="N111" i="4"/>
  <c r="K111" i="4"/>
  <c r="O111" i="4" s="1"/>
  <c r="N108" i="4"/>
  <c r="K108" i="4"/>
  <c r="O108" i="4" s="1"/>
  <c r="N107" i="4"/>
  <c r="K107" i="4"/>
  <c r="O107" i="4" s="1"/>
  <c r="N104" i="4"/>
  <c r="K104" i="4"/>
  <c r="O104" i="4" s="1"/>
  <c r="N103" i="4"/>
  <c r="K103" i="4"/>
  <c r="O103" i="4"/>
  <c r="N94" i="4"/>
  <c r="K94" i="4"/>
  <c r="O94" i="4" s="1"/>
  <c r="N93" i="4"/>
  <c r="K93" i="4"/>
  <c r="O93" i="4" s="1"/>
  <c r="N90" i="4"/>
  <c r="K90" i="4"/>
  <c r="O90" i="4" s="1"/>
  <c r="N89" i="4"/>
  <c r="K89" i="4"/>
  <c r="O89" i="4"/>
  <c r="N86" i="4"/>
  <c r="K86" i="4"/>
  <c r="O86" i="4" s="1"/>
  <c r="N85" i="4"/>
  <c r="K85" i="4"/>
  <c r="O85" i="4" s="1"/>
  <c r="N70" i="4"/>
  <c r="K70" i="4"/>
  <c r="O70" i="4" s="1"/>
  <c r="N69" i="4"/>
  <c r="K69" i="4"/>
  <c r="O69" i="4" s="1"/>
  <c r="N66" i="4"/>
  <c r="K66" i="4"/>
  <c r="O66" i="4" s="1"/>
  <c r="N65" i="4"/>
  <c r="K65" i="4"/>
  <c r="O65" i="4" s="1"/>
  <c r="N62" i="4"/>
  <c r="K62" i="4"/>
  <c r="O62" i="4" s="1"/>
  <c r="O54" i="4"/>
  <c r="N51" i="4"/>
  <c r="P51" i="4" s="1"/>
  <c r="K51" i="4"/>
  <c r="O51" i="4" s="1"/>
  <c r="N50" i="4"/>
  <c r="P50" i="4" s="1"/>
  <c r="K50" i="4"/>
  <c r="O50" i="4"/>
  <c r="O47" i="4"/>
  <c r="N44" i="4"/>
  <c r="P44" i="4" s="1"/>
  <c r="K44" i="4"/>
  <c r="O44" i="4" s="1"/>
  <c r="N43" i="4"/>
  <c r="P43" i="4" s="1"/>
  <c r="K43" i="4"/>
  <c r="O43" i="4"/>
  <c r="N34" i="4"/>
  <c r="P34" i="4" s="1"/>
  <c r="K34" i="4"/>
  <c r="O34" i="4" s="1"/>
  <c r="N31" i="4"/>
  <c r="P31" i="4" s="1"/>
  <c r="K31" i="4"/>
  <c r="O31" i="4"/>
  <c r="N25" i="4"/>
  <c r="P25" i="4" s="1"/>
  <c r="K25" i="4"/>
  <c r="O25" i="4" s="1"/>
  <c r="N22" i="4"/>
  <c r="P22" i="4" s="1"/>
  <c r="K22" i="4"/>
  <c r="O22" i="4" s="1"/>
  <c r="N21" i="4"/>
  <c r="P21" i="4"/>
  <c r="K21" i="4"/>
  <c r="O21" i="4" s="1"/>
  <c r="N18" i="4"/>
  <c r="P18" i="4" s="1"/>
  <c r="K18" i="4"/>
  <c r="O18" i="4" s="1"/>
  <c r="N15" i="4"/>
  <c r="P15" i="4" s="1"/>
  <c r="K15" i="4"/>
  <c r="O15" i="4" s="1"/>
  <c r="N12" i="4"/>
  <c r="P12" i="4" s="1"/>
  <c r="K12" i="4"/>
  <c r="O12" i="4" s="1"/>
  <c r="N9" i="4"/>
  <c r="P9" i="4"/>
  <c r="K9" i="4"/>
  <c r="K323" i="4"/>
  <c r="O323" i="4" s="1"/>
  <c r="K280" i="4"/>
  <c r="O280" i="4" s="1"/>
  <c r="K241" i="4"/>
  <c r="O241" i="4" s="1"/>
  <c r="O40" i="4"/>
  <c r="K305" i="4"/>
  <c r="O305" i="4" s="1"/>
  <c r="O9" i="4"/>
  <c r="K61" i="4"/>
  <c r="O61" i="4" s="1"/>
  <c r="N115" i="4"/>
  <c r="K123" i="4"/>
  <c r="O123" i="4" s="1"/>
  <c r="K247" i="4"/>
  <c r="O247" i="4" s="1"/>
  <c r="K115" i="1"/>
  <c r="O115" i="1" s="1"/>
  <c r="N111" i="1"/>
  <c r="K111" i="1"/>
  <c r="O111" i="1" s="1"/>
  <c r="N104" i="1"/>
  <c r="K104" i="1"/>
  <c r="O104" i="1" s="1"/>
  <c r="N100" i="1"/>
  <c r="K100" i="1"/>
  <c r="O100" i="1" s="1"/>
  <c r="N96" i="1"/>
  <c r="K96" i="1"/>
  <c r="O96" i="1" s="1"/>
  <c r="N87" i="1"/>
  <c r="K87" i="1"/>
  <c r="O87" i="1" s="1"/>
  <c r="N84" i="1"/>
  <c r="K84" i="1"/>
  <c r="O84" i="1" s="1"/>
  <c r="N81" i="1"/>
  <c r="K81" i="1"/>
  <c r="O81" i="1" s="1"/>
  <c r="N66" i="1"/>
  <c r="K66" i="1"/>
  <c r="O66" i="1" s="1"/>
  <c r="N63" i="1"/>
  <c r="K63" i="1"/>
  <c r="O63" i="1" s="1"/>
  <c r="H58" i="1"/>
  <c r="K58" i="1" s="1"/>
  <c r="O58" i="1" s="1"/>
  <c r="N59" i="1"/>
  <c r="N49" i="1"/>
  <c r="P49" i="1" s="1"/>
  <c r="K49" i="1"/>
  <c r="O49" i="1" s="1"/>
  <c r="N43" i="1"/>
  <c r="P43" i="1" s="1"/>
  <c r="K24" i="1"/>
  <c r="O24" i="1" s="1"/>
  <c r="N22" i="1"/>
  <c r="P22" i="1" s="1"/>
  <c r="K22" i="1"/>
  <c r="O22" i="1" s="1"/>
  <c r="N115" i="1"/>
  <c r="K59" i="1"/>
  <c r="K43" i="1"/>
  <c r="O43" i="1" s="1"/>
  <c r="K9" i="1"/>
  <c r="O9" i="1" s="1"/>
  <c r="H121" i="1"/>
  <c r="K121" i="1" s="1"/>
  <c r="O121" i="1" s="1"/>
  <c r="H118" i="1"/>
  <c r="N118" i="1" s="1"/>
  <c r="H107" i="1"/>
  <c r="K107" i="1" s="1"/>
  <c r="O107" i="1" s="1"/>
  <c r="H92" i="1"/>
  <c r="N92" i="1" s="1"/>
  <c r="H89" i="1"/>
  <c r="K89" i="1" s="1"/>
  <c r="O89" i="1" s="1"/>
  <c r="H77" i="1"/>
  <c r="N77" i="1" s="1"/>
  <c r="H74" i="1"/>
  <c r="N74" i="1" s="1"/>
  <c r="H71" i="1"/>
  <c r="N71" i="1" s="1"/>
  <c r="H68" i="1"/>
  <c r="K68" i="1" s="1"/>
  <c r="O68" i="1" s="1"/>
  <c r="H55" i="1"/>
  <c r="N55" i="1" s="1"/>
  <c r="H51" i="1"/>
  <c r="N51" i="1" s="1"/>
  <c r="P51" i="1" s="1"/>
  <c r="K48" i="1"/>
  <c r="O48" i="1" s="1"/>
  <c r="H45" i="1"/>
  <c r="N45" i="1" s="1"/>
  <c r="P45" i="1" s="1"/>
  <c r="K42" i="1"/>
  <c r="O42" i="1" s="1"/>
  <c r="H39" i="1"/>
  <c r="N39" i="1" s="1"/>
  <c r="P39" i="1" s="1"/>
  <c r="H36" i="1"/>
  <c r="K36" i="1" s="1"/>
  <c r="O36" i="1" s="1"/>
  <c r="N33" i="1"/>
  <c r="P33" i="1" s="1"/>
  <c r="K33" i="1"/>
  <c r="O33" i="1" s="1"/>
  <c r="N30" i="1"/>
  <c r="P30" i="1" s="1"/>
  <c r="H27" i="1"/>
  <c r="K27" i="1" s="1"/>
  <c r="O27" i="1" s="1"/>
  <c r="N24" i="1"/>
  <c r="P24" i="1" s="1"/>
  <c r="N21" i="1"/>
  <c r="P21" i="1" s="1"/>
  <c r="K21" i="1"/>
  <c r="O21" i="1" s="1"/>
  <c r="N18" i="1"/>
  <c r="P18" i="1" s="1"/>
  <c r="K18" i="1"/>
  <c r="O18" i="1" s="1"/>
  <c r="N15" i="1"/>
  <c r="P15" i="1" s="1"/>
  <c r="K15" i="1"/>
  <c r="O15" i="1" s="1"/>
  <c r="N12" i="1"/>
  <c r="P12" i="1" s="1"/>
  <c r="K12" i="1"/>
  <c r="O12" i="1" s="1"/>
  <c r="N9" i="1"/>
  <c r="P9" i="1" s="1"/>
  <c r="O51" i="1"/>
  <c r="K65" i="1"/>
  <c r="O65" i="1" s="1"/>
  <c r="N65" i="1"/>
  <c r="K83" i="1"/>
  <c r="O83" i="1" s="1"/>
  <c r="N83" i="1"/>
  <c r="K95" i="1"/>
  <c r="O95" i="1" s="1"/>
  <c r="N95" i="1"/>
  <c r="K103" i="1"/>
  <c r="O103" i="1" s="1"/>
  <c r="N103" i="1"/>
  <c r="K110" i="1"/>
  <c r="O110" i="1" s="1"/>
  <c r="N110" i="1"/>
  <c r="O39" i="1"/>
  <c r="K62" i="1"/>
  <c r="O62" i="1" s="1"/>
  <c r="N62" i="1"/>
  <c r="K80" i="1"/>
  <c r="O80" i="1" s="1"/>
  <c r="N80" i="1"/>
  <c r="K86" i="1"/>
  <c r="O86" i="1" s="1"/>
  <c r="N86" i="1"/>
  <c r="K99" i="1"/>
  <c r="O99" i="1" s="1"/>
  <c r="N99" i="1"/>
  <c r="K114" i="1"/>
  <c r="O114" i="1" s="1"/>
  <c r="N114" i="1"/>
  <c r="K30" i="1"/>
  <c r="O30" i="1" s="1"/>
  <c r="O45" i="1"/>
  <c r="N42" i="1"/>
  <c r="P42" i="1" s="1"/>
  <c r="N48" i="1"/>
  <c r="P48" i="1" s="1"/>
  <c r="H338" i="1"/>
  <c r="K338" i="1" s="1"/>
  <c r="Q338" i="1" s="1"/>
  <c r="H345" i="4"/>
  <c r="P345" i="4" s="1"/>
  <c r="H348" i="4"/>
  <c r="K348" i="4" s="1"/>
  <c r="Q348" i="4" s="1"/>
  <c r="H341" i="1"/>
  <c r="K341" i="1" s="1"/>
  <c r="Q341" i="1" s="1"/>
  <c r="H369" i="4"/>
  <c r="K369" i="4" s="1"/>
  <c r="Q369" i="4" s="1"/>
  <c r="H362" i="1"/>
  <c r="P362" i="1" s="1"/>
  <c r="H372" i="4"/>
  <c r="K372" i="4" s="1"/>
  <c r="Q372" i="4" s="1"/>
  <c r="H365" i="1"/>
  <c r="K365" i="1" s="1"/>
  <c r="Q365" i="1" s="1"/>
  <c r="H381" i="4"/>
  <c r="K381" i="4" s="1"/>
  <c r="Q381" i="4" s="1"/>
  <c r="H374" i="1"/>
  <c r="P374" i="1" s="1"/>
  <c r="H377" i="1"/>
  <c r="K377" i="1" s="1"/>
  <c r="Q377" i="1" s="1"/>
  <c r="H384" i="4"/>
  <c r="P384" i="4" s="1"/>
  <c r="H386" i="1"/>
  <c r="K386" i="1" s="1"/>
  <c r="Q386" i="1" s="1"/>
  <c r="H393" i="4"/>
  <c r="P393" i="4" s="1"/>
  <c r="H404" i="1"/>
  <c r="H411" i="4"/>
  <c r="H410" i="1"/>
  <c r="K345" i="4"/>
  <c r="Q345" i="4" s="1"/>
  <c r="H371" i="1"/>
  <c r="P371" i="1" s="1"/>
  <c r="H378" i="4"/>
  <c r="P378" i="4" s="1"/>
  <c r="P381" i="4"/>
  <c r="H383" i="1"/>
  <c r="K383" i="1" s="1"/>
  <c r="Q383" i="1" s="1"/>
  <c r="H390" i="4"/>
  <c r="K390" i="4" s="1"/>
  <c r="Q390" i="4" s="1"/>
  <c r="H405" i="4"/>
  <c r="H398" i="1"/>
  <c r="H408" i="4"/>
  <c r="H401" i="1"/>
  <c r="H414" i="4"/>
  <c r="H407" i="1"/>
  <c r="H417" i="4"/>
  <c r="H420" i="4"/>
  <c r="H413" i="1"/>
  <c r="K342" i="4" l="1"/>
  <c r="O342" i="4" s="1"/>
  <c r="K311" i="4"/>
  <c r="O311" i="4" s="1"/>
  <c r="N73" i="4"/>
  <c r="K238" i="4"/>
  <c r="O238" i="4" s="1"/>
  <c r="K317" i="4"/>
  <c r="O317" i="4" s="1"/>
  <c r="K77" i="1"/>
  <c r="O77" i="1" s="1"/>
  <c r="K205" i="4"/>
  <c r="O205" i="4" s="1"/>
  <c r="K393" i="4"/>
  <c r="Q393" i="4" s="1"/>
  <c r="N126" i="4"/>
  <c r="P353" i="1"/>
  <c r="K588" i="6"/>
  <c r="K589" i="6" s="1"/>
  <c r="K590" i="6" s="1"/>
  <c r="N37" i="4"/>
  <c r="P37" i="4" s="1"/>
  <c r="K202" i="4"/>
  <c r="O202" i="4" s="1"/>
  <c r="K329" i="4"/>
  <c r="O329" i="4" s="1"/>
  <c r="K351" i="4"/>
  <c r="Q351" i="4" s="1"/>
  <c r="N68" i="1"/>
  <c r="N97" i="4"/>
  <c r="K357" i="4"/>
  <c r="Q357" i="4" s="1"/>
  <c r="O588" i="6"/>
  <c r="O589" i="6" s="1"/>
  <c r="O590" i="6" s="1"/>
  <c r="K199" i="4"/>
  <c r="O199" i="4" s="1"/>
  <c r="K180" i="4"/>
  <c r="O180" i="4" s="1"/>
  <c r="K165" i="4"/>
  <c r="O165" i="4" s="1"/>
  <c r="K326" i="4"/>
  <c r="O326" i="4" s="1"/>
  <c r="K262" i="4"/>
  <c r="O262" i="4" s="1"/>
  <c r="N82" i="4"/>
  <c r="K168" i="4"/>
  <c r="O168" i="4" s="1"/>
  <c r="N58" i="4"/>
  <c r="K132" i="4"/>
  <c r="O132" i="4" s="1"/>
  <c r="P396" i="4"/>
  <c r="P383" i="1"/>
  <c r="N58" i="1"/>
  <c r="P372" i="4"/>
  <c r="K235" i="4"/>
  <c r="O235" i="4" s="1"/>
  <c r="P369" i="4"/>
  <c r="K211" i="4"/>
  <c r="O211" i="4" s="1"/>
  <c r="K314" i="4"/>
  <c r="O314" i="4" s="1"/>
  <c r="K265" i="4"/>
  <c r="O265" i="4" s="1"/>
  <c r="K28" i="4"/>
  <c r="O28" i="4" s="1"/>
  <c r="P350" i="1"/>
  <c r="K178" i="1"/>
  <c r="O178" i="1" s="1"/>
  <c r="K374" i="1"/>
  <c r="Q374" i="1" s="1"/>
  <c r="K55" i="1"/>
  <c r="O55" i="1" s="1"/>
  <c r="N89" i="1"/>
  <c r="K200" i="1"/>
  <c r="O200" i="1" s="1"/>
  <c r="K272" i="1"/>
  <c r="O272" i="1" s="1"/>
  <c r="P338" i="1"/>
  <c r="K371" i="1"/>
  <c r="Q371" i="1" s="1"/>
  <c r="P386" i="1"/>
  <c r="P389" i="1"/>
  <c r="K139" i="1"/>
  <c r="O139" i="1" s="1"/>
  <c r="N178" i="1"/>
  <c r="K254" i="1"/>
  <c r="O254" i="1" s="1"/>
  <c r="N27" i="1"/>
  <c r="P27" i="1" s="1"/>
  <c r="N121" i="1"/>
  <c r="P368" i="1"/>
  <c r="K163" i="1"/>
  <c r="O163" i="1" s="1"/>
  <c r="K188" i="1"/>
  <c r="O188" i="1" s="1"/>
  <c r="K224" i="1"/>
  <c r="O224" i="1" s="1"/>
  <c r="K362" i="1"/>
  <c r="Q362" i="1" s="1"/>
  <c r="P359" i="1"/>
  <c r="K160" i="1"/>
  <c r="O160" i="1" s="1"/>
  <c r="K172" i="1"/>
  <c r="O172" i="1" s="1"/>
  <c r="K191" i="1"/>
  <c r="O191" i="1" s="1"/>
  <c r="K215" i="1"/>
  <c r="O215" i="1" s="1"/>
  <c r="K221" i="1"/>
  <c r="O221" i="1" s="1"/>
  <c r="K230" i="1"/>
  <c r="O230" i="1" s="1"/>
  <c r="K321" i="1"/>
  <c r="O321" i="1" s="1"/>
  <c r="K136" i="1"/>
  <c r="O136" i="1" s="1"/>
  <c r="K175" i="1"/>
  <c r="O175" i="1" s="1"/>
  <c r="K194" i="1"/>
  <c r="O194" i="1" s="1"/>
  <c r="K239" i="1"/>
  <c r="O239" i="1" s="1"/>
  <c r="K257" i="1"/>
  <c r="O257" i="1" s="1"/>
  <c r="N107" i="1"/>
  <c r="K74" i="1"/>
  <c r="O74" i="1" s="1"/>
  <c r="N172" i="1"/>
  <c r="N215" i="1"/>
  <c r="N230" i="1"/>
  <c r="K233" i="1"/>
  <c r="O233" i="1" s="1"/>
  <c r="K236" i="1"/>
  <c r="O236" i="1" s="1"/>
  <c r="K297" i="1"/>
  <c r="O297" i="1" s="1"/>
  <c r="K318" i="1"/>
  <c r="O318" i="1" s="1"/>
  <c r="K309" i="1"/>
  <c r="O309" i="1" s="1"/>
  <c r="P377" i="1"/>
  <c r="N136" i="1"/>
  <c r="K157" i="1"/>
  <c r="O157" i="1" s="1"/>
  <c r="K197" i="1"/>
  <c r="O197" i="1" s="1"/>
  <c r="K203" i="1"/>
  <c r="O203" i="1" s="1"/>
  <c r="N221" i="1"/>
  <c r="K227" i="1"/>
  <c r="O227" i="1" s="1"/>
  <c r="N239" i="1"/>
  <c r="K242" i="1"/>
  <c r="O242" i="1" s="1"/>
  <c r="K284" i="1"/>
  <c r="O284" i="1" s="1"/>
  <c r="K306" i="1"/>
  <c r="O306" i="1" s="1"/>
  <c r="N318" i="1"/>
  <c r="K118" i="1"/>
  <c r="O118" i="1" s="1"/>
  <c r="P365" i="1"/>
  <c r="K147" i="4"/>
  <c r="O147" i="4" s="1"/>
  <c r="K229" i="4"/>
  <c r="O229" i="4" s="1"/>
  <c r="K186" i="4"/>
  <c r="O186" i="4" s="1"/>
  <c r="K71" i="1"/>
  <c r="O71" i="1" s="1"/>
  <c r="K223" i="4"/>
  <c r="O223" i="4" s="1"/>
  <c r="K183" i="4"/>
  <c r="O183" i="4" s="1"/>
  <c r="K292" i="4"/>
  <c r="O292" i="4" s="1"/>
  <c r="K250" i="4"/>
  <c r="O250" i="4" s="1"/>
  <c r="K375" i="4"/>
  <c r="Q375" i="4" s="1"/>
  <c r="K354" i="4"/>
  <c r="Q354" i="4" s="1"/>
  <c r="P344" i="1"/>
  <c r="N124" i="1"/>
  <c r="N194" i="1"/>
  <c r="N200" i="1"/>
  <c r="N203" i="1"/>
  <c r="N284" i="1"/>
  <c r="K378" i="4"/>
  <c r="Q378" i="4" s="1"/>
  <c r="P341" i="1"/>
  <c r="K395" i="1"/>
  <c r="Q395" i="1" s="1"/>
  <c r="K300" i="1"/>
  <c r="O300" i="1" s="1"/>
  <c r="K312" i="1"/>
  <c r="O312" i="1" s="1"/>
  <c r="K324" i="1"/>
  <c r="O324" i="1" s="1"/>
  <c r="K384" i="4"/>
  <c r="Q384" i="4" s="1"/>
  <c r="N79" i="4"/>
  <c r="N175" i="1"/>
  <c r="N191" i="1"/>
  <c r="N242" i="1"/>
  <c r="N272" i="1"/>
  <c r="P390" i="4"/>
  <c r="N36" i="1"/>
  <c r="P36" i="1" s="1"/>
  <c r="N100" i="4"/>
  <c r="K366" i="4"/>
  <c r="Q366" i="4" s="1"/>
  <c r="P348" i="4"/>
  <c r="K92" i="1"/>
  <c r="O92" i="1" s="1"/>
  <c r="K232" i="4"/>
  <c r="O232" i="4" s="1"/>
  <c r="K244" i="4"/>
  <c r="O244" i="4" s="1"/>
  <c r="K196" i="4"/>
  <c r="O196" i="4" s="1"/>
  <c r="K208" i="4"/>
  <c r="O208" i="4" s="1"/>
  <c r="K308" i="4"/>
  <c r="O308" i="4" s="1"/>
  <c r="K76" i="4"/>
  <c r="P360" i="4"/>
  <c r="P356" i="1"/>
  <c r="N297" i="1"/>
  <c r="K303" i="1"/>
  <c r="O303" i="1" s="1"/>
  <c r="N309" i="1"/>
  <c r="K315" i="1"/>
  <c r="O315" i="1" s="1"/>
  <c r="N321" i="1"/>
  <c r="K334" i="1"/>
  <c r="O334" i="1" s="1"/>
  <c r="K129" i="4"/>
  <c r="O129" i="4" s="1"/>
  <c r="K320" i="4"/>
  <c r="O320" i="4" s="1"/>
  <c r="K144" i="4"/>
  <c r="O144" i="4" s="1"/>
  <c r="K171" i="4"/>
  <c r="O171" i="4" s="1"/>
  <c r="K332" i="4"/>
  <c r="O332" i="4" s="1"/>
  <c r="O59" i="1"/>
  <c r="Q428" i="4" l="1"/>
  <c r="Q429" i="4" s="1"/>
  <c r="Q430" i="4" s="1"/>
  <c r="Q421" i="1"/>
  <c r="Q422" i="1" s="1"/>
  <c r="Q423" i="1" s="1"/>
  <c r="O421" i="1"/>
  <c r="O422" i="1" s="1"/>
  <c r="O423" i="1" s="1"/>
  <c r="K421" i="1"/>
  <c r="K422" i="1" s="1"/>
  <c r="K423" i="1" s="1"/>
  <c r="K428" i="4"/>
  <c r="O76" i="4"/>
  <c r="O428" i="4" l="1"/>
  <c r="O429" i="4" s="1"/>
  <c r="O430" i="4" s="1"/>
  <c r="K429" i="4"/>
  <c r="K430" i="4" s="1"/>
</calcChain>
</file>

<file path=xl/sharedStrings.xml><?xml version="1.0" encoding="utf-8"?>
<sst xmlns="http://schemas.openxmlformats.org/spreadsheetml/2006/main" count="4331" uniqueCount="694">
  <si>
    <t>ABSTRACT</t>
  </si>
  <si>
    <r>
      <t>Name of the work:</t>
    </r>
    <r>
      <rPr>
        <sz val="11"/>
        <color theme="1"/>
        <rFont val="Calibri"/>
        <family val="2"/>
        <scheme val="minor"/>
      </rPr>
      <t>Design, Fabriction, establishing and commissioning of In - Vitro ferility centers (IVFC) alongwith allied Services on Turnkey basis at Gandhi hospital secunderabad.</t>
    </r>
  </si>
  <si>
    <t>Agency: M/s. Asta Vardhman Consortium</t>
  </si>
  <si>
    <t>Agt.No: 344/A/TSMIDC/Spl.Proj/IVFCs/2022-23,Dt.05.07.2023</t>
  </si>
  <si>
    <t>S.No</t>
  </si>
  <si>
    <t>Discription Of Work etc.,</t>
  </si>
  <si>
    <t>Measurements Upto date</t>
  </si>
  <si>
    <t>Per</t>
  </si>
  <si>
    <t>Total Volume</t>
  </si>
  <si>
    <t>Deduct/previous Measurements</t>
  </si>
  <si>
    <t>Since last measurement</t>
  </si>
  <si>
    <t>Remarks</t>
  </si>
  <si>
    <t>No</t>
  </si>
  <si>
    <t>L</t>
  </si>
  <si>
    <t>B</t>
  </si>
  <si>
    <t>D</t>
  </si>
  <si>
    <t>Content</t>
  </si>
  <si>
    <t>Rs</t>
  </si>
  <si>
    <t>Ps.</t>
  </si>
  <si>
    <t>Rs.</t>
  </si>
  <si>
    <t>Ps</t>
  </si>
  <si>
    <t>P.No.</t>
  </si>
  <si>
    <t>Qty.</t>
  </si>
  <si>
    <t>Qty</t>
  </si>
  <si>
    <t>Value</t>
  </si>
  <si>
    <r>
      <t>Dismantling</t>
    </r>
    <r>
      <rPr>
        <sz val="10"/>
        <color theme="1"/>
        <rFont val="Arial"/>
        <family val="2"/>
        <charset val="1"/>
      </rPr>
      <t xml:space="preserve">, clearing away and carefully stacking useful materials for re-use and disposal of unserviceable materials with 100m lead as directed by Executive Engineer duly taking actual premeasurements before dismantling including all labour charges , overheads &amp; contractor profit etc., complete </t>
    </r>
    <r>
      <rPr>
        <b/>
        <sz val="10"/>
        <color theme="1"/>
        <rFont val="Arial"/>
        <family val="2"/>
      </rPr>
      <t>(Brick Masonary)</t>
    </r>
  </si>
  <si>
    <t>(Brick Masonary)</t>
  </si>
  <si>
    <t>Cum</t>
  </si>
  <si>
    <t>Old Cement Morter</t>
  </si>
  <si>
    <t>Sqm</t>
  </si>
  <si>
    <t>Unreinforcement Cement More Than 15cm</t>
  </si>
  <si>
    <t>Reinforcement Cement</t>
  </si>
  <si>
    <r>
      <t>Dismantling doors, windows and clear storey windows, Ventilators etc.,</t>
    </r>
    <r>
      <rPr>
        <sz val="10"/>
        <color theme="1"/>
        <rFont val="Arial"/>
        <family val="2"/>
        <charset val="1"/>
      </rPr>
      <t xml:space="preserve"> (wood or steel) shutters including Chowkhats, architraves,hold fasts and other attachments etc., and stacking them within 100m lead including labour charge etc., and overheads &amp; contractors profit complete for finished item of work. </t>
    </r>
  </si>
  <si>
    <t>Each</t>
  </si>
  <si>
    <t>Masonry work in CM (1:8) prop (cement: Screened sand) in super structure with / lime solid blocks of size 290mmx225mmx140mm from approved source having minimum crushing strength of 50 Kg/Sqcm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</si>
  <si>
    <t>Reinforced brick Masonry for Partition Walls (11.0 cm thick)  in CM (1:4) prop (cement: Screened sand) in super structure with / lime solid blocks of size 290mmx225mmx140mm from approved source having minimum crushing strength of 50 Kg/Sqcm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</si>
  <si>
    <r>
      <rPr>
        <b/>
        <sz val="11"/>
        <color theme="1"/>
        <rFont val="Calibri"/>
        <family val="2"/>
        <scheme val="minor"/>
      </rPr>
      <t>Providing Thermo Mechanically Treated  ( TMT) ( Fe-500/500D/550D from primery producer TATA, SAIL, VSP, JSW Steel, Goel steel, Jindal panther, X- Vega &amp; balaji Shakthi as per IS 1786-2008) of Different Diameters RCC Works</t>
    </r>
    <r>
      <rPr>
        <sz val="11"/>
        <color theme="1"/>
        <rFont val="Calibri"/>
        <family val="2"/>
        <scheme val="minor"/>
      </rPr>
      <t xml:space="preserve"> , including labour charges for straightening, cutting, bending to required sizes and shapes, placing in position with cover blocks of approved materials and sizes and typing and lap - spacing with binding wire of 18 SWG, Forming grills for reinforcement work as per approved design and drawings, including and conveyanace of steel bars, including all wastages such as overlaps, coupling, chairs, spacer bars including cost and conveyance of binding wire cover blocks and incidential, operational, labour charges such as cutting bending, placing in position, typing incliding sales and other taxes on all materials etc., and overheads &amp; contractors profit completefor finished item of work</t>
    </r>
  </si>
  <si>
    <t>MT</t>
  </si>
  <si>
    <t>Sup</t>
  </si>
  <si>
    <r>
      <t>Supply and placing of the Design Mix Concrete M 25 grade</t>
    </r>
    <r>
      <rPr>
        <sz val="10"/>
        <color theme="1"/>
        <rFont val="Arial"/>
        <family val="2"/>
        <charset val="1"/>
      </rPr>
      <t xml:space="preserve"> corresponding to IS 456 </t>
    </r>
    <r>
      <rPr>
        <b/>
        <sz val="10"/>
        <color theme="1"/>
        <rFont val="Arial"/>
        <family val="2"/>
        <charset val="1"/>
      </rPr>
      <t xml:space="preserve">with minimum cement content of 380 kgs per 1 cum of concrete </t>
    </r>
    <r>
      <rPr>
        <sz val="10"/>
        <color theme="1"/>
        <rFont val="Arial"/>
        <family val="2"/>
        <charset val="1"/>
      </rPr>
      <t>using Weight Batcher / Concrete mixer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t>
    </r>
    <r>
      <rPr>
        <b/>
        <sz val="10"/>
        <color theme="1"/>
        <rFont val="Arial"/>
        <family val="2"/>
        <charset val="1"/>
      </rPr>
      <t xml:space="preserve"> centering using Casurina Ballies, Bamboos, Wooden Reapers, Runners, Wood Posts, Steel Plates etc.</t>
    </r>
    <r>
      <rPr>
        <sz val="10"/>
        <color theme="1"/>
        <rFont val="Arial"/>
        <family val="2"/>
        <charset val="1"/>
      </rPr>
      <t>,</t>
    </r>
    <r>
      <rPr>
        <b/>
        <sz val="10"/>
        <color theme="1"/>
        <rFont val="Arial"/>
        <family val="2"/>
        <charset val="1"/>
      </rPr>
      <t xml:space="preserve"> </t>
    </r>
    <r>
      <rPr>
        <sz val="10"/>
        <color theme="1"/>
        <rFont val="Arial"/>
        <family val="2"/>
        <charset val="1"/>
      </rPr>
      <t>including all operational, incidental and labour charges such as weigh batching, machine mixing, lifting of concrete manually, laying concrete, curing , overheads &amp; contractors profit etc.,  complete but excluding cost of steel and its fabrication charges for finished item of work (APSS No. 402)</t>
    </r>
    <r>
      <rPr>
        <b/>
        <sz val="10"/>
        <color theme="1"/>
        <rFont val="Arial"/>
        <family val="2"/>
        <charset val="1"/>
      </rPr>
      <t xml:space="preserve"> (For Lintels)</t>
    </r>
  </si>
  <si>
    <t xml:space="preserve">Plastering 12mm thick in two coats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</si>
  <si>
    <t xml:space="preserve">Flooring with  16 to 18 mm  thick high polished granite stone slabs black colour as approved by the Engineer-in-Charge of length not less than 2.43 mts set over base coat of cement mortar (1:8) , 20mm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 , polishing charges and all other taxes on all materials, cost of base coat and overheads &amp; contractors profit complete for finished item of work for platforms (S.S.701 &amp; special) </t>
  </si>
  <si>
    <t>Flooring with soluble salt porcelain vitrified tiles screen printed and polished of  size  600  x  600  mm  and  thickness  between  8  to  10mm  1st  quality conforming  to  IS:  13711,  IS:  13712,  IS:  13630Parts  1  to  15  of  any  colour and  finish  in  all  shades  and  designs  with  borders  and  design  as  per  the approved flooring pattern as directed by the Engineer-In -Charge, laying tiles using  spacers  of  2mm  thick,  set  over  a  base  coat  of  CM  1:8  prop.  12mm thick  using  screened  sand  over  CC  bed  already  laid  or  RCC  roof  slab, including neat cement slurry of honey like consistency spread at the rate 3.3 kgs per Sqm. and jointed neatly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 charge etc., and  complete for finished item of work. TSSS No.701 and 707. 5th Floor at Gandhi Hospital</t>
  </si>
  <si>
    <t>Flooring with non-skid full body ceramic floor tiles of size 300mm x 300mm and  thickness  between  7  -  8mm  1st  quality  conforming  to  IS:  13711,  IS: 13712,  IS:  13630  Part  1  to  15  of  any  colour  and  finish  in  all  shades  and designs  as  approved  by  Engineer-in-charge,  set  over  base  coat  of  cement mortar  1:8,  12mm  thick  using  screened  sand  over  CC  bed  already  laid  or RCC  roof  slab,  including  neat  cement  slurry  of  honey  like  consistency spread  at  the  rate  3.3  Kgs  per  Sqm  and  jointed  neatly  with  white  cement paste to full depth mixed with pigment of matching shade, including cost of all materials like cement, screened sand , water and tiles etc., complete for finished item of work. TSSS No.701 and 707 at Gandhi Hospital</t>
  </si>
  <si>
    <t>Providing dadooing to walls with glazed full body porcelain wall tiles of size
300  x  600  mm  with  any  type  of  design  texture  such  as  marble  finish, wooden,  bamboo,  stone  finishes  etc.,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for finished item of work. 5th Floor at Gandhi Hospital</t>
  </si>
  <si>
    <t>Providing skirting to internal walls to 10 cm height with Double charged / multi charged stain free full
body porcelain vitrified tiles with double layer pigment of size 600 x 600 mm and thickness between 8-10 mm 1st quality conforming to IS:15622 - 2017, IS:13630 (Parts 1 to 15) of any colour and finish in all shades and designs,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</si>
  <si>
    <t>Rmt</t>
  </si>
  <si>
    <t>Supply and Fixing of 25mm outer dia medium grade, FRLS with IS:9537 part 3 rigid PVC pipe Concealed in with all required PVC/ Metalic junction boxes  a including masonary work and labour charges etc., complete Makes:-   Sudhakar / Modi</t>
  </si>
  <si>
    <t>Supply and Fixing of 25mm outer dia medium grade, FRLS with IS:9537 part 3 rigid PVC pipe with all accessories fixing on wall / ceiling with chromium plated metallic base saddles including all labour charges etc., complete Makes:-  Modi</t>
  </si>
  <si>
    <t xml:space="preserve">Wiring with run of 2 of  22/0.3mm (1.5 Sqmm) FRLS / HFFR PVC insulated flexible ISI mark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N.R.B.  
Makes of wires   :   Polycab (HFFR) Makes of switches :Honeywell Blenge Plus </t>
  </si>
  <si>
    <t xml:space="preserve">Supply and fixing of 6A/10A ISI Mark 3/2 pin Modular socket with 6A/10A 1way Modular switch, 3 Module box with cover frame  a Common switch board including cost and conveyance of all materials and all labour charges etc., complete in N.R.B. / R.B. Makes of switches : Honeywell Blenge Plus </t>
  </si>
  <si>
    <t>Supply and fixing of 16A switches - 1Nos and 6/16A 2 in one socket - 1Nos Modular type with cover plate and GI switch box fixing on separate board including all labour charges etc., complete. Makes of switches: - Hooney well Benzplus</t>
  </si>
  <si>
    <t>Supply &amp; fixing of 16A/6A, 2 in one socket - 2 Nos with 16A switch control - 2 Nos modular type with and GI switch box with front cover plate including all labour charges etc., complete. Makes of switches: -Hooney well Benzplus</t>
  </si>
  <si>
    <t>Supply and  Run of 3 of 36/0.3mm (2.50 Sq.mm) FRLS / HFFR PVC insulated flexible ISI mark copper cable of in existing pipe for run of mains inlcuding all labour charges etc., complete.  Makes of wires   :  Polycab</t>
  </si>
  <si>
    <t>Supply and  Run of 3 of 56/0.3mm (4.00 Sq.mm) FRLS / HFFR PVC insulated flexible ISI mark copper cable of  in existing pipe for run of mains inlcuding all labour charges etc., complete. 
 Makes of wires   :   Polycab</t>
  </si>
  <si>
    <t>Supply and  Run of 5 of 90/0.3mm (6.0 Sq.mm) FRLS / HFFR PVC insulated flexible ISI mark copper cable of in existing pipe for run of mains inlcuding all labour charges etc., complete.   Makes of wires   :  Polycab</t>
  </si>
  <si>
    <t>Supply &amp; run of 5 of 10.0 Sqmm (140/0.3 mm) (3 phases, neutral and earth) FRLS / HFFR PVC insulated flexible copper cable in the existing conduit pipe for run of mains from Power panel board to TPN DB"s with pin type lugs and connections etc., complete. [for PDBs]
Makes of wires: Polycab</t>
  </si>
  <si>
    <t>Supply and fixing of 4 Way TPN DB Horizontal with IP 43 Protection as per IS:13032 Makes: Legrand and Supply and Fixing of 1 No., of 40A FP 30mA RCCB as incomer and 12 Nos 6-32 A 10kA SP MCBs Makes: Legrand-DX3 as out goings including internal connections and labour charges for FLUSH Mounting etc., complete. (For Lighting DBs) Make Legrand</t>
  </si>
  <si>
    <t xml:space="preserve">Supply and fixing of 8 Way VTPN DB with IP 43 Protection as per IS:13032 with 1 No., of 125A 4P MCCB, Adjustable, Confirms to IS/IEC 60947-2 having Breaking Capacity 25 KA with thermal magnetic release  Panel Mounted  as incomer with 8 Nos of 63A, 10KA, TP MCBs C Curve ISI Mark as Out goings  including internal connections and labour charges for FLUSH Mounting etc., complete.   
Makes : Legrand / Schneider </t>
  </si>
  <si>
    <t xml:space="preserve">Supply, transportation and fixing of 24W edge lit LED Down light Square Housing Made of Aluminium alloy with corrosion resistant powder coat, with high efficiency acrylic wide diffuser Square with Protruded high efficiency diffuser, IP20, with wide operating voltage range, Power factor &gt; 0.9, Surge protection: &gt; 2KV, System efficacy of &gt;100 lumens/watt, CCT: 3000K - 6500K as desired by the department and as per IS, CRI &gt;80, and THD is less than 15% etc., with BIS Certification. 
Makes: Crompton </t>
  </si>
  <si>
    <t xml:space="preserve">Supply and Transportation 36W Edge lit, 2' x2' (600mm x600mm) slim panel LED luminaire Square Housing Made of Aluminum alloy with corrosion resistant powder coat, with high efficiency acrylic wide diffuser, with wide operating voltage range, Power factor &gt; 0.9, Surge protection &gt;2KV, System efficacy of &gt;100 lumens/watt, CCT: 3000K - 6500K as desired by the department, CRI &gt;80, and THD is less than 15% etc., complete. 
Makes:  Crompton </t>
  </si>
  <si>
    <t>Supply and fixing of Modular type Stepped electronic regulator Makes : GM Four-Five / Legrand Arteor / Schneider Zen celo /Honeywell Blenge Plus/ Cabtree Verna/ Million logus / Gold Medal Curve for sweep AC ceiling fans of 1200mm / 1400mm complete with connections.</t>
  </si>
  <si>
    <t>SITC of Hot dip galvanized perforated cable tray of 300 mm Wide sizes for to run the cable from Floor Panel to Lab Panel &amp; electrical room to AC panel and AC panel to Units. All necessary supports &amp; accessories are included. Cable tray for cables alone shall be included here Thickness shall be 1.6 mm. ( Elec 4.10.1 d)</t>
  </si>
  <si>
    <t xml:space="preserve">Supply &amp; installation of 50x6 GI flat for body earthing of electrical panel &amp; AC Panel which is laid in 300mm cable tray </t>
  </si>
  <si>
    <t>Supply &amp; installation of 25x3 GI flat for body earthing of DBs &amp; Cable tray which is laid in 100mm cable tray</t>
  </si>
  <si>
    <t xml:space="preserve">Supply &amp; installation of 4 sqmm Copper wire for Earthing of DBs Equipment </t>
  </si>
  <si>
    <t>Supply, Lying &amp; testing of 3.5Cx95 sqmm XLPE Insulated Cable 1100V grade armoured aluminium cable with ISI mark as per specification confirming to IS:7098 (Part - I) with heavy duty type double compression weather proof type brass cable glands duly nickel plated as per BS 6121 and IP66 complete with brass checknut, outer sheath sealing gasket heavy duty long barrel aluminium lugs confirming to I.S specifications with complete nut, bolt &amp; washer etc. 
Make of Cable: Polycab/ KEI/Universal/ Glostar/ Finolex 
Make of gland &amp; Lungs: HMI/ Commet /Dowell’s</t>
  </si>
  <si>
    <t>Supply, Lying &amp; testing of 3.5CX50 sqmm XLPE Insulated Cable 1100V grade armoured aluminium cable with ISI mark as per specification confirming to IS:7098 (Part - I) with heavy duty type double compression weather proof type brass cable glands duly nickel plated as per BS 6121 and IP66 complete with brass checknut, outer sheath sealing gasket heavy duty long barrel aluminium lugs confirming to I.S specifications with complete nut, bolt &amp; washer etc. 
Make of Cable: Polycab/ KEI/ Universal/ Glostar/ Finolex  
Make of gland &amp; Lungs: HMI/Commet/Dowell’s</t>
  </si>
  <si>
    <t>Grand Total</t>
  </si>
  <si>
    <t>Add GST @ 18%</t>
  </si>
  <si>
    <t>Certificate</t>
  </si>
  <si>
    <t>The work is in progress in according with the specification drawing and terms and condition  the agreement.</t>
  </si>
  <si>
    <t>No recoveries are due for recovery from the contractor other than those propsed in the bill</t>
  </si>
  <si>
    <t>There are no further dues to be recovery from the contractor</t>
  </si>
  <si>
    <t>The  contractor has conveyneced the materieals for use on the work as per the lead statement approved the agreement.</t>
  </si>
  <si>
    <t>The leads and lifts are cveried in the contractor.</t>
  </si>
  <si>
    <r>
      <rPr>
        <b/>
        <sz val="11"/>
        <color indexed="8"/>
        <rFont val="Calibri"/>
        <family val="2"/>
      </rPr>
      <t>Split AC unit 1.5 TR</t>
    </r>
    <r>
      <rPr>
        <sz val="11"/>
        <color indexed="8"/>
        <rFont val="Calibri"/>
        <family val="2"/>
      </rPr>
      <t xml:space="preserve"> inverter type 3 Star capable of delivering 18000 BTU/hr and above with high wall mounted indoor unit and outdoor condensing unit Hermetically sealed compressor suitable for operation on 230V, 50Hz, 1Phase AC supply capable of performing cooling dehumidifying air circulating and filtering with cooling and condensing units with 3.5 mts of copper piping, insulation kit and 4 mts of 3 core copper flexible chord , built-in stabilizer Voltage range 160- 264 volts and cordless remote control. Makes : Daikin / Thoshiba / O General at Gandhi Hospital</t>
    </r>
  </si>
  <si>
    <r>
      <rPr>
        <b/>
        <sz val="11"/>
        <rFont val="Calibri"/>
        <family val="2"/>
      </rPr>
      <t xml:space="preserve">Batteries : </t>
    </r>
    <r>
      <rPr>
        <sz val="11"/>
        <rFont val="Calibri"/>
        <family val="2"/>
      </rPr>
      <t>Supply and fixing of 12V 65 AH SMF battery including wire leads. Makes: Quanta / Racket / Exide. At Gandhi Hospital</t>
    </r>
  </si>
  <si>
    <r>
      <rPr>
        <b/>
        <sz val="11"/>
        <rFont val="Calibri"/>
        <family val="2"/>
      </rPr>
      <t>20 KVA UPS:</t>
    </r>
    <r>
      <rPr>
        <sz val="11"/>
        <rFont val="Calibri"/>
        <family val="2"/>
      </rPr>
      <t xml:space="preserve"> Supply and installation of 20KVA 3ph in and 3ph out on line UPS system IGBT based rectifier with input power factor correction 32 bit microprocessor based with isolation transformers double conversion, SNMP controls, LCD display, Pure sine wave output, with auto static switch three phase input / Three phase output and modular structure for better thermal technology / cooling facility, with warranty up to three years.Makes: APC / Numeric / Emerson / Fuji Electric At Gandhi Hospital</t>
    </r>
  </si>
  <si>
    <r>
      <t xml:space="preserve">Condensing units - VRF/VRV System 16 HP: </t>
    </r>
    <r>
      <rPr>
        <sz val="11"/>
        <rFont val="Calibri"/>
        <family val="2"/>
      </rPr>
      <t>Supply, Installation, Nitrogen testing , Vacuuming and Commissioning  of   air  cooled   variable refrigerant  flow modular type condensing units, each comprising of multiple scroll compressors all inverter driven, full  charge of refrigerant gas  R-410a including additional gas filling , lubricating oil and all accessories as per the specifications. The condensing units shall be suitable to work on cooling mode. The minimum Energy Efficiency Ratio shall be as per ASHRAE STANDARDS 90.1 -2001 table 6.2.1B .  The COP of the system shall be greater than 4 under ARI conditions for 100percentage load . The condensing units shall be suitable for operation on 415  plus or minus  10percentage volts, 50Hz, 3 phase  AC  power   supply  and ,  outdoor  units to be mounted on MS platform with suitable Vibration Isolation pads to avoid vibrations. All the supports and angle base frame structure to be duly black painted with synthetic epoxy paint.  the condensing units shall be of following capacities: The VRF ODU should be capable of working with total capacity of connected indoor units ranging between 100percentage to 140percentage  of ODU capacity .  COP minimum 3.5. Make : Daikin / LG  / O General / Toshiba. 16 HP At Gandhi Hospital</t>
    </r>
  </si>
  <si>
    <r>
      <t xml:space="preserve">VRF Indoor Units : Hi wall Splits 0.8 TR: </t>
    </r>
    <r>
      <rPr>
        <sz val="11"/>
        <rFont val="Calibri"/>
        <family val="2"/>
      </rPr>
      <t xml:space="preserve">Supply, Installation, Testing and Commissioning  of  variable   refrigerant   flow modular  type  indoor  units wired/wireless remote suitable for R410a  refrigerant comprising of all accessories as per the specifications. The indoor units shall  be suitable  to  work on cooling.The minimum Energy Efficiency Ratio shall be as per  ASHRAE  STANDARDS 90.1 -2001   table 6.2.1B. The indoor units   shall  be  suitable    for operation  on  220  plus or minus 6percentage  volts, 50Hz, 1 phase  AC power supply. 0.8 TR At Gandhi Hospital </t>
    </r>
  </si>
  <si>
    <r>
      <t xml:space="preserve">VRF Indoor Units : Hi wall Splits 1.0 TR: </t>
    </r>
    <r>
      <rPr>
        <sz val="11"/>
        <rFont val="Calibri"/>
        <family val="2"/>
      </rPr>
      <t xml:space="preserve">Supply, Installation, Testing and Commissioning  of  variable   refrigerant   flow modular  type  indoor  units wired/wireless remote suitable for R410a  refrigerant comprising of all accessories as per the specifications. The indoor units shall  be suitable  to  work on cooling.The minimum Energy Efficiency Ratio shall be as per  ASHRAE  STANDARDS 90.1 -2001   table 6.2.1B. The indoor units   shall  be  suitable    for operation  on  220  plus or minus 6percentage  volts, 50Hz, 1 phase  AC power supply. 1.0 TR At Gandhi Hospital </t>
    </r>
  </si>
  <si>
    <r>
      <t xml:space="preserve">VRF Indoor Units 1.5 TR : </t>
    </r>
    <r>
      <rPr>
        <sz val="11"/>
        <rFont val="Calibri"/>
        <family val="2"/>
      </rPr>
      <t xml:space="preserve">Hi wall Splits : Supply, Installation, Testing and Commissioning  of  variable   refrigerant   flow modular  type  indoor  units wired/wireless remote suitable for R410a  refrigerant comprising of all accessories as per the specifications. The indoor units shall  be suitable  to  work on cooling.The minimum Energy Efficiency Ratio shall be as per  ASHRAE  STANDARDS 90.1 -2001   table 6.2.1B. The indoor units   shall  be  suitable    for operation  on  220  plus or minus 6percentage  volts, 50Hz, 1 phase  AC power supply. 1.5 TR At Gandhi Hospital </t>
    </r>
  </si>
  <si>
    <r>
      <t xml:space="preserve">Cassette Units  3.0 TR : </t>
    </r>
    <r>
      <rPr>
        <sz val="11"/>
        <rFont val="Calibri"/>
        <family val="2"/>
      </rPr>
      <t>Supply, Installation, Testing and Commissioning  of  variable   refrigerant   flow modular  type  indoor  units wired/wireless remote suitable for R410a  refrigerant comprising of all accessories as per the specifications. The indoor units shall  be suitable  to  work on cooling mode.The minimum Energy Efficiency Ratio shall be as per  ASHRAE  STANDARDS 90.1 -2001   table 6.2.1B. The indoor units   shall  be  suitable    for operation  on  220  plus or minus 6percentage  volts, 50Hz, 1 phase  AC power supply. 3.0 TR – 4 way At Gandhi Hospital</t>
    </r>
  </si>
  <si>
    <t>DICOM compatible fully digital, compact, portable, Ultrasound Scan Machine Colour Doppler at Gandhi Hospital</t>
  </si>
  <si>
    <t>Autoclave at Gandhi Hospital</t>
  </si>
  <si>
    <t>Ultrasound Examination Couch at Gandhi Hospital</t>
  </si>
  <si>
    <t>IVF Test tube Warmers at Gandhi Hospital</t>
  </si>
  <si>
    <t>LED procedure Lights Double dome at Gandhi Hospital</t>
  </si>
  <si>
    <t>LED procedure Lights Single dome  at Gandhi Hospital</t>
  </si>
  <si>
    <t>IVF Thermometer with Probe</t>
  </si>
  <si>
    <t>CO2 Cylinder with accessories</t>
  </si>
  <si>
    <t>Cryocane TA 26 Ltr with wheels</t>
  </si>
  <si>
    <t>CO2 and O2 Analyzer</t>
  </si>
  <si>
    <t>PH Meter</t>
  </si>
  <si>
    <t>Sperm Counting Chamber</t>
  </si>
  <si>
    <t>Binocular Microscope MLX-B Plus</t>
  </si>
  <si>
    <t>Clinical Centrifuge machine for Andrology with Acessories</t>
  </si>
  <si>
    <t>Mulitfunctional Printer</t>
  </si>
  <si>
    <t xml:space="preserve">Laptop </t>
  </si>
  <si>
    <t>DRY Incubator</t>
  </si>
  <si>
    <t>CO2 Incubators</t>
  </si>
  <si>
    <t>Ovum Aspiration Pumps at Gandhi Hospital</t>
  </si>
  <si>
    <t>IVF Workstation with LAF at Gandhi Hospital</t>
  </si>
  <si>
    <t>IVF Anti-vibration Table for Procedure</t>
  </si>
  <si>
    <t>Trigas Bench Top Incubators for Human Embryo culture</t>
  </si>
  <si>
    <t>Trinocular Stereozoom Microscope</t>
  </si>
  <si>
    <t>ICSI Micro Manipulator with Inverted Microscope</t>
  </si>
  <si>
    <t>IVF Laser System</t>
  </si>
  <si>
    <t>VOC Meter for ART Lab</t>
  </si>
  <si>
    <t>Laminar Flow Cabinet with Andrology Work Station</t>
  </si>
  <si>
    <t>Pipetter and Denudation system</t>
  </si>
  <si>
    <t>Pharmaceutical Refrigerator</t>
  </si>
  <si>
    <t>7 Para Patient Monitor</t>
  </si>
  <si>
    <t>Suction Machine</t>
  </si>
  <si>
    <t>Operative Hysteroscopy and Resectoscope Set Machine</t>
  </si>
  <si>
    <t>Operative Laparoscopy Set</t>
  </si>
  <si>
    <t>Reception Chair</t>
  </si>
  <si>
    <t>Consultant Chair</t>
  </si>
  <si>
    <t>Patient Chair</t>
  </si>
  <si>
    <t>Small Trolley</t>
  </si>
  <si>
    <t>Big Trolley</t>
  </si>
  <si>
    <t>Wall Storage Cabinets</t>
  </si>
  <si>
    <t>Modular Double skin floor mounted EUROVENT Certified Air Handling Unit 3400CFM / 8.5 TR / 150mm SP made out of 45  plus or minus  2mm thick PUF insulated panels Thermal break aluminium profile frame work with 0.8mm thick pre painted / powder coated inner and outer skins comprising of mixing box with fresh air and return air dampers, pre filters with 10 and 5 microns combination filters in single frame, Interlaced/Intertwined DX Cooling Coil suitable for connecting 2 nos of 8.5TR capacity 1W plus 1S out door condensing units, SS304 drain pan with , blower section with Nicotra / Kruger make direct drive/ Plug type fan,  vibration isolators, EFF1 motor and blower section with on/off switches to operate from outside, limit switch for the fan section access door with a view port, fine filter section with 3 microns filters inspection doors for all filter and fan sections and damper at the outlet of unit. Ports for differential pressure gauges across all filters and blower to measure differential pressure. AHU Make : VTS / Systemair, Make - Blower - Nicotra / Kruger ; Motor - Crompton Greaves / Siemens ; Filter - Thermodyne / Freudenberg / Ultrafil at Gandhi Hospital</t>
  </si>
  <si>
    <t>SITC of Magnehelic gauges across pre and fine filter at AHUs including mounting arrangement, SS nozzles, food grade PVC tubing, etc. At Gandhi Hospital</t>
  </si>
  <si>
    <t>SITC of Magnehelic gauges to measure the room differential pressures in operation theatres with SS mounting box, SS nozzles, food grade PVC tubing, etc. At Gandhi Hospital</t>
  </si>
  <si>
    <t>SITC of air cooled condensing units with two scroll compressors, air cooled condenser, power panel, vibration isolating pads, stand for ODU, thermostat, etc. of the following capacities. The nominal capacity of the condensing unit shall be as under. Air cooled condensing unit shall have horizontal discharge. All refrigerant piping accessories sight glass, drier, expansion valve, etc. shall be supplied with the condensing units and suitable to connect above AHUs. Refrigerant shall be R 407C / R 410A. Necessary thermostat, control wiring, etc. shall be included. Derating of the unit shall not be more than 15percentage under 45 deg. C ambient temperature. Condensing unit shall be capable of operating up 50 deg. C ambient temperature. 8.5 TR capacity At Gandhi Hospital</t>
  </si>
  <si>
    <t>SITC of Flange type, Flame proof FLP duct heaters of 5 kW capacity  with Mineral Filled AISI SS304/SS321 Sheathed Tubular Heater with GI Helical fins, Tube dia 8.2mm min and Helical Finn dia 25mm min, enclosed in the frame, FLP Terminal box etc., Nickel Chromium Inner Element, Silicon Sealing to Restrict Moisture pickup, Silver brazed mounting plate etc., and heaters shall be controlled with PID thyrestor controller based on the analog output signal of 0-10 V DC of controller . And this should have saftey thermostat and cutouts and air stat etc. all safety controls. The capacities as follows and sizes of the heaters shall be as per the duct sizes and approved drawing. at Gandhi Hospital</t>
  </si>
  <si>
    <t>Nos</t>
  </si>
  <si>
    <t>Multipurpose Electro hydraulic with manual override mobile OT Table, with divided leg section suitable for all Gynaecological surgical procedures, complete with 5cm Mattress and corded handset at Gandhi Hospital</t>
  </si>
  <si>
    <t>Electrical-1</t>
  </si>
  <si>
    <t>Supply, Installation, testing And Commissioning of 20 nos LAN points with cat 6 cable and with suitable network rack and 5 nos of telephone points with knore box to existing EPABEX. At Gandhi Hospital</t>
  </si>
  <si>
    <t>Job</t>
  </si>
  <si>
    <t>Supply, Installation, testing And Commissioning of 1 no of Access control system with egress switch, power cable communication cable to control panel with necessary required items etc,. At Gandhi Hospital</t>
  </si>
  <si>
    <t>Supply, Installation, testing And Commissioning of Automatic Fire Alaram system which is including 30 nos of smoke detectors 1nos manual call point 1 nos hooter with fire alaram cable connected to the existing fire control panel with necessary required item etc,. At Gandhi Hospital</t>
  </si>
  <si>
    <t>Supply, Installation, testing And Commissioning of 5 nos IP Based CCTV camers and cat 6 cable with NVR system. At Gandhi Hospital</t>
  </si>
  <si>
    <t>Supply, Installation, testing And Commissioning of Audio and video recording of counseling rooms . At Gandhi Hospital</t>
  </si>
  <si>
    <t>Supply and Installation of fire Extinguisher of CO2 4.5 kg at Gandhi Hospital</t>
  </si>
  <si>
    <t>Supply and iInstalltion of ceiling mounted Fire extinguiser of ABC MAP 90, 5.0 kg stored pressure type at Gandhi Hospital</t>
  </si>
  <si>
    <t>Supply and Installtion of 2.0 kg clean agent HCFC 123 Fire Extinguiser at Gandhi Hospital</t>
  </si>
  <si>
    <t>Supply and Installaion of Fire escape signage Boards at Gandhi Hospital</t>
  </si>
  <si>
    <t>Supply installation,Testing and Commissioning of Hard Copper REFRIGERANT PIPING of 16 swg various sizes with necessary supports,fittings, interconnecting the liquid and suction lines between the indoor units. The piping shall be carried out of hard drawn copper pipes of type K with soldered/brazed socket fittings.Isolate each compressor, stainers,sight glass and any other componenet requiring proper operation and maintanance.Both the suction and liquid lines sahll be insulated with 19mm thick closed cell insulation for above 25mm dia,13mm thick for pipes below 25mm dia. the insulation finished with treated woven glass fiber reinforced covering for inside piping and including making required holes in the wall and re finishing and water tight of holes after laying holes as per the specifications and approved drawings at Gandhi Hospital</t>
  </si>
  <si>
    <t>Supply, Installation, Testing and Commissioning of refnet joints to be provided in refrigerant pipe line. Maretial of construction for fittings shall be similar to refrigerant piping.At Gandhi Hospital</t>
  </si>
  <si>
    <t>AE</t>
  </si>
  <si>
    <t xml:space="preserve">V.P 01   MB No 03 </t>
  </si>
  <si>
    <t>Supply and Installation of  AL-powdercoated bottom loading type HEPA filter modules with bewel gear arrangement damper with access from clean room suitable to  house the following size flange type HEPA filters including GI pressure plate, GI cleats with bolts and pressure drop &amp; Integrity testing ports into room.Supply and Installation of H14 HEPA filters with 99.995% efficiency of the following sizes 600 X 600 X 150MM -  HEPA filter - Module height &lt;=350 mm,600 x 600 x 150 mm  - 1000 CFM,600 x 600 x 150 mm  - 1000 CFM</t>
  </si>
  <si>
    <t>V.P 01 ABNO 02</t>
  </si>
  <si>
    <t>V.P 02 AB NO 02</t>
  </si>
  <si>
    <t>V.P 07 AB NO 02</t>
  </si>
  <si>
    <t>V.P 09 AB NO 02</t>
  </si>
  <si>
    <t>V.P 11 AB NO 02</t>
  </si>
  <si>
    <t>V.P 12 AB NO 02</t>
  </si>
  <si>
    <t>V.P 14 AB NO 02</t>
  </si>
  <si>
    <t>V.P 18 AB NO 02</t>
  </si>
  <si>
    <t>V.P 19 AB NO 02</t>
  </si>
  <si>
    <t>V.P 20 AB NO 02</t>
  </si>
  <si>
    <t>V.P 21 AB NO 02</t>
  </si>
  <si>
    <t>V.P 22 AB NO 02</t>
  </si>
  <si>
    <t>V.P 23 AB NO 02</t>
  </si>
  <si>
    <t>V.P 24 AB NO 02</t>
  </si>
  <si>
    <t>V.P 25 AB NO 02</t>
  </si>
  <si>
    <t>V.P 25  AB NO 02</t>
  </si>
  <si>
    <t>V.P 26 AB NO 02</t>
  </si>
  <si>
    <t>V.P07   MB No 03</t>
  </si>
  <si>
    <t xml:space="preserve"> Copper Pipe</t>
  </si>
  <si>
    <r>
      <rPr>
        <b/>
        <sz val="11"/>
        <rFont val="Calibri"/>
        <family val="2"/>
      </rPr>
      <t xml:space="preserve"> </t>
    </r>
    <r>
      <rPr>
        <sz val="11"/>
        <rFont val="Calibri"/>
        <family val="2"/>
      </rPr>
      <t>Supply and  providing of UPS com Batteri rack for 20 batteries . At Gandhi Hospital</t>
    </r>
  </si>
  <si>
    <t>Defibrilator at Gandhi Hospital</t>
  </si>
  <si>
    <t>Anesthasia work station at Gandhi Hospital</t>
  </si>
  <si>
    <t>Sumited to the Exective Engineer TSMSIDC Raga Reddy Division for favor of pri audit and payment</t>
  </si>
  <si>
    <t>Air Shower Supply and installation,testing and commissioning of 16 GI Power coated Suitable single person entry air shower</t>
  </si>
  <si>
    <t xml:space="preserve"> Supply and installation,testing and commissioning of Static Pass Boxes Of Size 450 x 450mm with 1.2mm thick SS 304 Mat finish, with interlock doors, UV light on When Doors Closed Condition. As per Clean room standard and requirements</t>
  </si>
  <si>
    <t>V.P08  MB No 03</t>
  </si>
  <si>
    <t>Electrical -2</t>
  </si>
  <si>
    <t>SITC of IVF Center Main Panel Indoor IP-42 wall/ free standing floor mounted dust and vermin proof compartmentalized cubical panel made out of CRCA sheet, required hardware, duly treated for de-rusting in 7 tank process with de-phosphate and with powder coating on both side of panel in desired shade. The panel having PU/ Neoprene rubber gasket of not less than 3mm thickness, separate detachable gland plate M.S. base channel, hinged door with locking arrangement for equipment/switchgear. Thickness of sheet shall not be less than 1.6 mm up to 600 mm length / width of any compartment and be of 2.0 mm above 600 mm. Load bearing structure shall be of 2.0 mm thick sheet supported by base M.S. channel if required. Side walls and cable alley compartments having bolted type doors with /without detachable extension type structure with all type of suitable switching accessories &amp; bus-bar as per load requirement of respective IVF equipment’s. (Which is including Lighting, power DBs &amp; UPS)</t>
  </si>
  <si>
    <t>SITC of IVF center AC Panel outdoor IP-54 wall/ free standing floor mounted dust and vermin proof compartmentalized cubical panel made out of CRCA sheet, required hardware, duly treated for de-rusting in 7 tank process with de-phosphate and with powder coating on both side of panel in desired shade. The panel having PU/ Neoprene rubber gasket of not less than 3mm thickness, separate detachable gland plate M.S. base channel, hinged door with locking arrangement for equipment/switchgear. Thickness of sheet shall not be less than 1.6 mm up to 600 mm length / width of any compartment and be of 2.0 mm above 600 mm. Load bearing structure shall be of 2.0 mm thick sheet supported by base M.S. channel if required. Side walls and cable alley compartments having bolted type doors with / without detachable extension type structure with all type of suitable switching accessories &amp; bus-bar as per load requirement of respective AC equipment’s. (Which is including 1nos AHU’s stater with VFD by pass, Heater, ODU &amp; VRF system)</t>
  </si>
  <si>
    <t>Supply &amp; installation of AHUs stater on/off push button station for Remote control for inside IVF center with control wiring from AC panel to on /off push button station with necessary items.</t>
  </si>
  <si>
    <t xml:space="preserve">Supply, Laying &amp; testing of 4Cx4 sqmm PVC Insulated Cable 1100V grade armoured Copper cable with ISI mark as per specification confirming to IS:7098 (Part - I) with heavy duty type double compression weather proof type brass cable glands duly nickel plated as per BS 6121 and IP66 complete with brass checknut, outer sheath sealing gasket heavy duty long barrel aluminium lugs confirming to I.S specifications with complete nut, bolt &amp; washer etc.  
Make of Cable: Polycab/ KEI/Universal/Glostar/Finolex      
Make of gland &amp; Lungs: HMI/Commet/Dowell’s                              </t>
  </si>
  <si>
    <t>Supply, Laying &amp; testing of 4Cx6 sqmm PVC Insulated Cable 1100V grade armoured Copper cable with ISI mark as per specification confirming to IS:7098 (Part - I) with heavy duty type double compression weather proof type brass cable glands duly nickel plated as per BS 6121 and IP66 complete with brass checknut, outer sheath sealing gasket heavy duty long barrel aluminium lugs confirming to I.S specifications with complete nut, bolt &amp; washer etc. 
Make of Cable: Polycab/ KEI/Universal/Glostar/Finolex    
Make of gland &amp; Lungs: HMI/Commet/Dowell’s</t>
  </si>
  <si>
    <t>Supply, Lying &amp; testing of 4Cx16 sqmm PVC Insulated Cable 1100V grade armoured Copper cable with ISI mark as per specification confirming to IS:7098 (Part - I) with heavy duty type double compression weather proof type brass cable glands duly nickel plated as per BS 6121 and IP66 complete with brass checknut, outer sheath sealing gasket heavy duty long barrel aluminium lugs confirming to I.S specifications with complete nut, bolt &amp; washer etc.
Make of Cable: Polycab/ KEI/Universal/Glostar/Finolex  
Make of gland &amp; Lungs: HMI/Commet/Dowell’s</t>
  </si>
  <si>
    <t>Supply &amp; installation of 25x3 Copper flat for Neutral earthing of UPS &amp; Equipment which is laid in 100mm cable tray</t>
  </si>
  <si>
    <t>Providing and Fixing maintenance free earthing which consists of copper. Earth station, with 600X600X3.15mm Copper Plate at 2500mm Depth including construction of brick pedestal, providing meshed funnel, GI cover and other civil Engineering works, spreading a homogenous mixture of salt, charcoal around the pipe etc., completely as per IS 3043, 1987 or latest revision. Earthing testing should be done as per IE Rules like Earth valve test Etc.</t>
  </si>
  <si>
    <t>Providing and Fixing maintenance free earthing which consists of G.I. Earth station, with 600X600X3.15mm GI Plate at 2500mm Depth including construction of brick pedestal, providing meshed funnel, GI cover and other civil Engineering works, spreading a homogenous mixture of salt, charcoal around the pipe etc., completely as per IS 3043, 1987 or latest revision. Earthing testing should be done as per IE Rules like Earth valve test Etc.</t>
  </si>
  <si>
    <t>SITC of Hot dip galvanized perforated cable tray of 100 mm Wide sizes for to run the cable from DBs to SBs &amp; sockets and AC panel to Units units. All necessary supports &amp; accessories are included. Cable tray for cables alone shall be included here Thickness shall be 1.6 mm. ( Elec 4.10.1 d)</t>
  </si>
  <si>
    <t>Supply &amp; installation of 225mm Light duty exhaust fan with metal blades etc complete Makes: Havells Ventilair-DB</t>
  </si>
  <si>
    <t>Providing and fixing of 125A 25KA TPN Thermal Magnetic Release Based MCCB &amp; Terminal Spreaders in Existing panel board with 1 No. and 1 Set of Indication Lamps, LED type, R,Y,B  and breaker 'ON' ,  'OFF',  'TRIP' &amp; spring charged lamps. and replace with above Mentioned with required Drilling Holes, removing &amp; Making Busbar connections etc, as required. 
Makes: Legrand / Schneider/ABB/L&amp;T/C&amp;S</t>
  </si>
  <si>
    <t xml:space="preserve">Supply and fixing of DP Metal Enclosure with IP 20 Protection DB Make with 1 No 20A, 10 KA DP MCB Make: Legrand / Schneider including internal connection and labour charges for Flush Mounting etc., complete. Makes: Legrand </t>
  </si>
  <si>
    <t xml:space="preserve">Supply and  Run of 3 of 56/0.3mm (4.00 Sq.mm) FRLS / HFFR PVC insulated flexible ISI mark copper cable of  in existing pipe for run of mains inlcuding all labour charges etc., complete. 
 Makes of wires   :   Million(HFFR)  / KEI (HFFR) / </t>
  </si>
  <si>
    <t>Supply and  Run of 5 of 90/0.3mm (6.0 Sq.mm) FRLS / HFFR PVC insulated flexible ISI mark copper cable of in existing pipe for run of mains inlcuding all labour charges etc., complete.   Makes of wires   :  Million</t>
  </si>
  <si>
    <t>Supply and Transportation 56W Clean room Light fixture, 2' x2' (600mm x600mm) LED luminaire CRCA powder coated white after phosphocreatine treatment provided as standard. with high efficiency acrylic wide diffuser, with wide operating voltage range, Power factor &gt; 0.9, Surge protection &gt;2KV, System efficacy of &gt;100 lumens/watt, CCT: 3000K - 6500K as desired by the department, CRI &gt;80, and THD is less than 15% etc., complete. 
MAKE: OSRAM / Wipro / Crompton / Bajaj / Havells</t>
  </si>
  <si>
    <t>sup</t>
  </si>
  <si>
    <t>Supply and Transportation of 48" ( 1200 mm) High Speed Fan Sweep Celing Fan with all accessories etc., complete. Make Havells S S 390</t>
  </si>
  <si>
    <t>Labour Charges for fixing of 48" Celing fan</t>
  </si>
  <si>
    <t>Supply and fixing of Anchor Fastner</t>
  </si>
  <si>
    <t>Supply &amp; fixing of  2nos6A, 2 in one socket - 2 Nos with 6A switch control - 2 Nos modular type with and GI switch box with front cover plate including all labour charges etc., complete. Makes of switches: -Hooney well Benz Plus</t>
  </si>
  <si>
    <t>Supply and erecting 19/20mm steel tube down rod of one meter length with bolts &amp; nuts duly painted with matching colour of  fan complete</t>
  </si>
  <si>
    <t>Supply and fixing of 15" Heavy Duty Exfan Make Almonard</t>
  </si>
  <si>
    <t xml:space="preserve">V.P    AB No 03 </t>
  </si>
  <si>
    <t>V.P  MB No 04</t>
  </si>
  <si>
    <t>CC 4th &amp; Part Bill</t>
  </si>
  <si>
    <t>Supply and fixing of 63 Amps 4 pole MCB in metal enclouser</t>
  </si>
  <si>
    <r>
      <t xml:space="preserve">Masonry work in CM (1:6) prop (cement: Screened sand) in super structure with </t>
    </r>
    <r>
      <rPr>
        <b/>
        <sz val="10"/>
        <color theme="1"/>
        <rFont val="Arial"/>
        <family val="2"/>
        <charset val="1"/>
      </rPr>
      <t>Aerated (Cellular)</t>
    </r>
    <r>
      <rPr>
        <sz val="10"/>
        <color theme="1"/>
        <rFont val="Arial"/>
        <family val="2"/>
        <charset val="1"/>
      </rPr>
      <t xml:space="preserve"> </t>
    </r>
    <r>
      <rPr>
        <b/>
        <sz val="10"/>
        <color theme="1"/>
        <rFont val="Arial"/>
        <family val="2"/>
        <charset val="1"/>
      </rPr>
      <t>Autoclaved Concrete Blocks</t>
    </r>
    <r>
      <rPr>
        <sz val="10"/>
        <color theme="1"/>
        <rFont val="Arial"/>
        <family val="2"/>
        <charset val="1"/>
      </rPr>
      <t xml:space="preserve"> conforming to IS:2185 (Part-3) - 1984 and IS:6441-1972 of Compressive strength 3 N/mm2  </t>
    </r>
    <r>
      <rPr>
        <b/>
        <sz val="10"/>
        <color theme="1"/>
        <rFont val="Arial"/>
        <family val="2"/>
        <charset val="1"/>
      </rPr>
      <t xml:space="preserve">600x 230 x 200 mm </t>
    </r>
    <r>
      <rPr>
        <sz val="10"/>
        <color theme="1"/>
        <rFont val="Arial"/>
        <family val="2"/>
        <charset val="1"/>
      </rPr>
      <t>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r>
  </si>
  <si>
    <r>
      <t>Plastering 20mm thick in two coats</t>
    </r>
    <r>
      <rPr>
        <sz val="10"/>
        <color theme="1"/>
        <rFont val="Arial"/>
        <family val="2"/>
        <charset val="1"/>
      </rPr>
      <t xml:space="preserve">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t>
    </r>
    <r>
      <rPr>
        <b/>
        <sz val="10"/>
        <color theme="1"/>
        <rFont val="Arial"/>
        <family val="2"/>
        <charset val="1"/>
      </rPr>
      <t xml:space="preserve"> </t>
    </r>
    <r>
      <rPr>
        <sz val="10"/>
        <color theme="1"/>
        <rFont val="Arial"/>
        <family val="2"/>
        <charset val="1"/>
      </rPr>
      <t>for</t>
    </r>
    <r>
      <rPr>
        <b/>
        <sz val="10"/>
        <color theme="1"/>
        <rFont val="Arial"/>
        <family val="2"/>
        <charset val="1"/>
      </rPr>
      <t xml:space="preserve"> </t>
    </r>
    <r>
      <rPr>
        <sz val="10"/>
        <color theme="1"/>
        <rFont val="Arial"/>
        <family val="2"/>
        <charset val="1"/>
      </rPr>
      <t xml:space="preserve">finished item of work. (SS 901,903 &amp; 904). </t>
    </r>
  </si>
  <si>
    <r>
      <t>Supplying and fixing of SWR PVC pipes</t>
    </r>
    <r>
      <rPr>
        <sz val="11"/>
        <color theme="1"/>
        <rFont val="Cambria"/>
        <family val="2"/>
        <charset val="1"/>
      </rPr>
      <t xml:space="preserve"> (Prince/Sudhakar/Kisan/Supreme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overheads &amp; contractors profit complete for finished item of work at all floor levels. (APSS No. 1302  1319 &amp; 1326)</t>
    </r>
  </si>
  <si>
    <r>
      <t>Supply and fixing of Ashirvad/ Ajay/ Astral Flowguard or equivalent CPVC Pipes and Fittings SDR 13.5</t>
    </r>
    <r>
      <rPr>
        <sz val="11"/>
        <color theme="1"/>
        <rFont val="Cambria"/>
        <family val="2"/>
        <charset val="1"/>
      </rPr>
      <t xml:space="preserve"> to meet the requirement of ASTM-D 2846 and are produced in CTS (Copper Tube Sizes 1/2" to 2") for hot and cold water (IS 15778:2007) including cost and conveyance of all materials to site, labour charges for fixing, overheads &amp; contractors profit complete for finished item of work at all floor levels.</t>
    </r>
  </si>
  <si>
    <t xml:space="preserve">Supply, installation and commissioning approved make floor mounted Anglo Indian wash down EWC conforming to IS: 2556 part8-2004 suit with P or S trap with dual flush porcelain cistren fixed on wash down EWC with all intenal parts of dual flush cistren. ultra solid seat cover of approved make with rubber buffer and cap and 15mm angle stop cock and 450mm long PVC iner connection pipe wall flanges all of approved make etc. Complete for finished item of work </t>
  </si>
  <si>
    <r>
      <t>Supplying and fixing Indian make Flat Back Wash Hand Basin</t>
    </r>
    <r>
      <rPr>
        <sz val="11"/>
        <color theme="1"/>
        <rFont val="Cambria"/>
        <family val="2"/>
        <charset val="1"/>
      </rPr>
      <t xml:space="preserve"> 1st quality conforming to IS:2556-Part-4:1972 of size 550mm x 400mm with  32 mm nominal size C.P. Fitting with parallel pipe thread conforming to IS:2963-1979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 overheads &amp; contractors profit for finished item of work.</t>
    </r>
  </si>
  <si>
    <r>
      <t>Supplying and fixing CP finish brass soap dish</t>
    </r>
    <r>
      <rPr>
        <sz val="11"/>
        <color theme="1"/>
        <rFont val="Cambria"/>
        <family val="2"/>
        <charset val="1"/>
      </rPr>
      <t xml:space="preserve"> of approved make ISI quality including cost and conveyance of all materials, labour charges for fixing, overheads &amp; contractors profit for finished item of work </t>
    </r>
  </si>
  <si>
    <r>
      <t>Supplying and fixing TV shape mirror with plastic frame of size 609.6mm x 457.2mm</t>
    </r>
    <r>
      <rPr>
        <sz val="11"/>
        <color theme="1"/>
        <rFont val="Cambria"/>
        <family val="2"/>
        <charset val="1"/>
      </rPr>
      <t xml:space="preserve"> , plywood back with NP screws 1st quality including cost and conveyance of all materials, labour charges , overheads &amp; contractors profit for finished item of work </t>
    </r>
  </si>
  <si>
    <r>
      <t xml:space="preserve">Supplying and fixing of  CP finish steel towel rods 600mm long and 20mm dia </t>
    </r>
    <r>
      <rPr>
        <sz val="11"/>
        <color theme="1"/>
        <rFont val="Cambria"/>
        <family val="2"/>
        <charset val="1"/>
      </rPr>
      <t xml:space="preserve"> with brackets and aluminium screws including cost and conveyance of all materials, labour charges , overheads &amp; contractors profit for finished item of work.</t>
    </r>
  </si>
  <si>
    <r>
      <t xml:space="preserve">Supplying and fixing 15 mm Steel body CP finish self closing tap push type </t>
    </r>
    <r>
      <rPr>
        <sz val="11"/>
        <color theme="1"/>
        <rFont val="Cambria"/>
        <family val="2"/>
        <charset val="1"/>
      </rPr>
      <t>conforming to IS 1711  as approved by the Engineer-In-Charge including cost and conveyance of all materials, labour charges, overheads &amp; contractors profit complete for finished item of work in all floors.</t>
    </r>
  </si>
  <si>
    <t>Supplying and fixing Chromium plated finish brass body quarter turn 
Bibcock cum Health Faucet with 1m long tube and wall hook with necessary 
fittings etc., complete including cost and conveyance of all materials, labour 
charges, complete for finished item of work in all floors. at Gandhi Hospital</t>
  </si>
  <si>
    <t xml:space="preserve">Supplying and fixing 15 mm brass body CP finish bib tap of not less than 
300 grams weight screw type full turn with internal/external threaded 
connection conforming to IS 8931 as approved by the Engineer-In-Charge 
including cost and conveyance of all materials, labour charges, overheads 
and contractors profit complete for finished item of work in all floors. at 
Gandhi Hospital </t>
  </si>
  <si>
    <t>Supply and fixing of 4 inches 101.6mm multi floor trap with jali -UPVC/SWR pipe fittings as per site requirements with standard practice for all floor including cost and conveyance of all materials to site ,labour charges ,etc,. Complete for finshed item of work at handhi hospital</t>
  </si>
  <si>
    <t>Supply and Installation change room Cubicles at Gandhi Hospital GENERAL SPECIFICATIONS: Thickness of compact Laminate:12mm Thick Colour OF HPL Boards,In Single Colour,Size of Cubicle As per DWG, Door Size For Normal Cubicles AS per DWG Overall Height of Cubicle,2105mm Including bottom gap of 100mm,Accessories , Manufacturers standard makes of aluminium , SS Accessories .a Aluminium H Top Rail b. SS Hinges c. SS privacy Thumb turn occupancy indicator d.SS coat hook e. SS Door knob f. Aluminium U Channel g.Aluminium Door Stopper Channel h. Runner lining i.SS Screw And PVC Wall Plugs</t>
  </si>
  <si>
    <r>
      <t>Providing and applying Wall putty of White Cement or Polymer or Cement based</t>
    </r>
    <r>
      <rPr>
        <sz val="10"/>
        <color theme="1"/>
        <rFont val="Arial"/>
        <family val="2"/>
        <charset val="1"/>
      </rPr>
      <t xml:space="preserve">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hrs, sand with 180 and 320 No., emery paper for the surface preparation including cost and conveyance of all materials to work site and all operational, incidental, labour charges, over heads and contractors profit etc., complete for finished item of work in all floors </t>
    </r>
    <r>
      <rPr>
        <b/>
        <sz val="10"/>
        <color theme="1"/>
        <rFont val="Arial"/>
        <family val="2"/>
        <charset val="1"/>
      </rPr>
      <t>for Internal walls.</t>
    </r>
  </si>
  <si>
    <t>Supply and application of one coat water based cement primer of interior 
grade I and two coats of water based PU paint having anti-bacterial 
applications content less than 50 grams/litre for internal walls including cost 
and conveyance of all materials to site, sales and other taxes, incidental, 
operational and all labour charges etc., and complete for finished item of 
work in 5th floor. at Gandhi Hospital</t>
  </si>
  <si>
    <t xml:space="preserve">Providing and fixing in true horizontal level 14 mm - Mineral Fiber sheet 
595 x 595 Square / Tegular Fissura fine model edge tiles with a Humidity 
Resistance of 90percentage RH, Average NRC 0.50, Light Reflectance 
greater than80percentage, Thermal Conductivity equal to 0.052 to 0.057 
w/mk, Fire Performance Class 0/Class 1 using hot dipped Galvanized Steel 
section exposed surface with pre-coated capping, main Tee of size 24 x 32 
mm at every 1200 mm c/c maximum and rotary stitched cross tee of size 24 
x 27 mm at every 600 mm c/c and sub-cross tee of size 24 mm x 25 mm at 
1200 mm c/c and wall angle of size 19 x 19 mm fixed to periphery of the 
wall and the above grid is suspended at every 1200 mm c/c in both directions 
using 2.0 mm thick pre-straightened GI Wire including cost and conveyance 
of all materials and labour charges such as cutting , fixing of standing of 
frame work exposing roof making etc., complete for finished item of work in 
5th floor. at Gandhi Hospital </t>
  </si>
  <si>
    <t>Providing Laying of scratch proof PVC/vinyl flooring of 2mm thickness with proper welded joints air tight along with leveling compound to match the existing flooring levels as per the engineer in charge instructions. Sub floor preparation with self leveling compound. After the sub floor preparation, it should be suitable for ESD Flooring.Rate inclusive of sifting of material and labour charges.at Gandhi Hospital</t>
  </si>
  <si>
    <t>Conveyance of un- useful excavated earth to a distance of 21 km for disposal including hire charges of T and P, labour charges etc,. Complete for finished item of work Dismantled Brick Masonary at Gandhi Hospital</t>
  </si>
  <si>
    <r>
      <t xml:space="preserve">SITC of Factory fabricated and boxed ducting using Aluminium Sheets / coils, should be fabricated as per SMACNA, galvanised hardware and supports, silicon sealant at all longitudinal joints, Galvanized /GI Electroplated iron angle flanges for all the joints, bracing angles and minimum 5mm thick neoprene rubber gasket.- Duct pressure testing at 75mm to be carried oubefore insulatiting the duct. pressure testing to be done as per SMACNA. Procedure to be approved by consultant. </t>
    </r>
    <r>
      <rPr>
        <b/>
        <sz val="11"/>
        <color theme="1"/>
        <rFont val="Calibri"/>
        <family val="2"/>
        <scheme val="minor"/>
      </rPr>
      <t>22G - 0.8 mm</t>
    </r>
    <r>
      <rPr>
        <sz val="11"/>
        <color theme="1"/>
        <rFont val="Calibri"/>
        <family val="2"/>
        <scheme val="minor"/>
      </rPr>
      <t xml:space="preserve"> Thick at Gandhi Hospital</t>
    </r>
  </si>
  <si>
    <t xml:space="preserve"> SITC of 20/21 G hard drawn copper refrigerant piping with all fittings, supports, insulation with 19 mm thk class O nitrile rubber insulation with factory laminated glass cloth for physical protection and UV protection etc. Quality of copper piping fittings shall be suitable for 18 G piping. Copper 
piping shall be clamped at every 1.5 mt. distance. copper piping shall be laid on inverted GI perforated cable trays and clamps as per specification inside the building. Copper piping on the terrace shall be laid with bottom and top cable tray. Thickness of the tray shall be 1.6 mm. Copper pipe size shall be as per OEM standards. Suction Line at Gandhi Hospital </t>
  </si>
  <si>
    <t>SITC of 20/21 G hard drawn copper refrigerant piping with all fittings, supports, insulation with 19 mm thk class O nitrile rubber insulation with factory laminated glass cloth for physical protection and UV protection etc. Quality of copper piping fittings shall be suitable for 18 G piping. Copper piping shall be clamped at every 1.5 mt. distance. copper piping shall be laid on inverted GI perforated cable trays and clamps as per specification inside the building. Copper piping on the terrace shall be laid with bottom and top cable tray. Thickness of the tray shall be 1.6 mm. Copper pipe size shall be as per OEM standards. Liquid Line at Gandhi Hospital</t>
  </si>
  <si>
    <t xml:space="preserve">SITC of CPVC drain ping with supports, clamps and 9 mm thk. Nitrile rubber tube insulation of the following sizes. Insulation shall have factory laminated glass cloth. 25mm Dia at Gandhi Hospital </t>
  </si>
  <si>
    <t xml:space="preserve">Aluminium low leakage aerofoil design volume control dampers Suitable for manual and motorised operation At Gandhi Hospital </t>
  </si>
  <si>
    <t xml:space="preserve">CBRI approved 16G GI Spring return actuated fire dampers rated for 90 minutes with limit switch. At Gandhi Hospital </t>
  </si>
  <si>
    <t>SITC of SS perforated return raiser grilles with 10 microns filters with collar dampers At Gandhi Hospital</t>
  </si>
  <si>
    <t xml:space="preserve"> Extruded Al. powder coated EXHAUST / RETURN discrete grilles At Gandhi Hospital </t>
  </si>
  <si>
    <t>SITC of Collar Dampers made of Al. extrusions with black powder coating for Grilles / Diffusers At Gandhi Hospital</t>
  </si>
  <si>
    <t xml:space="preserve">SITC of Aluminium powder coated Fresh air and Exhaust Louvers of non_x0002_vision type with nylon mosquito net etc. At Gandhi Hospital </t>
  </si>
  <si>
    <t xml:space="preserve">Supply, laying of Class O Nitrile rubber with factory laminated Glass cloth, all joints shall be covered with self-adhesive tapes 32mm Thick for Exposed Supply Air duct and finished with UV Protective Paint. at Gandhi Hospital </t>
  </si>
  <si>
    <t xml:space="preserve">Supply, laying of Class O Nitrile rubber with factory laminated Glass cloth, all joints shall be covered with self-adhesive tapes 25mm Thick for Exposed Return Air Duct and finished with UV Protective Paint. at Gandhi Hospital </t>
  </si>
  <si>
    <t>sqm</t>
  </si>
  <si>
    <t xml:space="preserve">Supply, laying of Class O Nitrile rubber with factory laminated Glass cloth, all joints shall be covered with self-adhesive tapes 25mm Thick for Supply air duct running inside the building. at Gandhi Hospital </t>
  </si>
  <si>
    <t xml:space="preserve">Supply, laying of Class O Nitrile rubber with factory laminated Glass cloth, all joints shall be covered with self-adhesive tapes 19mm Thick for Return air running inside the building. at Gandhi Hospital </t>
  </si>
  <si>
    <t>Supply and instalaion of Wall Panels 80mm thick double skin Modular wall panels made of  .8mm Powder Coated GI on both sides, with 40 plus or minus 2 kg/cum demsity pUF as infill, GI profiles all along the periphery,flush on both sides with maximum allowable gap of 3-4mm filled with food grade silicon sealent and placed on cold rolled galvanised bottom tracks with a recess to provide floor to wall coving flush with the wall panel. This including all required hardware for completion panels to be covered with a protective film to avoid any damages during transpotation and installation at Gandhi Hispital</t>
  </si>
  <si>
    <t>Supply and installtion of 50mm thick double skin  cealing system made .8mm thich powder coated GI sheet on both sides, 40 plus or minus 2kg/cum density  PUF ad infill, GI Profiles all along the periphery, panels flush towards room sides with maximum allowable gap of 3-4mm at panelto panel joints filled with silicon sealent ceiling panels are suspended from the RCC salb bu using concealed Aall ceiling grid with tie rod and adjestable turn bickle arrangement etc. This includes all required hardware for completition. panels to be covered with a protective film to avoid any damge during transpotation and installation at Gandhi Hospital.</t>
  </si>
  <si>
    <t>Supply and installation of Extruded Aluminium Coving at Gndhi Hopital</t>
  </si>
  <si>
    <t>Single leaf clean room door 46mm thick flush made of .8mm thick powedr coated GI sheet on both sides 90 pus or minus 2kg/cum density honeycomb with stand upto 220 deg.C temperature ,and compressible strength upto 400 kg/sqm,1.2mm thick GPSP door frames ,double glazed vision panel with necessary adhesive tapes and silicon swalent, necessary hardware like SS304 ball bearing butt hinges D- hnadles,push plates ,Dorma make door closer concealed tower bolt ,drop seals for the double leaf door and provision for fixing magnetic type door interlocking system and automatic door bottoms,BOth sides lock and key etc,. Complete .</t>
  </si>
  <si>
    <t>Double leaf clean room door 46mm thick flush made of .8mm thick powedr coated GI sheet on both sides 90 pus or minus 2kg/cum density honeycomb with stand upto 220 deg.C temperature ,and compressible strength upto 400 kg/sqm,1.2mm thick GPSP door frames ,double glazed vision panel with necessary adhesive tapes and silicon swalent, necessary hardware like SS304 ball bearing butt hinges D- hnadles,push plates ,Dorma make door closer concealed tower bolt ,drop seals for the double leaf door and provision for fixing magnetic type door interlocking system and automatic door bottoms,BOth sides lock and key etc,. Complete .</t>
  </si>
  <si>
    <t>Emergency Fire  door 46mm thick flush made of .8mm thick powedr coated GI sheet on both sides 90 pus or minus 2kg/cum density honeycomb with stand upto 220 deg.C temperature ,and compressible strength upto 400 kg/sqm,1.2mm thick GPSP door frames ,double glazed vision panel with necessary adhesive tapes and silicon swalent, necessary hardware like SS304 ball bearing butt hinges D- hnadles,push plates ,Dorma make door closer concealed tower bolt ,drop seals for the double leaf door and provision for fixing magnetic type door interlocking system and automatic door bottoms,BOth sides lock and key etc,. Complete .</t>
  </si>
  <si>
    <t>Supplying and fixing of Unplasticised Poly Vinyl Chloride UPVC 3 track 
sliding windows with mesh shutter – 2-glass shutters and 1-mesh shutter 
duly manufactured using UPVC reinforced profiles Composition of profile 
shall consists a minimum of 5.5 PHR of TiO2 and not more than 12 PHR of 
CaCo3 for every 100 parts of PVC resin of 94mm x 45 mm/80 mm x 52 mm 
x 2.20 mm for outer frames, 58 mm x 39 mm/54 mm x 38 mm x 2.20mm for 
sliding shutter frames capable of mounting single glazing system structurally 
reinforced with hot dip galvanized up to 50 microns of minimum thickness 
of 1.0/1.2 mm prefabricated and welded through fusion welding. The 
window sash shall be fitted with 5 mm thick clear float glass of reputed 
make and mesh shutter frame shall be 42 mm x 25mm/52 mm x 21.5 mm x 
2.0 mm fitted with Vinyl Coated Fiber mesh- on rollers/ pulley duly fixed 
with Grey colour TPV Gasket for sash and Glazing bead shall be co extruded with Grey colour soft PVC. System shall have single point locking 
with Touch Lock and the system is to be installed at the site using anchor 
fasteners, silicon rubber sealant, easy glazing/deglazing at site etc., including 
cost and conveyance of all materials, accessories, labour charges for 
transportation, erection at site includingetc., complete for finished item of 
work. at Gandhi Hospital</t>
  </si>
  <si>
    <t xml:space="preserve">Providing, supplying and fixing of Fixed Louvered Ventilator made out of 
multi chambered uPVC sections with Glazing bead shall be co-extruded with 
Grey colour soft PVC. having isolated drainage and reinforced with 
Galvanized Iron profiles throughout the window. The outer frame having an 
overall size of 60 mm x 55 mm x 2.40 with reinforcement of 1 mm thickness 
and Mullion with overall size of 74 mm x 60 mm x 2.40 mm with 
reinforcement of 1 mm thickness. Composition of profile shall consists a 
minimum of 5.5 PHR of TiO2 and not more than 12 PHR of CaCo3 for 
every 100 parts of PVC resin. Ventilator shall be provided with 4.5 mm Pin 
Head glass, standard hardware. Wall thickness of frame and Mullion shall be 
2.4 mm., including cost and conveyance of all materials, accessories, labour 
charges for transportation, erection at site etc., complete for finished item of 
work hinges IS:205 150mm long, 1 No. aldrop IS:2681 300mm long, 1 No. 
tower bolt IS:204 of 200 mm x 10 mm dia at top, 2 Nos. 150 mm at Gandhi 
Hospital </t>
  </si>
  <si>
    <t>Civil -2</t>
  </si>
  <si>
    <t>CC 5th &amp; Part Bill</t>
  </si>
  <si>
    <t>DETAILED MEASUREMENTS</t>
  </si>
  <si>
    <t>Agency: M/s. Asta vardhman Consortium</t>
  </si>
  <si>
    <t>Agt.No: 344/A/TSMIDC/Spl.Proj/IVFCs/2022-23, Dt. 05.07.2023</t>
  </si>
  <si>
    <t>Rate</t>
  </si>
  <si>
    <t>Units</t>
  </si>
  <si>
    <t>Supply Duct</t>
  </si>
  <si>
    <t>Return Duct</t>
  </si>
  <si>
    <t>Access Control Door</t>
  </si>
  <si>
    <t>Door Deduction(-)</t>
  </si>
  <si>
    <t>AHU Brick Pedastal</t>
  </si>
  <si>
    <t>RO Brick Pedastal</t>
  </si>
  <si>
    <t>do</t>
  </si>
  <si>
    <t xml:space="preserve">110mm dia </t>
  </si>
  <si>
    <t>Prepost Operative wards</t>
  </si>
  <si>
    <t>Toilet At Counseling Room2</t>
  </si>
  <si>
    <t>Dr. Toilet</t>
  </si>
  <si>
    <t>Sperm Collection Room</t>
  </si>
  <si>
    <t>Scrub Wastewater Line</t>
  </si>
  <si>
    <t>22.20 mm OD pipe</t>
  </si>
  <si>
    <t>Scrub Inlet Line</t>
  </si>
  <si>
    <t>Ro Inlet</t>
  </si>
  <si>
    <t>VRV Drain pipe Major OT to out Side</t>
  </si>
  <si>
    <t>Prepost Operative 3.0 TR Drain</t>
  </si>
  <si>
    <t>Andrology Lab, Cryo Room to Toilet</t>
  </si>
  <si>
    <t>Sperm Collection Room To Toilet</t>
  </si>
  <si>
    <t>Blood Colletin Room To Toilet</t>
  </si>
  <si>
    <t>Counseling Room1 ,2 to Toilet</t>
  </si>
  <si>
    <t>Ultra Sound Room to Toilet</t>
  </si>
  <si>
    <t xml:space="preserve">Split AC 2.0 Tr Drain </t>
  </si>
  <si>
    <t>Dr. Change Room</t>
  </si>
  <si>
    <t>Patient Change Room</t>
  </si>
  <si>
    <t>Staff Change Room 1</t>
  </si>
  <si>
    <t>Staff Change Room 2</t>
  </si>
  <si>
    <t>Main Entry Corridor</t>
  </si>
  <si>
    <t>main Entry Access Control Door</t>
  </si>
  <si>
    <t xml:space="preserve">Corridor at Reception </t>
  </si>
  <si>
    <t>Reception area</t>
  </si>
  <si>
    <t>Record Room Main Door Wall</t>
  </si>
  <si>
    <t>Door Jam</t>
  </si>
  <si>
    <t>Record Room Inside</t>
  </si>
  <si>
    <t>Door deductions(-)</t>
  </si>
  <si>
    <t>Window Deduction(-)</t>
  </si>
  <si>
    <t>Wndow Jam</t>
  </si>
  <si>
    <t>Ultra Sound Room Inside Long Wall</t>
  </si>
  <si>
    <t>Ultra Sound Room Inside Short Wall</t>
  </si>
  <si>
    <t>Ventilator Deduction(-)</t>
  </si>
  <si>
    <t>Ventilator jam</t>
  </si>
  <si>
    <t>Autoclave Room Inside Long Wall</t>
  </si>
  <si>
    <t>Autoclave Room Inside Short Wall</t>
  </si>
  <si>
    <t>Door deduction(-)</t>
  </si>
  <si>
    <t>Toilet at Counseling Room 2 Inside Long Wall</t>
  </si>
  <si>
    <t>Toilet at Counseling Room 2 Inside Short Wall Wall</t>
  </si>
  <si>
    <t>Counseling Room 2 Inside Long Wall</t>
  </si>
  <si>
    <t>Door jam</t>
  </si>
  <si>
    <t>Counseling Room 1 inside Long Wall</t>
  </si>
  <si>
    <t>Counseling Room 1 inside Short Wall</t>
  </si>
  <si>
    <t>Corridor at Counseling Room 1 and 2</t>
  </si>
  <si>
    <t>Door Deductions(-) Counseling Room 2</t>
  </si>
  <si>
    <t>Door Deductions(-) Counseling Room 1</t>
  </si>
  <si>
    <t>Door Deductions(-) Auto Clave Room</t>
  </si>
  <si>
    <t>Door Deductions(-) Altra Sound Room</t>
  </si>
  <si>
    <t>Corridor at prepost Operative Wards</t>
  </si>
  <si>
    <t>Corridor Deduction(-)</t>
  </si>
  <si>
    <t>Prepost Operative Wards Inside Long Wall</t>
  </si>
  <si>
    <t>Prepost Operative Wards Inside Short Wall</t>
  </si>
  <si>
    <t>Window Jam</t>
  </si>
  <si>
    <t>Corridor At Semi Sterile Area</t>
  </si>
  <si>
    <t>Corridor Opening Deductions(-)</t>
  </si>
  <si>
    <t>Access Control Door at Semistearail Area</t>
  </si>
  <si>
    <t>Corridor at Dr Change Room Long Wall</t>
  </si>
  <si>
    <t>Corridor at Dr Change Room Short Wall</t>
  </si>
  <si>
    <t>Toilet Door Deduction(-)</t>
  </si>
  <si>
    <t>Dr Toilet Inside</t>
  </si>
  <si>
    <t xml:space="preserve">Dr Change Room Partitions </t>
  </si>
  <si>
    <t>Door Deductions(-)</t>
  </si>
  <si>
    <t>Corridor at Manifold Room</t>
  </si>
  <si>
    <t>Manifold Room Inside Long Walls</t>
  </si>
  <si>
    <t>Manifold Room Inside Short Walls</t>
  </si>
  <si>
    <t>Change Room walls</t>
  </si>
  <si>
    <t>Change Room wall</t>
  </si>
  <si>
    <t>Corridor at Blood Collection Room</t>
  </si>
  <si>
    <t>Store Room Inside Long Wall</t>
  </si>
  <si>
    <t>Store Room Inside Short Wall</t>
  </si>
  <si>
    <t>Partition Wall Top</t>
  </si>
  <si>
    <t>Blood Collection Room Long Wall</t>
  </si>
  <si>
    <t>Blood Collection Room Short Wall</t>
  </si>
  <si>
    <t>Tartition Wall Top</t>
  </si>
  <si>
    <t>Sperm Collection Inside Long Wall</t>
  </si>
  <si>
    <t>Sperm Collection Inside Short Wall</t>
  </si>
  <si>
    <t>Sperm Collection Toilet inside</t>
  </si>
  <si>
    <t>Corridor at Sterile area</t>
  </si>
  <si>
    <t>Door Deductions(-) Minor OT</t>
  </si>
  <si>
    <t>Door Deductions(-) Major OT</t>
  </si>
  <si>
    <t>Door Deductions(-) Andrology Lab</t>
  </si>
  <si>
    <t>Door Deductions(-) Emergency Exit</t>
  </si>
  <si>
    <t>Minor OT Inside Long Walls</t>
  </si>
  <si>
    <t>Minor OT Inside Short Walls</t>
  </si>
  <si>
    <t>Pass box Opening (-)</t>
  </si>
  <si>
    <t>Androlry Lab Long Walls Inside</t>
  </si>
  <si>
    <t>Androlry Lab Short Walls Inside</t>
  </si>
  <si>
    <t>Cryo Room Inside</t>
  </si>
  <si>
    <t>Door Deductions</t>
  </si>
  <si>
    <t>Staire Case area</t>
  </si>
  <si>
    <t>Store Room</t>
  </si>
  <si>
    <t>Change Rooms</t>
  </si>
  <si>
    <t>Reception</t>
  </si>
  <si>
    <t>Record Room</t>
  </si>
  <si>
    <t>Corridor at Prepost Operative Wards</t>
  </si>
  <si>
    <t>Toilet</t>
  </si>
  <si>
    <t>Ultra Sound Room</t>
  </si>
  <si>
    <t xml:space="preserve">Auto Clave Room </t>
  </si>
  <si>
    <t>Counseling Room 2</t>
  </si>
  <si>
    <t>Counseling Room 1</t>
  </si>
  <si>
    <t>Prepost Operative Wards</t>
  </si>
  <si>
    <t>Toilet Area Deduction(-)</t>
  </si>
  <si>
    <t>Column Deduction(-)</t>
  </si>
  <si>
    <t xml:space="preserve">Toilet </t>
  </si>
  <si>
    <t>Dr Chganhe Room</t>
  </si>
  <si>
    <t>Dr Toilet</t>
  </si>
  <si>
    <t>Change Room Area</t>
  </si>
  <si>
    <t>Blood Collection Room</t>
  </si>
  <si>
    <t>Sterm Collection Toilet</t>
  </si>
  <si>
    <t>Manifold Room</t>
  </si>
  <si>
    <t>Deductions  Column</t>
  </si>
  <si>
    <t>Minor OT</t>
  </si>
  <si>
    <t>Scrub Area</t>
  </si>
  <si>
    <t>Andrology Lab</t>
  </si>
  <si>
    <t>Cryo room</t>
  </si>
  <si>
    <t>Door Mat</t>
  </si>
  <si>
    <t>Deductions  Air Shower(-)</t>
  </si>
  <si>
    <t>Major OT</t>
  </si>
  <si>
    <t>Door mat</t>
  </si>
  <si>
    <t>Embrology Lab</t>
  </si>
  <si>
    <t>Supply Duct 650 x 350 mm  Terrace to Out side IVF OT</t>
  </si>
  <si>
    <t>Elbow 650 x 350 mm</t>
  </si>
  <si>
    <t>Straight 650 x 350 mm</t>
  </si>
  <si>
    <t>Elbow 650 x 350 mm OT Entry</t>
  </si>
  <si>
    <t>Straight 650 x 350  mm OVF OT Inside</t>
  </si>
  <si>
    <t>Straight 200 x 350  mm OVF OT Inside</t>
  </si>
  <si>
    <t>Dummy IVF OT 300 x 475mm</t>
  </si>
  <si>
    <t>Embryology Supply 475 x 350 x 475 x 300 mm Tapper</t>
  </si>
  <si>
    <t>Straight 475 x 300 mm Inside</t>
  </si>
  <si>
    <t>Straight 650 x 300 mm Inside</t>
  </si>
  <si>
    <t>Straight 250 x 300 mm Inside</t>
  </si>
  <si>
    <t>Straight 300 x 300 x 300 x 175 mm Inside</t>
  </si>
  <si>
    <t>Dummy 400 x 400 mm</t>
  </si>
  <si>
    <t>Straight 350 x 300 mm</t>
  </si>
  <si>
    <t>Dummy 475 x 400mm</t>
  </si>
  <si>
    <t>Return Duct Terrace to IVF OT Out side 750 x 300 mm</t>
  </si>
  <si>
    <t>Elbow 750 x 300 mm Out Side</t>
  </si>
  <si>
    <t>Straight 750 x 300 mm Outside</t>
  </si>
  <si>
    <t>Lab Entry Straight 750 x 300 mm</t>
  </si>
  <si>
    <t>Straight 750 x 300 mm Embryology Inside</t>
  </si>
  <si>
    <t xml:space="preserve">Tapper 750 x 300 x 525 x 300 mm </t>
  </si>
  <si>
    <t>Straight 525 x 300 mm Embryology Inside</t>
  </si>
  <si>
    <t>Straight 525 x 300 mm IVF OT Inside</t>
  </si>
  <si>
    <t>Elbow 525 x 300 IVF OT Inside</t>
  </si>
  <si>
    <t>Straight 625 x 175 mm IVF OT Inside</t>
  </si>
  <si>
    <t>Modular Connections Embryology Lab 650 x 250 mm</t>
  </si>
  <si>
    <t>Modular Connections IVF OT  650 x 250 mm</t>
  </si>
  <si>
    <t>Riser Connection  Embryology Lab 800 x 175 mm</t>
  </si>
  <si>
    <t>Riser Connection  IVF OT 800 x 175 mm</t>
  </si>
  <si>
    <t xml:space="preserve">From AHU to Condensing Unit </t>
  </si>
  <si>
    <t>AHU Drain Outlet to Near Rain Water Pipe</t>
  </si>
  <si>
    <t>AHU return 800 x 400 x 200 mm</t>
  </si>
  <si>
    <t>AHU Supply 700 x 400 x 200</t>
  </si>
  <si>
    <t>AHU Fresh Air 400 x 400 x 200 mm</t>
  </si>
  <si>
    <t>AHU Return Air Damper 750 x 350 x 200mm</t>
  </si>
  <si>
    <t>AHU Supply 650 x 350 x 200 mm</t>
  </si>
  <si>
    <t>IVF-OT SS Perforated 740 x 740 mm (Dummy)</t>
  </si>
  <si>
    <t>Embryology SS Perforated 740 x 740 mm (Dummy)</t>
  </si>
  <si>
    <t>IVF-OT  630 x 330 mm (Dummy)</t>
  </si>
  <si>
    <t>Embryology 630 x 330 mm (Dummy)</t>
  </si>
  <si>
    <t>IVF-OT 800x 175 mm (Dummy)</t>
  </si>
  <si>
    <t>Embryology 800 x 175 mm (Dummy)</t>
  </si>
  <si>
    <t>Terrace Dresh Air Exhaust Louver 350 x 350 mm</t>
  </si>
  <si>
    <t>Supply Duct 682 x 382 mm  Terrace to Out side IVF OT</t>
  </si>
  <si>
    <t>Elbow 682 x 382 mm</t>
  </si>
  <si>
    <t>Straight 682 x 382 mm</t>
  </si>
  <si>
    <t>Elbow 682 x 382 mm OT Entry</t>
  </si>
  <si>
    <t>Straight 682 x 382  mm OVF OT Inside</t>
  </si>
  <si>
    <t>Straight 232 x 382  mm OVF OT Inside</t>
  </si>
  <si>
    <t>Modular Connections Embryology Lab 714 x 314 mm</t>
  </si>
  <si>
    <t>Modular Connections IVF OT  714 x 314 mm</t>
  </si>
  <si>
    <t>Riser Connection  Embryology Lab 864 x 214 mm</t>
  </si>
  <si>
    <t>Riser Connection  IVF OT 864 x 214 mm</t>
  </si>
  <si>
    <t>Return Duct Terrace to IVF OT Out side 750 x 325 mm</t>
  </si>
  <si>
    <t>Elbow 750 x 325 mm Out Side</t>
  </si>
  <si>
    <t>Straight 750 x 325 mm Outside</t>
  </si>
  <si>
    <t>Lab Entry Straight 750 x 325 mm</t>
  </si>
  <si>
    <t>Dummy IVF OT 325 x 475mm</t>
  </si>
  <si>
    <t>Embryology Supply 475 x 350 x 475 x 325 mm Tapper</t>
  </si>
  <si>
    <t>Straight 475 x 325 mm Inside</t>
  </si>
  <si>
    <t>Straight 650 x 325 mm Inside</t>
  </si>
  <si>
    <t>Straight 250 x 325 mm Inside</t>
  </si>
  <si>
    <t>Straight 325 x 325 x 325 x 175 mm Inside</t>
  </si>
  <si>
    <t>Dummy 425 x 425 mm</t>
  </si>
  <si>
    <t>Straight 350 x 325 mm</t>
  </si>
  <si>
    <t>Dummy 475 x 425mm</t>
  </si>
  <si>
    <t>Straight 750 x 325 mm Embryology Inside</t>
  </si>
  <si>
    <t xml:space="preserve">Tapper 750 x 325 x 525 x 325 mm </t>
  </si>
  <si>
    <t>Straight 525 x 325 mm Embryology Inside</t>
  </si>
  <si>
    <t>Straight 525 x 325 mm IVF OT Inside</t>
  </si>
  <si>
    <t>Elbow 525 x 325 IVF OT Inside</t>
  </si>
  <si>
    <t>TDF Flange Insulation at Embryology Lab</t>
  </si>
  <si>
    <t>TDF Flange Insulation at IVF-OT</t>
  </si>
  <si>
    <t>TDF Flange Insulation at Exposed Area</t>
  </si>
  <si>
    <t>IVF Ot Long Walls RHS</t>
  </si>
  <si>
    <t>Long Wall LHS</t>
  </si>
  <si>
    <t>Short Walls</t>
  </si>
  <si>
    <t>Short Wall Main Door Wall</t>
  </si>
  <si>
    <t>Sides</t>
  </si>
  <si>
    <t>Door Sides</t>
  </si>
  <si>
    <t xml:space="preserve">Embryology Lab Long Walls </t>
  </si>
  <si>
    <t>Air Shower Sides</t>
  </si>
  <si>
    <t>IVF OT</t>
  </si>
  <si>
    <t>Columns Deduction(-)</t>
  </si>
  <si>
    <t>Embryology lab</t>
  </si>
  <si>
    <t>Sort Wall Main Door</t>
  </si>
  <si>
    <t>Vertical Coving</t>
  </si>
  <si>
    <t>Pass Box Sides</t>
  </si>
  <si>
    <t>UPS Room (990 x 2280mm)</t>
  </si>
  <si>
    <t>Cryo Room(1000 x 2250mm)</t>
  </si>
  <si>
    <t>Auto Clave Room Single Shutter(980 x 2260mm)</t>
  </si>
  <si>
    <t>Access Control Door (1490 x 2570mm)</t>
  </si>
  <si>
    <t>Minor OT Door(1490 x 2570mm)</t>
  </si>
  <si>
    <t>IVF OT Door (1450 x 2550mm)</t>
  </si>
  <si>
    <t>Embryology lab Door(1500 x 2400mm)</t>
  </si>
  <si>
    <t>Andrology Lab Door (1490 x 2580mm)</t>
  </si>
  <si>
    <t>Emergency Fire Door(1730 x 2610mm)</t>
  </si>
  <si>
    <t>UPS Room</t>
  </si>
  <si>
    <t>Sperm Collection and Blood Collection</t>
  </si>
  <si>
    <t xml:space="preserve">Blood Collection and Autoclave Room </t>
  </si>
  <si>
    <t>Counseling Room</t>
  </si>
  <si>
    <t>Pre/post Operative Ward Toilet</t>
  </si>
  <si>
    <t>Cryo Room</t>
  </si>
  <si>
    <t xml:space="preserve"> SITC of 20/21 G hard drawn copper refrigerant piping with all fittings, supports, insulation with 19 mm thk class O nitrile rubber insulation with factory laminated glass cloth for physical protection and UV protection etc. Quality of copper piping fittings shall be suitable for 18 G piping. Copper piping shall be clamped at every 1.5 mt. distance. copper piping shall be laid on inverted GI perforated cable trays and clamps as per specification inside the building. Copper piping on the terrace shall be laid with bottom and top cable tray. Thickness of the tray shall be 1.6 mm. Copper pipe size shall be as per OEM standards. Suction Line at Gandhi Hospital </t>
  </si>
  <si>
    <t>Supplying and fixing of Unplasticised Poly Vinyl Chloride UPVC 3 track 
sliding windows with mesh shutter – 2-glass shutters and 1-mesh shutter 
duly manufactured using UPVC reinforced profiles Composition of profile 
shall consists a minimum of 5.5 PHR of TiO2 and not more than 12 PHR of 
CaCo3 for every 100 parts of PVC resin of 94mm x 45 mm/80 mm x 52 mm 
x 2.20 mm for outer frames, 58 mm x 39 mm/54 mm x 38 mm x 2.20mm for 
sliding shutter frames capable of mounting single glazing system structurally reinforced with hot dip galvanized up to 50 microns of minimum thickness of 1.0/1.2 mm prefabricated and welded through fusion welding. The window sash shall be fitted with 5 mm thick clear float glass of reputed make and mesh shutter frame shall be 42 mm 25mm/52 mm x 21.5 mm x 2.0 mm fitted with Vinyl Coated Fiber mesh- on rollers/ pulley duly fixed with Grey colour TPV Gasket for sash and Glazing bead shall be co extruded with Grey colour soft PVC. System shall have single point locking 
with Touch Lock and the system is to be installed at the site using anchor 
fasteners, silicon rubber sealant, easy glazing/deglazing at site etc., including 
cost and conveyance of all materials, accessories, labour charges for 
transportation, erection at site includingetc., complete for finished item of 
work. at Gandhi Hospital</t>
  </si>
  <si>
    <t xml:space="preserve">Providing, supplying and fixing of Fixed Louvered Ventilator made out of 
multi chambered uPVC sections with Glazing bead shall be co-extruded with Grey colour soft PVC. having isolated drainage and reinforced with 
Galvanized Iron profiles throughout the window. The outer frame having an overall size of 60 mm x 55 mm x 2.40 with reinforcement of 1 mm thickness and Mullion with overall size of 74 mm x 60 mm x 2.40 mm with 
reinforcement of 1 mm thickness. Composition of profile shall consists a 
minimum of 5.5 PHR of TiO2 and not more than 12 PHR of CaCo3 for 
every 100 parts of PVC resin. Ventilator shall be provided with 4.5 mm Pin 
Head glass, standard hardware. Wall thickness of frame and Mullion shall be 2.4 mm., including cost and conveyance of all materials, accessories, labour charges for transportation, erection at site etc., complete for finished item of work hinges IS:205 150mm long, 1 No. aldrop IS:2681 300mm long, 1 No. tower bolt IS:204 of 200 mm x 10 mm dia at top, 2 Nos. 150 mm at Gandhi 
Hospital </t>
  </si>
  <si>
    <t xml:space="preserve">Providing, supplying and fixing of Fixed Louvered Ventilator made out of multi chambered uPVC sections with Glazing bead shall be co-extruded with Grey colour soft PVC. having isolated drainage and reinforced with Galvanized Iron profiles throughout the window. The outer frame having an overall size of 60 mm x 55 mm x 2.40 with reinforcement of 1 mm thickness and Mullion with overall size of 74 mm x 60 mm x 2.40 mm with reinforcement of 1 mm thickness. Composition of profile shall consists a minimum of 5.5 PHR of TiO2 and not more than 12 PHR of CaCo3 for every 100 parts of PVC resin. Ventilator shall be provided with 4.5 mm Pin Head glass, standard hardware. Wall thickness of frame and Mullion shall be 2.4 mm., including cost and conveyance of all materials, accessories, labour charges for transportation, erection at site etc., complete for finished item of work hinges IS:205 150mm long, 1 No. aldrop IS:2681 300mm long, 1 No. tower bolt IS:204 of 200 mm x 10 mm dia at top, 2 Nos. 150 mm at Gandhi Hospital </t>
  </si>
  <si>
    <r>
      <t>Name of the work:</t>
    </r>
    <r>
      <rPr>
        <sz val="11"/>
        <color theme="1"/>
        <rFont val="Calibri"/>
        <family val="2"/>
        <scheme val="minor"/>
      </rPr>
      <t>Design, Fabriction, establishing and commissioning of In - Vitro ferility centers (IVFC) alongwith allied Services on Turnkey basis at Gandhi hospital secunderabad.</t>
    </r>
  </si>
  <si>
    <r>
      <t>Dismantling</t>
    </r>
    <r>
      <rPr>
        <sz val="10"/>
        <color theme="1"/>
        <rFont val="Calibri"/>
        <family val="2"/>
        <scheme val="minor"/>
      </rPr>
      <t xml:space="preserve">, clearing away and carefully stacking useful materials for re-use and disposal of unserviceable materials with 100m lead as directed by Executive Engineer duly taking actual premeasurements before dismantling including all labour charges , overheads &amp; contractor profit etc., complete </t>
    </r>
    <r>
      <rPr>
        <b/>
        <sz val="10"/>
        <color theme="1"/>
        <rFont val="Calibri"/>
        <family val="2"/>
        <scheme val="minor"/>
      </rPr>
      <t>(Brick Masonary)</t>
    </r>
  </si>
  <si>
    <r>
      <t>Dismantling doors, windows and clear storey windows, Ventilators etc.,</t>
    </r>
    <r>
      <rPr>
        <sz val="10"/>
        <color theme="1"/>
        <rFont val="Calibri"/>
        <family val="2"/>
        <scheme val="minor"/>
      </rPr>
      <t xml:space="preserve"> (wood or steel) shutters including Chowkhats, architraves,hold fasts and other attachments etc., and stacking them within 100m lead including labour charge etc., and overheads &amp; contractors profit complete for finished item of work. </t>
    </r>
  </si>
  <si>
    <r>
      <rPr>
        <b/>
        <sz val="11"/>
        <color theme="1"/>
        <rFont val="Calibri"/>
        <family val="2"/>
        <scheme val="minor"/>
      </rPr>
      <t>Providing Thermo Mechanically Treated  ( TMT) ( Fe-500/500D/550D from primery producer TATA, SAIL, VSP, JSW Steel, Goel steel, Jindal panther, X- Vega &amp; balaji Shakthi as per IS 1786-2008) of Different Diameters RCC Works</t>
    </r>
    <r>
      <rPr>
        <sz val="11"/>
        <color theme="1"/>
        <rFont val="Calibri"/>
        <family val="2"/>
        <scheme val="minor"/>
      </rPr>
      <t xml:space="preserve"> , including labour charges for straightening, cutting, bending to required sizes and shapes, placing in position with cover blocks of approved materials and sizes and typing and lap - spacing with binding wire of 18 SWG, Forming grills for reinforcement work as per approved design and drawings, including and conveyanace of steel bars, including all wastages such as overlaps, coupling, chairs, spacer bars including cost and conveyance of binding wire cover blocks and incidential, operational, labour charges such as cutting bending, placing in position, typing incliding sales and other taxes on all materials etc., and overheads &amp; contractors profit completefor finished item of work</t>
    </r>
  </si>
  <si>
    <r>
      <t xml:space="preserve">Supply and placing of the Design Mix Concrete M 25 grade corresponding to IS 456 </t>
    </r>
    <r>
      <rPr>
        <b/>
        <sz val="10"/>
        <color theme="1"/>
        <rFont val="Calibri"/>
        <family val="2"/>
        <scheme val="minor"/>
      </rPr>
      <t xml:space="preserve">with minimum cement content of 380 kgs per 1 cum of concrete </t>
    </r>
    <r>
      <rPr>
        <sz val="10"/>
        <color theme="1"/>
        <rFont val="Calibri"/>
        <family val="2"/>
        <scheme val="minor"/>
      </rPr>
      <t>using Weight Batcher / Concrete mixer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t>
    </r>
    <r>
      <rPr>
        <b/>
        <sz val="10"/>
        <color theme="1"/>
        <rFont val="Calibri"/>
        <family val="2"/>
        <scheme val="minor"/>
      </rPr>
      <t xml:space="preserve"> centering using Casurina Ballies, Bamboos, Wooden Reapers, Runners, Wood Posts, Steel Plates etc.</t>
    </r>
    <r>
      <rPr>
        <sz val="10"/>
        <color theme="1"/>
        <rFont val="Calibri"/>
        <family val="2"/>
        <scheme val="minor"/>
      </rPr>
      <t>,</t>
    </r>
    <r>
      <rPr>
        <b/>
        <sz val="10"/>
        <color theme="1"/>
        <rFont val="Calibri"/>
        <family val="2"/>
        <scheme val="minor"/>
      </rPr>
      <t xml:space="preserve"> </t>
    </r>
    <r>
      <rPr>
        <sz val="10"/>
        <color theme="1"/>
        <rFont val="Calibri"/>
        <family val="2"/>
        <scheme val="minor"/>
      </rPr>
      <t>including all operational, incidental and labour charges such as weigh batching, machine mixing, lifting of concrete manually, laying concrete, curing , overheads &amp; contractors profit etc.,  complete but excluding cost of steel and its fabrication charges for finished item of work (APSS No. 402)</t>
    </r>
    <r>
      <rPr>
        <b/>
        <sz val="10"/>
        <color theme="1"/>
        <rFont val="Calibri"/>
        <family val="2"/>
        <scheme val="minor"/>
      </rPr>
      <t xml:space="preserve"> (For Lintels)</t>
    </r>
  </si>
  <si>
    <r>
      <rPr>
        <b/>
        <sz val="11"/>
        <color indexed="8"/>
        <rFont val="Calibri"/>
        <family val="2"/>
        <scheme val="minor"/>
      </rPr>
      <t>Split AC unit 1.5 TR</t>
    </r>
    <r>
      <rPr>
        <sz val="11"/>
        <color indexed="8"/>
        <rFont val="Calibri"/>
        <family val="2"/>
        <scheme val="minor"/>
      </rPr>
      <t xml:space="preserve"> inverter type 3 Star capable of delivering 18000 BTU/hr and above with high wall mounted indoor unit and outdoor condensing unit Hermetically sealed compressor suitable for operation on 230V, 50Hz, 1Phase AC supply capable of performing cooling dehumidifying air circulating and filtering with cooling and condensing units with 3.5 mts of copper piping, insulation kit and 4 mts of 3 core copper flexible chord , built-in stabilizer Voltage range 160- 264 volts and cordless remote control. Makes : Daikin / Thoshiba / O General at Gandhi Hospital</t>
    </r>
  </si>
  <si>
    <r>
      <rPr>
        <b/>
        <sz val="11"/>
        <rFont val="Calibri"/>
        <family val="2"/>
        <scheme val="minor"/>
      </rPr>
      <t xml:space="preserve">Batteries : </t>
    </r>
    <r>
      <rPr>
        <sz val="11"/>
        <rFont val="Calibri"/>
        <family val="2"/>
        <scheme val="minor"/>
      </rPr>
      <t>Supply and fixing of 12V 65 AH SMF battery including wire leads. Makes: Quanta / Racket / Exide. At Gandhi Hospital</t>
    </r>
  </si>
  <si>
    <r>
      <rPr>
        <b/>
        <sz val="11"/>
        <rFont val="Calibri"/>
        <family val="2"/>
        <scheme val="minor"/>
      </rPr>
      <t xml:space="preserve"> </t>
    </r>
    <r>
      <rPr>
        <sz val="11"/>
        <rFont val="Calibri"/>
        <family val="2"/>
        <scheme val="minor"/>
      </rPr>
      <t>Supply and  providing of UPS com Batteri rack for 20 batteries . At Gandhi Hospital</t>
    </r>
  </si>
  <si>
    <r>
      <rPr>
        <b/>
        <sz val="11"/>
        <rFont val="Calibri"/>
        <family val="2"/>
        <scheme val="minor"/>
      </rPr>
      <t>20 KVA UPS:</t>
    </r>
    <r>
      <rPr>
        <sz val="11"/>
        <rFont val="Calibri"/>
        <family val="2"/>
        <scheme val="minor"/>
      </rPr>
      <t xml:space="preserve"> Supply and installation of 20KVA 3ph in and 3ph out on line UPS system IGBT based rectifier with input power factor correction 32 bit microprocessor based with isolation transformers double conversion, SNMP controls, LCD display, Pure sine wave output, with auto static switch three phase input / Three phase output and modular structure for better thermal technology / cooling facility, with warranty up to three years.Makes: APC / Numeric / Emerson / Fuji Electric At Gandhi Hospital</t>
    </r>
  </si>
  <si>
    <r>
      <t xml:space="preserve">Condensing units - VRF/VRV System 16 HP: </t>
    </r>
    <r>
      <rPr>
        <sz val="11"/>
        <rFont val="Calibri"/>
        <family val="2"/>
        <scheme val="minor"/>
      </rPr>
      <t>Supply, Installation, Nitrogen testing , Vacuuming and Commissioning  of   air  cooled   variable refrigerant  flow modular type condensing units, each comprising of multiple scroll compressors all inverter driven, full  charge of refrigerant gas  R-410a including additional gas filling , lubricating oil and all accessories as per the specifications. The condensing units shall be suitable to work on cooling mode. The minimum Energy Efficiency Ratio shall be as per ASHRAE STANDARDS 90.1 -2001 table 6.2.1B .  The COP of the system shall be greater than 4 under ARI conditions for 100percentage load . The condensing units shall be suitable for operation on 415  plus or minus  10percentage volts, 50Hz, 3 phase  AC  power   supply  and ,  outdoor  units to be mounted on MS platform with suitable Vibration Isolation pads to avoid vibrations. All the supports and angle base frame structure to be duly black painted with synthetic epoxy paint.  the condensing units shall be of following capacities: The VRF ODU should be capable of working with total capacity of connected indoor units ranging between 100percentage to 140percentage  of ODU capacity .  COP minimum 3.5. Make : Daikin / LG  / O General / Toshiba. 16 HP At Gandhi Hospital</t>
    </r>
  </si>
  <si>
    <r>
      <t xml:space="preserve">VRF Indoor Units : Hi wall Splits 0.8 TR: </t>
    </r>
    <r>
      <rPr>
        <sz val="11"/>
        <rFont val="Calibri"/>
        <family val="2"/>
        <scheme val="minor"/>
      </rPr>
      <t xml:space="preserve">Supply, Installation, Testing and Commissioning  of  variable   refrigerant   flow modular  type  indoor  units wired/wireless remote suitable for R410a  refrigerant comprising of all accessories as per the specifications. The indoor units shall  be suitable  to  work on cooling.The minimum Energy Efficiency Ratio shall be as per  ASHRAE  STANDARDS 90.1 -2001   table 6.2.1B. The indoor units   shall  be  suitable    for operation  on  220  plus or minus 6percentage  volts, 50Hz, 1 phase  AC power supply. 0.8 TR At Gandhi Hospital </t>
    </r>
  </si>
  <si>
    <r>
      <t xml:space="preserve">VRF Indoor Units : Hi wall Splits 1.0 TR: </t>
    </r>
    <r>
      <rPr>
        <sz val="11"/>
        <rFont val="Calibri"/>
        <family val="2"/>
        <scheme val="minor"/>
      </rPr>
      <t xml:space="preserve">Supply, Installation, Testing and Commissioning  of  variable   refrigerant   flow modular  type  indoor  units wired/wireless remote suitable for R410a  refrigerant comprising of all accessories as per the specifications. The indoor units shall  be suitable  to  work on cooling.The minimum Energy Efficiency Ratio shall be as per  ASHRAE  STANDARDS 90.1 -2001   table 6.2.1B. The indoor units   shall  be  suitable    for operation  on  220  plus or minus 6percentage  volts, 50Hz, 1 phase  AC power supply. 1.0 TR At Gandhi Hospital </t>
    </r>
  </si>
  <si>
    <r>
      <t xml:space="preserve">VRF Indoor Units 1.5 TR : </t>
    </r>
    <r>
      <rPr>
        <sz val="11"/>
        <rFont val="Calibri"/>
        <family val="2"/>
        <scheme val="minor"/>
      </rPr>
      <t xml:space="preserve">Hi wall Splits : Supply, Installation, Testing and Commissioning  of  variable   refrigerant   flow modular  type  indoor  units wired/wireless remote suitable for R410a  refrigerant comprising of all accessories as per the specifications. The indoor units shall  be suitable  to  work on cooling.The minimum Energy Efficiency Ratio shall be as per  ASHRAE  STANDARDS 90.1 -2001   table 6.2.1B. The indoor units   shall  be  suitable    for operation  on  220  plus or minus 6percentage  volts, 50Hz, 1 phase  AC power supply. 1.5 TR At Gandhi Hospital </t>
    </r>
  </si>
  <si>
    <r>
      <t xml:space="preserve">Cassette Units  3.0 TR : </t>
    </r>
    <r>
      <rPr>
        <sz val="11"/>
        <rFont val="Calibri"/>
        <family val="2"/>
        <scheme val="minor"/>
      </rPr>
      <t>Supply, Installation, Testing and Commissioning  of  variable   refrigerant   flow modular  type  indoor  units wired/wireless remote suitable for R410a  refrigerant comprising of all accessories as per the specifications. The indoor units shall  be suitable  to  work on cooling mode.The minimum Energy Efficiency Ratio shall be as per  ASHRAE  STANDARDS 90.1 -2001   table 6.2.1B. The indoor units   shall  be  suitable    for operation  on  220  plus or minus 6percentage  volts, 50Hz, 1 phase  AC power supply. 3.0 TR – 4 way At Gandhi Hospital</t>
    </r>
  </si>
  <si>
    <r>
      <t>Masonry work in CM (1:6) prop (cement: Screened sand) in super structure with Aerated (Cellular)</t>
    </r>
    <r>
      <rPr>
        <sz val="10"/>
        <color theme="1"/>
        <rFont val="Calibri"/>
        <family val="2"/>
        <scheme val="minor"/>
      </rPr>
      <t xml:space="preserve"> </t>
    </r>
    <r>
      <rPr>
        <b/>
        <sz val="10"/>
        <color theme="1"/>
        <rFont val="Calibri"/>
        <family val="2"/>
        <scheme val="minor"/>
      </rPr>
      <t>Autoclaved Concrete Blocks</t>
    </r>
    <r>
      <rPr>
        <sz val="10"/>
        <color theme="1"/>
        <rFont val="Calibri"/>
        <family val="2"/>
        <scheme val="minor"/>
      </rPr>
      <t xml:space="preserve"> conforming to IS:2185 (Part-3) - 1984 and IS:6441-1972 of Compressive strength 3 N/mm2  </t>
    </r>
    <r>
      <rPr>
        <b/>
        <sz val="10"/>
        <color theme="1"/>
        <rFont val="Calibri"/>
        <family val="2"/>
        <scheme val="minor"/>
      </rPr>
      <t xml:space="preserve">600x 230 x 200 mm </t>
    </r>
    <r>
      <rPr>
        <sz val="10"/>
        <color theme="1"/>
        <rFont val="Calibri"/>
        <family val="2"/>
        <scheme val="minor"/>
      </rPr>
      <t>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r>
  </si>
  <si>
    <r>
      <t>Plastering 20mm thick in two coats</t>
    </r>
    <r>
      <rPr>
        <sz val="10"/>
        <color theme="1"/>
        <rFont val="Calibri"/>
        <family val="2"/>
        <scheme val="minor"/>
      </rPr>
      <t xml:space="preserve">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t>
    </r>
    <r>
      <rPr>
        <b/>
        <sz val="10"/>
        <color theme="1"/>
        <rFont val="Calibri"/>
        <family val="2"/>
        <scheme val="minor"/>
      </rPr>
      <t xml:space="preserve"> </t>
    </r>
    <r>
      <rPr>
        <sz val="10"/>
        <color theme="1"/>
        <rFont val="Calibri"/>
        <family val="2"/>
        <scheme val="minor"/>
      </rPr>
      <t>for</t>
    </r>
    <r>
      <rPr>
        <b/>
        <sz val="10"/>
        <color theme="1"/>
        <rFont val="Calibri"/>
        <family val="2"/>
        <scheme val="minor"/>
      </rPr>
      <t xml:space="preserve"> </t>
    </r>
    <r>
      <rPr>
        <sz val="10"/>
        <color theme="1"/>
        <rFont val="Calibri"/>
        <family val="2"/>
        <scheme val="minor"/>
      </rPr>
      <t xml:space="preserve">finished item of work. (SS 901,903 &amp; 904). </t>
    </r>
  </si>
  <si>
    <r>
      <t>Supplying and fixing of SWR PVC pipes</t>
    </r>
    <r>
      <rPr>
        <sz val="11"/>
        <color theme="1"/>
        <rFont val="Calibri"/>
        <family val="2"/>
        <scheme val="minor"/>
      </rPr>
      <t xml:space="preserve"> (Prince/Sudhakar/Kisan/Supreme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overheads &amp; contractors profit complete for finished item of work at all floor levels. (APSS No. 1302  1319 &amp; 1326)</t>
    </r>
  </si>
  <si>
    <r>
      <t>Supply and fixing of Ashirvad/ Ajay/ Astral Flowguard or equivalent CPVC Pipes and Fittings SDR 13.5</t>
    </r>
    <r>
      <rPr>
        <sz val="11"/>
        <color theme="1"/>
        <rFont val="Calibri"/>
        <family val="2"/>
        <scheme val="minor"/>
      </rPr>
      <t xml:space="preserve"> to meet the requirement of ASTM-D 2846 and are produced in CTS (Copper Tube Sizes 1/2" to 2") for hot and cold water (IS 15778:2007) including cost and conveyance of all materials to site, labour charges for fixing, overheads &amp; contractors profit complete for finished item of work at all floor levels.</t>
    </r>
  </si>
  <si>
    <r>
      <t>Supplying and fixing Indian make Flat Back Wash Hand Basin</t>
    </r>
    <r>
      <rPr>
        <sz val="11"/>
        <color theme="1"/>
        <rFont val="Calibri"/>
        <family val="2"/>
        <scheme val="minor"/>
      </rPr>
      <t xml:space="preserve"> 1st quality conforming to IS:2556-Part-4:1972 of size 550mm x 400mm with  32 mm nominal size C.P. Fitting with parallel pipe thread conforming to IS:2963-1979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 overheads &amp; contractors profit for finished item of work.</t>
    </r>
  </si>
  <si>
    <r>
      <t>Supplying and fixing CP finish brass soap dish</t>
    </r>
    <r>
      <rPr>
        <sz val="11"/>
        <color theme="1"/>
        <rFont val="Calibri"/>
        <family val="2"/>
        <scheme val="minor"/>
      </rPr>
      <t xml:space="preserve"> of approved make ISI quality including cost and conveyance of all materials, labour charges for fixing, overheads &amp; contractors profit for finished item of work </t>
    </r>
  </si>
  <si>
    <r>
      <t>Supplying and fixing TV shape mirror with plastic frame of size 609.6mm x 457.2mm</t>
    </r>
    <r>
      <rPr>
        <sz val="11"/>
        <color theme="1"/>
        <rFont val="Calibri"/>
        <family val="2"/>
        <scheme val="minor"/>
      </rPr>
      <t xml:space="preserve"> , plywood back with NP screws 1st quality including cost and conveyance of all materials, labour charges , overheads &amp; contractors profit for finished item of work </t>
    </r>
  </si>
  <si>
    <r>
      <t xml:space="preserve">Supplying and fixing of  CP finish steel towel rods 600mm long and 20mm dia </t>
    </r>
    <r>
      <rPr>
        <sz val="11"/>
        <color theme="1"/>
        <rFont val="Calibri"/>
        <family val="2"/>
        <scheme val="minor"/>
      </rPr>
      <t xml:space="preserve"> with brackets and aluminium screws including cost and conveyance of all materials, labour charges , overheads &amp; contractors profit for finished item of work.</t>
    </r>
  </si>
  <si>
    <r>
      <t xml:space="preserve">Supplying and fixing 15 mm Steel body CP finish self closing tap push type </t>
    </r>
    <r>
      <rPr>
        <sz val="11"/>
        <color theme="1"/>
        <rFont val="Calibri"/>
        <family val="2"/>
        <scheme val="minor"/>
      </rPr>
      <t>conforming to IS 1711  as approved by the Engineer-In-Charge including cost and conveyance of all materials, labour charges, overheads &amp; contractors profit complete for finished item of work in all floors.</t>
    </r>
  </si>
  <si>
    <r>
      <t>Providing and applying Wall putty of White Cement or Polymer or Cement based</t>
    </r>
    <r>
      <rPr>
        <sz val="10"/>
        <color theme="1"/>
        <rFont val="Calibri"/>
        <family val="2"/>
        <scheme val="minor"/>
      </rPr>
      <t xml:space="preserve">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hrs, sand with 180 and 320 No., emery paper for the surface preparation including cost and conveyance of all materials to work site and all operational, incidental, labour charges, over heads and contractors profit etc., complete for finished item of work in all floors </t>
    </r>
    <r>
      <rPr>
        <b/>
        <sz val="10"/>
        <color theme="1"/>
        <rFont val="Calibri"/>
        <family val="2"/>
        <scheme val="minor"/>
      </rPr>
      <t>for Internal walls.</t>
    </r>
  </si>
  <si>
    <r>
      <t xml:space="preserve">SITC of Factory fabricated and boxed ducting using Aluminium Sheets / coils, should be fabricated as per SMACNA, galvanised hardware and supports, silicon sealant at all longitudinal joints, Galvanized /GI Electroplated iron angle flanges for all the joints, bracing angles and minimum 5mm thick neoprene rubber gasket.- Duct pressure testing at 75mm to be carried oubefore insulatiting the duct. pressure testing to be done as per SMACNA. Procedure to be approved by consultant. </t>
    </r>
    <r>
      <rPr>
        <b/>
        <sz val="11"/>
        <color theme="1"/>
        <rFont val="Calibri"/>
        <family val="2"/>
        <scheme val="minor"/>
      </rPr>
      <t>22G - 0.8 mm</t>
    </r>
    <r>
      <rPr>
        <sz val="11"/>
        <color theme="1"/>
        <rFont val="Calibri"/>
        <family val="2"/>
        <scheme val="minor"/>
      </rPr>
      <t xml:space="preserve"> Thick at Gandhi Hospital</t>
    </r>
  </si>
  <si>
    <t>SITC of Oxygen Manifold Emergency for 1 plus 1 Cylinders, as  per technical specifications. At Gandhi Hospital</t>
  </si>
  <si>
    <t>SITC of Oxygen Outlets  with matching  probes, as per HTM-2022/02-01   of UK/NFPA99C of USA as per enclosed technical specifications - Imported At Gandhi Hospital</t>
  </si>
  <si>
    <t>Set</t>
  </si>
  <si>
    <t>SITC of Oxygen Flow meter with Humidifier, CE Certified with four digit number as per enclosed technical specifications - Imported At Gandhi Hospital</t>
  </si>
  <si>
    <t>SITC of Nitrous Oxide Manifold Emergency for 1 Cylinder, with high pressure Regulator, NRV, tailpipes etc. as per technical specifications At Gandhi Hospital</t>
  </si>
  <si>
    <t>SITC of  N20 Outlets with matching probes, as per HTM-2022/02-01 of UK/NFPA99C of USA as per enclosed technical specifications - Imported At Gandhi Hospital</t>
  </si>
  <si>
    <t>SITC of C02 Manifold for 2 Cylinders, with high pressure  Regulator, NRV, tailpipes etc. as per technical specifications  At Gandhi Hospital</t>
  </si>
  <si>
    <t>SITC  of  C02 Outlets  with  matching  probes,  as  per HTM-2022102-01ofUK/NFPA99C of USA as per enclosed technical specifications - Imported At Gandhi Hospital</t>
  </si>
  <si>
    <t>SITC of MEDICAL Grade  BS EN:  13348 Kite Marked  12mm COPPER PIPE at Gandhi Hospital</t>
  </si>
  <si>
    <t>SITC of MEDICAL Grade  BS EN:  13348 Kite Marked  15mm COPPER PIPE at Gandhi Hospital</t>
  </si>
  <si>
    <t>SITC of MEDICAL Grade  BS EN:  13348 Kite Marked  22mm COPPER PIPE at Gandhi Hospital</t>
  </si>
  <si>
    <t>SITC of MEDICAL Grade  BS EN:  13348 Kite Marked  28mm COPPER PIPE at Gandhi Hospital</t>
  </si>
  <si>
    <t>SITC of  Bed Head Panel - as  per  HTM  2022/02-01/  NFPA99C  as  per  enclosed technical specifications  at Gandhi Hospital</t>
  </si>
  <si>
    <t xml:space="preserve">SITC of  Medical Line Valve,  As per CE Certified/UL Listed, As per Technical Specifications- Indian 28mm 0D at Gandhi Hospital </t>
  </si>
  <si>
    <t xml:space="preserve">SITC of  Medical Line Valve,  As per CE Certified/UL Listed, As per Technical Specifications- Indian 22mm 0D at Gandhi Hospital </t>
  </si>
  <si>
    <t xml:space="preserve">SITC of  Medical Line Valve,  As per CE Certified/UL Listed, As per Technical Specifications- Indian 15mm 0D at Gandhi Hospital </t>
  </si>
  <si>
    <t xml:space="preserve">SITC of  Touch type LCD Area Alarm and Zonal Valve box- as  per  HTM  2022/02-01/  NFPA99C  as  per  enclosed technical specifications imported for Master Main Alarm including all Gases at Gandhi Hospital </t>
  </si>
  <si>
    <t>SITC of  Touch type LCD Area Alarm and Zonal Valve box- as  per  HTM  2022/02-01/  NFPA99C  as  per  enclosed technical specifications imported for 3 gases at Gandhi Hospital</t>
  </si>
  <si>
    <t>Manifold Room to Prepost Operative Wards</t>
  </si>
  <si>
    <t>Seignoirage Charges</t>
  </si>
  <si>
    <t>Sand</t>
  </si>
  <si>
    <t>Metal</t>
  </si>
  <si>
    <t>Brick</t>
  </si>
  <si>
    <t>Brick work</t>
  </si>
  <si>
    <t>Plastering 12mm</t>
  </si>
  <si>
    <t>@</t>
  </si>
  <si>
    <t>60/1000</t>
  </si>
  <si>
    <t>Total:-</t>
  </si>
  <si>
    <t>Previous</t>
  </si>
  <si>
    <t>Net</t>
  </si>
  <si>
    <t>TELANGANA STATE 
MEDICAL SEVICES &amp; INFRASTRUCTURE DEVELOPMENT CORPORATION</t>
  </si>
  <si>
    <t>Name of the work</t>
  </si>
  <si>
    <t>:</t>
  </si>
  <si>
    <t>Name of the Agency</t>
  </si>
  <si>
    <t>M/s. Asta vardhman Consortium</t>
  </si>
  <si>
    <t>Ref.Admn Sanction</t>
  </si>
  <si>
    <t>G.o.Rt.100, dt.22.02.2023 of HM &amp; FW Dept.</t>
  </si>
  <si>
    <t>Agreement No</t>
  </si>
  <si>
    <t>Division</t>
  </si>
  <si>
    <t>EE/TSMSIDC Division/HYDERABAD.</t>
  </si>
  <si>
    <t>Sub - Division</t>
  </si>
  <si>
    <t>Dy.EE/TSMSIDC/Hyderabad Sub Division.</t>
  </si>
  <si>
    <t>Issued to Dy.EE, RR Sub-Divn-I on____________</t>
  </si>
  <si>
    <t>Dy.EE/TSMSIDC/R.R.Sub Division-I.</t>
  </si>
  <si>
    <t>Design, Fabriction, establishing and commissioning of In - Vitro ferility centers (IVFC) alongwith allied Services on Turnkey basis at Gandhi hospital secunderabad.</t>
  </si>
  <si>
    <t>344/A/TSMIDC/Spl.Proj/IVFCs/2022-23,Dt.05.07.2023</t>
  </si>
  <si>
    <t>" RA-05-DETAILED " MB NO: 09</t>
  </si>
  <si>
    <t>V.P 01 ABNO 08</t>
  </si>
  <si>
    <t>V.P 01 ABNO 09</t>
  </si>
  <si>
    <t>V.P 01 ABNO 10</t>
  </si>
  <si>
    <t>V.P 02 ABNO 10</t>
  </si>
  <si>
    <t>V.P 02 AB NO 10</t>
  </si>
  <si>
    <t>V.P 03 AB NO 10</t>
  </si>
  <si>
    <t>V.P 04 AB NO 10</t>
  </si>
  <si>
    <t>V.P 05 AB NO 10</t>
  </si>
  <si>
    <t>V.P 06 AB NO 10</t>
  </si>
  <si>
    <t>V.P  07 AB No 10</t>
  </si>
  <si>
    <t>V.P  08 AB No 010</t>
  </si>
  <si>
    <t>V.P  09 AB No 010</t>
  </si>
  <si>
    <t>V.P  10 AB No 010</t>
  </si>
  <si>
    <t>V.P  11 AB No 010</t>
  </si>
  <si>
    <t>V.P  12 AB No 010</t>
  </si>
  <si>
    <t>V.P  13 AB No 010</t>
  </si>
  <si>
    <t>V.P  14 AB No 010</t>
  </si>
  <si>
    <t>V.P  15 AB No 010</t>
  </si>
  <si>
    <t>V.P  16 AB No 010</t>
  </si>
  <si>
    <t>V.P  17 AB No 010</t>
  </si>
  <si>
    <t>V.P 18 MB No 010</t>
  </si>
  <si>
    <t>V.P 19 MB No 010</t>
  </si>
  <si>
    <t>V.P 20 MB No 010</t>
  </si>
  <si>
    <t>V.P 21 MB No 010</t>
  </si>
  <si>
    <t>V.P 22 MB No 010</t>
  </si>
  <si>
    <t>V.P 23 MB No 010</t>
  </si>
  <si>
    <t>V.P 24 MB No 010</t>
  </si>
  <si>
    <t>V.P 25 MB No 010</t>
  </si>
  <si>
    <t>V.P 26 MB No 010</t>
  </si>
  <si>
    <t>Aggrement S.No</t>
  </si>
  <si>
    <t>Core Cutting For VRV Copper Pipe 110mm Dia</t>
  </si>
  <si>
    <t>Out Door Unit Terrace</t>
  </si>
  <si>
    <t>Manifold Corridoor</t>
  </si>
  <si>
    <t xml:space="preserve">Andrology Lab </t>
  </si>
  <si>
    <t>Infront Store Room</t>
  </si>
  <si>
    <t>Counseling Room1</t>
  </si>
  <si>
    <t>Autoclave Room</t>
  </si>
  <si>
    <t xml:space="preserve">Change Room </t>
  </si>
  <si>
    <t>Auto Clave Toom</t>
  </si>
  <si>
    <r>
      <t>Supplying and fixing GI pipe Medium Grade properties &amp; weight</t>
    </r>
    <r>
      <rPr>
        <sz val="11"/>
        <color theme="1"/>
        <rFont val="Cambria"/>
        <family val="2"/>
        <charset val="1"/>
      </rPr>
      <t xml:space="preserve"> as per IS 1239 in ground or on wall with GI fittings such as elbows tees couplings, nipples, plugs including excavation for trenches and refilling the trenches ,chiselling masonry walls and making good the walls &amp; floors to the original surface and fixing MS clamps on TW blocks on walls including cost and conveyance of all materials and labour charges , overheads &amp; contractors profit complete for finished item of work except for GI bends union and GI connectors with checkout and socket </t>
    </r>
    <r>
      <rPr>
        <b/>
        <sz val="11"/>
        <color theme="1"/>
        <rFont val="Cambria"/>
        <family val="2"/>
        <charset val="1"/>
      </rPr>
      <t xml:space="preserve">Tata or Zenith </t>
    </r>
    <r>
      <rPr>
        <sz val="11"/>
        <color theme="1"/>
        <rFont val="Cambria"/>
        <family val="2"/>
        <charset val="1"/>
      </rPr>
      <t xml:space="preserve">make or equivalent. </t>
    </r>
  </si>
  <si>
    <t>Autoclave Outline 40mm</t>
  </si>
  <si>
    <t>Autoclave Outline 25mm</t>
  </si>
  <si>
    <r>
      <t xml:space="preserve">Supplying and fixing of 3" (75mm) Nahany trap with jali - </t>
    </r>
    <r>
      <rPr>
        <sz val="11"/>
        <color theme="1"/>
        <rFont val="Cambria"/>
        <family val="2"/>
        <charset val="1"/>
      </rPr>
      <t xml:space="preserve">UPVC/SWR pipe fittings </t>
    </r>
    <r>
      <rPr>
        <b/>
        <sz val="11"/>
        <color theme="1"/>
        <rFont val="Cambria"/>
        <family val="2"/>
        <charset val="1"/>
      </rPr>
      <t xml:space="preserve"> </t>
    </r>
    <r>
      <rPr>
        <sz val="11"/>
        <color theme="1"/>
        <rFont val="Cambria"/>
        <family val="2"/>
        <charset val="1"/>
      </rPr>
      <t>as per site requirements with standard practice  for all floors including cost and conveyance of all materials to site, labour charges , overheads &amp; contractors profit etc., complete for finished item of work.</t>
    </r>
  </si>
  <si>
    <t>V-Board Partition</t>
  </si>
  <si>
    <t>Patient and Staff Change Room</t>
  </si>
  <si>
    <t>Window Closings Embryology Lab And UPS Room</t>
  </si>
  <si>
    <t>Sperm Collection Toilet</t>
  </si>
  <si>
    <r>
      <t xml:space="preserve">Supply &amp; application of one coat water based cement primer of interior grade I and two coats of  acrylic emulsion paint </t>
    </r>
    <r>
      <rPr>
        <sz val="10"/>
        <color theme="1"/>
        <rFont val="Arial"/>
        <family val="2"/>
        <charset val="1"/>
      </rPr>
      <t>having VOC (Volatile Organic Compound) content less than 50 grams/litre</t>
    </r>
    <r>
      <rPr>
        <b/>
        <sz val="10"/>
        <color theme="1"/>
        <rFont val="Arial"/>
        <family val="2"/>
        <charset val="1"/>
      </rPr>
      <t xml:space="preserve"> for internal walls</t>
    </r>
    <r>
      <rPr>
        <sz val="10"/>
        <color theme="1"/>
        <rFont val="Arial"/>
        <family val="2"/>
        <charset val="1"/>
      </rPr>
      <t xml:space="preserve"> including cost and conveyance of all materials to site, sales &amp; other taxes, incidental, operational and all labour charges etc., and overheads &amp; contractors profit complete for finished item of work in all floors.</t>
    </r>
  </si>
  <si>
    <t xml:space="preserve">Step Down Room Door Replacing </t>
  </si>
  <si>
    <t xml:space="preserve">Door Jam </t>
  </si>
  <si>
    <t xml:space="preserve">Prepost operative room Door Replace </t>
  </si>
  <si>
    <t xml:space="preserve">Embryology Lab Door Replacing </t>
  </si>
  <si>
    <t xml:space="preserve">Major OT Door </t>
  </si>
  <si>
    <t xml:space="preserve">OT Room Window Replacing </t>
  </si>
  <si>
    <t>Toilet Room Window Replacing</t>
  </si>
  <si>
    <t xml:space="preserve">Embrology Lab Windows Replacing </t>
  </si>
  <si>
    <t>Access Control Door Wall</t>
  </si>
  <si>
    <t>Prepost operative Window Closing</t>
  </si>
  <si>
    <t>Record Room Wall</t>
  </si>
  <si>
    <t>Partition Wall b/w Ultra Sound And Autoclave Room</t>
  </si>
  <si>
    <t>Partition Wall b/w Counciling -2 And Counciling -1</t>
  </si>
  <si>
    <t>Doctors Toilet Room Wall</t>
  </si>
  <si>
    <t>Partition Wall b/w Carridor and OT Room</t>
  </si>
  <si>
    <t>Partition Wall b/w OT Rooms</t>
  </si>
  <si>
    <t>P.Change Room Wall</t>
  </si>
  <si>
    <t>Door Jams</t>
  </si>
  <si>
    <t xml:space="preserve">Partition Wall b/w Store And Blod Collection </t>
  </si>
  <si>
    <t>Top</t>
  </si>
  <si>
    <t>Blod Collection Room Wall</t>
  </si>
  <si>
    <t>Partition Wall b/w Blood Collection And Sperm Collection</t>
  </si>
  <si>
    <t>partition Wall b/w Sperm Collection Room And Toilet Room</t>
  </si>
  <si>
    <t>Sperm Collection Toilet Wall</t>
  </si>
  <si>
    <t>Partition Wall b/w Toilet And Cryo Room</t>
  </si>
  <si>
    <t>Cryo Room Wall</t>
  </si>
  <si>
    <t>Door Deduction</t>
  </si>
  <si>
    <t xml:space="preserve">Manifold Room </t>
  </si>
  <si>
    <t>Andrology Lab Scrub Area</t>
  </si>
  <si>
    <t>Doctors Corridor Door Jam</t>
  </si>
  <si>
    <t>Corridor Change Room</t>
  </si>
  <si>
    <t>Prepost Operative Room Wall Area</t>
  </si>
  <si>
    <t>Toilet Wall</t>
  </si>
  <si>
    <t>Counseling Rooms Partition Wall Area</t>
  </si>
  <si>
    <t>Andrology Lab Main Door wall area</t>
  </si>
  <si>
    <t>partition Wall</t>
  </si>
  <si>
    <t>Toilet Wall Major OT</t>
  </si>
  <si>
    <t>Andrlogy Lab Wall plastring</t>
  </si>
  <si>
    <t>Reciption Platform Wall</t>
  </si>
  <si>
    <t>Toilet Inside Prepost Operative Room</t>
  </si>
  <si>
    <t>Andrlogy Lab Toilet Wall</t>
  </si>
  <si>
    <t>Andrology lab Partition wall</t>
  </si>
  <si>
    <t>Major OT Toilet Wall</t>
  </si>
  <si>
    <t xml:space="preserve">Major OT </t>
  </si>
  <si>
    <t>partiton wall</t>
  </si>
  <si>
    <t>Supply &amp; Installation of MS Angle for Duct Support, Cable Tray Support and Condensing Unit Stand of size 40 X 40 x 5 mm Thick.</t>
  </si>
  <si>
    <t xml:space="preserve">Condensing Unit-1 Supports Long Direction </t>
  </si>
  <si>
    <t>Condensing Unit-1 Supports Short Direction</t>
  </si>
  <si>
    <t>Legs</t>
  </si>
  <si>
    <t>Square Plate 100 x 100 x 5mm Thick</t>
  </si>
  <si>
    <t>Condensing Unit-2 Supports Long Direction</t>
  </si>
  <si>
    <t>Condensing Unit-2 Supports Short Direction</t>
  </si>
  <si>
    <t>Cable Tray Supports Legs</t>
  </si>
  <si>
    <t>Horizontals</t>
  </si>
  <si>
    <t xml:space="preserve">Plate 75 mm Dia </t>
  </si>
  <si>
    <t>AHU Supply duct supports legs</t>
  </si>
  <si>
    <t>Kgs</t>
  </si>
  <si>
    <t>Supply &amp; Installation of MS Angle for Duct Support, Cable Tray Support and Condensing Unit Stand of size 25 X 25 x 5 mm Thick.</t>
  </si>
  <si>
    <t>AHU Return Duct Support Legs</t>
  </si>
  <si>
    <t>`</t>
  </si>
  <si>
    <t>Supply and installation of  Canvas Connections For AHUS</t>
  </si>
  <si>
    <t>750 x 350 Supply for AHU</t>
  </si>
  <si>
    <t>800 x 400 Return For AHU</t>
  </si>
  <si>
    <t xml:space="preserve">4C  x 1.5 Sqmm Copper Flexible Cable For Condensing Unit to Electrical Panel </t>
  </si>
  <si>
    <t>Condensing unit to Electrical Panel</t>
  </si>
  <si>
    <t>Electrical Panel to Heater</t>
  </si>
  <si>
    <t>AHU to Electrical Panel</t>
  </si>
  <si>
    <t xml:space="preserve">Supply &amp; installation of 50x6 GI flat for AHU Copper Pipe  which is laid in 300mm cable tray </t>
  </si>
  <si>
    <t>AHU To Condensing Unit-1</t>
  </si>
  <si>
    <t xml:space="preserve">Condensing Unit-1 to Condensing Unit-2 </t>
  </si>
  <si>
    <t>Providing of factory made prelaminated FPVC (Foamed Polyvinyl Chloride) Doors frame of the size 105 x 40 mm with a wall thickness of 10mm made out of extroded rigid FPVC profile mitre joined with 6 Nos. of 50mm long Screw. The Door frame shall be fixed to the wall by using 80mm long screws through the frame with the help of PVC fastners of 3 no's to be provuded for each vertical membr, GI Stiffenrs of ( "U" GI Channel of size 29 x 9 x 1 mm, 150mm long) - no's at hinge point, Frame reinforcement of ("U" GI Channel Of Size 46 x 22 .06mm), Bottom tie rod of ("U" GI Channel Size of 15 x15 1mm ) etc. complete as per the manufactures specification for finished item of work. Maximum door frame size :980 x 2070 including providing of 35mm thick factory made prelaminated ABS (Acrolynitrile Butadyne Styrene) Door shutter Moulded in Different designes,consisting of all round Frame made out of water proof solid foam PVC bar of size 20 x 32 mm, reinforced by 32 x 32 mm -2 no's for vertical made out of LVL (Laminated Veneer lumber) , core material of 32 mm thick high density craft paper honey comb board, sandwiched on both sides with prelaminated ABS sheet thickness of 1.5mm. PVC edge banding of size .45 mm on the vertcal sides. Hardware made out of steel coated butterfly hinges -3 No's. for each shutter and ISI make S.S round lock completes for finished item of work. maximum shutter of: 910 x 1030mm</t>
  </si>
  <si>
    <t>Prepost Oreraive Wards Double Shutter Door</t>
  </si>
  <si>
    <t>Manifold Room Single Shutter</t>
  </si>
  <si>
    <t>Sperm Collection Room Single Shutter</t>
  </si>
  <si>
    <t>Blood Collection Room Single Shutter</t>
  </si>
  <si>
    <t>Counseling Room2</t>
  </si>
  <si>
    <t>Ultra Sound Room Single Shutter Door</t>
  </si>
  <si>
    <t>WPC Doors</t>
  </si>
  <si>
    <t>Toilet At Counseling Room</t>
  </si>
  <si>
    <t>Toilet at Wards</t>
  </si>
  <si>
    <t>Blood Collection Room Table/Bed Chair</t>
  </si>
  <si>
    <t>Cyocane 11 Ltrs</t>
  </si>
  <si>
    <t>ICU Beds With Side Tables</t>
  </si>
  <si>
    <t>RO Plant Autoclave Room</t>
  </si>
  <si>
    <t xml:space="preserve">IVF Main Entry Door </t>
  </si>
  <si>
    <t>Main Door</t>
  </si>
  <si>
    <t>3-Bay Scrub Station</t>
  </si>
  <si>
    <t>CSSD Table Autoclave room</t>
  </si>
  <si>
    <t>Total</t>
  </si>
  <si>
    <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</si>
</sst>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0.000"/>
    <numFmt numFmtId="166" formatCode="0.0"/>
    <numFmt numFmtId="167" formatCode="_(* #,##0_);_(* \(#,##0\);_(* &quot;-&quot;??_);_(@_)"/>
  </numFmts>
  <fonts count="38" x14ac:knownFonts="1">
    <font>
      <sz val="11"/>
      <color theme="1"/>
      <name val="Calibri"/>
      <family val="2"/>
      <scheme val="minor"/>
    </font>
    <font>
      <b/>
      <sz val="11"/>
      <color theme="1"/>
      <name val="Calibri"/>
      <family val="2"/>
      <scheme val="minor"/>
    </font>
    <font>
      <sz val="10"/>
      <name val="Arial"/>
      <family val="2"/>
    </font>
    <font>
      <b/>
      <sz val="10"/>
      <color theme="1"/>
      <name val="Arial"/>
      <family val="2"/>
      <charset val="1"/>
    </font>
    <font>
      <sz val="10"/>
      <color theme="1"/>
      <name val="Arial"/>
      <family val="2"/>
      <charset val="1"/>
    </font>
    <font>
      <b/>
      <sz val="10"/>
      <color theme="1"/>
      <name val="Arial"/>
      <family val="2"/>
    </font>
    <font>
      <sz val="10"/>
      <color theme="1"/>
      <name val="Arial"/>
      <family val="2"/>
    </font>
    <font>
      <sz val="11"/>
      <name val="Cambria"/>
      <family val="1"/>
      <scheme val="major"/>
    </font>
    <font>
      <sz val="11"/>
      <color theme="1"/>
      <name val="Cambria"/>
      <family val="1"/>
      <scheme val="major"/>
    </font>
    <font>
      <b/>
      <u/>
      <sz val="12"/>
      <color theme="1"/>
      <name val="Arial"/>
      <family val="2"/>
    </font>
    <font>
      <b/>
      <u/>
      <sz val="10"/>
      <color theme="1"/>
      <name val="Arial"/>
      <family val="2"/>
    </font>
    <font>
      <b/>
      <sz val="11"/>
      <color indexed="8"/>
      <name val="Calibri"/>
      <family val="2"/>
    </font>
    <font>
      <sz val="11"/>
      <color indexed="8"/>
      <name val="Calibri"/>
      <family val="2"/>
    </font>
    <font>
      <sz val="11"/>
      <name val="Calibri"/>
      <family val="2"/>
    </font>
    <font>
      <b/>
      <sz val="11"/>
      <name val="Calibri"/>
      <family val="2"/>
    </font>
    <font>
      <sz val="11"/>
      <name val="Calibri"/>
      <family val="2"/>
      <scheme val="minor"/>
    </font>
    <font>
      <b/>
      <sz val="11"/>
      <name val="Calibri"/>
      <family val="2"/>
      <scheme val="minor"/>
    </font>
    <font>
      <sz val="10"/>
      <color indexed="8"/>
      <name val="Arial"/>
      <family val="2"/>
    </font>
    <font>
      <sz val="11"/>
      <color theme="1"/>
      <name val="Calibri"/>
      <family val="2"/>
      <scheme val="minor"/>
    </font>
    <font>
      <sz val="11"/>
      <color theme="1"/>
      <name val="Cambria"/>
      <family val="2"/>
      <charset val="1"/>
    </font>
    <font>
      <b/>
      <sz val="11"/>
      <color theme="1"/>
      <name val="Calibri"/>
      <family val="2"/>
    </font>
    <font>
      <b/>
      <sz val="10"/>
      <color theme="1"/>
      <name val="Calibri"/>
      <family val="2"/>
      <scheme val="minor"/>
    </font>
    <font>
      <sz val="10"/>
      <color theme="1"/>
      <name val="Calibri"/>
      <family val="2"/>
      <scheme val="minor"/>
    </font>
    <font>
      <b/>
      <sz val="11"/>
      <color indexed="8"/>
      <name val="Calibri"/>
      <family val="2"/>
      <scheme val="minor"/>
    </font>
    <font>
      <sz val="11"/>
      <color indexed="8"/>
      <name val="Calibri"/>
      <family val="2"/>
      <scheme val="minor"/>
    </font>
    <font>
      <b/>
      <u/>
      <sz val="12"/>
      <color theme="1"/>
      <name val="Calibri"/>
      <family val="2"/>
      <scheme val="minor"/>
    </font>
    <font>
      <b/>
      <u/>
      <sz val="10"/>
      <color theme="1"/>
      <name val="Calibri"/>
      <family val="2"/>
      <scheme val="minor"/>
    </font>
    <font>
      <b/>
      <u/>
      <sz val="16"/>
      <color theme="1"/>
      <name val="Arial Rounded MT Bold"/>
      <family val="2"/>
    </font>
    <font>
      <sz val="11"/>
      <color theme="1"/>
      <name val="Arial Rounded MT Bold"/>
      <family val="2"/>
    </font>
    <font>
      <u/>
      <sz val="16"/>
      <color theme="1"/>
      <name val="Arial Rounded MT Bold"/>
      <family val="2"/>
    </font>
    <font>
      <b/>
      <sz val="16"/>
      <color theme="1"/>
      <name val="Arial Rounded MT Bold"/>
      <family val="2"/>
    </font>
    <font>
      <sz val="12"/>
      <color theme="1"/>
      <name val="Arial Rounded MT Bold"/>
      <family val="2"/>
    </font>
    <font>
      <sz val="11"/>
      <name val="Times New Roman"/>
      <family val="1"/>
    </font>
    <font>
      <b/>
      <sz val="10"/>
      <name val="Arial"/>
      <family val="2"/>
    </font>
    <font>
      <sz val="14"/>
      <color theme="1"/>
      <name val="Arial Rounded MT Bold"/>
      <family val="2"/>
    </font>
    <font>
      <b/>
      <u val="double"/>
      <sz val="20"/>
      <color theme="1"/>
      <name val="Arial Rounded MT Bold"/>
      <family val="2"/>
    </font>
    <font>
      <sz val="16"/>
      <color theme="1"/>
      <name val="Arial Rounded MT Bold"/>
      <family val="2"/>
    </font>
    <font>
      <b/>
      <sz val="11"/>
      <color theme="1"/>
      <name val="Cambria"/>
      <family val="2"/>
      <charset val="1"/>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2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rgb="FF505050"/>
      </left>
      <right style="thin">
        <color rgb="FF505050"/>
      </right>
      <top style="thin">
        <color rgb="FF505050"/>
      </top>
      <bottom style="thin">
        <color rgb="FF505050"/>
      </bottom>
      <diagonal/>
    </border>
    <border>
      <left style="thin">
        <color indexed="64"/>
      </left>
      <right style="thin">
        <color indexed="64"/>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rgb="FF505050"/>
      </left>
      <right style="thin">
        <color rgb="FF505050"/>
      </right>
      <top style="thin">
        <color rgb="FF505050"/>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s>
  <cellStyleXfs count="7">
    <xf numFmtId="0" fontId="0" fillId="0" borderId="0"/>
    <xf numFmtId="0" fontId="2" fillId="0" borderId="0"/>
    <xf numFmtId="0" fontId="2" fillId="0" borderId="0"/>
    <xf numFmtId="0" fontId="2" fillId="0" borderId="0"/>
    <xf numFmtId="0" fontId="17" fillId="0" borderId="0">
      <alignment vertical="top"/>
    </xf>
    <xf numFmtId="0" fontId="32" fillId="0" borderId="0"/>
    <xf numFmtId="164" fontId="18" fillId="0" borderId="0" applyFont="0" applyFill="0" applyBorder="0" applyAlignment="0" applyProtection="0"/>
  </cellStyleXfs>
  <cellXfs count="310">
    <xf numFmtId="0" fontId="0" fillId="0" borderId="0" xfId="0"/>
    <xf numFmtId="0" fontId="1" fillId="0" borderId="11" xfId="0" applyFont="1" applyBorder="1" applyAlignment="1">
      <alignment horizontal="center" vertical="center"/>
    </xf>
    <xf numFmtId="0" fontId="0" fillId="0" borderId="4" xfId="0" applyBorder="1" applyAlignment="1">
      <alignment horizontal="center" vertical="center"/>
    </xf>
    <xf numFmtId="0" fontId="0" fillId="0" borderId="4" xfId="0" applyBorder="1" applyAlignment="1">
      <alignment horizontal="center"/>
    </xf>
    <xf numFmtId="0" fontId="0" fillId="0" borderId="4" xfId="0" applyBorder="1"/>
    <xf numFmtId="0" fontId="1" fillId="0" borderId="4" xfId="0" applyFont="1" applyBorder="1" applyAlignment="1">
      <alignment horizontal="left"/>
    </xf>
    <xf numFmtId="0" fontId="0" fillId="0" borderId="0" xfId="0" applyAlignment="1">
      <alignment horizontal="center" vertical="center"/>
    </xf>
    <xf numFmtId="2" fontId="0" fillId="0" borderId="4" xfId="0" applyNumberFormat="1" applyBorder="1" applyAlignment="1">
      <alignment horizontal="center"/>
    </xf>
    <xf numFmtId="0" fontId="0" fillId="0" borderId="11" xfId="0" applyBorder="1" applyAlignment="1">
      <alignment horizontal="center"/>
    </xf>
    <xf numFmtId="0" fontId="0" fillId="3" borderId="4" xfId="0" applyFill="1" applyBorder="1" applyAlignment="1">
      <alignment horizontal="center" vertical="center"/>
    </xf>
    <xf numFmtId="0" fontId="9" fillId="0" borderId="4" xfId="0" applyFont="1" applyBorder="1" applyAlignment="1">
      <alignment horizontal="center" vertical="center"/>
    </xf>
    <xf numFmtId="165" fontId="0" fillId="0" borderId="4" xfId="0" applyNumberFormat="1" applyBorder="1" applyAlignment="1">
      <alignment horizontal="center"/>
    </xf>
    <xf numFmtId="0" fontId="1" fillId="0" borderId="4" xfId="0" applyFont="1" applyBorder="1" applyAlignment="1">
      <alignment horizontal="right"/>
    </xf>
    <xf numFmtId="0" fontId="1" fillId="0" borderId="4" xfId="0" applyFont="1" applyBorder="1" applyAlignment="1">
      <alignment horizontal="center"/>
    </xf>
    <xf numFmtId="0" fontId="0" fillId="0" borderId="11" xfId="0" applyBorder="1" applyAlignment="1">
      <alignment horizontal="center" vertical="center"/>
    </xf>
    <xf numFmtId="0" fontId="0" fillId="0" borderId="11" xfId="0" applyBorder="1"/>
    <xf numFmtId="0" fontId="1" fillId="0" borderId="4" xfId="0" applyFont="1" applyBorder="1"/>
    <xf numFmtId="1" fontId="1" fillId="0" borderId="4" xfId="0" applyNumberFormat="1" applyFont="1" applyBorder="1" applyAlignment="1">
      <alignment horizontal="center"/>
    </xf>
    <xf numFmtId="0" fontId="3" fillId="0" borderId="4" xfId="1" applyFont="1" applyBorder="1" applyAlignment="1">
      <alignment horizontal="left" vertical="top" wrapText="1"/>
    </xf>
    <xf numFmtId="1" fontId="0" fillId="0" borderId="4" xfId="0" applyNumberFormat="1" applyBorder="1" applyAlignment="1">
      <alignment horizontal="center"/>
    </xf>
    <xf numFmtId="0" fontId="0" fillId="0" borderId="1" xfId="0" applyBorder="1" applyAlignment="1">
      <alignment horizontal="center"/>
    </xf>
    <xf numFmtId="0" fontId="3" fillId="0" borderId="3" xfId="1" applyFont="1" applyBorder="1" applyAlignment="1">
      <alignment horizontal="center" vertical="top" wrapText="1"/>
    </xf>
    <xf numFmtId="0" fontId="3" fillId="0" borderId="1" xfId="1" applyFont="1" applyBorder="1" applyAlignment="1">
      <alignment horizontal="center" vertical="top" wrapText="1"/>
    </xf>
    <xf numFmtId="0" fontId="6" fillId="0" borderId="1" xfId="1" applyFont="1" applyBorder="1" applyAlignment="1">
      <alignment horizontal="center" vertical="top" wrapText="1"/>
    </xf>
    <xf numFmtId="2" fontId="0" fillId="0" borderId="0" xfId="0" applyNumberFormat="1" applyAlignment="1">
      <alignment horizontal="center"/>
    </xf>
    <xf numFmtId="0" fontId="0" fillId="0" borderId="0" xfId="0" applyAlignment="1">
      <alignment horizontal="center"/>
    </xf>
    <xf numFmtId="1" fontId="0" fillId="0" borderId="4" xfId="0" applyNumberFormat="1" applyBorder="1" applyAlignment="1">
      <alignment horizontal="center" vertical="center"/>
    </xf>
    <xf numFmtId="2" fontId="0" fillId="0" borderId="11" xfId="0" applyNumberFormat="1" applyBorder="1" applyAlignment="1">
      <alignment horizontal="center"/>
    </xf>
    <xf numFmtId="1" fontId="0" fillId="0" borderId="11" xfId="0" applyNumberFormat="1" applyBorder="1" applyAlignment="1">
      <alignment horizontal="center"/>
    </xf>
    <xf numFmtId="0" fontId="15" fillId="0" borderId="1" xfId="3" applyFont="1" applyBorder="1" applyAlignment="1">
      <alignment vertical="center" wrapText="1"/>
    </xf>
    <xf numFmtId="0" fontId="15" fillId="0" borderId="2" xfId="3" applyFont="1" applyBorder="1" applyAlignment="1">
      <alignment vertical="center" wrapText="1"/>
    </xf>
    <xf numFmtId="0" fontId="15" fillId="0" borderId="3" xfId="3" applyFont="1" applyBorder="1" applyAlignment="1">
      <alignment vertical="center" wrapText="1"/>
    </xf>
    <xf numFmtId="9" fontId="0" fillId="0" borderId="4" xfId="0" applyNumberFormat="1" applyBorder="1"/>
    <xf numFmtId="2" fontId="0" fillId="0" borderId="4" xfId="0" applyNumberFormat="1" applyBorder="1"/>
    <xf numFmtId="0" fontId="8" fillId="0" borderId="4" xfId="0" applyFont="1" applyBorder="1"/>
    <xf numFmtId="9" fontId="0" fillId="0" borderId="11" xfId="0" applyNumberFormat="1" applyBorder="1"/>
    <xf numFmtId="0" fontId="0" fillId="0" borderId="15" xfId="0" applyBorder="1"/>
    <xf numFmtId="0" fontId="0" fillId="0" borderId="3" xfId="0" applyBorder="1"/>
    <xf numFmtId="2" fontId="0" fillId="0" borderId="12" xfId="0" applyNumberFormat="1" applyBorder="1" applyAlignment="1">
      <alignment horizontal="center"/>
    </xf>
    <xf numFmtId="0" fontId="0" fillId="0" borderId="16" xfId="0" applyBorder="1" applyAlignment="1">
      <alignment horizontal="center"/>
    </xf>
    <xf numFmtId="0" fontId="0" fillId="0" borderId="1" xfId="0" applyBorder="1"/>
    <xf numFmtId="0" fontId="1" fillId="0" borderId="1" xfId="0" applyFont="1" applyBorder="1" applyAlignment="1">
      <alignment horizontal="center"/>
    </xf>
    <xf numFmtId="2" fontId="0" fillId="0" borderId="3" xfId="0" applyNumberFormat="1" applyBorder="1" applyAlignment="1">
      <alignment horizontal="center"/>
    </xf>
    <xf numFmtId="0" fontId="1" fillId="0" borderId="3" xfId="0" applyFont="1" applyBorder="1" applyAlignment="1">
      <alignment horizontal="center"/>
    </xf>
    <xf numFmtId="0" fontId="1" fillId="0" borderId="16" xfId="0" applyFont="1" applyBorder="1" applyAlignment="1">
      <alignment horizontal="center"/>
    </xf>
    <xf numFmtId="1" fontId="0" fillId="0" borderId="0" xfId="0" applyNumberFormat="1"/>
    <xf numFmtId="1" fontId="0" fillId="0" borderId="4" xfId="0" applyNumberFormat="1" applyBorder="1"/>
    <xf numFmtId="0" fontId="0" fillId="0" borderId="4" xfId="0" applyBorder="1" applyAlignment="1">
      <alignment horizontal="left" vertical="top" wrapText="1"/>
    </xf>
    <xf numFmtId="0" fontId="1" fillId="0" borderId="4" xfId="0" applyFont="1" applyBorder="1" applyAlignment="1">
      <alignment horizontal="center" vertical="center"/>
    </xf>
    <xf numFmtId="2" fontId="1" fillId="0" borderId="4" xfId="0" applyNumberFormat="1" applyFont="1" applyBorder="1" applyAlignment="1">
      <alignment horizontal="center" vertical="center"/>
    </xf>
    <xf numFmtId="2" fontId="0" fillId="0" borderId="4" xfId="0" applyNumberFormat="1" applyBorder="1" applyAlignment="1">
      <alignment horizontal="center" vertical="center"/>
    </xf>
    <xf numFmtId="0" fontId="0" fillId="0" borderId="1" xfId="0" applyBorder="1" applyAlignment="1">
      <alignment horizontal="center" vertical="center"/>
    </xf>
    <xf numFmtId="166" fontId="0" fillId="0" borderId="4" xfId="0" applyNumberFormat="1" applyBorder="1" applyAlignment="1">
      <alignment horizontal="center"/>
    </xf>
    <xf numFmtId="166" fontId="0" fillId="0" borderId="4" xfId="0" applyNumberFormat="1" applyBorder="1"/>
    <xf numFmtId="0" fontId="1" fillId="0" borderId="15" xfId="0" applyFont="1" applyBorder="1"/>
    <xf numFmtId="0" fontId="15" fillId="0" borderId="4" xfId="3" applyFont="1" applyBorder="1" applyAlignment="1">
      <alignment vertical="center" wrapText="1"/>
    </xf>
    <xf numFmtId="0" fontId="0" fillId="0" borderId="4" xfId="0" applyBorder="1" applyAlignment="1">
      <alignment vertical="center"/>
    </xf>
    <xf numFmtId="165" fontId="0" fillId="0" borderId="4" xfId="0" applyNumberFormat="1" applyBorder="1" applyAlignment="1">
      <alignment horizontal="center" vertical="center"/>
    </xf>
    <xf numFmtId="0" fontId="20" fillId="0" borderId="4" xfId="1" applyFont="1" applyBorder="1"/>
    <xf numFmtId="2" fontId="1" fillId="0" borderId="4" xfId="0" applyNumberFormat="1" applyFont="1" applyBorder="1" applyAlignment="1">
      <alignment horizontal="center"/>
    </xf>
    <xf numFmtId="0" fontId="0" fillId="0" borderId="16" xfId="0" applyBorder="1"/>
    <xf numFmtId="2" fontId="0" fillId="0" borderId="4" xfId="0" applyNumberFormat="1" applyBorder="1" applyAlignment="1">
      <alignment vertical="center"/>
    </xf>
    <xf numFmtId="0" fontId="0" fillId="0" borderId="4" xfId="0" applyBorder="1" applyAlignment="1">
      <alignment horizontal="left" vertical="center"/>
    </xf>
    <xf numFmtId="0" fontId="0" fillId="0" borderId="4" xfId="0" applyBorder="1" applyAlignment="1">
      <alignment horizontal="center" vertical="center" wrapText="1"/>
    </xf>
    <xf numFmtId="2" fontId="0" fillId="0" borderId="4" xfId="0" applyNumberFormat="1" applyBorder="1" applyAlignment="1">
      <alignment horizontal="center" vertical="center" wrapText="1"/>
    </xf>
    <xf numFmtId="0" fontId="21" fillId="0" borderId="4" xfId="1" applyFont="1" applyBorder="1" applyAlignment="1">
      <alignment horizontal="left" vertical="top" wrapText="1"/>
    </xf>
    <xf numFmtId="0" fontId="21" fillId="0" borderId="3" xfId="1" applyFont="1" applyBorder="1" applyAlignment="1">
      <alignment horizontal="center" vertical="top" wrapText="1"/>
    </xf>
    <xf numFmtId="0" fontId="21" fillId="0" borderId="1" xfId="1" applyFont="1" applyBorder="1" applyAlignment="1">
      <alignment horizontal="center" vertical="top" wrapText="1"/>
    </xf>
    <xf numFmtId="0" fontId="22" fillId="0" borderId="1" xfId="1" applyFont="1" applyBorder="1" applyAlignment="1">
      <alignment horizontal="center" vertical="top" wrapText="1"/>
    </xf>
    <xf numFmtId="0" fontId="25" fillId="0" borderId="4" xfId="0" applyFont="1" applyBorder="1" applyAlignment="1">
      <alignment horizontal="center" vertical="center"/>
    </xf>
    <xf numFmtId="2" fontId="0" fillId="0" borderId="11" xfId="0" applyNumberFormat="1" applyBorder="1"/>
    <xf numFmtId="0" fontId="0" fillId="0" borderId="5" xfId="0" applyBorder="1" applyAlignment="1">
      <alignment horizontal="center"/>
    </xf>
    <xf numFmtId="0" fontId="0" fillId="0" borderId="5" xfId="0" applyBorder="1"/>
    <xf numFmtId="0" fontId="0" fillId="0" borderId="19" xfId="0" applyBorder="1"/>
    <xf numFmtId="2" fontId="0" fillId="0" borderId="7" xfId="0" applyNumberFormat="1" applyBorder="1" applyAlignment="1">
      <alignment horizontal="center"/>
    </xf>
    <xf numFmtId="0" fontId="0" fillId="0" borderId="4" xfId="0" applyBorder="1" applyAlignment="1">
      <alignment horizontal="center" vertical="top" wrapText="1"/>
    </xf>
    <xf numFmtId="0" fontId="18" fillId="0" borderId="4" xfId="0" applyFont="1" applyBorder="1" applyAlignment="1">
      <alignment horizontal="center" vertical="top" wrapText="1"/>
    </xf>
    <xf numFmtId="0" fontId="18" fillId="0" borderId="3" xfId="0" applyFont="1" applyBorder="1" applyAlignment="1">
      <alignment horizontal="center" vertical="top" wrapText="1"/>
    </xf>
    <xf numFmtId="0" fontId="1" fillId="0" borderId="16" xfId="0" applyFont="1" applyBorder="1" applyAlignment="1">
      <alignment horizontal="center" vertical="center"/>
    </xf>
    <xf numFmtId="0" fontId="0" fillId="0" borderId="0" xfId="0" applyAlignment="1">
      <alignment vertical="center"/>
    </xf>
    <xf numFmtId="0" fontId="0" fillId="0" borderId="4" xfId="0" applyBorder="1" applyAlignment="1">
      <alignment horizontal="right"/>
    </xf>
    <xf numFmtId="0" fontId="28" fillId="0" borderId="0" xfId="0" applyFont="1"/>
    <xf numFmtId="0" fontId="29" fillId="0" borderId="23" xfId="0" applyFont="1" applyBorder="1" applyAlignment="1">
      <alignment horizontal="right" vertical="center" wrapText="1"/>
    </xf>
    <xf numFmtId="0" fontId="30" fillId="0" borderId="0" xfId="0" applyFont="1" applyAlignment="1">
      <alignment horizontal="center" vertical="top" wrapText="1"/>
    </xf>
    <xf numFmtId="0" fontId="31" fillId="0" borderId="24" xfId="0" applyFont="1" applyBorder="1" applyAlignment="1">
      <alignment horizontal="left" vertical="center" wrapText="1"/>
    </xf>
    <xf numFmtId="0" fontId="33" fillId="0" borderId="2" xfId="5" applyFont="1" applyBorder="1" applyAlignment="1">
      <alignment vertical="center" wrapText="1"/>
    </xf>
    <xf numFmtId="0" fontId="33" fillId="0" borderId="3" xfId="5" applyFont="1" applyBorder="1" applyAlignment="1">
      <alignment vertical="center" wrapText="1"/>
    </xf>
    <xf numFmtId="0" fontId="34" fillId="0" borderId="0" xfId="0" applyFont="1"/>
    <xf numFmtId="0" fontId="30" fillId="0" borderId="0" xfId="0" applyFont="1" applyAlignment="1">
      <alignment horizontal="center" vertical="center" wrapText="1"/>
    </xf>
    <xf numFmtId="2" fontId="34" fillId="0" borderId="24" xfId="0" applyNumberFormat="1" applyFont="1" applyBorder="1" applyAlignment="1">
      <alignment horizontal="left" vertical="center" wrapText="1"/>
    </xf>
    <xf numFmtId="0" fontId="34" fillId="0" borderId="24" xfId="0" applyFont="1" applyBorder="1" applyAlignment="1">
      <alignment horizontal="center" vertical="center"/>
    </xf>
    <xf numFmtId="0" fontId="34" fillId="0" borderId="0" xfId="0" applyFont="1" applyAlignment="1">
      <alignment horizontal="center" vertical="center"/>
    </xf>
    <xf numFmtId="0" fontId="34" fillId="0" borderId="24" xfId="0" applyFont="1" applyBorder="1" applyAlignment="1">
      <alignment horizontal="left" vertical="center" wrapText="1"/>
    </xf>
    <xf numFmtId="0" fontId="34" fillId="0" borderId="24" xfId="0" applyFont="1" applyBorder="1" applyAlignment="1">
      <alignment horizontal="justify" vertical="top"/>
    </xf>
    <xf numFmtId="0" fontId="34" fillId="0" borderId="24" xfId="0" applyFont="1" applyBorder="1" applyAlignment="1">
      <alignment horizontal="left" vertical="center"/>
    </xf>
    <xf numFmtId="0" fontId="36" fillId="0" borderId="0" xfId="0" applyFont="1" applyAlignment="1">
      <alignment horizontal="center" vertical="top"/>
    </xf>
    <xf numFmtId="0" fontId="29" fillId="0" borderId="23" xfId="0" applyFont="1" applyBorder="1" applyAlignment="1">
      <alignment horizontal="right" vertical="top" wrapText="1"/>
    </xf>
    <xf numFmtId="0" fontId="34" fillId="0" borderId="24" xfId="0" applyFont="1" applyBorder="1" applyAlignment="1">
      <alignment horizontal="justify" vertical="top" wrapText="1"/>
    </xf>
    <xf numFmtId="0" fontId="0" fillId="0" borderId="4" xfId="0" applyBorder="1" applyAlignment="1">
      <alignment wrapText="1"/>
    </xf>
    <xf numFmtId="0" fontId="1" fillId="0" borderId="4" xfId="0" applyFont="1" applyBorder="1" applyAlignment="1">
      <alignment horizontal="center" vertical="center" wrapText="1"/>
    </xf>
    <xf numFmtId="0" fontId="15" fillId="0" borderId="3" xfId="3" applyFont="1" applyBorder="1" applyAlignment="1">
      <alignment horizontal="center" vertical="center" wrapText="1"/>
    </xf>
    <xf numFmtId="0" fontId="21" fillId="0" borderId="4" xfId="1" applyFont="1" applyBorder="1" applyAlignment="1">
      <alignment horizontal="center" vertical="center" wrapText="1"/>
    </xf>
    <xf numFmtId="0" fontId="0" fillId="0" borderId="2" xfId="0" applyBorder="1"/>
    <xf numFmtId="166" fontId="1" fillId="0" borderId="4" xfId="0" applyNumberFormat="1" applyFont="1" applyBorder="1" applyAlignment="1">
      <alignment horizontal="center" vertical="center"/>
    </xf>
    <xf numFmtId="0" fontId="21" fillId="0" borderId="4" xfId="1" applyFont="1" applyBorder="1" applyAlignment="1">
      <alignment horizontal="left" vertical="center" wrapText="1"/>
    </xf>
    <xf numFmtId="0" fontId="1" fillId="0" borderId="4" xfId="0" applyFont="1" applyBorder="1" applyAlignment="1">
      <alignment vertical="center"/>
    </xf>
    <xf numFmtId="0" fontId="0" fillId="0" borderId="4" xfId="0" applyBorder="1" applyAlignment="1">
      <alignment vertical="center" wrapText="1"/>
    </xf>
    <xf numFmtId="0" fontId="0" fillId="0" borderId="2" xfId="0" applyBorder="1" applyAlignment="1">
      <alignment horizontal="center" vertical="center"/>
    </xf>
    <xf numFmtId="0" fontId="0" fillId="0" borderId="12" xfId="0" applyBorder="1"/>
    <xf numFmtId="0" fontId="0" fillId="0" borderId="3" xfId="0" applyBorder="1" applyAlignment="1">
      <alignment horizontal="center" vertical="center"/>
    </xf>
    <xf numFmtId="165" fontId="0" fillId="0" borderId="2" xfId="0" applyNumberFormat="1" applyBorder="1" applyAlignment="1">
      <alignment horizontal="center" vertical="center"/>
    </xf>
    <xf numFmtId="0" fontId="1" fillId="0" borderId="4" xfId="0" applyFont="1" applyBorder="1" applyAlignment="1">
      <alignment horizontal="left"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0" fillId="0" borderId="15" xfId="0" applyBorder="1" applyAlignment="1">
      <alignment vertical="center"/>
    </xf>
    <xf numFmtId="0" fontId="0" fillId="0" borderId="3" xfId="0" applyBorder="1" applyAlignment="1">
      <alignment vertical="center"/>
    </xf>
    <xf numFmtId="9" fontId="0" fillId="0" borderId="4" xfId="0" applyNumberFormat="1" applyBorder="1" applyAlignment="1">
      <alignment vertical="center"/>
    </xf>
    <xf numFmtId="2" fontId="1" fillId="0" borderId="4" xfId="0" applyNumberFormat="1" applyFont="1" applyBorder="1" applyAlignment="1">
      <alignment horizontal="center" vertical="center" wrapText="1"/>
    </xf>
    <xf numFmtId="166" fontId="1" fillId="0" borderId="3" xfId="0" applyNumberFormat="1" applyFont="1" applyBorder="1" applyAlignment="1">
      <alignment horizontal="center" vertical="center"/>
    </xf>
    <xf numFmtId="166" fontId="0" fillId="0" borderId="4" xfId="0" applyNumberFormat="1" applyBorder="1" applyAlignment="1">
      <alignment horizontal="center" vertical="center"/>
    </xf>
    <xf numFmtId="9" fontId="0" fillId="0" borderId="4" xfId="0" applyNumberFormat="1" applyBorder="1" applyAlignment="1">
      <alignment horizontal="center"/>
    </xf>
    <xf numFmtId="9" fontId="0" fillId="0" borderId="11" xfId="0" applyNumberFormat="1" applyBorder="1" applyAlignment="1">
      <alignment horizontal="center"/>
    </xf>
    <xf numFmtId="9" fontId="0" fillId="0" borderId="4" xfId="0" applyNumberFormat="1" applyBorder="1" applyAlignment="1">
      <alignment horizontal="center" vertical="center"/>
    </xf>
    <xf numFmtId="164" fontId="0" fillId="0" borderId="4" xfId="6" applyFont="1" applyBorder="1" applyAlignment="1">
      <alignment horizontal="center"/>
    </xf>
    <xf numFmtId="167" fontId="1" fillId="0" borderId="4" xfId="6" applyNumberFormat="1" applyFont="1" applyBorder="1" applyAlignment="1">
      <alignment horizontal="center" vertical="center"/>
    </xf>
    <xf numFmtId="167" fontId="1" fillId="0" borderId="15" xfId="6" applyNumberFormat="1" applyFont="1" applyBorder="1" applyAlignment="1">
      <alignment horizontal="center" vertical="center"/>
    </xf>
    <xf numFmtId="167" fontId="1" fillId="0" borderId="16" xfId="6" applyNumberFormat="1" applyFont="1" applyBorder="1" applyAlignment="1">
      <alignment horizontal="center" vertical="center"/>
    </xf>
    <xf numFmtId="0" fontId="1" fillId="0" borderId="0" xfId="0" applyFont="1" applyAlignment="1">
      <alignment horizontal="center" vertical="center"/>
    </xf>
    <xf numFmtId="0" fontId="1" fillId="0" borderId="0" xfId="0" applyFont="1" applyAlignment="1">
      <alignment horizontal="center"/>
    </xf>
    <xf numFmtId="2" fontId="0" fillId="0" borderId="16" xfId="0" applyNumberFormat="1" applyBorder="1" applyAlignment="1">
      <alignment horizontal="center"/>
    </xf>
    <xf numFmtId="2" fontId="1" fillId="0" borderId="3" xfId="0" applyNumberFormat="1" applyFont="1" applyBorder="1" applyAlignment="1">
      <alignment horizontal="center" vertical="center"/>
    </xf>
    <xf numFmtId="2" fontId="0" fillId="0" borderId="15" xfId="0" applyNumberFormat="1" applyBorder="1"/>
    <xf numFmtId="166" fontId="1" fillId="0" borderId="0" xfId="0" applyNumberFormat="1" applyFont="1" applyAlignment="1">
      <alignment horizontal="center" vertical="center"/>
    </xf>
    <xf numFmtId="2" fontId="0" fillId="0" borderId="1" xfId="0" applyNumberFormat="1" applyBorder="1"/>
    <xf numFmtId="1" fontId="0" fillId="0" borderId="15" xfId="0" applyNumberFormat="1" applyBorder="1"/>
    <xf numFmtId="0" fontId="27" fillId="0" borderId="20"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22" xfId="0" applyFont="1" applyBorder="1" applyAlignment="1">
      <alignment horizontal="center" vertical="center" wrapText="1"/>
    </xf>
    <xf numFmtId="0" fontId="35" fillId="0" borderId="25" xfId="0" applyFont="1" applyBorder="1" applyAlignment="1">
      <alignment horizontal="center" vertical="center" wrapText="1"/>
    </xf>
    <xf numFmtId="0" fontId="35" fillId="0" borderId="26" xfId="0" applyFont="1" applyBorder="1" applyAlignment="1">
      <alignment horizontal="center" vertical="center" wrapText="1"/>
    </xf>
    <xf numFmtId="0" fontId="35" fillId="0" borderId="27" xfId="0" applyFont="1" applyBorder="1" applyAlignment="1">
      <alignment horizontal="center" vertic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center"/>
    </xf>
    <xf numFmtId="0" fontId="6" fillId="0" borderId="1" xfId="1" applyFont="1" applyBorder="1" applyAlignment="1">
      <alignment horizontal="left" vertical="top" wrapText="1"/>
    </xf>
    <xf numFmtId="0" fontId="6" fillId="0" borderId="2" xfId="1" applyFont="1" applyBorder="1" applyAlignment="1">
      <alignment horizontal="left" vertical="top" wrapText="1"/>
    </xf>
    <xf numFmtId="0" fontId="0" fillId="0" borderId="4" xfId="0" applyBorder="1" applyAlignment="1">
      <alignment horizontal="left" vertical="center" wrapText="1"/>
    </xf>
    <xf numFmtId="0" fontId="8" fillId="0" borderId="1" xfId="0" applyFont="1" applyBorder="1" applyAlignment="1">
      <alignment horizontal="left" vertical="top" wrapText="1"/>
    </xf>
    <xf numFmtId="0" fontId="8" fillId="0" borderId="2" xfId="0" applyFont="1" applyBorder="1" applyAlignment="1">
      <alignment horizontal="left" vertical="top" wrapText="1"/>
    </xf>
    <xf numFmtId="0" fontId="8" fillId="0" borderId="3" xfId="0" applyFont="1" applyBorder="1" applyAlignment="1">
      <alignment horizontal="left" vertical="top" wrapText="1"/>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7" fillId="2" borderId="1" xfId="2" applyFont="1" applyFill="1" applyBorder="1" applyAlignment="1">
      <alignment horizontal="left" vertical="top" wrapText="1"/>
    </xf>
    <xf numFmtId="0" fontId="7" fillId="2" borderId="2" xfId="2" applyFont="1" applyFill="1" applyBorder="1" applyAlignment="1">
      <alignment horizontal="left" vertical="top" wrapText="1"/>
    </xf>
    <xf numFmtId="0" fontId="7" fillId="2" borderId="3" xfId="2" applyFont="1" applyFill="1"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xf>
    <xf numFmtId="0" fontId="1" fillId="0" borderId="4" xfId="0" applyFont="1" applyBorder="1" applyAlignment="1">
      <alignment horizontal="center" vertical="center"/>
    </xf>
    <xf numFmtId="0" fontId="1" fillId="0" borderId="11" xfId="0" applyFont="1" applyBorder="1" applyAlignment="1">
      <alignment horizontal="center" vertic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5" xfId="0" applyFont="1" applyBorder="1" applyAlignment="1">
      <alignment horizontal="center" vertical="center"/>
    </xf>
    <xf numFmtId="0" fontId="1" fillId="0" borderId="7" xfId="0" applyFont="1" applyBorder="1" applyAlignment="1">
      <alignment horizontal="center" vertical="center"/>
    </xf>
    <xf numFmtId="0" fontId="1" fillId="0" borderId="13" xfId="0" applyFont="1" applyBorder="1" applyAlignment="1">
      <alignment horizontal="center" vertical="center"/>
    </xf>
    <xf numFmtId="0" fontId="1" fillId="0" borderId="14" xfId="0" applyFont="1" applyBorder="1" applyAlignment="1">
      <alignment horizontal="center" vertical="center"/>
    </xf>
    <xf numFmtId="2" fontId="1" fillId="0" borderId="4" xfId="0" applyNumberFormat="1" applyFont="1" applyBorder="1" applyAlignment="1">
      <alignment horizontal="center" vertical="center"/>
    </xf>
    <xf numFmtId="2" fontId="1" fillId="0" borderId="11" xfId="0" applyNumberFormat="1" applyFont="1" applyBorder="1" applyAlignment="1">
      <alignment horizontal="center" vertical="center"/>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3" fillId="0" borderId="1" xfId="1" applyFont="1" applyBorder="1" applyAlignment="1">
      <alignment horizontal="left" vertical="top" wrapText="1"/>
    </xf>
    <xf numFmtId="0" fontId="3" fillId="0" borderId="2" xfId="1" applyFont="1" applyBorder="1" applyAlignment="1">
      <alignment horizontal="left" vertical="top" wrapText="1"/>
    </xf>
    <xf numFmtId="0" fontId="3" fillId="0" borderId="4" xfId="1" applyFont="1" applyBorder="1" applyAlignment="1">
      <alignment horizontal="left" vertical="top" wrapText="1"/>
    </xf>
    <xf numFmtId="0" fontId="6" fillId="0" borderId="1" xfId="1" applyFont="1" applyBorder="1" applyAlignment="1">
      <alignment horizontal="center" vertical="top" wrapText="1"/>
    </xf>
    <xf numFmtId="0" fontId="6" fillId="0" borderId="2" xfId="1" applyFont="1" applyBorder="1" applyAlignment="1">
      <alignment horizontal="center" vertical="top" wrapText="1"/>
    </xf>
    <xf numFmtId="1" fontId="10" fillId="0" borderId="4" xfId="0" applyNumberFormat="1" applyFont="1" applyBorder="1" applyAlignment="1">
      <alignment horizontal="center" vertical="center"/>
    </xf>
    <xf numFmtId="0" fontId="0" fillId="0" borderId="4" xfId="0" applyBorder="1" applyAlignment="1">
      <alignment horizontal="center" wrapText="1"/>
    </xf>
    <xf numFmtId="0" fontId="0" fillId="0" borderId="4" xfId="0" applyBorder="1" applyAlignment="1">
      <alignment wrapText="1"/>
    </xf>
    <xf numFmtId="0" fontId="0" fillId="0" borderId="4" xfId="0" applyBorder="1" applyAlignment="1">
      <alignment horizontal="left" wrapText="1"/>
    </xf>
    <xf numFmtId="0" fontId="15" fillId="0" borderId="4" xfId="0" applyFont="1" applyBorder="1" applyAlignment="1">
      <alignment horizontal="left" vertical="center" wrapText="1"/>
    </xf>
    <xf numFmtId="0" fontId="15" fillId="0" borderId="4" xfId="0" applyFont="1" applyBorder="1" applyAlignment="1">
      <alignment horizontal="left" vertical="top" wrapText="1"/>
    </xf>
    <xf numFmtId="0" fontId="16" fillId="0" borderId="4" xfId="0" applyFont="1" applyBorder="1" applyAlignment="1">
      <alignment horizontal="left" vertical="top" wrapText="1"/>
    </xf>
    <xf numFmtId="0" fontId="13" fillId="0" borderId="4" xfId="0" applyFont="1" applyBorder="1" applyAlignment="1">
      <alignment horizontal="left" vertical="center" wrapText="1"/>
    </xf>
    <xf numFmtId="0" fontId="15" fillId="0" borderId="4" xfId="0" applyFont="1" applyBorder="1" applyAlignment="1">
      <alignment vertical="center" wrapText="1"/>
    </xf>
    <xf numFmtId="0" fontId="15" fillId="0" borderId="1" xfId="0" applyFont="1" applyBorder="1" applyAlignment="1">
      <alignment horizontal="left" vertical="center" wrapText="1"/>
    </xf>
    <xf numFmtId="0" fontId="15" fillId="0" borderId="2" xfId="0" applyFont="1" applyBorder="1" applyAlignment="1">
      <alignment horizontal="left" vertical="center" wrapText="1"/>
    </xf>
    <xf numFmtId="0" fontId="15" fillId="0" borderId="3" xfId="0" applyFont="1" applyBorder="1" applyAlignment="1">
      <alignment horizontal="left" vertical="center" wrapText="1"/>
    </xf>
    <xf numFmtId="0" fontId="15" fillId="0" borderId="4" xfId="0" applyFont="1" applyBorder="1" applyAlignment="1">
      <alignment horizontal="left" vertical="center"/>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5" fillId="0" borderId="1" xfId="0" applyFont="1" applyBorder="1" applyAlignment="1">
      <alignment horizontal="left" vertical="top" wrapText="1"/>
    </xf>
    <xf numFmtId="0" fontId="15" fillId="0" borderId="2" xfId="0" applyFont="1" applyBorder="1" applyAlignment="1">
      <alignment horizontal="left" vertical="top" wrapText="1"/>
    </xf>
    <xf numFmtId="0" fontId="15" fillId="0" borderId="3" xfId="0" applyFont="1" applyBorder="1" applyAlignment="1">
      <alignment horizontal="left" vertical="top" wrapText="1"/>
    </xf>
    <xf numFmtId="0" fontId="15" fillId="0" borderId="1" xfId="3" applyFont="1" applyBorder="1" applyAlignment="1">
      <alignment horizontal="left" vertical="center" wrapText="1"/>
    </xf>
    <xf numFmtId="0" fontId="15" fillId="0" borderId="2" xfId="3" applyFont="1" applyBorder="1" applyAlignment="1">
      <alignment horizontal="left" vertical="center" wrapText="1"/>
    </xf>
    <xf numFmtId="0" fontId="15" fillId="0" borderId="3" xfId="3" applyFont="1" applyBorder="1" applyAlignment="1">
      <alignment horizontal="left" vertical="center" wrapText="1"/>
    </xf>
    <xf numFmtId="0" fontId="8" fillId="2" borderId="1" xfId="0" applyFont="1" applyFill="1" applyBorder="1" applyAlignment="1">
      <alignment horizontal="left" vertical="top" wrapText="1"/>
    </xf>
    <xf numFmtId="0" fontId="8" fillId="2" borderId="2" xfId="0" applyFont="1" applyFill="1" applyBorder="1" applyAlignment="1">
      <alignment horizontal="left" vertical="top" wrapText="1"/>
    </xf>
    <xf numFmtId="0" fontId="8" fillId="2" borderId="3" xfId="0" applyFont="1" applyFill="1" applyBorder="1" applyAlignment="1">
      <alignment horizontal="left" vertical="top" wrapText="1"/>
    </xf>
    <xf numFmtId="0" fontId="7" fillId="2" borderId="1" xfId="0" applyFont="1" applyFill="1" applyBorder="1" applyAlignment="1">
      <alignment horizontal="left" vertical="top" wrapText="1"/>
    </xf>
    <xf numFmtId="0" fontId="7" fillId="2" borderId="2" xfId="0" applyFont="1" applyFill="1" applyBorder="1" applyAlignment="1">
      <alignment horizontal="left" vertical="top" wrapText="1"/>
    </xf>
    <xf numFmtId="0" fontId="7" fillId="2" borderId="3" xfId="0" applyFont="1" applyFill="1" applyBorder="1" applyAlignment="1">
      <alignment horizontal="left" vertical="top" wrapText="1"/>
    </xf>
    <xf numFmtId="0" fontId="15" fillId="0" borderId="4" xfId="3" applyFont="1" applyBorder="1" applyAlignment="1">
      <alignment horizontal="left" vertical="center" wrapText="1"/>
    </xf>
    <xf numFmtId="0" fontId="7" fillId="0" borderId="1" xfId="2" applyFont="1" applyBorder="1" applyAlignment="1">
      <alignment horizontal="left" vertical="top" wrapText="1"/>
    </xf>
    <xf numFmtId="0" fontId="7" fillId="0" borderId="2" xfId="2" applyFont="1" applyBorder="1" applyAlignment="1">
      <alignment horizontal="left" vertical="top" wrapText="1"/>
    </xf>
    <xf numFmtId="0" fontId="7" fillId="0" borderId="3" xfId="2" applyFont="1" applyBorder="1" applyAlignment="1">
      <alignment horizontal="left" vertical="top" wrapText="1"/>
    </xf>
    <xf numFmtId="0" fontId="8" fillId="0" borderId="1" xfId="0" applyFont="1" applyBorder="1" applyAlignment="1">
      <alignment horizontal="left" vertical="center" wrapText="1"/>
    </xf>
    <xf numFmtId="0" fontId="8" fillId="0" borderId="2" xfId="0" applyFont="1" applyBorder="1" applyAlignment="1">
      <alignment horizontal="left" vertical="center" wrapText="1"/>
    </xf>
    <xf numFmtId="0" fontId="8" fillId="0" borderId="3" xfId="0" applyFont="1" applyBorder="1" applyAlignment="1">
      <alignment horizontal="left" vertical="center" wrapText="1"/>
    </xf>
    <xf numFmtId="0" fontId="7" fillId="0" borderId="1" xfId="0" applyFont="1" applyBorder="1" applyAlignment="1">
      <alignment horizontal="left" vertical="center"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18" fillId="0" borderId="2" xfId="0" applyFont="1" applyBorder="1" applyAlignment="1">
      <alignment horizontal="left" vertical="top" wrapText="1"/>
    </xf>
    <xf numFmtId="0" fontId="18" fillId="0" borderId="3" xfId="0" applyFont="1" applyBorder="1" applyAlignment="1">
      <alignment horizontal="left" vertical="top" wrapText="1"/>
    </xf>
    <xf numFmtId="0" fontId="0" fillId="0" borderId="1" xfId="0"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3" fillId="2" borderId="17" xfId="1" applyFont="1" applyFill="1" applyBorder="1" applyAlignment="1">
      <alignment horizontal="left" vertical="top" wrapText="1"/>
    </xf>
    <xf numFmtId="0" fontId="3" fillId="2" borderId="18" xfId="1" applyFont="1" applyFill="1" applyBorder="1" applyAlignment="1">
      <alignment horizontal="left" vertical="top" wrapText="1"/>
    </xf>
    <xf numFmtId="0" fontId="6" fillId="2" borderId="1" xfId="1" applyFont="1" applyFill="1" applyBorder="1" applyAlignment="1">
      <alignment horizontal="left" vertical="top" wrapText="1"/>
    </xf>
    <xf numFmtId="0" fontId="6" fillId="2" borderId="2" xfId="1" applyFont="1" applyFill="1" applyBorder="1" applyAlignment="1">
      <alignment horizontal="left" vertical="top" wrapText="1"/>
    </xf>
    <xf numFmtId="0" fontId="6" fillId="2" borderId="3" xfId="1" applyFont="1" applyFill="1" applyBorder="1" applyAlignment="1">
      <alignment horizontal="left" vertical="top" wrapText="1"/>
    </xf>
    <xf numFmtId="0" fontId="0" fillId="0" borderId="1" xfId="0" applyBorder="1" applyAlignment="1">
      <alignment vertical="top" wrapText="1"/>
    </xf>
    <xf numFmtId="0" fontId="0" fillId="0" borderId="2" xfId="0" applyBorder="1" applyAlignment="1">
      <alignment vertical="top"/>
    </xf>
    <xf numFmtId="0" fontId="0" fillId="0" borderId="3" xfId="0" applyBorder="1" applyAlignment="1">
      <alignment vertical="top"/>
    </xf>
    <xf numFmtId="0" fontId="3" fillId="0" borderId="4" xfId="1" applyFont="1" applyBorder="1" applyAlignment="1">
      <alignment horizontal="left" vertical="center" wrapText="1"/>
    </xf>
    <xf numFmtId="0" fontId="3" fillId="0" borderId="3" xfId="1" applyFont="1" applyBorder="1" applyAlignment="1">
      <alignment horizontal="left" vertical="top" wrapText="1"/>
    </xf>
    <xf numFmtId="0" fontId="0" fillId="0" borderId="2" xfId="0" applyBorder="1" applyAlignment="1">
      <alignment vertical="top" wrapText="1"/>
    </xf>
    <xf numFmtId="0" fontId="0" fillId="0" borderId="3" xfId="0" applyBorder="1" applyAlignment="1">
      <alignment vertical="top"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16"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 fillId="0" borderId="9" xfId="0" applyFont="1" applyBorder="1" applyAlignment="1">
      <alignment horizontal="left" vertical="center" wrapText="1"/>
    </xf>
    <xf numFmtId="0" fontId="1" fillId="0" borderId="10" xfId="0" applyFont="1" applyBorder="1" applyAlignment="1">
      <alignment horizontal="left" vertical="center" wrapText="1"/>
    </xf>
    <xf numFmtId="0" fontId="15" fillId="0" borderId="1" xfId="2" applyFont="1" applyBorder="1" applyAlignment="1">
      <alignment horizontal="left" vertical="top" wrapText="1"/>
    </xf>
    <xf numFmtId="0" fontId="15" fillId="0" borderId="2" xfId="2" applyFont="1" applyBorder="1" applyAlignment="1">
      <alignment horizontal="left" vertical="top" wrapText="1"/>
    </xf>
    <xf numFmtId="0" fontId="15" fillId="0" borderId="3" xfId="2" applyFont="1" applyBorder="1" applyAlignment="1">
      <alignment horizontal="left" vertical="top" wrapText="1"/>
    </xf>
    <xf numFmtId="0" fontId="24" fillId="0" borderId="4" xfId="0" applyFont="1" applyBorder="1" applyAlignment="1">
      <alignment horizontal="left" vertical="top" wrapText="1"/>
    </xf>
    <xf numFmtId="0" fontId="0" fillId="2" borderId="1"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21" fillId="2" borderId="17" xfId="1" applyFont="1" applyFill="1" applyBorder="1" applyAlignment="1">
      <alignment horizontal="left" vertical="top" wrapText="1"/>
    </xf>
    <xf numFmtId="0" fontId="21" fillId="2" borderId="18" xfId="1" applyFont="1" applyFill="1" applyBorder="1" applyAlignment="1">
      <alignment horizontal="left" vertical="top" wrapText="1"/>
    </xf>
    <xf numFmtId="0" fontId="22" fillId="2" borderId="1" xfId="1" applyFont="1" applyFill="1" applyBorder="1" applyAlignment="1">
      <alignment horizontal="left" vertical="top" wrapText="1"/>
    </xf>
    <xf numFmtId="0" fontId="22" fillId="2" borderId="2" xfId="1" applyFont="1" applyFill="1" applyBorder="1" applyAlignment="1">
      <alignment horizontal="left" vertical="top" wrapText="1"/>
    </xf>
    <xf numFmtId="0" fontId="22" fillId="2" borderId="3" xfId="1" applyFont="1" applyFill="1" applyBorder="1" applyAlignment="1">
      <alignment horizontal="left" vertical="top" wrapText="1"/>
    </xf>
    <xf numFmtId="0" fontId="21" fillId="0" borderId="4" xfId="1" applyFont="1" applyBorder="1" applyAlignment="1">
      <alignment horizontal="left" vertical="center" wrapText="1"/>
    </xf>
    <xf numFmtId="0" fontId="15" fillId="2" borderId="1" xfId="0" applyFont="1" applyFill="1" applyBorder="1" applyAlignment="1">
      <alignment horizontal="left" vertical="top" wrapText="1"/>
    </xf>
    <xf numFmtId="0" fontId="15" fillId="2" borderId="2" xfId="0" applyFont="1" applyFill="1" applyBorder="1" applyAlignment="1">
      <alignment horizontal="left" vertical="top" wrapText="1"/>
    </xf>
    <xf numFmtId="0" fontId="15" fillId="2" borderId="3" xfId="0" applyFont="1" applyFill="1" applyBorder="1" applyAlignment="1">
      <alignment horizontal="left" vertical="top" wrapText="1"/>
    </xf>
    <xf numFmtId="0" fontId="15" fillId="2" borderId="1" xfId="2" applyFont="1" applyFill="1" applyBorder="1" applyAlignment="1">
      <alignment horizontal="left" vertical="top" wrapText="1"/>
    </xf>
    <xf numFmtId="0" fontId="15" fillId="2" borderId="2" xfId="2" applyFont="1" applyFill="1" applyBorder="1" applyAlignment="1">
      <alignment horizontal="left" vertical="top" wrapText="1"/>
    </xf>
    <xf numFmtId="0" fontId="15" fillId="2" borderId="3" xfId="2" applyFont="1" applyFill="1" applyBorder="1" applyAlignment="1">
      <alignment horizontal="left" vertical="top" wrapText="1"/>
    </xf>
    <xf numFmtId="0" fontId="1" fillId="0" borderId="16" xfId="0" applyFont="1" applyBorder="1" applyAlignment="1">
      <alignment horizontal="center" vertical="center"/>
    </xf>
    <xf numFmtId="0" fontId="22" fillId="0" borderId="1" xfId="1" applyFont="1" applyBorder="1" applyAlignment="1">
      <alignment horizontal="center" vertical="top" wrapText="1"/>
    </xf>
    <xf numFmtId="0" fontId="22" fillId="0" borderId="2" xfId="1" applyFont="1" applyBorder="1" applyAlignment="1">
      <alignment horizontal="center" vertical="top"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1" fillId="0" borderId="4" xfId="1" applyFont="1" applyBorder="1" applyAlignment="1">
      <alignment horizontal="left" vertical="top" wrapText="1"/>
    </xf>
    <xf numFmtId="0" fontId="22" fillId="0" borderId="1" xfId="1" applyFont="1" applyBorder="1" applyAlignment="1">
      <alignment horizontal="left" vertical="top" wrapText="1"/>
    </xf>
    <xf numFmtId="0" fontId="22" fillId="0" borderId="2" xfId="1" applyFont="1" applyBorder="1" applyAlignment="1">
      <alignment horizontal="left" vertical="top" wrapText="1"/>
    </xf>
    <xf numFmtId="0" fontId="21" fillId="0" borderId="1" xfId="1" applyFont="1" applyBorder="1" applyAlignment="1">
      <alignment horizontal="left" vertical="top" wrapText="1"/>
    </xf>
    <xf numFmtId="0" fontId="21" fillId="0" borderId="2" xfId="1" applyFont="1" applyBorder="1" applyAlignment="1">
      <alignment horizontal="left" vertical="top" wrapText="1"/>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1" fontId="26" fillId="0" borderId="4" xfId="0" applyNumberFormat="1" applyFont="1" applyBorder="1" applyAlignment="1">
      <alignment horizontal="center" vertical="center"/>
    </xf>
    <xf numFmtId="0" fontId="21" fillId="0" borderId="2" xfId="1" applyFont="1" applyBorder="1" applyAlignment="1">
      <alignment horizontal="left" vertical="center" wrapText="1"/>
    </xf>
    <xf numFmtId="0" fontId="0" fillId="0" borderId="4" xfId="0" applyBorder="1" applyAlignment="1">
      <alignment horizontal="center" vertical="center"/>
    </xf>
    <xf numFmtId="0" fontId="0" fillId="0" borderId="4" xfId="0" applyBorder="1" applyAlignment="1">
      <alignment vertical="center" wrapText="1"/>
    </xf>
    <xf numFmtId="0" fontId="3" fillId="0" borderId="2" xfId="1" applyFont="1" applyBorder="1" applyAlignment="1">
      <alignment horizontal="left" vertical="center" wrapText="1"/>
    </xf>
    <xf numFmtId="0" fontId="0" fillId="0" borderId="4" xfId="0" applyBorder="1" applyAlignment="1">
      <alignment horizontal="left" vertical="center"/>
    </xf>
    <xf numFmtId="0" fontId="8" fillId="0" borderId="4" xfId="0" applyFont="1" applyBorder="1" applyAlignment="1">
      <alignment horizontal="left" vertical="center" wrapText="1"/>
    </xf>
    <xf numFmtId="0" fontId="3" fillId="2" borderId="1" xfId="1" applyFont="1" applyFill="1" applyBorder="1" applyAlignment="1">
      <alignment horizontal="left" vertical="top" wrapText="1"/>
    </xf>
    <xf numFmtId="0" fontId="3" fillId="2" borderId="2" xfId="1" applyFont="1" applyFill="1" applyBorder="1" applyAlignment="1">
      <alignment horizontal="left" vertical="top" wrapText="1"/>
    </xf>
    <xf numFmtId="0" fontId="3" fillId="2" borderId="3" xfId="1" applyFont="1" applyFill="1" applyBorder="1" applyAlignment="1">
      <alignment horizontal="left" vertical="top" wrapText="1"/>
    </xf>
    <xf numFmtId="0" fontId="1" fillId="0" borderId="4" xfId="0" applyFont="1" applyBorder="1" applyAlignment="1">
      <alignment vertical="center" wrapText="1"/>
    </xf>
    <xf numFmtId="0" fontId="1" fillId="0" borderId="1"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2" xfId="0" applyFont="1" applyBorder="1" applyAlignment="1">
      <alignment vertical="center"/>
    </xf>
    <xf numFmtId="0" fontId="1" fillId="0" borderId="3" xfId="0" applyFont="1" applyBorder="1" applyAlignment="1">
      <alignment vertical="center"/>
    </xf>
  </cellXfs>
  <cellStyles count="7">
    <cellStyle name="20% - Accent6 23 4" xfId="1" xr:uid="{00000000-0005-0000-0000-000000000000}"/>
    <cellStyle name="Comma" xfId="6" builtinId="3"/>
    <cellStyle name="Normal" xfId="0" builtinId="0"/>
    <cellStyle name="Normal 10" xfId="5" xr:uid="{00000000-0005-0000-0000-000003000000}"/>
    <cellStyle name="Normal 2 2" xfId="2" xr:uid="{00000000-0005-0000-0000-000004000000}"/>
    <cellStyle name="Normal 50" xfId="4" xr:uid="{00000000-0005-0000-0000-000005000000}"/>
    <cellStyle name="Normal 7" xfId="3" xr:uid="{00000000-0005-0000-0000-000006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8.xml"/><Relationship Id="rId299" Type="http://schemas.openxmlformats.org/officeDocument/2006/relationships/externalLink" Target="externalLinks/externalLink290.xml"/><Relationship Id="rId21" Type="http://schemas.openxmlformats.org/officeDocument/2006/relationships/externalLink" Target="externalLinks/externalLink12.xml"/><Relationship Id="rId63" Type="http://schemas.openxmlformats.org/officeDocument/2006/relationships/externalLink" Target="externalLinks/externalLink54.xml"/><Relationship Id="rId159" Type="http://schemas.openxmlformats.org/officeDocument/2006/relationships/externalLink" Target="externalLinks/externalLink150.xml"/><Relationship Id="rId324" Type="http://schemas.openxmlformats.org/officeDocument/2006/relationships/externalLink" Target="externalLinks/externalLink315.xml"/><Relationship Id="rId366" Type="http://schemas.openxmlformats.org/officeDocument/2006/relationships/calcChain" Target="calcChain.xml"/><Relationship Id="rId170" Type="http://schemas.openxmlformats.org/officeDocument/2006/relationships/externalLink" Target="externalLinks/externalLink161.xml"/><Relationship Id="rId226" Type="http://schemas.openxmlformats.org/officeDocument/2006/relationships/externalLink" Target="externalLinks/externalLink217.xml"/><Relationship Id="rId268" Type="http://schemas.openxmlformats.org/officeDocument/2006/relationships/externalLink" Target="externalLinks/externalLink259.xml"/><Relationship Id="rId32" Type="http://schemas.openxmlformats.org/officeDocument/2006/relationships/externalLink" Target="externalLinks/externalLink23.xml"/><Relationship Id="rId74" Type="http://schemas.openxmlformats.org/officeDocument/2006/relationships/externalLink" Target="externalLinks/externalLink65.xml"/><Relationship Id="rId128" Type="http://schemas.openxmlformats.org/officeDocument/2006/relationships/externalLink" Target="externalLinks/externalLink119.xml"/><Relationship Id="rId335" Type="http://schemas.openxmlformats.org/officeDocument/2006/relationships/externalLink" Target="externalLinks/externalLink326.xml"/><Relationship Id="rId5" Type="http://schemas.openxmlformats.org/officeDocument/2006/relationships/worksheet" Target="worksheets/sheet5.xml"/><Relationship Id="rId181" Type="http://schemas.openxmlformats.org/officeDocument/2006/relationships/externalLink" Target="externalLinks/externalLink172.xml"/><Relationship Id="rId237" Type="http://schemas.openxmlformats.org/officeDocument/2006/relationships/externalLink" Target="externalLinks/externalLink228.xml"/><Relationship Id="rId279" Type="http://schemas.openxmlformats.org/officeDocument/2006/relationships/externalLink" Target="externalLinks/externalLink270.xml"/><Relationship Id="rId43" Type="http://schemas.openxmlformats.org/officeDocument/2006/relationships/externalLink" Target="externalLinks/externalLink34.xml"/><Relationship Id="rId139" Type="http://schemas.openxmlformats.org/officeDocument/2006/relationships/externalLink" Target="externalLinks/externalLink130.xml"/><Relationship Id="rId290" Type="http://schemas.openxmlformats.org/officeDocument/2006/relationships/externalLink" Target="externalLinks/externalLink281.xml"/><Relationship Id="rId304" Type="http://schemas.openxmlformats.org/officeDocument/2006/relationships/externalLink" Target="externalLinks/externalLink295.xml"/><Relationship Id="rId346" Type="http://schemas.openxmlformats.org/officeDocument/2006/relationships/externalLink" Target="externalLinks/externalLink337.xml"/><Relationship Id="rId85" Type="http://schemas.openxmlformats.org/officeDocument/2006/relationships/externalLink" Target="externalLinks/externalLink76.xml"/><Relationship Id="rId150" Type="http://schemas.openxmlformats.org/officeDocument/2006/relationships/externalLink" Target="externalLinks/externalLink141.xml"/><Relationship Id="rId192" Type="http://schemas.openxmlformats.org/officeDocument/2006/relationships/externalLink" Target="externalLinks/externalLink183.xml"/><Relationship Id="rId206" Type="http://schemas.openxmlformats.org/officeDocument/2006/relationships/externalLink" Target="externalLinks/externalLink197.xml"/><Relationship Id="rId248" Type="http://schemas.openxmlformats.org/officeDocument/2006/relationships/externalLink" Target="externalLinks/externalLink239.xml"/><Relationship Id="rId12" Type="http://schemas.openxmlformats.org/officeDocument/2006/relationships/externalLink" Target="externalLinks/externalLink3.xml"/><Relationship Id="rId108" Type="http://schemas.openxmlformats.org/officeDocument/2006/relationships/externalLink" Target="externalLinks/externalLink99.xml"/><Relationship Id="rId315" Type="http://schemas.openxmlformats.org/officeDocument/2006/relationships/externalLink" Target="externalLinks/externalLink306.xml"/><Relationship Id="rId357" Type="http://schemas.openxmlformats.org/officeDocument/2006/relationships/externalLink" Target="externalLinks/externalLink348.xml"/><Relationship Id="rId54" Type="http://schemas.openxmlformats.org/officeDocument/2006/relationships/externalLink" Target="externalLinks/externalLink45.xml"/><Relationship Id="rId96" Type="http://schemas.openxmlformats.org/officeDocument/2006/relationships/externalLink" Target="externalLinks/externalLink87.xml"/><Relationship Id="rId161" Type="http://schemas.openxmlformats.org/officeDocument/2006/relationships/externalLink" Target="externalLinks/externalLink152.xml"/><Relationship Id="rId217" Type="http://schemas.openxmlformats.org/officeDocument/2006/relationships/externalLink" Target="externalLinks/externalLink208.xml"/><Relationship Id="rId259" Type="http://schemas.openxmlformats.org/officeDocument/2006/relationships/externalLink" Target="externalLinks/externalLink250.xml"/><Relationship Id="rId23" Type="http://schemas.openxmlformats.org/officeDocument/2006/relationships/externalLink" Target="externalLinks/externalLink14.xml"/><Relationship Id="rId119" Type="http://schemas.openxmlformats.org/officeDocument/2006/relationships/externalLink" Target="externalLinks/externalLink110.xml"/><Relationship Id="rId270" Type="http://schemas.openxmlformats.org/officeDocument/2006/relationships/externalLink" Target="externalLinks/externalLink261.xml"/><Relationship Id="rId326" Type="http://schemas.openxmlformats.org/officeDocument/2006/relationships/externalLink" Target="externalLinks/externalLink317.xml"/><Relationship Id="rId65" Type="http://schemas.openxmlformats.org/officeDocument/2006/relationships/externalLink" Target="externalLinks/externalLink56.xml"/><Relationship Id="rId130" Type="http://schemas.openxmlformats.org/officeDocument/2006/relationships/externalLink" Target="externalLinks/externalLink121.xml"/><Relationship Id="rId172" Type="http://schemas.openxmlformats.org/officeDocument/2006/relationships/externalLink" Target="externalLinks/externalLink163.xml"/><Relationship Id="rId228" Type="http://schemas.openxmlformats.org/officeDocument/2006/relationships/externalLink" Target="externalLinks/externalLink219.xml"/><Relationship Id="rId281" Type="http://schemas.openxmlformats.org/officeDocument/2006/relationships/externalLink" Target="externalLinks/externalLink272.xml"/><Relationship Id="rId337" Type="http://schemas.openxmlformats.org/officeDocument/2006/relationships/externalLink" Target="externalLinks/externalLink328.xml"/><Relationship Id="rId34" Type="http://schemas.openxmlformats.org/officeDocument/2006/relationships/externalLink" Target="externalLinks/externalLink25.xml"/><Relationship Id="rId76" Type="http://schemas.openxmlformats.org/officeDocument/2006/relationships/externalLink" Target="externalLinks/externalLink67.xml"/><Relationship Id="rId141" Type="http://schemas.openxmlformats.org/officeDocument/2006/relationships/externalLink" Target="externalLinks/externalLink132.xml"/><Relationship Id="rId7" Type="http://schemas.openxmlformats.org/officeDocument/2006/relationships/worksheet" Target="worksheets/sheet7.xml"/><Relationship Id="rId183" Type="http://schemas.openxmlformats.org/officeDocument/2006/relationships/externalLink" Target="externalLinks/externalLink174.xml"/><Relationship Id="rId239" Type="http://schemas.openxmlformats.org/officeDocument/2006/relationships/externalLink" Target="externalLinks/externalLink230.xml"/><Relationship Id="rId250" Type="http://schemas.openxmlformats.org/officeDocument/2006/relationships/externalLink" Target="externalLinks/externalLink241.xml"/><Relationship Id="rId292" Type="http://schemas.openxmlformats.org/officeDocument/2006/relationships/externalLink" Target="externalLinks/externalLink283.xml"/><Relationship Id="rId306" Type="http://schemas.openxmlformats.org/officeDocument/2006/relationships/externalLink" Target="externalLinks/externalLink297.xml"/><Relationship Id="rId45" Type="http://schemas.openxmlformats.org/officeDocument/2006/relationships/externalLink" Target="externalLinks/externalLink36.xml"/><Relationship Id="rId87" Type="http://schemas.openxmlformats.org/officeDocument/2006/relationships/externalLink" Target="externalLinks/externalLink78.xml"/><Relationship Id="rId110" Type="http://schemas.openxmlformats.org/officeDocument/2006/relationships/externalLink" Target="externalLinks/externalLink101.xml"/><Relationship Id="rId348" Type="http://schemas.openxmlformats.org/officeDocument/2006/relationships/externalLink" Target="externalLinks/externalLink339.xml"/><Relationship Id="rId152" Type="http://schemas.openxmlformats.org/officeDocument/2006/relationships/externalLink" Target="externalLinks/externalLink143.xml"/><Relationship Id="rId194" Type="http://schemas.openxmlformats.org/officeDocument/2006/relationships/externalLink" Target="externalLinks/externalLink185.xml"/><Relationship Id="rId208" Type="http://schemas.openxmlformats.org/officeDocument/2006/relationships/externalLink" Target="externalLinks/externalLink199.xml"/><Relationship Id="rId261" Type="http://schemas.openxmlformats.org/officeDocument/2006/relationships/externalLink" Target="externalLinks/externalLink252.xml"/><Relationship Id="rId14" Type="http://schemas.openxmlformats.org/officeDocument/2006/relationships/externalLink" Target="externalLinks/externalLink5.xml"/><Relationship Id="rId56" Type="http://schemas.openxmlformats.org/officeDocument/2006/relationships/externalLink" Target="externalLinks/externalLink47.xml"/><Relationship Id="rId317" Type="http://schemas.openxmlformats.org/officeDocument/2006/relationships/externalLink" Target="externalLinks/externalLink308.xml"/><Relationship Id="rId359" Type="http://schemas.openxmlformats.org/officeDocument/2006/relationships/externalLink" Target="externalLinks/externalLink350.xml"/><Relationship Id="rId98" Type="http://schemas.openxmlformats.org/officeDocument/2006/relationships/externalLink" Target="externalLinks/externalLink89.xml"/><Relationship Id="rId121" Type="http://schemas.openxmlformats.org/officeDocument/2006/relationships/externalLink" Target="externalLinks/externalLink112.xml"/><Relationship Id="rId163" Type="http://schemas.openxmlformats.org/officeDocument/2006/relationships/externalLink" Target="externalLinks/externalLink154.xml"/><Relationship Id="rId219" Type="http://schemas.openxmlformats.org/officeDocument/2006/relationships/externalLink" Target="externalLinks/externalLink210.xml"/><Relationship Id="rId230" Type="http://schemas.openxmlformats.org/officeDocument/2006/relationships/externalLink" Target="externalLinks/externalLink221.xml"/><Relationship Id="rId25" Type="http://schemas.openxmlformats.org/officeDocument/2006/relationships/externalLink" Target="externalLinks/externalLink16.xml"/><Relationship Id="rId67" Type="http://schemas.openxmlformats.org/officeDocument/2006/relationships/externalLink" Target="externalLinks/externalLink58.xml"/><Relationship Id="rId272" Type="http://schemas.openxmlformats.org/officeDocument/2006/relationships/externalLink" Target="externalLinks/externalLink263.xml"/><Relationship Id="rId328" Type="http://schemas.openxmlformats.org/officeDocument/2006/relationships/externalLink" Target="externalLinks/externalLink319.xml"/><Relationship Id="rId132" Type="http://schemas.openxmlformats.org/officeDocument/2006/relationships/externalLink" Target="externalLinks/externalLink123.xml"/><Relationship Id="rId174" Type="http://schemas.openxmlformats.org/officeDocument/2006/relationships/externalLink" Target="externalLinks/externalLink165.xml"/><Relationship Id="rId220" Type="http://schemas.openxmlformats.org/officeDocument/2006/relationships/externalLink" Target="externalLinks/externalLink211.xml"/><Relationship Id="rId241" Type="http://schemas.openxmlformats.org/officeDocument/2006/relationships/externalLink" Target="externalLinks/externalLink232.xml"/><Relationship Id="rId15" Type="http://schemas.openxmlformats.org/officeDocument/2006/relationships/externalLink" Target="externalLinks/externalLink6.xml"/><Relationship Id="rId36" Type="http://schemas.openxmlformats.org/officeDocument/2006/relationships/externalLink" Target="externalLinks/externalLink27.xml"/><Relationship Id="rId57" Type="http://schemas.openxmlformats.org/officeDocument/2006/relationships/externalLink" Target="externalLinks/externalLink48.xml"/><Relationship Id="rId262" Type="http://schemas.openxmlformats.org/officeDocument/2006/relationships/externalLink" Target="externalLinks/externalLink253.xml"/><Relationship Id="rId283" Type="http://schemas.openxmlformats.org/officeDocument/2006/relationships/externalLink" Target="externalLinks/externalLink274.xml"/><Relationship Id="rId318" Type="http://schemas.openxmlformats.org/officeDocument/2006/relationships/externalLink" Target="externalLinks/externalLink309.xml"/><Relationship Id="rId339" Type="http://schemas.openxmlformats.org/officeDocument/2006/relationships/externalLink" Target="externalLinks/externalLink330.xml"/><Relationship Id="rId78" Type="http://schemas.openxmlformats.org/officeDocument/2006/relationships/externalLink" Target="externalLinks/externalLink69.xml"/><Relationship Id="rId99" Type="http://schemas.openxmlformats.org/officeDocument/2006/relationships/externalLink" Target="externalLinks/externalLink90.xml"/><Relationship Id="rId101" Type="http://schemas.openxmlformats.org/officeDocument/2006/relationships/externalLink" Target="externalLinks/externalLink92.xml"/><Relationship Id="rId122" Type="http://schemas.openxmlformats.org/officeDocument/2006/relationships/externalLink" Target="externalLinks/externalLink113.xml"/><Relationship Id="rId143" Type="http://schemas.openxmlformats.org/officeDocument/2006/relationships/externalLink" Target="externalLinks/externalLink134.xml"/><Relationship Id="rId164" Type="http://schemas.openxmlformats.org/officeDocument/2006/relationships/externalLink" Target="externalLinks/externalLink155.xml"/><Relationship Id="rId185" Type="http://schemas.openxmlformats.org/officeDocument/2006/relationships/externalLink" Target="externalLinks/externalLink176.xml"/><Relationship Id="rId350" Type="http://schemas.openxmlformats.org/officeDocument/2006/relationships/externalLink" Target="externalLinks/externalLink341.xml"/><Relationship Id="rId9" Type="http://schemas.openxmlformats.org/officeDocument/2006/relationships/worksheet" Target="worksheets/sheet9.xml"/><Relationship Id="rId210" Type="http://schemas.openxmlformats.org/officeDocument/2006/relationships/externalLink" Target="externalLinks/externalLink201.xml"/><Relationship Id="rId26" Type="http://schemas.openxmlformats.org/officeDocument/2006/relationships/externalLink" Target="externalLinks/externalLink17.xml"/><Relationship Id="rId231" Type="http://schemas.openxmlformats.org/officeDocument/2006/relationships/externalLink" Target="externalLinks/externalLink222.xml"/><Relationship Id="rId252" Type="http://schemas.openxmlformats.org/officeDocument/2006/relationships/externalLink" Target="externalLinks/externalLink243.xml"/><Relationship Id="rId273" Type="http://schemas.openxmlformats.org/officeDocument/2006/relationships/externalLink" Target="externalLinks/externalLink264.xml"/><Relationship Id="rId294" Type="http://schemas.openxmlformats.org/officeDocument/2006/relationships/externalLink" Target="externalLinks/externalLink285.xml"/><Relationship Id="rId308" Type="http://schemas.openxmlformats.org/officeDocument/2006/relationships/externalLink" Target="externalLinks/externalLink299.xml"/><Relationship Id="rId329" Type="http://schemas.openxmlformats.org/officeDocument/2006/relationships/externalLink" Target="externalLinks/externalLink320.xml"/><Relationship Id="rId47" Type="http://schemas.openxmlformats.org/officeDocument/2006/relationships/externalLink" Target="externalLinks/externalLink38.xml"/><Relationship Id="rId68" Type="http://schemas.openxmlformats.org/officeDocument/2006/relationships/externalLink" Target="externalLinks/externalLink59.xml"/><Relationship Id="rId89" Type="http://schemas.openxmlformats.org/officeDocument/2006/relationships/externalLink" Target="externalLinks/externalLink80.xml"/><Relationship Id="rId112" Type="http://schemas.openxmlformats.org/officeDocument/2006/relationships/externalLink" Target="externalLinks/externalLink103.xml"/><Relationship Id="rId133" Type="http://schemas.openxmlformats.org/officeDocument/2006/relationships/externalLink" Target="externalLinks/externalLink124.xml"/><Relationship Id="rId154" Type="http://schemas.openxmlformats.org/officeDocument/2006/relationships/externalLink" Target="externalLinks/externalLink145.xml"/><Relationship Id="rId175" Type="http://schemas.openxmlformats.org/officeDocument/2006/relationships/externalLink" Target="externalLinks/externalLink166.xml"/><Relationship Id="rId340" Type="http://schemas.openxmlformats.org/officeDocument/2006/relationships/externalLink" Target="externalLinks/externalLink331.xml"/><Relationship Id="rId361" Type="http://schemas.openxmlformats.org/officeDocument/2006/relationships/externalLink" Target="externalLinks/externalLink352.xml"/><Relationship Id="rId196" Type="http://schemas.openxmlformats.org/officeDocument/2006/relationships/externalLink" Target="externalLinks/externalLink187.xml"/><Relationship Id="rId200" Type="http://schemas.openxmlformats.org/officeDocument/2006/relationships/externalLink" Target="externalLinks/externalLink191.xml"/><Relationship Id="rId16" Type="http://schemas.openxmlformats.org/officeDocument/2006/relationships/externalLink" Target="externalLinks/externalLink7.xml"/><Relationship Id="rId221" Type="http://schemas.openxmlformats.org/officeDocument/2006/relationships/externalLink" Target="externalLinks/externalLink212.xml"/><Relationship Id="rId242" Type="http://schemas.openxmlformats.org/officeDocument/2006/relationships/externalLink" Target="externalLinks/externalLink233.xml"/><Relationship Id="rId263" Type="http://schemas.openxmlformats.org/officeDocument/2006/relationships/externalLink" Target="externalLinks/externalLink254.xml"/><Relationship Id="rId284" Type="http://schemas.openxmlformats.org/officeDocument/2006/relationships/externalLink" Target="externalLinks/externalLink275.xml"/><Relationship Id="rId319" Type="http://schemas.openxmlformats.org/officeDocument/2006/relationships/externalLink" Target="externalLinks/externalLink310.xml"/><Relationship Id="rId37" Type="http://schemas.openxmlformats.org/officeDocument/2006/relationships/externalLink" Target="externalLinks/externalLink28.xml"/><Relationship Id="rId58" Type="http://schemas.openxmlformats.org/officeDocument/2006/relationships/externalLink" Target="externalLinks/externalLink49.xml"/><Relationship Id="rId79" Type="http://schemas.openxmlformats.org/officeDocument/2006/relationships/externalLink" Target="externalLinks/externalLink70.xml"/><Relationship Id="rId102" Type="http://schemas.openxmlformats.org/officeDocument/2006/relationships/externalLink" Target="externalLinks/externalLink93.xml"/><Relationship Id="rId123" Type="http://schemas.openxmlformats.org/officeDocument/2006/relationships/externalLink" Target="externalLinks/externalLink114.xml"/><Relationship Id="rId144" Type="http://schemas.openxmlformats.org/officeDocument/2006/relationships/externalLink" Target="externalLinks/externalLink135.xml"/><Relationship Id="rId330" Type="http://schemas.openxmlformats.org/officeDocument/2006/relationships/externalLink" Target="externalLinks/externalLink321.xml"/><Relationship Id="rId90" Type="http://schemas.openxmlformats.org/officeDocument/2006/relationships/externalLink" Target="externalLinks/externalLink81.xml"/><Relationship Id="rId165" Type="http://schemas.openxmlformats.org/officeDocument/2006/relationships/externalLink" Target="externalLinks/externalLink156.xml"/><Relationship Id="rId186" Type="http://schemas.openxmlformats.org/officeDocument/2006/relationships/externalLink" Target="externalLinks/externalLink177.xml"/><Relationship Id="rId351" Type="http://schemas.openxmlformats.org/officeDocument/2006/relationships/externalLink" Target="externalLinks/externalLink342.xml"/><Relationship Id="rId211" Type="http://schemas.openxmlformats.org/officeDocument/2006/relationships/externalLink" Target="externalLinks/externalLink202.xml"/><Relationship Id="rId232" Type="http://schemas.openxmlformats.org/officeDocument/2006/relationships/externalLink" Target="externalLinks/externalLink223.xml"/><Relationship Id="rId253" Type="http://schemas.openxmlformats.org/officeDocument/2006/relationships/externalLink" Target="externalLinks/externalLink244.xml"/><Relationship Id="rId274" Type="http://schemas.openxmlformats.org/officeDocument/2006/relationships/externalLink" Target="externalLinks/externalLink265.xml"/><Relationship Id="rId295" Type="http://schemas.openxmlformats.org/officeDocument/2006/relationships/externalLink" Target="externalLinks/externalLink286.xml"/><Relationship Id="rId309" Type="http://schemas.openxmlformats.org/officeDocument/2006/relationships/externalLink" Target="externalLinks/externalLink300.xml"/><Relationship Id="rId27" Type="http://schemas.openxmlformats.org/officeDocument/2006/relationships/externalLink" Target="externalLinks/externalLink18.xml"/><Relationship Id="rId48" Type="http://schemas.openxmlformats.org/officeDocument/2006/relationships/externalLink" Target="externalLinks/externalLink39.xml"/><Relationship Id="rId69" Type="http://schemas.openxmlformats.org/officeDocument/2006/relationships/externalLink" Target="externalLinks/externalLink60.xml"/><Relationship Id="rId113" Type="http://schemas.openxmlformats.org/officeDocument/2006/relationships/externalLink" Target="externalLinks/externalLink104.xml"/><Relationship Id="rId134" Type="http://schemas.openxmlformats.org/officeDocument/2006/relationships/externalLink" Target="externalLinks/externalLink125.xml"/><Relationship Id="rId320" Type="http://schemas.openxmlformats.org/officeDocument/2006/relationships/externalLink" Target="externalLinks/externalLink311.xml"/><Relationship Id="rId80" Type="http://schemas.openxmlformats.org/officeDocument/2006/relationships/externalLink" Target="externalLinks/externalLink71.xml"/><Relationship Id="rId155" Type="http://schemas.openxmlformats.org/officeDocument/2006/relationships/externalLink" Target="externalLinks/externalLink146.xml"/><Relationship Id="rId176" Type="http://schemas.openxmlformats.org/officeDocument/2006/relationships/externalLink" Target="externalLinks/externalLink167.xml"/><Relationship Id="rId197" Type="http://schemas.openxmlformats.org/officeDocument/2006/relationships/externalLink" Target="externalLinks/externalLink188.xml"/><Relationship Id="rId341" Type="http://schemas.openxmlformats.org/officeDocument/2006/relationships/externalLink" Target="externalLinks/externalLink332.xml"/><Relationship Id="rId362" Type="http://schemas.openxmlformats.org/officeDocument/2006/relationships/externalLink" Target="externalLinks/externalLink353.xml"/><Relationship Id="rId201" Type="http://schemas.openxmlformats.org/officeDocument/2006/relationships/externalLink" Target="externalLinks/externalLink192.xml"/><Relationship Id="rId222" Type="http://schemas.openxmlformats.org/officeDocument/2006/relationships/externalLink" Target="externalLinks/externalLink213.xml"/><Relationship Id="rId243" Type="http://schemas.openxmlformats.org/officeDocument/2006/relationships/externalLink" Target="externalLinks/externalLink234.xml"/><Relationship Id="rId264" Type="http://schemas.openxmlformats.org/officeDocument/2006/relationships/externalLink" Target="externalLinks/externalLink255.xml"/><Relationship Id="rId285" Type="http://schemas.openxmlformats.org/officeDocument/2006/relationships/externalLink" Target="externalLinks/externalLink276.xml"/><Relationship Id="rId17" Type="http://schemas.openxmlformats.org/officeDocument/2006/relationships/externalLink" Target="externalLinks/externalLink8.xml"/><Relationship Id="rId38" Type="http://schemas.openxmlformats.org/officeDocument/2006/relationships/externalLink" Target="externalLinks/externalLink29.xml"/><Relationship Id="rId59" Type="http://schemas.openxmlformats.org/officeDocument/2006/relationships/externalLink" Target="externalLinks/externalLink50.xml"/><Relationship Id="rId103" Type="http://schemas.openxmlformats.org/officeDocument/2006/relationships/externalLink" Target="externalLinks/externalLink94.xml"/><Relationship Id="rId124" Type="http://schemas.openxmlformats.org/officeDocument/2006/relationships/externalLink" Target="externalLinks/externalLink115.xml"/><Relationship Id="rId310" Type="http://schemas.openxmlformats.org/officeDocument/2006/relationships/externalLink" Target="externalLinks/externalLink301.xml"/><Relationship Id="rId70" Type="http://schemas.openxmlformats.org/officeDocument/2006/relationships/externalLink" Target="externalLinks/externalLink61.xml"/><Relationship Id="rId91" Type="http://schemas.openxmlformats.org/officeDocument/2006/relationships/externalLink" Target="externalLinks/externalLink82.xml"/><Relationship Id="rId145" Type="http://schemas.openxmlformats.org/officeDocument/2006/relationships/externalLink" Target="externalLinks/externalLink136.xml"/><Relationship Id="rId166" Type="http://schemas.openxmlformats.org/officeDocument/2006/relationships/externalLink" Target="externalLinks/externalLink157.xml"/><Relationship Id="rId187" Type="http://schemas.openxmlformats.org/officeDocument/2006/relationships/externalLink" Target="externalLinks/externalLink178.xml"/><Relationship Id="rId331" Type="http://schemas.openxmlformats.org/officeDocument/2006/relationships/externalLink" Target="externalLinks/externalLink322.xml"/><Relationship Id="rId352" Type="http://schemas.openxmlformats.org/officeDocument/2006/relationships/externalLink" Target="externalLinks/externalLink343.xml"/><Relationship Id="rId1" Type="http://schemas.openxmlformats.org/officeDocument/2006/relationships/worksheet" Target="worksheets/sheet1.xml"/><Relationship Id="rId212" Type="http://schemas.openxmlformats.org/officeDocument/2006/relationships/externalLink" Target="externalLinks/externalLink203.xml"/><Relationship Id="rId233" Type="http://schemas.openxmlformats.org/officeDocument/2006/relationships/externalLink" Target="externalLinks/externalLink224.xml"/><Relationship Id="rId254" Type="http://schemas.openxmlformats.org/officeDocument/2006/relationships/externalLink" Target="externalLinks/externalLink245.xml"/><Relationship Id="rId28" Type="http://schemas.openxmlformats.org/officeDocument/2006/relationships/externalLink" Target="externalLinks/externalLink19.xml"/><Relationship Id="rId49" Type="http://schemas.openxmlformats.org/officeDocument/2006/relationships/externalLink" Target="externalLinks/externalLink40.xml"/><Relationship Id="rId114" Type="http://schemas.openxmlformats.org/officeDocument/2006/relationships/externalLink" Target="externalLinks/externalLink105.xml"/><Relationship Id="rId275" Type="http://schemas.openxmlformats.org/officeDocument/2006/relationships/externalLink" Target="externalLinks/externalLink266.xml"/><Relationship Id="rId296" Type="http://schemas.openxmlformats.org/officeDocument/2006/relationships/externalLink" Target="externalLinks/externalLink287.xml"/><Relationship Id="rId300" Type="http://schemas.openxmlformats.org/officeDocument/2006/relationships/externalLink" Target="externalLinks/externalLink291.xml"/><Relationship Id="rId60" Type="http://schemas.openxmlformats.org/officeDocument/2006/relationships/externalLink" Target="externalLinks/externalLink51.xml"/><Relationship Id="rId81" Type="http://schemas.openxmlformats.org/officeDocument/2006/relationships/externalLink" Target="externalLinks/externalLink72.xml"/><Relationship Id="rId135" Type="http://schemas.openxmlformats.org/officeDocument/2006/relationships/externalLink" Target="externalLinks/externalLink126.xml"/><Relationship Id="rId156" Type="http://schemas.openxmlformats.org/officeDocument/2006/relationships/externalLink" Target="externalLinks/externalLink147.xml"/><Relationship Id="rId177" Type="http://schemas.openxmlformats.org/officeDocument/2006/relationships/externalLink" Target="externalLinks/externalLink168.xml"/><Relationship Id="rId198" Type="http://schemas.openxmlformats.org/officeDocument/2006/relationships/externalLink" Target="externalLinks/externalLink189.xml"/><Relationship Id="rId321" Type="http://schemas.openxmlformats.org/officeDocument/2006/relationships/externalLink" Target="externalLinks/externalLink312.xml"/><Relationship Id="rId342" Type="http://schemas.openxmlformats.org/officeDocument/2006/relationships/externalLink" Target="externalLinks/externalLink333.xml"/><Relationship Id="rId363" Type="http://schemas.openxmlformats.org/officeDocument/2006/relationships/theme" Target="theme/theme1.xml"/><Relationship Id="rId202" Type="http://schemas.openxmlformats.org/officeDocument/2006/relationships/externalLink" Target="externalLinks/externalLink193.xml"/><Relationship Id="rId223" Type="http://schemas.openxmlformats.org/officeDocument/2006/relationships/externalLink" Target="externalLinks/externalLink214.xml"/><Relationship Id="rId244" Type="http://schemas.openxmlformats.org/officeDocument/2006/relationships/externalLink" Target="externalLinks/externalLink235.xml"/><Relationship Id="rId18" Type="http://schemas.openxmlformats.org/officeDocument/2006/relationships/externalLink" Target="externalLinks/externalLink9.xml"/><Relationship Id="rId39" Type="http://schemas.openxmlformats.org/officeDocument/2006/relationships/externalLink" Target="externalLinks/externalLink30.xml"/><Relationship Id="rId265" Type="http://schemas.openxmlformats.org/officeDocument/2006/relationships/externalLink" Target="externalLinks/externalLink256.xml"/><Relationship Id="rId286" Type="http://schemas.openxmlformats.org/officeDocument/2006/relationships/externalLink" Target="externalLinks/externalLink277.xml"/><Relationship Id="rId50" Type="http://schemas.openxmlformats.org/officeDocument/2006/relationships/externalLink" Target="externalLinks/externalLink41.xml"/><Relationship Id="rId104" Type="http://schemas.openxmlformats.org/officeDocument/2006/relationships/externalLink" Target="externalLinks/externalLink95.xml"/><Relationship Id="rId125" Type="http://schemas.openxmlformats.org/officeDocument/2006/relationships/externalLink" Target="externalLinks/externalLink116.xml"/><Relationship Id="rId146" Type="http://schemas.openxmlformats.org/officeDocument/2006/relationships/externalLink" Target="externalLinks/externalLink137.xml"/><Relationship Id="rId167" Type="http://schemas.openxmlformats.org/officeDocument/2006/relationships/externalLink" Target="externalLinks/externalLink158.xml"/><Relationship Id="rId188" Type="http://schemas.openxmlformats.org/officeDocument/2006/relationships/externalLink" Target="externalLinks/externalLink179.xml"/><Relationship Id="rId311" Type="http://schemas.openxmlformats.org/officeDocument/2006/relationships/externalLink" Target="externalLinks/externalLink302.xml"/><Relationship Id="rId332" Type="http://schemas.openxmlformats.org/officeDocument/2006/relationships/externalLink" Target="externalLinks/externalLink323.xml"/><Relationship Id="rId353" Type="http://schemas.openxmlformats.org/officeDocument/2006/relationships/externalLink" Target="externalLinks/externalLink344.xml"/><Relationship Id="rId71" Type="http://schemas.openxmlformats.org/officeDocument/2006/relationships/externalLink" Target="externalLinks/externalLink62.xml"/><Relationship Id="rId92" Type="http://schemas.openxmlformats.org/officeDocument/2006/relationships/externalLink" Target="externalLinks/externalLink83.xml"/><Relationship Id="rId213" Type="http://schemas.openxmlformats.org/officeDocument/2006/relationships/externalLink" Target="externalLinks/externalLink204.xml"/><Relationship Id="rId234" Type="http://schemas.openxmlformats.org/officeDocument/2006/relationships/externalLink" Target="externalLinks/externalLink225.xml"/><Relationship Id="rId2" Type="http://schemas.openxmlformats.org/officeDocument/2006/relationships/worksheet" Target="worksheets/sheet2.xml"/><Relationship Id="rId29" Type="http://schemas.openxmlformats.org/officeDocument/2006/relationships/externalLink" Target="externalLinks/externalLink20.xml"/><Relationship Id="rId255" Type="http://schemas.openxmlformats.org/officeDocument/2006/relationships/externalLink" Target="externalLinks/externalLink246.xml"/><Relationship Id="rId276" Type="http://schemas.openxmlformats.org/officeDocument/2006/relationships/externalLink" Target="externalLinks/externalLink267.xml"/><Relationship Id="rId297" Type="http://schemas.openxmlformats.org/officeDocument/2006/relationships/externalLink" Target="externalLinks/externalLink288.xml"/><Relationship Id="rId40" Type="http://schemas.openxmlformats.org/officeDocument/2006/relationships/externalLink" Target="externalLinks/externalLink31.xml"/><Relationship Id="rId115" Type="http://schemas.openxmlformats.org/officeDocument/2006/relationships/externalLink" Target="externalLinks/externalLink106.xml"/><Relationship Id="rId136" Type="http://schemas.openxmlformats.org/officeDocument/2006/relationships/externalLink" Target="externalLinks/externalLink127.xml"/><Relationship Id="rId157" Type="http://schemas.openxmlformats.org/officeDocument/2006/relationships/externalLink" Target="externalLinks/externalLink148.xml"/><Relationship Id="rId178" Type="http://schemas.openxmlformats.org/officeDocument/2006/relationships/externalLink" Target="externalLinks/externalLink169.xml"/><Relationship Id="rId301" Type="http://schemas.openxmlformats.org/officeDocument/2006/relationships/externalLink" Target="externalLinks/externalLink292.xml"/><Relationship Id="rId322" Type="http://schemas.openxmlformats.org/officeDocument/2006/relationships/externalLink" Target="externalLinks/externalLink313.xml"/><Relationship Id="rId343" Type="http://schemas.openxmlformats.org/officeDocument/2006/relationships/externalLink" Target="externalLinks/externalLink334.xml"/><Relationship Id="rId364" Type="http://schemas.openxmlformats.org/officeDocument/2006/relationships/styles" Target="styles.xml"/><Relationship Id="rId61" Type="http://schemas.openxmlformats.org/officeDocument/2006/relationships/externalLink" Target="externalLinks/externalLink52.xml"/><Relationship Id="rId82" Type="http://schemas.openxmlformats.org/officeDocument/2006/relationships/externalLink" Target="externalLinks/externalLink73.xml"/><Relationship Id="rId199" Type="http://schemas.openxmlformats.org/officeDocument/2006/relationships/externalLink" Target="externalLinks/externalLink190.xml"/><Relationship Id="rId203" Type="http://schemas.openxmlformats.org/officeDocument/2006/relationships/externalLink" Target="externalLinks/externalLink194.xml"/><Relationship Id="rId19" Type="http://schemas.openxmlformats.org/officeDocument/2006/relationships/externalLink" Target="externalLinks/externalLink10.xml"/><Relationship Id="rId224" Type="http://schemas.openxmlformats.org/officeDocument/2006/relationships/externalLink" Target="externalLinks/externalLink215.xml"/><Relationship Id="rId245" Type="http://schemas.openxmlformats.org/officeDocument/2006/relationships/externalLink" Target="externalLinks/externalLink236.xml"/><Relationship Id="rId266" Type="http://schemas.openxmlformats.org/officeDocument/2006/relationships/externalLink" Target="externalLinks/externalLink257.xml"/><Relationship Id="rId287" Type="http://schemas.openxmlformats.org/officeDocument/2006/relationships/externalLink" Target="externalLinks/externalLink278.xml"/><Relationship Id="rId30" Type="http://schemas.openxmlformats.org/officeDocument/2006/relationships/externalLink" Target="externalLinks/externalLink21.xml"/><Relationship Id="rId105" Type="http://schemas.openxmlformats.org/officeDocument/2006/relationships/externalLink" Target="externalLinks/externalLink96.xml"/><Relationship Id="rId126" Type="http://schemas.openxmlformats.org/officeDocument/2006/relationships/externalLink" Target="externalLinks/externalLink117.xml"/><Relationship Id="rId147" Type="http://schemas.openxmlformats.org/officeDocument/2006/relationships/externalLink" Target="externalLinks/externalLink138.xml"/><Relationship Id="rId168" Type="http://schemas.openxmlformats.org/officeDocument/2006/relationships/externalLink" Target="externalLinks/externalLink159.xml"/><Relationship Id="rId312" Type="http://schemas.openxmlformats.org/officeDocument/2006/relationships/externalLink" Target="externalLinks/externalLink303.xml"/><Relationship Id="rId333" Type="http://schemas.openxmlformats.org/officeDocument/2006/relationships/externalLink" Target="externalLinks/externalLink324.xml"/><Relationship Id="rId354" Type="http://schemas.openxmlformats.org/officeDocument/2006/relationships/externalLink" Target="externalLinks/externalLink345.xml"/><Relationship Id="rId51" Type="http://schemas.openxmlformats.org/officeDocument/2006/relationships/externalLink" Target="externalLinks/externalLink42.xml"/><Relationship Id="rId72" Type="http://schemas.openxmlformats.org/officeDocument/2006/relationships/externalLink" Target="externalLinks/externalLink63.xml"/><Relationship Id="rId93" Type="http://schemas.openxmlformats.org/officeDocument/2006/relationships/externalLink" Target="externalLinks/externalLink84.xml"/><Relationship Id="rId189" Type="http://schemas.openxmlformats.org/officeDocument/2006/relationships/externalLink" Target="externalLinks/externalLink180.xml"/><Relationship Id="rId3" Type="http://schemas.openxmlformats.org/officeDocument/2006/relationships/worksheet" Target="worksheets/sheet3.xml"/><Relationship Id="rId214" Type="http://schemas.openxmlformats.org/officeDocument/2006/relationships/externalLink" Target="externalLinks/externalLink205.xml"/><Relationship Id="rId235" Type="http://schemas.openxmlformats.org/officeDocument/2006/relationships/externalLink" Target="externalLinks/externalLink226.xml"/><Relationship Id="rId256" Type="http://schemas.openxmlformats.org/officeDocument/2006/relationships/externalLink" Target="externalLinks/externalLink247.xml"/><Relationship Id="rId277" Type="http://schemas.openxmlformats.org/officeDocument/2006/relationships/externalLink" Target="externalLinks/externalLink268.xml"/><Relationship Id="rId298" Type="http://schemas.openxmlformats.org/officeDocument/2006/relationships/externalLink" Target="externalLinks/externalLink289.xml"/><Relationship Id="rId116" Type="http://schemas.openxmlformats.org/officeDocument/2006/relationships/externalLink" Target="externalLinks/externalLink107.xml"/><Relationship Id="rId137" Type="http://schemas.openxmlformats.org/officeDocument/2006/relationships/externalLink" Target="externalLinks/externalLink128.xml"/><Relationship Id="rId158" Type="http://schemas.openxmlformats.org/officeDocument/2006/relationships/externalLink" Target="externalLinks/externalLink149.xml"/><Relationship Id="rId302" Type="http://schemas.openxmlformats.org/officeDocument/2006/relationships/externalLink" Target="externalLinks/externalLink293.xml"/><Relationship Id="rId323" Type="http://schemas.openxmlformats.org/officeDocument/2006/relationships/externalLink" Target="externalLinks/externalLink314.xml"/><Relationship Id="rId344" Type="http://schemas.openxmlformats.org/officeDocument/2006/relationships/externalLink" Target="externalLinks/externalLink335.xml"/><Relationship Id="rId20" Type="http://schemas.openxmlformats.org/officeDocument/2006/relationships/externalLink" Target="externalLinks/externalLink11.xml"/><Relationship Id="rId41" Type="http://schemas.openxmlformats.org/officeDocument/2006/relationships/externalLink" Target="externalLinks/externalLink32.xml"/><Relationship Id="rId62" Type="http://schemas.openxmlformats.org/officeDocument/2006/relationships/externalLink" Target="externalLinks/externalLink53.xml"/><Relationship Id="rId83" Type="http://schemas.openxmlformats.org/officeDocument/2006/relationships/externalLink" Target="externalLinks/externalLink74.xml"/><Relationship Id="rId179" Type="http://schemas.openxmlformats.org/officeDocument/2006/relationships/externalLink" Target="externalLinks/externalLink170.xml"/><Relationship Id="rId365" Type="http://schemas.openxmlformats.org/officeDocument/2006/relationships/sharedStrings" Target="sharedStrings.xml"/><Relationship Id="rId190" Type="http://schemas.openxmlformats.org/officeDocument/2006/relationships/externalLink" Target="externalLinks/externalLink181.xml"/><Relationship Id="rId204" Type="http://schemas.openxmlformats.org/officeDocument/2006/relationships/externalLink" Target="externalLinks/externalLink195.xml"/><Relationship Id="rId225" Type="http://schemas.openxmlformats.org/officeDocument/2006/relationships/externalLink" Target="externalLinks/externalLink216.xml"/><Relationship Id="rId246" Type="http://schemas.openxmlformats.org/officeDocument/2006/relationships/externalLink" Target="externalLinks/externalLink237.xml"/><Relationship Id="rId267" Type="http://schemas.openxmlformats.org/officeDocument/2006/relationships/externalLink" Target="externalLinks/externalLink258.xml"/><Relationship Id="rId288" Type="http://schemas.openxmlformats.org/officeDocument/2006/relationships/externalLink" Target="externalLinks/externalLink279.xml"/><Relationship Id="rId106" Type="http://schemas.openxmlformats.org/officeDocument/2006/relationships/externalLink" Target="externalLinks/externalLink97.xml"/><Relationship Id="rId127" Type="http://schemas.openxmlformats.org/officeDocument/2006/relationships/externalLink" Target="externalLinks/externalLink118.xml"/><Relationship Id="rId313" Type="http://schemas.openxmlformats.org/officeDocument/2006/relationships/externalLink" Target="externalLinks/externalLink304.xml"/><Relationship Id="rId10" Type="http://schemas.openxmlformats.org/officeDocument/2006/relationships/externalLink" Target="externalLinks/externalLink1.xml"/><Relationship Id="rId31" Type="http://schemas.openxmlformats.org/officeDocument/2006/relationships/externalLink" Target="externalLinks/externalLink22.xml"/><Relationship Id="rId52" Type="http://schemas.openxmlformats.org/officeDocument/2006/relationships/externalLink" Target="externalLinks/externalLink43.xml"/><Relationship Id="rId73" Type="http://schemas.openxmlformats.org/officeDocument/2006/relationships/externalLink" Target="externalLinks/externalLink64.xml"/><Relationship Id="rId94" Type="http://schemas.openxmlformats.org/officeDocument/2006/relationships/externalLink" Target="externalLinks/externalLink85.xml"/><Relationship Id="rId148" Type="http://schemas.openxmlformats.org/officeDocument/2006/relationships/externalLink" Target="externalLinks/externalLink139.xml"/><Relationship Id="rId169" Type="http://schemas.openxmlformats.org/officeDocument/2006/relationships/externalLink" Target="externalLinks/externalLink160.xml"/><Relationship Id="rId334" Type="http://schemas.openxmlformats.org/officeDocument/2006/relationships/externalLink" Target="externalLinks/externalLink325.xml"/><Relationship Id="rId355" Type="http://schemas.openxmlformats.org/officeDocument/2006/relationships/externalLink" Target="externalLinks/externalLink346.xml"/><Relationship Id="rId4" Type="http://schemas.openxmlformats.org/officeDocument/2006/relationships/worksheet" Target="worksheets/sheet4.xml"/><Relationship Id="rId180" Type="http://schemas.openxmlformats.org/officeDocument/2006/relationships/externalLink" Target="externalLinks/externalLink171.xml"/><Relationship Id="rId215" Type="http://schemas.openxmlformats.org/officeDocument/2006/relationships/externalLink" Target="externalLinks/externalLink206.xml"/><Relationship Id="rId236" Type="http://schemas.openxmlformats.org/officeDocument/2006/relationships/externalLink" Target="externalLinks/externalLink227.xml"/><Relationship Id="rId257" Type="http://schemas.openxmlformats.org/officeDocument/2006/relationships/externalLink" Target="externalLinks/externalLink248.xml"/><Relationship Id="rId278" Type="http://schemas.openxmlformats.org/officeDocument/2006/relationships/externalLink" Target="externalLinks/externalLink269.xml"/><Relationship Id="rId303" Type="http://schemas.openxmlformats.org/officeDocument/2006/relationships/externalLink" Target="externalLinks/externalLink294.xml"/><Relationship Id="rId42" Type="http://schemas.openxmlformats.org/officeDocument/2006/relationships/externalLink" Target="externalLinks/externalLink33.xml"/><Relationship Id="rId84" Type="http://schemas.openxmlformats.org/officeDocument/2006/relationships/externalLink" Target="externalLinks/externalLink75.xml"/><Relationship Id="rId138" Type="http://schemas.openxmlformats.org/officeDocument/2006/relationships/externalLink" Target="externalLinks/externalLink129.xml"/><Relationship Id="rId345" Type="http://schemas.openxmlformats.org/officeDocument/2006/relationships/externalLink" Target="externalLinks/externalLink336.xml"/><Relationship Id="rId191" Type="http://schemas.openxmlformats.org/officeDocument/2006/relationships/externalLink" Target="externalLinks/externalLink182.xml"/><Relationship Id="rId205" Type="http://schemas.openxmlformats.org/officeDocument/2006/relationships/externalLink" Target="externalLinks/externalLink196.xml"/><Relationship Id="rId247" Type="http://schemas.openxmlformats.org/officeDocument/2006/relationships/externalLink" Target="externalLinks/externalLink238.xml"/><Relationship Id="rId107" Type="http://schemas.openxmlformats.org/officeDocument/2006/relationships/externalLink" Target="externalLinks/externalLink98.xml"/><Relationship Id="rId289" Type="http://schemas.openxmlformats.org/officeDocument/2006/relationships/externalLink" Target="externalLinks/externalLink280.xml"/><Relationship Id="rId11" Type="http://schemas.openxmlformats.org/officeDocument/2006/relationships/externalLink" Target="externalLinks/externalLink2.xml"/><Relationship Id="rId53" Type="http://schemas.openxmlformats.org/officeDocument/2006/relationships/externalLink" Target="externalLinks/externalLink44.xml"/><Relationship Id="rId149" Type="http://schemas.openxmlformats.org/officeDocument/2006/relationships/externalLink" Target="externalLinks/externalLink140.xml"/><Relationship Id="rId314" Type="http://schemas.openxmlformats.org/officeDocument/2006/relationships/externalLink" Target="externalLinks/externalLink305.xml"/><Relationship Id="rId356" Type="http://schemas.openxmlformats.org/officeDocument/2006/relationships/externalLink" Target="externalLinks/externalLink347.xml"/><Relationship Id="rId95" Type="http://schemas.openxmlformats.org/officeDocument/2006/relationships/externalLink" Target="externalLinks/externalLink86.xml"/><Relationship Id="rId160" Type="http://schemas.openxmlformats.org/officeDocument/2006/relationships/externalLink" Target="externalLinks/externalLink151.xml"/><Relationship Id="rId216" Type="http://schemas.openxmlformats.org/officeDocument/2006/relationships/externalLink" Target="externalLinks/externalLink207.xml"/><Relationship Id="rId258" Type="http://schemas.openxmlformats.org/officeDocument/2006/relationships/externalLink" Target="externalLinks/externalLink249.xml"/><Relationship Id="rId22" Type="http://schemas.openxmlformats.org/officeDocument/2006/relationships/externalLink" Target="externalLinks/externalLink13.xml"/><Relationship Id="rId64" Type="http://schemas.openxmlformats.org/officeDocument/2006/relationships/externalLink" Target="externalLinks/externalLink55.xml"/><Relationship Id="rId118" Type="http://schemas.openxmlformats.org/officeDocument/2006/relationships/externalLink" Target="externalLinks/externalLink109.xml"/><Relationship Id="rId325" Type="http://schemas.openxmlformats.org/officeDocument/2006/relationships/externalLink" Target="externalLinks/externalLink316.xml"/><Relationship Id="rId171" Type="http://schemas.openxmlformats.org/officeDocument/2006/relationships/externalLink" Target="externalLinks/externalLink162.xml"/><Relationship Id="rId227" Type="http://schemas.openxmlformats.org/officeDocument/2006/relationships/externalLink" Target="externalLinks/externalLink218.xml"/><Relationship Id="rId269" Type="http://schemas.openxmlformats.org/officeDocument/2006/relationships/externalLink" Target="externalLinks/externalLink260.xml"/><Relationship Id="rId33" Type="http://schemas.openxmlformats.org/officeDocument/2006/relationships/externalLink" Target="externalLinks/externalLink24.xml"/><Relationship Id="rId129" Type="http://schemas.openxmlformats.org/officeDocument/2006/relationships/externalLink" Target="externalLinks/externalLink120.xml"/><Relationship Id="rId280" Type="http://schemas.openxmlformats.org/officeDocument/2006/relationships/externalLink" Target="externalLinks/externalLink271.xml"/><Relationship Id="rId336" Type="http://schemas.openxmlformats.org/officeDocument/2006/relationships/externalLink" Target="externalLinks/externalLink327.xml"/><Relationship Id="rId75" Type="http://schemas.openxmlformats.org/officeDocument/2006/relationships/externalLink" Target="externalLinks/externalLink66.xml"/><Relationship Id="rId140" Type="http://schemas.openxmlformats.org/officeDocument/2006/relationships/externalLink" Target="externalLinks/externalLink131.xml"/><Relationship Id="rId182" Type="http://schemas.openxmlformats.org/officeDocument/2006/relationships/externalLink" Target="externalLinks/externalLink173.xml"/><Relationship Id="rId6" Type="http://schemas.openxmlformats.org/officeDocument/2006/relationships/worksheet" Target="worksheets/sheet6.xml"/><Relationship Id="rId238" Type="http://schemas.openxmlformats.org/officeDocument/2006/relationships/externalLink" Target="externalLinks/externalLink229.xml"/><Relationship Id="rId291" Type="http://schemas.openxmlformats.org/officeDocument/2006/relationships/externalLink" Target="externalLinks/externalLink282.xml"/><Relationship Id="rId305" Type="http://schemas.openxmlformats.org/officeDocument/2006/relationships/externalLink" Target="externalLinks/externalLink296.xml"/><Relationship Id="rId347" Type="http://schemas.openxmlformats.org/officeDocument/2006/relationships/externalLink" Target="externalLinks/externalLink338.xml"/><Relationship Id="rId44" Type="http://schemas.openxmlformats.org/officeDocument/2006/relationships/externalLink" Target="externalLinks/externalLink35.xml"/><Relationship Id="rId86" Type="http://schemas.openxmlformats.org/officeDocument/2006/relationships/externalLink" Target="externalLinks/externalLink77.xml"/><Relationship Id="rId151" Type="http://schemas.openxmlformats.org/officeDocument/2006/relationships/externalLink" Target="externalLinks/externalLink142.xml"/><Relationship Id="rId193" Type="http://schemas.openxmlformats.org/officeDocument/2006/relationships/externalLink" Target="externalLinks/externalLink184.xml"/><Relationship Id="rId207" Type="http://schemas.openxmlformats.org/officeDocument/2006/relationships/externalLink" Target="externalLinks/externalLink198.xml"/><Relationship Id="rId249" Type="http://schemas.openxmlformats.org/officeDocument/2006/relationships/externalLink" Target="externalLinks/externalLink240.xml"/><Relationship Id="rId13" Type="http://schemas.openxmlformats.org/officeDocument/2006/relationships/externalLink" Target="externalLinks/externalLink4.xml"/><Relationship Id="rId109" Type="http://schemas.openxmlformats.org/officeDocument/2006/relationships/externalLink" Target="externalLinks/externalLink100.xml"/><Relationship Id="rId260" Type="http://schemas.openxmlformats.org/officeDocument/2006/relationships/externalLink" Target="externalLinks/externalLink251.xml"/><Relationship Id="rId316" Type="http://schemas.openxmlformats.org/officeDocument/2006/relationships/externalLink" Target="externalLinks/externalLink307.xml"/><Relationship Id="rId55" Type="http://schemas.openxmlformats.org/officeDocument/2006/relationships/externalLink" Target="externalLinks/externalLink46.xml"/><Relationship Id="rId97" Type="http://schemas.openxmlformats.org/officeDocument/2006/relationships/externalLink" Target="externalLinks/externalLink88.xml"/><Relationship Id="rId120" Type="http://schemas.openxmlformats.org/officeDocument/2006/relationships/externalLink" Target="externalLinks/externalLink111.xml"/><Relationship Id="rId358" Type="http://schemas.openxmlformats.org/officeDocument/2006/relationships/externalLink" Target="externalLinks/externalLink349.xml"/><Relationship Id="rId162" Type="http://schemas.openxmlformats.org/officeDocument/2006/relationships/externalLink" Target="externalLinks/externalLink153.xml"/><Relationship Id="rId218" Type="http://schemas.openxmlformats.org/officeDocument/2006/relationships/externalLink" Target="externalLinks/externalLink209.xml"/><Relationship Id="rId271" Type="http://schemas.openxmlformats.org/officeDocument/2006/relationships/externalLink" Target="externalLinks/externalLink262.xml"/><Relationship Id="rId24" Type="http://schemas.openxmlformats.org/officeDocument/2006/relationships/externalLink" Target="externalLinks/externalLink15.xml"/><Relationship Id="rId66" Type="http://schemas.openxmlformats.org/officeDocument/2006/relationships/externalLink" Target="externalLinks/externalLink57.xml"/><Relationship Id="rId131" Type="http://schemas.openxmlformats.org/officeDocument/2006/relationships/externalLink" Target="externalLinks/externalLink122.xml"/><Relationship Id="rId327" Type="http://schemas.openxmlformats.org/officeDocument/2006/relationships/externalLink" Target="externalLinks/externalLink318.xml"/><Relationship Id="rId173" Type="http://schemas.openxmlformats.org/officeDocument/2006/relationships/externalLink" Target="externalLinks/externalLink164.xml"/><Relationship Id="rId229" Type="http://schemas.openxmlformats.org/officeDocument/2006/relationships/externalLink" Target="externalLinks/externalLink220.xml"/><Relationship Id="rId240" Type="http://schemas.openxmlformats.org/officeDocument/2006/relationships/externalLink" Target="externalLinks/externalLink231.xml"/><Relationship Id="rId35" Type="http://schemas.openxmlformats.org/officeDocument/2006/relationships/externalLink" Target="externalLinks/externalLink26.xml"/><Relationship Id="rId77" Type="http://schemas.openxmlformats.org/officeDocument/2006/relationships/externalLink" Target="externalLinks/externalLink68.xml"/><Relationship Id="rId100" Type="http://schemas.openxmlformats.org/officeDocument/2006/relationships/externalLink" Target="externalLinks/externalLink91.xml"/><Relationship Id="rId282" Type="http://schemas.openxmlformats.org/officeDocument/2006/relationships/externalLink" Target="externalLinks/externalLink273.xml"/><Relationship Id="rId338" Type="http://schemas.openxmlformats.org/officeDocument/2006/relationships/externalLink" Target="externalLinks/externalLink329.xml"/><Relationship Id="rId8" Type="http://schemas.openxmlformats.org/officeDocument/2006/relationships/worksheet" Target="worksheets/sheet8.xml"/><Relationship Id="rId142" Type="http://schemas.openxmlformats.org/officeDocument/2006/relationships/externalLink" Target="externalLinks/externalLink133.xml"/><Relationship Id="rId184" Type="http://schemas.openxmlformats.org/officeDocument/2006/relationships/externalLink" Target="externalLinks/externalLink175.xml"/><Relationship Id="rId251" Type="http://schemas.openxmlformats.org/officeDocument/2006/relationships/externalLink" Target="externalLinks/externalLink242.xml"/><Relationship Id="rId46" Type="http://schemas.openxmlformats.org/officeDocument/2006/relationships/externalLink" Target="externalLinks/externalLink37.xml"/><Relationship Id="rId293" Type="http://schemas.openxmlformats.org/officeDocument/2006/relationships/externalLink" Target="externalLinks/externalLink284.xml"/><Relationship Id="rId307" Type="http://schemas.openxmlformats.org/officeDocument/2006/relationships/externalLink" Target="externalLinks/externalLink298.xml"/><Relationship Id="rId349" Type="http://schemas.openxmlformats.org/officeDocument/2006/relationships/externalLink" Target="externalLinks/externalLink340.xml"/><Relationship Id="rId88" Type="http://schemas.openxmlformats.org/officeDocument/2006/relationships/externalLink" Target="externalLinks/externalLink79.xml"/><Relationship Id="rId111" Type="http://schemas.openxmlformats.org/officeDocument/2006/relationships/externalLink" Target="externalLinks/externalLink102.xml"/><Relationship Id="rId153" Type="http://schemas.openxmlformats.org/officeDocument/2006/relationships/externalLink" Target="externalLinks/externalLink144.xml"/><Relationship Id="rId195" Type="http://schemas.openxmlformats.org/officeDocument/2006/relationships/externalLink" Target="externalLinks/externalLink186.xml"/><Relationship Id="rId209" Type="http://schemas.openxmlformats.org/officeDocument/2006/relationships/externalLink" Target="externalLinks/externalLink200.xml"/><Relationship Id="rId360" Type="http://schemas.openxmlformats.org/officeDocument/2006/relationships/externalLink" Target="externalLinks/externalLink35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server\Adnin\Users\singh\db1\BIJNEPALLY\VATTE_PALEM_CD3_WORK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server\Nagarjuna\WE%20Full\NALGONDA_HUDCO_WORKEST\HUDCO_7_VOILSINGARAM_KRISHNA_PR\3_PIPELINES_VOILSINGRAM.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D-DRIVE/Sub%20Divn%201/Estimates%20sent%20to%20EE%202017/Ayush%20Edulabad/Users/Rajesh/Desktop/singh/db1/BIJNEPALLY/VATTE_PALEM_CD3_WORKS.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server\Nagarjuna\WE%20Full\07%202010%20Marketing%20Estimates\2010-11_NAGAYALANK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YTC%20Works/YTC%20BCM%20HYD/Ekalavya%20Doors%20&amp;%20Roads%20Datas%2013-1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Documents%20and%20Settings/Venkat123/Local%20Settings/Temporary%20Internet%20Files/Content.IE5/CLYZ45MR/Ekalavya%20Doors%20&amp;%20Roads%20Datas%2013-14.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YTC%20-%20Khammam/Ekalavya%20Doors%20&amp;%20Roads%20Datas%2013-14.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server\Users\ADMIN\Downloads\NALGONDA_HUDCO_WORKEST\HUDCO_7_VOILSINGARAM_KRISHNA_PR\3_PIPELINES_VOILSINGRAM.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Tillu/Desktop/Principal%20and%20staff%20Quarter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rakash-pc\My%2520Documents\data_xy.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J://213%20-%20Mulugu/213%20-%20Mulugu/My%20Documents/data_xy.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ai/AppData/Roaming/Microsoft/Excel/YTC%20Works/YTC%20BCM%20HYD/Ekalavya%20Doors%20&amp;%20Roads%20Datas%2013-1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Users/Raghava/Desktop/BT%20Data.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My%20Documents\PMGSY%20Phase-I&amp;II\PMGSY\Estimates\Buildings\Mpp_newplan\Miryalaguda\MPP_Rajape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sai/AppData/Roaming/Microsoft/Excel/satyasai%20-sssc/Chintapalli/YTC%20Chintapalli%20RE/Ekalavya%20Doors%20&amp;%20Roads%20Datas%2013-14.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A://My%20Documents/PMGSY%20Phase-I&amp;II/PMGSY/Estimates/Buildings/Mpp_newplan/Miryalaguda/MPP_Rajapet.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tserver\Users\ADMIN\Downloads\works\works\Chaitanya\stadium%202.10%20crores\DSA\dsa%20reports\volley.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sree/Desktop/AP-Social%20Welfare%20School%20WE-07-01-19/Edlapadu%20Estimate%20&amp;%20Drawings/mAILED%20eSTIMATES/Users/naga/Downloads/Dat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tserver\Users\ADMIN\Downloads\office%20R&amp;B\sudhakar%20NZB-1\extrimists\manchippa\chedma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I:\Users\Raghava\Desktop\BT%20Data.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sai/AppData/Roaming/Microsoft/Excel/Chintapalli/YTC%20Chintapalli%20RE/Ekalavya%20Doors%20&amp;%20Roads%20Datas%2013-1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ZPP%20&amp;%20MPP%20Buildings\Podalakur-%20MPP%20Building\ACCOUNT%20BRANCH%20COMPAQ\KVR\roads\CS-Vchamber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Print\aptdc-mahanandi-civil-datas-estimate-20-9-07.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ARASWATHI\Dat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192.168.100.11\Vemulawada%20Hospital\Marketing%20Data\Data%20(14-1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192.168.100.11\Vemulawada%20Hospital\Marketing%20Data\Estimates\Estimates\Bowenpally\Up%20date\Estimates\Estimates\Narsingi\New%20work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erver\working%20estimate%202\wORKING%20ESTIMATE%20kapulapally.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192.168.100.11\Vemulawada%20Hospital\Marketing%20Data\Estimates\Estimates\Bowenpally\Up%20date\Estimates\Estimates\Medchal\2010-11\new%20estt%202011-1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YTC%20Works/YTC%20-%20Khammam/Documents%20and%20Settings/Venkat123/Local%20Settings/Temporary%20Internet%20Files/Content.IE5/CLYZ45MR/Ekalavya%20Doors%20&amp;%20Roads%20Datas%2013-1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sree/Desktop/AP-Social%20Welfare%20School%20WE-07-01-19/Edlapadu%20Estimate%20&amp;%20Drawings/mAILED%20eSTIMATES/Users/naga/Downloads/Nagarjuna/WE%20Full/07%202010%20Marketing%20Estimates/2010-11_NAGAYALANKA.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New%20works%202014-15/Medchal/Estimates/Estimates/Bowenpally/Up%20date/Estimates/Estimates/Narsingi/New%20works.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New%20works%202014-15/Medchal/Estimates/Estimates/Bowenpally/Up%20date/Estimates/Estimates/Medchal/2010-11/new%20estt%202011-1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smb://Edrcserver1/design/user/Cement/KVPgroup/E-Kvp/KVP-Engrs/PPRM-Housing/Namakkal%20Housing/School/T1037%20Entire%20School.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192.168.1.8\ESTIMATES%2520%2520-%2520ENGINEERS\Site%2520Engineer%2520-%2520SRIDHAR\Ghanpur%2520(St)%2520-%2520Sub%2520Division%2520%2520(NRDWP%2520works)\Dharmasagar%2520RWS%25202012-13%2520NRDWP%2520(SVS)\Dharmasagar%2520SVS\pumps-pm.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tserver\Filesrv\rws-common\NALGONDA_HUDCO_WORKEST\HUDCO_7_VOILSINGARAM_KRISHNA_PR\3_PIPELINES_VOILSINGRAM.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tserver\213%20-%20Mulugu\213%20-%20Mulugu\Documents%20and%20Settings\PRED\My%20Documents\Downloads\CRR\Medak_District_WW.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Users/sree/Desktop/AP-Social%20Welfare%20School%20WE-07-01-19/Edlapadu%20Estimate%20&amp;%20Drawings/mAILED%20eSTIMATES/Users/naga/Downloads/YMallikarjuna%20Reddy(SW)/OFFICE/AE's/AE-%20ATP/Degree%20College%20at%20Tadipatri.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vizag%20RIDF_X1\mahesh\t-s_models\MODEL1(chandrashek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Airport-tender\Aditya-%20BOQ-workings-To%20Site-04.08.04.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mb:\EDRCDATACENTER\ActivePrj\BandIP\BandF\Drawings\Cement\Prince\BOQ\O2120\Aditya-%20BOQ-workings-To%20Site-04.08.04.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My%20Documents%20250806/New%20P-B%20Rd.16-25.2/Vallampatla%20-Tharigoppula.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My%20Documents%20250806/New%20P-B%20Rd.16-25.2/Estimates/RIDF-XI/WARANGAL/RN%20road-05-0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92.168.100.11\Vemulawada%20Hospital\Marketing%20Data\Rythu%20bazar,%20Gaddiannaram.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92.168.100.11\Vemulawada%20Hospital\Marketing%20Data\Up%20date\Estimates\Estimates\Narsingi\New%20works.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92.168.100.11\Vemulawada%20Hospital\Marketing%20Data\Up%20date\Estimates\Estimates\Medchal\2010-11\new%20estt%202011-1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smb:\Accounts\D\project%20documents\DMRC%20IT%20Park\project%20documents\Kuwait%20Audit%20Bureau\Rate%20Analysis.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My%20Documents\to%20do%20in%20india.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mb:\EDRCDATACENTER\ActivePrj\BandIP\BandF\Drawings\Housing\NARAYAN\BOQ\O2120\O2120-C-HP-01-BOQ-WORKINGS-COLS.%20&amp;%20SLABS-ALL%20Flrs..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AK%20Project%2003\gsis%20qc%20branch%20ofc\gsis%20cost%20estimate-mldm.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mb:\Rajkishor\f\ZCR\Fair%20Mount.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mb:\sathiyamurthy\d$\Zero%20Cost\Pondichery%20Hospital\Pondichery%20Medical%20College%20-%20Zero%20Cost%20-%20ERP%20Final.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smb:\Venkatesan\d\Vinod\Excel\Tender\About%20Blank.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smb:\Tender2\d\Vinod\Excel\Tender\Garuda%20Resorts.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mb:\Vatech\TendersII\NTPC%20Sipat%20Stage%201\ELECTRICAL\NTPC%20STP%20PROCESS%20CAL.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tserver\Users\windows\Desktop\Anwar%20Sir%20&amp;%20Narayana%20WorkingEstimates\WE\New%20Folder\RMSA%20P.3%20WE\WE%20ZPHS,%20orvakal.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Dee1\C\chatu\PMGSY%20PH_IV%20estimates\PMGSY\Yamanapalli%20to%20Mahamutharam%20(Maha%204%20kms).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A://Documents%20and%20Settings/Administrator/My%20Documents/Documents/Buildings/Data/data99.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tserver\Users\DEE\Desktop\BuILDING%20ESTIMATES\Final%20Building%20estt-25.04.13\Documents\FORMATES\CC.BILL%20FORMATS%20LS-K2-WORKSLIP\CC.bill%20Proforma.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omp_1\c\My%20Documents\A3\Perfomance\Dandupally\NABARD\mbnr-est&amp;shed.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192.168.100.11\Vemulawada%20Hospital\REAR%20SIDE%20BLOCK\d\Marketing\Markfed\Market%20Yard%20Datas\PMGSY-I%20BAL-04-05\Road%20from%206-0%20km%20of%20T01%20to%20Balwanthapur%20(Mal-5).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A:\Sirpur%20est.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I:\Formation%20of%20C.C%20Road%20over%20Damaged%20Road%20at%20Km%2010.6%20to%2010.8%20on%20Navipet-%20Yamcha%20Road%20in%20Nizamabad%20District.xlsx"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pc\F\RA%20BILLS-\RA%2005\RA%20BILL%2004\FILES\2%20KC258%20PASADINA\My%20Documents\zero.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smb:\rajkishor\f\FILES\2%20KC258%20PASADINA\My%20Documents\zero.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smb:\venkat\FILES\CD-Write\Final%20offer\Final%20offer%20for%20LOI.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smb:\Geetha\F\PHILLIP\cebu-mactan\Siemens\BOQ-Siemens%20OEP.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iad6\d\DATA%202008-09\Documents%20and%20Settings\RAMU\Desktop\ARRR-ver-1105-vs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smb://Geetha/F/PHILLIP/cebu-mactan/Siemens/BOQ-Siemens%20OEP.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E:\Documents\A.M.C.s%202017-18\Ghanpur\Construction%20of%20Open%20Platform%2012.50.2016-17.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2006-07%20estimate.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ZPP%20&amp;%20MPP%20Buildings\Podalakur-%20MPP%20Building\ACCOUNT%20BRANCH%20COMPAQ\KVR\roads\CS-Non-Return%20Vchambers.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tender13\D\vengatesh\Tender\Tenders\Rehaja%2010\Workings\Original%20offer\Raheja%20workings.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Documents%20and%20Settings/User/Desktop/Repairs_Model_estt_PMGSY_Road_Datas_2013-14-SSR(1).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Sour-Mot-P.House\CS-Vchambers.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Computer2\f\KVSR\KVSRnew\estimatesMODEL\estimatesMODEL\2006-07\Model\CS-Taps.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singh\db1\BIJNEPALLY\VATTE_PALEM_CD3_WORK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smb://Geetha/F/Emer/emer_jonson/05.08.12_Construction%20Stage/Price%20Comp%20Nego/Structures/Hyderabad%20Airport%20(HIAL)/HIAL%20Nego%20Stage/HIAL%20Schedule%20of%20Rate%20(Conforming%20Tender)%20-%2031%20January%20'05/Sc"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92.168.4.17\workings%20(e)\Files\BZ001%20-%20RO\Seminar\SEMINAR.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192.168.100.11\Vemulawada%20Hospital\Marketing%20Data\Estimates\Estimates\Bowenpally\Up%20date\Estimates\Estimates\Tandur\datas-2010-11,Tandur.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Rwsproj20\rwsproj20\VZNM-Maruwada\MARUWADA(Hyd%20st)"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ZPP%20&amp;%20MPP%20Buildings\Podalakur-%20MPP%20Building\ACCOUNT%20BRANCH%20COMPAQ\KVR\roads\ADURPALLI-3.00.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tserver\Users\ADMIN\Downloads\Users\CHITHANYA\Desktop\PMGSY%20PHASE-X\CHOWTA%20KANDRIGA\Rajkumar_1\Rajkumar\Bridges\BAN\My%20Documents\DP%20minor%20bridge%202.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A://Documents/Buildings/Data/data99.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anjali\Sour-Mot-P.House\ModelEstimate\CS-Taps.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Users/sai/AppData/Roaming/Microsoft/Excel/Users/SATYASAI/Desktop/Ekalavya%20Doors%20&amp;%20Roads%20Datas%2013-14.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eleserver\Estimates%20CE%20HUDCO\Impts.by%20wid.&amp;%20Strength.VAA%2051.8%20to%2052.8%20inc.CD%20works..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ramesh\Manubolu\AE%20Murali\P.R.%20Atmakur\Estimates\MRO%20Office%20Atmakur\Ramesh%20PWSS\2007-08\CR-Vchambers.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92.168.100.11\Vemulawada%20Hospital\Estimates%20CE%20HUDCO\Impts.by%20wid.&amp;%20Strength.VAA%2051.8%20to%2052.8%20inc.CD%20works..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Building%2003-04\Building%20Y.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SCSC\AE%20Sesha\V.Chalam\CS-Vchambers.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eleserver\Marketing%20Data\Estimates\Estimates\Bowenpally\Up%20date\Estimates\Estimates\Tandur\datas-2010-11,Tandur.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chandu\anjali\Sour-Mot-P.House\CS-Vchambers.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Comp_1\c\My%20Documents\NABARDEST\Dandupally\NABARD\mbnr-est&amp;shed.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server\107CW\f\My%20Documents\ESTIMATES\Estimate%20copy.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92.168.100.11\Vemulawada%20Hospital\REAR%20SIDE%20BLOCK\f\My%20Documents\ESTIMATES\Estimate%20copy.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tserver\ITI-TPT-Balance%20work-21-05-2015\Lecture%20halls%20over%20GMH\Lecture%20hall%20RE\latest_files\sgry_5-6\BACKUP\madhav\nabard\LATEST_NABARD\Beerole%20est.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Estimates\Buildings\Mpp_newplan\Miryalaguda\MPP_Gundlapally1.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tserver\Users\SSINFRA\AppData\Roaming\Microsoft\Excel\Arul\MD%20Visit\RAB-23\Data%20-%20base\Client%20Bill\R.A%20Bill%20No-17\UGF%20Block%20F.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Arul/MD%20Visit/RAB-23/Data%20-%20base/Client%20Bill/R.A%20Bill%20No-17/UGF%20Block%20F.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SARASWATHI\Saraswathi%20Rao\Vishnu\vardhan\System\New%20Folder\MP%20Vepada\School%20Building\PMGSY%20-%20VIZIANAGARAM\VIZIANAGARAM\Sirpur%20est.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tserver\Users\ADMIN\Downloads\Users\CHITHANYA\Desktop\pmgsy-phaseII\Nalgonda\Graded-27.Dacharam.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Users/sree/Desktop/AP-Social%20Welfare%20School%20WE-07-01-19/Edlapadu%20Estimate%20&amp;%20Drawings/mAILED%20eSTIMATES/Users/naga/Downloads/YMallikarjuna%20Reddy(SW)/WE%20Constr.%20of%20premanent%20SWRSC%20Kondapuram%20-%2030.12.2012.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ZPP%20&amp;%20MPP%20Buildings\Podalakur-%20MPP%20Building\ACCOUNT%20BRANCH%20COMPAQ\KVR\roads\CS-PHouse.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E:\Documents%20and%20Settings\vijay\My%20Documents\Downloads\Users\user\Downloads\Print\aptdc-mahanandi-civil-datas-estimate-20-9-07.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WINDOWS/Desktop/PMGSY%20PH-V/ARRR-ver-1104.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tserver\RAJU%20PR\2008-09%20BUILDINGS\HERITAGE%202008-09\SRIVARIMETTU%20-%20New\PMGSY-I%20BAL-04-05\Road%20from%206-0%20km%20of%20T01%20to%20Balwanthapur%20(Mal-5).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RAJU%20PR/2008-09%20BUILDINGS/HERITAGE%202008-09/SRIVARIMETTU%20-%20New/WINDOWS/Desktop/PMGSY%20PH-V/ARRR-ver-1104.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schools\working%20estimates%20all%20school\IBRAHIMPATNAM%20%20MODEL%20SCHOOL%20WORKING%20ESTIMATE.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New1\e\Estimates\Buildings\Mpp_newplan\Miryalaguda\MPP_Gundlapally1.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Malkapuram%20Estimate.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tserver\MY%20FOLDER\WORKS\RWS\OLD\Phase-V\ARRR-ver-1104-Chandegaon.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server\Temp\BACKUP%205-10-2010\New%20Folder\SIVARAM\INTERNAL%20DISTRUBUTION%20SYSTEMS\Data%20Items\Rampachodavaram%20projects\6x4Pumphpuse.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Roads-pmgsy\c\WINDOWS\Desktop\singh\db1\BIJNEPALLY\VATTEM_PALEM_BT_ROAD_15KM'S.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Saraswathi\saraswathi%20rao\Documents%20and%20Settings\hcl\Desktop\ARRR-ver-1104.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tserver\Users\ADMIN\Downloads\Users\CHITHANYA\Desktop\Documents%20and%20Settings\hcl\Desktop\ARRR-ver-1104.xls" TargetMode="External"/></Relationships>
</file>

<file path=xl/externalLinks/_rels/externalLink17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Office_dpo2\f\BACKUP%205-10-2010\New%20Folder\SIVARAM\INTERNAL%20DISTRUBUTION%20SYSTEMS\Data%20Items\Rampachodavaram%20projects\Pipes&amp;Valves09-10\1.Model%20pipelines%20Data%202008-09-1.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tserver\213%20-%20Mulugu\213%20-%20Mulugu\Ex%20Minis\JBCR%20Via%20Machnoor.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tserver\Users\ADMIN\Downloads\SKHT%20MANDAL\heritage_division\bokkisampalem\WINDOWS\Desktop\PMGSY%20PH-V\ARRR-ver-1104.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A-SCHEDULE.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H://Documents%20and%20Settings/NB10/Desktop/ROADS/Private%20roads/Final%20private%20roads/CHINTHAKANI/DECEMBER%20DPR'S/main%20temp/Final%20DPR%20template%20Dont%20touch/15%20estimates/Nariah%20banjara/Divison%20Wise/Adilabad/HATTIGUDA.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anjali\Dept%20Info\VIDAVALUR%20ESTIMATES\Dampur%20GP%20estimate_BW_P.SET\Dampur%20GP%20Estimate.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smb:\192.168.4.19\texas\BOQ_TEXAS.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olly\nikkoshi\Johnny\STAFFSCHED.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E:\&#160;\Users\vijay\Desktop\FIRE%20FIGHTING%20&amp;%20%20FIRE%20ALARM%20ESTIMATE.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Mayuri3\e\PMGSY-IV%20(ADDL)\Poodur%20to%20Surampet%20(mallial)%20(revised).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tserver\213%20-%20Mulugu\213%20-%20Mulugu\pmgsyiv\PMGSY%20PHASE-IB%20&amp;%20IV%20MDK%20(LATEST)\AP%20IB%201106\Edurulagadi(T)%20IB.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Ceprnab1-nab4\d\AVRCR\Documents%2520and%2520Settings\hcl\Desktop\ARRR-ver-1104.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I://KINGSTON%20J%20Files/Estimates/Buildings/MPP_Buildings/mpp%20estimate%20NADIGUDEM.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tserver\Riad6\d\DATA%202008-09\Documents%20and%20Settings\hcl\Desktop\ARRR-ver-1104.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tserver\ARRR-ver-1105.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tserver\Avd\d\Est%20with%20Revised%20data%20and%20SSR%2010-11\Documents\Buildings\Data\data99.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AJD-Model\CS-PHouse.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tserver\Ceprnab2-1\ceprnab2-1share\Documents%20and%20Settings\hcl\Desktop\ARRR-ver-1104.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Ceprnab3\c\DR\MNMGEN\progRpts\absaug99.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K:\Fakeerabad%20cc%20road%20estimate\Fakeerabad%20cc%20road%20estimate%202.xlsx"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P.Main-%20Dist-Tap\ModelEstimate\CS-Taps.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Filesrv\rws-common\Documents%20and%20Settings\RAJESHWAR%20RAO\Desktop\srinivas\hyd-sts\mulug-hyds-final\jawaharnagar-bpt\jawaharnagar-bpt-hyd-1.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tserver\Users\ADMIN\Downloads\Dandupally\NABARD\mbnr-est&amp;shed.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06.xml.rels><?xml version="1.0" encoding="UTF-8" standalone="yes"?>
<Relationships xmlns="http://schemas.openxmlformats.org/package/2006/relationships"><Relationship Id="rId1" Type="http://schemas.microsoft.com/office/2006/relationships/xlExternalLinkPath/xlPathMissing" Target="J://Pipelineest.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I://Documents%20and%20Settings/hcl/Desktop/ARRR-ver-1104.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11.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tserver\Users\ADMIN\Downloads\mulugu-project-1\mulugu%20est-1\supp-mulugu\headworks\SUMP-MUL1.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AJD-Model\CS-Vchambers.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192.168.100.11\Vemulawada%20Hospital\Documents%20and%20Settings\Administrator\Desktop\IHSDP_KMC\RGK.RAYANAM.BILL%203.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J://designs-rajesh/ETURNAGARAM/hyd-utnoor-28-5-11/Hyd-main-utnoor%20%20%20ETURNAGARAM.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Services\c\windows\TEMP\Chemical\uran\finalBom\commercial\finalcost.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A:\EST-DESIGN-FFW.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tserver\192.168.100.11\psu-tender\Mahesh%20Kumar\Mahesh\Data%202014-15\Documents%20and%20Settings\MALLESHAM\My%20Documents\ARRR-ver-1104.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tserver\Users\ADMIN\Downloads\Documents%20and%20Settings\MALLESHAM\My%20Documents\ARRR-ver-1104.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smb:\Rkd\RK\BandF\Housing\kkp\KKP-ISO\KKP-ISO-9001-1994\stds\GN-ST-06(2)(Design%20Sheet-Ruled).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tserver\Users\ADMIN\Downloads\Estimates\pmgsy\Deverakonda\87.Gazinagar.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tserver\Ceprnab1-nab4\d\AVRCR\Documents%20and%20Settings\hcl\Desktop\ARRR-ver-1104.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Ceprnab2-1\ceprnab2-1share\Documents%2520and%2520Settings\hcl\Desktop\ARRR-ver-1104.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192.168.100.17\d\Marketing\Markfed\Market%20Yard%20Datas\DATA%202008-09\Documents%20and%20Settings\hcl\Desktop\ARRR-ver-1104.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192.168.100.11\Vemulawada%20Hospital\REAR%20SIDE%20BLOCK\d\Marketing\Markfed\Market%20Yard%20Datas\DATA%202008-09\Documents%20and%20Settings\hcl\Desktop\ARRR-ver-1104.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M:\OFFICE%20%20FILES\PMGSY\Thorough%20Roads\ARRR%20JANNEPALLY.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M:\OFFICE%20%20FILES\PMGSY\ARRR-ver-1104.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Adnin\Users\Users\prasad\Downloads\System_1%20Files\PR%20DIVN%20NGKL\Ramesh\Suda\Estimates\Electrical_Estimats\SC%20Community%20hall%20at%20Ngkl_2.00L.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Indiramma\e\Estimates\Nabard\Deverakonda\Koppole_bollaram\Est_KB.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tserver\Users\ADMIN\Downloads\Maktha%20Masanpally(PMGSY%20Model).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tserver\Users\ADMIN\Downloads\R&amp;B\R&amp;B%20Section%20Navipet\Kaloor%20Ganagadhar\My%20Documents\Ahmed,%20AE\B.T%20Maintance%20Ests\PIU\BT%20on%20RFPWD%20road%20%20Donka%20l@%205.40%20KM%20to%20Dharpally%20%20RB%20road.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FE6269F7\HATTIGUDA.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Pr1\c\PR%20DIVN%20NGKL\NARSIMHA\MNP_NEW%20ROADS_PACKAGES_SCHEDULES\estimate.xls" TargetMode="External"/></Relationships>
</file>

<file path=xl/externalLinks/_rels/externalLink242.xml.rels><?xml version="1.0" encoding="UTF-8" standalone="yes"?>
<Relationships xmlns="http://schemas.openxmlformats.org/package/2006/relationships"><Relationship Id="rId1" Type="http://schemas.microsoft.com/office/2006/relationships/xlExternalLinkPath/xlPathMissing" Target="Lookup"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E:\Users\Ramesh\Downloads\Mirzapur%205th%20Bill\mirzapur%204th%20slab.xlsx"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Sai4\d\muncipality\old%20muncipality\qpur%20%20total%20stuff\Qpur1\TRASH\DATAs\cgnagar%20data3.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SYS02\D\TENALI\LowestRate.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Publichealth\sections\WINDOWS\Desktop\Miryalaguda\Datas%20of%20miryalaguda%20(18-03-05).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192.168.100.11\Vemulawada%20Hospital\attachments_2010_12_07\est%20ref\DOCUME~1\SUDARS~1\LOCALS~1\Temp\Rar$DI00.765\Tirpuathi\Datas%20for%20roads%20and%20drains_2008-09.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Sys01\f_drv\TENALI\tenali%20(11-08-03)\tenali%20(15-08-03)\Sed\LowestRate.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Publichealth\sections\T2_Rajmundry\APURMSP\RAMAGUNDEM\Rama-_ELSR%20-17LL.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192.168.100.17\d\Marketing\Markfed\Market%20Yard%20Datas\DATA%202008-09\Documents%20and%20Settings\RAMU\Desktop\ARRR-ver-1105-vsr.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192.168.100.11\Vemulawada%20Hospital\REAR%20SIDE%20BLOCK\d\Marketing\Markfed\Market%20Yard%20Datas\DATA%202008-09\Documents%20and%20Settings\RAMU\Desktop\ARRR-ver-1105-vsr.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Adnin\Old%2520system%2520files\Narsimha\singh\db1\BIJNEPALLY\VATTE_PALEM_CD3_WORKS.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eleserver\sandeep\Data%202016-17.xlsx"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sandeep/Data%202016-17.xlsx"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YMallikarjuna%20Reddy(SW)/Back%20up%20files%20up%20to%2017509/f/Price%20Escalation/Sekhar/SC%20Corporation/Bldgs/Monthly%20rates/Gooty/Welfare%20hostel%20complex%20Girls%20Gooty%2028.4.2010.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Office_dpo2\f\RDF%20Estimates\Chintalapudi%20-%20Kamalapuram%20road%20(via)%20Kantampalem%20from%20Km.10.0%20to%2023.6.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E:\107cw\Users\Marketing\Desktop\GST\SE%20DATA-2nd%20PHASE.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H://Estimates%20CE%20HUDCO/Impts.by%20wid.&amp;%20Strength.VAA%2051.8%20to%2052.8%20inc.CD%20works..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Adnin\Users\Users\prasad\Downloads\RDF%20Estimates\Chintalapudi%20-%20Kamalapuram%20road%20(via)%20Kantampalem%20from%20Km.10.0%20to%2023.6.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tserver\Users\ADMIN\Downloads\Users\CHITHANYA\Desktop\A%20E%20E%20Chebrolu\Documents%20and%20Settings\Nikon\My%20Documents\KUMAR\hys%20-est\leak%20-%20c%20wall\nagaram.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Marketing%2520Data/Estimates/Estimates/Bowenpally/Up%2520date/Estimates/Estimates/Medchal/2010-11/Compound%2520wall%2520(balance%2520portion).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tserver\Users\ADMIN\Downloads\Documents%20and%20Settings\somireddy\My%20Documents\FDR%20ESTIMATES%2010-11\FDR%20BORLAM%20DURKI.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192.168.100.11\Vemulawada%20Hospital\Marketing%20Data\Estimates\Estimates\Bowenpally\Up%20date\Estimates\Estimates\Medchal\2010-11\Compound%20wall%20(balance%20portion).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Phani\C\anr\MNMGEN\progRpts\absaug99.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tserver\192.168.100.11\psu-tender\E%20BACKUP\BT%20Renewals-Estimate%20latest%20rates\BT%20Renewals-Estimate%20with%20Latest%2029-12-07\557%20&amp;%20558%20BT%20Renewals\Maldhakal_%20to%20Malladoddi%20%20Bit%202.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H:\E%20BACKUP\BT%20Renewals-Estimate%20latest%20rates\BT%20Renewals-Estimate%20with%20Latest%2029-12-07\557%20&amp;%20558%20BT%20Renewals\Maldhakal_%20to%20Malladoddi%20%20Bit%202.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smb://Geetha/F/user/GMK/T4312-HIAL/BOQ/Public%20convenience%20building.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tserver\Dwma-2\d\d%20drive\T8-Satya%20Prasad\CRF%20IBP\Documents%20and%20Settings\hcl\Desktop\ARRR-ver-1104.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tserver\Users\ADMIN\Downloads\Users\CHITHANYA\Desktop\PMGSY%20PHASE%20-VII%20(12.50%25%20VAT)\THALUPURUPADU\Documents%20and%20Settings\hcl\Desktop\ARRR-ver-1104.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tserver\Users\ADMIN\Downloads\Documents%20and%20Settings\RAJESHWAR%20RAO\Desktop\srinivas\hyd-sts\mulug-hyds-final\jawaharnagar-bpt\jawaharnagar-bpt-hyd-1.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tserver\Users\ADMIN\Downloads\Users\CHITHANYA\Desktop\PMGSY-W3\EAST%20GODAVARI\PMGSY%20II\Gannavaram%2024-02-14.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Users/sree/Desktop/AP-Social%20Welfare%20School%20WE-07-01-19/Edlapadu%20Estimate%20&amp;%20Drawings/mAILED%20eSTIMATES/Users/naga/Downloads/Nagi%20reddy%20Estimates/BC%20Hostel%20Toilets%20-%20Peddapadu%20Estimate%20WE.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tserver\213%20-%20Mulugu\213%20-%20Mulugu\backup_10_9_08\sai\PMGSY_VI_07_08\PMGSY-2006-07\JE\RPB%20ERST%20Naraspur\pallebata\Copy%20(2)%20of%20BR%20Siripur.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Filesrv\rws-common\Kavitha\EST%20%20Konijerla.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A://singh/db1/BIJNEPALLY/VATTEM_PALEM_BT_ROAD_15KM'S.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Filesrv\rws-common\mulugu-project-1\mulug-p2\srinivas\TOATAL-DESIGN-1.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Filesrv\rws-common\designs\Nspt-proj\gb-des\PLest-nb1-pac3.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Rwsproj6\d\pro%20ma\Gotlam\hydralic.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TS%20Tadwai-Bayyaram-N.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K-veeraghattam-22-04-06.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Ceprnab1\d\PMGSY-I%20BAL-04-05\Road%20from%206-0%20km%20of%20T01%20to%20Balwanthapur%20(Mal-5).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smb://Wabag/Tenders_IV/V11.769_DJB_Dwarka%2050%20MGD%20WTP/Engineering/Process/Yagnaprasad/YP_2/Transfer/Biopur%20Rev2.1_avg.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tserver\Users\srinu\Desktop\Repairs\Jaggampeta%20Boys\educationa%20resource%20center\All%20Sections%202006\Civil\Subhash\SEWS%20Musthabad\SEWS%20bal.%20Ests\Rakesh2\MHP%20Daily.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Filesrv\rws-common\EDLAPADU\REPAIRS%20&amp;%20OTHERS\CLDP\%20Estimate-20%20Km%20Thimmapuram.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Filesrv\rws-common\JE%2018\Kanaparru%20&amp;%20chir\Estimate-20%20Km%20.1.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Filesrv\rws-common\JE%2018\Kanaparru%20&amp;%20chir\Jangallapalli-06-07.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10_04_2006_datas0404.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My%20Documents%20250806/New%20P-B%20Rd.16-25.2/Dornakal-Seetharam.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Mi\c\Buildings-C\Ravi\Phase-III%20(Revised%20Proposals)\nizamabad\Ramadugu\Phase-III\Nizamabad\Lingi%20thanda.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Adnin\Users\Users\prasad\Downloads\My%20Documents\docu\docu\R&amp;B%20Dept.%20Estimates\East-Section.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Prakash-pc\Documents%2520and%2520Settings\sys-matrix\Desktop\11.10.2015\CC%2520drain%2520in%2520Boys%2520%2520Educational%2520hub.xlsx"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tserver\Users\ADMIN\Downloads\Users\CHITHANYA\Desktop\A%20E%20E%20Chebrolu\S%20W%20Hostels\tenali%20-%202%20veeraih.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tserver\latest_files\sgry_5-6\BACKUP\madhav\nabard\LATEST_NABARD\Beerole%20est.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Dee3\c\PMGSY%20ESTIMATES\PMGSY%2004-05\R-F%20Dacharam%20to%20Kandikatkoor%20(Sir-22).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192.168.100.11\Vemulawada%20Hospital\BACKUP%205-10-2010\New%20Folder\SIVARAM\INTERNAL%20DISTRUBUTION%20SYSTEMS\Data%20Items\RWS%20DATA%20COMMUNICATED\Valves09-10_NABARD%20DPR.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I://KINGSTON%20J%20Files/SINGH/ROADS/Price_Escalation_Bills/1_Model_Price_escalation_Roads_Building/Price_Escalation_new_model/NABARD_MODEL/1_Model_Price_Escalation_Index_Price_base_Bill_Wise_CC_%20.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file:///\\Eeprvsp\d\jangam\REDDY\jaggasagari.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192.168.5.58\SharedDocs\Food%20Court\Programme,Stocks\S5.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tserver\MODEL%20SCHOOL%20KKT%2018.06.2014\DB%20files\Estts\PP_Jcl\FDR%20Estts\ModifiedFDR_RTRoad.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Adnin\Users\dilip3\Downloads\MODEL%2520SCHOOL%2520KKT%252018.06.2014\DB%2520files\Estts\PP_Jcl\FDR%2520Estts\ModifiedFDR_RTRoad.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192.168.100.11\Vemulawada%20Hospital\Marketing%20Data\Padma\Kadapa%20Division\2000%20MT,%20IBPM.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tserver\Users\ADMIN\Downloads\Users\CHITHANYA\Desktop\A%20E%20E%20Chebrolu\VASU,%20Nagaram\Electrical.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anjali\model%20estimate_vidavalur%20refined\model%20estimate%20folder\model%20estimate%20with%20labour%20charges.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Office-dpo3\RSC%2520WORKS\Nallavagu%2520RSC%25202015-16%2520SSR\Final%2520Modifications\Users\RAJITHA\Downloads\Pandurangapuram%2520R&amp;B%2520road%2520to%2520Pattapupalelm%2520in%2520Bapatla%2520Mandal\anga.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tserver\Users\ADMIN\Downloads\Users\CHITHANYA\Desktop\A%20E%20E%20Chebrolu\anga.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Civilworks\e\My%20Documents\gsbr\Veeraraghavapur\NABARD\mbnr-est&amp;shed.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192.168.100.11\Vemulawada%20Hospital\Marketing%20Data\Padma\Kadapa%20Division\Documents%20and%20Settings\shailu\Desktop\New%20Folder\Bowenpally\New%20estt,%20Bowenpally.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tserver\APMSIDC\SPECIAL%20DIVISION,%20MEDICAL%20COLLEGE,%20NELLORE\Internal%20E.I.%20works\GMC,%20Nlr%20ELCT%20PANELS\Documents%20and%20Settings\Administrator\Desktop\CPWD%20DELHI%20RK%20PURAM\TENDERS-DATA%20PREPARATION%20-PETLABURZ.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Services\c\windows\TEMP\GAIL\additional%2520cost.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tserver\192.168.100.11\psu-tender\MD%20FROM%2018.07.2012%20TO%2013-11-2013\SW\WORKING\Documents%20and%20Settings\hcl\Desktop\ARRR-ver-1104.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tserver\APMSIDC\SPECIAL%20DIVISION,%20MEDICAL%20COLLEGE,%20NELLORE\Internal%20E.I.%20works\GMC,%20Nlr%20ELCT%20PANELS\Nellure-80-%20ELEC%20%20BOQ.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Rwsp4\c\prmr\Hyd%20stat3.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tserver\Users\ADMIN\Downloads\nspt\GB-DES\NB1-HYD\NSPT-G~1.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Services\c\windows\TEMP\GAIL\additional%20cost.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tserver\Users\ADMIN\Downloads\DATA%202008-09\Documents%20and%20Settings\hcl\Desktop\ARRR-ver-1104.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tserver\BACKUP%205-10-2010\New%20Folder\SIVARAM\INTERNAL%20DISTRUBUTION%20SYSTEMS\Data%20Items\Rampachodavaram%20projects\Pipes&amp;Valves09-10\1.Model%20pipelines%20Data%202008-09-1.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Dwma-2\d\d%20drive\T8-Satya%20Prasad\Price%20Edcslstion%20of%20Roads\Chegunta\Chegunta\Rajapur.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tserver\Users\ADMIN\Downloads\Users\CHITHANYA\Desktop\KALUVOY\NREGS-2011-12\New%20Folder\AE%20Murali\P.Main-%20Dist-Tap\CS-Vchambers.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Revised%20CC%202%20&amp;%203%20(CSCHK-SOMA)%2002-Aug-05.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smb:\Geetha\F\Emer\emer_jonson\05.08.12_Construction%20Stage\Price%20Comp%20Nego\Structures\emer\ecj%20ref\Copy%20of%20BOQ14B%20fghtng%20adjstd.xls" TargetMode="External"/></Relationships>
</file>

<file path=xl/externalLinks/_rels/externalLink342.xml.rels><?xml version="1.0" encoding="UTF-8" standalone="yes"?>
<Relationships xmlns="http://schemas.openxmlformats.org/package/2006/relationships"><Relationship Id="rId2" Type="http://schemas.microsoft.com/office/2019/04/relationships/externalLinkLongPath" Target="file:///\\tserver\Users\ADMIN\Downloads\R&amp;B\R&amp;B%20Section%20Navipet\Kaloor%20Ganagadhar\2012-13\Estmates(2012-13)\MGNREGS%20Data\My%20Documents\Ahmed,%20AE\B.T%20Maintance%20Ests\PIU\BT%20on%20RFPWD%20road%20%20Donka%20l@%205.40%20KM%20to%20Dharpally%20%20RB%20road.xls?9E998A15" TargetMode="External"/><Relationship Id="rId1" Type="http://schemas.openxmlformats.org/officeDocument/2006/relationships/externalLinkPath" Target="file:///\\9E998A15\BT%20on%20RFPWD%20road%20%20Donka%20l@%205.40%20KM%20to%20Dharpally%20%20RB%20road.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N:\RAGHU%20RAM%20REDDY==ESTIMATES\ROAD==%20ESTIMATES\gajwel=PMGSY=FINAL=EST\EXCEL%20files=pmgsy=final%20%20est\RRahadari%20-Patur%20-%202.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Adnin\Users\Users\prasad\Downloads\PR%20DIVN%20NGKL\Ramesh\ESTIMATE\Copy%20of%20A_Appaipally_NAB_BT_ROAD_8KM'S_model_2005_06_avg.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I:\KINGSTON%20J%20Files\C.%20Viswam%20AEE%20PR%20Kadiri\NH%20ODC%20(Revised)%2018-02-061\NH%20ODC%20-PMGSY\NH-ODC%20to%20KH%20Road.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tserver\Mails%20Received\2019\APMSIDC\Dec-19\18-12-19(Palasa%20Estimate)\Palasa%20Road.xlsx"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Users/tsmsidc%20gandhi/Downloads/Keesara%20Swh%20(1).xlsx"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Users/TEMP.DESKTOP-GP1LF95/Downloads/MCH.xlsx"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Users/TEMP.DESKTOP-GP1LF95/Downloads/IVF%20Measuremen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Lead"/>
      <sheetName val="Materials"/>
      <sheetName val="Data "/>
      <sheetName val="Retaing"/>
      <sheetName val="Abstract(F6)"/>
      <sheetName val="Sheet1"/>
      <sheetName val="CDdata_(2)1"/>
      <sheetName val="bom"/>
      <sheetName val="detls"/>
      <sheetName val="CDdata_(2)5"/>
      <sheetName val="Data_2"/>
      <sheetName val="CDdata_(2)3"/>
      <sheetName val="CDdata_(2)2"/>
      <sheetName val="Data_"/>
      <sheetName val="CDdata_(2)4"/>
      <sheetName val="Data_1"/>
      <sheetName val="Labour"/>
      <sheetName val="Plant &amp;  Machinery"/>
      <sheetName val="Bridge Data 2005-06"/>
      <sheetName val="r"/>
      <sheetName val="final abstract"/>
      <sheetName val="Fee Rate Summary"/>
      <sheetName val="EDWise"/>
      <sheetName val="Design"/>
      <sheetName val="HDPE"/>
      <sheetName val="pvc"/>
      <sheetName val="pvc_basic"/>
      <sheetName val="t_prsr"/>
      <sheetName val="id"/>
      <sheetName val="Specification report"/>
      <sheetName val="Rate Analysis"/>
      <sheetName val="Common "/>
      <sheetName val="Usage"/>
      <sheetName val="GN_ST_10"/>
      <sheetName val="PRECAST lightconc_II"/>
      <sheetName val="BALAN1"/>
      <sheetName val="Voucher"/>
      <sheetName val="C-data"/>
      <sheetName val="wh"/>
      <sheetName val="civ data"/>
      <sheetName val="DI"/>
      <sheetName val="TOP SLAB-beams"/>
      <sheetName val="Newabstract"/>
      <sheetName val="Specification"/>
      <sheetName val="DATA-BASE"/>
      <sheetName val="DATA-ABSTRACT"/>
      <sheetName val="Estimate"/>
      <sheetName val="Abs"/>
      <sheetName val="maya"/>
      <sheetName val="Main sheet"/>
      <sheetName val="ci"/>
      <sheetName val="civil-works"/>
      <sheetName val="SPT vs PHI"/>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BTR"/>
      <sheetName val="Road data"/>
      <sheetName val="Line"/>
      <sheetName val="mlead"/>
      <sheetName val="abs road"/>
      <sheetName val="R_Det"/>
      <sheetName val="data.f8.btr"/>
      <sheetName val="BLK3"/>
      <sheetName val="BLK2"/>
      <sheetName val="E &amp; R"/>
      <sheetName val="radar"/>
      <sheetName val="UG"/>
      <sheetName val="hdpe_basic"/>
      <sheetName val="m"/>
      <sheetName val="data existing_do not delete"/>
      <sheetName val="CLEAR OVER FALL DROP"/>
      <sheetName val="Lead (Final)"/>
      <sheetName val="Road Detail Est."/>
      <sheetName val="Lead2021-22"/>
      <sheetName val="basdat-f"/>
      <sheetName val="Sub -  Analysis"/>
      <sheetName val="Labour rates"/>
      <sheetName val="Steel"/>
      <sheetName val="Elec data"/>
      <sheetName val="Comp"/>
      <sheetName val="DATA 2021-22"/>
      <sheetName val="Staff Civil o&amp;m draft policy"/>
      <sheetName val="road est"/>
      <sheetName val="Cem Date"/>
      <sheetName val="Abs_CD_2"/>
      <sheetName val="coverpage"/>
      <sheetName val="ECV"/>
      <sheetName val="ABS.C.D."/>
      <sheetName val="Boq"/>
      <sheetName val="GF SB Ok "/>
      <sheetName val="p&amp;m"/>
      <sheetName val="not req 3"/>
      <sheetName val="0000000000000"/>
      <sheetName val="HDPE-pipe-rates"/>
      <sheetName val="pvc-pipe-rates"/>
      <sheetName val="Iocount"/>
      <sheetName val="mas_hab"/>
      <sheetName val="c.d.abs.est."/>
      <sheetName val="Sheet2"/>
      <sheetName val="Sanction dump"/>
      <sheetName val="clvrt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DATA"/>
      <sheetName val="HDPE"/>
      <sheetName val="DI"/>
      <sheetName val="pvc"/>
      <sheetName val="ssr-rates"/>
      <sheetName val="Lead"/>
      <sheetName val="data existing_do not delete"/>
      <sheetName val="DATA_PRG"/>
      <sheetName val="clvrt_data"/>
      <sheetName val="t_prsr"/>
      <sheetName val="wh"/>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May-14"/>
      <sheetName val="TOP SLAB-beams"/>
      <sheetName val="int-Dia-pvc"/>
      <sheetName val="Sheet1"/>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Nspt-smp-final-ORIGINAL"/>
      <sheetName val="water-hammar-strenght"/>
      <sheetName val="hdpe weights"/>
      <sheetName val="PVC weights"/>
      <sheetName val="0000000000000"/>
      <sheetName val="SSR"/>
      <sheetName val="VC 80"/>
      <sheetName val="VC 450"/>
      <sheetName val="hdpe_basic"/>
      <sheetName val="pvc_basic"/>
      <sheetName val="Rates"/>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PROCTOR"/>
      <sheetName val="PH data"/>
      <sheetName val="Delivery mains"/>
      <sheetName val="bundqty"/>
      <sheetName val="CONST"/>
      <sheetName val="Common "/>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Cover"/>
      <sheetName val="index"/>
      <sheetName val="Cash2"/>
      <sheetName val="Design"/>
      <sheetName val="BWSCPlt"/>
      <sheetName val="CI"/>
      <sheetName val="G.R.P"/>
      <sheetName val="PSC REVISED"/>
      <sheetName val="DATA SHEET"/>
      <sheetName val="ANAL-PIPE LINE"/>
      <sheetName val="MS Pipe Working"/>
      <sheetName val="wh_data"/>
      <sheetName val="wh_data_R"/>
      <sheetName val="CPHEEO"/>
      <sheetName val="input"/>
      <sheetName val="civ data"/>
      <sheetName val="HDPE-pipe-rates"/>
      <sheetName val="pvc-pipe-rates"/>
      <sheetName val="650kL-design-final"/>
      <sheetName val="_5wgdhabfinal00_01"/>
      <sheetName val="SPT vs PHI"/>
      <sheetName val="PS1"/>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Mactan"/>
      <sheetName val="Mandaue"/>
      <sheetName val="DATA 2021-22"/>
      <sheetName val="Staff Civil o&amp;m draft policy"/>
      <sheetName val="Data-ELSR"/>
      <sheetName val="Bed Class"/>
      <sheetName val="CPIPE"/>
      <sheetName val="CPIPE2"/>
      <sheetName val="Cs"/>
      <sheetName val="DVALUE"/>
      <sheetName val="THK"/>
      <sheetName val="20kL-design-final"/>
      <sheetName val="Bill-12"/>
      <sheetName val="sup dat"/>
      <sheetName val="Detail In Door Stad"/>
      <sheetName val="IDCCALHYD_GOO"/>
      <sheetName val="Detailed"/>
      <sheetName val="concrete"/>
      <sheetName val="Civil Boq"/>
      <sheetName val="Summar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nodes"/>
      <sheetName val="int-Dia"/>
      <sheetName val="habs-list"/>
      <sheetName val="Exp"/>
      <sheetName val="A 3_7"/>
      <sheetName val="Abs"/>
      <sheetName val="X-2"/>
      <sheetName val="not req 3"/>
      <sheetName val="LEAD S 10-11"/>
      <sheetName val="GF SB Ok "/>
      <sheetName val="other rates"/>
      <sheetName val="MTC-estimate"/>
      <sheetName val="Gen Abs"/>
      <sheetName val="Data_Base"/>
      <sheetName val="Work_sheet"/>
      <sheetName val="SUMP1420KL@HW"/>
      <sheetName val="1V800"/>
      <sheetName val="Cable-data"/>
      <sheetName val="Rate"/>
      <sheetName val="pop"/>
      <sheetName val="hdpe-rates"/>
      <sheetName val="pvc-rates"/>
      <sheetName val="Civil-works"/>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Road Detail Est."/>
      <sheetName val="SOR"/>
      <sheetName val="TTL"/>
      <sheetName val="Civil Works"/>
      <sheetName val="MRMECADAMoad data"/>
      <sheetName val="EDWise"/>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MRATES"/>
      <sheetName val="Sheet1"/>
      <sheetName val="sand"/>
      <sheetName val="stone"/>
      <sheetName val="v"/>
      <sheetName val="Devider(CC)"/>
      <sheetName val="Devider (CRS)"/>
      <sheetName val="data-Parks-new"/>
      <sheetName val="C-Mat-Gen-"/>
      <sheetName val="Data "/>
      <sheetName val="Devider (CRS) final"/>
      <sheetName val="GA"/>
      <sheetName val="Single Devider"/>
      <sheetName val="Rates SSR 2008-09"/>
      <sheetName val="final abstract"/>
      <sheetName val="rdamdata"/>
      <sheetName val="DATA_PRG"/>
      <sheetName val="Quarry"/>
      <sheetName val="RMR"/>
      <sheetName val="Line"/>
      <sheetName val="BTR"/>
      <sheetName val="CRUST"/>
      <sheetName val="QDTS"/>
      <sheetName val="Rates"/>
      <sheetName val="Road data"/>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Lead"/>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Rd.Est"/>
      <sheetName val="Works"/>
      <sheetName val="General"/>
      <sheetName val="HDPE"/>
      <sheetName val="DI"/>
      <sheetName val="pvc"/>
      <sheetName val="Rates2"/>
      <sheetName val="CDdata_(2)1"/>
      <sheetName val="Plant_&amp;__Machinery1"/>
      <sheetName val="CDdata_(2)2"/>
      <sheetName val="Plant_&amp;__Machinery2"/>
      <sheetName val="BALAN1"/>
      <sheetName val="m"/>
      <sheetName val="Convey"/>
      <sheetName val="c.d.abs.est."/>
      <sheetName val="SC Cost FEB 03"/>
      <sheetName val="pvc_basic"/>
      <sheetName val="Staff Acco."/>
      <sheetName val="mlead"/>
      <sheetName val="abs road"/>
      <sheetName val="Abs_CD_2"/>
      <sheetName val="road est"/>
      <sheetName val="ECV"/>
      <sheetName val="hdpe_basic"/>
      <sheetName val="BLK2"/>
      <sheetName val="BLK3"/>
      <sheetName val="E &amp; R"/>
      <sheetName val="radar"/>
      <sheetName val="UG"/>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C-data"/>
      <sheetName val="Sheet1 (2)"/>
      <sheetName val="cert"/>
      <sheetName val="Iocount"/>
      <sheetName val="Wordsdata"/>
      <sheetName val="int-Dia"/>
      <sheetName val="habs-list"/>
      <sheetName val="nodes"/>
      <sheetName val="maya"/>
      <sheetName val="Lead statement ss5"/>
      <sheetName val="TS memo"/>
      <sheetName val="X-2"/>
      <sheetName val="DATA-BASE"/>
      <sheetName val="DATA-ABSTRACT"/>
      <sheetName val="detls"/>
      <sheetName val="Gen_Abs"/>
      <sheetName val="factors"/>
      <sheetName val="road detail est."/>
      <sheetName val="Estt"/>
      <sheetName val="GT DUMP"/>
      <sheetName val="sancdump"/>
      <sheetName val="GZL"/>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 val="t_prsr"/>
      <sheetName val="ssr-rates"/>
      <sheetName val="wh"/>
      <sheetName val="0000000000000"/>
      <sheetName val="Sub -  Analysis"/>
      <sheetName val="Labour rates"/>
      <sheetName val="Rate analysis"/>
      <sheetName val="RMR 2008-09"/>
      <sheetName val="civ data"/>
      <sheetName val="Ins &amp; Bonds"/>
      <sheetName val="A-3.1"/>
      <sheetName val="Client req"/>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 val="Lead"/>
      <sheetName val="wh"/>
      <sheetName val="DATA_PRG"/>
      <sheetName val="Labour"/>
      <sheetName val="Material"/>
      <sheetName val="Plant &amp;  Machinery"/>
      <sheetName val="GEN-ABS Del"/>
      <sheetName val="Rates SSR 2008-09"/>
      <sheetName val="m"/>
      <sheetName val="mlead"/>
      <sheetName val="MRATES"/>
      <sheetName val="Cover"/>
      <sheetName val="BALAN1"/>
      <sheetName val="Voucher"/>
      <sheetName val="FORM7"/>
      <sheetName val="DI"/>
      <sheetName val="pvc"/>
      <sheetName val="abs road"/>
      <sheetName val="DATA"/>
      <sheetName val="mas_hab"/>
      <sheetName val="Staff Acco."/>
      <sheetName val="RMR"/>
      <sheetName val="BHANDUP"/>
      <sheetName val="Plant_&amp;__Machinery"/>
      <sheetName val="GEN-ABS_Del"/>
      <sheetName val="Rates_SSR_2008-09"/>
      <sheetName val=" Doors-Window (2)"/>
      <sheetName val="Rates"/>
      <sheetName val="BTR"/>
      <sheetName val="Road data"/>
      <sheetName val="coverpage"/>
      <sheetName val="R_Det"/>
      <sheetName val="TS memo"/>
      <sheetName val="GF SB Ok "/>
      <sheetName val="civ data"/>
      <sheetName val="PRECAST lightconc-II"/>
      <sheetName val="DATA-BASE"/>
      <sheetName val="DATA-ABSTRACT"/>
      <sheetName val="ewst"/>
      <sheetName val="DATA-2005-06"/>
      <sheetName val="m1"/>
      <sheetName val="not req 3"/>
      <sheetName val="C-data"/>
      <sheetName val="hdpe weights"/>
      <sheetName val="PVC weights"/>
      <sheetName val="index"/>
      <sheetName val="GT DUMP"/>
      <sheetName val="sancdump"/>
      <sheetName val="Sub -  Analysis"/>
      <sheetName val="Labour rates"/>
      <sheetName val="Lead statement ss5"/>
      <sheetName val="CABLE DATA"/>
      <sheetName val="Lead statement"/>
      <sheetName val="ONLINE DUMP"/>
      <sheetName val="pv cement"/>
      <sheetName val="POL"/>
      <sheetName val="PH RATE"/>
      <sheetName val="hdpe_basic"/>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pvc"/>
      <sheetName val="HDPE"/>
      <sheetName val="DI"/>
      <sheetName val="Lead statement"/>
      <sheetName val="DATA"/>
      <sheetName val="census91"/>
      <sheetName val="DATA_PRG"/>
      <sheetName val="maya"/>
      <sheetName val="C-data"/>
      <sheetName val="RMR"/>
      <sheetName val="MRATES"/>
      <sheetName val="stone"/>
      <sheetName val="Road data"/>
      <sheetName val="Nspt-smp-final-ORIGINAL"/>
      <sheetName val="Labour"/>
      <sheetName val="Lead"/>
      <sheetName val="GF SB Ok "/>
      <sheetName val="Levels"/>
      <sheetName val="HDPE-pipe-rates"/>
      <sheetName val="pvc-pipe-rates"/>
      <sheetName val="Material"/>
      <sheetName val="Plant &amp;  Machinery"/>
      <sheetName val="BTR"/>
      <sheetName val="DES"/>
      <sheetName val="COVER"/>
      <sheetName val="HP PIPE  DATA"/>
      <sheetName val="SLAB  DATA"/>
      <sheetName val="m"/>
      <sheetName val="MRoad data"/>
      <sheetName val="AV-HDPE"/>
      <sheetName val="Di_gate-HDPE"/>
      <sheetName val="mlead"/>
      <sheetName val="splmidata"/>
      <sheetName val="ppraodata"/>
      <sheetName val="CONST"/>
      <sheetName val="Estimate "/>
      <sheetName val="EDWise"/>
      <sheetName val="BHANDUP"/>
      <sheetName val="PRECAST lightconc-II"/>
      <sheetName val="data existing_do not delete"/>
      <sheetName val="Sheet3"/>
      <sheetName val="Quarry"/>
      <sheetName val="Line"/>
      <sheetName val="CRUST"/>
      <sheetName val="QDTS"/>
      <sheetName val="Rates"/>
      <sheetName val="Sheet2"/>
      <sheetName val="Common "/>
      <sheetName val="final abstract"/>
      <sheetName val="Rate Analysis"/>
      <sheetName val="Basicrates"/>
      <sheetName val="discount"/>
      <sheetName val="mas_hab"/>
      <sheetName val="BLK3"/>
      <sheetName val="BLK2"/>
      <sheetName val="radar"/>
      <sheetName val="E &amp; R"/>
      <sheetName val="hdpe_basic"/>
      <sheetName val="pvc_basic"/>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t_prsr"/>
      <sheetName val="wh"/>
      <sheetName val="Data.F8.BTR"/>
      <sheetName val="GA"/>
      <sheetName val="hdpe-rates"/>
      <sheetName val="pvc-rates"/>
      <sheetName val="detls"/>
      <sheetName val="Civil Boq"/>
      <sheetName val="Summary"/>
      <sheetName val="Note"/>
      <sheetName val="Specification"/>
      <sheetName val="analy"/>
      <sheetName val="basdat"/>
      <sheetName val="Abs"/>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WATER-HAMMER"/>
      <sheetName val="abs road"/>
      <sheetName val="Abs_CD_2"/>
      <sheetName val="coverpage"/>
      <sheetName val="road est"/>
      <sheetName val="ECV"/>
      <sheetName val="id"/>
      <sheetName val="WITH STACKING CHARGES"/>
      <sheetName val="Main sheet"/>
      <sheetName val="Legal Risk Analysis"/>
      <sheetName val="Data_Base"/>
      <sheetName val="G F  (2)"/>
      <sheetName val="R_Det"/>
      <sheetName val="ROADS"/>
      <sheetName val="GT DUMP"/>
      <sheetName val="sancdump"/>
      <sheetName val="TS memo"/>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road detail est."/>
      <sheetName val="strong stylecolor blueDate Wise"/>
      <sheetName val="Global factors"/>
      <sheetName val="Table10"/>
      <sheetName val="Table11"/>
      <sheetName val="Table12"/>
      <sheetName val="Rates-May-14"/>
      <sheetName val="final data"/>
      <sheetName val="data r-i 1"/>
      <sheetName val="pop"/>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HDPE"/>
      <sheetName val="BHANDUP"/>
      <sheetName val="stone"/>
      <sheetName val="EDWise"/>
      <sheetName val="PRECAST lightconc-II"/>
      <sheetName val="data existing_do not delete"/>
      <sheetName val="Lead"/>
      <sheetName val="Quarry"/>
      <sheetName val="Line"/>
      <sheetName val="CRUST"/>
      <sheetName val="QDTS"/>
      <sheetName val="RMR"/>
      <sheetName val="Rates"/>
      <sheetName val="BTR"/>
      <sheetName val="Road data"/>
      <sheetName val="Sheet3"/>
      <sheetName val="DI"/>
      <sheetName val="pvc"/>
      <sheetName val="DATA"/>
      <sheetName val="coverpage"/>
      <sheetName val="mlead"/>
      <sheetName val="ROADS"/>
      <sheetName val="BALAN1"/>
      <sheetName val="Levels"/>
      <sheetName val="Labour"/>
      <sheetName val="Material"/>
      <sheetName val="Plant &amp;  Machinery"/>
      <sheetName val="civ data"/>
      <sheetName val="id"/>
      <sheetName val="wh"/>
      <sheetName val="census91"/>
      <sheetName val="0000000000000"/>
      <sheetName val="maya"/>
      <sheetName val="C-data"/>
      <sheetName val="Lead statement"/>
      <sheetName val="MRATES"/>
      <sheetName val="Nspt-smp-final-ORIGINAL"/>
      <sheetName val="DES"/>
      <sheetName val="COVER"/>
      <sheetName val="HP PIPE  DATA"/>
      <sheetName val="SLAB  DATA"/>
      <sheetName val="DATA_PRG"/>
      <sheetName val="pvc_basic"/>
      <sheetName val="overviewbarmer"/>
      <sheetName val="Master_data"/>
      <sheetName val="Boq"/>
      <sheetName val="C &amp; G RHS"/>
      <sheetName val="Estimate_"/>
      <sheetName val="PRECAST_lightconc-II"/>
      <sheetName val="data_existing_do_not_delete"/>
      <sheetName val="Road_data"/>
      <sheetName val="PROCTOR"/>
      <sheetName val="Road Detail Est."/>
      <sheetName val="GF SB Ok "/>
      <sheetName val="HDPE-pipe-rates"/>
      <sheetName val="pvc-pipe-rates"/>
      <sheetName val="splmidata"/>
      <sheetName val="ppraodata"/>
      <sheetName val="CONST"/>
      <sheetName val="m"/>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GenAbst"/>
      <sheetName val="abs road"/>
      <sheetName val="TS memo"/>
      <sheetName val="work_sheet"/>
      <sheetName val="11.Habitations"/>
      <sheetName val="bom"/>
      <sheetName val="Data o"/>
      <sheetName val="Sheet1 (2)"/>
      <sheetName val="Data.F8.BTR"/>
      <sheetName val="Proforma-I (2)"/>
      <sheetName val="Rate"/>
      <sheetName val="Gen Abs"/>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not req 3"/>
      <sheetName val="DATA-2005-06"/>
      <sheetName val="Flight-1"/>
    </sheetNames>
    <sheetDataSet>
      <sheetData sheetId="0">
        <row r="1">
          <cell r="JB1">
            <v>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 val="HDPE"/>
      <sheetName val="DI"/>
      <sheetName val="pvc"/>
      <sheetName val="MRATES"/>
      <sheetName val="EDWise"/>
      <sheetName val="Red oxide Primer Paint grade-II"/>
      <sheetName val="lead-st"/>
      <sheetName val="data"/>
      <sheetName val="Sheet1 (2)"/>
      <sheetName val="Material"/>
      <sheetName val="Plant &amp;  Machinery"/>
      <sheetName val="RMR"/>
      <sheetName val="Levels"/>
      <sheetName val="Road Detail Est."/>
      <sheetName val="Road data"/>
      <sheetName val="Cover"/>
      <sheetName val="int-Dia-hdpe"/>
      <sheetName val="Sheet1"/>
      <sheetName val="Data.F8.BTR"/>
      <sheetName val="mlead"/>
      <sheetName val="DATA-BASE"/>
      <sheetName val="DATA-ABSTRACT"/>
      <sheetName val="BALAN1"/>
      <sheetName val="Labour"/>
      <sheetName val="quarry"/>
      <sheetName val="RATES"/>
      <sheetName val="DATA ENTRY SHEET"/>
      <sheetName val="TOTAL DATA"/>
      <sheetName val="HP PIPE  DATA"/>
      <sheetName val="SLAB  DATA"/>
      <sheetName val="Sheet2"/>
      <sheetName val="Design"/>
      <sheetName val="not req 3"/>
      <sheetName val="sup dat"/>
      <sheetName val="DATA_PRG"/>
      <sheetName val="Work_sheet"/>
      <sheetName val="C.D.Abs.Est."/>
      <sheetName val="BTR"/>
      <sheetName val="Line"/>
      <sheetName val="dlvoid"/>
      <sheetName val="index"/>
      <sheetName val="final abstract"/>
      <sheetName val="Intro"/>
      <sheetName val="Sheet1_(2)"/>
      <sheetName val="Plant_&amp;__Machinery"/>
      <sheetName val="Red_oxide_Primer_Paint_grade-II"/>
      <sheetName val="Road_Detail_Est_"/>
      <sheetName val="Road_data"/>
      <sheetName val="Data_F8_BTR"/>
      <sheetName val="abs road"/>
      <sheetName val="coverpage"/>
      <sheetName val="TS memo"/>
      <sheetName val="FINAL DATA"/>
      <sheetName val="m"/>
      <sheetName val="pvc_basic"/>
      <sheetName val="MRoad data"/>
      <sheetName val="civ data"/>
      <sheetName val="RA"/>
      <sheetName val="road safety datas"/>
      <sheetName val="mas_hab"/>
      <sheetName val="bom"/>
      <sheetName val="GZL"/>
      <sheetName val="Bitumen trunk"/>
      <sheetName val="Feeder"/>
      <sheetName val="R99 etc"/>
      <sheetName val="Trunk unpaved"/>
      <sheetName val="Project cost"/>
      <sheetName val="C-data"/>
      <sheetName val="R_Det"/>
      <sheetName val="Mp-team 1"/>
      <sheetName val="Abs_CD_2"/>
      <sheetName val="road est"/>
      <sheetName val="ECV"/>
      <sheetName val="Side wall dsn Formula"/>
      <sheetName val="hdpe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Rates"/>
      <sheetName val="Road data"/>
      <sheetName val="Common "/>
      <sheetName val="Data-ELSR"/>
      <sheetName val="Mortars"/>
      <sheetName val="data-WC"/>
      <sheetName val="Usage"/>
      <sheetName val="General"/>
      <sheetName val="Lead statement"/>
      <sheetName val="hdpe_basic"/>
      <sheetName val="pvc_basic"/>
      <sheetName val="HDPE"/>
      <sheetName val="DI"/>
      <sheetName val="pvc"/>
      <sheetName val="CD works"/>
      <sheetName val="Labour"/>
      <sheetName val="MRATES"/>
      <sheetName val="1V800"/>
      <sheetName val="Lead"/>
      <sheetName val="RMR"/>
      <sheetName val="Summary"/>
      <sheetName val="DATA_PRG"/>
      <sheetName val="Material"/>
      <sheetName val="DATA-BASE"/>
      <sheetName val="DATA-ABSTRACT"/>
      <sheetName val="ABS"/>
      <sheetName val="Data.F8.BTR"/>
      <sheetName val="mlead"/>
      <sheetName val="BALAN1"/>
      <sheetName val="SUMP1420KL@HW"/>
      <sheetName val="Sheet2"/>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verpage"/>
      <sheetName val="Main sheet"/>
      <sheetName val="Quotes"/>
      <sheetName val="work_sheet"/>
      <sheetName val="sand"/>
      <sheetName val="stone"/>
      <sheetName val="index"/>
      <sheetName val="abs road"/>
      <sheetName val="Levels"/>
      <sheetName val="Boq"/>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Valves"/>
      <sheetName val="MS Rates"/>
      <sheetName val="Plant &amp;  Machinery"/>
      <sheetName val="clvrt_data"/>
      <sheetName val="m"/>
      <sheetName val="bom"/>
      <sheetName val="MRoad data"/>
      <sheetName val="C.D.Abs.Est."/>
      <sheetName val="t_prsr"/>
      <sheetName val="id"/>
      <sheetName val="PRECAST lightconc-II"/>
      <sheetName val="ONLINE DUMP"/>
      <sheetName val="sancdump"/>
      <sheetName val="wh"/>
      <sheetName val="PVC_dia"/>
      <sheetName val="Rate"/>
      <sheetName val="BTR"/>
      <sheetName val="DISCOUNT"/>
      <sheetName val="Road Detail Est."/>
      <sheetName val="wh_data"/>
      <sheetName val="CPHEEO"/>
      <sheetName val="wh_data_R"/>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row r="12">
          <cell r="J12">
            <v>94.4</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1">
          <cell r="B1">
            <v>0</v>
          </cell>
        </row>
      </sheetData>
      <sheetData sheetId="35">
        <row r="1">
          <cell r="B1">
            <v>0</v>
          </cell>
        </row>
      </sheetData>
      <sheetData sheetId="36">
        <row r="1">
          <cell r="B1">
            <v>0</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1">
          <cell r="B1">
            <v>0</v>
          </cell>
        </row>
      </sheetData>
      <sheetData sheetId="50">
        <row r="1">
          <cell r="B1">
            <v>0</v>
          </cell>
        </row>
      </sheetData>
      <sheetData sheetId="51" refreshError="1"/>
      <sheetData sheetId="52" refreshError="1"/>
      <sheetData sheetId="53" refreshError="1"/>
      <sheetData sheetId="54">
        <row r="1">
          <cell r="B1">
            <v>0</v>
          </cell>
        </row>
      </sheetData>
      <sheetData sheetId="55" refreshError="1"/>
      <sheetData sheetId="56" refreshError="1"/>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Data"/>
      <sheetName val="v"/>
      <sheetName val="r"/>
      <sheetName val="Lead"/>
      <sheetName val="Sheet1"/>
      <sheetName val="leads"/>
      <sheetName val="DI"/>
      <sheetName val="HDPE"/>
      <sheetName val="pvc"/>
      <sheetName val="MRATES"/>
      <sheetName val="rdamdata"/>
      <sheetName val="SPT vs PHI"/>
      <sheetName val="final abstract"/>
      <sheetName val="bom"/>
      <sheetName val="Levels"/>
      <sheetName val="Labour"/>
      <sheetName val="Material"/>
      <sheetName val="Plant &amp;  Machinery"/>
      <sheetName val="GF SB Ok "/>
      <sheetName val="pvc_basic"/>
      <sheetName val="mlead"/>
      <sheetName val="abs road"/>
      <sheetName val="Abs_CD_2"/>
      <sheetName val="coverpage"/>
      <sheetName val="RMR"/>
      <sheetName val="road est"/>
      <sheetName val="Road data"/>
      <sheetName val="ECV"/>
      <sheetName val="m"/>
      <sheetName val="lead-st"/>
      <sheetName val="Lead statement"/>
      <sheetName val="Works"/>
      <sheetName val="General"/>
      <sheetName val="Data.F8.BTR"/>
      <sheetName val="civ data"/>
      <sheetName val="R_Det"/>
      <sheetName val="BHANDUP"/>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
      <sheetName val="maya"/>
      <sheetName val="segments-details"/>
      <sheetName val="habs-list"/>
      <sheetName val="int-Dia-hdpe"/>
      <sheetName val="int-Dia-pvc"/>
      <sheetName val="wh_data"/>
      <sheetName val="wh_data_R"/>
      <sheetName val="CPHEEO"/>
      <sheetName val="input"/>
      <sheetName val="Boq (Main Building)"/>
      <sheetName val="p&amp;m"/>
      <sheetName val="Cover"/>
      <sheetName val="FORM7"/>
      <sheetName val="Labour"/>
      <sheetName val="Usage"/>
      <sheetName val="Common "/>
      <sheetName val="General"/>
      <sheetName val="C-data"/>
      <sheetName val="civ data"/>
      <sheetName val="HDPE"/>
      <sheetName val="DI"/>
      <sheetName val="pvc"/>
      <sheetName val="pvc_basic"/>
      <sheetName val="RMR"/>
      <sheetName val="Road data"/>
      <sheetName val="coverpage"/>
      <sheetName val="R_Det"/>
      <sheetName val="mlead"/>
      <sheetName val="hdpe_basic"/>
    </sheetNames>
    <sheetDataSet>
      <sheetData sheetId="0" refreshError="1"/>
      <sheetData sheetId="1" refreshError="1"/>
      <sheetData sheetId="2" refreshError="1">
        <row r="2">
          <cell r="E2" t="str">
            <v>ANGANWADI BUILDING</v>
          </cell>
        </row>
        <row r="5">
          <cell r="B5" t="str">
            <v>ANGAN WADI GRANT</v>
          </cell>
        </row>
        <row r="86">
          <cell r="H86">
            <v>880.30000000000007</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sand"/>
      <sheetName val="stone"/>
      <sheetName val="DATA_PRG"/>
      <sheetName val="rdamdata"/>
      <sheetName val="lead-st"/>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AV-HDPE"/>
      <sheetName val="Di_gate-HDPE"/>
      <sheetName val="wh_data"/>
      <sheetName val="wh_data_R"/>
      <sheetName val="CPHEEO"/>
      <sheetName val="input"/>
      <sheetName val="Sheet2"/>
      <sheetName val="Road data"/>
      <sheetName val="RA"/>
      <sheetName val="ESTIMATE"/>
      <sheetName val="maya"/>
      <sheetName val="Road data-TDR"/>
      <sheetName val="MRoad data"/>
      <sheetName val="Cover"/>
      <sheetName val="hdpe-rates"/>
      <sheetName val="pvc-rates"/>
      <sheetName val="wordsdata"/>
      <sheetName val="pvc_basic"/>
      <sheetName val="DL CAL"/>
      <sheetName val="ROADS"/>
      <sheetName val="p&amp;m"/>
      <sheetName val="Rate Analysis"/>
      <sheetName val="hdpe_basic"/>
      <sheetName val="t_prsr"/>
      <sheetName val="detls"/>
      <sheetName val="0000000000000"/>
      <sheetName val="_5wgdhabfinal00_01"/>
      <sheetName val="ANAL-PIPE LINE"/>
      <sheetName val="Rate"/>
      <sheetName val="1-Pop Proj"/>
      <sheetName val="int-Dia-pvc"/>
      <sheetName val="Quarry"/>
      <sheetName val="RMR"/>
      <sheetName val="Line"/>
      <sheetName val="BTR"/>
      <sheetName val="CRUST"/>
      <sheetName val="QDTS"/>
      <sheetName val="Rates"/>
      <sheetName val="C.D.Abs.Est."/>
      <sheetName val="not req 3"/>
      <sheetName val="l"/>
      <sheetName val="pvc-pipe-rates"/>
      <sheetName val="Levels"/>
      <sheetName val="R_Det"/>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Data_Base"/>
      <sheetName val="clvrt_data"/>
      <sheetName val="mlead"/>
      <sheetName val="Abs_CD_2"/>
      <sheetName val="coverpage"/>
      <sheetName val="road est"/>
      <sheetName val="ECV"/>
      <sheetName val="C-data"/>
      <sheetName val="int-dia-hdpe"/>
      <sheetName val="Estt"/>
      <sheetName val="Gen_Abs"/>
      <sheetName val="FORM7"/>
      <sheetName val="PUMP_DATA"/>
      <sheetName val="Sorted"/>
      <sheetName val="HS final-2"/>
      <sheetName val="Lead statement"/>
      <sheetName val="civ data"/>
      <sheetName val="MTC-estimate"/>
      <sheetName val="Data.F8.BTR"/>
      <sheetName val="Data-2011-12"/>
      <sheetName val="PRELIM5"/>
      <sheetName val="Specification report"/>
      <sheetName val="Work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Rate"/>
      <sheetName val="maya"/>
      <sheetName val="leads"/>
      <sheetName val="Bridge_Data_2005-06"/>
      <sheetName val="bom"/>
      <sheetName val="MRATE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hdpe_basic"/>
      <sheetName val="DATA_PRG"/>
      <sheetName val="mas_hab"/>
      <sheetName val="v"/>
      <sheetName val="pvc_basic"/>
      <sheetName val="MRoad data"/>
      <sheetName val="final abstract"/>
    </sheetNames>
    <sheetDataSet>
      <sheetData sheetId="0" refreshError="1">
        <row r="2">
          <cell r="D2" t="str">
            <v>CONST.OF 2V RCC SLAB CULVERT AT 6/1 to 6/2 KM</v>
          </cell>
        </row>
        <row r="3">
          <cell r="B3" t="str">
            <v>PWD ROAD VATTEM TO PALEM (VIA) JAWAHARNAVODAYA SCHOOL,KARKONDA</v>
          </cell>
        </row>
        <row r="17">
          <cell r="H17">
            <v>2350</v>
          </cell>
        </row>
        <row r="32">
          <cell r="H32">
            <v>282.88</v>
          </cell>
        </row>
        <row r="37">
          <cell r="H37">
            <v>258.95999999999998</v>
          </cell>
        </row>
        <row r="59">
          <cell r="I59" t="str">
            <v>/cum</v>
          </cell>
        </row>
        <row r="67">
          <cell r="H67">
            <v>1410.4611040000002</v>
          </cell>
        </row>
        <row r="97">
          <cell r="H97">
            <v>2314.9090639999999</v>
          </cell>
        </row>
        <row r="105">
          <cell r="H105">
            <v>2722.5890640000002</v>
          </cell>
        </row>
        <row r="113">
          <cell r="H113">
            <v>2836.9890640000003</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Labour"/>
      <sheetName val="Material"/>
      <sheetName val="Plant &amp;  Machinery"/>
      <sheetName val="Sheet1"/>
      <sheetName val="HDPE"/>
      <sheetName val="DI"/>
      <sheetName val="pvc"/>
      <sheetName val="hdpe_basic"/>
      <sheetName val="pvc_basic"/>
      <sheetName val="DATA_PRG"/>
      <sheetName val="MRoad data"/>
      <sheetName val="Lookup"/>
      <sheetName val="maya"/>
      <sheetName val="Buildings"/>
      <sheetName val="Hire"/>
      <sheetName val="Conveyance"/>
      <sheetName val="r"/>
      <sheetName val="Leads"/>
      <sheetName val="C-data"/>
      <sheetName val="rdamdata"/>
      <sheetName val="lead-st"/>
      <sheetName val="MRATES"/>
      <sheetName val="quarry"/>
      <sheetName val="Lead statement"/>
      <sheetName val="sand"/>
      <sheetName val="detls"/>
      <sheetName val="Data_for_UGD1"/>
      <sheetName val="sewer_data_modi1"/>
      <sheetName val="sewer_data1"/>
      <sheetName val="Data_for_UGD_(2)1"/>
      <sheetName val="Plant_&amp;__Machinery"/>
      <sheetName val="MRoad_data"/>
      <sheetName val="PRECAST lightconc-II"/>
      <sheetName val="Usage"/>
      <sheetName val="Common "/>
      <sheetName val="General"/>
      <sheetName val="RMR"/>
      <sheetName val="Mahendra hills"/>
      <sheetName val="Bridge Data 2005-06"/>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 val="Lead statement"/>
      <sheetName val="Bridge_Data_2005-06"/>
      <sheetName val="bom"/>
      <sheetName val="rdamdata"/>
      <sheetName val="MRATES"/>
      <sheetName val="leads"/>
      <sheetName val="HDPE"/>
      <sheetName val="DI"/>
      <sheetName val="pvc"/>
      <sheetName val="Sheet1"/>
      <sheetName val="r"/>
      <sheetName val="Material"/>
      <sheetName val="Plant &amp;  Machinery"/>
      <sheetName val="Cover"/>
      <sheetName val="Conv"/>
      <sheetName val="Lookup"/>
      <sheetName val="SPT vs PHI"/>
      <sheetName val="Rates"/>
      <sheetName val="Lead"/>
      <sheetName val="maya"/>
      <sheetName val="C-data"/>
      <sheetName val="hdpe_basic"/>
      <sheetName val="pvc_basic"/>
      <sheetName val="wordsdata"/>
      <sheetName val="detls"/>
      <sheetName val="m"/>
      <sheetName val="Bill-12"/>
      <sheetName val="Iocount"/>
      <sheetName val="mlead"/>
      <sheetName val="abs road"/>
      <sheetName val="coverpage"/>
      <sheetName val="RMR"/>
      <sheetName val="Road data"/>
      <sheetName val="R_Det"/>
      <sheetName val="Newabstract"/>
      <sheetName val="Labour"/>
      <sheetName val="Works"/>
      <sheetName val="General"/>
      <sheetName val="SSR 2014-15 Rates"/>
      <sheetName val="DATA_PRG"/>
      <sheetName val="v"/>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DATA_PRG"/>
      <sheetName val="Sheet1"/>
      <sheetName val="lead-st"/>
      <sheetName val="rdamdata"/>
      <sheetName val="r"/>
      <sheetName val="Lead"/>
      <sheetName val="leads"/>
      <sheetName val="p&amp;m"/>
    </sheetNames>
    <sheetDataSet>
      <sheetData sheetId="0"/>
      <sheetData sheetId="1"/>
      <sheetData sheetId="2"/>
      <sheetData sheetId="3"/>
      <sheetData sheetId="4"/>
      <sheetData sheetId="5">
        <row r="14">
          <cell r="G14">
            <v>35.35</v>
          </cell>
        </row>
      </sheetData>
      <sheetData sheetId="6">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ow r="16">
          <cell r="C16">
            <v>73.2</v>
          </cell>
        </row>
        <row r="30">
          <cell r="L30">
            <v>887.49</v>
          </cell>
          <cell r="M30">
            <v>1081.68</v>
          </cell>
          <cell r="N30">
            <v>1343.94</v>
          </cell>
          <cell r="O30">
            <v>1690.77</v>
          </cell>
        </row>
      </sheetData>
      <sheetData sheetId="9">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DATA_PRG"/>
      <sheetName val="Labour"/>
      <sheetName val="t_prsr"/>
      <sheetName val="wh"/>
      <sheetName val="Cover"/>
      <sheetName val="id"/>
      <sheetName val="p&amp;m"/>
      <sheetName val="Buildings"/>
      <sheetName val="Hire"/>
      <sheetName val="Conveyance"/>
      <sheetName val="RMR"/>
      <sheetName val="final abstract"/>
      <sheetName val="AV-HDPE"/>
      <sheetName val="Di_gate-HDPE"/>
      <sheetName val="mlead"/>
      <sheetName val="BWSCPlt"/>
      <sheetName val="CI"/>
      <sheetName val="G.R.P"/>
      <sheetName val="PSC REVISED"/>
      <sheetName val="Summary"/>
      <sheetName val="sand"/>
      <sheetName val="stone"/>
      <sheetName val="Rates"/>
      <sheetName val="0000000000000"/>
      <sheetName val="Bitumen trunk"/>
      <sheetName val="Feeder"/>
      <sheetName val="R99 etc"/>
      <sheetName val="Trunk unpaved"/>
      <sheetName val="DATA-BASE"/>
      <sheetName val="DATA-ABSTRACT"/>
      <sheetName val="wh_data_R"/>
      <sheetName val="wh_data"/>
      <sheetName val="CPHEEO"/>
      <sheetName val="input"/>
      <sheetName val="Lead"/>
      <sheetName val="temp-SDData (2)"/>
      <sheetName val="Material"/>
      <sheetName val="Plant &amp;  Machinery"/>
      <sheetName val="Basicrates"/>
      <sheetName val="Met"/>
      <sheetName val="sup dat"/>
      <sheetName val="Road data"/>
      <sheetName val="civ data"/>
      <sheetName val="CR-Vchambers"/>
      <sheetName val="Works"/>
      <sheetName val="General"/>
      <sheetName val="Civil Data (2013-14)"/>
      <sheetName val="01"/>
    </sheetNames>
    <sheetDataSet>
      <sheetData sheetId="0">
        <row r="1">
          <cell r="A1" t="str">
            <v xml:space="preserve">Earth work excation and depositing on bank with initial lead and lift in loamy and clayee soils as per ss301 for foundations </v>
          </cell>
        </row>
      </sheetData>
      <sheetData sheetId="1" refreshError="1">
        <row r="1">
          <cell r="A1" t="str">
            <v xml:space="preserve">Earth work excation and depositing on bank with initial lead and lift in loamy and clayee soils as per ss301 for foundations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W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sheetData sheetId="1"/>
      <sheetData sheetId="2"/>
      <sheetData sheetId="3"/>
      <sheetData sheetId="4" refreshError="1"/>
      <sheetData sheetId="5" refreshError="1"/>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 Tank"/>
      <sheetName val="Sp.2"/>
      <sheetName val="DOR-RE "/>
      <sheetName val="G-AB-CS"/>
      <sheetName val="EC(Clinic)"/>
      <sheetName val="STank200"/>
      <sheetName val="label"/>
      <sheetName val="spf"/>
      <sheetName val="Road data-(1)"/>
      <sheetName val="road Datas (2)"/>
      <sheetName val="6.25"/>
      <sheetName val="5.25"/>
      <sheetName val="CC road data"/>
      <sheetName val=" Abst"/>
      <sheetName val="4.50"/>
      <sheetName val="4.00"/>
      <sheetName val="Est 133"/>
      <sheetName val=" GF"/>
      <sheetName val=" FF"/>
      <sheetName val="S F"/>
      <sheetName val="TF - Head room"/>
      <sheetName val="GF "/>
      <sheetName val="labs -ws"/>
      <sheetName val="Sani &amp; W S phase Dor"/>
      <sheetName val="S Tank Dor"/>
      <sheetName val="Ground Floor"/>
      <sheetName val="First Floor"/>
      <sheetName val="Elec-Esti"/>
      <sheetName val="Internal Road"/>
      <sheetName val="ws data "/>
      <sheetName val="SUMP - 01"/>
      <sheetName val="External Elec"/>
      <sheetName val="External Drainage"/>
      <sheetName val="SB(WS)"/>
      <sheetName val="SB(IE)"/>
      <sheetName val="S Q WS"/>
      <sheetName val="SQ Elec"/>
      <sheetName val="PQ Elec"/>
      <sheetName val="Dormitory WS&amp;S"/>
      <sheetName val="Class -IV Civil"/>
      <sheetName val="Class IV WS"/>
      <sheetName val="Class IV Elec"/>
      <sheetName val="DOR-ELE"/>
      <sheetName val="KD (WD)"/>
      <sheetName val="KD (IE)"/>
      <sheetName val="PQ WS"/>
      <sheetName val="OHSR( not used)"/>
      <sheetName val="Bore Well( not used)"/>
      <sheetName val="Generator Room"/>
      <sheetName val="Ele-data1"/>
      <sheetName val="elec"/>
      <sheetName val="Ele (2)"/>
      <sheetName val="WS&amp;Sani (SR &amp; GEN)"/>
      <sheetName val="Ventilators "/>
      <sheetName val="D&amp;W DATA"/>
      <sheetName val="SALWOOD DOORS"/>
      <sheetName val="model door 4X2.7"/>
      <sheetName val="38SCH"/>
      <sheetName val="Furn DE"/>
      <sheetName val="Conv"/>
      <sheetName val="Basic Data"/>
      <sheetName val="WS-Cli, Nur "/>
      <sheetName val="Joinary"/>
      <sheetName val="E- DATA"/>
      <sheetName val="Ele Clinic N"/>
      <sheetName val="B-WELL"/>
      <sheetName val="Sheet1"/>
      <sheetName val="Bid doc"/>
      <sheetName val="Third F. HR"/>
      <sheetName val="TF full"/>
      <sheetName val="S.TANK"/>
      <sheetName val="estimate"/>
      <sheetName val="Abstract"/>
      <sheetName val="Toilet block"/>
      <sheetName val="main door data"/>
      <sheetName val="W.E G.Abst"/>
      <sheetName val="W.E S.B"/>
      <sheetName val="W.E SB (W.S)"/>
      <sheetName val="W.E SB (ELE)"/>
      <sheetName val="W.E Dor"/>
      <sheetName val="W.E Dor (W.S)"/>
      <sheetName val="W.E Dor (ELE)"/>
      <sheetName val="W.E K &amp; D"/>
      <sheetName val="W.E K&amp;D(W.S)"/>
      <sheetName val="W.E K&amp;D (ELE)"/>
      <sheetName val="W.E C data"/>
      <sheetName val="W.E prl Qtr"/>
      <sheetName val="W.E prl (W.S)"/>
      <sheetName val="W.E prl (ELE)"/>
      <sheetName val="W.E Staff Qtr"/>
      <sheetName val="W.E Staff Qtr (W.S)"/>
      <sheetName val="W.E Staff Qtr (ELE)"/>
      <sheetName val="C.Wall Rough"/>
      <sheetName val="C-data"/>
      <sheetName val="ele data"/>
      <sheetName val="WS-DATA"/>
      <sheetName val="D&amp;W DATA 1"/>
      <sheetName val="D&amp;W DATA(M)"/>
      <sheetName val="W.E C.wall"/>
      <sheetName val="EX .(ELE)"/>
      <sheetName val="Ext dranage"/>
      <sheetName val="OHSR"/>
      <sheetName val="200 users"/>
      <sheetName val="100 users"/>
      <sheetName val="Security Room"/>
      <sheetName val="Generator R"/>
      <sheetName val="W.E Hill"/>
      <sheetName val="W.E Jungle "/>
      <sheetName val="W.E Bores"/>
      <sheetName val="W.E LEVEL"/>
      <sheetName val="W.E C.S(21.17)"/>
      <sheetName val="Sheet2"/>
      <sheetName val="LEAD (2)"/>
      <sheetName val="CC road data (2)"/>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ow r="1343">
          <cell r="B1343" t="str">
            <v xml:space="preserve">In - situ - Granolithic Concrete Flooring 20mm thick with CC(1:1:2) Prop: using 6mm to 12mm size HBG machine crushed metal laid monolithically over 100mm thick CC flooring bed (1:5:10) with 40mm HBG metal in alternate panels of size not exceeding 1.50m x 1.50m  and finishing the top surface to required smoothness and slopes, thread lining as directed by the Engineer - in - charge including cost and conveyance of all materials like cement, sand, water, etc. to site, seigniorage charges, sales and other taxes on all materials, all operational, incidental and labour charges such as mixing of cement concrete, laying, curing, lift charges etc., complete for finished item of work  (APSS No.701 &amp; 710)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ow r="2">
          <cell r="A2" t="str">
            <v>NAME OF THE WORK:- CONSTRUCTION  OF MINORITY RESIDENTIAL SCHOOL COMPLEX AT SANGAREDDY</v>
          </cell>
        </row>
      </sheetData>
      <sheetData sheetId="94">
        <row r="24">
          <cell r="G24">
            <v>78</v>
          </cell>
        </row>
      </sheetData>
      <sheetData sheetId="95">
        <row r="36">
          <cell r="J36">
            <v>8317.75</v>
          </cell>
        </row>
      </sheetData>
      <sheetData sheetId="96">
        <row r="114">
          <cell r="H114">
            <v>11523</v>
          </cell>
        </row>
      </sheetData>
      <sheetData sheetId="97">
        <row r="247">
          <cell r="G247">
            <v>369.25</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P"/>
      <sheetName val="Pumproom"/>
      <sheetName val="GLSR10KL"/>
      <sheetName val="LBD"/>
      <sheetName val="exec"/>
      <sheetName val="glance"/>
      <sheetName val="ssrs"/>
      <sheetName val="HDPE"/>
      <sheetName val="DI"/>
      <sheetName val="pvc"/>
      <sheetName val="LEAD (2)"/>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 val="data"/>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SP"/>
      <sheetName val="Pumproom"/>
      <sheetName val="GLSR10KL"/>
      <sheetName val="LBD"/>
      <sheetName val="exec"/>
      <sheetName val="glance"/>
      <sheetName val="ssrs"/>
      <sheetName val="p&amp;m"/>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Lead statement"/>
      <sheetName val="Data"/>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sand"/>
      <sheetName val="stone"/>
      <sheetName val="com_st_PM"/>
      <sheetName val="comst_GM"/>
      <sheetName val="G_R_P"/>
      <sheetName val="Road Detail Est."/>
      <sheetName val="Road data"/>
      <sheetName val="DATA"/>
      <sheetName val="Labour"/>
      <sheetName val="rdamdata"/>
      <sheetName val="Material"/>
      <sheetName val="Lead statement"/>
      <sheetName val="v"/>
      <sheetName val="r"/>
      <sheetName val="quarry"/>
      <sheetName val="Sheet1"/>
      <sheetName val="maya"/>
      <sheetName val="com_st_PM1"/>
      <sheetName val="comst_GM1"/>
      <sheetName val="G_R_P1"/>
      <sheetName val="SPT vs PHI"/>
      <sheetName val="#REF"/>
      <sheetName val="detls"/>
      <sheetName val="hdpe weights"/>
      <sheetName val="PVC weights"/>
      <sheetName val="index"/>
      <sheetName val="ssr-rates"/>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Specification report"/>
      <sheetName val="_x0000_V_x0000_O_x0000_I_x0000_L_x0000_S_x0000_I_x0000_N_x0000_G_x0000_R_x0000_A_x0000_M_x0000_._x0000_X_x0000_L_x0000_S_x0000_"/>
      <sheetName val=""/>
      <sheetName val="Nspt-smp-final-ORIGINAL"/>
      <sheetName val="wh_data"/>
      <sheetName val="CPHEEO"/>
      <sheetName val="wh_data_R"/>
      <sheetName val="input"/>
      <sheetName val="Plant &amp;  Machinery"/>
      <sheetName val="DATA_PRG"/>
      <sheetName val="0000000000000"/>
      <sheetName val="MRATES"/>
      <sheetName val="Staff Acco."/>
      <sheetName val="Leads Entry"/>
      <sheetName val="data-WC"/>
      <sheetName val="?V?O?I?L?S?I?N?G?R?A?M?.?X?L?S?"/>
      <sheetName val="m"/>
      <sheetName val="Rates-May-14"/>
      <sheetName val="RMR"/>
      <sheetName val="p&amp;m"/>
      <sheetName val="Di_gate-HDPE"/>
      <sheetName val="COLUMN"/>
      <sheetName val="C.D.Abs.Est."/>
      <sheetName val="C-data"/>
      <sheetName val="Cover"/>
      <sheetName val="_5wgdhabfinal00_01"/>
      <sheetName val="WATER-HAMMER"/>
      <sheetName val="not req 3"/>
      <sheetName val="_V_O_I_L_S_I_N_G_R_A_M_._X_L_S_"/>
      <sheetName val="segments-details"/>
      <sheetName val="Datas"/>
      <sheetName val="Plant_&amp;__Machinery"/>
      <sheetName val="Sheet2"/>
      <sheetName val="HDPE-pipe-rates"/>
      <sheetName val="Sheet1_(2)"/>
      <sheetName val="int-Dia-hdpe"/>
      <sheetName val="habs-list"/>
      <sheetName val="pvc-pipe-rates"/>
      <sheetName val="PVC_dia"/>
      <sheetName val="int-Dia-pvc"/>
      <sheetName val="coverpage"/>
      <sheetName val="R_Det"/>
      <sheetName val="Work_sheet"/>
      <sheetName val="bom"/>
      <sheetName val="abs road"/>
      <sheetName val="Summary"/>
      <sheetName val="t_prsr"/>
      <sheetName val="wh"/>
      <sheetName val="AV-HDPE"/>
      <sheetName val="CC &amp; VC"/>
      <sheetName val="General"/>
      <sheetName val="l"/>
      <sheetName val="Estimate"/>
      <sheetName val="Data rough"/>
      <sheetName val="Rates"/>
      <sheetName val="PRECAST lightconc-II"/>
      <sheetName val="hdpe_weights"/>
      <sheetName val="PVC_weights"/>
      <sheetName val="BWSCPlt"/>
      <sheetName val="DATA-BASE"/>
      <sheetName val="int-Dia"/>
      <sheetName val="mas_hab"/>
      <sheetName val="id"/>
      <sheetName val="PSC_REVISED"/>
      <sheetName val="DATA-ABSTRACT"/>
      <sheetName val="hdpe_weights2"/>
      <sheetName val="PVC_weights2"/>
      <sheetName val="hdpe_weights1"/>
      <sheetName val="PVC_weights1"/>
      <sheetName val="Plant_&amp;__Machinery1"/>
      <sheetName val="_x005f_x0000_V_x005f_x0000_O_x005f_x0000_I_x005f_x0000_"/>
      <sheetName val="water-hammar-strenght"/>
      <sheetName val="mlead"/>
      <sheetName val="road safety datas"/>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dlvoid"/>
      <sheetName val="_x005f_x0000_V_x005f_x0000_O_x005f_x0000_I_x000_2"/>
      <sheetName val="Main Sheet"/>
      <sheetName val="ABS"/>
      <sheetName val="Voucher"/>
      <sheetName val="BHANDUP"/>
      <sheetName val="Intro"/>
      <sheetName val="hdpe-int-Dia"/>
      <sheetName val="E-Table"/>
      <sheetName val="pvc-int-Dia"/>
      <sheetName val="SSR 2014-15 Rates"/>
      <sheetName val="final abstract"/>
      <sheetName val="11.Habitations"/>
      <sheetName val="Specification Repoer CC"/>
      <sheetName val="bar bending"/>
      <sheetName val="iocount"/>
      <sheetName val="DATA SHEET"/>
      <sheetName val="Suppl-data"/>
      <sheetName val="Usage"/>
      <sheetName val="Common "/>
      <sheetName val="civ data"/>
      <sheetName val="Bitumen trunk"/>
      <sheetName val="Feeder"/>
      <sheetName val="R99 etc"/>
      <sheetName val="Trunk unpaved"/>
      <sheetName val="_V_O_I_L_S_I_N_G_R_A_M___X_L_S_"/>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1000 (1V)"/>
      <sheetName val="Lead statement ss5"/>
      <sheetName val="Drain Est (2)"/>
      <sheetName val="SPECI (2)"/>
      <sheetName val="Working Estimate"/>
      <sheetName val="FINAL DATA"/>
      <sheetName val="hdpe_weights3"/>
      <sheetName val="PVC_weights3"/>
      <sheetName val="Data_rough"/>
      <sheetName val="not_req_3"/>
      <sheetName val="CC_&amp;_VC"/>
      <sheetName val="MRoad_data"/>
      <sheetName val="VC_rate"/>
      <sheetName val="data_existing_do_not_delete"/>
      <sheetName val="01"/>
      <sheetName val="DREV"/>
      <sheetName val="CREV"/>
    </sheetNames>
    <sheetDataSet>
      <sheetData sheetId="0">
        <row r="14">
          <cell r="G14">
            <v>35.35</v>
          </cell>
        </row>
      </sheetData>
      <sheetData sheetId="1">
        <row r="14">
          <cell r="G14">
            <v>35.35</v>
          </cell>
        </row>
      </sheetData>
      <sheetData sheetId="2">
        <row r="14">
          <cell r="G14">
            <v>40.78</v>
          </cell>
        </row>
      </sheetData>
      <sheetData sheetId="3">
        <row r="14">
          <cell r="G14">
            <v>35.35</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refreshError="1"/>
      <sheetData sheetId="13" refreshError="1"/>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RMR"/>
      <sheetName val="R_Det"/>
      <sheetName val="Road data"/>
      <sheetName val="maya"/>
      <sheetName val="C-data"/>
      <sheetName val="Lead statement"/>
      <sheetName val="leads"/>
      <sheetName val="data"/>
      <sheetName val="Sheet3"/>
      <sheetName val="coverpage"/>
      <sheetName val="m"/>
      <sheetName val="MRATES"/>
      <sheetName val="DATA_PRG"/>
      <sheetName val="Sheet1"/>
      <sheetName val="DI"/>
      <sheetName val="HDPE"/>
      <sheetName val="pvc"/>
      <sheetName val="SSR 2014-15 Rates"/>
      <sheetName val="mlead"/>
      <sheetName val="rdamdata"/>
      <sheetName val="Lead"/>
      <sheetName val="Labour"/>
      <sheetName val="Bitumen trunk"/>
      <sheetName val="Feeder"/>
      <sheetName val="R99 etc"/>
      <sheetName val="Trunk unpaved"/>
      <sheetName val="hdpe_basic"/>
      <sheetName val="pvc_basic"/>
      <sheetName val="Data_Renuals"/>
      <sheetName val="civ data"/>
      <sheetName val="Material"/>
      <sheetName val="Plant &amp;  Machinery"/>
      <sheetName val="Roadlist"/>
      <sheetName val="Estt"/>
    </sheetNames>
    <sheetDataSet>
      <sheetData sheetId="0">
        <row r="4">
          <cell r="F4">
            <v>65</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HDPE"/>
      <sheetName val="DI"/>
      <sheetName val="pvc"/>
      <sheetName val="maya"/>
      <sheetName val="MRATES"/>
      <sheetName val="rdamdata"/>
      <sheetName val="r"/>
      <sheetName val="C-data"/>
      <sheetName val="v"/>
      <sheetName val="data existing_do not delete"/>
      <sheetName val="Lead"/>
      <sheetName val="leads"/>
      <sheetName val="clvrt_data"/>
      <sheetName val="Rates"/>
      <sheetName val="hdpe_basic"/>
      <sheetName val="pvc_basic"/>
      <sheetName val="bom"/>
      <sheetName val="11.Habitations"/>
      <sheetName val="labour"/>
      <sheetName val="MRoad data"/>
      <sheetName val="Lead Distance"/>
      <sheetName val="PUMP_DATA"/>
      <sheetName val="Road data"/>
      <sheetName val="zone-2"/>
      <sheetName val="MHNO_LEV"/>
      <sheetName val="DATA_PRG"/>
      <sheetName val="index"/>
      <sheetName val="t_prsr"/>
      <sheetName val="wh"/>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maya"/>
      <sheetName val="leads"/>
      <sheetName val="C-data"/>
      <sheetName val="RMR"/>
      <sheetName val="Lead statement"/>
      <sheetName val="m"/>
    </sheetNames>
    <sheetDataSet>
      <sheetData sheetId="0"/>
      <sheetData sheetId="1"/>
      <sheetData sheetId="2"/>
      <sheetData sheetId="3"/>
      <sheetData sheetId="4"/>
      <sheetData sheetId="5"/>
      <sheetData sheetId="6"/>
      <sheetData sheetId="7"/>
      <sheetData sheetId="8">
        <row r="2">
          <cell r="F2">
            <v>100</v>
          </cell>
        </row>
        <row r="4">
          <cell r="F4">
            <v>65</v>
          </cell>
        </row>
      </sheetData>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Report"/>
      <sheetName val="DetEst"/>
      <sheetName val="DetAbsAbs"/>
      <sheetName val="MRoad data"/>
      <sheetName val="Lead"/>
      <sheetName val="WorkSlip"/>
      <sheetName val="chall"/>
      <sheetName val="thirm"/>
      <sheetName val="kam"/>
      <sheetName val="IB"/>
      <sheetName val="yell"/>
      <sheetName val="gadkole"/>
      <sheetName val="nallavelly"/>
      <sheetName val="sirnapally"/>
      <sheetName val="donklal"/>
      <sheetName val="Sheet8"/>
      <sheetName val="BTLeads"/>
      <sheetName val="RMR"/>
      <sheetName val="Lead chart"/>
      <sheetName val="ext"/>
      <sheetName val="strip plan"/>
      <sheetName val="Certificates"/>
      <sheetName val="MRATES"/>
    </sheetNames>
    <sheetDataSet>
      <sheetData sheetId="0" refreshError="1"/>
      <sheetData sheetId="1" refreshError="1"/>
      <sheetData sheetId="2"/>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efreshError="1"/>
      <sheetData sheetId="23" refreshError="1"/>
      <sheetData sheetId="24" refreshError="1"/>
      <sheetData sheetId="25" refreshError="1"/>
      <sheetData sheetId="26">
        <row r="19">
          <cell r="T19">
            <v>56</v>
          </cell>
        </row>
        <row r="26">
          <cell r="T26">
            <v>6</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MRATES"/>
    </sheetNames>
    <sheetDataSet>
      <sheetData sheetId="0">
        <row r="6">
          <cell r="P6">
            <v>233.97</v>
          </cell>
        </row>
        <row r="10">
          <cell r="P10">
            <v>712.89</v>
          </cell>
        </row>
        <row r="11">
          <cell r="P11">
            <v>877.89</v>
          </cell>
        </row>
        <row r="12">
          <cell r="P12">
            <v>1232.8900000000001</v>
          </cell>
        </row>
        <row r="13">
          <cell r="P13">
            <v>802.89</v>
          </cell>
        </row>
        <row r="16">
          <cell r="P16" t="e">
            <v>#N/A</v>
          </cell>
        </row>
      </sheetData>
      <sheetData sheetId="1"/>
      <sheetData sheetId="2">
        <row r="41">
          <cell r="E41">
            <v>258</v>
          </cell>
        </row>
      </sheetData>
      <sheetData sheetId="3"/>
      <sheetData sheetId="4"/>
      <sheetData sheetId="5"/>
      <sheetData sheetId="6"/>
      <sheetData sheetId="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Report"/>
      <sheetName val="DetEst"/>
      <sheetName val="DetAbsAbs"/>
      <sheetName val="Lead"/>
      <sheetName val="WorkSlip"/>
      <sheetName val="BTLeads"/>
      <sheetName val="RMR"/>
      <sheetName val="MRoad data"/>
      <sheetName val="Lead chart"/>
      <sheetName val="ext"/>
      <sheetName val="strip plan"/>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X6">
            <v>12.8</v>
          </cell>
        </row>
        <row r="17">
          <cell r="T17">
            <v>0</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 val="HDPE"/>
      <sheetName val="DI"/>
      <sheetName val="pvc"/>
      <sheetName val="R_Det"/>
      <sheetName val="Road data"/>
      <sheetName val="r"/>
      <sheetName val="MS-1"/>
      <sheetName val="Material "/>
      <sheetName val="Ave.wtd.rates"/>
      <sheetName val=" AnalysisPCC"/>
      <sheetName val="Assumption"/>
      <sheetName val="Superstruc"/>
      <sheetName val="rdamd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maya"/>
      <sheetName val="ValveChamber"/>
      <sheetName val="CR"/>
      <sheetName val="ValveChamber -OHSR-legal"/>
    </sheetNames>
    <sheetDataSet>
      <sheetData sheetId="0"/>
      <sheetData sheetId="1" refreshError="1">
        <row r="1">
          <cell r="A1" t="str">
            <v xml:space="preserve">Earth work excation and depositing on bank with initial lead and lift in loamy and clayee soils as per ss301 for foundations </v>
          </cell>
        </row>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row r="30">
          <cell r="A30">
            <v>0</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sheetData>
      <sheetData sheetId="2"/>
      <sheetData sheetId="3"/>
      <sheetData sheetId="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ata"/>
      <sheetName val="Estimate-Civil"/>
      <sheetName val="det-qty"/>
      <sheetName val="Joinary"/>
      <sheetName val="HDPE"/>
      <sheetName val="DI"/>
      <sheetName val="pvc"/>
      <sheetName val="hdpe_basic"/>
      <sheetName val="pvc_basic"/>
      <sheetName val="Data"/>
      <sheetName val="Lead statement"/>
      <sheetName val="SSR 2010-11 Rates"/>
      <sheetName val="DATA_PRG"/>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not req 3"/>
      <sheetName val="SPT vs PHI"/>
      <sheetName val="Electrical SSR 2018-19 (2)"/>
      <sheetName val="Report"/>
      <sheetName val="Label"/>
      <sheetName val="SC"/>
      <sheetName val="Quarry Korutla"/>
      <sheetName val="Quarry"/>
      <sheetName val="LeadEEJ"/>
      <sheetName val="Lead Avg"/>
      <sheetName val="G-A road"/>
      <sheetName val="SpecReportAll"/>
      <sheetName val="Lead2DyEEM"/>
      <sheetName val="Main sheet"/>
      <sheetName val="GA-Open Air Theater"/>
      <sheetName val="1. Gallary"/>
      <sheetName val="2. Retaining wall"/>
      <sheetName val="2. Compound Wall"/>
      <sheetName val="3.Entrance Plaza"/>
      <sheetName val="4. Stage &amp; Green rooms"/>
      <sheetName val="4.a. AC-Est."/>
      <sheetName val="4.b.Elec &amp; Sani-Stage"/>
      <sheetName val="5 Guest room"/>
      <sheetName val="5.a.Elec &amp; Sani-Guest House"/>
      <sheetName val="6 Toilet Block- Ladies"/>
      <sheetName val="7. Toilet Block- Gents"/>
      <sheetName val="Solar Lighting-Gallery"/>
      <sheetName val="Solar Lighting-earth work"/>
      <sheetName val="8. ST-12x3.3-(200 Users)"/>
      <sheetName val="9. Est-Sump"/>
      <sheetName val="10. Greenary &amp; Pathways"/>
      <sheetName val="11. Fountain &amp; Planters"/>
      <sheetName val="12. Garden Posts"/>
      <sheetName val="13.Gen sets - "/>
      <sheetName val="14.Transformer"/>
      <sheetName val="15.Bore wells."/>
      <sheetName val="16.Highmast"/>
      <sheetName val="GA ALL"/>
      <sheetName val="GA Park"/>
      <sheetName val="Abstract Gazebo "/>
      <sheetName val="Gazebo "/>
      <sheetName val="Abstract toilets"/>
      <sheetName val="Toilets (2)"/>
      <sheetName val="Food Court, CW, Pathway Abst"/>
      <sheetName val="Pathway"/>
      <sheetName val="Est. Kargil Lake"/>
      <sheetName val="Garden posts"/>
      <sheetName val="Toilets"/>
      <sheetName val="Entrance Plaza"/>
      <sheetName val="Children Play Area"/>
      <sheetName val="Parking Area"/>
      <sheetName val="Gazebo"/>
      <sheetName val="Junction Dtl and Abs"/>
      <sheetName val="Recreational Space"/>
      <sheetName val="Greenary"/>
      <sheetName val="Bathukamma Ghat"/>
      <sheetName val="1.Est-Cmpnd-wall"/>
      <sheetName val="10. CARE TAKERS CABIN"/>
      <sheetName val="Toilet Dtl and Abs"/>
      <sheetName val="Highmast-12m"/>
      <sheetName val="GA-Veg Market"/>
      <sheetName val="Veg Market Dtl and Abs"/>
      <sheetName val="GA-Dump yard"/>
      <sheetName val="Dump Yard Abs"/>
      <sheetName val=" Compound wallDtl and Abs "/>
      <sheetName val="GA-library"/>
      <sheetName val="data-WS &amp; Sanitary-18-19"/>
      <sheetName val="Elc.data-18-09 final"/>
      <sheetName val="Library Dtl and Abs"/>
      <sheetName val=" Compound wallDtl and Abs  LIB"/>
      <sheetName val="data-Bld-18-19"/>
      <sheetName val="GA-Municipal office"/>
      <sheetName val=" Compound wall extDtl and Abs "/>
      <sheetName val="Road Dtl and Abs"/>
      <sheetName val="AC ESTIMATE"/>
      <sheetName val="GA Jun"/>
      <sheetName val="Junction Abs Dtl"/>
      <sheetName val="Jun HighMast"/>
      <sheetName val="Municipal office Dtl and Abs"/>
      <sheetName val="Elc.Stnd.Data-18-19-final "/>
      <sheetName val="Lighting DATA"/>
      <sheetName val="Road data- MoRTH-5th Revision"/>
      <sheetName val="data-Parks-18-19"/>
      <sheetName val="Q-Land scaping"/>
      <sheetName val="MS-Truss Gazebo "/>
      <sheetName val="LeadCert"/>
      <sheetName val="C-Mat-Gen-"/>
      <sheetName val="Mortars,"/>
      <sheetName val="Gazebo Dtl and Abs "/>
      <sheetName val="Q-Fountain"/>
      <sheetName val="Q-Play equipments"/>
      <sheetName val="Q-Gym equipments"/>
      <sheetName val="Q-RCC Benches"/>
      <sheetName val="Electrical SSR 2018-19"/>
      <sheetName val="data-Sump &amp; ST"/>
      <sheetName val="Data- Garden Lighting"/>
      <sheetName val="Elc-data-new"/>
      <sheetName val="data-Parks"/>
      <sheetName val="Data- Focus lights"/>
      <sheetName val="GA- Park. Ramayya Bowli"/>
      <sheetName val="1. Compound wall-"/>
      <sheetName val="3. Parking area-new"/>
      <sheetName val="4.Est-Greenary."/>
      <sheetName val="5. Main Path way"/>
      <sheetName val="8.Entrance Plaza"/>
      <sheetName val="9.Toilets"/>
      <sheetName val="11. Amphi theater"/>
      <sheetName val="GA - Sagala cheruvu Park"/>
      <sheetName val="1. Compound wall"/>
      <sheetName val="2.Entrance Plaza"/>
      <sheetName val="4 ).She Toilets "/>
      <sheetName val="5). He Toilets"/>
      <sheetName val="4. Garden Posts"/>
      <sheetName val="6.Pathways  (2)"/>
      <sheetName val="Highmast (2)"/>
      <sheetName val="Elc.Stnd.Data-16-17 "/>
      <sheetName val="Elec -Toilet block Ladies"/>
      <sheetName val="Elec-Toilet block gents"/>
      <sheetName val="Solar Lighting-greenary"/>
      <sheetName val="Solar Lighting-Compound wall"/>
      <sheetName val="Sanitary SSR-18-19"/>
      <sheetName val="Data-Gen sets (2)"/>
      <sheetName val="SSR-Irri, R&amp;B, PH-18-19"/>
      <sheetName val="Bld.SoR-18-19"/>
      <sheetName val="labour&amp; Hire-18-19"/>
      <sheetName val="Convey -18-19"/>
      <sheetName val="Lead-18-19"/>
      <sheetName val="Lead1DyEEM"/>
      <sheetName val="Cent'g--18-19"/>
      <sheetName val="drains-data"/>
      <sheetName val="6.Pathways "/>
      <sheetName val="data-Borewells"/>
      <sheetName val="RC-Bore wells-1"/>
      <sheetName val="RC-Bore wells-2"/>
      <sheetName val="RC-Bore wells-3"/>
      <sheetName val="bricks"/>
      <sheetName val="BOQ"/>
      <sheetName val="G.O MS 35"/>
      <sheetName val="CC"/>
      <sheetName val="General"/>
      <sheetName val="Materials"/>
      <sheetName val="ROADS"/>
      <sheetName val="Data.F8.BTR"/>
      <sheetName val="Class IV Qtr. Ele"/>
      <sheetName val="Dormitory"/>
      <sheetName val="precast RC element"/>
      <sheetName val="bom"/>
      <sheetName val="data existing_do not delete"/>
      <sheetName val="t_prsr"/>
      <sheetName val="id"/>
      <sheetName val="Bridge Data 2005-06"/>
      <sheetName val="hdpe-rates"/>
      <sheetName val="hdpe weights"/>
      <sheetName val="ssr-rates"/>
      <sheetName val="pvc-rates"/>
      <sheetName val="PVC weights"/>
      <sheetName val="Usage"/>
      <sheetName val="Common "/>
      <sheetName val="MRoad data"/>
      <sheetName val="VARIABLE"/>
      <sheetName val="EDWise"/>
      <sheetName val="Specification report"/>
      <sheetName val="SSR 2014-15 Rates"/>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ow r="55">
          <cell r="F55">
            <v>0</v>
          </cell>
        </row>
      </sheetData>
      <sheetData sheetId="99"/>
      <sheetData sheetId="100"/>
      <sheetData sheetId="101"/>
      <sheetData sheetId="102">
        <row r="55">
          <cell r="F55">
            <v>0</v>
          </cell>
        </row>
      </sheetData>
      <sheetData sheetId="103">
        <row r="55">
          <cell r="F55">
            <v>0</v>
          </cell>
        </row>
      </sheetData>
      <sheetData sheetId="104">
        <row r="55">
          <cell r="F55">
            <v>0</v>
          </cell>
        </row>
      </sheetData>
      <sheetData sheetId="105">
        <row r="55">
          <cell r="F55">
            <v>0</v>
          </cell>
        </row>
      </sheetData>
      <sheetData sheetId="106">
        <row r="55">
          <cell r="F55">
            <v>0</v>
          </cell>
        </row>
      </sheetData>
      <sheetData sheetId="107">
        <row r="55">
          <cell r="F55">
            <v>0</v>
          </cell>
        </row>
      </sheetData>
      <sheetData sheetId="108">
        <row r="55">
          <cell r="F55">
            <v>0</v>
          </cell>
        </row>
      </sheetData>
      <sheetData sheetId="109">
        <row r="55">
          <cell r="F55">
            <v>0</v>
          </cell>
        </row>
      </sheetData>
      <sheetData sheetId="110">
        <row r="55">
          <cell r="F55">
            <v>0</v>
          </cell>
        </row>
      </sheetData>
      <sheetData sheetId="111">
        <row r="55">
          <cell r="F55">
            <v>0</v>
          </cell>
        </row>
      </sheetData>
      <sheetData sheetId="112">
        <row r="55">
          <cell r="F55">
            <v>0</v>
          </cell>
        </row>
      </sheetData>
      <sheetData sheetId="113">
        <row r="55">
          <cell r="F55">
            <v>0</v>
          </cell>
        </row>
      </sheetData>
      <sheetData sheetId="114">
        <row r="55">
          <cell r="F55">
            <v>0</v>
          </cell>
        </row>
      </sheetData>
      <sheetData sheetId="115">
        <row r="55">
          <cell r="F55">
            <v>0</v>
          </cell>
        </row>
      </sheetData>
      <sheetData sheetId="116">
        <row r="55">
          <cell r="F55">
            <v>0</v>
          </cell>
        </row>
      </sheetData>
      <sheetData sheetId="117">
        <row r="55">
          <cell r="F55">
            <v>0</v>
          </cell>
        </row>
      </sheetData>
      <sheetData sheetId="118">
        <row r="55">
          <cell r="F55">
            <v>0</v>
          </cell>
        </row>
      </sheetData>
      <sheetData sheetId="119">
        <row r="55">
          <cell r="F55">
            <v>0</v>
          </cell>
        </row>
      </sheetData>
      <sheetData sheetId="120">
        <row r="55">
          <cell r="F55">
            <v>0</v>
          </cell>
        </row>
      </sheetData>
      <sheetData sheetId="121">
        <row r="55">
          <cell r="F55">
            <v>0</v>
          </cell>
        </row>
      </sheetData>
      <sheetData sheetId="122"/>
      <sheetData sheetId="123">
        <row r="55">
          <cell r="F55">
            <v>0</v>
          </cell>
        </row>
      </sheetData>
      <sheetData sheetId="124">
        <row r="55">
          <cell r="F55">
            <v>0</v>
          </cell>
        </row>
      </sheetData>
      <sheetData sheetId="125">
        <row r="55">
          <cell r="F55">
            <v>0</v>
          </cell>
        </row>
      </sheetData>
      <sheetData sheetId="126">
        <row r="55">
          <cell r="F55">
            <v>0</v>
          </cell>
        </row>
      </sheetData>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C-data"/>
      <sheetName val="maya"/>
      <sheetName val=" "/>
      <sheetName val="Data"/>
      <sheetName val="m"/>
      <sheetName val="MRATES"/>
    </sheetNames>
    <sheetDataSet>
      <sheetData sheetId="0">
        <row r="6">
          <cell r="P6">
            <v>233.97</v>
          </cell>
        </row>
        <row r="10">
          <cell r="P10">
            <v>712.89</v>
          </cell>
        </row>
        <row r="11">
          <cell r="P11">
            <v>877.89</v>
          </cell>
        </row>
        <row r="12">
          <cell r="P12">
            <v>1232.8900000000001</v>
          </cell>
        </row>
        <row r="13">
          <cell r="P13">
            <v>802.89</v>
          </cell>
        </row>
      </sheetData>
      <sheetData sheetId="1"/>
      <sheetData sheetId="2">
        <row r="41">
          <cell r="E41">
            <v>258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m"/>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ow r="6">
          <cell r="P6">
            <v>970.29</v>
          </cell>
        </row>
        <row r="7">
          <cell r="P7">
            <v>977.1</v>
          </cell>
        </row>
        <row r="8">
          <cell r="P8">
            <v>706.29</v>
          </cell>
        </row>
        <row r="9">
          <cell r="P9">
            <v>504.56</v>
          </cell>
        </row>
        <row r="10">
          <cell r="P10">
            <v>976.25</v>
          </cell>
        </row>
        <row r="13">
          <cell r="P13">
            <v>1903.25</v>
          </cell>
        </row>
        <row r="14">
          <cell r="P14">
            <v>1383.25</v>
          </cell>
        </row>
        <row r="16">
          <cell r="P16">
            <v>999.09</v>
          </cell>
        </row>
        <row r="20">
          <cell r="P20">
            <v>5371.84</v>
          </cell>
        </row>
        <row r="22">
          <cell r="P22">
            <v>44000</v>
          </cell>
        </row>
      </sheetData>
      <sheetData sheetId="27" refreshError="1"/>
      <sheetData sheetId="28">
        <row r="41">
          <cell r="E41">
            <v>385</v>
          </cell>
        </row>
        <row r="42">
          <cell r="E42">
            <v>345</v>
          </cell>
        </row>
        <row r="43">
          <cell r="E43">
            <v>295</v>
          </cell>
        </row>
        <row r="44">
          <cell r="E44">
            <v>440</v>
          </cell>
        </row>
        <row r="61">
          <cell r="E61">
            <v>103</v>
          </cell>
        </row>
        <row r="62">
          <cell r="E62">
            <v>328.6</v>
          </cell>
        </row>
        <row r="63">
          <cell r="E63">
            <v>165.7</v>
          </cell>
        </row>
      </sheetData>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 val="SSR 2014-15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arages"/>
      <sheetName val="DetEst"/>
      <sheetName val="Lead"/>
      <sheetName val="WorkSlip"/>
      <sheetName val="BTLeads"/>
      <sheetName val="RMR"/>
      <sheetName val="MRoad data"/>
      <sheetName val="Certificates"/>
      <sheetName val="MRATES"/>
      <sheetName val="Sheet2"/>
      <sheetName val="Sheet3"/>
      <sheetName val="Sheet4"/>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6">
          <cell r="G6">
            <v>103</v>
          </cell>
          <cell r="J6">
            <v>532</v>
          </cell>
          <cell r="M6">
            <v>308</v>
          </cell>
        </row>
        <row r="7">
          <cell r="G7">
            <v>606</v>
          </cell>
          <cell r="J7">
            <v>692</v>
          </cell>
          <cell r="M7">
            <v>504</v>
          </cell>
        </row>
        <row r="8">
          <cell r="G8">
            <v>462</v>
          </cell>
          <cell r="M8">
            <v>656</v>
          </cell>
        </row>
        <row r="9">
          <cell r="G9">
            <v>342</v>
          </cell>
          <cell r="M9">
            <v>780</v>
          </cell>
        </row>
        <row r="10">
          <cell r="J10">
            <v>994</v>
          </cell>
          <cell r="M10">
            <v>984</v>
          </cell>
          <cell r="X10">
            <v>105</v>
          </cell>
          <cell r="AD10">
            <v>52.5</v>
          </cell>
        </row>
        <row r="11">
          <cell r="G11">
            <v>252</v>
          </cell>
          <cell r="M11">
            <v>944</v>
          </cell>
          <cell r="X11">
            <v>15.9</v>
          </cell>
          <cell r="AD11">
            <v>15.9</v>
          </cell>
        </row>
        <row r="12">
          <cell r="G12">
            <v>30</v>
          </cell>
          <cell r="M12">
            <v>588</v>
          </cell>
        </row>
        <row r="13">
          <cell r="G13">
            <v>95</v>
          </cell>
          <cell r="M13">
            <v>456</v>
          </cell>
        </row>
        <row r="14">
          <cell r="G14">
            <v>144</v>
          </cell>
          <cell r="M14">
            <v>419</v>
          </cell>
        </row>
        <row r="15">
          <cell r="G15">
            <v>164</v>
          </cell>
        </row>
        <row r="16">
          <cell r="G16">
            <v>42</v>
          </cell>
          <cell r="J16">
            <v>70</v>
          </cell>
        </row>
        <row r="17">
          <cell r="G17">
            <v>48</v>
          </cell>
          <cell r="J17">
            <v>74</v>
          </cell>
          <cell r="M17">
            <v>340</v>
          </cell>
        </row>
        <row r="30">
          <cell r="H30">
            <v>0</v>
          </cell>
          <cell r="K30">
            <v>0</v>
          </cell>
        </row>
        <row r="32">
          <cell r="H32">
            <v>0</v>
          </cell>
          <cell r="K32">
            <v>0</v>
          </cell>
        </row>
        <row r="33">
          <cell r="K33">
            <v>0</v>
          </cell>
        </row>
        <row r="34">
          <cell r="H34">
            <v>0</v>
          </cell>
          <cell r="K34">
            <v>0</v>
          </cell>
        </row>
        <row r="37">
          <cell r="C37">
            <v>0</v>
          </cell>
        </row>
        <row r="48">
          <cell r="P48">
            <v>6200</v>
          </cell>
        </row>
        <row r="49">
          <cell r="P49">
            <v>43000</v>
          </cell>
        </row>
        <row r="50">
          <cell r="P50">
            <v>45000</v>
          </cell>
        </row>
        <row r="51">
          <cell r="P51">
            <v>44000</v>
          </cell>
        </row>
        <row r="52">
          <cell r="P52">
            <v>70</v>
          </cell>
        </row>
      </sheetData>
      <sheetData sheetId="17" refreshError="1"/>
      <sheetData sheetId="18" refreshError="1"/>
      <sheetData sheetId="19" refreshError="1"/>
      <sheetData sheetId="2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 val="mlead"/>
      <sheetName val="DATA_PRG"/>
      <sheetName val="Abs"/>
      <sheetName val="civ data"/>
      <sheetName val="Data.F8.BTR"/>
      <sheetName val="pvc-pipe-rates"/>
      <sheetName val="t_prsr"/>
      <sheetName val="wh"/>
      <sheetName val="Sheet1"/>
      <sheetName val="data existing_do not delete"/>
      <sheetName val="60-70"/>
      <sheetName val="80-100"/>
      <sheetName val="Emulsion MS"/>
      <sheetName val=" HSD"/>
      <sheetName val="water-hammar-strenght"/>
      <sheetName val="Fee Rate Summary"/>
      <sheetName val="hdpe_basic"/>
      <sheetName val="Labour"/>
      <sheetName val="FORM7"/>
      <sheetName val="Road Detail Est."/>
      <sheetName val="final abstract"/>
      <sheetName val="l"/>
      <sheetName val="PVC_dia"/>
      <sheetName val="detls"/>
      <sheetName val="sup dat"/>
      <sheetName val="MRMECADAMoad data"/>
      <sheetName val="abs road"/>
      <sheetName val="Road data"/>
      <sheetName val="Sheet2"/>
      <sheetName val="CoverPage"/>
      <sheetName val="0000000000000"/>
      <sheetName val="labour (2)"/>
      <sheetName val="LEAD"/>
      <sheetName val="R_Det"/>
      <sheetName val="Sent NHO"/>
      <sheetName val="Global factors"/>
      <sheetName val="Wss Datas"/>
      <sheetName val="elec-data"/>
      <sheetName val="maya"/>
      <sheetName val="SSR 2014-15 Rates"/>
      <sheetName val="Plant &amp;  Machinery"/>
    </sheetNames>
    <sheetDataSet>
      <sheetData sheetId="0">
        <row r="2">
          <cell r="R2">
            <v>0</v>
          </cell>
        </row>
      </sheetData>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s>
    <sheetDataSet>
      <sheetData sheetId="0" refreshError="1"/>
      <sheetData sheetId="1"/>
      <sheetData sheetId="2"/>
      <sheetData sheetId="3" refreshError="1"/>
      <sheetData sheetId="4" refreshError="1"/>
      <sheetData sheetId="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
      <sheetName val="DATA_PRG"/>
      <sheetName val="Lead statement"/>
      <sheetName val="r"/>
      <sheetName val="C-data"/>
      <sheetName val="Bitumen trunk"/>
      <sheetName val="Feeder"/>
      <sheetName val="R99 etc"/>
      <sheetName val="Trunk unpaved"/>
      <sheetName val="HDPE"/>
      <sheetName val="DI"/>
      <sheetName val="pvc"/>
      <sheetName val="pvc_basic"/>
      <sheetName val="hdpe_basic"/>
      <sheetName val="bom"/>
      <sheetName val="Sheet1"/>
      <sheetName val="S Tank"/>
      <sheetName val="t_prsr"/>
      <sheetName val="wh"/>
      <sheetName val="final abstract"/>
      <sheetName val="Usage"/>
      <sheetName val="Common "/>
      <sheetName val="General"/>
      <sheetName val="Estimate "/>
      <sheetName val="Cover"/>
      <sheetName val="SSR 2014-15 Rates"/>
      <sheetName val="DATA-2005-06"/>
      <sheetName val="not req 3"/>
      <sheetName val="maya"/>
      <sheetName val="mlead"/>
      <sheetName val="Sheet2"/>
      <sheetName val="Labour"/>
      <sheetName val="Material"/>
      <sheetName val="Plant &amp;  Machinery"/>
      <sheetName val="G_Abs1"/>
      <sheetName val="MRoad_data1"/>
      <sheetName val="Lead_statement"/>
      <sheetName val="Bitumen_trunk"/>
      <sheetName val="R99_etc"/>
      <sheetName val="Trunk_unpaved"/>
      <sheetName val="leads"/>
      <sheetName val="wh_data"/>
      <sheetName val="wh_data_R"/>
      <sheetName val="CPHEEO"/>
      <sheetName val="input"/>
      <sheetName val="Lead"/>
      <sheetName val="Road data"/>
      <sheetName val="abs road"/>
      <sheetName val="R_Det"/>
      <sheetName val="Rates"/>
      <sheetName val="Works"/>
      <sheetName val="Bridge Data 2005-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Boq"/>
      <sheetName val="Calculations"/>
      <sheetName val="List"/>
      <sheetName val="Pre-cast"/>
      <sheetName val="SPT vs PHI"/>
      <sheetName val="Lead statement"/>
      <sheetName val="Data"/>
      <sheetName val="maya"/>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Table"/>
      <sheetName val="hdpe-int-Dia"/>
      <sheetName val="pvc-int-Dia"/>
      <sheetName val="final-kannaraopet-bore"/>
      <sheetName val="pump-selection"/>
      <sheetName val="Lead statement"/>
    </sheetNames>
    <sheetDataSet>
      <sheetData sheetId="0">
        <row r="2">
          <cell r="B2" t="str">
            <v>AC</v>
          </cell>
        </row>
      </sheetData>
      <sheetData sheetId="1">
        <row r="3">
          <cell r="J3">
            <v>0.71124831159631552</v>
          </cell>
          <cell r="K3">
            <v>0.71124831159631552</v>
          </cell>
          <cell r="L3">
            <v>0.87945105108053812</v>
          </cell>
          <cell r="M3">
            <v>1.0678836313061615</v>
          </cell>
        </row>
        <row r="4">
          <cell r="J4">
            <v>0.44407502449601582</v>
          </cell>
          <cell r="K4">
            <v>0.44407502449601582</v>
          </cell>
          <cell r="L4">
            <v>0.55258490741876654</v>
          </cell>
          <cell r="M4">
            <v>0.68344552403594327</v>
          </cell>
        </row>
        <row r="5">
          <cell r="J5">
            <v>0.23377430221937776</v>
          </cell>
          <cell r="K5">
            <v>0.27762272415796063</v>
          </cell>
          <cell r="L5">
            <v>0.3567989445629316</v>
          </cell>
          <cell r="M5">
            <v>0.4374051353830038</v>
          </cell>
        </row>
        <row r="6">
          <cell r="J6">
            <v>0.15987581495786576</v>
          </cell>
          <cell r="K6">
            <v>0.18601167353498108</v>
          </cell>
          <cell r="L6">
            <v>0.2198955739983858</v>
          </cell>
          <cell r="M6">
            <v>0.29011769800020826</v>
          </cell>
        </row>
        <row r="7">
          <cell r="J7">
            <v>0.11352882462548235</v>
          </cell>
          <cell r="K7">
            <v>0.12898462527602589</v>
          </cell>
          <cell r="L7">
            <v>0.15486548308937162</v>
          </cell>
          <cell r="M7">
            <v>0.20303245512731408</v>
          </cell>
        </row>
        <row r="8">
          <cell r="J8">
            <v>7.8339149329354235E-2</v>
          </cell>
          <cell r="K8">
            <v>8.8529920596630812E-2</v>
          </cell>
          <cell r="L8">
            <v>0.1068353554508952</v>
          </cell>
          <cell r="M8">
            <v>0.1399829064357484</v>
          </cell>
        </row>
        <row r="9">
          <cell r="J9">
            <v>5.1682858011804278E-2</v>
          </cell>
          <cell r="K9">
            <v>5.9342994589979492E-2</v>
          </cell>
          <cell r="L9">
            <v>7.160418747495563E-2</v>
          </cell>
          <cell r="M9">
            <v>9.2181166249706542E-2</v>
          </cell>
        </row>
        <row r="10">
          <cell r="J10">
            <v>3.9938744937100985E-2</v>
          </cell>
          <cell r="K10">
            <v>4.5624541015772589E-2</v>
          </cell>
          <cell r="L10">
            <v>5.5221887054829638E-2</v>
          </cell>
          <cell r="M10">
            <v>7.1837352503793056E-2</v>
          </cell>
        </row>
        <row r="11">
          <cell r="J11">
            <v>3.1786045281433299E-2</v>
          </cell>
          <cell r="K11">
            <v>3.6509597056556826E-2</v>
          </cell>
          <cell r="L11">
            <v>4.3879771794383633E-2</v>
          </cell>
          <cell r="M11">
            <v>5.7108752431659991E-2</v>
          </cell>
        </row>
        <row r="12">
          <cell r="J12">
            <v>2.4146645870948669E-2</v>
          </cell>
          <cell r="K12">
            <v>2.7754689031000989E-2</v>
          </cell>
          <cell r="L12">
            <v>3.3523635416455068E-2</v>
          </cell>
          <cell r="M12">
            <v>4.3596906146648469E-2</v>
          </cell>
        </row>
        <row r="13">
          <cell r="J13">
            <v>1.9117630986490022E-2</v>
          </cell>
          <cell r="K13">
            <v>2.1970144599235533E-2</v>
          </cell>
          <cell r="L13">
            <v>2.6531938281657941E-2</v>
          </cell>
          <cell r="M13">
            <v>3.4369046208215862E-2</v>
          </cell>
        </row>
        <row r="14">
          <cell r="J14">
            <v>1.5397322961217983E-2</v>
          </cell>
          <cell r="K14">
            <v>1.7703988677416176E-2</v>
          </cell>
          <cell r="L14">
            <v>2.1455126666531248E-2</v>
          </cell>
          <cell r="M14">
            <v>2.7788526614321317E-2</v>
          </cell>
        </row>
        <row r="15">
          <cell r="J15">
            <v>1.2136030830649005E-2</v>
          </cell>
          <cell r="K15">
            <v>1.3998693321776549E-2</v>
          </cell>
          <cell r="L15">
            <v>1.6890154593352011E-2</v>
          </cell>
          <cell r="M15">
            <v>2.1916595113691414E-2</v>
          </cell>
        </row>
        <row r="16">
          <cell r="J16">
            <v>9.8109138205325283E-3</v>
          </cell>
          <cell r="K16">
            <v>1.1285292559659618E-2</v>
          </cell>
          <cell r="L16">
            <v>1.3706597875292107E-2</v>
          </cell>
          <cell r="M16">
            <v>1.7726699884757155E-2</v>
          </cell>
        </row>
        <row r="17">
          <cell r="J17">
            <v>7.8640149704751888E-3</v>
          </cell>
          <cell r="K17">
            <v>8.9982830830405997E-3</v>
          </cell>
          <cell r="L17">
            <v>1.0923069970943092E-2</v>
          </cell>
          <cell r="M17">
            <v>1.4111848019576793E-2</v>
          </cell>
        </row>
        <row r="18">
          <cell r="J18">
            <v>6.162960506590735E-3</v>
          </cell>
          <cell r="K18">
            <v>7.1361517608267604E-3</v>
          </cell>
          <cell r="L18">
            <v>8.6141404627554687E-3</v>
          </cell>
          <cell r="M18">
            <v>1.1135653312421072E-2</v>
          </cell>
        </row>
        <row r="19">
          <cell r="J19">
            <v>4.8482062528525556E-3</v>
          </cell>
          <cell r="K19">
            <v>5.5681371758707033E-3</v>
          </cell>
          <cell r="L19">
            <v>8.7573417215001254E-3</v>
          </cell>
          <cell r="M19">
            <v>8.7573417215001254E-3</v>
          </cell>
        </row>
        <row r="20">
          <cell r="J20">
            <v>3.9485315955124925E-3</v>
          </cell>
          <cell r="K20">
            <v>4.5594429553849529E-3</v>
          </cell>
          <cell r="L20">
            <v>7.2346335845692323E-3</v>
          </cell>
          <cell r="M20">
            <v>7.2346335845692323E-3</v>
          </cell>
        </row>
      </sheetData>
      <sheetData sheetId="2">
        <row r="3">
          <cell r="J3" t="e">
            <v>#DIV/0!</v>
          </cell>
        </row>
      </sheetData>
      <sheetData sheetId="3"/>
      <sheetData sheetId="4"/>
      <sheetData sheetId="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refreshError="1"/>
      <sheetData sheetId="1" refreshError="1"/>
      <sheetData sheetId="2" refreshError="1"/>
      <sheetData sheetId="3" refreshError="1"/>
      <sheetData sheetId="4" refreshError="1"/>
      <sheetData sheetId="5" refreshError="1">
        <row r="30">
          <cell r="G30">
            <v>102</v>
          </cell>
        </row>
      </sheetData>
      <sheetData sheetId="6" refreshError="1">
        <row r="46">
          <cell r="H46">
            <v>242.04</v>
          </cell>
        </row>
      </sheetData>
      <sheetData sheetId="7" refreshError="1"/>
      <sheetData sheetId="8" refreshError="1">
        <row r="16">
          <cell r="C16">
            <v>73.2</v>
          </cell>
        </row>
        <row r="30">
          <cell r="O30">
            <v>1690.77</v>
          </cell>
        </row>
      </sheetData>
      <sheetData sheetId="9" refreshError="1">
        <row r="37">
          <cell r="D37">
            <v>960.38</v>
          </cell>
        </row>
      </sheetData>
      <sheetData sheetId="10" refreshError="1"/>
      <sheetData sheetId="1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MRATES"/>
      <sheetName val="hdpe-int-Dia"/>
      <sheetName val="Cover"/>
      <sheetName val="final abstract"/>
      <sheetName val="Sheet1"/>
      <sheetName val="R_Det"/>
      <sheetName val="Road data"/>
      <sheetName val="RMR"/>
      <sheetName val="Plant &amp;  Machinery"/>
      <sheetName val="Labour"/>
      <sheetName val="Material"/>
      <sheetName val="wh_data"/>
      <sheetName val="wh_data_R"/>
      <sheetName val="CPHEEO"/>
      <sheetName val="input"/>
      <sheetName val="Estimate "/>
      <sheetName val="MRoad data"/>
      <sheetName val="stone"/>
      <sheetName val="index"/>
      <sheetName val=" "/>
      <sheetName val="C-data"/>
      <sheetName val="PRSH"/>
      <sheetName val="Usage"/>
      <sheetName val="Common "/>
      <sheetName val="General"/>
      <sheetName val="com_st_PM1"/>
      <sheetName val="comst_GM1"/>
      <sheetName val="G_R_P1"/>
      <sheetName val="Lead_statement"/>
      <sheetName val="SPT_vs_PHI"/>
      <sheetName val="Lead"/>
      <sheetName val="m"/>
      <sheetName val="maya"/>
      <sheetName val="Works"/>
      <sheetName val="Bitumen trunk"/>
      <sheetName val="Feeder"/>
      <sheetName val="R99 etc"/>
      <sheetName val="Trunk unpaved"/>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MRATES"/>
      <sheetName val="Lead statement"/>
      <sheetName val="Sheet1"/>
      <sheetName val="HDPE"/>
      <sheetName val="pvc_basic"/>
      <sheetName val="bom"/>
      <sheetName val="RMR"/>
      <sheetName val="coverpage"/>
      <sheetName val="R_Det"/>
      <sheetName val="Road data"/>
      <sheetName val=" "/>
      <sheetName val="Estimate "/>
      <sheetName val="leads"/>
      <sheetName val="v"/>
      <sheetName val="r"/>
      <sheetName val="not req 3"/>
      <sheetName val="SPT vs PHI"/>
      <sheetName val="DATA-2005-06"/>
      <sheetName val="final abstract"/>
      <sheetName val="pvc"/>
      <sheetName val="SSR 2014-15 Rates"/>
      <sheetName val="rdamdata"/>
      <sheetName val="lead-st"/>
      <sheetName val="DATA_PRG"/>
      <sheetName val="DI"/>
      <sheetName val="hdpe_basic"/>
      <sheetName val="CD data"/>
      <sheetName val="col-reinft1"/>
      <sheetName val="wh_data"/>
      <sheetName val="wh_data_R"/>
      <sheetName val="CPHEEO"/>
      <sheetName val="input"/>
      <sheetName val="lead"/>
      <sheetName val="Cover"/>
      <sheetName val="doq"/>
      <sheetName val="Data_Bit_I"/>
      <sheetName val="mlead"/>
      <sheetName val="abs road"/>
      <sheetName val="Abs_CD_2"/>
      <sheetName val="road est"/>
      <sheetName val="ECV"/>
      <sheetName val="SOR"/>
      <sheetName val="maya"/>
      <sheetName val="basic"/>
      <sheetName val="Machinery"/>
      <sheetName val="Bituminous"/>
      <sheetName val="Labour rates"/>
      <sheetName val="Culverts"/>
      <sheetName val="Bitumen"/>
      <sheetName val="Earthwork"/>
      <sheetName val="2a Main Road"/>
      <sheetName val="LIST"/>
      <sheetName val="Data.F8.BTR"/>
      <sheetName val="Common_1"/>
      <sheetName val="RMR_1"/>
      <sheetName val="Lead_statement"/>
      <sheetName val="Road_data"/>
      <sheetName val="_"/>
      <sheetName val="Estimate_"/>
      <sheetName val="not_req_3"/>
      <sheetName val="SPT_vs_PHI"/>
      <sheetName val="final_abstract"/>
      <sheetName val="SSR_2014-15_Rates"/>
      <sheetName val="Nspt-smp-final-ORIGINAL"/>
      <sheetName val="t_prsr"/>
      <sheetName val="Quarry"/>
      <sheetName val="Material"/>
      <sheetName val="Plant &amp;  Machinery"/>
      <sheetName val="segments-details"/>
      <sheetName val="int-Dia-hdpe"/>
      <sheetName val="habs-list"/>
      <sheetName val="int-Dia-pvc"/>
      <sheetName val="hdpe-int-Dia"/>
      <sheetName val="E-Table"/>
      <sheetName val="pvc-int-Dia"/>
      <sheetName val="DAE R"/>
      <sheetName val="GA R"/>
      <sheetName val="DAE S"/>
      <sheetName val="GA S"/>
      <sheetName val="DAE WS"/>
      <sheetName val="GA WS"/>
      <sheetName val="DAE W"/>
      <sheetName val="GA W"/>
      <sheetName val="DEWBM3"/>
      <sheetName val="AEWBM3"/>
      <sheetName val="GAWBM3"/>
      <sheetName val="51"/>
      <sheetName val="C.D.Abs.Est."/>
      <sheetName val="Rates"/>
      <sheetName val="X-2"/>
      <sheetName val="m"/>
      <sheetName val="MRoad data"/>
      <sheetName val="Bridge Data 2005-06"/>
      <sheetName val="Bitumen trunk"/>
      <sheetName val="Feeder"/>
      <sheetName val="R99 etc"/>
      <sheetName val="Trunk unpaved"/>
      <sheetName val="Specification report"/>
      <sheetName val="Road data-TDR"/>
      <sheetName val="Levels"/>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 -I"/>
      <sheetName val="Proforma -II "/>
      <sheetName val="Abs Prof_I"/>
      <sheetName val="Abs Prof(2)"/>
      <sheetName val="Abs Final"/>
      <sheetName val="Print Proforma -I (2)"/>
      <sheetName val="Abs Crs"/>
    </sheetNames>
    <sheetDataSet>
      <sheetData sheetId="0"/>
      <sheetData sheetId="1"/>
      <sheetData sheetId="2"/>
      <sheetData sheetId="3"/>
      <sheetData sheetId="4"/>
      <sheetData sheetId="5"/>
      <sheetData sheetId="6"/>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damdata"/>
      <sheetName val="Estimate "/>
      <sheetName val="HDPE"/>
      <sheetName val="Rates"/>
      <sheetName val="PH data"/>
      <sheetName val="labour"/>
      <sheetName val="Details (3)"/>
      <sheetName val="Lead"/>
      <sheetName val="Rates-May-14"/>
      <sheetName val="Usage"/>
      <sheetName val="Common "/>
      <sheetName val="General"/>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PART-I_(2)"/>
      <sheetName val="final_abstract"/>
      <sheetName val="Config"/>
      <sheetName val="Break Dw"/>
      <sheetName val="Design"/>
      <sheetName val="SPT vs PHI"/>
      <sheetName val="Civil Boq"/>
      <sheetName val="PA- Consutant "/>
      <sheetName val="Debits as on 12.04.08"/>
      <sheetName val="Sheet3 (2)"/>
      <sheetName val="BOQ (2)"/>
      <sheetName val="GBW"/>
      <sheetName val="FitOutConfCentre"/>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MES-SEC"/>
      <sheetName val="VCH-SLC"/>
      <sheetName val="Supplier"/>
      <sheetName val="THK"/>
      <sheetName val="Data"/>
      <sheetName val="Analy_7-10"/>
      <sheetName val="INDORAMA Group June 02"/>
      <sheetName val="INPUT-DATA1"/>
      <sheetName val="col-reinft1"/>
      <sheetName val="대외공문"/>
      <sheetName val="Build-up"/>
      <sheetName val="FORM7"/>
      <sheetName val="RCC,Ret. Wall"/>
      <sheetName val="RA 4 Challan Summary "/>
      <sheetName val="p&amp;m"/>
      <sheetName val="Labour productivity"/>
      <sheetName val="labour coeff"/>
      <sheetName val="COST"/>
      <sheetName val="Formulas"/>
      <sheetName val="For Bill-04 PS"/>
      <sheetName val="Desgn(zone I)"/>
      <sheetName val="M B-QtyRecn"/>
      <sheetName val="Quotation"/>
      <sheetName val="Sqn _Main_ Abs"/>
      <sheetName val="ORDER BOOKING"/>
      <sheetName val="Mat.Cost"/>
      <sheetName val="Staff Acco."/>
      <sheetName val="Section Catalogue"/>
      <sheetName val="#REF!"/>
      <sheetName val="lookup"/>
      <sheetName val="Approved MTD Proj #'s"/>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beam-reinft-IIInd floor"/>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RES-PLANNING"/>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Labour &amp; Plant"/>
      <sheetName val="Flight-1"/>
      <sheetName val="PRECAST lightconc-II"/>
      <sheetName val="pvc"/>
      <sheetName val="선수금"/>
      <sheetName val="Code"/>
      <sheetName val="Set"/>
      <sheetName val="Summary_Bank"/>
      <sheetName val="Staircase "/>
      <sheetName val="concrete"/>
      <sheetName val="NLD - Assum"/>
      <sheetName val="Capex-fixed"/>
      <sheetName val="schedule nos"/>
      <sheetName val="CPIPE"/>
      <sheetName val="SOR"/>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Data.F8.BTR"/>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2005-06"/>
      <sheetName val="ssr-rates"/>
      <sheetName val="leads"/>
      <sheetName val="Register"/>
      <sheetName val="r"/>
      <sheetName val="newsales"/>
      <sheetName val="Meas.-Hotel Part"/>
      <sheetName val="Pay_Sep06"/>
      <sheetName val="협조전"/>
      <sheetName val="AK-Offertstammblatt"/>
      <sheetName val="WORK TABLE"/>
      <sheetName val="220 11  BS "/>
      <sheetName val="Intro."/>
      <sheetName val="B3-B4-B5-B6"/>
      <sheetName val="Detail"/>
      <sheetName val="B1"/>
      <sheetName val="B"/>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Vind - BtB"/>
      <sheetName val="Tender Summary"/>
      <sheetName val="intr stool brkup"/>
      <sheetName val="Cash Flows &amp; IRR"/>
      <sheetName val="MFG"/>
      <sheetName val="QCEQPT-owned"/>
      <sheetName val="Internet"/>
      <sheetName val="Introduction"/>
      <sheetName val="Operating Statistics"/>
      <sheetName val="Financials"/>
      <sheetName val="1"/>
      <sheetName val="PriceSummary"/>
      <sheetName val="A.O.R."/>
      <sheetName val="sheeet7"/>
      <sheetName val="P4-BOQ"/>
      <sheetName val="Material Rate"/>
      <sheetName val="Conc_Analysis"/>
      <sheetName val="upa"/>
      <sheetName val="RAJU ASSO"/>
      <sheetName val="소상 &quot;1&quot;"/>
      <sheetName val="Discount &amp; Margin"/>
      <sheetName val="Pump se_x0000_Ñ"/>
      <sheetName val="BS"/>
      <sheetName val="Capex"/>
      <sheetName val="CIV INV&amp;EXP"/>
      <sheetName val="not req 3"/>
      <sheetName val="220Kv (2)"/>
      <sheetName val="COMPLEXALL"/>
      <sheetName val="lead-st"/>
      <sheetName val="pvc_basic"/>
      <sheetName val="Estimate 10.00 Lakhs "/>
      <sheetName val="mlead"/>
      <sheetName val="abs road"/>
      <sheetName val="coverpage"/>
      <sheetName val="RMR"/>
      <sheetName val="Road data"/>
      <sheetName val="R_Det"/>
      <sheetName val="Detail In Door Stad"/>
      <sheetName val="Proforma -II "/>
      <sheetName val="DATA_PRG"/>
      <sheetName val="Ellis &amp; WS&amp;S"/>
      <sheetName val="Drip mould &amp; Elevation"/>
      <sheetName val="Trussess"/>
      <sheetName val="MRATES"/>
      <sheetName val="Pump se"/>
      <sheetName val="Control"/>
      <sheetName val="PROG_DATA"/>
      <sheetName val="DETAILED  BOQ"/>
      <sheetName val="Name List"/>
      <sheetName val="PRELIM5"/>
      <sheetName val="Abs PMRL"/>
      <sheetName val="Cleaning &amp; Grubbing"/>
      <sheetName val="Price Comparison"/>
      <sheetName val="BLOCK-A (MEA.SHEET)"/>
      <sheetName val="Insts"/>
      <sheetName val="Retaing wall"/>
      <sheetName val="TS-TC"/>
      <sheetName val="대비표"/>
      <sheetName val="except wiring"/>
      <sheetName val="Cs"/>
      <sheetName val="CPIPE 1"/>
      <sheetName val="Assumptions"/>
      <sheetName val="3. Elemental Summary"/>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Branch Power"/>
      <sheetName val="Distrib"/>
      <sheetName val="Emergency"/>
      <sheetName val="Equipment"/>
      <sheetName val="Lighting"/>
      <sheetName val="P.Well( RCC)"/>
      <sheetName val="Template4444"/>
      <sheetName val="CONNECT"/>
      <sheetName val="DetEst"/>
      <sheetName val="basdat"/>
      <sheetName val="P-Ins &amp; Bonds"/>
      <sheetName val="PCC"/>
      <sheetName val="NEW-IDs Fun &amp; Group"/>
      <sheetName val="Values"/>
      <sheetName val="PRICE-COMP"/>
      <sheetName val="sheet6"/>
      <sheetName val="India F&amp;S Template"/>
      <sheetName val="R20_R30_work"/>
      <sheetName val="PRSH"/>
      <sheetName val="Results"/>
      <sheetName val="PLGroupings"/>
      <sheetName val="List"/>
      <sheetName val="BASIS -DEC 08"/>
      <sheetName val=" "/>
      <sheetName val="Occ, Other Rev, Exp, Dispo"/>
      <sheetName val="PART-I_(2)6"/>
      <sheetName val="final_abstract6"/>
      <sheetName val="Basement_Budget5"/>
      <sheetName val="Fee_Rate_Summary5"/>
      <sheetName val="Rate_analysis5"/>
      <sheetName val="Materials_Cost5"/>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2.대외공문"/>
      <sheetName val="M.S."/>
      <sheetName val="BHANDUP"/>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TOTAL SUMMARY"/>
      <sheetName val="QTY"/>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Works - Quote Sheet"/>
      <sheetName val="pri-com"/>
      <sheetName val="conc-foot-gradeslab"/>
      <sheetName val="Parameter"/>
      <sheetName val="site fab&amp;ernstr"/>
      <sheetName val="ecc_res"/>
      <sheetName val="water prop."/>
      <sheetName val="Door Qty"/>
      <sheetName val="Win Qty"/>
      <sheetName val="Japan Reco"/>
      <sheetName val="Costing-blk-B"/>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ial"/>
      <sheetName val="Lead statement ss5"/>
      <sheetName val="Mater_x0000_fÙ_x0002_G"/>
      <sheetName val="Mater"/>
      <sheetName val="Cover"/>
      <sheetName val="DATA-BASE"/>
      <sheetName val="DATA-ABSTRACT"/>
      <sheetName val="v"/>
      <sheetName val="Plant &amp;  Machinery"/>
      <sheetName val="MRoad data"/>
      <sheetName val="wh_data_R"/>
      <sheetName val="Abs_CD_2"/>
      <sheetName val="road est"/>
      <sheetName val="ECV"/>
      <sheetName val="ABST SANITARY"/>
      <sheetName val="ABST CIVIL"/>
      <sheetName val="DI"/>
      <sheetName val="DATA SHEET FOR 2014-15"/>
      <sheetName val="wh_data"/>
      <sheetName val="CPHEEO"/>
      <sheetName val="SSR 2014-15 Rates"/>
      <sheetName val="C-data"/>
      <sheetName val="Bitumen trunk"/>
      <sheetName val="Feeder"/>
      <sheetName val="R99 etc"/>
      <sheetName val="Trunk unpaved"/>
      <sheetName val="maya"/>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GROUND FLOOR"/>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RCC,Ret__Wall4"/>
      <sheetName val="RA_4_Challan_Summary_4"/>
      <sheetName val="Labour_productivity4"/>
      <sheetName val="labour_coeff4"/>
      <sheetName val="RCC,Ret__Wall3"/>
      <sheetName val="RA_4_Challan_Summary_3"/>
      <sheetName val="Labour_productivity3"/>
      <sheetName val="labour_coeff3"/>
      <sheetName val="RCC,Ret__Wall5"/>
      <sheetName val="RA_4_Challan_Summary_5"/>
      <sheetName val="Labour_productivity5"/>
      <sheetName val="labour_coeff5"/>
      <sheetName val="RCC,Ret__Wall6"/>
      <sheetName val="RA_4_Challan_Summary_6"/>
      <sheetName val="Labour_productivity6"/>
      <sheetName val="labour_coeff6"/>
      <sheetName val="RCC,Ret__Wall12"/>
      <sheetName val="RA_4_Challan_Summary_12"/>
      <sheetName val="Labour_productivity12"/>
      <sheetName val="labour_coeff12"/>
      <sheetName val="RCC,Ret__Wall7"/>
      <sheetName val="RA_4_Challan_Summary_7"/>
      <sheetName val="Labour_productivity7"/>
      <sheetName val="labour_coeff7"/>
      <sheetName val="RCC,Ret__Wall11"/>
      <sheetName val="RA_4_Challan_Summary_11"/>
      <sheetName val="Labour_productivity11"/>
      <sheetName val="labour_coeff11"/>
      <sheetName val="RCC,Ret__Wall8"/>
      <sheetName val="RA_4_Challan_Summary_8"/>
      <sheetName val="Labour_productivity8"/>
      <sheetName val="labour_coeff8"/>
      <sheetName val="RCC,Ret__Wall9"/>
      <sheetName val="RA_4_Challan_Summary_9"/>
      <sheetName val="Labour_productivity9"/>
      <sheetName val="labour_coeff9"/>
      <sheetName val="RCC,Ret__Wall10"/>
      <sheetName val="RA_4_Challan_Summary_10"/>
      <sheetName val="Labour_productivity10"/>
      <sheetName val="labour_coeff10"/>
      <sheetName val="RCC,Ret__Wall13"/>
      <sheetName val="RA_4_Challan_Summary_13"/>
      <sheetName val="Labour_productivity13"/>
      <sheetName val="labour_coeff13"/>
      <sheetName val="RCC,Ret__Wall14"/>
      <sheetName val="RA_4_Challan_Summary_14"/>
      <sheetName val="Labour_productivity14"/>
      <sheetName val="labour_coeff14"/>
      <sheetName val="RCC,Ret__Wall15"/>
      <sheetName val="RA_4_Challan_Summary_15"/>
      <sheetName val="Labour_productivity15"/>
      <sheetName val="labour_coeff15"/>
      <sheetName val="RCC,Ret__Wall16"/>
      <sheetName val="RA_4_Challan_Summary_16"/>
      <sheetName val="Labour_productivity16"/>
      <sheetName val="labour_coeff16"/>
      <sheetName val="RCC,Ret__Wall18"/>
      <sheetName val="RA_4_Challan_Summary_18"/>
      <sheetName val="Labour_productivity18"/>
      <sheetName val="labour_coeff18"/>
      <sheetName val="RCC,Ret__Wall17"/>
      <sheetName val="RA_4_Challan_Summary_17"/>
      <sheetName val="Labour_productivity17"/>
      <sheetName val="labour_coeff17"/>
      <sheetName val="RCC,Ret__Wall20"/>
      <sheetName val="RA_4_Challan_Summary_20"/>
      <sheetName val="Labour_productivity20"/>
      <sheetName val="labour_coeff20"/>
      <sheetName val="RCC,Ret__Wall19"/>
      <sheetName val="RA_4_Challan_Summary_19"/>
      <sheetName val="Labour_productivity19"/>
      <sheetName val="labour_coeff19"/>
      <sheetName val="RCC,Ret__Wall21"/>
      <sheetName val="RA_4_Challan_Summary_21"/>
      <sheetName val="Labour_productivity21"/>
      <sheetName val="labour_coeff21"/>
      <sheetName val="RCC,Ret__Wall22"/>
      <sheetName val="RA_4_Challan_Summary_22"/>
      <sheetName val="Labour_productivity22"/>
      <sheetName val="labour_coeff22"/>
      <sheetName val="RCC,Ret__Wall23"/>
      <sheetName val="RA_4_Challan_Summary_23"/>
      <sheetName val="Labour_productivity23"/>
      <sheetName val="labour_coeff23"/>
      <sheetName val="RCC,Ret__Wall24"/>
      <sheetName val="RA_4_Challan_Summary_24"/>
      <sheetName val="Labour_productivity24"/>
      <sheetName val="labour_coeff24"/>
      <sheetName val="RCC,Ret__Wall26"/>
      <sheetName val="RA_4_Challan_Summary_26"/>
      <sheetName val="Labour_productivity26"/>
      <sheetName val="labour_coeff26"/>
      <sheetName val="RCC,Ret__Wall25"/>
      <sheetName val="RA_4_Challan_Summary_25"/>
      <sheetName val="Labour_productivity25"/>
      <sheetName val="labour_coeff25"/>
      <sheetName val="RCC,Ret__Wall29"/>
      <sheetName val="RA_4_Challan_Summary_29"/>
      <sheetName val="Labour_productivity29"/>
      <sheetName val="labour_coeff29"/>
      <sheetName val="RCC,Ret__Wall28"/>
      <sheetName val="RA_4_Challan_Summary_28"/>
      <sheetName val="Labour_productivity28"/>
      <sheetName val="labour_coeff28"/>
      <sheetName val="RCC,Ret__Wall27"/>
      <sheetName val="RA_4_Challan_Summary_27"/>
      <sheetName val="Labour_productivity27"/>
      <sheetName val="labour_coeff27"/>
      <sheetName val="RCC,Ret__Wall30"/>
      <sheetName val="RA_4_Challan_Summary_30"/>
      <sheetName val="Labour_productivity30"/>
      <sheetName val="labour_coeff30"/>
      <sheetName val="RCC,Ret__Wall31"/>
      <sheetName val="RA_4_Challan_Summary_31"/>
      <sheetName val="Labour_productivity31"/>
      <sheetName val="labour_coeff31"/>
      <sheetName val="RCC,Ret__Wall33"/>
      <sheetName val="RA_4_Challan_Summary_33"/>
      <sheetName val="Labour_productivity33"/>
      <sheetName val="labour_coeff33"/>
      <sheetName val="RCC,Ret__Wall32"/>
      <sheetName val="RA_4_Challan_Summary_32"/>
      <sheetName val="Labour_productivity32"/>
      <sheetName val="labour_coeff32"/>
      <sheetName val="RCC,Ret__Wall36"/>
      <sheetName val="RA_4_Challan_Summary_36"/>
      <sheetName val="Labour_productivity36"/>
      <sheetName val="labour_coeff36"/>
      <sheetName val="RCC,Ret__Wall35"/>
      <sheetName val="RA_4_Challan_Summary_35"/>
      <sheetName val="Labour_productivity35"/>
      <sheetName val="labour_coeff35"/>
      <sheetName val="RCC,Ret__Wall34"/>
      <sheetName val="RA_4_Challan_Summary_34"/>
      <sheetName val="Labour_productivity34"/>
      <sheetName val="labour_coeff34"/>
      <sheetName val="RCC,Ret__Wall37"/>
      <sheetName val="RA_4_Challan_Summary_37"/>
      <sheetName val="Labour_productivity37"/>
      <sheetName val="labour_coeff37"/>
      <sheetName val="Labour Rate "/>
      <sheetName val="Material List "/>
      <sheetName val="MAchinery(R1)"/>
      <sheetName val="Works"/>
      <sheetName val="abs_CWrising"/>
      <sheetName val="abs-ph"/>
      <sheetName val="abs_sum&amp;cwr"/>
      <sheetName val="cons_sq_I"/>
      <sheetName val="foot-slab reinft"/>
      <sheetName val="beam-reinft-IIInd_floor1"/>
      <sheetName val="ORDER_BOOKING1"/>
      <sheetName val="CABLE_DATA1"/>
      <sheetName val="Approved_MTD_Proj_#'s1"/>
      <sheetName val="For_Bill-04_PS1"/>
      <sheetName val="BOQ_(2)2"/>
      <sheetName val="Staff_Acco_1"/>
      <sheetName val="Section_Catalogue1"/>
      <sheetName val="M_B-QtyRecn3"/>
      <sheetName val="Mat_Cost3"/>
      <sheetName val="GR_slab-reinft1"/>
      <sheetName val="Bed_Class6"/>
      <sheetName val="PH_data1"/>
      <sheetName val="Details_(3)1"/>
      <sheetName val="Desgn(zone_I)6"/>
      <sheetName val="NLD_-_Assum1"/>
      <sheetName val="schedule_nos1"/>
      <sheetName val="Sqn__Main__Abs1"/>
      <sheetName val="ACAD_Finishes2"/>
      <sheetName val="Site_Details2"/>
      <sheetName val="Site_Area_Statement2"/>
      <sheetName val="M-Book_for_Conc1"/>
      <sheetName val="M-Book_for_FW1"/>
      <sheetName val="INPUT_SHEET1"/>
      <sheetName val="PACK_(B)1"/>
      <sheetName val="BOQ_civil1"/>
      <sheetName val="Staircase_1"/>
      <sheetName val="bill_21"/>
      <sheetName val="Column_Steel-R21"/>
      <sheetName val="std_wt_1"/>
      <sheetName val="d-safe_specs1"/>
      <sheetName val="d-safe_DELUXE1"/>
      <sheetName val="Diawise_steel_abstract1"/>
      <sheetName val="Rising_Main1"/>
      <sheetName val="Material_1"/>
      <sheetName val="Estimate_1"/>
      <sheetName val="QS_Name1"/>
      <sheetName val="CANDY_BOQ1"/>
      <sheetName val="CFForecast_detail1"/>
      <sheetName val="Cash_Flows_&amp;_IRR1"/>
      <sheetName val="train_cash1"/>
      <sheetName val="accom_cash1"/>
      <sheetName val="Common_1"/>
      <sheetName val="Meas_-Hotel_Part1"/>
      <sheetName val="WORK_TABLE1"/>
      <sheetName val="220_11__BS_1"/>
      <sheetName val="Intro_1"/>
      <sheetName val="beam-reinft-machine_rm1"/>
      <sheetName val="Model_(Not_Merged)1"/>
      <sheetName val="Form_61"/>
      <sheetName val="SGS_ACQ1"/>
      <sheetName val="Price_Schedule2"/>
      <sheetName val="Cost_Any_2"/>
      <sheetName val="S_&amp;_A2"/>
      <sheetName val="PointNo_5"/>
      <sheetName val="A_O_R_"/>
      <sheetName val="PRECAST_lightconc-II"/>
      <sheetName val="Tender_Summary1"/>
      <sheetName val="Operating_Statistics1"/>
      <sheetName val="Material_Rate"/>
      <sheetName val="Retaing_wall"/>
      <sheetName val="3__Elemental_Summary"/>
      <sheetName val="RAJU_ASSO"/>
      <sheetName val="Vind_-_BtB1"/>
      <sheetName val="Branch_Power"/>
      <sheetName val="P_Well(_RCC)"/>
      <sheetName val="Detail_In_Door_Stad"/>
      <sheetName val="P-Ins_&amp;_Bonds"/>
      <sheetName val="Occ,_Other_Rev,_Exp,_Dispo"/>
      <sheetName val="소상_&quot;1&quot;"/>
      <sheetName val="Discount_&amp;_Margin"/>
      <sheetName val="PO_Summary"/>
      <sheetName val="BOQ_Summary"/>
      <sheetName val="Sec_1_Loose_Furniture_18%_GST"/>
      <sheetName val="Sec_1_Loose_Furniture_12%_GST"/>
      <sheetName val="Sec_1_Loose_Furniture_5%_GST"/>
      <sheetName val="Sec_2_Cafeteria_Tables"/>
      <sheetName val="Sec_3_Cafeteria_Chairs"/>
      <sheetName val="Sec_4_Work_Floors_-_NT_"/>
      <sheetName val="Sec_5_LGF_Chairs-NT"/>
      <sheetName val="Sec_6_Additional_18%_GST_"/>
      <sheetName val="Sec_6_Additional_12%_GST_"/>
      <sheetName val="Sec_11-NT_set_3"/>
      <sheetName val="DC_Summary"/>
      <sheetName val="M_Sheet"/>
      <sheetName val="RA4_Checklist"/>
      <sheetName val="Labor_abs-NMR"/>
      <sheetName val="2_대외공문"/>
      <sheetName val="NEW-IDs_Fun_&amp;_Group"/>
      <sheetName val="PC_Master_List"/>
      <sheetName val="Project_Details__"/>
      <sheetName val="M_B-QtyRecn4"/>
      <sheetName val="BOQ_(2)3"/>
      <sheetName val="Desgn(zone_I)7"/>
      <sheetName val="beam-reinft-IIInd_floor2"/>
      <sheetName val="For_Bill-04_PS2"/>
      <sheetName val="ORDER_BOOKING2"/>
      <sheetName val="CABLE_DATA2"/>
      <sheetName val="Bed_Class7"/>
      <sheetName val="PH_data2"/>
      <sheetName val="Details_(3)2"/>
      <sheetName val="Sqn__Main__Abs2"/>
      <sheetName val="Mat_Cost4"/>
      <sheetName val="ACAD_Finishes3"/>
      <sheetName val="Site_Details3"/>
      <sheetName val="Site_Area_Statement3"/>
      <sheetName val="M-Book_for_Conc2"/>
      <sheetName val="M-Book_for_FW2"/>
      <sheetName val="Staff_Acco_2"/>
      <sheetName val="Section_Catalogue2"/>
      <sheetName val="Approved_MTD_Proj_#'s2"/>
      <sheetName val="Staircase_2"/>
      <sheetName val="PACK_(B)2"/>
      <sheetName val="GR_slab-reinft2"/>
      <sheetName val="INPUT_SHEET2"/>
      <sheetName val="Estimate_2"/>
      <sheetName val="Material_2"/>
      <sheetName val="NLD_-_Assum2"/>
      <sheetName val="schedule_nos2"/>
      <sheetName val="BOQ_civil2"/>
      <sheetName val="Column_Steel-R22"/>
      <sheetName val="std_wt_2"/>
      <sheetName val="train_cash2"/>
      <sheetName val="accom_cash2"/>
      <sheetName val="bill_22"/>
      <sheetName val="Common_2"/>
      <sheetName val="beam-reinft-machine_rm2"/>
      <sheetName val="QS_Name2"/>
      <sheetName val="CANDY_BOQ2"/>
      <sheetName val="Meas_-Hotel_Part2"/>
      <sheetName val="WORK_TABLE2"/>
      <sheetName val="220_11__BS_2"/>
      <sheetName val="Intro_2"/>
      <sheetName val="intr_stool_brkup1"/>
      <sheetName val="d-safe_specs2"/>
      <sheetName val="d-safe_DELUXE2"/>
      <sheetName val="Diawise_steel_abstract2"/>
      <sheetName val="Rising_Main2"/>
      <sheetName val="CFForecast_detail2"/>
      <sheetName val="Cash_Flows_&amp;_IRR2"/>
      <sheetName val="Model_(Not_Merged)2"/>
      <sheetName val="Tender_Summary2"/>
      <sheetName val="Operating_Statistics2"/>
      <sheetName val="Material_Rate1"/>
      <sheetName val="Retaing_wall1"/>
      <sheetName val="except_wiring1"/>
      <sheetName val="CPIPE_11"/>
      <sheetName val="3__Elemental_Summary1"/>
      <sheetName val="Vind_-_BtB2"/>
      <sheetName val="SGS_ACQ2"/>
      <sheetName val="Form_62"/>
      <sheetName val="Price_Schedule3"/>
      <sheetName val="Cost_Any_3"/>
      <sheetName val="S_&amp;_A3"/>
      <sheetName val="PointNo_51"/>
      <sheetName val="소상_&quot;1&quot;1"/>
      <sheetName val="Discount_&amp;_Margin1"/>
      <sheetName val="A_O_R_1"/>
      <sheetName val="PRECAST_lightconc-II1"/>
      <sheetName val="P-Ins_&amp;_Bonds1"/>
      <sheetName val="Branch_Power1"/>
      <sheetName val="P_Well(_RCC)1"/>
      <sheetName val="Detail_In_Door_Stad1"/>
      <sheetName val="BOQ_Distribution1"/>
      <sheetName val="RAJU_ASSO1"/>
      <sheetName val="Occ,_Other_Rev,_Exp,_Dispo1"/>
      <sheetName val="PO_Summary1"/>
      <sheetName val="BOQ_Summary1"/>
      <sheetName val="Sec_1_Loose_Furniture_18%_GST1"/>
      <sheetName val="Sec_1_Loose_Furniture_12%_GST1"/>
      <sheetName val="Sec_1_Loose_Furniture_5%_GST1"/>
      <sheetName val="Sec_2_Cafeteria_Tables1"/>
      <sheetName val="Sec_3_Cafeteria_Chairs1"/>
      <sheetName val="Sec_4_Work_Floors_-_NT_1"/>
      <sheetName val="Sec_5_LGF_Chairs-NT1"/>
      <sheetName val="Sec_6_Additional_18%_GST_1"/>
      <sheetName val="Sec_6_Additional_12%_GST_1"/>
      <sheetName val="Sec_11-NT_set_31"/>
      <sheetName val="DC_Summary1"/>
      <sheetName val="M_Sheet1"/>
      <sheetName val="RA4_Checklist1"/>
      <sheetName val="M_S_1"/>
      <sheetName val="Labor_abs-NMR1"/>
      <sheetName val="2_대외공문1"/>
      <sheetName val="NEW-IDs_Fun_&amp;_Group1"/>
      <sheetName val="PC_Master_List1"/>
      <sheetName val="Project_Details__1"/>
      <sheetName val="Footings"/>
      <sheetName val="9. Package split - Cost "/>
      <sheetName val="M- Rate"/>
      <sheetName val="RA 1"/>
      <sheetName val="Master Info"/>
      <sheetName val="SUMM"/>
      <sheetName val="PART-I_(2)63"/>
      <sheetName val="final_abstract63"/>
      <sheetName val="Basement_Budget62"/>
      <sheetName val="Rate_analysis62"/>
      <sheetName val="Break_up_Sheet62"/>
      <sheetName val="TBAL9697_-group_wise__sdpl62"/>
      <sheetName val="B_&amp;_C_-_M_-_ccp62"/>
      <sheetName val="Fee_Rate_Summary62"/>
      <sheetName val="Materials_Cost62"/>
      <sheetName val="RES_STEEL_TO62"/>
      <sheetName val="10__&amp;_11__Rate_Code_&amp;_BQ62"/>
      <sheetName val="RMZ_Summary62"/>
      <sheetName val="Site_Dev_BOQ62"/>
      <sheetName val="Staff_Forecast_spread62"/>
      <sheetName val="Fin_Sum62"/>
      <sheetName val="Fill_this_out_first___62"/>
      <sheetName val="Field_Values62"/>
      <sheetName val="Break_Dw62"/>
      <sheetName val="Structure_Bills_Qty62"/>
      <sheetName val="Builtup_Area62"/>
      <sheetName val="MASTER_RATE_ANALYSIS62"/>
      <sheetName val="Cop_-VGN62"/>
      <sheetName val="Pipe_Supports62"/>
      <sheetName val="Materials_62"/>
      <sheetName val="BOQ_Direct_selling_cost62"/>
      <sheetName val="Stress_Calculation62"/>
      <sheetName val="IO_List62"/>
      <sheetName val="MN_T_B_62"/>
      <sheetName val="RCC,Ret__Wall38"/>
      <sheetName val="RA_4_Challan_Summary_38"/>
      <sheetName val="Labour_productivity38"/>
      <sheetName val="labour_coeff38"/>
      <sheetName val="banilad"/>
      <sheetName val="Mactan"/>
      <sheetName val="Mandaue"/>
      <sheetName val="August Construction Planning  "/>
      <sheetName val="Internal Planning"/>
      <sheetName val="July'2019 Weekly"/>
      <sheetName val="FITZ MORT 94"/>
      <sheetName val="2000 MOR"/>
      <sheetName val="LIST OF MAKES"/>
      <sheetName val="April Analysts"/>
      <sheetName val="Basic Rate"/>
      <sheetName val="Consumer Fraud"/>
      <sheetName val="Avoidance "/>
      <sheetName val="Cons Recov Rates"/>
      <sheetName val="Consumer Supps"/>
      <sheetName val="Variance"/>
      <sheetName val="Consumer Outbound"/>
      <sheetName val="FY Loss Frcst"/>
      <sheetName val="Exempt"/>
      <sheetName val="EqpPerfJun08"/>
      <sheetName val="footing for SP"/>
      <sheetName val="Lead_statement"/>
      <sheetName val="Data_F8_BTR"/>
      <sheetName val="Labour_&amp;_Plant"/>
      <sheetName val="Bld_SSR"/>
      <sheetName val="SSR_-Sani_"/>
      <sheetName val="Elec_SSR"/>
      <sheetName val="PH-_SSR"/>
      <sheetName val="R_&amp;_B_SSR"/>
      <sheetName val="RCC_Pipes"/>
      <sheetName val="DI-Pipes_&amp;_Spe"/>
      <sheetName val="CI_Spe"/>
      <sheetName val="Bolts&amp;_rings"/>
      <sheetName val="Dist_Lines-150-old"/>
      <sheetName val="GA-GVMC_-NW(Com)_"/>
      <sheetName val="GA-GVMC_-NW_"/>
      <sheetName val="Dist_Lines-100"/>
      <sheetName val="Dist-Lines_-500"/>
      <sheetName val="Dist_Lines-150"/>
      <sheetName val="GA-GVMC_-NW__(2)"/>
      <sheetName val="GA-GVMC_-NW__"/>
      <sheetName val="Dist-Lines_B-1_"/>
      <sheetName val="Dist-Lines-Final_checked"/>
      <sheetName val="Pumping_mains-"/>
      <sheetName val="Feeder_main-old"/>
      <sheetName val="Dist-Lines_-B-2"/>
      <sheetName val="Dist-Lines_-B-3"/>
      <sheetName val="Dist-Lines_B-4"/>
      <sheetName val="Dist-Lines_B-5"/>
      <sheetName val="Dist-Lines_-B-6"/>
      <sheetName val="Dist-Lines_-B-7"/>
      <sheetName val="Dist-Lines_-B-8"/>
      <sheetName val="Dist-Lines_-B-9"/>
      <sheetName val="Dist-Lines_-B-10"/>
      <sheetName val="Dist-Lines_-B-11"/>
      <sheetName val="Dist-Lines_-B-12"/>
      <sheetName val="Dist-Lines_-B-13"/>
      <sheetName val="Dist-Lines_-B-14"/>
      <sheetName val="Dist-Lines_-B-15"/>
      <sheetName val="Dist-Lines_-B-16"/>
      <sheetName val="Feeder_mains-_1"/>
      <sheetName val="Feeder_mains-_2"/>
      <sheetName val="Feeder_mains-_(1)"/>
      <sheetName val="Feeder_mains-up_to_800"/>
      <sheetName val="Pumping_Main-800mm"/>
      <sheetName val="ELSR-600_KL-Z-2"/>
      <sheetName val="750_KL_GLSR-Z-3"/>
      <sheetName val="ELSR-750_KL-Z-3"/>
      <sheetName val="ELSR-500_KL-Z-4"/>
      <sheetName val="500_KL_GLSR-Z-4"/>
      <sheetName val="ELSR-1850_KL-Z-8"/>
      <sheetName val="1850_KL_GLSR-Z-8"/>
      <sheetName val="800_KL_GLSR-Z-11"/>
      <sheetName val="900_KL_GLSR-Z-12"/>
      <sheetName val="ELSR-2500_KL-Z-13"/>
      <sheetName val="ELSR-2400_KL-Z-14"/>
      <sheetName val="ELSR-1200_KL-Z-15"/>
      <sheetName val="ELSR-2000_KL-Z-16"/>
      <sheetName val="Pumping_Main-500mm-(2)"/>
      <sheetName val="Pumping_Main-450mm-(3)"/>
      <sheetName val="Pumping_Main-(4)"/>
      <sheetName val="350_KL_GLSR"/>
      <sheetName val="1000_KL_Sump-"/>
      <sheetName val="1000_KL_MBR"/>
      <sheetName val="MBR-1000_KL"/>
      <sheetName val="Pump_room-12x8"/>
      <sheetName val="civ data"/>
      <sheetName val="m"/>
      <sheetName val="Newabstract"/>
      <sheetName val="CivilOld"/>
      <sheetName val="hdpe_basic"/>
      <sheetName val="Mth-Vana"/>
      <sheetName val="Demand"/>
      <sheetName val="Occ"/>
      <sheetName val="LOCAL RATES"/>
      <sheetName val="Cal"/>
      <sheetName val="Abs"/>
      <sheetName val="well"/>
      <sheetName val="Sum1"/>
      <sheetName val="98Price"/>
      <sheetName val="Civil Works"/>
      <sheetName val="August TB"/>
      <sheetName val="Consolidated"/>
      <sheetName val="pt-cw"/>
      <sheetName val="AD ST"/>
      <sheetName val="Inc.St.-Link"/>
      <sheetName val="공장별판관비배부"/>
      <sheetName val="UNIT2"/>
      <sheetName val="CFS3"/>
      <sheetName val="Core Data"/>
      <sheetName val="iD"/>
      <sheetName val="triggers"/>
      <sheetName val="Vol"/>
      <sheetName val="KWM"/>
      <sheetName val="simulations"/>
      <sheetName val="Wag&amp;Sal"/>
      <sheetName val="SALE"/>
      <sheetName val="FLCB List"/>
      <sheetName val="Fx DATA"/>
      <sheetName val="Bridge Data 2005-06"/>
      <sheetName val="PROCTOR"/>
      <sheetName val="Exp_62"/>
      <sheetName val="INDIGINEOUS_ITEMS_62"/>
      <sheetName val="E_&amp;_R62"/>
      <sheetName val="Load_Details(B1)62"/>
      <sheetName val="INDORAMA_Group_June_0262"/>
      <sheetName val="SPT_vs_PHI62"/>
      <sheetName val="Civil_Boq62"/>
      <sheetName val="Debits_as_on_12_04_0862"/>
      <sheetName val="PA-_Consutant_62"/>
      <sheetName val="Sheet3_(2)62"/>
      <sheetName val="_Block_work"/>
      <sheetName val="Flooring_&amp;_Road"/>
      <sheetName val="BOM_"/>
      <sheetName val="SUBMITED_bISS"/>
      <sheetName val="TOTAL_SUMMARY"/>
      <sheetName val="DOOR-WINDOW_SCHEDULE"/>
      <sheetName val="BLOCK_WORK-GRD_FLR"/>
      <sheetName val="Japan_Reco"/>
      <sheetName val="Abs_PMRL"/>
      <sheetName val="Cleaning_&amp;_Grubbing"/>
      <sheetName val="220Kv_(2)"/>
      <sheetName val="Source_Ref_"/>
      <sheetName val="Name_List"/>
      <sheetName val="water_prop_"/>
      <sheetName val="Price_Comparison"/>
      <sheetName val="BLOCK-A_(MEA_SHEET)"/>
      <sheetName val="4_Annex_1_Basic_rate"/>
      <sheetName val="Door_Qty"/>
      <sheetName val="Win_Qty"/>
      <sheetName val="Mar_Roster"/>
      <sheetName val="costing_sheet"/>
      <sheetName val="R_A_"/>
      <sheetName val="India_F&amp;S_Template"/>
      <sheetName val="DETAILED__BOQ"/>
      <sheetName val="BASIS_-DEC_08"/>
      <sheetName val="_"/>
      <sheetName val="Capital_Structure"/>
      <sheetName val="Recap_"/>
      <sheetName val="Schedule_A1"/>
      <sheetName val="Abstract_(Buyback)"/>
      <sheetName val="Civil_RA"/>
      <sheetName val="Plumbing_RA"/>
      <sheetName val="Electrical__RA"/>
      <sheetName val="ELV_RA"/>
      <sheetName val="FFTG_RA"/>
      <sheetName val="HVAC_RA"/>
      <sheetName val="Furniture_RA"/>
      <sheetName val="Kichen_Equi__RA"/>
      <sheetName val="Project_Budget_Worksheet"/>
      <sheetName val="All_Components_Report"/>
      <sheetName val="UNP-NCW_"/>
      <sheetName val="BUD_07-08"/>
      <sheetName val="Final_Basic_rate"/>
      <sheetName val="Elect_"/>
      <sheetName val="old_boq"/>
      <sheetName val="CABLENOS_"/>
      <sheetName val="Works_-_Quote_Sheet"/>
      <sheetName val="Bill_1-BOQ-Civil_Works"/>
      <sheetName val="Labour_Rate_"/>
      <sheetName val="Material_List_"/>
      <sheetName val="Sheet1_(2)"/>
      <sheetName val="site_fab&amp;ernstr"/>
      <sheetName val="2_1_受電設備棟"/>
      <sheetName val="2_2_受・防火水槽"/>
      <sheetName val="2_3_排水処理設備棟"/>
      <sheetName val="2_4_倉庫棟"/>
      <sheetName val="2_5_守衛棟"/>
      <sheetName val="Step_1"/>
      <sheetName val="Partitions"/>
      <sheetName val="inter"/>
      <sheetName val="LABOUR SALARY "/>
      <sheetName val="Brickwork "/>
      <sheetName val="Finishing items"/>
      <sheetName val="Global_Assmptions"/>
      <sheetName val="Data_sheet"/>
      <sheetName val="NRC_Rationalisation"/>
      <sheetName val="foot-slab_reinft"/>
      <sheetName val="PRECAST lightconc_II"/>
      <sheetName val="Roof  PT beams "/>
      <sheetName val="Client Addressess "/>
      <sheetName val="Basic Rates"/>
      <sheetName val="SP Break Up"/>
      <sheetName val="TBEAM"/>
      <sheetName val="MH(on site)"/>
      <sheetName val="ridgewood"/>
      <sheetName val="Sales &amp; Prod"/>
      <sheetName val="Measurment"/>
      <sheetName val="INDEX"/>
      <sheetName val="AREAS"/>
      <sheetName val="11-hsd"/>
      <sheetName val="13-septic"/>
      <sheetName val="7-ug"/>
      <sheetName val="2-utility"/>
      <sheetName val="RA_1"/>
      <sheetName val="boq lt"/>
      <sheetName val="Indices"/>
      <sheetName val="BFS"/>
      <sheetName val="SPEC SHEET"/>
      <sheetName val="REFERANCE DATA"/>
      <sheetName val="DOOR WINDOW"/>
      <sheetName val="TORRENT CEMENT"/>
      <sheetName val="02.10.06"/>
      <sheetName val="ORDER-3"/>
      <sheetName val="DATA INPU KN (1)"/>
      <sheetName val="DATA INPU KN"/>
      <sheetName val="beam-reinft"/>
      <sheetName val="GM &amp; TA"/>
      <sheetName val="Cash Flow Working"/>
      <sheetName val="ABS_Sec C"/>
      <sheetName val="PART-I_(2)64"/>
      <sheetName val="final_abstract64"/>
      <sheetName val="Basement_Budget63"/>
      <sheetName val="Fee_Rate_Summary63"/>
      <sheetName val="Rate_analysis63"/>
      <sheetName val="Materials_Cost63"/>
      <sheetName val="10__&amp;_11__Rate_Code_&amp;_BQ63"/>
      <sheetName val="RES_STEEL_TO63"/>
      <sheetName val="Break_up_Sheet63"/>
      <sheetName val="B_&amp;_C_-_M_-_ccp63"/>
      <sheetName val="RMZ_Summary63"/>
      <sheetName val="Fill_this_out_first___63"/>
      <sheetName val="TBAL9697_-group_wise__sdpl63"/>
      <sheetName val="Fin_Sum63"/>
      <sheetName val="Site_Dev_BOQ63"/>
      <sheetName val="Staff_Forecast_spread63"/>
      <sheetName val="Field_Values63"/>
      <sheetName val="Structure_Bills_Qty63"/>
      <sheetName val="Builtup_Area63"/>
      <sheetName val="MASTER_RATE_ANALYSIS63"/>
      <sheetName val="Cop_-VGN63"/>
      <sheetName val="IO_List63"/>
      <sheetName val="BOQ_Direct_selling_cost63"/>
      <sheetName val="Stress_Calculation63"/>
      <sheetName val="Pipe_Supports63"/>
      <sheetName val="Materials_63"/>
      <sheetName val="MN_T_B_63"/>
      <sheetName val="ORDER_BOOKING3"/>
      <sheetName val="Break_Dw63"/>
      <sheetName val="For_Bill-04_PS3"/>
      <sheetName val="RCC,Ret__Wall39"/>
      <sheetName val="RA_4_Challan_Summary_39"/>
      <sheetName val="Labour_productivity39"/>
      <sheetName val="labour_coeff39"/>
      <sheetName val="BOQ_(2)4"/>
      <sheetName val="beam-reinft-IIInd_floor3"/>
      <sheetName val="Bed_Class8"/>
      <sheetName val="PH_data3"/>
      <sheetName val="Details_(3)3"/>
      <sheetName val="Desgn(zone_I)8"/>
      <sheetName val="M_B-QtyRecn5"/>
      <sheetName val="Sqn__Main__Abs3"/>
      <sheetName val="Staff_Acco_3"/>
      <sheetName val="Section_Catalogue3"/>
      <sheetName val="Approved_MTD_Proj_#'s3"/>
      <sheetName val="ACAD_Finishes4"/>
      <sheetName val="Site_Details4"/>
      <sheetName val="Site_Area_Statement4"/>
      <sheetName val="CABLE_DATA3"/>
      <sheetName val="Mat_Cost5"/>
      <sheetName val="GR_slab-reinft3"/>
      <sheetName val="BOQ_civil3"/>
      <sheetName val="NLD_-_Assum3"/>
      <sheetName val="schedule_nos3"/>
      <sheetName val="std_wt_3"/>
      <sheetName val="Column_Steel-R23"/>
      <sheetName val="Staircase_3"/>
      <sheetName val="INPUT_SHEET3"/>
      <sheetName val="M-Book_for_Conc3"/>
      <sheetName val="M-Book_for_FW3"/>
      <sheetName val="Cash_Flows_&amp;_IRR3"/>
      <sheetName val="d-safe_specs3"/>
      <sheetName val="d-safe_DELUXE3"/>
      <sheetName val="Diawise_steel_abstract3"/>
      <sheetName val="Rising_Main3"/>
      <sheetName val="PACK_(B)3"/>
      <sheetName val="Material_3"/>
      <sheetName val="bill_23"/>
      <sheetName val="Estimate_3"/>
      <sheetName val="QS_Name3"/>
      <sheetName val="CANDY_BOQ3"/>
      <sheetName val="CFForecast_detail3"/>
      <sheetName val="Model_(Not_Merged)3"/>
      <sheetName val="Tender_Summary3"/>
      <sheetName val="train_cash3"/>
      <sheetName val="accom_cash3"/>
      <sheetName val="Common_3"/>
      <sheetName val="Meas_-Hotel_Part3"/>
      <sheetName val="3__Elemental_Summary2"/>
      <sheetName val="Material_Rate2"/>
      <sheetName val="Retaing_wall2"/>
      <sheetName val="WORK_TABLE3"/>
      <sheetName val="220_11__BS_3"/>
      <sheetName val="Intro_3"/>
      <sheetName val="Operating_Statistics3"/>
      <sheetName val="except_wiring2"/>
      <sheetName val="CPIPE_12"/>
      <sheetName val="beam-reinft-machine_rm3"/>
      <sheetName val="intr_stool_brkup2"/>
      <sheetName val="Occ,_Other_Rev,_Exp,_Dispo2"/>
      <sheetName val="Vind_-_BtB3"/>
      <sheetName val="SGS_ACQ3"/>
      <sheetName val="Form_63"/>
      <sheetName val="Price_Schedule4"/>
      <sheetName val="Cost_Any_4"/>
      <sheetName val="S_&amp;_A4"/>
      <sheetName val="PointNo_52"/>
      <sheetName val="BOQ_Distribution2"/>
      <sheetName val="A_O_R_2"/>
      <sheetName val="PRECAST_lightconc-II2"/>
      <sheetName val="Detail_In_Door_Stad2"/>
      <sheetName val="P_Well(_RCC)2"/>
      <sheetName val="PO_Summary2"/>
      <sheetName val="BOQ_Summary2"/>
      <sheetName val="Sec_1_Loose_Furniture_18%_GST2"/>
      <sheetName val="Sec_1_Loose_Furniture_12%_GST2"/>
      <sheetName val="Sec_1_Loose_Furniture_5%_GST2"/>
      <sheetName val="Sec_2_Cafeteria_Tables2"/>
      <sheetName val="Sec_3_Cafeteria_Chairs2"/>
      <sheetName val="Sec_4_Work_Floors_-_NT_2"/>
      <sheetName val="Sec_5_LGF_Chairs-NT2"/>
      <sheetName val="Sec_6_Additional_18%_GST_2"/>
      <sheetName val="Sec_6_Additional_12%_GST_2"/>
      <sheetName val="Sec_11-NT_set_32"/>
      <sheetName val="DC_Summary2"/>
      <sheetName val="M_Sheet2"/>
      <sheetName val="RA4_Checklist2"/>
      <sheetName val="PC_Master_List2"/>
      <sheetName val="Project_Details__2"/>
      <sheetName val="Labor_abs-NMR2"/>
      <sheetName val="소상_&quot;1&quot;2"/>
      <sheetName val="M_S_2"/>
      <sheetName val="Discount_&amp;_Margin2"/>
      <sheetName val="Branch_Power2"/>
      <sheetName val="RAJU_ASSO2"/>
      <sheetName val="P-Ins_&amp;_Bonds2"/>
      <sheetName val="2_대외공문2"/>
      <sheetName val="NEW-IDs_Fun_&amp;_Group2"/>
      <sheetName val="LABOUR_SALARY_"/>
      <sheetName val="Brickwork_"/>
      <sheetName val="Finishing_items"/>
      <sheetName val="M-_Rate"/>
      <sheetName val="August_Construction_Planning__"/>
      <sheetName val="Internal_Planning"/>
      <sheetName val="July'2019_Weekly"/>
      <sheetName val="9__Package_split_-_Cost_"/>
      <sheetName val="Estimate_10_00_Lakhs_"/>
      <sheetName val="abs_road"/>
      <sheetName val="Road_data"/>
      <sheetName val="terrace_parapet_block_work"/>
      <sheetName val="Canopy-2_RCC1"/>
      <sheetName val="Canopy-2_BBS"/>
      <sheetName val="Canopy-1_RCC1"/>
      <sheetName val="Canopy-1_BBS"/>
      <sheetName val="Above_terrace_columns_RCC"/>
      <sheetName val="Above_terrace_columns_BBS"/>
      <sheetName val="Parapet_wall_RCC"/>
      <sheetName val="Parapet_wall_BBS"/>
      <sheetName val="OHWT_RCC"/>
      <sheetName val="OHWT_Slab_BBS"/>
      <sheetName val="OHWT_Beams__BBS"/>
      <sheetName val="Slab_&amp;_Beam_@_0_00_Lvl"/>
      <sheetName val="Slab_&amp;_Beam"/>
      <sheetName val="Lintels_&amp;_Window"/>
      <sheetName val="Column_Steel_(UBF)"/>
      <sheetName val="Column_Steel_(SF)"/>
      <sheetName val="Column_Steel_(1F)"/>
      <sheetName val="Column_Steel_(2F)"/>
      <sheetName val="Column_Steel_(3F)"/>
      <sheetName val="Column_Steel_(4F-6F)"/>
      <sheetName val="Column_Steel_(7F-9F)"/>
      <sheetName val="Column_Steel_(10F-12F)"/>
      <sheetName val="Column_Steel_(13F-15F)"/>
      <sheetName val="Column_Steel_(16F-17F)"/>
      <sheetName val="Column_Steel_(18F)"/>
      <sheetName val="Lift_Steel_(UBF)"/>
      <sheetName val="Lift_Steel_(SF)"/>
      <sheetName val="Lift_Steel_(1F-6F)"/>
      <sheetName val="Lift_Steel_(7F-12F)"/>
      <sheetName val="Lift_Steel_(13F-18F)"/>
      <sheetName val="_Staircase_Steel_(UBF)"/>
      <sheetName val="_Staircase_Steel_(SF)"/>
      <sheetName val="_Staircase_Steel_(1F-7F)"/>
      <sheetName val="_Staircase_Steel_(8F-18F)"/>
      <sheetName val="Beams_Steel_(SF)"/>
      <sheetName val="Slab_Steel_(SF)"/>
      <sheetName val="Beams_Steel_(1F)"/>
      <sheetName val="Slab_Steel_(1F)"/>
      <sheetName val="Beams_Steel_(2F&amp;3F)"/>
      <sheetName val="Slab_Steel_(2F&amp;3F)"/>
      <sheetName val="Beams_Steel_(4F)"/>
      <sheetName val="Slab_Steel_(4F)"/>
      <sheetName val="Beams_Steel_(5F-7F)"/>
      <sheetName val="Slab_Steel_(5F-7F)"/>
      <sheetName val="Beams_Steel_(8F-15F&amp;18F)"/>
      <sheetName val="Slab_Steel_(8F-15F&amp;18F)"/>
      <sheetName val="Beams_Steel_(16F&amp;17F)"/>
      <sheetName val="Slab_Steel_(16F&amp;17F)"/>
      <sheetName val="Beams_Steel_(TF)"/>
      <sheetName val="Slab_Steel_(TF)"/>
      <sheetName val="100mm_Block_Work"/>
      <sheetName val="150mm_BLOCKS"/>
      <sheetName val="200mm_BLOCKS"/>
      <sheetName val="Internal_Walls_Plastering"/>
      <sheetName val="Internal_Ceiling_Plastering"/>
      <sheetName val="External_plaster"/>
      <sheetName val="Tower-_A_(Abstract)"/>
      <sheetName val="Canopy-2_RCC"/>
      <sheetName val="Canopy_-1_RCC"/>
      <sheetName val="Canaopy-2_steel"/>
      <sheetName val="Canopy-1_steel"/>
      <sheetName val="Columns_above_terrace"/>
      <sheetName val="OHT_bottom_&amp;_walls_"/>
      <sheetName val="Slab_&amp;_Beam_at_0_00lvl"/>
      <sheetName val="Slab_&amp;_Beam_at_+3_25lvl"/>
      <sheetName val="Parapet_slab&amp;beams"/>
      <sheetName val="Column_Steel(SF_to_TF)"/>
      <sheetName val="Above_terrace_column_steel"/>
      <sheetName val="Lift_Wall_-_Stilt_Floor"/>
      <sheetName val="Lift_Wall_1F-6F"/>
      <sheetName val="Lift_Wall_7F-12F"/>
      <sheetName val="Lift_Wall_13F-18F"/>
      <sheetName val="Lift_wall_terrace_floor"/>
      <sheetName val="Staircase_-_UBF"/>
      <sheetName val="Staircase_-_SF"/>
      <sheetName val="Staircase_-_1F-7F"/>
      <sheetName val="Staircase_-_8F-18F"/>
      <sheetName val="Beam_Steel_-_SF"/>
      <sheetName val="Slab_Steel_-_SF"/>
      <sheetName val="Beam_Steel-_1F"/>
      <sheetName val="Slab_Steel_-_1F"/>
      <sheetName val="Beams_Steel_2F"/>
      <sheetName val="Slab_steel_2F"/>
      <sheetName val="Beams_Steel_3F"/>
      <sheetName val="Slab_steel_3F"/>
      <sheetName val="Beams_Steel_-_4F"/>
      <sheetName val="Slab_steel_4F"/>
      <sheetName val="Beam_steel_5F-7F"/>
      <sheetName val="Slab_steel_5F-7F"/>
      <sheetName val="Beam_steel_8F-15F_&amp;_18F"/>
      <sheetName val="Slab_steel_8F-15F&amp;_18F"/>
      <sheetName val="Beam_steel_16F_-_17F"/>
      <sheetName val="Slab_steel_16F_-_17F"/>
      <sheetName val="Beam_steel_TF"/>
      <sheetName val="Slab_steel_TF"/>
      <sheetName val="OHT_Slab_steel_"/>
      <sheetName val="OHT_beam_steel_"/>
      <sheetName val="A-_terrace_coping_BBS"/>
      <sheetName val="Copping_beam_BBS_A_terrace"/>
      <sheetName val="150_mm_BLOCKS"/>
      <sheetName val="200_mm_BLOCKS"/>
      <sheetName val="B_F_Meters"/>
      <sheetName val="Pump_sets"/>
      <sheetName val="Pump_sets_(2)"/>
      <sheetName val="Gen_sets"/>
      <sheetName val="PR_Valves"/>
      <sheetName val="W_man_Qrt-"/>
      <sheetName val="O_&amp;M"/>
      <sheetName val="Generator_Room-1"/>
      <sheetName val="200_KL_GLSR-6_(2)"/>
      <sheetName val="500_KL_Sump-(1)"/>
      <sheetName val="250_KL_Sump-(3)"/>
      <sheetName val="Office_-_MBR"/>
      <sheetName val="HSC_(2)"/>
      <sheetName val="Gen_sets_(2)"/>
      <sheetName val="DI_pipes"/>
      <sheetName val="Wt_of_DI_Spe_"/>
      <sheetName val="HDPE_pipes"/>
      <sheetName val="RCC_SS"/>
      <sheetName val="CI_Spe_"/>
      <sheetName val="data-ELSR_"/>
      <sheetName val="data-Water_Supply"/>
      <sheetName val="Sump_&amp;_ST"/>
      <sheetName val="Bld_Stnd,Data"/>
      <sheetName val="Bld_up_to_3F"/>
      <sheetName val="CC_road"/>
      <sheetName val="Dist_Lines"/>
      <sheetName val="Feeder_mains-2"/>
      <sheetName val="Gravity_Main-900mm"/>
      <sheetName val="550_KL_Sump-1"/>
      <sheetName val="550_KL_Sump-2"/>
      <sheetName val="ELSR-1200_KL"/>
      <sheetName val="650_KL_GLSR_(2)"/>
      <sheetName val="850_KL_GLSR_"/>
      <sheetName val="500_KL_sump"/>
      <sheetName val="200_KL-_ELSR_Yelluru"/>
      <sheetName val="Dist-Zone-below_50000"/>
      <sheetName val="Data_-O&amp;M"/>
      <sheetName val="Pumping_main-350mm"/>
      <sheetName val="Inf_Well"/>
      <sheetName val="Approah_road_to_MBR"/>
      <sheetName val="Approach_Roads-Source"/>
      <sheetName val="400mm-P_Main"/>
      <sheetName val="13_Mld-WTP"/>
      <sheetName val="data-Intake_well"/>
      <sheetName val="Model_GLSR-"/>
      <sheetName val="Feeder_main-1_(2)"/>
      <sheetName val="Dist_&amp;_Feeder_mains__(2)"/>
      <sheetName val="BFlow_meters"/>
      <sheetName val="O_Nd_M"/>
      <sheetName val="Pump_room-6_59x6_00m"/>
      <sheetName val="GA-GVMC_-Raiwada-BWSC"/>
      <sheetName val="BWSC-Pumping_Main-1200mm"/>
      <sheetName val="GA-GVMC_-Raiwada"/>
      <sheetName val="MS-Pumping_Main-1300mm"/>
      <sheetName val="Thurst-F_mains"/>
      <sheetName val="Thrust-P_mains"/>
      <sheetName val="CI_weights"/>
      <sheetName val="Proforma_-II_"/>
      <sheetName val="LIST_OF_MAKES"/>
      <sheetName val="April_Analysts"/>
      <sheetName val="Basic_Rate"/>
      <sheetName val="Consumer_Fraud"/>
      <sheetName val="Avoidance_"/>
      <sheetName val="Cons_Recov_Rates"/>
      <sheetName val="Consumer_Supps"/>
      <sheetName val="Consumer_Outbound"/>
      <sheetName val="FY_Loss_Frcst"/>
      <sheetName val="FITZ_MORT_94"/>
      <sheetName val="footing_for_SP"/>
      <sheetName val="Master_Info"/>
      <sheetName val="AD_ST"/>
      <sheetName val="Riser-1"/>
      <sheetName val="Schedule v1"/>
      <sheetName val="Keyword"/>
      <sheetName val="Auswahl"/>
      <sheetName val="factor_sheet35"/>
      <sheetName val="factor_sheet36"/>
      <sheetName val="Exp_63"/>
      <sheetName val="INDIGINEOUS_ITEMS_63"/>
      <sheetName val="E_&amp;_R63"/>
      <sheetName val="Load_Details(B1)63"/>
      <sheetName val="SPT_vs_PHI63"/>
      <sheetName val="Civil_Boq63"/>
      <sheetName val="PA-_Consutant_63"/>
      <sheetName val="Debits_as_on_12_04_0863"/>
      <sheetName val="Sheet3_(2)63"/>
      <sheetName val="INDORAMA_Group_June_0263"/>
      <sheetName val="cubes_M25 Nov-03"/>
      <sheetName val="Pile cap"/>
      <sheetName val="Boq (Main Building)"/>
      <sheetName val="Annexue B"/>
      <sheetName val="_Block_work1"/>
      <sheetName val="Flooring_&amp;_Road1"/>
      <sheetName val="BOM_1"/>
      <sheetName val="SUBMITED_bISS1"/>
      <sheetName val="TOTAL_SUMMARY1"/>
      <sheetName val="DOOR-WINDOW_SCHEDULE1"/>
      <sheetName val="BLOCK_WORK-GRD_FLR1"/>
      <sheetName val="Cleaning_&amp;_Grubbing1"/>
      <sheetName val="Abs_PMRL1"/>
      <sheetName val="220Kv_(2)1"/>
      <sheetName val="Japan_Reco1"/>
      <sheetName val="Source_Ref_1"/>
      <sheetName val="Name_List1"/>
      <sheetName val="water_prop_1"/>
      <sheetName val="Price_Comparison1"/>
      <sheetName val="BLOCK-A_(MEA_SHEET)1"/>
      <sheetName val="R_A_1"/>
      <sheetName val="costing_sheet1"/>
      <sheetName val="Labour_&amp;_Plant1"/>
      <sheetName val="Mar_Roster1"/>
      <sheetName val="4_Annex_1_Basic_rate1"/>
      <sheetName val="Door_Qty1"/>
      <sheetName val="Win_Qty1"/>
      <sheetName val="Capital_Structure1"/>
      <sheetName val="India_F&amp;S_Template1"/>
      <sheetName val="DETAILED__BOQ1"/>
      <sheetName val="BASIS_-DEC_081"/>
      <sheetName val="_1"/>
      <sheetName val="Recap_1"/>
      <sheetName val="Schedule_A11"/>
      <sheetName val="Abstract_(Buyback)1"/>
      <sheetName val="Civil_RA1"/>
      <sheetName val="Plumbing_RA1"/>
      <sheetName val="Electrical__RA1"/>
      <sheetName val="ELV_RA1"/>
      <sheetName val="FFTG_RA1"/>
      <sheetName val="HVAC_RA1"/>
      <sheetName val="Furniture_RA1"/>
      <sheetName val="Kichen_Equi__RA1"/>
      <sheetName val="Project_Budget_Worksheet1"/>
      <sheetName val="All_Components_Report1"/>
      <sheetName val="UNP-NCW_1"/>
      <sheetName val="BUD_07-081"/>
      <sheetName val="Final_Basic_rate1"/>
      <sheetName val="Elect_1"/>
      <sheetName val="old_boq1"/>
      <sheetName val="CABLENOS_1"/>
      <sheetName val="Works_-_Quote_Sheet1"/>
      <sheetName val="Lead_statement1"/>
      <sheetName val="Data_F8_BTR1"/>
      <sheetName val="Bill_1-BOQ-Civil_Works1"/>
      <sheetName val="Labour_Rate_1"/>
      <sheetName val="Material_List_1"/>
      <sheetName val="Sheet1_(2)1"/>
      <sheetName val="site_fab&amp;ernstr1"/>
      <sheetName val="2_1_受電設備棟1"/>
      <sheetName val="2_2_受・防火水槽1"/>
      <sheetName val="2_3_排水処理設備棟1"/>
      <sheetName val="2_4_倉庫棟1"/>
      <sheetName val="2_5_守衛棟1"/>
      <sheetName val="Step_11"/>
      <sheetName val="Core_Data"/>
      <sheetName val="2000_MOR"/>
      <sheetName val="Inc_St_-Link"/>
      <sheetName val="Main_Sheet"/>
      <sheetName val="Lookup_data"/>
      <sheetName val="13__Steel_-_Ratio"/>
      <sheetName val="CIV_INV&amp;EXP"/>
      <sheetName val="Civil_Works"/>
      <sheetName val="August_TB"/>
      <sheetName val="FLCB_List"/>
      <sheetName val="집계표(OPTION)"/>
      <sheetName val="Global_Assmptions1"/>
      <sheetName val="Data_sheet1"/>
      <sheetName val="NRC_Rationalisation1"/>
      <sheetName val="foot-slab_reinft1"/>
      <sheetName val="RA_11"/>
      <sheetName val="boq_lt"/>
      <sheetName val="MH(on_site)"/>
      <sheetName val="PMV Data"/>
      <sheetName val="HR &amp; Admin"/>
      <sheetName val="Exim FCL"/>
      <sheetName val="XREF"/>
      <sheetName val="7 Other Costs"/>
      <sheetName val="Annex"/>
      <sheetName val="2.Pardi"/>
      <sheetName val="Meas.-Tender"/>
      <sheetName val="Non-Tender"/>
      <sheetName val="Extra item"/>
      <sheetName val="1.MPB_Conveyer Pit"/>
      <sheetName val="2.Boiler Pit"/>
      <sheetName val="3. SWRC"/>
      <sheetName val="BM"/>
      <sheetName val="Cul_detail"/>
      <sheetName val="Diaphragm "/>
      <sheetName val="ETC Plant Cost"/>
      <sheetName val="Exist"/>
      <sheetName val="LEFT"/>
      <sheetName val="RIGHT"/>
      <sheetName val="Steel-Circular"/>
      <sheetName val="report"/>
      <sheetName val="MN__x0005__x0000__x0000__x0000_"/>
      <sheetName val="MN_堌_x001f_塔_x001f_ꮸ"/>
      <sheetName val="MN_囼&lt;坄&lt;ꮸ"/>
      <sheetName val="MN_寐Ïꮸ『_x0005_"/>
      <sheetName val="MN_召į吴įꮸ"/>
      <sheetName val="MN_婌s媔sꮸ"/>
      <sheetName val="MN_吠Ęꮸ⼢_x0005_"/>
      <sheetName val="MN_唠uꮸ⾝_x0005_"/>
      <sheetName val="MN_嚐Yꮸ】_x0005_"/>
      <sheetName val="MN_婬~媴~ꮸ"/>
      <sheetName val="MN_ꮸ》_x0005__x0000_"/>
      <sheetName val="MN_夀ïꮸ⾥_x0005_"/>
      <sheetName val="MN_ꮸ⾥_x0005__x0000_"/>
      <sheetName val="MS Rates"/>
      <sheetName val="BLKs_C"/>
      <sheetName val="당초"/>
      <sheetName val="Cash2"/>
      <sheetName val="Z"/>
      <sheetName val="Estt"/>
      <sheetName val="EW SR"/>
      <sheetName val="Qty SR"/>
      <sheetName val="Evaluate"/>
      <sheetName val="Pr.-hist."/>
      <sheetName val="MaterfÙ_x0002_G"/>
      <sheetName val="SSR 2010-11 Rates"/>
      <sheetName val="mtc esti"/>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sheetData sheetId="183" refreshError="1"/>
      <sheetData sheetId="184"/>
      <sheetData sheetId="185"/>
      <sheetData sheetId="186"/>
      <sheetData sheetId="187"/>
      <sheetData sheetId="188" refreshError="1"/>
      <sheetData sheetId="189" refreshError="1"/>
      <sheetData sheetId="190" refreshError="1"/>
      <sheetData sheetId="191" refreshError="1"/>
      <sheetData sheetId="192"/>
      <sheetData sheetId="193"/>
      <sheetData sheetId="194" refreshError="1"/>
      <sheetData sheetId="195" refreshError="1"/>
      <sheetData sheetId="196">
        <row r="52">
          <cell r="B52" t="str">
            <v>Main Panel</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52">
          <cell r="B52" t="str">
            <v>Main Panel</v>
          </cell>
        </row>
      </sheetData>
      <sheetData sheetId="206">
        <row r="52">
          <cell r="B52" t="str">
            <v>Main Panel</v>
          </cell>
        </row>
      </sheetData>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sheetData sheetId="501"/>
      <sheetData sheetId="502"/>
      <sheetData sheetId="503"/>
      <sheetData sheetId="504"/>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ow r="52">
          <cell r="B52" t="str">
            <v>Main Panel</v>
          </cell>
        </row>
      </sheetData>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ow r="52">
          <cell r="B52" t="str">
            <v>Main Panel</v>
          </cell>
        </row>
      </sheetData>
      <sheetData sheetId="776">
        <row r="52">
          <cell r="B52" t="str">
            <v>Main Panel</v>
          </cell>
        </row>
      </sheetData>
      <sheetData sheetId="777">
        <row r="52">
          <cell r="B52" t="str">
            <v>Main Panel</v>
          </cell>
        </row>
      </sheetData>
      <sheetData sheetId="778">
        <row r="52">
          <cell r="B52" t="str">
            <v>Main Panel</v>
          </cell>
        </row>
      </sheetData>
      <sheetData sheetId="779">
        <row r="52">
          <cell r="B52" t="str">
            <v>Main Panel</v>
          </cell>
        </row>
      </sheetData>
      <sheetData sheetId="780">
        <row r="52">
          <cell r="B52" t="str">
            <v>Main Panel</v>
          </cell>
        </row>
      </sheetData>
      <sheetData sheetId="781">
        <row r="52">
          <cell r="B52" t="str">
            <v>Main Panel</v>
          </cell>
        </row>
      </sheetData>
      <sheetData sheetId="782">
        <row r="52">
          <cell r="B52" t="str">
            <v>Main Panel</v>
          </cell>
        </row>
      </sheetData>
      <sheetData sheetId="783">
        <row r="52">
          <cell r="B52" t="str">
            <v>Main Panel</v>
          </cell>
        </row>
      </sheetData>
      <sheetData sheetId="784">
        <row r="52">
          <cell r="B52" t="str">
            <v>Main Panel</v>
          </cell>
        </row>
      </sheetData>
      <sheetData sheetId="785">
        <row r="52">
          <cell r="B52" t="str">
            <v>Main Panel</v>
          </cell>
        </row>
      </sheetData>
      <sheetData sheetId="786">
        <row r="52">
          <cell r="B52" t="str">
            <v>Main Panel</v>
          </cell>
        </row>
      </sheetData>
      <sheetData sheetId="787">
        <row r="52">
          <cell r="B52" t="str">
            <v>Main Panel</v>
          </cell>
        </row>
      </sheetData>
      <sheetData sheetId="788">
        <row r="52">
          <cell r="B52" t="str">
            <v>Main Panel</v>
          </cell>
        </row>
      </sheetData>
      <sheetData sheetId="789">
        <row r="52">
          <cell r="B52" t="str">
            <v>Main Panel</v>
          </cell>
        </row>
      </sheetData>
      <sheetData sheetId="790">
        <row r="52">
          <cell r="B52" t="str">
            <v>Main Panel</v>
          </cell>
        </row>
      </sheetData>
      <sheetData sheetId="791">
        <row r="52">
          <cell r="B52" t="str">
            <v>Main Panel</v>
          </cell>
        </row>
      </sheetData>
      <sheetData sheetId="792">
        <row r="52">
          <cell r="B52" t="str">
            <v>Main Panel</v>
          </cell>
        </row>
      </sheetData>
      <sheetData sheetId="793">
        <row r="52">
          <cell r="B52" t="str">
            <v>Main Panel</v>
          </cell>
        </row>
      </sheetData>
      <sheetData sheetId="794">
        <row r="52">
          <cell r="B52" t="str">
            <v>Main Panel</v>
          </cell>
        </row>
      </sheetData>
      <sheetData sheetId="795">
        <row r="52">
          <cell r="B52" t="str">
            <v>Main Panel</v>
          </cell>
        </row>
      </sheetData>
      <sheetData sheetId="796">
        <row r="52">
          <cell r="B52" t="str">
            <v>Main Panel</v>
          </cell>
        </row>
      </sheetData>
      <sheetData sheetId="797">
        <row r="52">
          <cell r="B52" t="str">
            <v>Main Panel</v>
          </cell>
        </row>
      </sheetData>
      <sheetData sheetId="798">
        <row r="52">
          <cell r="B52" t="str">
            <v>Main Panel</v>
          </cell>
        </row>
      </sheetData>
      <sheetData sheetId="799">
        <row r="52">
          <cell r="B52" t="str">
            <v>Main Panel</v>
          </cell>
        </row>
      </sheetData>
      <sheetData sheetId="800">
        <row r="52">
          <cell r="B52" t="str">
            <v>Main Panel</v>
          </cell>
        </row>
      </sheetData>
      <sheetData sheetId="801">
        <row r="52">
          <cell r="B52" t="str">
            <v>Main Panel</v>
          </cell>
        </row>
      </sheetData>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row r="52">
          <cell r="B52" t="str">
            <v>Main Panel</v>
          </cell>
        </row>
      </sheetData>
      <sheetData sheetId="868">
        <row r="52">
          <cell r="B52" t="str">
            <v>Main Panel</v>
          </cell>
        </row>
      </sheetData>
      <sheetData sheetId="869">
        <row r="52">
          <cell r="B52" t="str">
            <v>Main Panel</v>
          </cell>
        </row>
      </sheetData>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row r="52">
          <cell r="B52" t="str">
            <v>Main Panel</v>
          </cell>
        </row>
      </sheetData>
      <sheetData sheetId="877">
        <row r="52">
          <cell r="B52" t="str">
            <v>Main Panel</v>
          </cell>
        </row>
      </sheetData>
      <sheetData sheetId="878">
        <row r="52">
          <cell r="B52" t="str">
            <v>Main Panel</v>
          </cell>
        </row>
      </sheetData>
      <sheetData sheetId="879">
        <row r="52">
          <cell r="B52" t="str">
            <v>Main Panel</v>
          </cell>
        </row>
      </sheetData>
      <sheetData sheetId="880">
        <row r="52">
          <cell r="B52" t="str">
            <v>Main Panel</v>
          </cell>
        </row>
      </sheetData>
      <sheetData sheetId="881">
        <row r="52">
          <cell r="B52" t="str">
            <v>Main Panel</v>
          </cell>
        </row>
      </sheetData>
      <sheetData sheetId="882">
        <row r="52">
          <cell r="B52" t="str">
            <v>Main Panel</v>
          </cell>
        </row>
      </sheetData>
      <sheetData sheetId="883">
        <row r="52">
          <cell r="B52" t="str">
            <v>Main Panel</v>
          </cell>
        </row>
      </sheetData>
      <sheetData sheetId="884">
        <row r="52">
          <cell r="B52" t="str">
            <v>Main Panel</v>
          </cell>
        </row>
      </sheetData>
      <sheetData sheetId="885">
        <row r="52">
          <cell r="B52" t="str">
            <v>Main Panel</v>
          </cell>
        </row>
      </sheetData>
      <sheetData sheetId="886">
        <row r="52">
          <cell r="B52" t="str">
            <v>Main Panel</v>
          </cell>
        </row>
      </sheetData>
      <sheetData sheetId="887">
        <row r="52">
          <cell r="B52" t="str">
            <v>Main Panel</v>
          </cell>
        </row>
      </sheetData>
      <sheetData sheetId="888">
        <row r="52">
          <cell r="B52" t="str">
            <v>Main Panel</v>
          </cell>
        </row>
      </sheetData>
      <sheetData sheetId="889">
        <row r="52">
          <cell r="B52" t="str">
            <v>Main Panel</v>
          </cell>
        </row>
      </sheetData>
      <sheetData sheetId="890">
        <row r="52">
          <cell r="B52" t="str">
            <v>Main Panel</v>
          </cell>
        </row>
      </sheetData>
      <sheetData sheetId="891">
        <row r="52">
          <cell r="B52" t="str">
            <v>Main Panel</v>
          </cell>
        </row>
      </sheetData>
      <sheetData sheetId="892">
        <row r="52">
          <cell r="B52" t="str">
            <v>Main Panel</v>
          </cell>
        </row>
      </sheetData>
      <sheetData sheetId="893">
        <row r="52">
          <cell r="B52" t="str">
            <v>Main Panel</v>
          </cell>
        </row>
      </sheetData>
      <sheetData sheetId="894">
        <row r="52">
          <cell r="B52" t="str">
            <v>Main Panel</v>
          </cell>
        </row>
      </sheetData>
      <sheetData sheetId="895">
        <row r="52">
          <cell r="B52" t="str">
            <v>Main Panel</v>
          </cell>
        </row>
      </sheetData>
      <sheetData sheetId="896">
        <row r="52">
          <cell r="B52" t="str">
            <v>Main Panel</v>
          </cell>
        </row>
      </sheetData>
      <sheetData sheetId="897">
        <row r="52">
          <cell r="B52" t="str">
            <v>Main Panel</v>
          </cell>
        </row>
      </sheetData>
      <sheetData sheetId="898">
        <row r="52">
          <cell r="B52" t="str">
            <v>Main Panel</v>
          </cell>
        </row>
      </sheetData>
      <sheetData sheetId="899">
        <row r="52">
          <cell r="B52" t="str">
            <v>Main Panel</v>
          </cell>
        </row>
      </sheetData>
      <sheetData sheetId="900">
        <row r="52">
          <cell r="B52" t="str">
            <v>Main Panel</v>
          </cell>
        </row>
      </sheetData>
      <sheetData sheetId="901">
        <row r="52">
          <cell r="B52" t="str">
            <v>Main Panel</v>
          </cell>
        </row>
      </sheetData>
      <sheetData sheetId="902">
        <row r="52">
          <cell r="B52" t="str">
            <v>Main Panel</v>
          </cell>
        </row>
      </sheetData>
      <sheetData sheetId="903">
        <row r="52">
          <cell r="B52" t="str">
            <v>Main Panel</v>
          </cell>
        </row>
      </sheetData>
      <sheetData sheetId="904">
        <row r="52">
          <cell r="B52" t="str">
            <v>Main Panel</v>
          </cell>
        </row>
      </sheetData>
      <sheetData sheetId="905">
        <row r="52">
          <cell r="B52" t="str">
            <v>Main Panel</v>
          </cell>
        </row>
      </sheetData>
      <sheetData sheetId="906">
        <row r="52">
          <cell r="B52" t="str">
            <v>Main Panel</v>
          </cell>
        </row>
      </sheetData>
      <sheetData sheetId="907">
        <row r="52">
          <cell r="B52" t="str">
            <v>Main Panel</v>
          </cell>
        </row>
      </sheetData>
      <sheetData sheetId="908">
        <row r="52">
          <cell r="B52" t="str">
            <v>Main Panel</v>
          </cell>
        </row>
      </sheetData>
      <sheetData sheetId="909">
        <row r="52">
          <cell r="B52" t="str">
            <v>Main Panel</v>
          </cell>
        </row>
      </sheetData>
      <sheetData sheetId="910">
        <row r="52">
          <cell r="B52" t="str">
            <v>Main Panel</v>
          </cell>
        </row>
      </sheetData>
      <sheetData sheetId="911">
        <row r="52">
          <cell r="B52" t="str">
            <v>Main Panel</v>
          </cell>
        </row>
      </sheetData>
      <sheetData sheetId="912">
        <row r="52">
          <cell r="B52" t="str">
            <v>Main Panel</v>
          </cell>
        </row>
      </sheetData>
      <sheetData sheetId="913">
        <row r="52">
          <cell r="B52" t="str">
            <v>Main Panel</v>
          </cell>
        </row>
      </sheetData>
      <sheetData sheetId="914">
        <row r="52">
          <cell r="B52" t="str">
            <v>Main Panel</v>
          </cell>
        </row>
      </sheetData>
      <sheetData sheetId="915">
        <row r="52">
          <cell r="B52" t="str">
            <v>Main Panel</v>
          </cell>
        </row>
      </sheetData>
      <sheetData sheetId="916">
        <row r="52">
          <cell r="B52" t="str">
            <v>Main Panel</v>
          </cell>
        </row>
      </sheetData>
      <sheetData sheetId="917">
        <row r="52">
          <cell r="B52" t="str">
            <v>Main Panel</v>
          </cell>
        </row>
      </sheetData>
      <sheetData sheetId="918">
        <row r="52">
          <cell r="B52" t="str">
            <v>Main Panel</v>
          </cell>
        </row>
      </sheetData>
      <sheetData sheetId="919">
        <row r="52">
          <cell r="B52" t="str">
            <v>Main Panel</v>
          </cell>
        </row>
      </sheetData>
      <sheetData sheetId="920">
        <row r="52">
          <cell r="B52" t="str">
            <v>Main Panel</v>
          </cell>
        </row>
      </sheetData>
      <sheetData sheetId="921">
        <row r="52">
          <cell r="B52" t="str">
            <v>Main Panel</v>
          </cell>
        </row>
      </sheetData>
      <sheetData sheetId="922">
        <row r="52">
          <cell r="B52" t="str">
            <v>Main Panel</v>
          </cell>
        </row>
      </sheetData>
      <sheetData sheetId="923">
        <row r="52">
          <cell r="B52" t="str">
            <v>Main Panel</v>
          </cell>
        </row>
      </sheetData>
      <sheetData sheetId="924">
        <row r="52">
          <cell r="B52" t="str">
            <v>Main Panel</v>
          </cell>
        </row>
      </sheetData>
      <sheetData sheetId="925">
        <row r="52">
          <cell r="B52" t="str">
            <v>Main Panel</v>
          </cell>
        </row>
      </sheetData>
      <sheetData sheetId="926">
        <row r="52">
          <cell r="B52" t="str">
            <v>Main Panel</v>
          </cell>
        </row>
      </sheetData>
      <sheetData sheetId="927">
        <row r="52">
          <cell r="B52" t="str">
            <v>Main Panel</v>
          </cell>
        </row>
      </sheetData>
      <sheetData sheetId="928">
        <row r="52">
          <cell r="B52" t="str">
            <v>Main Panel</v>
          </cell>
        </row>
      </sheetData>
      <sheetData sheetId="929">
        <row r="52">
          <cell r="B52" t="str">
            <v>Main Panel</v>
          </cell>
        </row>
      </sheetData>
      <sheetData sheetId="930">
        <row r="52">
          <cell r="B52" t="str">
            <v>Main Panel</v>
          </cell>
        </row>
      </sheetData>
      <sheetData sheetId="931">
        <row r="52">
          <cell r="B52" t="str">
            <v>Main Panel</v>
          </cell>
        </row>
      </sheetData>
      <sheetData sheetId="932">
        <row r="52">
          <cell r="B52" t="str">
            <v>Main Panel</v>
          </cell>
        </row>
      </sheetData>
      <sheetData sheetId="933">
        <row r="52">
          <cell r="B52" t="str">
            <v>Main Panel</v>
          </cell>
        </row>
      </sheetData>
      <sheetData sheetId="934">
        <row r="52">
          <cell r="B52" t="str">
            <v>Main Panel</v>
          </cell>
        </row>
      </sheetData>
      <sheetData sheetId="935">
        <row r="52">
          <cell r="B52" t="str">
            <v>Main Panel</v>
          </cell>
        </row>
      </sheetData>
      <sheetData sheetId="936">
        <row r="52">
          <cell r="B52" t="str">
            <v>Main Panel</v>
          </cell>
        </row>
      </sheetData>
      <sheetData sheetId="937">
        <row r="52">
          <cell r="B52" t="str">
            <v>Main Panel</v>
          </cell>
        </row>
      </sheetData>
      <sheetData sheetId="938">
        <row r="52">
          <cell r="B52" t="str">
            <v>Main Panel</v>
          </cell>
        </row>
      </sheetData>
      <sheetData sheetId="939">
        <row r="52">
          <cell r="B52" t="str">
            <v>Main Panel</v>
          </cell>
        </row>
      </sheetData>
      <sheetData sheetId="940">
        <row r="52">
          <cell r="B52" t="str">
            <v>Main Panel</v>
          </cell>
        </row>
      </sheetData>
      <sheetData sheetId="941">
        <row r="52">
          <cell r="B52" t="str">
            <v>Main Panel</v>
          </cell>
        </row>
      </sheetData>
      <sheetData sheetId="942">
        <row r="52">
          <cell r="B52" t="str">
            <v>Main Panel</v>
          </cell>
        </row>
      </sheetData>
      <sheetData sheetId="943">
        <row r="52">
          <cell r="B52" t="str">
            <v>Main Panel</v>
          </cell>
        </row>
      </sheetData>
      <sheetData sheetId="944">
        <row r="52">
          <cell r="B52" t="str">
            <v>Main Panel</v>
          </cell>
        </row>
      </sheetData>
      <sheetData sheetId="945">
        <row r="52">
          <cell r="B52" t="str">
            <v>Main Panel</v>
          </cell>
        </row>
      </sheetData>
      <sheetData sheetId="946">
        <row r="52">
          <cell r="B52" t="str">
            <v>Main Panel</v>
          </cell>
        </row>
      </sheetData>
      <sheetData sheetId="947">
        <row r="52">
          <cell r="B52" t="str">
            <v>Main Panel</v>
          </cell>
        </row>
      </sheetData>
      <sheetData sheetId="948">
        <row r="52">
          <cell r="B52" t="str">
            <v>Main Panel</v>
          </cell>
        </row>
      </sheetData>
      <sheetData sheetId="949">
        <row r="52">
          <cell r="B52" t="str">
            <v>Main Panel</v>
          </cell>
        </row>
      </sheetData>
      <sheetData sheetId="950">
        <row r="52">
          <cell r="B52" t="str">
            <v>Main Panel</v>
          </cell>
        </row>
      </sheetData>
      <sheetData sheetId="951">
        <row r="52">
          <cell r="B52" t="str">
            <v>Main Panel</v>
          </cell>
        </row>
      </sheetData>
      <sheetData sheetId="952">
        <row r="52">
          <cell r="B52" t="str">
            <v>Main Panel</v>
          </cell>
        </row>
      </sheetData>
      <sheetData sheetId="953">
        <row r="52">
          <cell r="B52" t="str">
            <v>Main Panel</v>
          </cell>
        </row>
      </sheetData>
      <sheetData sheetId="954">
        <row r="52">
          <cell r="B52" t="str">
            <v>Main Panel</v>
          </cell>
        </row>
      </sheetData>
      <sheetData sheetId="955">
        <row r="52">
          <cell r="B52" t="str">
            <v>Main Panel</v>
          </cell>
        </row>
      </sheetData>
      <sheetData sheetId="956">
        <row r="52">
          <cell r="B52" t="str">
            <v>Main Panel</v>
          </cell>
        </row>
      </sheetData>
      <sheetData sheetId="957">
        <row r="52">
          <cell r="B52" t="str">
            <v>Main Panel</v>
          </cell>
        </row>
      </sheetData>
      <sheetData sheetId="958">
        <row r="52">
          <cell r="B52" t="str">
            <v>Main Panel</v>
          </cell>
        </row>
      </sheetData>
      <sheetData sheetId="959">
        <row r="52">
          <cell r="B52" t="str">
            <v>Main Panel</v>
          </cell>
        </row>
      </sheetData>
      <sheetData sheetId="960">
        <row r="52">
          <cell r="B52" t="str">
            <v>Main Panel</v>
          </cell>
        </row>
      </sheetData>
      <sheetData sheetId="961">
        <row r="52">
          <cell r="B52" t="str">
            <v>Main Panel</v>
          </cell>
        </row>
      </sheetData>
      <sheetData sheetId="962">
        <row r="52">
          <cell r="B52" t="str">
            <v>Main Panel</v>
          </cell>
        </row>
      </sheetData>
      <sheetData sheetId="963">
        <row r="52">
          <cell r="B52" t="str">
            <v>Main Panel</v>
          </cell>
        </row>
      </sheetData>
      <sheetData sheetId="964">
        <row r="52">
          <cell r="B52" t="str">
            <v>Main Panel</v>
          </cell>
        </row>
      </sheetData>
      <sheetData sheetId="965">
        <row r="52">
          <cell r="B52" t="str">
            <v>Main Panel</v>
          </cell>
        </row>
      </sheetData>
      <sheetData sheetId="966">
        <row r="52">
          <cell r="B52" t="str">
            <v>Main Panel</v>
          </cell>
        </row>
      </sheetData>
      <sheetData sheetId="967">
        <row r="52">
          <cell r="B52" t="str">
            <v>Main Panel</v>
          </cell>
        </row>
      </sheetData>
      <sheetData sheetId="968">
        <row r="52">
          <cell r="B52" t="str">
            <v>Main Panel</v>
          </cell>
        </row>
      </sheetData>
      <sheetData sheetId="969"/>
      <sheetData sheetId="970"/>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ow r="52">
          <cell r="B52" t="str">
            <v>Main Panel</v>
          </cell>
        </row>
      </sheetData>
      <sheetData sheetId="1010">
        <row r="52">
          <cell r="B52" t="str">
            <v>Main Panel</v>
          </cell>
        </row>
      </sheetData>
      <sheetData sheetId="1011">
        <row r="52">
          <cell r="B52" t="str">
            <v>Main Panel</v>
          </cell>
        </row>
      </sheetData>
      <sheetData sheetId="1012">
        <row r="52">
          <cell r="B52" t="str">
            <v>Main Panel</v>
          </cell>
        </row>
      </sheetData>
      <sheetData sheetId="1013">
        <row r="52">
          <cell r="B52" t="str">
            <v>Main Panel</v>
          </cell>
        </row>
      </sheetData>
      <sheetData sheetId="1014">
        <row r="52">
          <cell r="B52" t="str">
            <v>Main Panel</v>
          </cell>
        </row>
      </sheetData>
      <sheetData sheetId="1015">
        <row r="52">
          <cell r="B52" t="str">
            <v>Main Panel</v>
          </cell>
        </row>
      </sheetData>
      <sheetData sheetId="1016">
        <row r="52">
          <cell r="B52" t="str">
            <v>Main Panel</v>
          </cell>
        </row>
      </sheetData>
      <sheetData sheetId="1017">
        <row r="52">
          <cell r="B52" t="str">
            <v>Main Panel</v>
          </cell>
        </row>
      </sheetData>
      <sheetData sheetId="1018">
        <row r="52">
          <cell r="B52" t="str">
            <v>Main Panel</v>
          </cell>
        </row>
      </sheetData>
      <sheetData sheetId="1019">
        <row r="52">
          <cell r="B52" t="str">
            <v>Main Panel</v>
          </cell>
        </row>
      </sheetData>
      <sheetData sheetId="1020">
        <row r="52">
          <cell r="B52" t="str">
            <v>Main Panel</v>
          </cell>
        </row>
      </sheetData>
      <sheetData sheetId="1021">
        <row r="52">
          <cell r="B52" t="str">
            <v>Main Panel</v>
          </cell>
        </row>
      </sheetData>
      <sheetData sheetId="1022">
        <row r="52">
          <cell r="B52" t="str">
            <v>Main Panel</v>
          </cell>
        </row>
      </sheetData>
      <sheetData sheetId="1023">
        <row r="52">
          <cell r="B52" t="str">
            <v>Main Panel</v>
          </cell>
        </row>
      </sheetData>
      <sheetData sheetId="1024">
        <row r="52">
          <cell r="B52" t="str">
            <v>Main Panel</v>
          </cell>
        </row>
      </sheetData>
      <sheetData sheetId="1025">
        <row r="52">
          <cell r="B52" t="str">
            <v>Main Panel</v>
          </cell>
        </row>
      </sheetData>
      <sheetData sheetId="1026">
        <row r="52">
          <cell r="B52" t="str">
            <v>Main Panel</v>
          </cell>
        </row>
      </sheetData>
      <sheetData sheetId="1027">
        <row r="52">
          <cell r="B52" t="str">
            <v>Main Panel</v>
          </cell>
        </row>
      </sheetData>
      <sheetData sheetId="1028">
        <row r="52">
          <cell r="B52" t="str">
            <v>Main Panel</v>
          </cell>
        </row>
      </sheetData>
      <sheetData sheetId="1029">
        <row r="52">
          <cell r="B52" t="str">
            <v>Main Panel</v>
          </cell>
        </row>
      </sheetData>
      <sheetData sheetId="1030">
        <row r="52">
          <cell r="B52" t="str">
            <v>Main Panel</v>
          </cell>
        </row>
      </sheetData>
      <sheetData sheetId="1031">
        <row r="52">
          <cell r="B52" t="str">
            <v>Main Panel</v>
          </cell>
        </row>
      </sheetData>
      <sheetData sheetId="1032">
        <row r="52">
          <cell r="B52" t="str">
            <v>Main Panel</v>
          </cell>
        </row>
      </sheetData>
      <sheetData sheetId="1033">
        <row r="52">
          <cell r="B52" t="str">
            <v>Main Panel</v>
          </cell>
        </row>
      </sheetData>
      <sheetData sheetId="1034">
        <row r="52">
          <cell r="B52" t="str">
            <v>Main Panel</v>
          </cell>
        </row>
      </sheetData>
      <sheetData sheetId="1035">
        <row r="52">
          <cell r="B52" t="str">
            <v>Main Panel</v>
          </cell>
        </row>
      </sheetData>
      <sheetData sheetId="1036">
        <row r="52">
          <cell r="B52" t="str">
            <v>Main Panel</v>
          </cell>
        </row>
      </sheetData>
      <sheetData sheetId="1037">
        <row r="52">
          <cell r="B52" t="str">
            <v>Main Panel</v>
          </cell>
        </row>
      </sheetData>
      <sheetData sheetId="1038">
        <row r="52">
          <cell r="B52" t="str">
            <v>Main Panel</v>
          </cell>
        </row>
      </sheetData>
      <sheetData sheetId="1039">
        <row r="52">
          <cell r="B52" t="str">
            <v>Main Panel</v>
          </cell>
        </row>
      </sheetData>
      <sheetData sheetId="1040">
        <row r="52">
          <cell r="B52" t="str">
            <v>Main Panel</v>
          </cell>
        </row>
      </sheetData>
      <sheetData sheetId="1041">
        <row r="52">
          <cell r="B52" t="str">
            <v>Main Panel</v>
          </cell>
        </row>
      </sheetData>
      <sheetData sheetId="1042">
        <row r="52">
          <cell r="B52" t="str">
            <v>Main Panel</v>
          </cell>
        </row>
      </sheetData>
      <sheetData sheetId="1043">
        <row r="52">
          <cell r="B52" t="str">
            <v>Main Panel</v>
          </cell>
        </row>
      </sheetData>
      <sheetData sheetId="1044">
        <row r="52">
          <cell r="B52" t="str">
            <v>Main Panel</v>
          </cell>
        </row>
      </sheetData>
      <sheetData sheetId="1045">
        <row r="52">
          <cell r="B52" t="str">
            <v>Main Panel</v>
          </cell>
        </row>
      </sheetData>
      <sheetData sheetId="1046">
        <row r="52">
          <cell r="B52" t="str">
            <v>Main Panel</v>
          </cell>
        </row>
      </sheetData>
      <sheetData sheetId="1047">
        <row r="52">
          <cell r="B52" t="str">
            <v>Main Panel</v>
          </cell>
        </row>
      </sheetData>
      <sheetData sheetId="1048">
        <row r="52">
          <cell r="B52" t="str">
            <v>Main Panel</v>
          </cell>
        </row>
      </sheetData>
      <sheetData sheetId="1049">
        <row r="52">
          <cell r="B52" t="str">
            <v>Main Panel</v>
          </cell>
        </row>
      </sheetData>
      <sheetData sheetId="1050">
        <row r="52">
          <cell r="B52" t="str">
            <v>Main Panel</v>
          </cell>
        </row>
      </sheetData>
      <sheetData sheetId="1051">
        <row r="52">
          <cell r="B52" t="str">
            <v>Main Panel</v>
          </cell>
        </row>
      </sheetData>
      <sheetData sheetId="1052">
        <row r="52">
          <cell r="B52" t="str">
            <v>Main Panel</v>
          </cell>
        </row>
      </sheetData>
      <sheetData sheetId="1053">
        <row r="52">
          <cell r="B52" t="str">
            <v>Main Panel</v>
          </cell>
        </row>
      </sheetData>
      <sheetData sheetId="1054">
        <row r="52">
          <cell r="B52" t="str">
            <v>Main Panel</v>
          </cell>
        </row>
      </sheetData>
      <sheetData sheetId="1055">
        <row r="52">
          <cell r="B52" t="str">
            <v>Main Panel</v>
          </cell>
        </row>
      </sheetData>
      <sheetData sheetId="1056">
        <row r="52">
          <cell r="B52" t="str">
            <v>Main Panel</v>
          </cell>
        </row>
      </sheetData>
      <sheetData sheetId="1057">
        <row r="52">
          <cell r="B52" t="str">
            <v>Main Panel</v>
          </cell>
        </row>
      </sheetData>
      <sheetData sheetId="1058">
        <row r="52">
          <cell r="B52" t="str">
            <v>Main Panel</v>
          </cell>
        </row>
      </sheetData>
      <sheetData sheetId="1059">
        <row r="52">
          <cell r="B52" t="str">
            <v>Main Panel</v>
          </cell>
        </row>
      </sheetData>
      <sheetData sheetId="1060">
        <row r="52">
          <cell r="B52" t="str">
            <v>Main Panel</v>
          </cell>
        </row>
      </sheetData>
      <sheetData sheetId="1061">
        <row r="52">
          <cell r="B52" t="str">
            <v>Main Panel</v>
          </cell>
        </row>
      </sheetData>
      <sheetData sheetId="1062">
        <row r="52">
          <cell r="B52" t="str">
            <v>Main Panel</v>
          </cell>
        </row>
      </sheetData>
      <sheetData sheetId="1063">
        <row r="52">
          <cell r="B52" t="str">
            <v>Main Panel</v>
          </cell>
        </row>
      </sheetData>
      <sheetData sheetId="1064">
        <row r="52">
          <cell r="B52" t="str">
            <v>Main Panel</v>
          </cell>
        </row>
      </sheetData>
      <sheetData sheetId="1065">
        <row r="52">
          <cell r="B52" t="str">
            <v>Main Panel</v>
          </cell>
        </row>
      </sheetData>
      <sheetData sheetId="1066">
        <row r="52">
          <cell r="B52" t="str">
            <v>Main Panel</v>
          </cell>
        </row>
      </sheetData>
      <sheetData sheetId="1067">
        <row r="52">
          <cell r="B52" t="str">
            <v>Main Panel</v>
          </cell>
        </row>
      </sheetData>
      <sheetData sheetId="1068">
        <row r="52">
          <cell r="B52" t="str">
            <v>Main Panel</v>
          </cell>
        </row>
      </sheetData>
      <sheetData sheetId="1069">
        <row r="52">
          <cell r="B52" t="str">
            <v>Main Panel</v>
          </cell>
        </row>
      </sheetData>
      <sheetData sheetId="1070">
        <row r="52">
          <cell r="B52" t="str">
            <v>Main Panel</v>
          </cell>
        </row>
      </sheetData>
      <sheetData sheetId="1071">
        <row r="52">
          <cell r="B52" t="str">
            <v>Main Panel</v>
          </cell>
        </row>
      </sheetData>
      <sheetData sheetId="1072">
        <row r="52">
          <cell r="B52" t="str">
            <v>Main Panel</v>
          </cell>
        </row>
      </sheetData>
      <sheetData sheetId="1073">
        <row r="52">
          <cell r="B52" t="str">
            <v>Main Panel</v>
          </cell>
        </row>
      </sheetData>
      <sheetData sheetId="1074">
        <row r="52">
          <cell r="B52" t="str">
            <v>Main Panel</v>
          </cell>
        </row>
      </sheetData>
      <sheetData sheetId="1075">
        <row r="52">
          <cell r="B52" t="str">
            <v>Main Panel</v>
          </cell>
        </row>
      </sheetData>
      <sheetData sheetId="1076">
        <row r="52">
          <cell r="B52" t="str">
            <v>Main Panel</v>
          </cell>
        </row>
      </sheetData>
      <sheetData sheetId="1077">
        <row r="52">
          <cell r="B52" t="str">
            <v>Main Panel</v>
          </cell>
        </row>
      </sheetData>
      <sheetData sheetId="1078">
        <row r="52">
          <cell r="B52" t="str">
            <v>Main Panel</v>
          </cell>
        </row>
      </sheetData>
      <sheetData sheetId="1079">
        <row r="52">
          <cell r="B52" t="str">
            <v>Main Panel</v>
          </cell>
        </row>
      </sheetData>
      <sheetData sheetId="1080">
        <row r="52">
          <cell r="B52" t="str">
            <v>Main Panel</v>
          </cell>
        </row>
      </sheetData>
      <sheetData sheetId="1081">
        <row r="52">
          <cell r="B52" t="str">
            <v>Main Panel</v>
          </cell>
        </row>
      </sheetData>
      <sheetData sheetId="1082">
        <row r="52">
          <cell r="B52" t="str">
            <v>Main Panel</v>
          </cell>
        </row>
      </sheetData>
      <sheetData sheetId="1083">
        <row r="52">
          <cell r="B52" t="str">
            <v>Main Panel</v>
          </cell>
        </row>
      </sheetData>
      <sheetData sheetId="1084">
        <row r="52">
          <cell r="B52" t="str">
            <v>Main Panel</v>
          </cell>
        </row>
      </sheetData>
      <sheetData sheetId="1085">
        <row r="52">
          <cell r="B52" t="str">
            <v>Main Panel</v>
          </cell>
        </row>
      </sheetData>
      <sheetData sheetId="1086">
        <row r="52">
          <cell r="B52" t="str">
            <v>Main Panel</v>
          </cell>
        </row>
      </sheetData>
      <sheetData sheetId="1087">
        <row r="52">
          <cell r="B52" t="str">
            <v>Main Panel</v>
          </cell>
        </row>
      </sheetData>
      <sheetData sheetId="1088">
        <row r="52">
          <cell r="B52" t="str">
            <v>Main Panel</v>
          </cell>
        </row>
      </sheetData>
      <sheetData sheetId="1089">
        <row r="52">
          <cell r="B52" t="str">
            <v>Main Panel</v>
          </cell>
        </row>
      </sheetData>
      <sheetData sheetId="1090">
        <row r="52">
          <cell r="B52" t="str">
            <v>Main Panel</v>
          </cell>
        </row>
      </sheetData>
      <sheetData sheetId="1091">
        <row r="52">
          <cell r="B52" t="str">
            <v>Main Panel</v>
          </cell>
        </row>
      </sheetData>
      <sheetData sheetId="1092">
        <row r="52">
          <cell r="B52" t="str">
            <v>Main Panel</v>
          </cell>
        </row>
      </sheetData>
      <sheetData sheetId="1093">
        <row r="52">
          <cell r="B52" t="str">
            <v>Main Panel</v>
          </cell>
        </row>
      </sheetData>
      <sheetData sheetId="1094">
        <row r="52">
          <cell r="B52" t="str">
            <v>Main Panel</v>
          </cell>
        </row>
      </sheetData>
      <sheetData sheetId="1095">
        <row r="52">
          <cell r="B52" t="str">
            <v>Main Panel</v>
          </cell>
        </row>
      </sheetData>
      <sheetData sheetId="1096">
        <row r="52">
          <cell r="B52" t="str">
            <v>Main Panel</v>
          </cell>
        </row>
      </sheetData>
      <sheetData sheetId="1097">
        <row r="52">
          <cell r="B52" t="str">
            <v>Main Panel</v>
          </cell>
        </row>
      </sheetData>
      <sheetData sheetId="1098">
        <row r="52">
          <cell r="B52" t="str">
            <v>Main Panel</v>
          </cell>
        </row>
      </sheetData>
      <sheetData sheetId="1099">
        <row r="52">
          <cell r="B52" t="str">
            <v>Main Panel</v>
          </cell>
        </row>
      </sheetData>
      <sheetData sheetId="1100">
        <row r="52">
          <cell r="B52" t="str">
            <v>Main Panel</v>
          </cell>
        </row>
      </sheetData>
      <sheetData sheetId="1101">
        <row r="52">
          <cell r="B52" t="str">
            <v>Main Panel</v>
          </cell>
        </row>
      </sheetData>
      <sheetData sheetId="1102">
        <row r="52">
          <cell r="B52" t="str">
            <v>Main Panel</v>
          </cell>
        </row>
      </sheetData>
      <sheetData sheetId="1103">
        <row r="52">
          <cell r="B52" t="str">
            <v>Main Panel</v>
          </cell>
        </row>
      </sheetData>
      <sheetData sheetId="1104">
        <row r="52">
          <cell r="B52" t="str">
            <v>Main Panel</v>
          </cell>
        </row>
      </sheetData>
      <sheetData sheetId="1105">
        <row r="52">
          <cell r="B52" t="str">
            <v>Main Panel</v>
          </cell>
        </row>
      </sheetData>
      <sheetData sheetId="1106">
        <row r="52">
          <cell r="B52" t="str">
            <v>Main Panel</v>
          </cell>
        </row>
      </sheetData>
      <sheetData sheetId="1107">
        <row r="52">
          <cell r="B52" t="str">
            <v>Main Panel</v>
          </cell>
        </row>
      </sheetData>
      <sheetData sheetId="1108">
        <row r="52">
          <cell r="B52" t="str">
            <v>Main Panel</v>
          </cell>
        </row>
      </sheetData>
      <sheetData sheetId="1109">
        <row r="52">
          <cell r="B52" t="str">
            <v>Main Panel</v>
          </cell>
        </row>
      </sheetData>
      <sheetData sheetId="1110">
        <row r="52">
          <cell r="B52" t="str">
            <v>Main Panel</v>
          </cell>
        </row>
      </sheetData>
      <sheetData sheetId="1111">
        <row r="52">
          <cell r="B52" t="str">
            <v>Main Panel</v>
          </cell>
        </row>
      </sheetData>
      <sheetData sheetId="1112">
        <row r="52">
          <cell r="B52" t="str">
            <v>Main Panel</v>
          </cell>
        </row>
      </sheetData>
      <sheetData sheetId="1113">
        <row r="52">
          <cell r="B52" t="str">
            <v>Main Panel</v>
          </cell>
        </row>
      </sheetData>
      <sheetData sheetId="1114">
        <row r="52">
          <cell r="B52" t="str">
            <v>Main Panel</v>
          </cell>
        </row>
      </sheetData>
      <sheetData sheetId="1115">
        <row r="52">
          <cell r="B52" t="str">
            <v>Main Panel</v>
          </cell>
        </row>
      </sheetData>
      <sheetData sheetId="1116">
        <row r="52">
          <cell r="B52" t="str">
            <v>Main Panel</v>
          </cell>
        </row>
      </sheetData>
      <sheetData sheetId="1117">
        <row r="52">
          <cell r="B52" t="str">
            <v>Main Panel</v>
          </cell>
        </row>
      </sheetData>
      <sheetData sheetId="1118">
        <row r="52">
          <cell r="B52" t="str">
            <v>Main Panel</v>
          </cell>
        </row>
      </sheetData>
      <sheetData sheetId="1119">
        <row r="52">
          <cell r="B52" t="str">
            <v>Main Panel</v>
          </cell>
        </row>
      </sheetData>
      <sheetData sheetId="1120">
        <row r="52">
          <cell r="B52" t="str">
            <v>Main Panel</v>
          </cell>
        </row>
      </sheetData>
      <sheetData sheetId="1121">
        <row r="52">
          <cell r="B52" t="str">
            <v>Main Panel</v>
          </cell>
        </row>
      </sheetData>
      <sheetData sheetId="1122">
        <row r="52">
          <cell r="B52" t="str">
            <v>Main Panel</v>
          </cell>
        </row>
      </sheetData>
      <sheetData sheetId="1123">
        <row r="52">
          <cell r="B52" t="str">
            <v>Main Panel</v>
          </cell>
        </row>
      </sheetData>
      <sheetData sheetId="1124">
        <row r="52">
          <cell r="B52" t="str">
            <v>Main Panel</v>
          </cell>
        </row>
      </sheetData>
      <sheetData sheetId="1125">
        <row r="52">
          <cell r="B52" t="str">
            <v>Main Panel</v>
          </cell>
        </row>
      </sheetData>
      <sheetData sheetId="1126">
        <row r="52">
          <cell r="B52" t="str">
            <v>Main Panel</v>
          </cell>
        </row>
      </sheetData>
      <sheetData sheetId="1127">
        <row r="52">
          <cell r="B52" t="str">
            <v>Main Panel</v>
          </cell>
        </row>
      </sheetData>
      <sheetData sheetId="1128">
        <row r="52">
          <cell r="B52" t="str">
            <v>Main Panel</v>
          </cell>
        </row>
      </sheetData>
      <sheetData sheetId="1129">
        <row r="52">
          <cell r="B52" t="str">
            <v>Main Panel</v>
          </cell>
        </row>
      </sheetData>
      <sheetData sheetId="1130">
        <row r="52">
          <cell r="B52" t="str">
            <v>Main Panel</v>
          </cell>
        </row>
      </sheetData>
      <sheetData sheetId="1131">
        <row r="52">
          <cell r="B52" t="str">
            <v>Main Panel</v>
          </cell>
        </row>
      </sheetData>
      <sheetData sheetId="1132">
        <row r="52">
          <cell r="B52" t="str">
            <v>Main Panel</v>
          </cell>
        </row>
      </sheetData>
      <sheetData sheetId="1133">
        <row r="52">
          <cell r="B52" t="str">
            <v>Main Panel</v>
          </cell>
        </row>
      </sheetData>
      <sheetData sheetId="1134">
        <row r="52">
          <cell r="B52" t="str">
            <v>Main Panel</v>
          </cell>
        </row>
      </sheetData>
      <sheetData sheetId="1135">
        <row r="52">
          <cell r="B52" t="str">
            <v>Main Panel</v>
          </cell>
        </row>
      </sheetData>
      <sheetData sheetId="1136">
        <row r="52">
          <cell r="B52" t="str">
            <v>Main Panel</v>
          </cell>
        </row>
      </sheetData>
      <sheetData sheetId="1137">
        <row r="52">
          <cell r="B52" t="str">
            <v>Main Panel</v>
          </cell>
        </row>
      </sheetData>
      <sheetData sheetId="1138">
        <row r="52">
          <cell r="B52" t="str">
            <v>Main Panel</v>
          </cell>
        </row>
      </sheetData>
      <sheetData sheetId="1139">
        <row r="52">
          <cell r="B52" t="str">
            <v>Main Panel</v>
          </cell>
        </row>
      </sheetData>
      <sheetData sheetId="1140">
        <row r="52">
          <cell r="B52" t="str">
            <v>Main Panel</v>
          </cell>
        </row>
      </sheetData>
      <sheetData sheetId="1141">
        <row r="52">
          <cell r="B52" t="str">
            <v>Main Panel</v>
          </cell>
        </row>
      </sheetData>
      <sheetData sheetId="1142">
        <row r="52">
          <cell r="B52" t="str">
            <v>Main Panel</v>
          </cell>
        </row>
      </sheetData>
      <sheetData sheetId="1143">
        <row r="52">
          <cell r="B52" t="str">
            <v>Main Panel</v>
          </cell>
        </row>
      </sheetData>
      <sheetData sheetId="1144">
        <row r="52">
          <cell r="B52" t="str">
            <v>Main Panel</v>
          </cell>
        </row>
      </sheetData>
      <sheetData sheetId="1145">
        <row r="52">
          <cell r="B52" t="str">
            <v>Main Panel</v>
          </cell>
        </row>
      </sheetData>
      <sheetData sheetId="1146">
        <row r="52">
          <cell r="B52" t="str">
            <v>Main Panel</v>
          </cell>
        </row>
      </sheetData>
      <sheetData sheetId="1147">
        <row r="52">
          <cell r="B52" t="str">
            <v>Main Panel</v>
          </cell>
        </row>
      </sheetData>
      <sheetData sheetId="1148">
        <row r="52">
          <cell r="B52" t="str">
            <v>Main Panel</v>
          </cell>
        </row>
      </sheetData>
      <sheetData sheetId="1149">
        <row r="52">
          <cell r="B52" t="str">
            <v>Main Panel</v>
          </cell>
        </row>
      </sheetData>
      <sheetData sheetId="1150">
        <row r="52">
          <cell r="B52" t="str">
            <v>Main Panel</v>
          </cell>
        </row>
      </sheetData>
      <sheetData sheetId="1151">
        <row r="52">
          <cell r="B52" t="str">
            <v>Main Panel</v>
          </cell>
        </row>
      </sheetData>
      <sheetData sheetId="1152">
        <row r="52">
          <cell r="B52" t="str">
            <v>Main Panel</v>
          </cell>
        </row>
      </sheetData>
      <sheetData sheetId="1153">
        <row r="52">
          <cell r="B52" t="str">
            <v>Main Panel</v>
          </cell>
        </row>
      </sheetData>
      <sheetData sheetId="1154">
        <row r="52">
          <cell r="B52" t="str">
            <v>Main Panel</v>
          </cell>
        </row>
      </sheetData>
      <sheetData sheetId="1155">
        <row r="52">
          <cell r="B52" t="str">
            <v>Main Panel</v>
          </cell>
        </row>
      </sheetData>
      <sheetData sheetId="1156">
        <row r="52">
          <cell r="B52" t="str">
            <v>Main Panel</v>
          </cell>
        </row>
      </sheetData>
      <sheetData sheetId="1157">
        <row r="52">
          <cell r="B52" t="str">
            <v>Main Panel</v>
          </cell>
        </row>
      </sheetData>
      <sheetData sheetId="1158">
        <row r="52">
          <cell r="B52" t="str">
            <v>Main Panel</v>
          </cell>
        </row>
      </sheetData>
      <sheetData sheetId="1159">
        <row r="52">
          <cell r="B52" t="str">
            <v>Main Panel</v>
          </cell>
        </row>
      </sheetData>
      <sheetData sheetId="1160">
        <row r="52">
          <cell r="B52" t="str">
            <v>Main Panel</v>
          </cell>
        </row>
      </sheetData>
      <sheetData sheetId="1161">
        <row r="52">
          <cell r="B52" t="str">
            <v>Main Panel</v>
          </cell>
        </row>
      </sheetData>
      <sheetData sheetId="1162">
        <row r="52">
          <cell r="B52" t="str">
            <v>Main Panel</v>
          </cell>
        </row>
      </sheetData>
      <sheetData sheetId="1163">
        <row r="52">
          <cell r="B52" t="str">
            <v>Main Panel</v>
          </cell>
        </row>
      </sheetData>
      <sheetData sheetId="1164">
        <row r="52">
          <cell r="B52" t="str">
            <v>Main Panel</v>
          </cell>
        </row>
      </sheetData>
      <sheetData sheetId="1165">
        <row r="52">
          <cell r="B52" t="str">
            <v>Main Panel</v>
          </cell>
        </row>
      </sheetData>
      <sheetData sheetId="1166">
        <row r="52">
          <cell r="B52" t="str">
            <v>Main Panel</v>
          </cell>
        </row>
      </sheetData>
      <sheetData sheetId="1167">
        <row r="52">
          <cell r="B52" t="str">
            <v>Main Panel</v>
          </cell>
        </row>
      </sheetData>
      <sheetData sheetId="1168">
        <row r="52">
          <cell r="B52" t="str">
            <v>Main Panel</v>
          </cell>
        </row>
      </sheetData>
      <sheetData sheetId="1169">
        <row r="52">
          <cell r="B52" t="str">
            <v>Main Panel</v>
          </cell>
        </row>
      </sheetData>
      <sheetData sheetId="1170">
        <row r="52">
          <cell r="B52" t="str">
            <v>Main Panel</v>
          </cell>
        </row>
      </sheetData>
      <sheetData sheetId="1171">
        <row r="52">
          <cell r="B52" t="str">
            <v>Main Panel</v>
          </cell>
        </row>
      </sheetData>
      <sheetData sheetId="1172">
        <row r="52">
          <cell r="B52" t="str">
            <v>Main Panel</v>
          </cell>
        </row>
      </sheetData>
      <sheetData sheetId="1173">
        <row r="52">
          <cell r="B52" t="str">
            <v>Main Panel</v>
          </cell>
        </row>
      </sheetData>
      <sheetData sheetId="1174">
        <row r="52">
          <cell r="B52" t="str">
            <v>Main Panel</v>
          </cell>
        </row>
      </sheetData>
      <sheetData sheetId="1175">
        <row r="52">
          <cell r="B52" t="str">
            <v>Main Panel</v>
          </cell>
        </row>
      </sheetData>
      <sheetData sheetId="1176">
        <row r="52">
          <cell r="B52" t="str">
            <v>Main Panel</v>
          </cell>
        </row>
      </sheetData>
      <sheetData sheetId="1177">
        <row r="52">
          <cell r="B52" t="str">
            <v>Main Panel</v>
          </cell>
        </row>
      </sheetData>
      <sheetData sheetId="1178">
        <row r="52">
          <cell r="B52" t="str">
            <v>Main Panel</v>
          </cell>
        </row>
      </sheetData>
      <sheetData sheetId="1179">
        <row r="52">
          <cell r="B52" t="str">
            <v>Main Panel</v>
          </cell>
        </row>
      </sheetData>
      <sheetData sheetId="1180">
        <row r="52">
          <cell r="B52" t="str">
            <v>Main Panel</v>
          </cell>
        </row>
      </sheetData>
      <sheetData sheetId="1181">
        <row r="52">
          <cell r="B52" t="str">
            <v>Main Panel</v>
          </cell>
        </row>
      </sheetData>
      <sheetData sheetId="1182">
        <row r="52">
          <cell r="B52" t="str">
            <v>Main Panel</v>
          </cell>
        </row>
      </sheetData>
      <sheetData sheetId="1183">
        <row r="52">
          <cell r="B52" t="str">
            <v>Main Panel</v>
          </cell>
        </row>
      </sheetData>
      <sheetData sheetId="1184">
        <row r="52">
          <cell r="B52" t="str">
            <v>Main Panel</v>
          </cell>
        </row>
      </sheetData>
      <sheetData sheetId="1185">
        <row r="52">
          <cell r="B52" t="str">
            <v>Main Panel</v>
          </cell>
        </row>
      </sheetData>
      <sheetData sheetId="1186">
        <row r="52">
          <cell r="B52" t="str">
            <v>Main Panel</v>
          </cell>
        </row>
      </sheetData>
      <sheetData sheetId="1187">
        <row r="52">
          <cell r="B52" t="str">
            <v>Main Panel</v>
          </cell>
        </row>
      </sheetData>
      <sheetData sheetId="1188">
        <row r="52">
          <cell r="B52" t="str">
            <v>Main Panel</v>
          </cell>
        </row>
      </sheetData>
      <sheetData sheetId="1189">
        <row r="52">
          <cell r="B52" t="str">
            <v>Main Panel</v>
          </cell>
        </row>
      </sheetData>
      <sheetData sheetId="1190">
        <row r="52">
          <cell r="B52" t="str">
            <v>Main Panel</v>
          </cell>
        </row>
      </sheetData>
      <sheetData sheetId="1191">
        <row r="52">
          <cell r="B52" t="str">
            <v>Main Panel</v>
          </cell>
        </row>
      </sheetData>
      <sheetData sheetId="1192">
        <row r="52">
          <cell r="B52" t="str">
            <v>Main Panel</v>
          </cell>
        </row>
      </sheetData>
      <sheetData sheetId="1193">
        <row r="52">
          <cell r="B52" t="str">
            <v>Main Panel</v>
          </cell>
        </row>
      </sheetData>
      <sheetData sheetId="1194">
        <row r="52">
          <cell r="B52" t="str">
            <v>Main Panel</v>
          </cell>
        </row>
      </sheetData>
      <sheetData sheetId="1195">
        <row r="52">
          <cell r="B52" t="str">
            <v>Main Panel</v>
          </cell>
        </row>
      </sheetData>
      <sheetData sheetId="1196">
        <row r="52">
          <cell r="B52" t="str">
            <v>Main Panel</v>
          </cell>
        </row>
      </sheetData>
      <sheetData sheetId="1197">
        <row r="52">
          <cell r="B52" t="str">
            <v>Main Panel</v>
          </cell>
        </row>
      </sheetData>
      <sheetData sheetId="1198">
        <row r="52">
          <cell r="B52" t="str">
            <v>Main Panel</v>
          </cell>
        </row>
      </sheetData>
      <sheetData sheetId="1199">
        <row r="52">
          <cell r="B52" t="str">
            <v>Main Panel</v>
          </cell>
        </row>
      </sheetData>
      <sheetData sheetId="1200">
        <row r="52">
          <cell r="B52" t="str">
            <v>Main Panel</v>
          </cell>
        </row>
      </sheetData>
      <sheetData sheetId="1201">
        <row r="52">
          <cell r="B52" t="str">
            <v>Main Panel</v>
          </cell>
        </row>
      </sheetData>
      <sheetData sheetId="1202">
        <row r="52">
          <cell r="B52" t="str">
            <v>Main Panel</v>
          </cell>
        </row>
      </sheetData>
      <sheetData sheetId="1203">
        <row r="52">
          <cell r="B52" t="str">
            <v>Main Panel</v>
          </cell>
        </row>
      </sheetData>
      <sheetData sheetId="1204">
        <row r="52">
          <cell r="B52" t="str">
            <v>Main Panel</v>
          </cell>
        </row>
      </sheetData>
      <sheetData sheetId="1205">
        <row r="52">
          <cell r="B52" t="str">
            <v>Main Panel</v>
          </cell>
        </row>
      </sheetData>
      <sheetData sheetId="1206">
        <row r="52">
          <cell r="B52" t="str">
            <v>Main Panel</v>
          </cell>
        </row>
      </sheetData>
      <sheetData sheetId="1207">
        <row r="52">
          <cell r="B52" t="str">
            <v>Main Panel</v>
          </cell>
        </row>
      </sheetData>
      <sheetData sheetId="1208">
        <row r="52">
          <cell r="B52" t="str">
            <v>Main Panel</v>
          </cell>
        </row>
      </sheetData>
      <sheetData sheetId="1209">
        <row r="52">
          <cell r="B52" t="str">
            <v>Main Panel</v>
          </cell>
        </row>
      </sheetData>
      <sheetData sheetId="1210">
        <row r="52">
          <cell r="B52" t="str">
            <v>Main Panel</v>
          </cell>
        </row>
      </sheetData>
      <sheetData sheetId="1211">
        <row r="52">
          <cell r="B52" t="str">
            <v>Main Panel</v>
          </cell>
        </row>
      </sheetData>
      <sheetData sheetId="1212">
        <row r="52">
          <cell r="B52" t="str">
            <v>Main Panel</v>
          </cell>
        </row>
      </sheetData>
      <sheetData sheetId="1213">
        <row r="52">
          <cell r="B52" t="str">
            <v>Main Panel</v>
          </cell>
        </row>
      </sheetData>
      <sheetData sheetId="1214">
        <row r="52">
          <cell r="B52" t="str">
            <v>Main Panel</v>
          </cell>
        </row>
      </sheetData>
      <sheetData sheetId="1215">
        <row r="52">
          <cell r="B52" t="str">
            <v>Main Panel</v>
          </cell>
        </row>
      </sheetData>
      <sheetData sheetId="1216">
        <row r="52">
          <cell r="B52" t="str">
            <v>Main Panel</v>
          </cell>
        </row>
      </sheetData>
      <sheetData sheetId="1217">
        <row r="52">
          <cell r="B52" t="str">
            <v>Main Panel</v>
          </cell>
        </row>
      </sheetData>
      <sheetData sheetId="1218">
        <row r="52">
          <cell r="B52" t="str">
            <v>Main Panel</v>
          </cell>
        </row>
      </sheetData>
      <sheetData sheetId="1219">
        <row r="52">
          <cell r="B52" t="str">
            <v>Main Panel</v>
          </cell>
        </row>
      </sheetData>
      <sheetData sheetId="1220">
        <row r="52">
          <cell r="B52" t="str">
            <v>Main Panel</v>
          </cell>
        </row>
      </sheetData>
      <sheetData sheetId="1221">
        <row r="52">
          <cell r="B52" t="str">
            <v>Main Panel</v>
          </cell>
        </row>
      </sheetData>
      <sheetData sheetId="1222">
        <row r="52">
          <cell r="B52" t="str">
            <v>Main Panel</v>
          </cell>
        </row>
      </sheetData>
      <sheetData sheetId="1223">
        <row r="52">
          <cell r="B52" t="str">
            <v>Main Panel</v>
          </cell>
        </row>
      </sheetData>
      <sheetData sheetId="1224">
        <row r="52">
          <cell r="B52" t="str">
            <v>Main Panel</v>
          </cell>
        </row>
      </sheetData>
      <sheetData sheetId="1225">
        <row r="52">
          <cell r="B52" t="str">
            <v>Main Panel</v>
          </cell>
        </row>
      </sheetData>
      <sheetData sheetId="1226">
        <row r="52">
          <cell r="B52" t="str">
            <v>Main Panel</v>
          </cell>
        </row>
      </sheetData>
      <sheetData sheetId="1227">
        <row r="52">
          <cell r="B52" t="str">
            <v>Main Panel</v>
          </cell>
        </row>
      </sheetData>
      <sheetData sheetId="1228">
        <row r="52">
          <cell r="B52" t="str">
            <v>Main Panel</v>
          </cell>
        </row>
      </sheetData>
      <sheetData sheetId="1229">
        <row r="52">
          <cell r="B52" t="str">
            <v>Main Panel</v>
          </cell>
        </row>
      </sheetData>
      <sheetData sheetId="1230">
        <row r="52">
          <cell r="B52" t="str">
            <v>Main Panel</v>
          </cell>
        </row>
      </sheetData>
      <sheetData sheetId="1231">
        <row r="52">
          <cell r="B52" t="str">
            <v>Main Panel</v>
          </cell>
        </row>
      </sheetData>
      <sheetData sheetId="1232">
        <row r="52">
          <cell r="B52" t="str">
            <v>Main Panel</v>
          </cell>
        </row>
      </sheetData>
      <sheetData sheetId="1233">
        <row r="52">
          <cell r="B52" t="str">
            <v>Main Panel</v>
          </cell>
        </row>
      </sheetData>
      <sheetData sheetId="1234">
        <row r="52">
          <cell r="B52" t="str">
            <v>Main Panel</v>
          </cell>
        </row>
      </sheetData>
      <sheetData sheetId="1235">
        <row r="52">
          <cell r="B52" t="str">
            <v>Main Panel</v>
          </cell>
        </row>
      </sheetData>
      <sheetData sheetId="1236">
        <row r="52">
          <cell r="B52" t="str">
            <v>Main Panel</v>
          </cell>
        </row>
      </sheetData>
      <sheetData sheetId="1237">
        <row r="52">
          <cell r="B52" t="str">
            <v>Main Panel</v>
          </cell>
        </row>
      </sheetData>
      <sheetData sheetId="1238">
        <row r="52">
          <cell r="B52" t="str">
            <v>Main Panel</v>
          </cell>
        </row>
      </sheetData>
      <sheetData sheetId="1239">
        <row r="52">
          <cell r="B52" t="str">
            <v>Main Panel</v>
          </cell>
        </row>
      </sheetData>
      <sheetData sheetId="1240">
        <row r="52">
          <cell r="B52" t="str">
            <v>Main Panel</v>
          </cell>
        </row>
      </sheetData>
      <sheetData sheetId="1241">
        <row r="52">
          <cell r="B52" t="str">
            <v>Main Panel</v>
          </cell>
        </row>
      </sheetData>
      <sheetData sheetId="1242">
        <row r="52">
          <cell r="B52" t="str">
            <v>Main Panel</v>
          </cell>
        </row>
      </sheetData>
      <sheetData sheetId="1243">
        <row r="52">
          <cell r="B52" t="str">
            <v>Main Panel</v>
          </cell>
        </row>
      </sheetData>
      <sheetData sheetId="1244">
        <row r="52">
          <cell r="B52" t="str">
            <v>Main Panel</v>
          </cell>
        </row>
      </sheetData>
      <sheetData sheetId="1245">
        <row r="52">
          <cell r="B52" t="str">
            <v>Main Panel</v>
          </cell>
        </row>
      </sheetData>
      <sheetData sheetId="1246">
        <row r="52">
          <cell r="B52" t="str">
            <v>Main Panel</v>
          </cell>
        </row>
      </sheetData>
      <sheetData sheetId="1247">
        <row r="52">
          <cell r="B52" t="str">
            <v>Main Panel</v>
          </cell>
        </row>
      </sheetData>
      <sheetData sheetId="1248">
        <row r="52">
          <cell r="B52" t="str">
            <v>Main Panel</v>
          </cell>
        </row>
      </sheetData>
      <sheetData sheetId="1249">
        <row r="52">
          <cell r="B52" t="str">
            <v>Main Panel</v>
          </cell>
        </row>
      </sheetData>
      <sheetData sheetId="1250">
        <row r="52">
          <cell r="B52" t="str">
            <v>Main Panel</v>
          </cell>
        </row>
      </sheetData>
      <sheetData sheetId="1251">
        <row r="52">
          <cell r="B52" t="str">
            <v>Main Panel</v>
          </cell>
        </row>
      </sheetData>
      <sheetData sheetId="1252">
        <row r="52">
          <cell r="B52" t="str">
            <v>Main Panel</v>
          </cell>
        </row>
      </sheetData>
      <sheetData sheetId="1253">
        <row r="52">
          <cell r="B52" t="str">
            <v>Main Panel</v>
          </cell>
        </row>
      </sheetData>
      <sheetData sheetId="1254">
        <row r="52">
          <cell r="B52" t="str">
            <v>Main Panel</v>
          </cell>
        </row>
      </sheetData>
      <sheetData sheetId="1255">
        <row r="52">
          <cell r="B52" t="str">
            <v>Main Panel</v>
          </cell>
        </row>
      </sheetData>
      <sheetData sheetId="1256">
        <row r="52">
          <cell r="B52" t="str">
            <v>Main Panel</v>
          </cell>
        </row>
      </sheetData>
      <sheetData sheetId="1257">
        <row r="52">
          <cell r="B52" t="str">
            <v>Main Panel</v>
          </cell>
        </row>
      </sheetData>
      <sheetData sheetId="1258">
        <row r="52">
          <cell r="B52" t="str">
            <v>Main Panel</v>
          </cell>
        </row>
      </sheetData>
      <sheetData sheetId="1259">
        <row r="52">
          <cell r="B52" t="str">
            <v>Main Panel</v>
          </cell>
        </row>
      </sheetData>
      <sheetData sheetId="1260">
        <row r="52">
          <cell r="B52" t="str">
            <v>Main Panel</v>
          </cell>
        </row>
      </sheetData>
      <sheetData sheetId="1261">
        <row r="52">
          <cell r="B52" t="str">
            <v>Main Panel</v>
          </cell>
        </row>
      </sheetData>
      <sheetData sheetId="1262">
        <row r="52">
          <cell r="B52" t="str">
            <v>Main Panel</v>
          </cell>
        </row>
      </sheetData>
      <sheetData sheetId="1263">
        <row r="52">
          <cell r="B52" t="str">
            <v>Main Panel</v>
          </cell>
        </row>
      </sheetData>
      <sheetData sheetId="1264">
        <row r="52">
          <cell r="B52" t="str">
            <v>Main Panel</v>
          </cell>
        </row>
      </sheetData>
      <sheetData sheetId="1265">
        <row r="52">
          <cell r="B52" t="str">
            <v>Main Panel</v>
          </cell>
        </row>
      </sheetData>
      <sheetData sheetId="1266">
        <row r="52">
          <cell r="B52" t="str">
            <v>Main Panel</v>
          </cell>
        </row>
      </sheetData>
      <sheetData sheetId="1267">
        <row r="52">
          <cell r="B52" t="str">
            <v>Main Panel</v>
          </cell>
        </row>
      </sheetData>
      <sheetData sheetId="1268">
        <row r="52">
          <cell r="B52" t="str">
            <v>Main Panel</v>
          </cell>
        </row>
      </sheetData>
      <sheetData sheetId="1269">
        <row r="52">
          <cell r="B52" t="str">
            <v>Main Panel</v>
          </cell>
        </row>
      </sheetData>
      <sheetData sheetId="1270">
        <row r="52">
          <cell r="B52" t="str">
            <v>Main Panel</v>
          </cell>
        </row>
      </sheetData>
      <sheetData sheetId="1271">
        <row r="52">
          <cell r="B52" t="str">
            <v>Main Panel</v>
          </cell>
        </row>
      </sheetData>
      <sheetData sheetId="1272">
        <row r="52">
          <cell r="B52" t="str">
            <v>Main Panel</v>
          </cell>
        </row>
      </sheetData>
      <sheetData sheetId="1273">
        <row r="52">
          <cell r="B52" t="str">
            <v>Main Panel</v>
          </cell>
        </row>
      </sheetData>
      <sheetData sheetId="1274">
        <row r="52">
          <cell r="B52" t="str">
            <v>Main Panel</v>
          </cell>
        </row>
      </sheetData>
      <sheetData sheetId="1275">
        <row r="52">
          <cell r="B52" t="str">
            <v>Main Panel</v>
          </cell>
        </row>
      </sheetData>
      <sheetData sheetId="1276">
        <row r="52">
          <cell r="B52" t="str">
            <v>Main Panel</v>
          </cell>
        </row>
      </sheetData>
      <sheetData sheetId="1277">
        <row r="52">
          <cell r="B52" t="str">
            <v>Main Panel</v>
          </cell>
        </row>
      </sheetData>
      <sheetData sheetId="1278">
        <row r="52">
          <cell r="B52" t="str">
            <v>Main Panel</v>
          </cell>
        </row>
      </sheetData>
      <sheetData sheetId="1279">
        <row r="52">
          <cell r="B52" t="str">
            <v>Main Panel</v>
          </cell>
        </row>
      </sheetData>
      <sheetData sheetId="1280">
        <row r="52">
          <cell r="B52" t="str">
            <v>Main Panel</v>
          </cell>
        </row>
      </sheetData>
      <sheetData sheetId="1281">
        <row r="52">
          <cell r="B52" t="str">
            <v>Main Panel</v>
          </cell>
        </row>
      </sheetData>
      <sheetData sheetId="1282">
        <row r="52">
          <cell r="B52" t="str">
            <v>Main Panel</v>
          </cell>
        </row>
      </sheetData>
      <sheetData sheetId="1283">
        <row r="52">
          <cell r="B52" t="str">
            <v>Main Panel</v>
          </cell>
        </row>
      </sheetData>
      <sheetData sheetId="1284">
        <row r="52">
          <cell r="B52" t="str">
            <v>Main Panel</v>
          </cell>
        </row>
      </sheetData>
      <sheetData sheetId="1285">
        <row r="52">
          <cell r="B52" t="str">
            <v>Main Panel</v>
          </cell>
        </row>
      </sheetData>
      <sheetData sheetId="1286">
        <row r="52">
          <cell r="B52" t="str">
            <v>Main Panel</v>
          </cell>
        </row>
      </sheetData>
      <sheetData sheetId="1287">
        <row r="52">
          <cell r="B52" t="str">
            <v>Main Panel</v>
          </cell>
        </row>
      </sheetData>
      <sheetData sheetId="1288">
        <row r="52">
          <cell r="B52" t="str">
            <v>Main Panel</v>
          </cell>
        </row>
      </sheetData>
      <sheetData sheetId="1289">
        <row r="52">
          <cell r="B52" t="str">
            <v>Main Panel</v>
          </cell>
        </row>
      </sheetData>
      <sheetData sheetId="1290">
        <row r="52">
          <cell r="B52" t="str">
            <v>Main Panel</v>
          </cell>
        </row>
      </sheetData>
      <sheetData sheetId="1291">
        <row r="52">
          <cell r="B52" t="str">
            <v>Main Panel</v>
          </cell>
        </row>
      </sheetData>
      <sheetData sheetId="1292">
        <row r="52">
          <cell r="B52" t="str">
            <v>Main Panel</v>
          </cell>
        </row>
      </sheetData>
      <sheetData sheetId="1293">
        <row r="52">
          <cell r="B52" t="str">
            <v>Main Panel</v>
          </cell>
        </row>
      </sheetData>
      <sheetData sheetId="1294">
        <row r="52">
          <cell r="B52" t="str">
            <v>Main Panel</v>
          </cell>
        </row>
      </sheetData>
      <sheetData sheetId="1295">
        <row r="52">
          <cell r="B52" t="str">
            <v>Main Panel</v>
          </cell>
        </row>
      </sheetData>
      <sheetData sheetId="1296">
        <row r="52">
          <cell r="B52" t="str">
            <v>Main Panel</v>
          </cell>
        </row>
      </sheetData>
      <sheetData sheetId="1297">
        <row r="52">
          <cell r="B52" t="str">
            <v>Main Panel</v>
          </cell>
        </row>
      </sheetData>
      <sheetData sheetId="1298">
        <row r="52">
          <cell r="B52" t="str">
            <v>Main Panel</v>
          </cell>
        </row>
      </sheetData>
      <sheetData sheetId="1299">
        <row r="52">
          <cell r="B52" t="str">
            <v>Main Panel</v>
          </cell>
        </row>
      </sheetData>
      <sheetData sheetId="1300">
        <row r="52">
          <cell r="B52" t="str">
            <v>Main Panel</v>
          </cell>
        </row>
      </sheetData>
      <sheetData sheetId="1301">
        <row r="52">
          <cell r="B52" t="str">
            <v>Main Panel</v>
          </cell>
        </row>
      </sheetData>
      <sheetData sheetId="1302">
        <row r="52">
          <cell r="B52" t="str">
            <v>Main Panel</v>
          </cell>
        </row>
      </sheetData>
      <sheetData sheetId="1303">
        <row r="52">
          <cell r="B52" t="str">
            <v>Main Panel</v>
          </cell>
        </row>
      </sheetData>
      <sheetData sheetId="1304">
        <row r="52">
          <cell r="B52" t="str">
            <v>Main Panel</v>
          </cell>
        </row>
      </sheetData>
      <sheetData sheetId="1305">
        <row r="52">
          <cell r="B52" t="str">
            <v>Main Panel</v>
          </cell>
        </row>
      </sheetData>
      <sheetData sheetId="1306">
        <row r="52">
          <cell r="B52" t="str">
            <v>Main Panel</v>
          </cell>
        </row>
      </sheetData>
      <sheetData sheetId="1307">
        <row r="52">
          <cell r="B52" t="str">
            <v>Main Panel</v>
          </cell>
        </row>
      </sheetData>
      <sheetData sheetId="1308">
        <row r="52">
          <cell r="B52" t="str">
            <v>Main Panel</v>
          </cell>
        </row>
      </sheetData>
      <sheetData sheetId="1309">
        <row r="52">
          <cell r="B52" t="str">
            <v>Main Panel</v>
          </cell>
        </row>
      </sheetData>
      <sheetData sheetId="1310">
        <row r="52">
          <cell r="B52" t="str">
            <v>Main Panel</v>
          </cell>
        </row>
      </sheetData>
      <sheetData sheetId="1311">
        <row r="52">
          <cell r="B52" t="str">
            <v>Main Panel</v>
          </cell>
        </row>
      </sheetData>
      <sheetData sheetId="1312">
        <row r="52">
          <cell r="B52" t="str">
            <v>Main Panel</v>
          </cell>
        </row>
      </sheetData>
      <sheetData sheetId="1313">
        <row r="52">
          <cell r="B52" t="str">
            <v>Main Panel</v>
          </cell>
        </row>
      </sheetData>
      <sheetData sheetId="1314">
        <row r="52">
          <cell r="B52" t="str">
            <v>Main Panel</v>
          </cell>
        </row>
      </sheetData>
      <sheetData sheetId="1315">
        <row r="52">
          <cell r="B52" t="str">
            <v>Main Panel</v>
          </cell>
        </row>
      </sheetData>
      <sheetData sheetId="1316">
        <row r="52">
          <cell r="B52" t="str">
            <v>Main Panel</v>
          </cell>
        </row>
      </sheetData>
      <sheetData sheetId="1317">
        <row r="52">
          <cell r="B52" t="str">
            <v>Main Panel</v>
          </cell>
        </row>
      </sheetData>
      <sheetData sheetId="1318">
        <row r="52">
          <cell r="B52" t="str">
            <v>Main Panel</v>
          </cell>
        </row>
      </sheetData>
      <sheetData sheetId="1319">
        <row r="52">
          <cell r="B52" t="str">
            <v>Main Panel</v>
          </cell>
        </row>
      </sheetData>
      <sheetData sheetId="1320">
        <row r="52">
          <cell r="B52" t="str">
            <v>Main Panel</v>
          </cell>
        </row>
      </sheetData>
      <sheetData sheetId="1321">
        <row r="52">
          <cell r="B52" t="str">
            <v>Main Panel</v>
          </cell>
        </row>
      </sheetData>
      <sheetData sheetId="1322">
        <row r="52">
          <cell r="B52" t="str">
            <v>Main Panel</v>
          </cell>
        </row>
      </sheetData>
      <sheetData sheetId="1323">
        <row r="52">
          <cell r="B52" t="str">
            <v>Main Panel</v>
          </cell>
        </row>
      </sheetData>
      <sheetData sheetId="1324">
        <row r="52">
          <cell r="B52" t="str">
            <v>Main Panel</v>
          </cell>
        </row>
      </sheetData>
      <sheetData sheetId="1325">
        <row r="52">
          <cell r="B52" t="str">
            <v>Main Panel</v>
          </cell>
        </row>
      </sheetData>
      <sheetData sheetId="1326">
        <row r="52">
          <cell r="B52" t="str">
            <v>Main Panel</v>
          </cell>
        </row>
      </sheetData>
      <sheetData sheetId="1327">
        <row r="52">
          <cell r="B52" t="str">
            <v>Main Panel</v>
          </cell>
        </row>
      </sheetData>
      <sheetData sheetId="1328">
        <row r="52">
          <cell r="B52" t="str">
            <v>Main Panel</v>
          </cell>
        </row>
      </sheetData>
      <sheetData sheetId="1329">
        <row r="52">
          <cell r="B52" t="str">
            <v>Main Panel</v>
          </cell>
        </row>
      </sheetData>
      <sheetData sheetId="1330">
        <row r="52">
          <cell r="B52" t="str">
            <v>Main Panel</v>
          </cell>
        </row>
      </sheetData>
      <sheetData sheetId="1331">
        <row r="52">
          <cell r="B52" t="str">
            <v>Main Panel</v>
          </cell>
        </row>
      </sheetData>
      <sheetData sheetId="1332">
        <row r="52">
          <cell r="B52" t="str">
            <v>Main Panel</v>
          </cell>
        </row>
      </sheetData>
      <sheetData sheetId="1333">
        <row r="52">
          <cell r="B52" t="str">
            <v>Main Panel</v>
          </cell>
        </row>
      </sheetData>
      <sheetData sheetId="1334">
        <row r="52">
          <cell r="B52" t="str">
            <v>Main Panel</v>
          </cell>
        </row>
      </sheetData>
      <sheetData sheetId="1335">
        <row r="52">
          <cell r="B52" t="str">
            <v>Main Panel</v>
          </cell>
        </row>
      </sheetData>
      <sheetData sheetId="1336">
        <row r="52">
          <cell r="B52" t="str">
            <v>Main Panel</v>
          </cell>
        </row>
      </sheetData>
      <sheetData sheetId="1337">
        <row r="52">
          <cell r="B52" t="str">
            <v>Main Panel</v>
          </cell>
        </row>
      </sheetData>
      <sheetData sheetId="1338">
        <row r="52">
          <cell r="B52" t="str">
            <v>Main Panel</v>
          </cell>
        </row>
      </sheetData>
      <sheetData sheetId="1339">
        <row r="52">
          <cell r="B52" t="str">
            <v>Main Panel</v>
          </cell>
        </row>
      </sheetData>
      <sheetData sheetId="1340">
        <row r="52">
          <cell r="B52" t="str">
            <v>Main Panel</v>
          </cell>
        </row>
      </sheetData>
      <sheetData sheetId="1341">
        <row r="52">
          <cell r="B52" t="str">
            <v>Main Panel</v>
          </cell>
        </row>
      </sheetData>
      <sheetData sheetId="1342">
        <row r="52">
          <cell r="B52" t="str">
            <v>Main Panel</v>
          </cell>
        </row>
      </sheetData>
      <sheetData sheetId="1343">
        <row r="52">
          <cell r="B52" t="str">
            <v>Main Panel</v>
          </cell>
        </row>
      </sheetData>
      <sheetData sheetId="1344">
        <row r="52">
          <cell r="B52" t="str">
            <v>Main Panel</v>
          </cell>
        </row>
      </sheetData>
      <sheetData sheetId="1345">
        <row r="52">
          <cell r="B52" t="str">
            <v>Main Panel</v>
          </cell>
        </row>
      </sheetData>
      <sheetData sheetId="1346">
        <row r="52">
          <cell r="B52" t="str">
            <v>Main Panel</v>
          </cell>
        </row>
      </sheetData>
      <sheetData sheetId="1347">
        <row r="52">
          <cell r="B52" t="str">
            <v>Main Panel</v>
          </cell>
        </row>
      </sheetData>
      <sheetData sheetId="1348">
        <row r="52">
          <cell r="B52" t="str">
            <v>Main Panel</v>
          </cell>
        </row>
      </sheetData>
      <sheetData sheetId="1349">
        <row r="52">
          <cell r="B52" t="str">
            <v>Main Panel</v>
          </cell>
        </row>
      </sheetData>
      <sheetData sheetId="1350">
        <row r="52">
          <cell r="B52" t="str">
            <v>Main Panel</v>
          </cell>
        </row>
      </sheetData>
      <sheetData sheetId="1351">
        <row r="52">
          <cell r="B52" t="str">
            <v>Main Panel</v>
          </cell>
        </row>
      </sheetData>
      <sheetData sheetId="1352">
        <row r="52">
          <cell r="B52" t="str">
            <v>Main Panel</v>
          </cell>
        </row>
      </sheetData>
      <sheetData sheetId="1353">
        <row r="52">
          <cell r="B52" t="str">
            <v>Main Panel</v>
          </cell>
        </row>
      </sheetData>
      <sheetData sheetId="1354">
        <row r="52">
          <cell r="B52" t="str">
            <v>Main Panel</v>
          </cell>
        </row>
      </sheetData>
      <sheetData sheetId="1355">
        <row r="52">
          <cell r="B52" t="str">
            <v>Main Panel</v>
          </cell>
        </row>
      </sheetData>
      <sheetData sheetId="1356">
        <row r="52">
          <cell r="B52" t="str">
            <v>Main Panel</v>
          </cell>
        </row>
      </sheetData>
      <sheetData sheetId="1357">
        <row r="52">
          <cell r="B52" t="str">
            <v>Main Panel</v>
          </cell>
        </row>
      </sheetData>
      <sheetData sheetId="1358">
        <row r="52">
          <cell r="B52" t="str">
            <v>Main Panel</v>
          </cell>
        </row>
      </sheetData>
      <sheetData sheetId="1359">
        <row r="52">
          <cell r="B52" t="str">
            <v>Main Panel</v>
          </cell>
        </row>
      </sheetData>
      <sheetData sheetId="1360">
        <row r="52">
          <cell r="B52" t="str">
            <v>Main Panel</v>
          </cell>
        </row>
      </sheetData>
      <sheetData sheetId="1361">
        <row r="52">
          <cell r="B52" t="str">
            <v>Main Panel</v>
          </cell>
        </row>
      </sheetData>
      <sheetData sheetId="1362">
        <row r="52">
          <cell r="B52" t="str">
            <v>Main Panel</v>
          </cell>
        </row>
      </sheetData>
      <sheetData sheetId="1363">
        <row r="52">
          <cell r="B52" t="str">
            <v>Main Panel</v>
          </cell>
        </row>
      </sheetData>
      <sheetData sheetId="1364">
        <row r="52">
          <cell r="B52" t="str">
            <v>Main Panel</v>
          </cell>
        </row>
      </sheetData>
      <sheetData sheetId="1365">
        <row r="52">
          <cell r="B52" t="str">
            <v>Main Panel</v>
          </cell>
        </row>
      </sheetData>
      <sheetData sheetId="1366">
        <row r="52">
          <cell r="B52" t="str">
            <v>Main Panel</v>
          </cell>
        </row>
      </sheetData>
      <sheetData sheetId="1367">
        <row r="52">
          <cell r="B52" t="str">
            <v>Main Panel</v>
          </cell>
        </row>
      </sheetData>
      <sheetData sheetId="1368">
        <row r="52">
          <cell r="B52" t="str">
            <v>Main Panel</v>
          </cell>
        </row>
      </sheetData>
      <sheetData sheetId="1369">
        <row r="52">
          <cell r="B52" t="str">
            <v>Main Panel</v>
          </cell>
        </row>
      </sheetData>
      <sheetData sheetId="1370">
        <row r="52">
          <cell r="B52" t="str">
            <v>Main Panel</v>
          </cell>
        </row>
      </sheetData>
      <sheetData sheetId="1371">
        <row r="52">
          <cell r="B52" t="str">
            <v>Main Panel</v>
          </cell>
        </row>
      </sheetData>
      <sheetData sheetId="1372">
        <row r="52">
          <cell r="B52" t="str">
            <v>Main Panel</v>
          </cell>
        </row>
      </sheetData>
      <sheetData sheetId="1373">
        <row r="52">
          <cell r="B52" t="str">
            <v>Main Panel</v>
          </cell>
        </row>
      </sheetData>
      <sheetData sheetId="1374">
        <row r="52">
          <cell r="B52" t="str">
            <v>Main Panel</v>
          </cell>
        </row>
      </sheetData>
      <sheetData sheetId="1375">
        <row r="52">
          <cell r="B52" t="str">
            <v>Main Panel</v>
          </cell>
        </row>
      </sheetData>
      <sheetData sheetId="1376">
        <row r="52">
          <cell r="B52" t="str">
            <v>Main Panel</v>
          </cell>
        </row>
      </sheetData>
      <sheetData sheetId="1377">
        <row r="52">
          <cell r="B52" t="str">
            <v>Main Panel</v>
          </cell>
        </row>
      </sheetData>
      <sheetData sheetId="1378">
        <row r="52">
          <cell r="B52" t="str">
            <v>Main Panel</v>
          </cell>
        </row>
      </sheetData>
      <sheetData sheetId="1379">
        <row r="52">
          <cell r="B52" t="str">
            <v>Main Panel</v>
          </cell>
        </row>
      </sheetData>
      <sheetData sheetId="1380">
        <row r="52">
          <cell r="B52" t="str">
            <v>Main Panel</v>
          </cell>
        </row>
      </sheetData>
      <sheetData sheetId="1381">
        <row r="52">
          <cell r="B52" t="str">
            <v>Main Panel</v>
          </cell>
        </row>
      </sheetData>
      <sheetData sheetId="1382">
        <row r="52">
          <cell r="B52" t="str">
            <v>Main Panel</v>
          </cell>
        </row>
      </sheetData>
      <sheetData sheetId="1383">
        <row r="52">
          <cell r="B52" t="str">
            <v>Main Panel</v>
          </cell>
        </row>
      </sheetData>
      <sheetData sheetId="1384">
        <row r="52">
          <cell r="B52" t="str">
            <v>Main Panel</v>
          </cell>
        </row>
      </sheetData>
      <sheetData sheetId="1385">
        <row r="52">
          <cell r="B52" t="str">
            <v>Main Panel</v>
          </cell>
        </row>
      </sheetData>
      <sheetData sheetId="1386">
        <row r="52">
          <cell r="B52" t="str">
            <v>Main Panel</v>
          </cell>
        </row>
      </sheetData>
      <sheetData sheetId="1387">
        <row r="52">
          <cell r="B52" t="str">
            <v>Main Panel</v>
          </cell>
        </row>
      </sheetData>
      <sheetData sheetId="1388">
        <row r="52">
          <cell r="B52" t="str">
            <v>Main Panel</v>
          </cell>
        </row>
      </sheetData>
      <sheetData sheetId="1389">
        <row r="52">
          <cell r="B52" t="str">
            <v>Main Panel</v>
          </cell>
        </row>
      </sheetData>
      <sheetData sheetId="1390">
        <row r="52">
          <cell r="B52" t="str">
            <v>Main Panel</v>
          </cell>
        </row>
      </sheetData>
      <sheetData sheetId="1391">
        <row r="52">
          <cell r="B52" t="str">
            <v>Main Panel</v>
          </cell>
        </row>
      </sheetData>
      <sheetData sheetId="1392">
        <row r="52">
          <cell r="B52" t="str">
            <v>Main Panel</v>
          </cell>
        </row>
      </sheetData>
      <sheetData sheetId="1393">
        <row r="52">
          <cell r="B52" t="str">
            <v>Main Panel</v>
          </cell>
        </row>
      </sheetData>
      <sheetData sheetId="1394">
        <row r="52">
          <cell r="B52" t="str">
            <v>Main Panel</v>
          </cell>
        </row>
      </sheetData>
      <sheetData sheetId="1395">
        <row r="52">
          <cell r="B52" t="str">
            <v>Main Panel</v>
          </cell>
        </row>
      </sheetData>
      <sheetData sheetId="1396">
        <row r="52">
          <cell r="B52" t="str">
            <v>Main Panel</v>
          </cell>
        </row>
      </sheetData>
      <sheetData sheetId="1397">
        <row r="52">
          <cell r="B52" t="str">
            <v>Main Panel</v>
          </cell>
        </row>
      </sheetData>
      <sheetData sheetId="1398">
        <row r="52">
          <cell r="B52" t="str">
            <v>Main Panel</v>
          </cell>
        </row>
      </sheetData>
      <sheetData sheetId="1399">
        <row r="52">
          <cell r="B52" t="str">
            <v>Main Panel</v>
          </cell>
        </row>
      </sheetData>
      <sheetData sheetId="1400">
        <row r="52">
          <cell r="B52" t="str">
            <v>Main Panel</v>
          </cell>
        </row>
      </sheetData>
      <sheetData sheetId="1401">
        <row r="52">
          <cell r="B52" t="str">
            <v>Main Panel</v>
          </cell>
        </row>
      </sheetData>
      <sheetData sheetId="1402">
        <row r="52">
          <cell r="B52" t="str">
            <v>Main Panel</v>
          </cell>
        </row>
      </sheetData>
      <sheetData sheetId="1403">
        <row r="52">
          <cell r="B52" t="str">
            <v>Main Panel</v>
          </cell>
        </row>
      </sheetData>
      <sheetData sheetId="1404">
        <row r="52">
          <cell r="B52" t="str">
            <v>Main Panel</v>
          </cell>
        </row>
      </sheetData>
      <sheetData sheetId="1405">
        <row r="52">
          <cell r="B52" t="str">
            <v>Main Panel</v>
          </cell>
        </row>
      </sheetData>
      <sheetData sheetId="1406">
        <row r="52">
          <cell r="B52" t="str">
            <v>Main Panel</v>
          </cell>
        </row>
      </sheetData>
      <sheetData sheetId="1407">
        <row r="52">
          <cell r="B52" t="str">
            <v>Main Panel</v>
          </cell>
        </row>
      </sheetData>
      <sheetData sheetId="1408">
        <row r="52">
          <cell r="B52" t="str">
            <v>Main Panel</v>
          </cell>
        </row>
      </sheetData>
      <sheetData sheetId="1409">
        <row r="52">
          <cell r="B52" t="str">
            <v>Main Panel</v>
          </cell>
        </row>
      </sheetData>
      <sheetData sheetId="1410">
        <row r="52">
          <cell r="B52" t="str">
            <v>Main Panel</v>
          </cell>
        </row>
      </sheetData>
      <sheetData sheetId="1411">
        <row r="52">
          <cell r="B52" t="str">
            <v>Main Panel</v>
          </cell>
        </row>
      </sheetData>
      <sheetData sheetId="1412">
        <row r="52">
          <cell r="B52" t="str">
            <v>Main Panel</v>
          </cell>
        </row>
      </sheetData>
      <sheetData sheetId="1413">
        <row r="52">
          <cell r="B52" t="str">
            <v>Main Panel</v>
          </cell>
        </row>
      </sheetData>
      <sheetData sheetId="1414">
        <row r="52">
          <cell r="B52" t="str">
            <v>Main Panel</v>
          </cell>
        </row>
      </sheetData>
      <sheetData sheetId="1415">
        <row r="52">
          <cell r="B52" t="str">
            <v>Main Panel</v>
          </cell>
        </row>
      </sheetData>
      <sheetData sheetId="1416">
        <row r="52">
          <cell r="B52" t="str">
            <v>Main Panel</v>
          </cell>
        </row>
      </sheetData>
      <sheetData sheetId="1417">
        <row r="52">
          <cell r="B52" t="str">
            <v>Main Panel</v>
          </cell>
        </row>
      </sheetData>
      <sheetData sheetId="1418">
        <row r="52">
          <cell r="B52" t="str">
            <v>Main Panel</v>
          </cell>
        </row>
      </sheetData>
      <sheetData sheetId="1419">
        <row r="52">
          <cell r="B52" t="str">
            <v>Main Panel</v>
          </cell>
        </row>
      </sheetData>
      <sheetData sheetId="1420">
        <row r="52">
          <cell r="B52" t="str">
            <v>Main Panel</v>
          </cell>
        </row>
      </sheetData>
      <sheetData sheetId="1421">
        <row r="52">
          <cell r="B52" t="str">
            <v>Main Panel</v>
          </cell>
        </row>
      </sheetData>
      <sheetData sheetId="1422">
        <row r="52">
          <cell r="B52" t="str">
            <v>Main Panel</v>
          </cell>
        </row>
      </sheetData>
      <sheetData sheetId="1423">
        <row r="52">
          <cell r="B52" t="str">
            <v>Main Panel</v>
          </cell>
        </row>
      </sheetData>
      <sheetData sheetId="1424">
        <row r="52">
          <cell r="B52" t="str">
            <v>Main Panel</v>
          </cell>
        </row>
      </sheetData>
      <sheetData sheetId="1425">
        <row r="52">
          <cell r="B52" t="str">
            <v>Main Panel</v>
          </cell>
        </row>
      </sheetData>
      <sheetData sheetId="1426">
        <row r="52">
          <cell r="B52" t="str">
            <v>Main Panel</v>
          </cell>
        </row>
      </sheetData>
      <sheetData sheetId="1427">
        <row r="52">
          <cell r="B52" t="str">
            <v>Main Panel</v>
          </cell>
        </row>
      </sheetData>
      <sheetData sheetId="1428">
        <row r="52">
          <cell r="B52" t="str">
            <v>Main Panel</v>
          </cell>
        </row>
      </sheetData>
      <sheetData sheetId="1429">
        <row r="52">
          <cell r="B52" t="str">
            <v>Main Panel</v>
          </cell>
        </row>
      </sheetData>
      <sheetData sheetId="1430">
        <row r="52">
          <cell r="B52" t="str">
            <v>Main Panel</v>
          </cell>
        </row>
      </sheetData>
      <sheetData sheetId="1431">
        <row r="52">
          <cell r="B52" t="str">
            <v>Main Panel</v>
          </cell>
        </row>
      </sheetData>
      <sheetData sheetId="1432">
        <row r="52">
          <cell r="B52" t="str">
            <v>Main Panel</v>
          </cell>
        </row>
      </sheetData>
      <sheetData sheetId="1433">
        <row r="52">
          <cell r="B52" t="str">
            <v>Main Panel</v>
          </cell>
        </row>
      </sheetData>
      <sheetData sheetId="1434">
        <row r="52">
          <cell r="B52" t="str">
            <v>Main Panel</v>
          </cell>
        </row>
      </sheetData>
      <sheetData sheetId="1435">
        <row r="52">
          <cell r="B52" t="str">
            <v>Main Panel</v>
          </cell>
        </row>
      </sheetData>
      <sheetData sheetId="1436">
        <row r="52">
          <cell r="B52" t="str">
            <v>Main Panel</v>
          </cell>
        </row>
      </sheetData>
      <sheetData sheetId="1437">
        <row r="52">
          <cell r="B52" t="str">
            <v>Main Panel</v>
          </cell>
        </row>
      </sheetData>
      <sheetData sheetId="1438">
        <row r="52">
          <cell r="B52" t="str">
            <v>Main Panel</v>
          </cell>
        </row>
      </sheetData>
      <sheetData sheetId="1439">
        <row r="52">
          <cell r="B52" t="str">
            <v>Main Panel</v>
          </cell>
        </row>
      </sheetData>
      <sheetData sheetId="1440">
        <row r="52">
          <cell r="B52" t="str">
            <v>Main Panel</v>
          </cell>
        </row>
      </sheetData>
      <sheetData sheetId="1441">
        <row r="52">
          <cell r="B52" t="str">
            <v>Main Panel</v>
          </cell>
        </row>
      </sheetData>
      <sheetData sheetId="1442">
        <row r="52">
          <cell r="B52" t="str">
            <v>Main Panel</v>
          </cell>
        </row>
      </sheetData>
      <sheetData sheetId="1443">
        <row r="52">
          <cell r="B52" t="str">
            <v>Main Panel</v>
          </cell>
        </row>
      </sheetData>
      <sheetData sheetId="1444">
        <row r="52">
          <cell r="B52" t="str">
            <v>Main Panel</v>
          </cell>
        </row>
      </sheetData>
      <sheetData sheetId="1445">
        <row r="52">
          <cell r="B52" t="str">
            <v>Main Panel</v>
          </cell>
        </row>
      </sheetData>
      <sheetData sheetId="1446">
        <row r="52">
          <cell r="B52" t="str">
            <v>Main Panel</v>
          </cell>
        </row>
      </sheetData>
      <sheetData sheetId="1447">
        <row r="52">
          <cell r="B52" t="str">
            <v>Main Panel</v>
          </cell>
        </row>
      </sheetData>
      <sheetData sheetId="1448">
        <row r="52">
          <cell r="B52" t="str">
            <v>Main Panel</v>
          </cell>
        </row>
      </sheetData>
      <sheetData sheetId="1449">
        <row r="52">
          <cell r="B52" t="str">
            <v>Main Panel</v>
          </cell>
        </row>
      </sheetData>
      <sheetData sheetId="1450">
        <row r="52">
          <cell r="B52" t="str">
            <v>Main Panel</v>
          </cell>
        </row>
      </sheetData>
      <sheetData sheetId="1451">
        <row r="52">
          <cell r="B52" t="str">
            <v>Main Panel</v>
          </cell>
        </row>
      </sheetData>
      <sheetData sheetId="1452">
        <row r="52">
          <cell r="B52" t="str">
            <v>Main Panel</v>
          </cell>
        </row>
      </sheetData>
      <sheetData sheetId="1453">
        <row r="52">
          <cell r="B52" t="str">
            <v>Main Panel</v>
          </cell>
        </row>
      </sheetData>
      <sheetData sheetId="1454">
        <row r="52">
          <cell r="B52" t="str">
            <v>Main Panel</v>
          </cell>
        </row>
      </sheetData>
      <sheetData sheetId="1455">
        <row r="52">
          <cell r="B52" t="str">
            <v>Main Panel</v>
          </cell>
        </row>
      </sheetData>
      <sheetData sheetId="1456">
        <row r="52">
          <cell r="B52" t="str">
            <v>Main Panel</v>
          </cell>
        </row>
      </sheetData>
      <sheetData sheetId="1457">
        <row r="52">
          <cell r="B52" t="str">
            <v>Main Panel</v>
          </cell>
        </row>
      </sheetData>
      <sheetData sheetId="1458">
        <row r="52">
          <cell r="B52" t="str">
            <v>Main Panel</v>
          </cell>
        </row>
      </sheetData>
      <sheetData sheetId="1459">
        <row r="52">
          <cell r="B52" t="str">
            <v>Main Panel</v>
          </cell>
        </row>
      </sheetData>
      <sheetData sheetId="1460">
        <row r="52">
          <cell r="B52" t="str">
            <v>Main Panel</v>
          </cell>
        </row>
      </sheetData>
      <sheetData sheetId="1461">
        <row r="52">
          <cell r="B52" t="str">
            <v>Main Panel</v>
          </cell>
        </row>
      </sheetData>
      <sheetData sheetId="1462">
        <row r="52">
          <cell r="B52" t="str">
            <v>Main Panel</v>
          </cell>
        </row>
      </sheetData>
      <sheetData sheetId="1463">
        <row r="52">
          <cell r="B52" t="str">
            <v>Main Panel</v>
          </cell>
        </row>
      </sheetData>
      <sheetData sheetId="1464" refreshError="1"/>
      <sheetData sheetId="1465">
        <row r="52">
          <cell r="B52" t="str">
            <v>Main Panel</v>
          </cell>
        </row>
      </sheetData>
      <sheetData sheetId="1466">
        <row r="52">
          <cell r="B52" t="str">
            <v>Main Panel</v>
          </cell>
        </row>
      </sheetData>
      <sheetData sheetId="1467">
        <row r="52">
          <cell r="B52" t="str">
            <v>Main Panel</v>
          </cell>
        </row>
      </sheetData>
      <sheetData sheetId="1468">
        <row r="52">
          <cell r="B52" t="str">
            <v>Main Panel</v>
          </cell>
        </row>
      </sheetData>
      <sheetData sheetId="1469">
        <row r="52">
          <cell r="B52" t="str">
            <v>Main Panel</v>
          </cell>
        </row>
      </sheetData>
      <sheetData sheetId="1470">
        <row r="52">
          <cell r="B52" t="str">
            <v>Main Panel</v>
          </cell>
        </row>
      </sheetData>
      <sheetData sheetId="1471">
        <row r="52">
          <cell r="B52" t="str">
            <v>Main Panel</v>
          </cell>
        </row>
      </sheetData>
      <sheetData sheetId="1472">
        <row r="52">
          <cell r="B52" t="str">
            <v>Main Panel</v>
          </cell>
        </row>
      </sheetData>
      <sheetData sheetId="1473">
        <row r="52">
          <cell r="B52" t="str">
            <v>Main Panel</v>
          </cell>
        </row>
      </sheetData>
      <sheetData sheetId="1474">
        <row r="52">
          <cell r="B52" t="str">
            <v>Main Panel</v>
          </cell>
        </row>
      </sheetData>
      <sheetData sheetId="1475">
        <row r="52">
          <cell r="B52" t="str">
            <v>Main Panel</v>
          </cell>
        </row>
      </sheetData>
      <sheetData sheetId="1476">
        <row r="52">
          <cell r="B52" t="str">
            <v>Main Panel</v>
          </cell>
        </row>
      </sheetData>
      <sheetData sheetId="1477">
        <row r="52">
          <cell r="B52" t="str">
            <v>Main Panel</v>
          </cell>
        </row>
      </sheetData>
      <sheetData sheetId="1478">
        <row r="52">
          <cell r="B52" t="str">
            <v>Main Panel</v>
          </cell>
        </row>
      </sheetData>
      <sheetData sheetId="1479">
        <row r="52">
          <cell r="B52" t="str">
            <v>Main Panel</v>
          </cell>
        </row>
      </sheetData>
      <sheetData sheetId="1480">
        <row r="52">
          <cell r="B52" t="str">
            <v>Main Panel</v>
          </cell>
        </row>
      </sheetData>
      <sheetData sheetId="1481">
        <row r="52">
          <cell r="B52" t="str">
            <v>Main Panel</v>
          </cell>
        </row>
      </sheetData>
      <sheetData sheetId="1482">
        <row r="52">
          <cell r="B52" t="str">
            <v>Main Panel</v>
          </cell>
        </row>
      </sheetData>
      <sheetData sheetId="1483">
        <row r="52">
          <cell r="B52" t="str">
            <v>Main Panel</v>
          </cell>
        </row>
      </sheetData>
      <sheetData sheetId="1484">
        <row r="52">
          <cell r="B52" t="str">
            <v>Main Panel</v>
          </cell>
        </row>
      </sheetData>
      <sheetData sheetId="1485">
        <row r="52">
          <cell r="B52" t="str">
            <v>Main Panel</v>
          </cell>
        </row>
      </sheetData>
      <sheetData sheetId="1486">
        <row r="52">
          <cell r="B52" t="str">
            <v>Main Panel</v>
          </cell>
        </row>
      </sheetData>
      <sheetData sheetId="1487">
        <row r="52">
          <cell r="B52" t="str">
            <v>Main Panel</v>
          </cell>
        </row>
      </sheetData>
      <sheetData sheetId="1488">
        <row r="52">
          <cell r="B52" t="str">
            <v>Main Panel</v>
          </cell>
        </row>
      </sheetData>
      <sheetData sheetId="1489">
        <row r="52">
          <cell r="B52" t="str">
            <v>Main Panel</v>
          </cell>
        </row>
      </sheetData>
      <sheetData sheetId="1490">
        <row r="52">
          <cell r="B52" t="str">
            <v>Main Panel</v>
          </cell>
        </row>
      </sheetData>
      <sheetData sheetId="1491">
        <row r="52">
          <cell r="B52" t="str">
            <v>Main Panel</v>
          </cell>
        </row>
      </sheetData>
      <sheetData sheetId="1492">
        <row r="52">
          <cell r="B52" t="str">
            <v>Main Panel</v>
          </cell>
        </row>
      </sheetData>
      <sheetData sheetId="1493">
        <row r="52">
          <cell r="B52" t="str">
            <v>Main Panel</v>
          </cell>
        </row>
      </sheetData>
      <sheetData sheetId="1494">
        <row r="52">
          <cell r="B52" t="str">
            <v>Main Panel</v>
          </cell>
        </row>
      </sheetData>
      <sheetData sheetId="1495">
        <row r="52">
          <cell r="B52" t="str">
            <v>Main Panel</v>
          </cell>
        </row>
      </sheetData>
      <sheetData sheetId="1496">
        <row r="52">
          <cell r="B52" t="str">
            <v>Main Panel</v>
          </cell>
        </row>
      </sheetData>
      <sheetData sheetId="1497">
        <row r="52">
          <cell r="B52" t="str">
            <v>Main Panel</v>
          </cell>
        </row>
      </sheetData>
      <sheetData sheetId="1498">
        <row r="52">
          <cell r="B52" t="str">
            <v>Main Panel</v>
          </cell>
        </row>
      </sheetData>
      <sheetData sheetId="1499">
        <row r="52">
          <cell r="B52" t="str">
            <v>Main Panel</v>
          </cell>
        </row>
      </sheetData>
      <sheetData sheetId="1500">
        <row r="52">
          <cell r="B52" t="str">
            <v>Main Panel</v>
          </cell>
        </row>
      </sheetData>
      <sheetData sheetId="1501"/>
      <sheetData sheetId="1502"/>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ow r="52">
          <cell r="B52" t="str">
            <v>Main Panel</v>
          </cell>
        </row>
      </sheetData>
      <sheetData sheetId="1542">
        <row r="52">
          <cell r="B52" t="str">
            <v>Main Panel</v>
          </cell>
        </row>
      </sheetData>
      <sheetData sheetId="1543">
        <row r="52">
          <cell r="B52" t="str">
            <v>Main Panel</v>
          </cell>
        </row>
      </sheetData>
      <sheetData sheetId="1544">
        <row r="52">
          <cell r="B52" t="str">
            <v>Main Panel</v>
          </cell>
        </row>
      </sheetData>
      <sheetData sheetId="1545">
        <row r="52">
          <cell r="B52" t="str">
            <v>Main Panel</v>
          </cell>
        </row>
      </sheetData>
      <sheetData sheetId="1546">
        <row r="52">
          <cell r="B52" t="str">
            <v>Main Panel</v>
          </cell>
        </row>
      </sheetData>
      <sheetData sheetId="1547">
        <row r="52">
          <cell r="B52" t="str">
            <v>Main Panel</v>
          </cell>
        </row>
      </sheetData>
      <sheetData sheetId="1548">
        <row r="52">
          <cell r="B52" t="str">
            <v>Main Panel</v>
          </cell>
        </row>
      </sheetData>
      <sheetData sheetId="1549">
        <row r="52">
          <cell r="B52" t="str">
            <v>Main Panel</v>
          </cell>
        </row>
      </sheetData>
      <sheetData sheetId="1550">
        <row r="52">
          <cell r="B52" t="str">
            <v>Main Panel</v>
          </cell>
        </row>
      </sheetData>
      <sheetData sheetId="1551">
        <row r="52">
          <cell r="B52" t="str">
            <v>Main Panel</v>
          </cell>
        </row>
      </sheetData>
      <sheetData sheetId="1552">
        <row r="52">
          <cell r="B52" t="str">
            <v>Main Panel</v>
          </cell>
        </row>
      </sheetData>
      <sheetData sheetId="1553">
        <row r="52">
          <cell r="B52" t="str">
            <v>Main Panel</v>
          </cell>
        </row>
      </sheetData>
      <sheetData sheetId="1554">
        <row r="52">
          <cell r="B52" t="str">
            <v>Main Panel</v>
          </cell>
        </row>
      </sheetData>
      <sheetData sheetId="1555">
        <row r="52">
          <cell r="B52" t="str">
            <v>Main Panel</v>
          </cell>
        </row>
      </sheetData>
      <sheetData sheetId="1556">
        <row r="52">
          <cell r="B52" t="str">
            <v>Main Panel</v>
          </cell>
        </row>
      </sheetData>
      <sheetData sheetId="1557">
        <row r="52">
          <cell r="B52" t="str">
            <v>Main Panel</v>
          </cell>
        </row>
      </sheetData>
      <sheetData sheetId="1558">
        <row r="52">
          <cell r="B52" t="str">
            <v>Main Panel</v>
          </cell>
        </row>
      </sheetData>
      <sheetData sheetId="1559">
        <row r="52">
          <cell r="B52" t="str">
            <v>Main Panel</v>
          </cell>
        </row>
      </sheetData>
      <sheetData sheetId="1560">
        <row r="52">
          <cell r="B52" t="str">
            <v>Main Panel</v>
          </cell>
        </row>
      </sheetData>
      <sheetData sheetId="1561">
        <row r="52">
          <cell r="B52" t="str">
            <v>Main Panel</v>
          </cell>
        </row>
      </sheetData>
      <sheetData sheetId="1562">
        <row r="52">
          <cell r="B52" t="str">
            <v>Main Panel</v>
          </cell>
        </row>
      </sheetData>
      <sheetData sheetId="1563">
        <row r="52">
          <cell r="B52" t="str">
            <v>Main Panel</v>
          </cell>
        </row>
      </sheetData>
      <sheetData sheetId="1564">
        <row r="52">
          <cell r="B52" t="str">
            <v>Main Panel</v>
          </cell>
        </row>
      </sheetData>
      <sheetData sheetId="1565">
        <row r="52">
          <cell r="B52" t="str">
            <v>Main Panel</v>
          </cell>
        </row>
      </sheetData>
      <sheetData sheetId="1566">
        <row r="52">
          <cell r="B52" t="str">
            <v>Main Panel</v>
          </cell>
        </row>
      </sheetData>
      <sheetData sheetId="1567">
        <row r="52">
          <cell r="B52" t="str">
            <v>Main Panel</v>
          </cell>
        </row>
      </sheetData>
      <sheetData sheetId="1568">
        <row r="52">
          <cell r="B52" t="str">
            <v>Main Panel</v>
          </cell>
        </row>
      </sheetData>
      <sheetData sheetId="1569">
        <row r="52">
          <cell r="B52" t="str">
            <v>Main Panel</v>
          </cell>
        </row>
      </sheetData>
      <sheetData sheetId="1570">
        <row r="52">
          <cell r="B52" t="str">
            <v>Main Panel</v>
          </cell>
        </row>
      </sheetData>
      <sheetData sheetId="1571">
        <row r="52">
          <cell r="B52" t="str">
            <v>Main Panel</v>
          </cell>
        </row>
      </sheetData>
      <sheetData sheetId="1572">
        <row r="52">
          <cell r="B52" t="str">
            <v>Main Panel</v>
          </cell>
        </row>
      </sheetData>
      <sheetData sheetId="1573">
        <row r="52">
          <cell r="B52" t="str">
            <v>Main Panel</v>
          </cell>
        </row>
      </sheetData>
      <sheetData sheetId="1574">
        <row r="52">
          <cell r="B52" t="str">
            <v>Main Panel</v>
          </cell>
        </row>
      </sheetData>
      <sheetData sheetId="1575">
        <row r="52">
          <cell r="B52" t="str">
            <v>Main Panel</v>
          </cell>
        </row>
      </sheetData>
      <sheetData sheetId="1576">
        <row r="52">
          <cell r="B52" t="str">
            <v>Main Panel</v>
          </cell>
        </row>
      </sheetData>
      <sheetData sheetId="1577">
        <row r="52">
          <cell r="B52" t="str">
            <v>Main Panel</v>
          </cell>
        </row>
      </sheetData>
      <sheetData sheetId="1578"/>
      <sheetData sheetId="1579"/>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ow r="52">
          <cell r="B52" t="str">
            <v>Main Panel</v>
          </cell>
        </row>
      </sheetData>
      <sheetData sheetId="1619">
        <row r="52">
          <cell r="B52" t="str">
            <v>Main Panel</v>
          </cell>
        </row>
      </sheetData>
      <sheetData sheetId="1620">
        <row r="52">
          <cell r="B52" t="str">
            <v>Main Panel</v>
          </cell>
        </row>
      </sheetData>
      <sheetData sheetId="1621">
        <row r="52">
          <cell r="B52" t="str">
            <v>Main Panel</v>
          </cell>
        </row>
      </sheetData>
      <sheetData sheetId="1622">
        <row r="52">
          <cell r="B52" t="str">
            <v>Main Panel</v>
          </cell>
        </row>
      </sheetData>
      <sheetData sheetId="1623">
        <row r="52">
          <cell r="B52" t="str">
            <v>Main Panel</v>
          </cell>
        </row>
      </sheetData>
      <sheetData sheetId="1624">
        <row r="52">
          <cell r="B52" t="str">
            <v>Main Panel</v>
          </cell>
        </row>
      </sheetData>
      <sheetData sheetId="1625">
        <row r="52">
          <cell r="B52" t="str">
            <v>Main Panel</v>
          </cell>
        </row>
      </sheetData>
      <sheetData sheetId="1626">
        <row r="52">
          <cell r="B52" t="str">
            <v>Main Panel</v>
          </cell>
        </row>
      </sheetData>
      <sheetData sheetId="1627">
        <row r="52">
          <cell r="B52" t="str">
            <v>Main Panel</v>
          </cell>
        </row>
      </sheetData>
      <sheetData sheetId="1628">
        <row r="52">
          <cell r="B52" t="str">
            <v>Main Panel</v>
          </cell>
        </row>
      </sheetData>
      <sheetData sheetId="1629">
        <row r="52">
          <cell r="B52" t="str">
            <v>Main Panel</v>
          </cell>
        </row>
      </sheetData>
      <sheetData sheetId="1630">
        <row r="52">
          <cell r="B52" t="str">
            <v>Main Panel</v>
          </cell>
        </row>
      </sheetData>
      <sheetData sheetId="1631">
        <row r="52">
          <cell r="B52" t="str">
            <v>Main Panel</v>
          </cell>
        </row>
      </sheetData>
      <sheetData sheetId="1632">
        <row r="52">
          <cell r="B52" t="str">
            <v>Main Panel</v>
          </cell>
        </row>
      </sheetData>
      <sheetData sheetId="1633">
        <row r="52">
          <cell r="B52" t="str">
            <v>Main Panel</v>
          </cell>
        </row>
      </sheetData>
      <sheetData sheetId="1634">
        <row r="52">
          <cell r="B52" t="str">
            <v>Main Panel</v>
          </cell>
        </row>
      </sheetData>
      <sheetData sheetId="1635">
        <row r="52">
          <cell r="B52" t="str">
            <v>Main Panel</v>
          </cell>
        </row>
      </sheetData>
      <sheetData sheetId="1636">
        <row r="52">
          <cell r="B52" t="str">
            <v>Main Panel</v>
          </cell>
        </row>
      </sheetData>
      <sheetData sheetId="1637">
        <row r="52">
          <cell r="B52" t="str">
            <v>Main Panel</v>
          </cell>
        </row>
      </sheetData>
      <sheetData sheetId="1638">
        <row r="52">
          <cell r="B52" t="str">
            <v>Main Panel</v>
          </cell>
        </row>
      </sheetData>
      <sheetData sheetId="1639">
        <row r="52">
          <cell r="B52" t="str">
            <v>Main Panel</v>
          </cell>
        </row>
      </sheetData>
      <sheetData sheetId="1640">
        <row r="52">
          <cell r="B52" t="str">
            <v>Main Panel</v>
          </cell>
        </row>
      </sheetData>
      <sheetData sheetId="1641">
        <row r="52">
          <cell r="B52" t="str">
            <v>Main Panel</v>
          </cell>
        </row>
      </sheetData>
      <sheetData sheetId="1642">
        <row r="52">
          <cell r="B52" t="str">
            <v>Main Panel</v>
          </cell>
        </row>
      </sheetData>
      <sheetData sheetId="1643">
        <row r="52">
          <cell r="B52" t="str">
            <v>Main Panel</v>
          </cell>
        </row>
      </sheetData>
      <sheetData sheetId="1644">
        <row r="52">
          <cell r="B52" t="str">
            <v>Main Panel</v>
          </cell>
        </row>
      </sheetData>
      <sheetData sheetId="1645">
        <row r="52">
          <cell r="B52" t="str">
            <v>Main Panel</v>
          </cell>
        </row>
      </sheetData>
      <sheetData sheetId="1646">
        <row r="52">
          <cell r="B52" t="str">
            <v>Main Panel</v>
          </cell>
        </row>
      </sheetData>
      <sheetData sheetId="1647">
        <row r="52">
          <cell r="B52" t="str">
            <v>Main Panel</v>
          </cell>
        </row>
      </sheetData>
      <sheetData sheetId="1648">
        <row r="52">
          <cell r="B52" t="str">
            <v>Main Panel</v>
          </cell>
        </row>
      </sheetData>
      <sheetData sheetId="1649">
        <row r="52">
          <cell r="B52" t="str">
            <v>Main Panel</v>
          </cell>
        </row>
      </sheetData>
      <sheetData sheetId="1650">
        <row r="52">
          <cell r="B52" t="str">
            <v>Main Panel</v>
          </cell>
        </row>
      </sheetData>
      <sheetData sheetId="1651">
        <row r="52">
          <cell r="B52" t="str">
            <v>Main Panel</v>
          </cell>
        </row>
      </sheetData>
      <sheetData sheetId="1652">
        <row r="52">
          <cell r="B52" t="str">
            <v>Main Panel</v>
          </cell>
        </row>
      </sheetData>
      <sheetData sheetId="1653">
        <row r="52">
          <cell r="B52" t="str">
            <v>Main Panel</v>
          </cell>
        </row>
      </sheetData>
      <sheetData sheetId="1654">
        <row r="52">
          <cell r="B52" t="str">
            <v>Main Panel</v>
          </cell>
        </row>
      </sheetData>
      <sheetData sheetId="1655"/>
      <sheetData sheetId="1656"/>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ow r="52">
          <cell r="B52" t="str">
            <v>Main Panel</v>
          </cell>
        </row>
      </sheetData>
      <sheetData sheetId="1697">
        <row r="52">
          <cell r="B52" t="str">
            <v>Main Panel</v>
          </cell>
        </row>
      </sheetData>
      <sheetData sheetId="1698">
        <row r="52">
          <cell r="B52" t="str">
            <v>Main Panel</v>
          </cell>
        </row>
      </sheetData>
      <sheetData sheetId="1699">
        <row r="52">
          <cell r="B52" t="str">
            <v>Main Panel</v>
          </cell>
        </row>
      </sheetData>
      <sheetData sheetId="1700">
        <row r="52">
          <cell r="B52" t="str">
            <v>Main Panel</v>
          </cell>
        </row>
      </sheetData>
      <sheetData sheetId="1701">
        <row r="52">
          <cell r="B52" t="str">
            <v>Main Panel</v>
          </cell>
        </row>
      </sheetData>
      <sheetData sheetId="1702">
        <row r="52">
          <cell r="B52" t="str">
            <v>Main Panel</v>
          </cell>
        </row>
      </sheetData>
      <sheetData sheetId="1703">
        <row r="52">
          <cell r="B52" t="str">
            <v>Main Panel</v>
          </cell>
        </row>
      </sheetData>
      <sheetData sheetId="1704">
        <row r="52">
          <cell r="B52" t="str">
            <v>Main Panel</v>
          </cell>
        </row>
      </sheetData>
      <sheetData sheetId="1705">
        <row r="52">
          <cell r="B52" t="str">
            <v>Main Panel</v>
          </cell>
        </row>
      </sheetData>
      <sheetData sheetId="1706">
        <row r="52">
          <cell r="B52" t="str">
            <v>Main Panel</v>
          </cell>
        </row>
      </sheetData>
      <sheetData sheetId="1707">
        <row r="52">
          <cell r="B52" t="str">
            <v>Main Panel</v>
          </cell>
        </row>
      </sheetData>
      <sheetData sheetId="1708">
        <row r="52">
          <cell r="B52" t="str">
            <v>Main Panel</v>
          </cell>
        </row>
      </sheetData>
      <sheetData sheetId="1709">
        <row r="52">
          <cell r="B52" t="str">
            <v>Main Panel</v>
          </cell>
        </row>
      </sheetData>
      <sheetData sheetId="1710">
        <row r="52">
          <cell r="B52" t="str">
            <v>Main Panel</v>
          </cell>
        </row>
      </sheetData>
      <sheetData sheetId="1711">
        <row r="52">
          <cell r="B52" t="str">
            <v>Main Panel</v>
          </cell>
        </row>
      </sheetData>
      <sheetData sheetId="1712">
        <row r="52">
          <cell r="B52" t="str">
            <v>Main Panel</v>
          </cell>
        </row>
      </sheetData>
      <sheetData sheetId="1713">
        <row r="52">
          <cell r="B52" t="str">
            <v>Main Panel</v>
          </cell>
        </row>
      </sheetData>
      <sheetData sheetId="1714">
        <row r="52">
          <cell r="B52" t="str">
            <v>Main Panel</v>
          </cell>
        </row>
      </sheetData>
      <sheetData sheetId="1715">
        <row r="52">
          <cell r="B52" t="str">
            <v>Main Panel</v>
          </cell>
        </row>
      </sheetData>
      <sheetData sheetId="1716">
        <row r="52">
          <cell r="B52" t="str">
            <v>Main Panel</v>
          </cell>
        </row>
      </sheetData>
      <sheetData sheetId="1717">
        <row r="52">
          <cell r="B52" t="str">
            <v>Main Panel</v>
          </cell>
        </row>
      </sheetData>
      <sheetData sheetId="1718">
        <row r="52">
          <cell r="B52" t="str">
            <v>Main Panel</v>
          </cell>
        </row>
      </sheetData>
      <sheetData sheetId="1719">
        <row r="52">
          <cell r="B52" t="str">
            <v>Main Panel</v>
          </cell>
        </row>
      </sheetData>
      <sheetData sheetId="1720">
        <row r="52">
          <cell r="B52" t="str">
            <v>Main Panel</v>
          </cell>
        </row>
      </sheetData>
      <sheetData sheetId="1721">
        <row r="52">
          <cell r="B52" t="str">
            <v>Main Panel</v>
          </cell>
        </row>
      </sheetData>
      <sheetData sheetId="1722">
        <row r="52">
          <cell r="B52" t="str">
            <v>Main Panel</v>
          </cell>
        </row>
      </sheetData>
      <sheetData sheetId="1723">
        <row r="52">
          <cell r="B52" t="str">
            <v>Main Panel</v>
          </cell>
        </row>
      </sheetData>
      <sheetData sheetId="1724">
        <row r="52">
          <cell r="B52" t="str">
            <v>Main Panel</v>
          </cell>
        </row>
      </sheetData>
      <sheetData sheetId="1725">
        <row r="52">
          <cell r="B52" t="str">
            <v>Main Panel</v>
          </cell>
        </row>
      </sheetData>
      <sheetData sheetId="1726">
        <row r="52">
          <cell r="B52" t="str">
            <v>Main Panel</v>
          </cell>
        </row>
      </sheetData>
      <sheetData sheetId="1727">
        <row r="52">
          <cell r="B52" t="str">
            <v>Main Panel</v>
          </cell>
        </row>
      </sheetData>
      <sheetData sheetId="1728">
        <row r="52">
          <cell r="B52" t="str">
            <v>Main Panel</v>
          </cell>
        </row>
      </sheetData>
      <sheetData sheetId="1729">
        <row r="52">
          <cell r="B52" t="str">
            <v>Main Panel</v>
          </cell>
        </row>
      </sheetData>
      <sheetData sheetId="1730">
        <row r="52">
          <cell r="B52" t="str">
            <v>Main Panel</v>
          </cell>
        </row>
      </sheetData>
      <sheetData sheetId="1731">
        <row r="52">
          <cell r="B52" t="str">
            <v>Main Panel</v>
          </cell>
        </row>
      </sheetData>
      <sheetData sheetId="1732">
        <row r="52">
          <cell r="B52" t="str">
            <v>Main Panel</v>
          </cell>
        </row>
      </sheetData>
      <sheetData sheetId="1733"/>
      <sheetData sheetId="1734"/>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ow r="52">
          <cell r="B52" t="str">
            <v>Main Panel</v>
          </cell>
        </row>
      </sheetData>
      <sheetData sheetId="1852">
        <row r="52">
          <cell r="B52" t="str">
            <v>Main Panel</v>
          </cell>
        </row>
      </sheetData>
      <sheetData sheetId="1853">
        <row r="52">
          <cell r="B52" t="str">
            <v>Main Panel</v>
          </cell>
        </row>
      </sheetData>
      <sheetData sheetId="1854">
        <row r="52">
          <cell r="B52" t="str">
            <v>Main Panel</v>
          </cell>
        </row>
      </sheetData>
      <sheetData sheetId="1855">
        <row r="52">
          <cell r="B52" t="str">
            <v>Main Panel</v>
          </cell>
        </row>
      </sheetData>
      <sheetData sheetId="1856">
        <row r="52">
          <cell r="B52" t="str">
            <v>Main Panel</v>
          </cell>
        </row>
      </sheetData>
      <sheetData sheetId="1857">
        <row r="52">
          <cell r="B52" t="str">
            <v>Main Panel</v>
          </cell>
        </row>
      </sheetData>
      <sheetData sheetId="1858">
        <row r="52">
          <cell r="B52" t="str">
            <v>Main Panel</v>
          </cell>
        </row>
      </sheetData>
      <sheetData sheetId="1859">
        <row r="52">
          <cell r="B52" t="str">
            <v>Main Panel</v>
          </cell>
        </row>
      </sheetData>
      <sheetData sheetId="1860">
        <row r="52">
          <cell r="B52" t="str">
            <v>Main Panel</v>
          </cell>
        </row>
      </sheetData>
      <sheetData sheetId="1861">
        <row r="52">
          <cell r="B52" t="str">
            <v>Main Panel</v>
          </cell>
        </row>
      </sheetData>
      <sheetData sheetId="1862">
        <row r="52">
          <cell r="B52" t="str">
            <v>Main Panel</v>
          </cell>
        </row>
      </sheetData>
      <sheetData sheetId="1863">
        <row r="52">
          <cell r="B52" t="str">
            <v>Main Panel</v>
          </cell>
        </row>
      </sheetData>
      <sheetData sheetId="1864">
        <row r="52">
          <cell r="B52" t="str">
            <v>Main Panel</v>
          </cell>
        </row>
      </sheetData>
      <sheetData sheetId="1865">
        <row r="52">
          <cell r="B52" t="str">
            <v>Main Panel</v>
          </cell>
        </row>
      </sheetData>
      <sheetData sheetId="1866">
        <row r="52">
          <cell r="B52" t="str">
            <v>Main Panel</v>
          </cell>
        </row>
      </sheetData>
      <sheetData sheetId="1867">
        <row r="52">
          <cell r="B52" t="str">
            <v>Main Panel</v>
          </cell>
        </row>
      </sheetData>
      <sheetData sheetId="1868">
        <row r="52">
          <cell r="B52" t="str">
            <v>Main Panel</v>
          </cell>
        </row>
      </sheetData>
      <sheetData sheetId="1869">
        <row r="52">
          <cell r="B52" t="str">
            <v>Main Panel</v>
          </cell>
        </row>
      </sheetData>
      <sheetData sheetId="1870">
        <row r="52">
          <cell r="B52" t="str">
            <v>Main Panel</v>
          </cell>
        </row>
      </sheetData>
      <sheetData sheetId="1871">
        <row r="52">
          <cell r="B52" t="str">
            <v>Main Panel</v>
          </cell>
        </row>
      </sheetData>
      <sheetData sheetId="1872">
        <row r="52">
          <cell r="B52" t="str">
            <v>Main Panel</v>
          </cell>
        </row>
      </sheetData>
      <sheetData sheetId="1873">
        <row r="52">
          <cell r="B52" t="str">
            <v>Main Panel</v>
          </cell>
        </row>
      </sheetData>
      <sheetData sheetId="1874">
        <row r="52">
          <cell r="B52" t="str">
            <v>Main Panel</v>
          </cell>
        </row>
      </sheetData>
      <sheetData sheetId="1875">
        <row r="52">
          <cell r="B52" t="str">
            <v>Main Panel</v>
          </cell>
        </row>
      </sheetData>
      <sheetData sheetId="1876">
        <row r="52">
          <cell r="B52" t="str">
            <v>Main Panel</v>
          </cell>
        </row>
      </sheetData>
      <sheetData sheetId="1877">
        <row r="52">
          <cell r="B52" t="str">
            <v>Main Panel</v>
          </cell>
        </row>
      </sheetData>
      <sheetData sheetId="1878">
        <row r="52">
          <cell r="B52" t="str">
            <v>Main Panel</v>
          </cell>
        </row>
      </sheetData>
      <sheetData sheetId="1879">
        <row r="52">
          <cell r="B52" t="str">
            <v>Main Panel</v>
          </cell>
        </row>
      </sheetData>
      <sheetData sheetId="1880">
        <row r="52">
          <cell r="B52" t="str">
            <v>Main Panel</v>
          </cell>
        </row>
      </sheetData>
      <sheetData sheetId="1881">
        <row r="52">
          <cell r="B52" t="str">
            <v>Main Panel</v>
          </cell>
        </row>
      </sheetData>
      <sheetData sheetId="1882">
        <row r="52">
          <cell r="B52" t="str">
            <v>Main Panel</v>
          </cell>
        </row>
      </sheetData>
      <sheetData sheetId="1883">
        <row r="52">
          <cell r="B52" t="str">
            <v>Main Panel</v>
          </cell>
        </row>
      </sheetData>
      <sheetData sheetId="1884">
        <row r="52">
          <cell r="B52" t="str">
            <v>Main Panel</v>
          </cell>
        </row>
      </sheetData>
      <sheetData sheetId="1885">
        <row r="52">
          <cell r="B52" t="str">
            <v>Main Panel</v>
          </cell>
        </row>
      </sheetData>
      <sheetData sheetId="1886">
        <row r="52">
          <cell r="B52" t="str">
            <v>Main Panel</v>
          </cell>
        </row>
      </sheetData>
      <sheetData sheetId="1887">
        <row r="52">
          <cell r="B52" t="str">
            <v>Main Panel</v>
          </cell>
        </row>
      </sheetData>
      <sheetData sheetId="1888">
        <row r="52">
          <cell r="B52" t="str">
            <v>Main Panel</v>
          </cell>
        </row>
      </sheetData>
      <sheetData sheetId="1889">
        <row r="52">
          <cell r="B52" t="str">
            <v>Main Panel</v>
          </cell>
        </row>
      </sheetData>
      <sheetData sheetId="1890">
        <row r="52">
          <cell r="B52" t="str">
            <v>Main Panel</v>
          </cell>
        </row>
      </sheetData>
      <sheetData sheetId="1891">
        <row r="52">
          <cell r="B52" t="str">
            <v>Main Panel</v>
          </cell>
        </row>
      </sheetData>
      <sheetData sheetId="1892">
        <row r="52">
          <cell r="B52" t="str">
            <v>Main Panel</v>
          </cell>
        </row>
      </sheetData>
      <sheetData sheetId="1893">
        <row r="52">
          <cell r="B52" t="str">
            <v>Main Panel</v>
          </cell>
        </row>
      </sheetData>
      <sheetData sheetId="1894">
        <row r="52">
          <cell r="B52" t="str">
            <v>Main Panel</v>
          </cell>
        </row>
      </sheetData>
      <sheetData sheetId="1895">
        <row r="52">
          <cell r="B52" t="str">
            <v>Main Panel</v>
          </cell>
        </row>
      </sheetData>
      <sheetData sheetId="1896">
        <row r="52">
          <cell r="B52" t="str">
            <v>Main Panel</v>
          </cell>
        </row>
      </sheetData>
      <sheetData sheetId="1897">
        <row r="52">
          <cell r="B52" t="str">
            <v>Main Panel</v>
          </cell>
        </row>
      </sheetData>
      <sheetData sheetId="1898">
        <row r="52">
          <cell r="B52" t="str">
            <v>Main Panel</v>
          </cell>
        </row>
      </sheetData>
      <sheetData sheetId="1899">
        <row r="52">
          <cell r="B52" t="str">
            <v>Main Panel</v>
          </cell>
        </row>
      </sheetData>
      <sheetData sheetId="1900">
        <row r="52">
          <cell r="B52" t="str">
            <v>Main Panel</v>
          </cell>
        </row>
      </sheetData>
      <sheetData sheetId="1901">
        <row r="52">
          <cell r="B52" t="str">
            <v>Main Panel</v>
          </cell>
        </row>
      </sheetData>
      <sheetData sheetId="1902">
        <row r="52">
          <cell r="B52" t="str">
            <v>Main Panel</v>
          </cell>
        </row>
      </sheetData>
      <sheetData sheetId="1903">
        <row r="52">
          <cell r="B52" t="str">
            <v>Main Panel</v>
          </cell>
        </row>
      </sheetData>
      <sheetData sheetId="1904">
        <row r="52">
          <cell r="B52" t="str">
            <v>Main Panel</v>
          </cell>
        </row>
      </sheetData>
      <sheetData sheetId="1905">
        <row r="52">
          <cell r="B52" t="str">
            <v>Main Panel</v>
          </cell>
        </row>
      </sheetData>
      <sheetData sheetId="1906">
        <row r="52">
          <cell r="B52" t="str">
            <v>Main Panel</v>
          </cell>
        </row>
      </sheetData>
      <sheetData sheetId="1907">
        <row r="52">
          <cell r="B52" t="str">
            <v>Main Panel</v>
          </cell>
        </row>
      </sheetData>
      <sheetData sheetId="1908">
        <row r="52">
          <cell r="B52" t="str">
            <v>Main Panel</v>
          </cell>
        </row>
      </sheetData>
      <sheetData sheetId="1909">
        <row r="52">
          <cell r="B52" t="str">
            <v>Main Panel</v>
          </cell>
        </row>
      </sheetData>
      <sheetData sheetId="1910">
        <row r="52">
          <cell r="B52" t="str">
            <v>Main Panel</v>
          </cell>
        </row>
      </sheetData>
      <sheetData sheetId="1911">
        <row r="52">
          <cell r="B52" t="str">
            <v>Main Panel</v>
          </cell>
        </row>
      </sheetData>
      <sheetData sheetId="1912">
        <row r="52">
          <cell r="B52" t="str">
            <v>Main Panel</v>
          </cell>
        </row>
      </sheetData>
      <sheetData sheetId="1913">
        <row r="52">
          <cell r="B52" t="str">
            <v>Main Panel</v>
          </cell>
        </row>
      </sheetData>
      <sheetData sheetId="1914">
        <row r="52">
          <cell r="B52" t="str">
            <v>Main Panel</v>
          </cell>
        </row>
      </sheetData>
      <sheetData sheetId="1915">
        <row r="52">
          <cell r="B52" t="str">
            <v>Main Panel</v>
          </cell>
        </row>
      </sheetData>
      <sheetData sheetId="1916">
        <row r="52">
          <cell r="B52" t="str">
            <v>Main Panel</v>
          </cell>
        </row>
      </sheetData>
      <sheetData sheetId="1917">
        <row r="52">
          <cell r="B52" t="str">
            <v>Main Panel</v>
          </cell>
        </row>
      </sheetData>
      <sheetData sheetId="1918">
        <row r="52">
          <cell r="B52" t="str">
            <v>Main Panel</v>
          </cell>
        </row>
      </sheetData>
      <sheetData sheetId="1919">
        <row r="52">
          <cell r="B52" t="str">
            <v>Main Panel</v>
          </cell>
        </row>
      </sheetData>
      <sheetData sheetId="1920">
        <row r="52">
          <cell r="B52" t="str">
            <v>Main Panel</v>
          </cell>
        </row>
      </sheetData>
      <sheetData sheetId="1921">
        <row r="52">
          <cell r="B52" t="str">
            <v>Main Panel</v>
          </cell>
        </row>
      </sheetData>
      <sheetData sheetId="1922">
        <row r="52">
          <cell r="B52" t="str">
            <v>Main Panel</v>
          </cell>
        </row>
      </sheetData>
      <sheetData sheetId="1923">
        <row r="52">
          <cell r="B52" t="str">
            <v>Main Panel</v>
          </cell>
        </row>
      </sheetData>
      <sheetData sheetId="1924">
        <row r="52">
          <cell r="B52" t="str">
            <v>Main Panel</v>
          </cell>
        </row>
      </sheetData>
      <sheetData sheetId="1925">
        <row r="52">
          <cell r="B52" t="str">
            <v>Main Panel</v>
          </cell>
        </row>
      </sheetData>
      <sheetData sheetId="1926">
        <row r="52">
          <cell r="B52" t="str">
            <v>Main Panel</v>
          </cell>
        </row>
      </sheetData>
      <sheetData sheetId="1927">
        <row r="52">
          <cell r="B52" t="str">
            <v>Main Panel</v>
          </cell>
        </row>
      </sheetData>
      <sheetData sheetId="1928">
        <row r="52">
          <cell r="B52" t="str">
            <v>Main Panel</v>
          </cell>
        </row>
      </sheetData>
      <sheetData sheetId="1929">
        <row r="52">
          <cell r="B52" t="str">
            <v>Main Panel</v>
          </cell>
        </row>
      </sheetData>
      <sheetData sheetId="1930">
        <row r="52">
          <cell r="B52" t="str">
            <v>Main Panel</v>
          </cell>
        </row>
      </sheetData>
      <sheetData sheetId="1931">
        <row r="52">
          <cell r="B52" t="str">
            <v>Main Panel</v>
          </cell>
        </row>
      </sheetData>
      <sheetData sheetId="1932">
        <row r="52">
          <cell r="B52" t="str">
            <v>Main Panel</v>
          </cell>
        </row>
      </sheetData>
      <sheetData sheetId="1933">
        <row r="52">
          <cell r="B52" t="str">
            <v>Main Panel</v>
          </cell>
        </row>
      </sheetData>
      <sheetData sheetId="1934">
        <row r="52">
          <cell r="B52" t="str">
            <v>Main Panel</v>
          </cell>
        </row>
      </sheetData>
      <sheetData sheetId="1935">
        <row r="52">
          <cell r="B52" t="str">
            <v>Main Panel</v>
          </cell>
        </row>
      </sheetData>
      <sheetData sheetId="1936">
        <row r="52">
          <cell r="B52" t="str">
            <v>Main Panel</v>
          </cell>
        </row>
      </sheetData>
      <sheetData sheetId="1937">
        <row r="52">
          <cell r="B52" t="str">
            <v>Main Panel</v>
          </cell>
        </row>
      </sheetData>
      <sheetData sheetId="1938">
        <row r="52">
          <cell r="B52" t="str">
            <v>Main Panel</v>
          </cell>
        </row>
      </sheetData>
      <sheetData sheetId="1939">
        <row r="52">
          <cell r="B52" t="str">
            <v>Main Panel</v>
          </cell>
        </row>
      </sheetData>
      <sheetData sheetId="1940">
        <row r="52">
          <cell r="B52" t="str">
            <v>Main Panel</v>
          </cell>
        </row>
      </sheetData>
      <sheetData sheetId="1941">
        <row r="52">
          <cell r="B52" t="str">
            <v>Main Panel</v>
          </cell>
        </row>
      </sheetData>
      <sheetData sheetId="1942">
        <row r="52">
          <cell r="B52" t="str">
            <v>Main Panel</v>
          </cell>
        </row>
      </sheetData>
      <sheetData sheetId="1943">
        <row r="52">
          <cell r="B52" t="str">
            <v>Main Panel</v>
          </cell>
        </row>
      </sheetData>
      <sheetData sheetId="1944">
        <row r="52">
          <cell r="B52" t="str">
            <v>Main Panel</v>
          </cell>
        </row>
      </sheetData>
      <sheetData sheetId="1945">
        <row r="52">
          <cell r="B52" t="str">
            <v>Main Panel</v>
          </cell>
        </row>
      </sheetData>
      <sheetData sheetId="1946">
        <row r="52">
          <cell r="B52" t="str">
            <v>Main Panel</v>
          </cell>
        </row>
      </sheetData>
      <sheetData sheetId="1947">
        <row r="52">
          <cell r="B52" t="str">
            <v>Main Panel</v>
          </cell>
        </row>
      </sheetData>
      <sheetData sheetId="1948">
        <row r="52">
          <cell r="B52" t="str">
            <v>Main Panel</v>
          </cell>
        </row>
      </sheetData>
      <sheetData sheetId="1949">
        <row r="52">
          <cell r="B52" t="str">
            <v>Main Panel</v>
          </cell>
        </row>
      </sheetData>
      <sheetData sheetId="1950">
        <row r="52">
          <cell r="B52" t="str">
            <v>Main Panel</v>
          </cell>
        </row>
      </sheetData>
      <sheetData sheetId="1951">
        <row r="52">
          <cell r="B52" t="str">
            <v>Main Panel</v>
          </cell>
        </row>
      </sheetData>
      <sheetData sheetId="1952">
        <row r="52">
          <cell r="B52" t="str">
            <v>Main Panel</v>
          </cell>
        </row>
      </sheetData>
      <sheetData sheetId="1953">
        <row r="52">
          <cell r="B52" t="str">
            <v>Main Panel</v>
          </cell>
        </row>
      </sheetData>
      <sheetData sheetId="1954">
        <row r="52">
          <cell r="B52" t="str">
            <v>Main Panel</v>
          </cell>
        </row>
      </sheetData>
      <sheetData sheetId="1955">
        <row r="52">
          <cell r="B52" t="str">
            <v>Main Panel</v>
          </cell>
        </row>
      </sheetData>
      <sheetData sheetId="1956">
        <row r="52">
          <cell r="B52" t="str">
            <v>Main Panel</v>
          </cell>
        </row>
      </sheetData>
      <sheetData sheetId="1957">
        <row r="52">
          <cell r="B52" t="str">
            <v>Main Panel</v>
          </cell>
        </row>
      </sheetData>
      <sheetData sheetId="1958">
        <row r="52">
          <cell r="B52" t="str">
            <v>Main Panel</v>
          </cell>
        </row>
      </sheetData>
      <sheetData sheetId="1959">
        <row r="52">
          <cell r="B52" t="str">
            <v>Main Panel</v>
          </cell>
        </row>
      </sheetData>
      <sheetData sheetId="1960">
        <row r="52">
          <cell r="B52" t="str">
            <v>Main Panel</v>
          </cell>
        </row>
      </sheetData>
      <sheetData sheetId="1961">
        <row r="52">
          <cell r="B52" t="str">
            <v>Main Panel</v>
          </cell>
        </row>
      </sheetData>
      <sheetData sheetId="1962">
        <row r="52">
          <cell r="B52" t="str">
            <v>Main Panel</v>
          </cell>
        </row>
      </sheetData>
      <sheetData sheetId="1963">
        <row r="52">
          <cell r="B52" t="str">
            <v>Main Panel</v>
          </cell>
        </row>
      </sheetData>
      <sheetData sheetId="1964">
        <row r="52">
          <cell r="B52" t="str">
            <v>Main Panel</v>
          </cell>
        </row>
      </sheetData>
      <sheetData sheetId="1965">
        <row r="52">
          <cell r="B52" t="str">
            <v>Main Panel</v>
          </cell>
        </row>
      </sheetData>
      <sheetData sheetId="1966">
        <row r="52">
          <cell r="B52" t="str">
            <v>Main Panel</v>
          </cell>
        </row>
      </sheetData>
      <sheetData sheetId="1967">
        <row r="52">
          <cell r="B52" t="str">
            <v>Main Panel</v>
          </cell>
        </row>
      </sheetData>
      <sheetData sheetId="1968">
        <row r="52">
          <cell r="B52" t="str">
            <v>Main Panel</v>
          </cell>
        </row>
      </sheetData>
      <sheetData sheetId="1969">
        <row r="52">
          <cell r="B52" t="str">
            <v>Main Panel</v>
          </cell>
        </row>
      </sheetData>
      <sheetData sheetId="1970">
        <row r="52">
          <cell r="B52" t="str">
            <v>Main Panel</v>
          </cell>
        </row>
      </sheetData>
      <sheetData sheetId="1971">
        <row r="52">
          <cell r="B52" t="str">
            <v>Main Panel</v>
          </cell>
        </row>
      </sheetData>
      <sheetData sheetId="1972">
        <row r="52">
          <cell r="B52" t="str">
            <v>Main Panel</v>
          </cell>
        </row>
      </sheetData>
      <sheetData sheetId="1973">
        <row r="52">
          <cell r="B52" t="str">
            <v>Main Panel</v>
          </cell>
        </row>
      </sheetData>
      <sheetData sheetId="1974">
        <row r="52">
          <cell r="B52" t="str">
            <v>Main Panel</v>
          </cell>
        </row>
      </sheetData>
      <sheetData sheetId="1975">
        <row r="52">
          <cell r="B52" t="str">
            <v>Main Panel</v>
          </cell>
        </row>
      </sheetData>
      <sheetData sheetId="1976">
        <row r="52">
          <cell r="B52" t="str">
            <v>Main Panel</v>
          </cell>
        </row>
      </sheetData>
      <sheetData sheetId="1977">
        <row r="52">
          <cell r="B52" t="str">
            <v>Main Panel</v>
          </cell>
        </row>
      </sheetData>
      <sheetData sheetId="1978">
        <row r="52">
          <cell r="B52" t="str">
            <v>Main Panel</v>
          </cell>
        </row>
      </sheetData>
      <sheetData sheetId="1979">
        <row r="52">
          <cell r="B52" t="str">
            <v>Main Panel</v>
          </cell>
        </row>
      </sheetData>
      <sheetData sheetId="1980">
        <row r="52">
          <cell r="B52" t="str">
            <v>Main Panel</v>
          </cell>
        </row>
      </sheetData>
      <sheetData sheetId="1981">
        <row r="52">
          <cell r="B52" t="str">
            <v>Main Panel</v>
          </cell>
        </row>
      </sheetData>
      <sheetData sheetId="1982">
        <row r="52">
          <cell r="B52" t="str">
            <v>Main Panel</v>
          </cell>
        </row>
      </sheetData>
      <sheetData sheetId="1983">
        <row r="52">
          <cell r="B52" t="str">
            <v>Main Panel</v>
          </cell>
        </row>
      </sheetData>
      <sheetData sheetId="1984">
        <row r="52">
          <cell r="B52" t="str">
            <v>Main Panel</v>
          </cell>
        </row>
      </sheetData>
      <sheetData sheetId="1985">
        <row r="52">
          <cell r="B52" t="str">
            <v>Main Panel</v>
          </cell>
        </row>
      </sheetData>
      <sheetData sheetId="1986">
        <row r="52">
          <cell r="B52" t="str">
            <v>Main Panel</v>
          </cell>
        </row>
      </sheetData>
      <sheetData sheetId="1987">
        <row r="52">
          <cell r="B52" t="str">
            <v>Main Panel</v>
          </cell>
        </row>
      </sheetData>
      <sheetData sheetId="1988">
        <row r="52">
          <cell r="B52" t="str">
            <v>Main Panel</v>
          </cell>
        </row>
      </sheetData>
      <sheetData sheetId="1989">
        <row r="52">
          <cell r="B52" t="str">
            <v>Main Panel</v>
          </cell>
        </row>
      </sheetData>
      <sheetData sheetId="1990">
        <row r="52">
          <cell r="B52" t="str">
            <v>Main Panel</v>
          </cell>
        </row>
      </sheetData>
      <sheetData sheetId="1991">
        <row r="52">
          <cell r="B52" t="str">
            <v>Main Panel</v>
          </cell>
        </row>
      </sheetData>
      <sheetData sheetId="1992">
        <row r="52">
          <cell r="B52" t="str">
            <v>Main Panel</v>
          </cell>
        </row>
      </sheetData>
      <sheetData sheetId="1993">
        <row r="52">
          <cell r="B52" t="str">
            <v>Main Panel</v>
          </cell>
        </row>
      </sheetData>
      <sheetData sheetId="1994">
        <row r="52">
          <cell r="B52" t="str">
            <v>Main Panel</v>
          </cell>
        </row>
      </sheetData>
      <sheetData sheetId="1995">
        <row r="52">
          <cell r="B52" t="str">
            <v>Main Panel</v>
          </cell>
        </row>
      </sheetData>
      <sheetData sheetId="1996">
        <row r="52">
          <cell r="B52" t="str">
            <v>Main Panel</v>
          </cell>
        </row>
      </sheetData>
      <sheetData sheetId="1997">
        <row r="52">
          <cell r="B52" t="str">
            <v>Main Panel</v>
          </cell>
        </row>
      </sheetData>
      <sheetData sheetId="1998">
        <row r="52">
          <cell r="B52" t="str">
            <v>Main Panel</v>
          </cell>
        </row>
      </sheetData>
      <sheetData sheetId="1999">
        <row r="52">
          <cell r="B52" t="str">
            <v>Main Panel</v>
          </cell>
        </row>
      </sheetData>
      <sheetData sheetId="2000">
        <row r="52">
          <cell r="B52" t="str">
            <v>Main Panel</v>
          </cell>
        </row>
      </sheetData>
      <sheetData sheetId="2001">
        <row r="52">
          <cell r="B52" t="str">
            <v>Main Panel</v>
          </cell>
        </row>
      </sheetData>
      <sheetData sheetId="2002">
        <row r="52">
          <cell r="B52" t="str">
            <v>Main Panel</v>
          </cell>
        </row>
      </sheetData>
      <sheetData sheetId="2003">
        <row r="52">
          <cell r="B52" t="str">
            <v>Main Panel</v>
          </cell>
        </row>
      </sheetData>
      <sheetData sheetId="2004">
        <row r="52">
          <cell r="B52" t="str">
            <v>Main Panel</v>
          </cell>
        </row>
      </sheetData>
      <sheetData sheetId="2005">
        <row r="52">
          <cell r="B52" t="str">
            <v>Main Panel</v>
          </cell>
        </row>
      </sheetData>
      <sheetData sheetId="2006">
        <row r="52">
          <cell r="B52" t="str">
            <v>Main Panel</v>
          </cell>
        </row>
      </sheetData>
      <sheetData sheetId="2007">
        <row r="52">
          <cell r="B52" t="str">
            <v>Main Panel</v>
          </cell>
        </row>
      </sheetData>
      <sheetData sheetId="2008">
        <row r="52">
          <cell r="B52" t="str">
            <v>Main Panel</v>
          </cell>
        </row>
      </sheetData>
      <sheetData sheetId="2009">
        <row r="52">
          <cell r="B52" t="str">
            <v>Main Panel</v>
          </cell>
        </row>
      </sheetData>
      <sheetData sheetId="2010">
        <row r="52">
          <cell r="B52" t="str">
            <v>Main Panel</v>
          </cell>
        </row>
      </sheetData>
      <sheetData sheetId="2011">
        <row r="52">
          <cell r="B52" t="str">
            <v>Main Panel</v>
          </cell>
        </row>
      </sheetData>
      <sheetData sheetId="2012">
        <row r="52">
          <cell r="B52" t="str">
            <v>Main Panel</v>
          </cell>
        </row>
      </sheetData>
      <sheetData sheetId="2013">
        <row r="52">
          <cell r="B52" t="str">
            <v>Main Panel</v>
          </cell>
        </row>
      </sheetData>
      <sheetData sheetId="2014">
        <row r="52">
          <cell r="B52" t="str">
            <v>Main Panel</v>
          </cell>
        </row>
      </sheetData>
      <sheetData sheetId="2015">
        <row r="52">
          <cell r="B52" t="str">
            <v>Main Panel</v>
          </cell>
        </row>
      </sheetData>
      <sheetData sheetId="2016">
        <row r="52">
          <cell r="B52" t="str">
            <v>Main Panel</v>
          </cell>
        </row>
      </sheetData>
      <sheetData sheetId="2017">
        <row r="52">
          <cell r="B52" t="str">
            <v>Main Panel</v>
          </cell>
        </row>
      </sheetData>
      <sheetData sheetId="2018">
        <row r="52">
          <cell r="B52" t="str">
            <v>Main Panel</v>
          </cell>
        </row>
      </sheetData>
      <sheetData sheetId="2019">
        <row r="52">
          <cell r="B52" t="str">
            <v>Main Panel</v>
          </cell>
        </row>
      </sheetData>
      <sheetData sheetId="2020">
        <row r="52">
          <cell r="B52" t="str">
            <v>Main Panel</v>
          </cell>
        </row>
      </sheetData>
      <sheetData sheetId="2021">
        <row r="52">
          <cell r="B52" t="str">
            <v>Main Panel</v>
          </cell>
        </row>
      </sheetData>
      <sheetData sheetId="2022">
        <row r="52">
          <cell r="B52" t="str">
            <v>Main Panel</v>
          </cell>
        </row>
      </sheetData>
      <sheetData sheetId="2023">
        <row r="52">
          <cell r="B52" t="str">
            <v>Main Panel</v>
          </cell>
        </row>
      </sheetData>
      <sheetData sheetId="2024">
        <row r="52">
          <cell r="B52" t="str">
            <v>Main Panel</v>
          </cell>
        </row>
      </sheetData>
      <sheetData sheetId="2025">
        <row r="52">
          <cell r="B52" t="str">
            <v>Main Panel</v>
          </cell>
        </row>
      </sheetData>
      <sheetData sheetId="2026">
        <row r="52">
          <cell r="B52" t="str">
            <v>Main Panel</v>
          </cell>
        </row>
      </sheetData>
      <sheetData sheetId="2027">
        <row r="52">
          <cell r="B52" t="str">
            <v>Main Panel</v>
          </cell>
        </row>
      </sheetData>
      <sheetData sheetId="2028">
        <row r="52">
          <cell r="B52" t="str">
            <v>Main Panel</v>
          </cell>
        </row>
      </sheetData>
      <sheetData sheetId="2029">
        <row r="52">
          <cell r="B52" t="str">
            <v>Main Panel</v>
          </cell>
        </row>
      </sheetData>
      <sheetData sheetId="2030">
        <row r="52">
          <cell r="B52" t="str">
            <v>Main Panel</v>
          </cell>
        </row>
      </sheetData>
      <sheetData sheetId="2031">
        <row r="52">
          <cell r="B52" t="str">
            <v>Main Panel</v>
          </cell>
        </row>
      </sheetData>
      <sheetData sheetId="2032">
        <row r="52">
          <cell r="B52" t="str">
            <v>Main Panel</v>
          </cell>
        </row>
      </sheetData>
      <sheetData sheetId="2033">
        <row r="52">
          <cell r="B52" t="str">
            <v>Main Panel</v>
          </cell>
        </row>
      </sheetData>
      <sheetData sheetId="2034">
        <row r="52">
          <cell r="B52" t="str">
            <v>Main Panel</v>
          </cell>
        </row>
      </sheetData>
      <sheetData sheetId="2035">
        <row r="52">
          <cell r="B52" t="str">
            <v>Main Panel</v>
          </cell>
        </row>
      </sheetData>
      <sheetData sheetId="2036">
        <row r="52">
          <cell r="B52" t="str">
            <v>Main Panel</v>
          </cell>
        </row>
      </sheetData>
      <sheetData sheetId="2037">
        <row r="52">
          <cell r="B52" t="str">
            <v>Main Panel</v>
          </cell>
        </row>
      </sheetData>
      <sheetData sheetId="2038">
        <row r="52">
          <cell r="B52" t="str">
            <v>Main Panel</v>
          </cell>
        </row>
      </sheetData>
      <sheetData sheetId="2039">
        <row r="52">
          <cell r="B52" t="str">
            <v>Main Panel</v>
          </cell>
        </row>
      </sheetData>
      <sheetData sheetId="2040">
        <row r="52">
          <cell r="B52" t="str">
            <v>Main Panel</v>
          </cell>
        </row>
      </sheetData>
      <sheetData sheetId="2041">
        <row r="52">
          <cell r="B52" t="str">
            <v>Main Panel</v>
          </cell>
        </row>
      </sheetData>
      <sheetData sheetId="2042">
        <row r="52">
          <cell r="B52" t="str">
            <v>Main Panel</v>
          </cell>
        </row>
      </sheetData>
      <sheetData sheetId="2043">
        <row r="52">
          <cell r="B52" t="str">
            <v>Main Panel</v>
          </cell>
        </row>
      </sheetData>
      <sheetData sheetId="2044">
        <row r="52">
          <cell r="B52" t="str">
            <v>Main Panel</v>
          </cell>
        </row>
      </sheetData>
      <sheetData sheetId="2045">
        <row r="52">
          <cell r="B52" t="str">
            <v>Main Panel</v>
          </cell>
        </row>
      </sheetData>
      <sheetData sheetId="2046">
        <row r="52">
          <cell r="B52" t="str">
            <v>Main Panel</v>
          </cell>
        </row>
      </sheetData>
      <sheetData sheetId="2047">
        <row r="52">
          <cell r="B52" t="str">
            <v>Main Panel</v>
          </cell>
        </row>
      </sheetData>
      <sheetData sheetId="2048">
        <row r="52">
          <cell r="B52" t="str">
            <v>Main Panel</v>
          </cell>
        </row>
      </sheetData>
      <sheetData sheetId="2049">
        <row r="52">
          <cell r="B52" t="str">
            <v>Main Panel</v>
          </cell>
        </row>
      </sheetData>
      <sheetData sheetId="2050">
        <row r="52">
          <cell r="B52" t="str">
            <v>Main Panel</v>
          </cell>
        </row>
      </sheetData>
      <sheetData sheetId="2051">
        <row r="52">
          <cell r="B52" t="str">
            <v>Main Panel</v>
          </cell>
        </row>
      </sheetData>
      <sheetData sheetId="2052">
        <row r="52">
          <cell r="B52" t="str">
            <v>Main Panel</v>
          </cell>
        </row>
      </sheetData>
      <sheetData sheetId="2053">
        <row r="52">
          <cell r="B52" t="str">
            <v>Main Panel</v>
          </cell>
        </row>
      </sheetData>
      <sheetData sheetId="2054">
        <row r="52">
          <cell r="B52" t="str">
            <v>Main Panel</v>
          </cell>
        </row>
      </sheetData>
      <sheetData sheetId="2055">
        <row r="52">
          <cell r="B52" t="str">
            <v>Main Panel</v>
          </cell>
        </row>
      </sheetData>
      <sheetData sheetId="2056">
        <row r="52">
          <cell r="B52" t="str">
            <v>Main Panel</v>
          </cell>
        </row>
      </sheetData>
      <sheetData sheetId="2057">
        <row r="52">
          <cell r="B52" t="str">
            <v>Main Panel</v>
          </cell>
        </row>
      </sheetData>
      <sheetData sheetId="2058">
        <row r="52">
          <cell r="B52" t="str">
            <v>Main Panel</v>
          </cell>
        </row>
      </sheetData>
      <sheetData sheetId="2059">
        <row r="52">
          <cell r="B52" t="str">
            <v>Main Panel</v>
          </cell>
        </row>
      </sheetData>
      <sheetData sheetId="2060">
        <row r="52">
          <cell r="B52" t="str">
            <v>Main Panel</v>
          </cell>
        </row>
      </sheetData>
      <sheetData sheetId="2061">
        <row r="52">
          <cell r="B52" t="str">
            <v>Main Panel</v>
          </cell>
        </row>
      </sheetData>
      <sheetData sheetId="2062">
        <row r="52">
          <cell r="B52" t="str">
            <v>Main Panel</v>
          </cell>
        </row>
      </sheetData>
      <sheetData sheetId="2063">
        <row r="52">
          <cell r="B52" t="str">
            <v>Main Panel</v>
          </cell>
        </row>
      </sheetData>
      <sheetData sheetId="2064">
        <row r="52">
          <cell r="B52" t="str">
            <v>Main Panel</v>
          </cell>
        </row>
      </sheetData>
      <sheetData sheetId="2065">
        <row r="52">
          <cell r="B52" t="str">
            <v>Main Panel</v>
          </cell>
        </row>
      </sheetData>
      <sheetData sheetId="2066">
        <row r="52">
          <cell r="B52" t="str">
            <v>Main Panel</v>
          </cell>
        </row>
      </sheetData>
      <sheetData sheetId="2067">
        <row r="52">
          <cell r="B52" t="str">
            <v>Main Panel</v>
          </cell>
        </row>
      </sheetData>
      <sheetData sheetId="2068">
        <row r="52">
          <cell r="B52" t="str">
            <v>Main Panel</v>
          </cell>
        </row>
      </sheetData>
      <sheetData sheetId="2069">
        <row r="52">
          <cell r="B52" t="str">
            <v>Main Panel</v>
          </cell>
        </row>
      </sheetData>
      <sheetData sheetId="2070">
        <row r="52">
          <cell r="B52" t="str">
            <v>Main Panel</v>
          </cell>
        </row>
      </sheetData>
      <sheetData sheetId="2071">
        <row r="52">
          <cell r="B52" t="str">
            <v>Main Panel</v>
          </cell>
        </row>
      </sheetData>
      <sheetData sheetId="2072">
        <row r="52">
          <cell r="B52" t="str">
            <v>Main Panel</v>
          </cell>
        </row>
      </sheetData>
      <sheetData sheetId="2073">
        <row r="52">
          <cell r="B52" t="str">
            <v>Main Panel</v>
          </cell>
        </row>
      </sheetData>
      <sheetData sheetId="2074">
        <row r="52">
          <cell r="B52" t="str">
            <v>Main Panel</v>
          </cell>
        </row>
      </sheetData>
      <sheetData sheetId="2075">
        <row r="52">
          <cell r="B52" t="str">
            <v>Main Panel</v>
          </cell>
        </row>
      </sheetData>
      <sheetData sheetId="2076">
        <row r="52">
          <cell r="B52" t="str">
            <v>Main Panel</v>
          </cell>
        </row>
      </sheetData>
      <sheetData sheetId="2077">
        <row r="52">
          <cell r="B52" t="str">
            <v>Main Panel</v>
          </cell>
        </row>
      </sheetData>
      <sheetData sheetId="2078">
        <row r="52">
          <cell r="B52" t="str">
            <v>Main Panel</v>
          </cell>
        </row>
      </sheetData>
      <sheetData sheetId="2079">
        <row r="52">
          <cell r="B52" t="str">
            <v>Main Panel</v>
          </cell>
        </row>
      </sheetData>
      <sheetData sheetId="2080">
        <row r="52">
          <cell r="B52" t="str">
            <v>Main Panel</v>
          </cell>
        </row>
      </sheetData>
      <sheetData sheetId="2081">
        <row r="52">
          <cell r="B52" t="str">
            <v>Main Panel</v>
          </cell>
        </row>
      </sheetData>
      <sheetData sheetId="2082">
        <row r="52">
          <cell r="B52" t="str">
            <v>Main Panel</v>
          </cell>
        </row>
      </sheetData>
      <sheetData sheetId="2083">
        <row r="52">
          <cell r="B52" t="str">
            <v>Main Panel</v>
          </cell>
        </row>
      </sheetData>
      <sheetData sheetId="2084">
        <row r="52">
          <cell r="B52" t="str">
            <v>Main Panel</v>
          </cell>
        </row>
      </sheetData>
      <sheetData sheetId="2085">
        <row r="52">
          <cell r="B52" t="str">
            <v>Main Panel</v>
          </cell>
        </row>
      </sheetData>
      <sheetData sheetId="2086">
        <row r="52">
          <cell r="B52" t="str">
            <v>Main Panel</v>
          </cell>
        </row>
      </sheetData>
      <sheetData sheetId="2087">
        <row r="52">
          <cell r="B52" t="str">
            <v>Main Panel</v>
          </cell>
        </row>
      </sheetData>
      <sheetData sheetId="2088">
        <row r="52">
          <cell r="B52" t="str">
            <v>Main Panel</v>
          </cell>
        </row>
      </sheetData>
      <sheetData sheetId="2089">
        <row r="52">
          <cell r="B52" t="str">
            <v>Main Panel</v>
          </cell>
        </row>
      </sheetData>
      <sheetData sheetId="2090">
        <row r="52">
          <cell r="B52" t="str">
            <v>Main Panel</v>
          </cell>
        </row>
      </sheetData>
      <sheetData sheetId="2091">
        <row r="52">
          <cell r="B52" t="str">
            <v>Main Panel</v>
          </cell>
        </row>
      </sheetData>
      <sheetData sheetId="2092">
        <row r="52">
          <cell r="B52" t="str">
            <v>Main Panel</v>
          </cell>
        </row>
      </sheetData>
      <sheetData sheetId="2093">
        <row r="52">
          <cell r="B52" t="str">
            <v>Main Panel</v>
          </cell>
        </row>
      </sheetData>
      <sheetData sheetId="2094">
        <row r="52">
          <cell r="B52" t="str">
            <v>Main Panel</v>
          </cell>
        </row>
      </sheetData>
      <sheetData sheetId="2095">
        <row r="52">
          <cell r="B52" t="str">
            <v>Main Panel</v>
          </cell>
        </row>
      </sheetData>
      <sheetData sheetId="2096">
        <row r="52">
          <cell r="B52" t="str">
            <v>Main Panel</v>
          </cell>
        </row>
      </sheetData>
      <sheetData sheetId="2097">
        <row r="52">
          <cell r="B52" t="str">
            <v>Main Panel</v>
          </cell>
        </row>
      </sheetData>
      <sheetData sheetId="2098">
        <row r="52">
          <cell r="B52" t="str">
            <v>Main Panel</v>
          </cell>
        </row>
      </sheetData>
      <sheetData sheetId="2099">
        <row r="52">
          <cell r="B52" t="str">
            <v>Main Panel</v>
          </cell>
        </row>
      </sheetData>
      <sheetData sheetId="2100">
        <row r="52">
          <cell r="B52" t="str">
            <v>Main Panel</v>
          </cell>
        </row>
      </sheetData>
      <sheetData sheetId="2101">
        <row r="52">
          <cell r="B52" t="str">
            <v>Main Panel</v>
          </cell>
        </row>
      </sheetData>
      <sheetData sheetId="2102">
        <row r="52">
          <cell r="B52" t="str">
            <v>Main Panel</v>
          </cell>
        </row>
      </sheetData>
      <sheetData sheetId="2103">
        <row r="52">
          <cell r="B52" t="str">
            <v>Main Panel</v>
          </cell>
        </row>
      </sheetData>
      <sheetData sheetId="2104">
        <row r="52">
          <cell r="B52" t="str">
            <v>Main Panel</v>
          </cell>
        </row>
      </sheetData>
      <sheetData sheetId="2105">
        <row r="52">
          <cell r="B52" t="str">
            <v>Main Panel</v>
          </cell>
        </row>
      </sheetData>
      <sheetData sheetId="2106">
        <row r="52">
          <cell r="B52" t="str">
            <v>Main Panel</v>
          </cell>
        </row>
      </sheetData>
      <sheetData sheetId="2107">
        <row r="52">
          <cell r="B52" t="str">
            <v>Main Panel</v>
          </cell>
        </row>
      </sheetData>
      <sheetData sheetId="2108">
        <row r="52">
          <cell r="B52" t="str">
            <v>Main Panel</v>
          </cell>
        </row>
      </sheetData>
      <sheetData sheetId="2109">
        <row r="52">
          <cell r="B52" t="str">
            <v>Main Panel</v>
          </cell>
        </row>
      </sheetData>
      <sheetData sheetId="2110">
        <row r="52">
          <cell r="B52" t="str">
            <v>Main Panel</v>
          </cell>
        </row>
      </sheetData>
      <sheetData sheetId="2111">
        <row r="52">
          <cell r="B52" t="str">
            <v>Main Panel</v>
          </cell>
        </row>
      </sheetData>
      <sheetData sheetId="2112">
        <row r="52">
          <cell r="B52" t="str">
            <v>Main Panel</v>
          </cell>
        </row>
      </sheetData>
      <sheetData sheetId="2113">
        <row r="52">
          <cell r="B52" t="str">
            <v>Main Panel</v>
          </cell>
        </row>
      </sheetData>
      <sheetData sheetId="2114">
        <row r="52">
          <cell r="B52" t="str">
            <v>Main Panel</v>
          </cell>
        </row>
      </sheetData>
      <sheetData sheetId="2115">
        <row r="52">
          <cell r="B52" t="str">
            <v>Main Panel</v>
          </cell>
        </row>
      </sheetData>
      <sheetData sheetId="2116">
        <row r="52">
          <cell r="B52" t="str">
            <v>Main Panel</v>
          </cell>
        </row>
      </sheetData>
      <sheetData sheetId="2117">
        <row r="52">
          <cell r="B52" t="str">
            <v>Main Panel</v>
          </cell>
        </row>
      </sheetData>
      <sheetData sheetId="2118">
        <row r="52">
          <cell r="B52" t="str">
            <v>Main Panel</v>
          </cell>
        </row>
      </sheetData>
      <sheetData sheetId="2119">
        <row r="52">
          <cell r="B52" t="str">
            <v>Main Panel</v>
          </cell>
        </row>
      </sheetData>
      <sheetData sheetId="2120"/>
      <sheetData sheetId="212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ow r="52">
          <cell r="B52" t="str">
            <v>Main Panel</v>
          </cell>
        </row>
      </sheetData>
      <sheetData sheetId="2162">
        <row r="52">
          <cell r="B52" t="str">
            <v>Main Panel</v>
          </cell>
        </row>
      </sheetData>
      <sheetData sheetId="2163">
        <row r="52">
          <cell r="B52" t="str">
            <v>Main Panel</v>
          </cell>
        </row>
      </sheetData>
      <sheetData sheetId="2164">
        <row r="52">
          <cell r="B52" t="str">
            <v>Main Panel</v>
          </cell>
        </row>
      </sheetData>
      <sheetData sheetId="2165">
        <row r="52">
          <cell r="B52" t="str">
            <v>Main Panel</v>
          </cell>
        </row>
      </sheetData>
      <sheetData sheetId="2166">
        <row r="52">
          <cell r="B52" t="str">
            <v>Main Panel</v>
          </cell>
        </row>
      </sheetData>
      <sheetData sheetId="2167">
        <row r="52">
          <cell r="B52" t="str">
            <v>Main Panel</v>
          </cell>
        </row>
      </sheetData>
      <sheetData sheetId="2168">
        <row r="52">
          <cell r="B52" t="str">
            <v>Main Panel</v>
          </cell>
        </row>
      </sheetData>
      <sheetData sheetId="2169">
        <row r="52">
          <cell r="B52" t="str">
            <v>Main Panel</v>
          </cell>
        </row>
      </sheetData>
      <sheetData sheetId="2170">
        <row r="52">
          <cell r="B52" t="str">
            <v>Main Panel</v>
          </cell>
        </row>
      </sheetData>
      <sheetData sheetId="2171">
        <row r="52">
          <cell r="B52" t="str">
            <v>Main Panel</v>
          </cell>
        </row>
      </sheetData>
      <sheetData sheetId="2172">
        <row r="52">
          <cell r="B52" t="str">
            <v>Main Panel</v>
          </cell>
        </row>
      </sheetData>
      <sheetData sheetId="2173">
        <row r="52">
          <cell r="B52" t="str">
            <v>Main Panel</v>
          </cell>
        </row>
      </sheetData>
      <sheetData sheetId="2174">
        <row r="52">
          <cell r="B52" t="str">
            <v>Main Panel</v>
          </cell>
        </row>
      </sheetData>
      <sheetData sheetId="2175">
        <row r="52">
          <cell r="B52" t="str">
            <v>Main Panel</v>
          </cell>
        </row>
      </sheetData>
      <sheetData sheetId="2176">
        <row r="52">
          <cell r="B52" t="str">
            <v>Main Panel</v>
          </cell>
        </row>
      </sheetData>
      <sheetData sheetId="2177">
        <row r="52">
          <cell r="B52" t="str">
            <v>Main Panel</v>
          </cell>
        </row>
      </sheetData>
      <sheetData sheetId="2178">
        <row r="52">
          <cell r="B52" t="str">
            <v>Main Panel</v>
          </cell>
        </row>
      </sheetData>
      <sheetData sheetId="2179">
        <row r="52">
          <cell r="B52" t="str">
            <v>Main Panel</v>
          </cell>
        </row>
      </sheetData>
      <sheetData sheetId="2180">
        <row r="52">
          <cell r="B52" t="str">
            <v>Main Panel</v>
          </cell>
        </row>
      </sheetData>
      <sheetData sheetId="2181">
        <row r="52">
          <cell r="B52" t="str">
            <v>Main Panel</v>
          </cell>
        </row>
      </sheetData>
      <sheetData sheetId="2182">
        <row r="52">
          <cell r="B52" t="str">
            <v>Main Panel</v>
          </cell>
        </row>
      </sheetData>
      <sheetData sheetId="2183">
        <row r="52">
          <cell r="B52" t="str">
            <v>Main Panel</v>
          </cell>
        </row>
      </sheetData>
      <sheetData sheetId="2184">
        <row r="52">
          <cell r="B52" t="str">
            <v>Main Panel</v>
          </cell>
        </row>
      </sheetData>
      <sheetData sheetId="2185">
        <row r="52">
          <cell r="B52" t="str">
            <v>Main Panel</v>
          </cell>
        </row>
      </sheetData>
      <sheetData sheetId="2186">
        <row r="52">
          <cell r="B52" t="str">
            <v>Main Panel</v>
          </cell>
        </row>
      </sheetData>
      <sheetData sheetId="2187">
        <row r="52">
          <cell r="B52" t="str">
            <v>Main Panel</v>
          </cell>
        </row>
      </sheetData>
      <sheetData sheetId="2188">
        <row r="52">
          <cell r="B52" t="str">
            <v>Main Panel</v>
          </cell>
        </row>
      </sheetData>
      <sheetData sheetId="2189">
        <row r="52">
          <cell r="B52" t="str">
            <v>Main Panel</v>
          </cell>
        </row>
      </sheetData>
      <sheetData sheetId="2190">
        <row r="52">
          <cell r="B52" t="str">
            <v>Main Panel</v>
          </cell>
        </row>
      </sheetData>
      <sheetData sheetId="2191">
        <row r="52">
          <cell r="B52" t="str">
            <v>Main Panel</v>
          </cell>
        </row>
      </sheetData>
      <sheetData sheetId="2192">
        <row r="52">
          <cell r="B52" t="str">
            <v>Main Panel</v>
          </cell>
        </row>
      </sheetData>
      <sheetData sheetId="2193">
        <row r="52">
          <cell r="B52" t="str">
            <v>Main Panel</v>
          </cell>
        </row>
      </sheetData>
      <sheetData sheetId="2194">
        <row r="52">
          <cell r="B52" t="str">
            <v>Main Panel</v>
          </cell>
        </row>
      </sheetData>
      <sheetData sheetId="2195">
        <row r="52">
          <cell r="B52" t="str">
            <v>Main Panel</v>
          </cell>
        </row>
      </sheetData>
      <sheetData sheetId="2196">
        <row r="52">
          <cell r="B52" t="str">
            <v>Main Panel</v>
          </cell>
        </row>
      </sheetData>
      <sheetData sheetId="2197">
        <row r="52">
          <cell r="B52" t="str">
            <v>Main Panel</v>
          </cell>
        </row>
      </sheetData>
      <sheetData sheetId="2198"/>
      <sheetData sheetId="2199"/>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ow r="52">
          <cell r="B52" t="str">
            <v>Main Panel</v>
          </cell>
        </row>
      </sheetData>
      <sheetData sheetId="2279">
        <row r="52">
          <cell r="B52" t="str">
            <v>Main Panel</v>
          </cell>
        </row>
      </sheetData>
      <sheetData sheetId="2280">
        <row r="52">
          <cell r="B52" t="str">
            <v>Main Panel</v>
          </cell>
        </row>
      </sheetData>
      <sheetData sheetId="2281">
        <row r="52">
          <cell r="B52" t="str">
            <v>Main Panel</v>
          </cell>
        </row>
      </sheetData>
      <sheetData sheetId="2282">
        <row r="52">
          <cell r="B52" t="str">
            <v>Main Panel</v>
          </cell>
        </row>
      </sheetData>
      <sheetData sheetId="2283">
        <row r="52">
          <cell r="B52" t="str">
            <v>Main Panel</v>
          </cell>
        </row>
      </sheetData>
      <sheetData sheetId="2284">
        <row r="52">
          <cell r="B52" t="str">
            <v>Main Panel</v>
          </cell>
        </row>
      </sheetData>
      <sheetData sheetId="2285">
        <row r="52">
          <cell r="B52" t="str">
            <v>Main Panel</v>
          </cell>
        </row>
      </sheetData>
      <sheetData sheetId="2286">
        <row r="52">
          <cell r="B52" t="str">
            <v>Main Panel</v>
          </cell>
        </row>
      </sheetData>
      <sheetData sheetId="2287">
        <row r="52">
          <cell r="B52" t="str">
            <v>Main Panel</v>
          </cell>
        </row>
      </sheetData>
      <sheetData sheetId="2288">
        <row r="52">
          <cell r="B52" t="str">
            <v>Main Panel</v>
          </cell>
        </row>
      </sheetData>
      <sheetData sheetId="2289">
        <row r="52">
          <cell r="B52" t="str">
            <v>Main Panel</v>
          </cell>
        </row>
      </sheetData>
      <sheetData sheetId="2290">
        <row r="52">
          <cell r="B52" t="str">
            <v>Main Panel</v>
          </cell>
        </row>
      </sheetData>
      <sheetData sheetId="2291">
        <row r="52">
          <cell r="B52" t="str">
            <v>Main Panel</v>
          </cell>
        </row>
      </sheetData>
      <sheetData sheetId="2292">
        <row r="52">
          <cell r="B52" t="str">
            <v>Main Panel</v>
          </cell>
        </row>
      </sheetData>
      <sheetData sheetId="2293">
        <row r="52">
          <cell r="B52" t="str">
            <v>Main Panel</v>
          </cell>
        </row>
      </sheetData>
      <sheetData sheetId="2294">
        <row r="52">
          <cell r="B52" t="str">
            <v>Main Panel</v>
          </cell>
        </row>
      </sheetData>
      <sheetData sheetId="2295">
        <row r="52">
          <cell r="B52" t="str">
            <v>Main Panel</v>
          </cell>
        </row>
      </sheetData>
      <sheetData sheetId="2296">
        <row r="52">
          <cell r="B52" t="str">
            <v>Main Panel</v>
          </cell>
        </row>
      </sheetData>
      <sheetData sheetId="2297">
        <row r="52">
          <cell r="B52" t="str">
            <v>Main Panel</v>
          </cell>
        </row>
      </sheetData>
      <sheetData sheetId="2298">
        <row r="52">
          <cell r="B52" t="str">
            <v>Main Panel</v>
          </cell>
        </row>
      </sheetData>
      <sheetData sheetId="2299">
        <row r="52">
          <cell r="B52" t="str">
            <v>Main Panel</v>
          </cell>
        </row>
      </sheetData>
      <sheetData sheetId="2300">
        <row r="52">
          <cell r="B52" t="str">
            <v>Main Panel</v>
          </cell>
        </row>
      </sheetData>
      <sheetData sheetId="2301">
        <row r="52">
          <cell r="B52" t="str">
            <v>Main Panel</v>
          </cell>
        </row>
      </sheetData>
      <sheetData sheetId="2302">
        <row r="52">
          <cell r="B52" t="str">
            <v>Main Panel</v>
          </cell>
        </row>
      </sheetData>
      <sheetData sheetId="2303">
        <row r="52">
          <cell r="B52" t="str">
            <v>Main Panel</v>
          </cell>
        </row>
      </sheetData>
      <sheetData sheetId="2304">
        <row r="52">
          <cell r="B52" t="str">
            <v>Main Panel</v>
          </cell>
        </row>
      </sheetData>
      <sheetData sheetId="2305">
        <row r="52">
          <cell r="B52" t="str">
            <v>Main Panel</v>
          </cell>
        </row>
      </sheetData>
      <sheetData sheetId="2306">
        <row r="52">
          <cell r="B52" t="str">
            <v>Main Panel</v>
          </cell>
        </row>
      </sheetData>
      <sheetData sheetId="2307">
        <row r="52">
          <cell r="B52" t="str">
            <v>Main Panel</v>
          </cell>
        </row>
      </sheetData>
      <sheetData sheetId="2308">
        <row r="52">
          <cell r="B52" t="str">
            <v>Main Panel</v>
          </cell>
        </row>
      </sheetData>
      <sheetData sheetId="2309">
        <row r="52">
          <cell r="B52" t="str">
            <v>Main Panel</v>
          </cell>
        </row>
      </sheetData>
      <sheetData sheetId="2310">
        <row r="52">
          <cell r="B52" t="str">
            <v>Main Panel</v>
          </cell>
        </row>
      </sheetData>
      <sheetData sheetId="2311">
        <row r="52">
          <cell r="B52" t="str">
            <v>Main Panel</v>
          </cell>
        </row>
      </sheetData>
      <sheetData sheetId="2312">
        <row r="52">
          <cell r="B52" t="str">
            <v>Main Panel</v>
          </cell>
        </row>
      </sheetData>
      <sheetData sheetId="2313">
        <row r="52">
          <cell r="B52" t="str">
            <v>Main Panel</v>
          </cell>
        </row>
      </sheetData>
      <sheetData sheetId="2314">
        <row r="52">
          <cell r="B52" t="str">
            <v>Main Panel</v>
          </cell>
        </row>
      </sheetData>
      <sheetData sheetId="2315">
        <row r="52">
          <cell r="B52" t="str">
            <v>Main Panel</v>
          </cell>
        </row>
      </sheetData>
      <sheetData sheetId="2316">
        <row r="52">
          <cell r="B52" t="str">
            <v>Main Panel</v>
          </cell>
        </row>
      </sheetData>
      <sheetData sheetId="2317">
        <row r="52">
          <cell r="B52" t="str">
            <v>Main Panel</v>
          </cell>
        </row>
      </sheetData>
      <sheetData sheetId="2318">
        <row r="52">
          <cell r="B52" t="str">
            <v>Main Panel</v>
          </cell>
        </row>
      </sheetData>
      <sheetData sheetId="2319">
        <row r="52">
          <cell r="B52" t="str">
            <v>Main Panel</v>
          </cell>
        </row>
      </sheetData>
      <sheetData sheetId="2320">
        <row r="52">
          <cell r="B52" t="str">
            <v>Main Panel</v>
          </cell>
        </row>
      </sheetData>
      <sheetData sheetId="2321">
        <row r="52">
          <cell r="B52" t="str">
            <v>Main Panel</v>
          </cell>
        </row>
      </sheetData>
      <sheetData sheetId="2322">
        <row r="52">
          <cell r="B52" t="str">
            <v>Main Panel</v>
          </cell>
        </row>
      </sheetData>
      <sheetData sheetId="2323">
        <row r="52">
          <cell r="B52" t="str">
            <v>Main Panel</v>
          </cell>
        </row>
      </sheetData>
      <sheetData sheetId="2324">
        <row r="52">
          <cell r="B52" t="str">
            <v>Main Panel</v>
          </cell>
        </row>
      </sheetData>
      <sheetData sheetId="2325">
        <row r="52">
          <cell r="B52" t="str">
            <v>Main Panel</v>
          </cell>
        </row>
      </sheetData>
      <sheetData sheetId="2326">
        <row r="52">
          <cell r="B52" t="str">
            <v>Main Panel</v>
          </cell>
        </row>
      </sheetData>
      <sheetData sheetId="2327">
        <row r="52">
          <cell r="B52" t="str">
            <v>Main Panel</v>
          </cell>
        </row>
      </sheetData>
      <sheetData sheetId="2328">
        <row r="52">
          <cell r="B52" t="str">
            <v>Main Panel</v>
          </cell>
        </row>
      </sheetData>
      <sheetData sheetId="2329">
        <row r="52">
          <cell r="B52" t="str">
            <v>Main Panel</v>
          </cell>
        </row>
      </sheetData>
      <sheetData sheetId="2330">
        <row r="52">
          <cell r="B52" t="str">
            <v>Main Panel</v>
          </cell>
        </row>
      </sheetData>
      <sheetData sheetId="2331">
        <row r="52">
          <cell r="B52" t="str">
            <v>Main Panel</v>
          </cell>
        </row>
      </sheetData>
      <sheetData sheetId="2332">
        <row r="52">
          <cell r="B52" t="str">
            <v>Main Panel</v>
          </cell>
        </row>
      </sheetData>
      <sheetData sheetId="2333">
        <row r="52">
          <cell r="B52" t="str">
            <v>Main Panel</v>
          </cell>
        </row>
      </sheetData>
      <sheetData sheetId="2334">
        <row r="52">
          <cell r="B52" t="str">
            <v>Main Panel</v>
          </cell>
        </row>
      </sheetData>
      <sheetData sheetId="2335">
        <row r="52">
          <cell r="B52" t="str">
            <v>Main Panel</v>
          </cell>
        </row>
      </sheetData>
      <sheetData sheetId="2336">
        <row r="52">
          <cell r="B52" t="str">
            <v>Main Panel</v>
          </cell>
        </row>
      </sheetData>
      <sheetData sheetId="2337">
        <row r="52">
          <cell r="B52" t="str">
            <v>Main Panel</v>
          </cell>
        </row>
      </sheetData>
      <sheetData sheetId="2338">
        <row r="52">
          <cell r="B52" t="str">
            <v>Main Panel</v>
          </cell>
        </row>
      </sheetData>
      <sheetData sheetId="2339">
        <row r="52">
          <cell r="B52" t="str">
            <v>Main Panel</v>
          </cell>
        </row>
      </sheetData>
      <sheetData sheetId="2340">
        <row r="52">
          <cell r="B52" t="str">
            <v>Main Panel</v>
          </cell>
        </row>
      </sheetData>
      <sheetData sheetId="2341">
        <row r="52">
          <cell r="B52" t="str">
            <v>Main Panel</v>
          </cell>
        </row>
      </sheetData>
      <sheetData sheetId="2342">
        <row r="52">
          <cell r="B52" t="str">
            <v>Main Panel</v>
          </cell>
        </row>
      </sheetData>
      <sheetData sheetId="2343">
        <row r="52">
          <cell r="B52" t="str">
            <v>Main Panel</v>
          </cell>
        </row>
      </sheetData>
      <sheetData sheetId="2344">
        <row r="52">
          <cell r="B52" t="str">
            <v>Main Panel</v>
          </cell>
        </row>
      </sheetData>
      <sheetData sheetId="2345">
        <row r="52">
          <cell r="B52" t="str">
            <v>Main Panel</v>
          </cell>
        </row>
      </sheetData>
      <sheetData sheetId="2346">
        <row r="52">
          <cell r="B52" t="str">
            <v>Main Panel</v>
          </cell>
        </row>
      </sheetData>
      <sheetData sheetId="2347">
        <row r="52">
          <cell r="B52" t="str">
            <v>Main Panel</v>
          </cell>
        </row>
      </sheetData>
      <sheetData sheetId="2348">
        <row r="52">
          <cell r="B52" t="str">
            <v>Main Panel</v>
          </cell>
        </row>
      </sheetData>
      <sheetData sheetId="2349">
        <row r="52">
          <cell r="B52" t="str">
            <v>Main Panel</v>
          </cell>
        </row>
      </sheetData>
      <sheetData sheetId="2350">
        <row r="52">
          <cell r="B52" t="str">
            <v>Main Panel</v>
          </cell>
        </row>
      </sheetData>
      <sheetData sheetId="2351">
        <row r="52">
          <cell r="B52" t="str">
            <v>Main Panel</v>
          </cell>
        </row>
      </sheetData>
      <sheetData sheetId="2352">
        <row r="52">
          <cell r="B52" t="str">
            <v>Main Panel</v>
          </cell>
        </row>
      </sheetData>
      <sheetData sheetId="2353">
        <row r="52">
          <cell r="B52" t="str">
            <v>Main Panel</v>
          </cell>
        </row>
      </sheetData>
      <sheetData sheetId="2354">
        <row r="52">
          <cell r="B52" t="str">
            <v>Main Panel</v>
          </cell>
        </row>
      </sheetData>
      <sheetData sheetId="2355">
        <row r="52">
          <cell r="B52" t="str">
            <v>Main Panel</v>
          </cell>
        </row>
      </sheetData>
      <sheetData sheetId="2356">
        <row r="52">
          <cell r="B52" t="str">
            <v>Main Panel</v>
          </cell>
        </row>
      </sheetData>
      <sheetData sheetId="2357">
        <row r="52">
          <cell r="B52" t="str">
            <v>Main Panel</v>
          </cell>
        </row>
      </sheetData>
      <sheetData sheetId="2358">
        <row r="52">
          <cell r="B52" t="str">
            <v>Main Panel</v>
          </cell>
        </row>
      </sheetData>
      <sheetData sheetId="2359">
        <row r="52">
          <cell r="B52" t="str">
            <v>Main Panel</v>
          </cell>
        </row>
      </sheetData>
      <sheetData sheetId="2360">
        <row r="52">
          <cell r="B52" t="str">
            <v>Main Panel</v>
          </cell>
        </row>
      </sheetData>
      <sheetData sheetId="2361">
        <row r="52">
          <cell r="B52" t="str">
            <v>Main Panel</v>
          </cell>
        </row>
      </sheetData>
      <sheetData sheetId="2362">
        <row r="52">
          <cell r="B52" t="str">
            <v>Main Panel</v>
          </cell>
        </row>
      </sheetData>
      <sheetData sheetId="2363">
        <row r="52">
          <cell r="B52" t="str">
            <v>Main Panel</v>
          </cell>
        </row>
      </sheetData>
      <sheetData sheetId="2364">
        <row r="52">
          <cell r="B52" t="str">
            <v>Main Panel</v>
          </cell>
        </row>
      </sheetData>
      <sheetData sheetId="2365">
        <row r="52">
          <cell r="B52" t="str">
            <v>Main Panel</v>
          </cell>
        </row>
      </sheetData>
      <sheetData sheetId="2366">
        <row r="52">
          <cell r="B52" t="str">
            <v>Main Panel</v>
          </cell>
        </row>
      </sheetData>
      <sheetData sheetId="2367">
        <row r="52">
          <cell r="B52" t="str">
            <v>Main Panel</v>
          </cell>
        </row>
      </sheetData>
      <sheetData sheetId="2368">
        <row r="52">
          <cell r="B52" t="str">
            <v>Main Panel</v>
          </cell>
        </row>
      </sheetData>
      <sheetData sheetId="2369">
        <row r="52">
          <cell r="B52" t="str">
            <v>Main Panel</v>
          </cell>
        </row>
      </sheetData>
      <sheetData sheetId="2370">
        <row r="52">
          <cell r="B52" t="str">
            <v>Main Panel</v>
          </cell>
        </row>
      </sheetData>
      <sheetData sheetId="2371">
        <row r="52">
          <cell r="B52" t="str">
            <v>Main Panel</v>
          </cell>
        </row>
      </sheetData>
      <sheetData sheetId="2372">
        <row r="52">
          <cell r="B52" t="str">
            <v>Main Panel</v>
          </cell>
        </row>
      </sheetData>
      <sheetData sheetId="2373">
        <row r="52">
          <cell r="B52" t="str">
            <v>Main Panel</v>
          </cell>
        </row>
      </sheetData>
      <sheetData sheetId="2374">
        <row r="52">
          <cell r="B52" t="str">
            <v>Main Panel</v>
          </cell>
        </row>
      </sheetData>
      <sheetData sheetId="2375">
        <row r="52">
          <cell r="B52" t="str">
            <v>Main Panel</v>
          </cell>
        </row>
      </sheetData>
      <sheetData sheetId="2376">
        <row r="52">
          <cell r="B52" t="str">
            <v>Main Panel</v>
          </cell>
        </row>
      </sheetData>
      <sheetData sheetId="2377">
        <row r="52">
          <cell r="B52" t="str">
            <v>Main Panel</v>
          </cell>
        </row>
      </sheetData>
      <sheetData sheetId="2378">
        <row r="52">
          <cell r="B52" t="str">
            <v>Main Panel</v>
          </cell>
        </row>
      </sheetData>
      <sheetData sheetId="2379">
        <row r="52">
          <cell r="B52" t="str">
            <v>Main Panel</v>
          </cell>
        </row>
      </sheetData>
      <sheetData sheetId="2380">
        <row r="52">
          <cell r="B52" t="str">
            <v>Main Panel</v>
          </cell>
        </row>
      </sheetData>
      <sheetData sheetId="2381">
        <row r="52">
          <cell r="B52" t="str">
            <v>Main Panel</v>
          </cell>
        </row>
      </sheetData>
      <sheetData sheetId="2382">
        <row r="52">
          <cell r="B52" t="str">
            <v>Main Panel</v>
          </cell>
        </row>
      </sheetData>
      <sheetData sheetId="2383">
        <row r="52">
          <cell r="B52" t="str">
            <v>Main Panel</v>
          </cell>
        </row>
      </sheetData>
      <sheetData sheetId="2384">
        <row r="52">
          <cell r="B52" t="str">
            <v>Main Panel</v>
          </cell>
        </row>
      </sheetData>
      <sheetData sheetId="2385">
        <row r="52">
          <cell r="B52" t="str">
            <v>Main Panel</v>
          </cell>
        </row>
      </sheetData>
      <sheetData sheetId="2386">
        <row r="52">
          <cell r="B52" t="str">
            <v>Main Panel</v>
          </cell>
        </row>
      </sheetData>
      <sheetData sheetId="2387">
        <row r="52">
          <cell r="B52" t="str">
            <v>Main Panel</v>
          </cell>
        </row>
      </sheetData>
      <sheetData sheetId="2388">
        <row r="52">
          <cell r="B52" t="str">
            <v>Main Panel</v>
          </cell>
        </row>
      </sheetData>
      <sheetData sheetId="2389">
        <row r="52">
          <cell r="B52" t="str">
            <v>Main Panel</v>
          </cell>
        </row>
      </sheetData>
      <sheetData sheetId="2390">
        <row r="52">
          <cell r="B52" t="str">
            <v>Main Panel</v>
          </cell>
        </row>
      </sheetData>
      <sheetData sheetId="2391">
        <row r="52">
          <cell r="B52" t="str">
            <v>Main Panel</v>
          </cell>
        </row>
      </sheetData>
      <sheetData sheetId="2392">
        <row r="52">
          <cell r="B52" t="str">
            <v>Main Panel</v>
          </cell>
        </row>
      </sheetData>
      <sheetData sheetId="2393">
        <row r="52">
          <cell r="B52" t="str">
            <v>Main Panel</v>
          </cell>
        </row>
      </sheetData>
      <sheetData sheetId="2394">
        <row r="52">
          <cell r="B52" t="str">
            <v>Main Panel</v>
          </cell>
        </row>
      </sheetData>
      <sheetData sheetId="2395">
        <row r="52">
          <cell r="B52" t="str">
            <v>Main Panel</v>
          </cell>
        </row>
      </sheetData>
      <sheetData sheetId="2396">
        <row r="52">
          <cell r="B52" t="str">
            <v>Main Panel</v>
          </cell>
        </row>
      </sheetData>
      <sheetData sheetId="2397">
        <row r="52">
          <cell r="B52" t="str">
            <v>Main Panel</v>
          </cell>
        </row>
      </sheetData>
      <sheetData sheetId="2398">
        <row r="52">
          <cell r="B52" t="str">
            <v>Main Panel</v>
          </cell>
        </row>
      </sheetData>
      <sheetData sheetId="2399">
        <row r="52">
          <cell r="B52" t="str">
            <v>Main Panel</v>
          </cell>
        </row>
      </sheetData>
      <sheetData sheetId="2400">
        <row r="52">
          <cell r="B52" t="str">
            <v>Main Panel</v>
          </cell>
        </row>
      </sheetData>
      <sheetData sheetId="2401">
        <row r="52">
          <cell r="B52" t="str">
            <v>Main Panel</v>
          </cell>
        </row>
      </sheetData>
      <sheetData sheetId="2402">
        <row r="52">
          <cell r="B52" t="str">
            <v>Main Panel</v>
          </cell>
        </row>
      </sheetData>
      <sheetData sheetId="2403">
        <row r="52">
          <cell r="B52" t="str">
            <v>Main Panel</v>
          </cell>
        </row>
      </sheetData>
      <sheetData sheetId="2404">
        <row r="52">
          <cell r="B52" t="str">
            <v>Main Panel</v>
          </cell>
        </row>
      </sheetData>
      <sheetData sheetId="2405">
        <row r="52">
          <cell r="B52" t="str">
            <v>Main Panel</v>
          </cell>
        </row>
      </sheetData>
      <sheetData sheetId="2406">
        <row r="52">
          <cell r="B52" t="str">
            <v>Main Panel</v>
          </cell>
        </row>
      </sheetData>
      <sheetData sheetId="2407">
        <row r="52">
          <cell r="B52" t="str">
            <v>Main Panel</v>
          </cell>
        </row>
      </sheetData>
      <sheetData sheetId="2408">
        <row r="52">
          <cell r="B52" t="str">
            <v>Main Panel</v>
          </cell>
        </row>
      </sheetData>
      <sheetData sheetId="2409">
        <row r="52">
          <cell r="B52" t="str">
            <v>Main Panel</v>
          </cell>
        </row>
      </sheetData>
      <sheetData sheetId="2410">
        <row r="52">
          <cell r="B52" t="str">
            <v>Main Panel</v>
          </cell>
        </row>
      </sheetData>
      <sheetData sheetId="2411">
        <row r="52">
          <cell r="B52" t="str">
            <v>Main Panel</v>
          </cell>
        </row>
      </sheetData>
      <sheetData sheetId="2412">
        <row r="52">
          <cell r="B52" t="str">
            <v>Main Panel</v>
          </cell>
        </row>
      </sheetData>
      <sheetData sheetId="2413">
        <row r="52">
          <cell r="B52" t="str">
            <v>Main Panel</v>
          </cell>
        </row>
      </sheetData>
      <sheetData sheetId="2414">
        <row r="52">
          <cell r="B52" t="str">
            <v>Main Panel</v>
          </cell>
        </row>
      </sheetData>
      <sheetData sheetId="2415">
        <row r="52">
          <cell r="B52" t="str">
            <v>Main Panel</v>
          </cell>
        </row>
      </sheetData>
      <sheetData sheetId="2416">
        <row r="52">
          <cell r="B52" t="str">
            <v>Main Panel</v>
          </cell>
        </row>
      </sheetData>
      <sheetData sheetId="2417">
        <row r="52">
          <cell r="B52" t="str">
            <v>Main Panel</v>
          </cell>
        </row>
      </sheetData>
      <sheetData sheetId="2418">
        <row r="52">
          <cell r="B52" t="str">
            <v>Main Panel</v>
          </cell>
        </row>
      </sheetData>
      <sheetData sheetId="2419">
        <row r="52">
          <cell r="B52" t="str">
            <v>Main Panel</v>
          </cell>
        </row>
      </sheetData>
      <sheetData sheetId="2420">
        <row r="52">
          <cell r="B52" t="str">
            <v>Main Panel</v>
          </cell>
        </row>
      </sheetData>
      <sheetData sheetId="2421">
        <row r="52">
          <cell r="B52" t="str">
            <v>Main Panel</v>
          </cell>
        </row>
      </sheetData>
      <sheetData sheetId="2422">
        <row r="52">
          <cell r="B52" t="str">
            <v>Main Panel</v>
          </cell>
        </row>
      </sheetData>
      <sheetData sheetId="2423">
        <row r="52">
          <cell r="B52" t="str">
            <v>Main Panel</v>
          </cell>
        </row>
      </sheetData>
      <sheetData sheetId="2424">
        <row r="52">
          <cell r="B52" t="str">
            <v>Main Panel</v>
          </cell>
        </row>
      </sheetData>
      <sheetData sheetId="2425">
        <row r="52">
          <cell r="B52" t="str">
            <v>Main Panel</v>
          </cell>
        </row>
      </sheetData>
      <sheetData sheetId="2426">
        <row r="52">
          <cell r="B52" t="str">
            <v>Main Panel</v>
          </cell>
        </row>
      </sheetData>
      <sheetData sheetId="2427">
        <row r="52">
          <cell r="B52" t="str">
            <v>Main Panel</v>
          </cell>
        </row>
      </sheetData>
      <sheetData sheetId="2428">
        <row r="52">
          <cell r="B52" t="str">
            <v>Main Panel</v>
          </cell>
        </row>
      </sheetData>
      <sheetData sheetId="2429">
        <row r="52">
          <cell r="B52" t="str">
            <v>Main Panel</v>
          </cell>
        </row>
      </sheetData>
      <sheetData sheetId="2430">
        <row r="52">
          <cell r="B52" t="str">
            <v>Main Panel</v>
          </cell>
        </row>
      </sheetData>
      <sheetData sheetId="2431">
        <row r="52">
          <cell r="B52" t="str">
            <v>Main Panel</v>
          </cell>
        </row>
      </sheetData>
      <sheetData sheetId="2432">
        <row r="52">
          <cell r="B52" t="str">
            <v>Main Panel</v>
          </cell>
        </row>
      </sheetData>
      <sheetData sheetId="2433">
        <row r="52">
          <cell r="B52" t="str">
            <v>Main Panel</v>
          </cell>
        </row>
      </sheetData>
      <sheetData sheetId="2434">
        <row r="52">
          <cell r="B52" t="str">
            <v>Main Panel</v>
          </cell>
        </row>
      </sheetData>
      <sheetData sheetId="2435">
        <row r="52">
          <cell r="B52" t="str">
            <v>Main Panel</v>
          </cell>
        </row>
      </sheetData>
      <sheetData sheetId="2436">
        <row r="52">
          <cell r="B52" t="str">
            <v>Main Panel</v>
          </cell>
        </row>
      </sheetData>
      <sheetData sheetId="2437">
        <row r="52">
          <cell r="B52" t="str">
            <v>Main Panel</v>
          </cell>
        </row>
      </sheetData>
      <sheetData sheetId="2438">
        <row r="52">
          <cell r="B52" t="str">
            <v>Main Panel</v>
          </cell>
        </row>
      </sheetData>
      <sheetData sheetId="2439">
        <row r="52">
          <cell r="B52" t="str">
            <v>Main Panel</v>
          </cell>
        </row>
      </sheetData>
      <sheetData sheetId="2440">
        <row r="52">
          <cell r="B52" t="str">
            <v>Main Panel</v>
          </cell>
        </row>
      </sheetData>
      <sheetData sheetId="2441">
        <row r="52">
          <cell r="B52" t="str">
            <v>Main Panel</v>
          </cell>
        </row>
      </sheetData>
      <sheetData sheetId="2442">
        <row r="52">
          <cell r="B52" t="str">
            <v>Main Panel</v>
          </cell>
        </row>
      </sheetData>
      <sheetData sheetId="2443">
        <row r="52">
          <cell r="B52" t="str">
            <v>Main Panel</v>
          </cell>
        </row>
      </sheetData>
      <sheetData sheetId="2444">
        <row r="52">
          <cell r="B52" t="str">
            <v>Main Panel</v>
          </cell>
        </row>
      </sheetData>
      <sheetData sheetId="2445">
        <row r="52">
          <cell r="B52" t="str">
            <v>Main Panel</v>
          </cell>
        </row>
      </sheetData>
      <sheetData sheetId="2446">
        <row r="52">
          <cell r="B52" t="str">
            <v>Main Panel</v>
          </cell>
        </row>
      </sheetData>
      <sheetData sheetId="2447">
        <row r="52">
          <cell r="B52" t="str">
            <v>Main Panel</v>
          </cell>
        </row>
      </sheetData>
      <sheetData sheetId="2448">
        <row r="52">
          <cell r="B52" t="str">
            <v>Main Panel</v>
          </cell>
        </row>
      </sheetData>
      <sheetData sheetId="2449">
        <row r="52">
          <cell r="B52" t="str">
            <v>Main Panel</v>
          </cell>
        </row>
      </sheetData>
      <sheetData sheetId="2450">
        <row r="52">
          <cell r="B52" t="str">
            <v>Main Panel</v>
          </cell>
        </row>
      </sheetData>
      <sheetData sheetId="2451">
        <row r="52">
          <cell r="B52" t="str">
            <v>Main Panel</v>
          </cell>
        </row>
      </sheetData>
      <sheetData sheetId="2452">
        <row r="52">
          <cell r="B52" t="str">
            <v>Main Panel</v>
          </cell>
        </row>
      </sheetData>
      <sheetData sheetId="2453">
        <row r="52">
          <cell r="B52" t="str">
            <v>Main Panel</v>
          </cell>
        </row>
      </sheetData>
      <sheetData sheetId="2454">
        <row r="52">
          <cell r="B52" t="str">
            <v>Main Panel</v>
          </cell>
        </row>
      </sheetData>
      <sheetData sheetId="2455">
        <row r="52">
          <cell r="B52" t="str">
            <v>Main Panel</v>
          </cell>
        </row>
      </sheetData>
      <sheetData sheetId="2456">
        <row r="52">
          <cell r="B52" t="str">
            <v>Main Panel</v>
          </cell>
        </row>
      </sheetData>
      <sheetData sheetId="2457">
        <row r="52">
          <cell r="B52" t="str">
            <v>Main Panel</v>
          </cell>
        </row>
      </sheetData>
      <sheetData sheetId="2458">
        <row r="52">
          <cell r="B52" t="str">
            <v>Main Panel</v>
          </cell>
        </row>
      </sheetData>
      <sheetData sheetId="2459">
        <row r="52">
          <cell r="B52" t="str">
            <v>Main Panel</v>
          </cell>
        </row>
      </sheetData>
      <sheetData sheetId="2460">
        <row r="52">
          <cell r="B52" t="str">
            <v>Main Panel</v>
          </cell>
        </row>
      </sheetData>
      <sheetData sheetId="2461">
        <row r="52">
          <cell r="B52" t="str">
            <v>Main Panel</v>
          </cell>
        </row>
      </sheetData>
      <sheetData sheetId="2462">
        <row r="52">
          <cell r="B52" t="str">
            <v>Main Panel</v>
          </cell>
        </row>
      </sheetData>
      <sheetData sheetId="2463">
        <row r="52">
          <cell r="B52" t="str">
            <v>Main Panel</v>
          </cell>
        </row>
      </sheetData>
      <sheetData sheetId="2464">
        <row r="52">
          <cell r="B52" t="str">
            <v>Main Panel</v>
          </cell>
        </row>
      </sheetData>
      <sheetData sheetId="2465">
        <row r="52">
          <cell r="B52" t="str">
            <v>Main Panel</v>
          </cell>
        </row>
      </sheetData>
      <sheetData sheetId="2466">
        <row r="52">
          <cell r="B52" t="str">
            <v>Main Panel</v>
          </cell>
        </row>
      </sheetData>
      <sheetData sheetId="2467">
        <row r="52">
          <cell r="B52" t="str">
            <v>Main Panel</v>
          </cell>
        </row>
      </sheetData>
      <sheetData sheetId="2468">
        <row r="52">
          <cell r="B52" t="str">
            <v>Main Panel</v>
          </cell>
        </row>
      </sheetData>
      <sheetData sheetId="2469">
        <row r="52">
          <cell r="B52" t="str">
            <v>Main Panel</v>
          </cell>
        </row>
      </sheetData>
      <sheetData sheetId="2470">
        <row r="52">
          <cell r="B52" t="str">
            <v>Main Panel</v>
          </cell>
        </row>
      </sheetData>
      <sheetData sheetId="2471"/>
      <sheetData sheetId="2472"/>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ow r="52">
          <cell r="B52" t="str">
            <v>Main Panel</v>
          </cell>
        </row>
      </sheetData>
      <sheetData sheetId="2513">
        <row r="52">
          <cell r="B52" t="str">
            <v>Main Panel</v>
          </cell>
        </row>
      </sheetData>
      <sheetData sheetId="2514">
        <row r="52">
          <cell r="B52" t="str">
            <v>Main Panel</v>
          </cell>
        </row>
      </sheetData>
      <sheetData sheetId="2515">
        <row r="52">
          <cell r="B52" t="str">
            <v>Main Panel</v>
          </cell>
        </row>
      </sheetData>
      <sheetData sheetId="2516">
        <row r="52">
          <cell r="B52" t="str">
            <v>Main Panel</v>
          </cell>
        </row>
      </sheetData>
      <sheetData sheetId="2517">
        <row r="52">
          <cell r="B52" t="str">
            <v>Main Panel</v>
          </cell>
        </row>
      </sheetData>
      <sheetData sheetId="2518">
        <row r="52">
          <cell r="B52" t="str">
            <v>Main Panel</v>
          </cell>
        </row>
      </sheetData>
      <sheetData sheetId="2519">
        <row r="52">
          <cell r="B52" t="str">
            <v>Main Panel</v>
          </cell>
        </row>
      </sheetData>
      <sheetData sheetId="2520">
        <row r="52">
          <cell r="B52" t="str">
            <v>Main Panel</v>
          </cell>
        </row>
      </sheetData>
      <sheetData sheetId="2521">
        <row r="52">
          <cell r="B52" t="str">
            <v>Main Panel</v>
          </cell>
        </row>
      </sheetData>
      <sheetData sheetId="2522">
        <row r="52">
          <cell r="B52" t="str">
            <v>Main Panel</v>
          </cell>
        </row>
      </sheetData>
      <sheetData sheetId="2523">
        <row r="52">
          <cell r="B52" t="str">
            <v>Main Panel</v>
          </cell>
        </row>
      </sheetData>
      <sheetData sheetId="2524">
        <row r="52">
          <cell r="B52" t="str">
            <v>Main Panel</v>
          </cell>
        </row>
      </sheetData>
      <sheetData sheetId="2525">
        <row r="52">
          <cell r="B52" t="str">
            <v>Main Panel</v>
          </cell>
        </row>
      </sheetData>
      <sheetData sheetId="2526">
        <row r="52">
          <cell r="B52" t="str">
            <v>Main Panel</v>
          </cell>
        </row>
      </sheetData>
      <sheetData sheetId="2527">
        <row r="52">
          <cell r="B52" t="str">
            <v>Main Panel</v>
          </cell>
        </row>
      </sheetData>
      <sheetData sheetId="2528">
        <row r="52">
          <cell r="B52" t="str">
            <v>Main Panel</v>
          </cell>
        </row>
      </sheetData>
      <sheetData sheetId="2529">
        <row r="52">
          <cell r="B52" t="str">
            <v>Main Panel</v>
          </cell>
        </row>
      </sheetData>
      <sheetData sheetId="2530">
        <row r="52">
          <cell r="B52" t="str">
            <v>Main Panel</v>
          </cell>
        </row>
      </sheetData>
      <sheetData sheetId="2531">
        <row r="52">
          <cell r="B52" t="str">
            <v>Main Panel</v>
          </cell>
        </row>
      </sheetData>
      <sheetData sheetId="2532">
        <row r="52">
          <cell r="B52" t="str">
            <v>Main Panel</v>
          </cell>
        </row>
      </sheetData>
      <sheetData sheetId="2533">
        <row r="52">
          <cell r="B52" t="str">
            <v>Main Panel</v>
          </cell>
        </row>
      </sheetData>
      <sheetData sheetId="2534">
        <row r="52">
          <cell r="B52" t="str">
            <v>Main Panel</v>
          </cell>
        </row>
      </sheetData>
      <sheetData sheetId="2535">
        <row r="52">
          <cell r="B52" t="str">
            <v>Main Panel</v>
          </cell>
        </row>
      </sheetData>
      <sheetData sheetId="2536">
        <row r="52">
          <cell r="B52" t="str">
            <v>Main Panel</v>
          </cell>
        </row>
      </sheetData>
      <sheetData sheetId="2537">
        <row r="52">
          <cell r="B52" t="str">
            <v>Main Panel</v>
          </cell>
        </row>
      </sheetData>
      <sheetData sheetId="2538">
        <row r="52">
          <cell r="B52" t="str">
            <v>Main Panel</v>
          </cell>
        </row>
      </sheetData>
      <sheetData sheetId="2539">
        <row r="52">
          <cell r="B52" t="str">
            <v>Main Panel</v>
          </cell>
        </row>
      </sheetData>
      <sheetData sheetId="2540">
        <row r="52">
          <cell r="B52" t="str">
            <v>Main Panel</v>
          </cell>
        </row>
      </sheetData>
      <sheetData sheetId="2541">
        <row r="52">
          <cell r="B52" t="str">
            <v>Main Panel</v>
          </cell>
        </row>
      </sheetData>
      <sheetData sheetId="2542">
        <row r="52">
          <cell r="B52" t="str">
            <v>Main Panel</v>
          </cell>
        </row>
      </sheetData>
      <sheetData sheetId="2543">
        <row r="52">
          <cell r="B52" t="str">
            <v>Main Panel</v>
          </cell>
        </row>
      </sheetData>
      <sheetData sheetId="2544">
        <row r="52">
          <cell r="B52" t="str">
            <v>Main Panel</v>
          </cell>
        </row>
      </sheetData>
      <sheetData sheetId="2545">
        <row r="52">
          <cell r="B52" t="str">
            <v>Main Panel</v>
          </cell>
        </row>
      </sheetData>
      <sheetData sheetId="2546">
        <row r="52">
          <cell r="B52" t="str">
            <v>Main Panel</v>
          </cell>
        </row>
      </sheetData>
      <sheetData sheetId="2547">
        <row r="52">
          <cell r="B52" t="str">
            <v>Main Panel</v>
          </cell>
        </row>
      </sheetData>
      <sheetData sheetId="2548">
        <row r="52">
          <cell r="B52" t="str">
            <v>Main Panel</v>
          </cell>
        </row>
      </sheetData>
      <sheetData sheetId="2549">
        <row r="52">
          <cell r="B52" t="str">
            <v>Main Panel</v>
          </cell>
        </row>
      </sheetData>
      <sheetData sheetId="2550">
        <row r="52">
          <cell r="B52" t="str">
            <v>Main Panel</v>
          </cell>
        </row>
      </sheetData>
      <sheetData sheetId="2551">
        <row r="52">
          <cell r="B52" t="str">
            <v>Main Panel</v>
          </cell>
        </row>
      </sheetData>
      <sheetData sheetId="2552">
        <row r="52">
          <cell r="B52" t="str">
            <v>Main Panel</v>
          </cell>
        </row>
      </sheetData>
      <sheetData sheetId="2553">
        <row r="52">
          <cell r="B52" t="str">
            <v>Main Panel</v>
          </cell>
        </row>
      </sheetData>
      <sheetData sheetId="2554">
        <row r="52">
          <cell r="B52" t="str">
            <v>Main Panel</v>
          </cell>
        </row>
      </sheetData>
      <sheetData sheetId="2555">
        <row r="52">
          <cell r="B52" t="str">
            <v>Main Panel</v>
          </cell>
        </row>
      </sheetData>
      <sheetData sheetId="2556">
        <row r="52">
          <cell r="B52" t="str">
            <v>Main Panel</v>
          </cell>
        </row>
      </sheetData>
      <sheetData sheetId="2557">
        <row r="52">
          <cell r="B52" t="str">
            <v>Main Panel</v>
          </cell>
        </row>
      </sheetData>
      <sheetData sheetId="2558">
        <row r="52">
          <cell r="B52" t="str">
            <v>Main Panel</v>
          </cell>
        </row>
      </sheetData>
      <sheetData sheetId="2559">
        <row r="52">
          <cell r="B52" t="str">
            <v>Main Panel</v>
          </cell>
        </row>
      </sheetData>
      <sheetData sheetId="2560">
        <row r="52">
          <cell r="B52" t="str">
            <v>Main Panel</v>
          </cell>
        </row>
      </sheetData>
      <sheetData sheetId="2561">
        <row r="52">
          <cell r="B52" t="str">
            <v>Main Panel</v>
          </cell>
        </row>
      </sheetData>
      <sheetData sheetId="2562">
        <row r="52">
          <cell r="B52" t="str">
            <v>Main Panel</v>
          </cell>
        </row>
      </sheetData>
      <sheetData sheetId="2563">
        <row r="52">
          <cell r="B52" t="str">
            <v>Main Panel</v>
          </cell>
        </row>
      </sheetData>
      <sheetData sheetId="2564">
        <row r="52">
          <cell r="B52" t="str">
            <v>Main Panel</v>
          </cell>
        </row>
      </sheetData>
      <sheetData sheetId="2565">
        <row r="52">
          <cell r="B52" t="str">
            <v>Main Panel</v>
          </cell>
        </row>
      </sheetData>
      <sheetData sheetId="2566">
        <row r="52">
          <cell r="B52" t="str">
            <v>Main Panel</v>
          </cell>
        </row>
      </sheetData>
      <sheetData sheetId="2567">
        <row r="52">
          <cell r="B52" t="str">
            <v>Main Panel</v>
          </cell>
        </row>
      </sheetData>
      <sheetData sheetId="2568">
        <row r="52">
          <cell r="B52" t="str">
            <v>Main Panel</v>
          </cell>
        </row>
      </sheetData>
      <sheetData sheetId="2569">
        <row r="52">
          <cell r="B52" t="str">
            <v>Main Panel</v>
          </cell>
        </row>
      </sheetData>
      <sheetData sheetId="2570">
        <row r="52">
          <cell r="B52" t="str">
            <v>Main Panel</v>
          </cell>
        </row>
      </sheetData>
      <sheetData sheetId="2571">
        <row r="52">
          <cell r="B52" t="str">
            <v>Main Panel</v>
          </cell>
        </row>
      </sheetData>
      <sheetData sheetId="2572">
        <row r="52">
          <cell r="B52" t="str">
            <v>Main Panel</v>
          </cell>
        </row>
      </sheetData>
      <sheetData sheetId="2573">
        <row r="52">
          <cell r="B52" t="str">
            <v>Main Panel</v>
          </cell>
        </row>
      </sheetData>
      <sheetData sheetId="2574">
        <row r="52">
          <cell r="B52" t="str">
            <v>Main Panel</v>
          </cell>
        </row>
      </sheetData>
      <sheetData sheetId="2575">
        <row r="52">
          <cell r="B52" t="str">
            <v>Main Panel</v>
          </cell>
        </row>
      </sheetData>
      <sheetData sheetId="2576">
        <row r="52">
          <cell r="B52" t="str">
            <v>Main Panel</v>
          </cell>
        </row>
      </sheetData>
      <sheetData sheetId="2577">
        <row r="52">
          <cell r="B52" t="str">
            <v>Main Panel</v>
          </cell>
        </row>
      </sheetData>
      <sheetData sheetId="2578">
        <row r="52">
          <cell r="B52" t="str">
            <v>Main Panel</v>
          </cell>
        </row>
      </sheetData>
      <sheetData sheetId="2579">
        <row r="52">
          <cell r="B52" t="str">
            <v>Main Panel</v>
          </cell>
        </row>
      </sheetData>
      <sheetData sheetId="2580">
        <row r="52">
          <cell r="B52" t="str">
            <v>Main Panel</v>
          </cell>
        </row>
      </sheetData>
      <sheetData sheetId="2581">
        <row r="52">
          <cell r="B52" t="str">
            <v>Main Panel</v>
          </cell>
        </row>
      </sheetData>
      <sheetData sheetId="2582">
        <row r="52">
          <cell r="B52" t="str">
            <v>Main Panel</v>
          </cell>
        </row>
      </sheetData>
      <sheetData sheetId="2583">
        <row r="52">
          <cell r="B52" t="str">
            <v>Main Panel</v>
          </cell>
        </row>
      </sheetData>
      <sheetData sheetId="2584">
        <row r="52">
          <cell r="B52" t="str">
            <v>Main Panel</v>
          </cell>
        </row>
      </sheetData>
      <sheetData sheetId="2585">
        <row r="52">
          <cell r="B52" t="str">
            <v>Main Panel</v>
          </cell>
        </row>
      </sheetData>
      <sheetData sheetId="2586">
        <row r="52">
          <cell r="B52" t="str">
            <v>Main Panel</v>
          </cell>
        </row>
      </sheetData>
      <sheetData sheetId="2587">
        <row r="52">
          <cell r="B52" t="str">
            <v>Main Panel</v>
          </cell>
        </row>
      </sheetData>
      <sheetData sheetId="2588">
        <row r="52">
          <cell r="B52" t="str">
            <v>Main Panel</v>
          </cell>
        </row>
      </sheetData>
      <sheetData sheetId="2589">
        <row r="52">
          <cell r="B52" t="str">
            <v>Main Panel</v>
          </cell>
        </row>
      </sheetData>
      <sheetData sheetId="2590">
        <row r="52">
          <cell r="B52" t="str">
            <v>Main Panel</v>
          </cell>
        </row>
      </sheetData>
      <sheetData sheetId="2591">
        <row r="52">
          <cell r="B52" t="str">
            <v>Main Panel</v>
          </cell>
        </row>
      </sheetData>
      <sheetData sheetId="2592">
        <row r="52">
          <cell r="B52" t="str">
            <v>Main Panel</v>
          </cell>
        </row>
      </sheetData>
      <sheetData sheetId="2593">
        <row r="52">
          <cell r="B52" t="str">
            <v>Main Panel</v>
          </cell>
        </row>
      </sheetData>
      <sheetData sheetId="2594">
        <row r="52">
          <cell r="B52" t="str">
            <v>Main Panel</v>
          </cell>
        </row>
      </sheetData>
      <sheetData sheetId="2595">
        <row r="52">
          <cell r="B52" t="str">
            <v>Main Panel</v>
          </cell>
        </row>
      </sheetData>
      <sheetData sheetId="2596">
        <row r="52">
          <cell r="B52" t="str">
            <v>Main Panel</v>
          </cell>
        </row>
      </sheetData>
      <sheetData sheetId="2597">
        <row r="52">
          <cell r="B52" t="str">
            <v>Main Panel</v>
          </cell>
        </row>
      </sheetData>
      <sheetData sheetId="2598">
        <row r="52">
          <cell r="B52" t="str">
            <v>Main Panel</v>
          </cell>
        </row>
      </sheetData>
      <sheetData sheetId="2599">
        <row r="52">
          <cell r="B52" t="str">
            <v>Main Panel</v>
          </cell>
        </row>
      </sheetData>
      <sheetData sheetId="2600">
        <row r="52">
          <cell r="B52" t="str">
            <v>Main Panel</v>
          </cell>
        </row>
      </sheetData>
      <sheetData sheetId="2601">
        <row r="52">
          <cell r="B52" t="str">
            <v>Main Panel</v>
          </cell>
        </row>
      </sheetData>
      <sheetData sheetId="2602">
        <row r="52">
          <cell r="B52" t="str">
            <v>Main Panel</v>
          </cell>
        </row>
      </sheetData>
      <sheetData sheetId="2603">
        <row r="52">
          <cell r="B52" t="str">
            <v>Main Panel</v>
          </cell>
        </row>
      </sheetData>
      <sheetData sheetId="2604">
        <row r="52">
          <cell r="B52" t="str">
            <v>Main Panel</v>
          </cell>
        </row>
      </sheetData>
      <sheetData sheetId="2605">
        <row r="52">
          <cell r="B52" t="str">
            <v>Main Panel</v>
          </cell>
        </row>
      </sheetData>
      <sheetData sheetId="2606">
        <row r="52">
          <cell r="B52" t="str">
            <v>Main Panel</v>
          </cell>
        </row>
      </sheetData>
      <sheetData sheetId="2607">
        <row r="52">
          <cell r="B52" t="str">
            <v>Main Panel</v>
          </cell>
        </row>
      </sheetData>
      <sheetData sheetId="2608">
        <row r="52">
          <cell r="B52" t="str">
            <v>Main Panel</v>
          </cell>
        </row>
      </sheetData>
      <sheetData sheetId="2609">
        <row r="52">
          <cell r="B52" t="str">
            <v>Main Panel</v>
          </cell>
        </row>
      </sheetData>
      <sheetData sheetId="2610">
        <row r="52">
          <cell r="B52" t="str">
            <v>Main Panel</v>
          </cell>
        </row>
      </sheetData>
      <sheetData sheetId="2611">
        <row r="52">
          <cell r="B52" t="str">
            <v>Main Panel</v>
          </cell>
        </row>
      </sheetData>
      <sheetData sheetId="2612">
        <row r="52">
          <cell r="B52" t="str">
            <v>Main Panel</v>
          </cell>
        </row>
      </sheetData>
      <sheetData sheetId="2613">
        <row r="52">
          <cell r="B52" t="str">
            <v>Main Panel</v>
          </cell>
        </row>
      </sheetData>
      <sheetData sheetId="2614">
        <row r="52">
          <cell r="B52" t="str">
            <v>Main Panel</v>
          </cell>
        </row>
      </sheetData>
      <sheetData sheetId="2615">
        <row r="52">
          <cell r="B52" t="str">
            <v>Main Panel</v>
          </cell>
        </row>
      </sheetData>
      <sheetData sheetId="2616">
        <row r="52">
          <cell r="B52" t="str">
            <v>Main Panel</v>
          </cell>
        </row>
      </sheetData>
      <sheetData sheetId="2617">
        <row r="52">
          <cell r="B52" t="str">
            <v>Main Panel</v>
          </cell>
        </row>
      </sheetData>
      <sheetData sheetId="2618">
        <row r="52">
          <cell r="B52" t="str">
            <v>Main Panel</v>
          </cell>
        </row>
      </sheetData>
      <sheetData sheetId="2619">
        <row r="52">
          <cell r="B52" t="str">
            <v>Main Panel</v>
          </cell>
        </row>
      </sheetData>
      <sheetData sheetId="2620">
        <row r="52">
          <cell r="B52" t="str">
            <v>Main Panel</v>
          </cell>
        </row>
      </sheetData>
      <sheetData sheetId="2621">
        <row r="52">
          <cell r="B52" t="str">
            <v>Main Panel</v>
          </cell>
        </row>
      </sheetData>
      <sheetData sheetId="2622">
        <row r="52">
          <cell r="B52" t="str">
            <v>Main Panel</v>
          </cell>
        </row>
      </sheetData>
      <sheetData sheetId="2623">
        <row r="52">
          <cell r="B52" t="str">
            <v>Main Panel</v>
          </cell>
        </row>
      </sheetData>
      <sheetData sheetId="2624">
        <row r="52">
          <cell r="B52" t="str">
            <v>Main Panel</v>
          </cell>
        </row>
      </sheetData>
      <sheetData sheetId="2625">
        <row r="52">
          <cell r="B52" t="str">
            <v>Main Panel</v>
          </cell>
        </row>
      </sheetData>
      <sheetData sheetId="2626">
        <row r="52">
          <cell r="B52" t="str">
            <v>Main Panel</v>
          </cell>
        </row>
      </sheetData>
      <sheetData sheetId="2627">
        <row r="52">
          <cell r="B52" t="str">
            <v>Main Panel</v>
          </cell>
        </row>
      </sheetData>
      <sheetData sheetId="2628">
        <row r="52">
          <cell r="B52" t="str">
            <v>Main Panel</v>
          </cell>
        </row>
      </sheetData>
      <sheetData sheetId="2629">
        <row r="52">
          <cell r="B52" t="str">
            <v>Main Panel</v>
          </cell>
        </row>
      </sheetData>
      <sheetData sheetId="2630">
        <row r="52">
          <cell r="B52" t="str">
            <v>Main Panel</v>
          </cell>
        </row>
      </sheetData>
      <sheetData sheetId="2631">
        <row r="52">
          <cell r="B52" t="str">
            <v>Main Panel</v>
          </cell>
        </row>
      </sheetData>
      <sheetData sheetId="2632">
        <row r="52">
          <cell r="B52" t="str">
            <v>Main Panel</v>
          </cell>
        </row>
      </sheetData>
      <sheetData sheetId="2633">
        <row r="52">
          <cell r="B52" t="str">
            <v>Main Panel</v>
          </cell>
        </row>
      </sheetData>
      <sheetData sheetId="2634">
        <row r="52">
          <cell r="B52" t="str">
            <v>Main Panel</v>
          </cell>
        </row>
      </sheetData>
      <sheetData sheetId="2635">
        <row r="52">
          <cell r="B52" t="str">
            <v>Main Panel</v>
          </cell>
        </row>
      </sheetData>
      <sheetData sheetId="2636">
        <row r="52">
          <cell r="B52" t="str">
            <v>Main Panel</v>
          </cell>
        </row>
      </sheetData>
      <sheetData sheetId="2637">
        <row r="52">
          <cell r="B52" t="str">
            <v>Main Panel</v>
          </cell>
        </row>
      </sheetData>
      <sheetData sheetId="2638">
        <row r="52">
          <cell r="B52" t="str">
            <v>Main Panel</v>
          </cell>
        </row>
      </sheetData>
      <sheetData sheetId="2639">
        <row r="52">
          <cell r="B52" t="str">
            <v>Main Panel</v>
          </cell>
        </row>
      </sheetData>
      <sheetData sheetId="2640">
        <row r="52">
          <cell r="B52" t="str">
            <v>Main Panel</v>
          </cell>
        </row>
      </sheetData>
      <sheetData sheetId="2641">
        <row r="52">
          <cell r="B52" t="str">
            <v>Main Panel</v>
          </cell>
        </row>
      </sheetData>
      <sheetData sheetId="2642">
        <row r="52">
          <cell r="B52" t="str">
            <v>Main Panel</v>
          </cell>
        </row>
      </sheetData>
      <sheetData sheetId="2643">
        <row r="52">
          <cell r="B52" t="str">
            <v>Main Panel</v>
          </cell>
        </row>
      </sheetData>
      <sheetData sheetId="2644">
        <row r="52">
          <cell r="B52" t="str">
            <v>Main Panel</v>
          </cell>
        </row>
      </sheetData>
      <sheetData sheetId="2645">
        <row r="52">
          <cell r="B52" t="str">
            <v>Main Panel</v>
          </cell>
        </row>
      </sheetData>
      <sheetData sheetId="2646">
        <row r="52">
          <cell r="B52" t="str">
            <v>Main Panel</v>
          </cell>
        </row>
      </sheetData>
      <sheetData sheetId="2647">
        <row r="52">
          <cell r="B52" t="str">
            <v>Main Panel</v>
          </cell>
        </row>
      </sheetData>
      <sheetData sheetId="2648">
        <row r="52">
          <cell r="B52" t="str">
            <v>Main Panel</v>
          </cell>
        </row>
      </sheetData>
      <sheetData sheetId="2649">
        <row r="52">
          <cell r="B52" t="str">
            <v>Main Panel</v>
          </cell>
        </row>
      </sheetData>
      <sheetData sheetId="2650">
        <row r="52">
          <cell r="B52" t="str">
            <v>Main Panel</v>
          </cell>
        </row>
      </sheetData>
      <sheetData sheetId="2651">
        <row r="52">
          <cell r="B52" t="str">
            <v>Main Panel</v>
          </cell>
        </row>
      </sheetData>
      <sheetData sheetId="2652">
        <row r="52">
          <cell r="B52" t="str">
            <v>Main Panel</v>
          </cell>
        </row>
      </sheetData>
      <sheetData sheetId="2653">
        <row r="52">
          <cell r="B52" t="str">
            <v>Main Panel</v>
          </cell>
        </row>
      </sheetData>
      <sheetData sheetId="2654">
        <row r="52">
          <cell r="B52" t="str">
            <v>Main Panel</v>
          </cell>
        </row>
      </sheetData>
      <sheetData sheetId="2655">
        <row r="52">
          <cell r="B52" t="str">
            <v>Main Panel</v>
          </cell>
        </row>
      </sheetData>
      <sheetData sheetId="2656">
        <row r="52">
          <cell r="B52" t="str">
            <v>Main Panel</v>
          </cell>
        </row>
      </sheetData>
      <sheetData sheetId="2657">
        <row r="52">
          <cell r="B52" t="str">
            <v>Main Panel</v>
          </cell>
        </row>
      </sheetData>
      <sheetData sheetId="2658">
        <row r="52">
          <cell r="B52" t="str">
            <v>Main Panel</v>
          </cell>
        </row>
      </sheetData>
      <sheetData sheetId="2659">
        <row r="52">
          <cell r="B52" t="str">
            <v>Main Panel</v>
          </cell>
        </row>
      </sheetData>
      <sheetData sheetId="2660">
        <row r="52">
          <cell r="B52" t="str">
            <v>Main Panel</v>
          </cell>
        </row>
      </sheetData>
      <sheetData sheetId="2661">
        <row r="52">
          <cell r="B52" t="str">
            <v>Main Panel</v>
          </cell>
        </row>
      </sheetData>
      <sheetData sheetId="2662">
        <row r="52">
          <cell r="B52" t="str">
            <v>Main Panel</v>
          </cell>
        </row>
      </sheetData>
      <sheetData sheetId="2663">
        <row r="52">
          <cell r="B52" t="str">
            <v>Main Panel</v>
          </cell>
        </row>
      </sheetData>
      <sheetData sheetId="2664">
        <row r="52">
          <cell r="B52" t="str">
            <v>Main Panel</v>
          </cell>
        </row>
      </sheetData>
      <sheetData sheetId="2665">
        <row r="52">
          <cell r="B52" t="str">
            <v>Main Panel</v>
          </cell>
        </row>
      </sheetData>
      <sheetData sheetId="2666">
        <row r="52">
          <cell r="B52" t="str">
            <v>Main Panel</v>
          </cell>
        </row>
      </sheetData>
      <sheetData sheetId="2667">
        <row r="52">
          <cell r="B52" t="str">
            <v>Main Panel</v>
          </cell>
        </row>
      </sheetData>
      <sheetData sheetId="2668">
        <row r="52">
          <cell r="B52" t="str">
            <v>Main Panel</v>
          </cell>
        </row>
      </sheetData>
      <sheetData sheetId="2669">
        <row r="52">
          <cell r="B52" t="str">
            <v>Main Panel</v>
          </cell>
        </row>
      </sheetData>
      <sheetData sheetId="2670">
        <row r="52">
          <cell r="B52" t="str">
            <v>Main Panel</v>
          </cell>
        </row>
      </sheetData>
      <sheetData sheetId="2671">
        <row r="52">
          <cell r="B52" t="str">
            <v>Main Panel</v>
          </cell>
        </row>
      </sheetData>
      <sheetData sheetId="2672">
        <row r="52">
          <cell r="B52" t="str">
            <v>Main Panel</v>
          </cell>
        </row>
      </sheetData>
      <sheetData sheetId="2673">
        <row r="52">
          <cell r="B52" t="str">
            <v>Main Panel</v>
          </cell>
        </row>
      </sheetData>
      <sheetData sheetId="2674">
        <row r="52">
          <cell r="B52" t="str">
            <v>Main Panel</v>
          </cell>
        </row>
      </sheetData>
      <sheetData sheetId="2675">
        <row r="52">
          <cell r="B52" t="str">
            <v>Main Panel</v>
          </cell>
        </row>
      </sheetData>
      <sheetData sheetId="2676">
        <row r="52">
          <cell r="B52" t="str">
            <v>Main Panel</v>
          </cell>
        </row>
      </sheetData>
      <sheetData sheetId="2677">
        <row r="52">
          <cell r="B52" t="str">
            <v>Main Panel</v>
          </cell>
        </row>
      </sheetData>
      <sheetData sheetId="2678">
        <row r="52">
          <cell r="B52" t="str">
            <v>Main Panel</v>
          </cell>
        </row>
      </sheetData>
      <sheetData sheetId="2679">
        <row r="52">
          <cell r="B52" t="str">
            <v>Main Panel</v>
          </cell>
        </row>
      </sheetData>
      <sheetData sheetId="2680">
        <row r="52">
          <cell r="B52" t="str">
            <v>Main Panel</v>
          </cell>
        </row>
      </sheetData>
      <sheetData sheetId="2681">
        <row r="52">
          <cell r="B52" t="str">
            <v>Main Panel</v>
          </cell>
        </row>
      </sheetData>
      <sheetData sheetId="2682">
        <row r="52">
          <cell r="B52" t="str">
            <v>Main Panel</v>
          </cell>
        </row>
      </sheetData>
      <sheetData sheetId="2683">
        <row r="52">
          <cell r="B52" t="str">
            <v>Main Panel</v>
          </cell>
        </row>
      </sheetData>
      <sheetData sheetId="2684">
        <row r="52">
          <cell r="B52" t="str">
            <v>Main Panel</v>
          </cell>
        </row>
      </sheetData>
      <sheetData sheetId="2685">
        <row r="52">
          <cell r="B52" t="str">
            <v>Main Panel</v>
          </cell>
        </row>
      </sheetData>
      <sheetData sheetId="2686">
        <row r="52">
          <cell r="B52" t="str">
            <v>Main Panel</v>
          </cell>
        </row>
      </sheetData>
      <sheetData sheetId="2687">
        <row r="52">
          <cell r="B52" t="str">
            <v>Main Panel</v>
          </cell>
        </row>
      </sheetData>
      <sheetData sheetId="2688">
        <row r="52">
          <cell r="B52" t="str">
            <v>Main Panel</v>
          </cell>
        </row>
      </sheetData>
      <sheetData sheetId="2689">
        <row r="52">
          <cell r="B52" t="str">
            <v>Main Panel</v>
          </cell>
        </row>
      </sheetData>
      <sheetData sheetId="2690">
        <row r="52">
          <cell r="B52" t="str">
            <v>Main Panel</v>
          </cell>
        </row>
      </sheetData>
      <sheetData sheetId="2691">
        <row r="52">
          <cell r="B52" t="str">
            <v>Main Panel</v>
          </cell>
        </row>
      </sheetData>
      <sheetData sheetId="2692">
        <row r="52">
          <cell r="B52" t="str">
            <v>Main Panel</v>
          </cell>
        </row>
      </sheetData>
      <sheetData sheetId="2693">
        <row r="52">
          <cell r="B52" t="str">
            <v>Main Panel</v>
          </cell>
        </row>
      </sheetData>
      <sheetData sheetId="2694">
        <row r="52">
          <cell r="B52" t="str">
            <v>Main Panel</v>
          </cell>
        </row>
      </sheetData>
      <sheetData sheetId="2695">
        <row r="52">
          <cell r="B52" t="str">
            <v>Main Panel</v>
          </cell>
        </row>
      </sheetData>
      <sheetData sheetId="2696">
        <row r="52">
          <cell r="B52" t="str">
            <v>Main Panel</v>
          </cell>
        </row>
      </sheetData>
      <sheetData sheetId="2697">
        <row r="52">
          <cell r="B52" t="str">
            <v>Main Panel</v>
          </cell>
        </row>
      </sheetData>
      <sheetData sheetId="2698">
        <row r="52">
          <cell r="B52" t="str">
            <v>Main Panel</v>
          </cell>
        </row>
      </sheetData>
      <sheetData sheetId="2699">
        <row r="52">
          <cell r="B52" t="str">
            <v>Main Panel</v>
          </cell>
        </row>
      </sheetData>
      <sheetData sheetId="2700">
        <row r="52">
          <cell r="B52" t="str">
            <v>Main Panel</v>
          </cell>
        </row>
      </sheetData>
      <sheetData sheetId="2701">
        <row r="52">
          <cell r="B52" t="str">
            <v>Main Panel</v>
          </cell>
        </row>
      </sheetData>
      <sheetData sheetId="2702">
        <row r="52">
          <cell r="B52" t="str">
            <v>Main Panel</v>
          </cell>
        </row>
      </sheetData>
      <sheetData sheetId="2703">
        <row r="52">
          <cell r="B52" t="str">
            <v>Main Panel</v>
          </cell>
        </row>
      </sheetData>
      <sheetData sheetId="2704">
        <row r="52">
          <cell r="B52" t="str">
            <v>Main Panel</v>
          </cell>
        </row>
      </sheetData>
      <sheetData sheetId="2705">
        <row r="52">
          <cell r="B52" t="str">
            <v>Main Panel</v>
          </cell>
        </row>
      </sheetData>
      <sheetData sheetId="2706">
        <row r="52">
          <cell r="B52" t="str">
            <v>Main Panel</v>
          </cell>
        </row>
      </sheetData>
      <sheetData sheetId="2707">
        <row r="52">
          <cell r="B52" t="str">
            <v>Main Panel</v>
          </cell>
        </row>
      </sheetData>
      <sheetData sheetId="2708">
        <row r="52">
          <cell r="B52" t="str">
            <v>Main Panel</v>
          </cell>
        </row>
      </sheetData>
      <sheetData sheetId="2709">
        <row r="52">
          <cell r="B52" t="str">
            <v>Main Panel</v>
          </cell>
        </row>
      </sheetData>
      <sheetData sheetId="2710">
        <row r="52">
          <cell r="B52" t="str">
            <v>Main Panel</v>
          </cell>
        </row>
      </sheetData>
      <sheetData sheetId="2711">
        <row r="52">
          <cell r="B52" t="str">
            <v>Main Panel</v>
          </cell>
        </row>
      </sheetData>
      <sheetData sheetId="2712">
        <row r="52">
          <cell r="B52" t="str">
            <v>Main Panel</v>
          </cell>
        </row>
      </sheetData>
      <sheetData sheetId="2713">
        <row r="52">
          <cell r="B52" t="str">
            <v>Main Panel</v>
          </cell>
        </row>
      </sheetData>
      <sheetData sheetId="2714">
        <row r="52">
          <cell r="B52" t="str">
            <v>Main Panel</v>
          </cell>
        </row>
      </sheetData>
      <sheetData sheetId="2715">
        <row r="52">
          <cell r="B52" t="str">
            <v>Main Panel</v>
          </cell>
        </row>
      </sheetData>
      <sheetData sheetId="2716">
        <row r="52">
          <cell r="B52" t="str">
            <v>Main Panel</v>
          </cell>
        </row>
      </sheetData>
      <sheetData sheetId="2717">
        <row r="52">
          <cell r="B52" t="str">
            <v>Main Panel</v>
          </cell>
        </row>
      </sheetData>
      <sheetData sheetId="2718">
        <row r="52">
          <cell r="B52" t="str">
            <v>Main Panel</v>
          </cell>
        </row>
      </sheetData>
      <sheetData sheetId="2719">
        <row r="52">
          <cell r="B52" t="str">
            <v>Main Panel</v>
          </cell>
        </row>
      </sheetData>
      <sheetData sheetId="2720">
        <row r="52">
          <cell r="B52" t="str">
            <v>Main Panel</v>
          </cell>
        </row>
      </sheetData>
      <sheetData sheetId="2721">
        <row r="52">
          <cell r="B52" t="str">
            <v>Main Panel</v>
          </cell>
        </row>
      </sheetData>
      <sheetData sheetId="2722">
        <row r="52">
          <cell r="B52" t="str">
            <v>Main Panel</v>
          </cell>
        </row>
      </sheetData>
      <sheetData sheetId="2723">
        <row r="52">
          <cell r="B52" t="str">
            <v>Main Panel</v>
          </cell>
        </row>
      </sheetData>
      <sheetData sheetId="2724">
        <row r="52">
          <cell r="B52" t="str">
            <v>Main Panel</v>
          </cell>
        </row>
      </sheetData>
      <sheetData sheetId="2725">
        <row r="52">
          <cell r="B52" t="str">
            <v>Main Panel</v>
          </cell>
        </row>
      </sheetData>
      <sheetData sheetId="2726">
        <row r="52">
          <cell r="B52" t="str">
            <v>Main Panel</v>
          </cell>
        </row>
      </sheetData>
      <sheetData sheetId="2727">
        <row r="52">
          <cell r="B52" t="str">
            <v>Main Panel</v>
          </cell>
        </row>
      </sheetData>
      <sheetData sheetId="2728">
        <row r="52">
          <cell r="B52" t="str">
            <v>Main Panel</v>
          </cell>
        </row>
      </sheetData>
      <sheetData sheetId="2729">
        <row r="52">
          <cell r="B52" t="str">
            <v>Main Panel</v>
          </cell>
        </row>
      </sheetData>
      <sheetData sheetId="2730">
        <row r="52">
          <cell r="B52" t="str">
            <v>Main Panel</v>
          </cell>
        </row>
      </sheetData>
      <sheetData sheetId="2731">
        <row r="52">
          <cell r="B52" t="str">
            <v>Main Panel</v>
          </cell>
        </row>
      </sheetData>
      <sheetData sheetId="2732">
        <row r="52">
          <cell r="B52" t="str">
            <v>Main Panel</v>
          </cell>
        </row>
      </sheetData>
      <sheetData sheetId="2733">
        <row r="52">
          <cell r="B52" t="str">
            <v>Main Panel</v>
          </cell>
        </row>
      </sheetData>
      <sheetData sheetId="2734">
        <row r="52">
          <cell r="B52" t="str">
            <v>Main Panel</v>
          </cell>
        </row>
      </sheetData>
      <sheetData sheetId="2735">
        <row r="52">
          <cell r="B52" t="str">
            <v>Main Panel</v>
          </cell>
        </row>
      </sheetData>
      <sheetData sheetId="2736">
        <row r="52">
          <cell r="B52" t="str">
            <v>Main Panel</v>
          </cell>
        </row>
      </sheetData>
      <sheetData sheetId="2737">
        <row r="52">
          <cell r="B52" t="str">
            <v>Main Panel</v>
          </cell>
        </row>
      </sheetData>
      <sheetData sheetId="2738">
        <row r="52">
          <cell r="B52" t="str">
            <v>Main Panel</v>
          </cell>
        </row>
      </sheetData>
      <sheetData sheetId="2739">
        <row r="52">
          <cell r="B52" t="str">
            <v>Main Panel</v>
          </cell>
        </row>
      </sheetData>
      <sheetData sheetId="2740">
        <row r="52">
          <cell r="B52" t="str">
            <v>Main Panel</v>
          </cell>
        </row>
      </sheetData>
      <sheetData sheetId="2741">
        <row r="52">
          <cell r="B52" t="str">
            <v>Main Panel</v>
          </cell>
        </row>
      </sheetData>
      <sheetData sheetId="2742">
        <row r="52">
          <cell r="B52" t="str">
            <v>Main Panel</v>
          </cell>
        </row>
      </sheetData>
      <sheetData sheetId="2743">
        <row r="52">
          <cell r="B52" t="str">
            <v>Main Panel</v>
          </cell>
        </row>
      </sheetData>
      <sheetData sheetId="2744">
        <row r="52">
          <cell r="B52" t="str">
            <v>Main Panel</v>
          </cell>
        </row>
      </sheetData>
      <sheetData sheetId="2745">
        <row r="52">
          <cell r="B52" t="str">
            <v>Main Panel</v>
          </cell>
        </row>
      </sheetData>
      <sheetData sheetId="2746">
        <row r="52">
          <cell r="B52" t="str">
            <v>Main Panel</v>
          </cell>
        </row>
      </sheetData>
      <sheetData sheetId="2747">
        <row r="52">
          <cell r="B52" t="str">
            <v>Main Panel</v>
          </cell>
        </row>
      </sheetData>
      <sheetData sheetId="2748">
        <row r="52">
          <cell r="B52" t="str">
            <v>Main Panel</v>
          </cell>
        </row>
      </sheetData>
      <sheetData sheetId="2749">
        <row r="52">
          <cell r="B52" t="str">
            <v>Main Panel</v>
          </cell>
        </row>
      </sheetData>
      <sheetData sheetId="2750">
        <row r="52">
          <cell r="B52" t="str">
            <v>Main Panel</v>
          </cell>
        </row>
      </sheetData>
      <sheetData sheetId="2751">
        <row r="52">
          <cell r="B52" t="str">
            <v>Main Panel</v>
          </cell>
        </row>
      </sheetData>
      <sheetData sheetId="2752">
        <row r="52">
          <cell r="B52" t="str">
            <v>Main Panel</v>
          </cell>
        </row>
      </sheetData>
      <sheetData sheetId="2753">
        <row r="52">
          <cell r="B52" t="str">
            <v>Main Panel</v>
          </cell>
        </row>
      </sheetData>
      <sheetData sheetId="2754">
        <row r="52">
          <cell r="B52" t="str">
            <v>Main Panel</v>
          </cell>
        </row>
      </sheetData>
      <sheetData sheetId="2755">
        <row r="52">
          <cell r="B52" t="str">
            <v>Main Panel</v>
          </cell>
        </row>
      </sheetData>
      <sheetData sheetId="2756">
        <row r="52">
          <cell r="B52" t="str">
            <v>Main Panel</v>
          </cell>
        </row>
      </sheetData>
      <sheetData sheetId="2757">
        <row r="52">
          <cell r="B52" t="str">
            <v>Main Panel</v>
          </cell>
        </row>
      </sheetData>
      <sheetData sheetId="2758">
        <row r="52">
          <cell r="B52" t="str">
            <v>Main Panel</v>
          </cell>
        </row>
      </sheetData>
      <sheetData sheetId="2759">
        <row r="52">
          <cell r="B52" t="str">
            <v>Main Panel</v>
          </cell>
        </row>
      </sheetData>
      <sheetData sheetId="2760">
        <row r="52">
          <cell r="B52" t="str">
            <v>Main Panel</v>
          </cell>
        </row>
      </sheetData>
      <sheetData sheetId="2761">
        <row r="52">
          <cell r="B52" t="str">
            <v>Main Panel</v>
          </cell>
        </row>
      </sheetData>
      <sheetData sheetId="2762">
        <row r="52">
          <cell r="B52" t="str">
            <v>Main Panel</v>
          </cell>
        </row>
      </sheetData>
      <sheetData sheetId="2763">
        <row r="52">
          <cell r="B52" t="str">
            <v>Main Panel</v>
          </cell>
        </row>
      </sheetData>
      <sheetData sheetId="2764">
        <row r="52">
          <cell r="B52" t="str">
            <v>Main Panel</v>
          </cell>
        </row>
      </sheetData>
      <sheetData sheetId="2765">
        <row r="52">
          <cell r="B52" t="str">
            <v>Main Panel</v>
          </cell>
        </row>
      </sheetData>
      <sheetData sheetId="2766">
        <row r="52">
          <cell r="B52" t="str">
            <v>Main Panel</v>
          </cell>
        </row>
      </sheetData>
      <sheetData sheetId="2767">
        <row r="52">
          <cell r="B52" t="str">
            <v>Main Panel</v>
          </cell>
        </row>
      </sheetData>
      <sheetData sheetId="2768">
        <row r="52">
          <cell r="B52" t="str">
            <v>Main Panel</v>
          </cell>
        </row>
      </sheetData>
      <sheetData sheetId="2769">
        <row r="52">
          <cell r="B52" t="str">
            <v>Main Panel</v>
          </cell>
        </row>
      </sheetData>
      <sheetData sheetId="2770">
        <row r="52">
          <cell r="B52" t="str">
            <v>Main Panel</v>
          </cell>
        </row>
      </sheetData>
      <sheetData sheetId="2771">
        <row r="52">
          <cell r="B52" t="str">
            <v>Main Panel</v>
          </cell>
        </row>
      </sheetData>
      <sheetData sheetId="2772">
        <row r="52">
          <cell r="B52" t="str">
            <v>Main Panel</v>
          </cell>
        </row>
      </sheetData>
      <sheetData sheetId="2773">
        <row r="52">
          <cell r="B52" t="str">
            <v>Main Panel</v>
          </cell>
        </row>
      </sheetData>
      <sheetData sheetId="2774">
        <row r="52">
          <cell r="B52" t="str">
            <v>Main Panel</v>
          </cell>
        </row>
      </sheetData>
      <sheetData sheetId="2775">
        <row r="52">
          <cell r="B52" t="str">
            <v>Main Panel</v>
          </cell>
        </row>
      </sheetData>
      <sheetData sheetId="2776">
        <row r="52">
          <cell r="B52" t="str">
            <v>Main Panel</v>
          </cell>
        </row>
      </sheetData>
      <sheetData sheetId="2777">
        <row r="52">
          <cell r="B52" t="str">
            <v>Main Panel</v>
          </cell>
        </row>
      </sheetData>
      <sheetData sheetId="2778">
        <row r="52">
          <cell r="B52" t="str">
            <v>Main Panel</v>
          </cell>
        </row>
      </sheetData>
      <sheetData sheetId="2779">
        <row r="52">
          <cell r="B52" t="str">
            <v>Main Panel</v>
          </cell>
        </row>
      </sheetData>
      <sheetData sheetId="2780">
        <row r="52">
          <cell r="B52" t="str">
            <v>Main Panel</v>
          </cell>
        </row>
      </sheetData>
      <sheetData sheetId="2781">
        <row r="52">
          <cell r="B52" t="str">
            <v>Main Panel</v>
          </cell>
        </row>
      </sheetData>
      <sheetData sheetId="2782">
        <row r="52">
          <cell r="B52" t="str">
            <v>Main Panel</v>
          </cell>
        </row>
      </sheetData>
      <sheetData sheetId="2783">
        <row r="52">
          <cell r="B52" t="str">
            <v>Main Panel</v>
          </cell>
        </row>
      </sheetData>
      <sheetData sheetId="2784">
        <row r="52">
          <cell r="B52" t="str">
            <v>Main Panel</v>
          </cell>
        </row>
      </sheetData>
      <sheetData sheetId="2785">
        <row r="52">
          <cell r="B52" t="str">
            <v>Main Panel</v>
          </cell>
        </row>
      </sheetData>
      <sheetData sheetId="2786">
        <row r="52">
          <cell r="B52" t="str">
            <v>Main Panel</v>
          </cell>
        </row>
      </sheetData>
      <sheetData sheetId="2787">
        <row r="52">
          <cell r="B52" t="str">
            <v>Main Panel</v>
          </cell>
        </row>
      </sheetData>
      <sheetData sheetId="2788">
        <row r="52">
          <cell r="B52" t="str">
            <v>Main Panel</v>
          </cell>
        </row>
      </sheetData>
      <sheetData sheetId="2789">
        <row r="52">
          <cell r="B52" t="str">
            <v>Main Panel</v>
          </cell>
        </row>
      </sheetData>
      <sheetData sheetId="2790">
        <row r="52">
          <cell r="B52" t="str">
            <v>Main Panel</v>
          </cell>
        </row>
      </sheetData>
      <sheetData sheetId="2791">
        <row r="52">
          <cell r="B52" t="str">
            <v>Main Panel</v>
          </cell>
        </row>
      </sheetData>
      <sheetData sheetId="2792">
        <row r="52">
          <cell r="B52" t="str">
            <v>Main Panel</v>
          </cell>
        </row>
      </sheetData>
      <sheetData sheetId="2793">
        <row r="52">
          <cell r="B52" t="str">
            <v>Main Panel</v>
          </cell>
        </row>
      </sheetData>
      <sheetData sheetId="2794">
        <row r="52">
          <cell r="B52" t="str">
            <v>Main Panel</v>
          </cell>
        </row>
      </sheetData>
      <sheetData sheetId="2795">
        <row r="52">
          <cell r="B52" t="str">
            <v>Main Panel</v>
          </cell>
        </row>
      </sheetData>
      <sheetData sheetId="2796">
        <row r="52">
          <cell r="B52" t="str">
            <v>Main Panel</v>
          </cell>
        </row>
      </sheetData>
      <sheetData sheetId="2797">
        <row r="52">
          <cell r="B52" t="str">
            <v>Main Panel</v>
          </cell>
        </row>
      </sheetData>
      <sheetData sheetId="2798">
        <row r="52">
          <cell r="B52" t="str">
            <v>Main Panel</v>
          </cell>
        </row>
      </sheetData>
      <sheetData sheetId="2799">
        <row r="52">
          <cell r="B52" t="str">
            <v>Main Panel</v>
          </cell>
        </row>
      </sheetData>
      <sheetData sheetId="2800">
        <row r="52">
          <cell r="B52" t="str">
            <v>Main Panel</v>
          </cell>
        </row>
      </sheetData>
      <sheetData sheetId="2801">
        <row r="52">
          <cell r="B52" t="str">
            <v>Main Panel</v>
          </cell>
        </row>
      </sheetData>
      <sheetData sheetId="2802">
        <row r="52">
          <cell r="B52" t="str">
            <v>Main Panel</v>
          </cell>
        </row>
      </sheetData>
      <sheetData sheetId="2803">
        <row r="52">
          <cell r="B52" t="str">
            <v>Main Panel</v>
          </cell>
        </row>
      </sheetData>
      <sheetData sheetId="2804">
        <row r="52">
          <cell r="B52" t="str">
            <v>Main Panel</v>
          </cell>
        </row>
      </sheetData>
      <sheetData sheetId="2805">
        <row r="52">
          <cell r="B52" t="str">
            <v>Main Panel</v>
          </cell>
        </row>
      </sheetData>
      <sheetData sheetId="2806">
        <row r="52">
          <cell r="B52" t="str">
            <v>Main Panel</v>
          </cell>
        </row>
      </sheetData>
      <sheetData sheetId="2807">
        <row r="52">
          <cell r="B52" t="str">
            <v>Main Panel</v>
          </cell>
        </row>
      </sheetData>
      <sheetData sheetId="2808">
        <row r="52">
          <cell r="B52" t="str">
            <v>Main Panel</v>
          </cell>
        </row>
      </sheetData>
      <sheetData sheetId="2809">
        <row r="52">
          <cell r="B52" t="str">
            <v>Main Panel</v>
          </cell>
        </row>
      </sheetData>
      <sheetData sheetId="2810">
        <row r="52">
          <cell r="B52" t="str">
            <v>Main Panel</v>
          </cell>
        </row>
      </sheetData>
      <sheetData sheetId="2811">
        <row r="52">
          <cell r="B52" t="str">
            <v>Main Panel</v>
          </cell>
        </row>
      </sheetData>
      <sheetData sheetId="2812">
        <row r="52">
          <cell r="B52" t="str">
            <v>Main Panel</v>
          </cell>
        </row>
      </sheetData>
      <sheetData sheetId="2813">
        <row r="52">
          <cell r="B52" t="str">
            <v>Main Panel</v>
          </cell>
        </row>
      </sheetData>
      <sheetData sheetId="2814">
        <row r="52">
          <cell r="B52" t="str">
            <v>Main Panel</v>
          </cell>
        </row>
      </sheetData>
      <sheetData sheetId="2815">
        <row r="52">
          <cell r="B52" t="str">
            <v>Main Panel</v>
          </cell>
        </row>
      </sheetData>
      <sheetData sheetId="2816">
        <row r="52">
          <cell r="B52" t="str">
            <v>Main Panel</v>
          </cell>
        </row>
      </sheetData>
      <sheetData sheetId="2817">
        <row r="52">
          <cell r="B52" t="str">
            <v>Main Panel</v>
          </cell>
        </row>
      </sheetData>
      <sheetData sheetId="2818">
        <row r="52">
          <cell r="B52" t="str">
            <v>Main Panel</v>
          </cell>
        </row>
      </sheetData>
      <sheetData sheetId="2819">
        <row r="52">
          <cell r="B52" t="str">
            <v>Main Panel</v>
          </cell>
        </row>
      </sheetData>
      <sheetData sheetId="2820">
        <row r="52">
          <cell r="B52" t="str">
            <v>Main Panel</v>
          </cell>
        </row>
      </sheetData>
      <sheetData sheetId="2821">
        <row r="52">
          <cell r="B52" t="str">
            <v>Main Panel</v>
          </cell>
        </row>
      </sheetData>
      <sheetData sheetId="2822">
        <row r="52">
          <cell r="B52" t="str">
            <v>Main Panel</v>
          </cell>
        </row>
      </sheetData>
      <sheetData sheetId="2823">
        <row r="52">
          <cell r="B52" t="str">
            <v>Main Panel</v>
          </cell>
        </row>
      </sheetData>
      <sheetData sheetId="2824">
        <row r="52">
          <cell r="B52" t="str">
            <v>Main Panel</v>
          </cell>
        </row>
      </sheetData>
      <sheetData sheetId="2825">
        <row r="52">
          <cell r="B52" t="str">
            <v>Main Panel</v>
          </cell>
        </row>
      </sheetData>
      <sheetData sheetId="2826">
        <row r="52">
          <cell r="B52" t="str">
            <v>Main Panel</v>
          </cell>
        </row>
      </sheetData>
      <sheetData sheetId="2827">
        <row r="52">
          <cell r="B52" t="str">
            <v>Main Panel</v>
          </cell>
        </row>
      </sheetData>
      <sheetData sheetId="2828">
        <row r="52">
          <cell r="B52" t="str">
            <v>Main Panel</v>
          </cell>
        </row>
      </sheetData>
      <sheetData sheetId="2829">
        <row r="52">
          <cell r="B52" t="str">
            <v>Main Panel</v>
          </cell>
        </row>
      </sheetData>
      <sheetData sheetId="2830">
        <row r="52">
          <cell r="B52" t="str">
            <v>Main Panel</v>
          </cell>
        </row>
      </sheetData>
      <sheetData sheetId="2831">
        <row r="52">
          <cell r="B52" t="str">
            <v>Main Panel</v>
          </cell>
        </row>
      </sheetData>
      <sheetData sheetId="2832">
        <row r="52">
          <cell r="B52" t="str">
            <v>Main Panel</v>
          </cell>
        </row>
      </sheetData>
      <sheetData sheetId="2833">
        <row r="52">
          <cell r="B52" t="str">
            <v>Main Panel</v>
          </cell>
        </row>
      </sheetData>
      <sheetData sheetId="2834">
        <row r="52">
          <cell r="B52" t="str">
            <v>Main Panel</v>
          </cell>
        </row>
      </sheetData>
      <sheetData sheetId="2835">
        <row r="52">
          <cell r="B52" t="str">
            <v>Main Panel</v>
          </cell>
        </row>
      </sheetData>
      <sheetData sheetId="2836">
        <row r="52">
          <cell r="B52" t="str">
            <v>Main Panel</v>
          </cell>
        </row>
      </sheetData>
      <sheetData sheetId="2837">
        <row r="52">
          <cell r="B52" t="str">
            <v>Main Panel</v>
          </cell>
        </row>
      </sheetData>
      <sheetData sheetId="2838">
        <row r="52">
          <cell r="B52" t="str">
            <v>Main Panel</v>
          </cell>
        </row>
      </sheetData>
      <sheetData sheetId="2839">
        <row r="52">
          <cell r="B52" t="str">
            <v>Main Panel</v>
          </cell>
        </row>
      </sheetData>
      <sheetData sheetId="2840">
        <row r="52">
          <cell r="B52" t="str">
            <v>Main Panel</v>
          </cell>
        </row>
      </sheetData>
      <sheetData sheetId="2841">
        <row r="52">
          <cell r="B52" t="str">
            <v>Main Panel</v>
          </cell>
        </row>
      </sheetData>
      <sheetData sheetId="2842">
        <row r="52">
          <cell r="B52" t="str">
            <v>Main Panel</v>
          </cell>
        </row>
      </sheetData>
      <sheetData sheetId="2843">
        <row r="52">
          <cell r="B52" t="str">
            <v>Main Panel</v>
          </cell>
        </row>
      </sheetData>
      <sheetData sheetId="2844">
        <row r="52">
          <cell r="B52" t="str">
            <v>Main Panel</v>
          </cell>
        </row>
      </sheetData>
      <sheetData sheetId="2845">
        <row r="52">
          <cell r="B52" t="str">
            <v>Main Panel</v>
          </cell>
        </row>
      </sheetData>
      <sheetData sheetId="2846">
        <row r="52">
          <cell r="B52" t="str">
            <v>Main Panel</v>
          </cell>
        </row>
      </sheetData>
      <sheetData sheetId="2847">
        <row r="52">
          <cell r="B52" t="str">
            <v>Main Panel</v>
          </cell>
        </row>
      </sheetData>
      <sheetData sheetId="2848">
        <row r="52">
          <cell r="B52" t="str">
            <v>Main Panel</v>
          </cell>
        </row>
      </sheetData>
      <sheetData sheetId="2849">
        <row r="52">
          <cell r="B52" t="str">
            <v>Main Panel</v>
          </cell>
        </row>
      </sheetData>
      <sheetData sheetId="2850">
        <row r="52">
          <cell r="B52" t="str">
            <v>Main Panel</v>
          </cell>
        </row>
      </sheetData>
      <sheetData sheetId="2851">
        <row r="52">
          <cell r="B52" t="str">
            <v>Main Panel</v>
          </cell>
        </row>
      </sheetData>
      <sheetData sheetId="2852">
        <row r="52">
          <cell r="B52" t="str">
            <v>Main Panel</v>
          </cell>
        </row>
      </sheetData>
      <sheetData sheetId="2853">
        <row r="52">
          <cell r="B52" t="str">
            <v>Main Panel</v>
          </cell>
        </row>
      </sheetData>
      <sheetData sheetId="2854">
        <row r="52">
          <cell r="B52" t="str">
            <v>Main Panel</v>
          </cell>
        </row>
      </sheetData>
      <sheetData sheetId="2855">
        <row r="52">
          <cell r="B52" t="str">
            <v>Main Panel</v>
          </cell>
        </row>
      </sheetData>
      <sheetData sheetId="2856">
        <row r="52">
          <cell r="B52" t="str">
            <v>Main Panel</v>
          </cell>
        </row>
      </sheetData>
      <sheetData sheetId="2857">
        <row r="52">
          <cell r="B52" t="str">
            <v>Main Panel</v>
          </cell>
        </row>
      </sheetData>
      <sheetData sheetId="2858">
        <row r="52">
          <cell r="B52" t="str">
            <v>Main Panel</v>
          </cell>
        </row>
      </sheetData>
      <sheetData sheetId="2859">
        <row r="52">
          <cell r="B52" t="str">
            <v>Main Panel</v>
          </cell>
        </row>
      </sheetData>
      <sheetData sheetId="2860">
        <row r="52">
          <cell r="B52" t="str">
            <v>Main Panel</v>
          </cell>
        </row>
      </sheetData>
      <sheetData sheetId="2861"/>
      <sheetData sheetId="2862"/>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sheetData sheetId="3248"/>
      <sheetData sheetId="3249"/>
      <sheetData sheetId="3250"/>
      <sheetData sheetId="3251"/>
      <sheetData sheetId="3252"/>
      <sheetData sheetId="3253"/>
      <sheetData sheetId="3254"/>
      <sheetData sheetId="3255"/>
      <sheetData sheetId="3256">
        <row r="52">
          <cell r="B52" t="str">
            <v>Main Panel</v>
          </cell>
        </row>
      </sheetData>
      <sheetData sheetId="3257">
        <row r="52">
          <cell r="B52" t="str">
            <v>Main Panel</v>
          </cell>
        </row>
      </sheetData>
      <sheetData sheetId="3258">
        <row r="52">
          <cell r="B52" t="str">
            <v>Main Panel</v>
          </cell>
        </row>
      </sheetData>
      <sheetData sheetId="3259">
        <row r="52">
          <cell r="B52" t="str">
            <v>Main Panel</v>
          </cell>
        </row>
      </sheetData>
      <sheetData sheetId="3260">
        <row r="52">
          <cell r="B52" t="str">
            <v>Main Panel</v>
          </cell>
        </row>
      </sheetData>
      <sheetData sheetId="3261">
        <row r="52">
          <cell r="B52" t="str">
            <v>Main Panel</v>
          </cell>
        </row>
      </sheetData>
      <sheetData sheetId="3262">
        <row r="52">
          <cell r="B52" t="str">
            <v>Main Panel</v>
          </cell>
        </row>
      </sheetData>
      <sheetData sheetId="3263">
        <row r="52">
          <cell r="B52" t="str">
            <v>Main Panel</v>
          </cell>
        </row>
      </sheetData>
      <sheetData sheetId="3264"/>
      <sheetData sheetId="3265"/>
      <sheetData sheetId="3266"/>
      <sheetData sheetId="3267"/>
      <sheetData sheetId="3268"/>
      <sheetData sheetId="3269"/>
      <sheetData sheetId="3270"/>
      <sheetData sheetId="3271">
        <row r="52">
          <cell r="B52" t="str">
            <v>Main Panel</v>
          </cell>
        </row>
      </sheetData>
      <sheetData sheetId="3272">
        <row r="52">
          <cell r="B52" t="str">
            <v>Main Panel</v>
          </cell>
        </row>
      </sheetData>
      <sheetData sheetId="3273">
        <row r="52">
          <cell r="B52" t="str">
            <v>Main Panel</v>
          </cell>
        </row>
      </sheetData>
      <sheetData sheetId="3274">
        <row r="52">
          <cell r="B52" t="str">
            <v>Main Panel</v>
          </cell>
        </row>
      </sheetData>
      <sheetData sheetId="3275">
        <row r="52">
          <cell r="B52" t="str">
            <v>Main Panel</v>
          </cell>
        </row>
      </sheetData>
      <sheetData sheetId="3276">
        <row r="52">
          <cell r="B52" t="str">
            <v>Main Panel</v>
          </cell>
        </row>
      </sheetData>
      <sheetData sheetId="3277">
        <row r="52">
          <cell r="B52" t="str">
            <v>Main Panel</v>
          </cell>
        </row>
      </sheetData>
      <sheetData sheetId="3278">
        <row r="52">
          <cell r="B52" t="str">
            <v>Main Panel</v>
          </cell>
        </row>
      </sheetData>
      <sheetData sheetId="3279">
        <row r="52">
          <cell r="B52" t="str">
            <v>Main Panel</v>
          </cell>
        </row>
      </sheetData>
      <sheetData sheetId="3280">
        <row r="52">
          <cell r="B52" t="str">
            <v>Main Panel</v>
          </cell>
        </row>
      </sheetData>
      <sheetData sheetId="3281">
        <row r="52">
          <cell r="B52" t="str">
            <v>Main Panel</v>
          </cell>
        </row>
      </sheetData>
      <sheetData sheetId="3282">
        <row r="52">
          <cell r="B52" t="str">
            <v>Main Panel</v>
          </cell>
        </row>
      </sheetData>
      <sheetData sheetId="3283">
        <row r="52">
          <cell r="B52" t="str">
            <v>Main Panel</v>
          </cell>
        </row>
      </sheetData>
      <sheetData sheetId="3284">
        <row r="52">
          <cell r="B52" t="str">
            <v>Main Panel</v>
          </cell>
        </row>
      </sheetData>
      <sheetData sheetId="3285">
        <row r="52">
          <cell r="B52" t="str">
            <v>Main Panel</v>
          </cell>
        </row>
      </sheetData>
      <sheetData sheetId="3286">
        <row r="52">
          <cell r="B52" t="str">
            <v>Main Panel</v>
          </cell>
        </row>
      </sheetData>
      <sheetData sheetId="3287">
        <row r="52">
          <cell r="B52" t="str">
            <v>Main Panel</v>
          </cell>
        </row>
      </sheetData>
      <sheetData sheetId="3288">
        <row r="52">
          <cell r="B52" t="str">
            <v>Main Panel</v>
          </cell>
        </row>
      </sheetData>
      <sheetData sheetId="3289">
        <row r="52">
          <cell r="B52" t="str">
            <v>Main Panel</v>
          </cell>
        </row>
      </sheetData>
      <sheetData sheetId="3290">
        <row r="52">
          <cell r="B52" t="str">
            <v>Main Panel</v>
          </cell>
        </row>
      </sheetData>
      <sheetData sheetId="3291">
        <row r="52">
          <cell r="B52" t="str">
            <v>Main Panel</v>
          </cell>
        </row>
      </sheetData>
      <sheetData sheetId="3292">
        <row r="52">
          <cell r="B52" t="str">
            <v>Main Panel</v>
          </cell>
        </row>
      </sheetData>
      <sheetData sheetId="3293">
        <row r="52">
          <cell r="B52" t="str">
            <v>Main Panel</v>
          </cell>
        </row>
      </sheetData>
      <sheetData sheetId="3294">
        <row r="52">
          <cell r="B52" t="str">
            <v>Main Panel</v>
          </cell>
        </row>
      </sheetData>
      <sheetData sheetId="3295">
        <row r="52">
          <cell r="B52" t="str">
            <v>Main Panel</v>
          </cell>
        </row>
      </sheetData>
      <sheetData sheetId="3296">
        <row r="52">
          <cell r="B52" t="str">
            <v>Main Panel</v>
          </cell>
        </row>
      </sheetData>
      <sheetData sheetId="3297">
        <row r="52">
          <cell r="B52" t="str">
            <v>Main Panel</v>
          </cell>
        </row>
      </sheetData>
      <sheetData sheetId="3298">
        <row r="52">
          <cell r="B52" t="str">
            <v>Main Panel</v>
          </cell>
        </row>
      </sheetData>
      <sheetData sheetId="3299">
        <row r="52">
          <cell r="B52" t="str">
            <v>Main Panel</v>
          </cell>
        </row>
      </sheetData>
      <sheetData sheetId="3300">
        <row r="52">
          <cell r="B52" t="str">
            <v>Main Panel</v>
          </cell>
        </row>
      </sheetData>
      <sheetData sheetId="3301">
        <row r="52">
          <cell r="B52" t="str">
            <v>Main Panel</v>
          </cell>
        </row>
      </sheetData>
      <sheetData sheetId="3302">
        <row r="52">
          <cell r="B52" t="str">
            <v>Main Panel</v>
          </cell>
        </row>
      </sheetData>
      <sheetData sheetId="3303">
        <row r="52">
          <cell r="B52" t="str">
            <v>Main Panel</v>
          </cell>
        </row>
      </sheetData>
      <sheetData sheetId="3304" refreshError="1"/>
      <sheetData sheetId="3305" refreshError="1"/>
      <sheetData sheetId="3306" refreshError="1"/>
      <sheetData sheetId="3307" refreshError="1"/>
      <sheetData sheetId="3308">
        <row r="52">
          <cell r="B52" t="str">
            <v>Main Panel</v>
          </cell>
        </row>
      </sheetData>
      <sheetData sheetId="3309">
        <row r="52">
          <cell r="B52" t="str">
            <v>Main Panel</v>
          </cell>
        </row>
      </sheetData>
      <sheetData sheetId="3310">
        <row r="52">
          <cell r="B52" t="str">
            <v>Main Panel</v>
          </cell>
        </row>
      </sheetData>
      <sheetData sheetId="3311">
        <row r="52">
          <cell r="B52" t="str">
            <v>Main Panel</v>
          </cell>
        </row>
      </sheetData>
      <sheetData sheetId="3312">
        <row r="52">
          <cell r="B52" t="str">
            <v>Main Panel</v>
          </cell>
        </row>
      </sheetData>
      <sheetData sheetId="3313">
        <row r="52">
          <cell r="B52" t="str">
            <v>Main Panel</v>
          </cell>
        </row>
      </sheetData>
      <sheetData sheetId="3314">
        <row r="52">
          <cell r="B52" t="str">
            <v>Main Panel</v>
          </cell>
        </row>
      </sheetData>
      <sheetData sheetId="3315">
        <row r="52">
          <cell r="B52" t="str">
            <v>Main Panel</v>
          </cell>
        </row>
      </sheetData>
      <sheetData sheetId="3316">
        <row r="52">
          <cell r="B52" t="str">
            <v>Main Panel</v>
          </cell>
        </row>
      </sheetData>
      <sheetData sheetId="3317">
        <row r="52">
          <cell r="B52" t="str">
            <v>Main Panel</v>
          </cell>
        </row>
      </sheetData>
      <sheetData sheetId="3318">
        <row r="52">
          <cell r="B52" t="str">
            <v>Main Panel</v>
          </cell>
        </row>
      </sheetData>
      <sheetData sheetId="3319">
        <row r="52">
          <cell r="B52" t="str">
            <v>Main Panel</v>
          </cell>
        </row>
      </sheetData>
      <sheetData sheetId="3320">
        <row r="52">
          <cell r="B52" t="str">
            <v>Main Panel</v>
          </cell>
        </row>
      </sheetData>
      <sheetData sheetId="3321">
        <row r="52">
          <cell r="B52" t="str">
            <v>Main Panel</v>
          </cell>
        </row>
      </sheetData>
      <sheetData sheetId="3322">
        <row r="52">
          <cell r="B52" t="str">
            <v>Main Panel</v>
          </cell>
        </row>
      </sheetData>
      <sheetData sheetId="3323">
        <row r="52">
          <cell r="B52" t="str">
            <v>Main Panel</v>
          </cell>
        </row>
      </sheetData>
      <sheetData sheetId="3324">
        <row r="52">
          <cell r="B52" t="str">
            <v>Main Panel</v>
          </cell>
        </row>
      </sheetData>
      <sheetData sheetId="3325">
        <row r="52">
          <cell r="B52" t="str">
            <v>Main Panel</v>
          </cell>
        </row>
      </sheetData>
      <sheetData sheetId="3326">
        <row r="52">
          <cell r="B52" t="str">
            <v>Main Panel</v>
          </cell>
        </row>
      </sheetData>
      <sheetData sheetId="3327">
        <row r="52">
          <cell r="B52" t="str">
            <v>Main Panel</v>
          </cell>
        </row>
      </sheetData>
      <sheetData sheetId="3328">
        <row r="52">
          <cell r="B52" t="str">
            <v>Main Panel</v>
          </cell>
        </row>
      </sheetData>
      <sheetData sheetId="3329">
        <row r="52">
          <cell r="B52" t="str">
            <v>Main Panel</v>
          </cell>
        </row>
      </sheetData>
      <sheetData sheetId="3330">
        <row r="52">
          <cell r="B52" t="str">
            <v>Main Panel</v>
          </cell>
        </row>
      </sheetData>
      <sheetData sheetId="3331">
        <row r="52">
          <cell r="B52" t="str">
            <v>Main Panel</v>
          </cell>
        </row>
      </sheetData>
      <sheetData sheetId="3332">
        <row r="52">
          <cell r="B52" t="str">
            <v>Main Panel</v>
          </cell>
        </row>
      </sheetData>
      <sheetData sheetId="3333">
        <row r="52">
          <cell r="B52" t="str">
            <v>Main Panel</v>
          </cell>
        </row>
      </sheetData>
      <sheetData sheetId="3334">
        <row r="52">
          <cell r="B52" t="str">
            <v>Main Panel</v>
          </cell>
        </row>
      </sheetData>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ow r="52">
          <cell r="B52" t="str">
            <v>Main Panel</v>
          </cell>
        </row>
      </sheetData>
      <sheetData sheetId="3345">
        <row r="52">
          <cell r="B52" t="str">
            <v>Main Panel</v>
          </cell>
        </row>
      </sheetData>
      <sheetData sheetId="3346">
        <row r="52">
          <cell r="B52" t="str">
            <v>Main Panel</v>
          </cell>
        </row>
      </sheetData>
      <sheetData sheetId="3347">
        <row r="52">
          <cell r="B52" t="str">
            <v>Main Panel</v>
          </cell>
        </row>
      </sheetData>
      <sheetData sheetId="3348">
        <row r="52">
          <cell r="B52" t="str">
            <v>Main Panel</v>
          </cell>
        </row>
      </sheetData>
      <sheetData sheetId="3349">
        <row r="52">
          <cell r="B52" t="str">
            <v>Main Panel</v>
          </cell>
        </row>
      </sheetData>
      <sheetData sheetId="3350">
        <row r="52">
          <cell r="B52" t="str">
            <v>Main Panel</v>
          </cell>
        </row>
      </sheetData>
      <sheetData sheetId="3351">
        <row r="52">
          <cell r="B52" t="str">
            <v>Main Panel</v>
          </cell>
        </row>
      </sheetData>
      <sheetData sheetId="3352">
        <row r="52">
          <cell r="B52" t="str">
            <v>Main Panel</v>
          </cell>
        </row>
      </sheetData>
      <sheetData sheetId="3353">
        <row r="52">
          <cell r="B52" t="str">
            <v>Main Panel</v>
          </cell>
        </row>
      </sheetData>
      <sheetData sheetId="3354">
        <row r="52">
          <cell r="B52" t="str">
            <v>Main Panel</v>
          </cell>
        </row>
      </sheetData>
      <sheetData sheetId="3355">
        <row r="52">
          <cell r="B52" t="str">
            <v>Main Panel</v>
          </cell>
        </row>
      </sheetData>
      <sheetData sheetId="3356">
        <row r="52">
          <cell r="B52" t="str">
            <v>Main Panel</v>
          </cell>
        </row>
      </sheetData>
      <sheetData sheetId="3357">
        <row r="52">
          <cell r="B52" t="str">
            <v>Main Panel</v>
          </cell>
        </row>
      </sheetData>
      <sheetData sheetId="3358">
        <row r="52">
          <cell r="B52" t="str">
            <v>Main Panel</v>
          </cell>
        </row>
      </sheetData>
      <sheetData sheetId="3359">
        <row r="52">
          <cell r="B52" t="str">
            <v>Main Panel</v>
          </cell>
        </row>
      </sheetData>
      <sheetData sheetId="3360">
        <row r="52">
          <cell r="B52" t="str">
            <v>Main Panel</v>
          </cell>
        </row>
      </sheetData>
      <sheetData sheetId="3361">
        <row r="52">
          <cell r="B52" t="str">
            <v>Main Panel</v>
          </cell>
        </row>
      </sheetData>
      <sheetData sheetId="3362">
        <row r="52">
          <cell r="B52" t="str">
            <v>Main Panel</v>
          </cell>
        </row>
      </sheetData>
      <sheetData sheetId="3363">
        <row r="52">
          <cell r="B52" t="str">
            <v>Main Panel</v>
          </cell>
        </row>
      </sheetData>
      <sheetData sheetId="3364">
        <row r="52">
          <cell r="B52" t="str">
            <v>Main Panel</v>
          </cell>
        </row>
      </sheetData>
      <sheetData sheetId="3365">
        <row r="52">
          <cell r="B52" t="str">
            <v>Main Panel</v>
          </cell>
        </row>
      </sheetData>
      <sheetData sheetId="3366">
        <row r="52">
          <cell r="B52" t="str">
            <v>Main Panel</v>
          </cell>
        </row>
      </sheetData>
      <sheetData sheetId="3367">
        <row r="52">
          <cell r="B52" t="str">
            <v>Main Panel</v>
          </cell>
        </row>
      </sheetData>
      <sheetData sheetId="3368">
        <row r="52">
          <cell r="B52" t="str">
            <v>Main Panel</v>
          </cell>
        </row>
      </sheetData>
      <sheetData sheetId="3369">
        <row r="52">
          <cell r="B52" t="str">
            <v>Main Panel</v>
          </cell>
        </row>
      </sheetData>
      <sheetData sheetId="3370">
        <row r="52">
          <cell r="B52" t="str">
            <v>Main Panel</v>
          </cell>
        </row>
      </sheetData>
      <sheetData sheetId="3371">
        <row r="52">
          <cell r="B52" t="str">
            <v>Main Panel</v>
          </cell>
        </row>
      </sheetData>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sheetData sheetId="3426">
        <row r="52">
          <cell r="B52" t="str">
            <v>Main Panel</v>
          </cell>
        </row>
      </sheetData>
      <sheetData sheetId="3427"/>
      <sheetData sheetId="3428">
        <row r="52">
          <cell r="B52" t="str">
            <v>Main Panel</v>
          </cell>
        </row>
      </sheetData>
      <sheetData sheetId="3429">
        <row r="52">
          <cell r="B52" t="str">
            <v>Main Panel</v>
          </cell>
        </row>
      </sheetData>
      <sheetData sheetId="3430">
        <row r="52">
          <cell r="B52" t="str">
            <v>Main Panel</v>
          </cell>
        </row>
      </sheetData>
      <sheetData sheetId="3431">
        <row r="52">
          <cell r="B52" t="str">
            <v>Main Panel</v>
          </cell>
        </row>
      </sheetData>
      <sheetData sheetId="3432">
        <row r="52">
          <cell r="B52" t="str">
            <v>Main Panel</v>
          </cell>
        </row>
      </sheetData>
      <sheetData sheetId="3433">
        <row r="52">
          <cell r="B52" t="str">
            <v>Main Panel</v>
          </cell>
        </row>
      </sheetData>
      <sheetData sheetId="3434">
        <row r="52">
          <cell r="B52" t="str">
            <v>Main Panel</v>
          </cell>
        </row>
      </sheetData>
      <sheetData sheetId="3435">
        <row r="52">
          <cell r="B52" t="str">
            <v>Main Panel</v>
          </cell>
        </row>
      </sheetData>
      <sheetData sheetId="3436">
        <row r="52">
          <cell r="B52" t="str">
            <v>Main Panel</v>
          </cell>
        </row>
      </sheetData>
      <sheetData sheetId="3437">
        <row r="52">
          <cell r="B52" t="str">
            <v>Main Panel</v>
          </cell>
        </row>
      </sheetData>
      <sheetData sheetId="3438">
        <row r="52">
          <cell r="B52" t="str">
            <v>Main Panel</v>
          </cell>
        </row>
      </sheetData>
      <sheetData sheetId="3439">
        <row r="52">
          <cell r="B52" t="str">
            <v>Main Panel</v>
          </cell>
        </row>
      </sheetData>
      <sheetData sheetId="3440">
        <row r="52">
          <cell r="B52" t="str">
            <v>Main Panel</v>
          </cell>
        </row>
      </sheetData>
      <sheetData sheetId="3441">
        <row r="52">
          <cell r="B52" t="str">
            <v>Main Panel</v>
          </cell>
        </row>
      </sheetData>
      <sheetData sheetId="3442">
        <row r="52">
          <cell r="B52" t="str">
            <v>Main Panel</v>
          </cell>
        </row>
      </sheetData>
      <sheetData sheetId="3443">
        <row r="52">
          <cell r="B52" t="str">
            <v>Main Panel</v>
          </cell>
        </row>
      </sheetData>
      <sheetData sheetId="3444">
        <row r="52">
          <cell r="B52" t="str">
            <v>Main Panel</v>
          </cell>
        </row>
      </sheetData>
      <sheetData sheetId="3445">
        <row r="52">
          <cell r="B52" t="str">
            <v>Main Panel</v>
          </cell>
        </row>
      </sheetData>
      <sheetData sheetId="3446">
        <row r="52">
          <cell r="B52" t="str">
            <v>Main Panel</v>
          </cell>
        </row>
      </sheetData>
      <sheetData sheetId="3447">
        <row r="52">
          <cell r="B52" t="str">
            <v>Main Panel</v>
          </cell>
        </row>
      </sheetData>
      <sheetData sheetId="3448">
        <row r="52">
          <cell r="B52" t="str">
            <v>Main Panel</v>
          </cell>
        </row>
      </sheetData>
      <sheetData sheetId="3449">
        <row r="52">
          <cell r="B52" t="str">
            <v>Main Panel</v>
          </cell>
        </row>
      </sheetData>
      <sheetData sheetId="3450">
        <row r="52">
          <cell r="B52" t="str">
            <v>Main Panel</v>
          </cell>
        </row>
      </sheetData>
      <sheetData sheetId="3451">
        <row r="52">
          <cell r="B52" t="str">
            <v>Main Panel</v>
          </cell>
        </row>
      </sheetData>
      <sheetData sheetId="3452">
        <row r="52">
          <cell r="B52" t="str">
            <v>Main Panel</v>
          </cell>
        </row>
      </sheetData>
      <sheetData sheetId="3453">
        <row r="52">
          <cell r="B52" t="str">
            <v>Main Panel</v>
          </cell>
        </row>
      </sheetData>
      <sheetData sheetId="3454">
        <row r="52">
          <cell r="B52" t="str">
            <v>Main Panel</v>
          </cell>
        </row>
      </sheetData>
      <sheetData sheetId="3455">
        <row r="52">
          <cell r="B52" t="str">
            <v>Main Panel</v>
          </cell>
        </row>
      </sheetData>
      <sheetData sheetId="3456">
        <row r="52">
          <cell r="B52" t="str">
            <v>Main Panel</v>
          </cell>
        </row>
      </sheetData>
      <sheetData sheetId="3457">
        <row r="52">
          <cell r="B52" t="str">
            <v>Main Panel</v>
          </cell>
        </row>
      </sheetData>
      <sheetData sheetId="3458">
        <row r="52">
          <cell r="B52" t="str">
            <v>Main Panel</v>
          </cell>
        </row>
      </sheetData>
      <sheetData sheetId="3459">
        <row r="52">
          <cell r="B52" t="str">
            <v>Main Panel</v>
          </cell>
        </row>
      </sheetData>
      <sheetData sheetId="3460">
        <row r="52">
          <cell r="B52" t="str">
            <v>Main Panel</v>
          </cell>
        </row>
      </sheetData>
      <sheetData sheetId="3461">
        <row r="52">
          <cell r="B52" t="str">
            <v>Main Panel</v>
          </cell>
        </row>
      </sheetData>
      <sheetData sheetId="3462">
        <row r="52">
          <cell r="B52" t="str">
            <v>Main Panel</v>
          </cell>
        </row>
      </sheetData>
      <sheetData sheetId="3463">
        <row r="52">
          <cell r="B52" t="str">
            <v>Main Panel</v>
          </cell>
        </row>
      </sheetData>
      <sheetData sheetId="3464">
        <row r="52">
          <cell r="B52" t="str">
            <v>Main Panel</v>
          </cell>
        </row>
      </sheetData>
      <sheetData sheetId="3465">
        <row r="52">
          <cell r="B52" t="str">
            <v>Main Panel</v>
          </cell>
        </row>
      </sheetData>
      <sheetData sheetId="3466">
        <row r="52">
          <cell r="B52" t="str">
            <v>Main Panel</v>
          </cell>
        </row>
      </sheetData>
      <sheetData sheetId="3467">
        <row r="52">
          <cell r="B52" t="str">
            <v>Main Panel</v>
          </cell>
        </row>
      </sheetData>
      <sheetData sheetId="3468">
        <row r="52">
          <cell r="B52" t="str">
            <v>Main Panel</v>
          </cell>
        </row>
      </sheetData>
      <sheetData sheetId="3469">
        <row r="52">
          <cell r="B52" t="str">
            <v>Main Panel</v>
          </cell>
        </row>
      </sheetData>
      <sheetData sheetId="3470">
        <row r="52">
          <cell r="B52" t="str">
            <v>Main Panel</v>
          </cell>
        </row>
      </sheetData>
      <sheetData sheetId="3471">
        <row r="52">
          <cell r="B52" t="str">
            <v>Main Panel</v>
          </cell>
        </row>
      </sheetData>
      <sheetData sheetId="3472">
        <row r="52">
          <cell r="B52" t="str">
            <v>Main Panel</v>
          </cell>
        </row>
      </sheetData>
      <sheetData sheetId="3473">
        <row r="52">
          <cell r="B52" t="str">
            <v>Main Panel</v>
          </cell>
        </row>
      </sheetData>
      <sheetData sheetId="3474">
        <row r="52">
          <cell r="B52" t="str">
            <v>Main Panel</v>
          </cell>
        </row>
      </sheetData>
      <sheetData sheetId="3475">
        <row r="52">
          <cell r="B52" t="str">
            <v>Main Panel</v>
          </cell>
        </row>
      </sheetData>
      <sheetData sheetId="3476">
        <row r="52">
          <cell r="B52" t="str">
            <v>Main Panel</v>
          </cell>
        </row>
      </sheetData>
      <sheetData sheetId="3477">
        <row r="52">
          <cell r="B52" t="str">
            <v>Main Panel</v>
          </cell>
        </row>
      </sheetData>
      <sheetData sheetId="3478">
        <row r="52">
          <cell r="B52" t="str">
            <v>Main Panel</v>
          </cell>
        </row>
      </sheetData>
      <sheetData sheetId="3479">
        <row r="52">
          <cell r="B52" t="str">
            <v>Main Panel</v>
          </cell>
        </row>
      </sheetData>
      <sheetData sheetId="3480" refreshError="1"/>
      <sheetData sheetId="3481" refreshError="1"/>
      <sheetData sheetId="3482" refreshError="1"/>
      <sheetData sheetId="3483" refreshError="1"/>
      <sheetData sheetId="3484" refreshError="1"/>
      <sheetData sheetId="3485" refreshError="1"/>
      <sheetData sheetId="3486">
        <row r="52">
          <cell r="B52" t="str">
            <v>Main Panel</v>
          </cell>
        </row>
      </sheetData>
      <sheetData sheetId="3487">
        <row r="52">
          <cell r="B52" t="str">
            <v>Main Panel</v>
          </cell>
        </row>
      </sheetData>
      <sheetData sheetId="3488">
        <row r="52">
          <cell r="B52" t="str">
            <v>Main Panel</v>
          </cell>
        </row>
      </sheetData>
      <sheetData sheetId="3489">
        <row r="52">
          <cell r="B52" t="str">
            <v>Main Panel</v>
          </cell>
        </row>
      </sheetData>
      <sheetData sheetId="3490">
        <row r="52">
          <cell r="B52" t="str">
            <v>Main Panel</v>
          </cell>
        </row>
      </sheetData>
      <sheetData sheetId="3491">
        <row r="52">
          <cell r="B52" t="str">
            <v>Main Panel</v>
          </cell>
        </row>
      </sheetData>
      <sheetData sheetId="3492">
        <row r="52">
          <cell r="B52" t="str">
            <v>Main Panel</v>
          </cell>
        </row>
      </sheetData>
      <sheetData sheetId="3493">
        <row r="52">
          <cell r="B52" t="str">
            <v>Main Panel</v>
          </cell>
        </row>
      </sheetData>
      <sheetData sheetId="3494">
        <row r="52">
          <cell r="B52" t="str">
            <v>Main Panel</v>
          </cell>
        </row>
      </sheetData>
      <sheetData sheetId="3495">
        <row r="52">
          <cell r="B52" t="str">
            <v>Main Panel</v>
          </cell>
        </row>
      </sheetData>
      <sheetData sheetId="3496">
        <row r="52">
          <cell r="B52" t="str">
            <v>Main Panel</v>
          </cell>
        </row>
      </sheetData>
      <sheetData sheetId="3497">
        <row r="52">
          <cell r="B52" t="str">
            <v>Main Panel</v>
          </cell>
        </row>
      </sheetData>
      <sheetData sheetId="3498">
        <row r="52">
          <cell r="B52" t="str">
            <v>Main Panel</v>
          </cell>
        </row>
      </sheetData>
      <sheetData sheetId="3499">
        <row r="52">
          <cell r="B52" t="str">
            <v>Main Panel</v>
          </cell>
        </row>
      </sheetData>
      <sheetData sheetId="3500">
        <row r="52">
          <cell r="B52" t="str">
            <v>Main Panel</v>
          </cell>
        </row>
      </sheetData>
      <sheetData sheetId="3501">
        <row r="52">
          <cell r="B52" t="str">
            <v>Main Panel</v>
          </cell>
        </row>
      </sheetData>
      <sheetData sheetId="3502">
        <row r="52">
          <cell r="B52" t="str">
            <v>Main Panel</v>
          </cell>
        </row>
      </sheetData>
      <sheetData sheetId="3503">
        <row r="52">
          <cell r="B52" t="str">
            <v>Main Panel</v>
          </cell>
        </row>
      </sheetData>
      <sheetData sheetId="3504">
        <row r="52">
          <cell r="B52" t="str">
            <v>Main Panel</v>
          </cell>
        </row>
      </sheetData>
      <sheetData sheetId="3505">
        <row r="52">
          <cell r="B52" t="str">
            <v>Main Panel</v>
          </cell>
        </row>
      </sheetData>
      <sheetData sheetId="3506">
        <row r="52">
          <cell r="B52" t="str">
            <v>Main Panel</v>
          </cell>
        </row>
      </sheetData>
      <sheetData sheetId="3507">
        <row r="52">
          <cell r="B52" t="str">
            <v>Main Panel</v>
          </cell>
        </row>
      </sheetData>
      <sheetData sheetId="3508">
        <row r="52">
          <cell r="B52" t="str">
            <v>Main Panel</v>
          </cell>
        </row>
      </sheetData>
      <sheetData sheetId="3509">
        <row r="52">
          <cell r="B52" t="str">
            <v>Main Panel</v>
          </cell>
        </row>
      </sheetData>
      <sheetData sheetId="3510">
        <row r="52">
          <cell r="B52" t="str">
            <v>Main Panel</v>
          </cell>
        </row>
      </sheetData>
      <sheetData sheetId="3511">
        <row r="52">
          <cell r="B52" t="str">
            <v>Main Panel</v>
          </cell>
        </row>
      </sheetData>
      <sheetData sheetId="3512">
        <row r="52">
          <cell r="B52" t="str">
            <v>Main Panel</v>
          </cell>
        </row>
      </sheetData>
      <sheetData sheetId="3513">
        <row r="52">
          <cell r="B52" t="str">
            <v>Main Panel</v>
          </cell>
        </row>
      </sheetData>
      <sheetData sheetId="3514">
        <row r="52">
          <cell r="B52" t="str">
            <v>Main Panel</v>
          </cell>
        </row>
      </sheetData>
      <sheetData sheetId="3515">
        <row r="52">
          <cell r="B52" t="str">
            <v>Main Panel</v>
          </cell>
        </row>
      </sheetData>
      <sheetData sheetId="3516">
        <row r="52">
          <cell r="B52" t="str">
            <v>Main Panel</v>
          </cell>
        </row>
      </sheetData>
      <sheetData sheetId="3517">
        <row r="52">
          <cell r="B52" t="str">
            <v>Main Panel</v>
          </cell>
        </row>
      </sheetData>
      <sheetData sheetId="3518" refreshError="1"/>
      <sheetData sheetId="3519" refreshError="1"/>
      <sheetData sheetId="3520" refreshError="1"/>
      <sheetData sheetId="3521" refreshError="1"/>
      <sheetData sheetId="3522" refreshError="1"/>
      <sheetData sheetId="3523" refreshError="1"/>
      <sheetData sheetId="3524">
        <row r="52">
          <cell r="B52" t="str">
            <v>Main Panel</v>
          </cell>
        </row>
      </sheetData>
      <sheetData sheetId="3525" refreshError="1"/>
      <sheetData sheetId="3526">
        <row r="52">
          <cell r="B52" t="str">
            <v>Main Panel</v>
          </cell>
        </row>
      </sheetData>
      <sheetData sheetId="3527">
        <row r="52">
          <cell r="B52" t="str">
            <v>Main Panel</v>
          </cell>
        </row>
      </sheetData>
      <sheetData sheetId="3528">
        <row r="52">
          <cell r="B52" t="str">
            <v>Main Panel</v>
          </cell>
        </row>
      </sheetData>
      <sheetData sheetId="3529">
        <row r="52">
          <cell r="B52" t="str">
            <v>Main Panel</v>
          </cell>
        </row>
      </sheetData>
      <sheetData sheetId="3530">
        <row r="52">
          <cell r="B52" t="str">
            <v>Main Panel</v>
          </cell>
        </row>
      </sheetData>
      <sheetData sheetId="3531">
        <row r="52">
          <cell r="B52" t="str">
            <v>Main Panel</v>
          </cell>
        </row>
      </sheetData>
      <sheetData sheetId="3532">
        <row r="52">
          <cell r="B52" t="str">
            <v>Main Panel</v>
          </cell>
        </row>
      </sheetData>
      <sheetData sheetId="3533">
        <row r="52">
          <cell r="B52" t="str">
            <v>Main Panel</v>
          </cell>
        </row>
      </sheetData>
      <sheetData sheetId="3534">
        <row r="52">
          <cell r="B52" t="str">
            <v>Main Panel</v>
          </cell>
        </row>
      </sheetData>
      <sheetData sheetId="3535">
        <row r="52">
          <cell r="B52" t="str">
            <v>Main Panel</v>
          </cell>
        </row>
      </sheetData>
      <sheetData sheetId="3536">
        <row r="52">
          <cell r="B52" t="str">
            <v>Main Panel</v>
          </cell>
        </row>
      </sheetData>
      <sheetData sheetId="3537">
        <row r="52">
          <cell r="B52" t="str">
            <v>Main Panel</v>
          </cell>
        </row>
      </sheetData>
      <sheetData sheetId="3538">
        <row r="52">
          <cell r="B52" t="str">
            <v>Main Panel</v>
          </cell>
        </row>
      </sheetData>
      <sheetData sheetId="3539">
        <row r="52">
          <cell r="B52" t="str">
            <v>Main Panel</v>
          </cell>
        </row>
      </sheetData>
      <sheetData sheetId="3540">
        <row r="52">
          <cell r="B52" t="str">
            <v>Main Panel</v>
          </cell>
        </row>
      </sheetData>
      <sheetData sheetId="3541">
        <row r="52">
          <cell r="B52" t="str">
            <v>Main Panel</v>
          </cell>
        </row>
      </sheetData>
      <sheetData sheetId="3542">
        <row r="52">
          <cell r="B52" t="str">
            <v>Main Panel</v>
          </cell>
        </row>
      </sheetData>
      <sheetData sheetId="3543">
        <row r="52">
          <cell r="B52" t="str">
            <v>Main Panel</v>
          </cell>
        </row>
      </sheetData>
      <sheetData sheetId="3544">
        <row r="52">
          <cell r="B52" t="str">
            <v>Main Panel</v>
          </cell>
        </row>
      </sheetData>
      <sheetData sheetId="3545">
        <row r="52">
          <cell r="B52" t="str">
            <v>Main Panel</v>
          </cell>
        </row>
      </sheetData>
      <sheetData sheetId="3546">
        <row r="52">
          <cell r="B52" t="str">
            <v>Main Panel</v>
          </cell>
        </row>
      </sheetData>
      <sheetData sheetId="3547">
        <row r="52">
          <cell r="B52" t="str">
            <v>Main Panel</v>
          </cell>
        </row>
      </sheetData>
      <sheetData sheetId="3548">
        <row r="52">
          <cell r="B52" t="str">
            <v>Main Panel</v>
          </cell>
        </row>
      </sheetData>
      <sheetData sheetId="3549">
        <row r="52">
          <cell r="B52" t="str">
            <v>Main Panel</v>
          </cell>
        </row>
      </sheetData>
      <sheetData sheetId="3550">
        <row r="52">
          <cell r="B52" t="str">
            <v>Main Panel</v>
          </cell>
        </row>
      </sheetData>
      <sheetData sheetId="3551">
        <row r="52">
          <cell r="B52" t="str">
            <v>Main Panel</v>
          </cell>
        </row>
      </sheetData>
      <sheetData sheetId="3552">
        <row r="52">
          <cell r="B52" t="str">
            <v>Main Panel</v>
          </cell>
        </row>
      </sheetData>
      <sheetData sheetId="3553">
        <row r="52">
          <cell r="B52" t="str">
            <v>Main Panel</v>
          </cell>
        </row>
      </sheetData>
      <sheetData sheetId="3554">
        <row r="52">
          <cell r="B52" t="str">
            <v>Main Panel</v>
          </cell>
        </row>
      </sheetData>
      <sheetData sheetId="3555">
        <row r="52">
          <cell r="B52" t="str">
            <v>Main Panel</v>
          </cell>
        </row>
      </sheetData>
      <sheetData sheetId="3556">
        <row r="52">
          <cell r="B52" t="str">
            <v>Main Panel</v>
          </cell>
        </row>
      </sheetData>
      <sheetData sheetId="3557">
        <row r="52">
          <cell r="B52" t="str">
            <v>Main Panel</v>
          </cell>
        </row>
      </sheetData>
      <sheetData sheetId="3558">
        <row r="52">
          <cell r="B52" t="str">
            <v>Main Panel</v>
          </cell>
        </row>
      </sheetData>
      <sheetData sheetId="3559">
        <row r="52">
          <cell r="B52" t="str">
            <v>Main Panel</v>
          </cell>
        </row>
      </sheetData>
      <sheetData sheetId="3560">
        <row r="52">
          <cell r="B52" t="str">
            <v>Main Panel</v>
          </cell>
        </row>
      </sheetData>
      <sheetData sheetId="3561">
        <row r="52">
          <cell r="B52" t="str">
            <v>Main Panel</v>
          </cell>
        </row>
      </sheetData>
      <sheetData sheetId="3562">
        <row r="52">
          <cell r="B52" t="str">
            <v>Main Panel</v>
          </cell>
        </row>
      </sheetData>
      <sheetData sheetId="3563">
        <row r="52">
          <cell r="B52" t="str">
            <v>Main Panel</v>
          </cell>
        </row>
      </sheetData>
      <sheetData sheetId="3564">
        <row r="52">
          <cell r="B52" t="str">
            <v>Main Panel</v>
          </cell>
        </row>
      </sheetData>
      <sheetData sheetId="3565">
        <row r="52">
          <cell r="B52" t="str">
            <v>Main Panel</v>
          </cell>
        </row>
      </sheetData>
      <sheetData sheetId="3566">
        <row r="52">
          <cell r="B52" t="str">
            <v>Main Panel</v>
          </cell>
        </row>
      </sheetData>
      <sheetData sheetId="3567">
        <row r="52">
          <cell r="B52" t="str">
            <v>Main Panel</v>
          </cell>
        </row>
      </sheetData>
      <sheetData sheetId="3568">
        <row r="52">
          <cell r="B52" t="str">
            <v>Main Panel</v>
          </cell>
        </row>
      </sheetData>
      <sheetData sheetId="3569">
        <row r="52">
          <cell r="B52" t="str">
            <v>Main Panel</v>
          </cell>
        </row>
      </sheetData>
      <sheetData sheetId="3570">
        <row r="52">
          <cell r="B52" t="str">
            <v>Main Panel</v>
          </cell>
        </row>
      </sheetData>
      <sheetData sheetId="3571">
        <row r="52">
          <cell r="B52" t="str">
            <v>Main Panel</v>
          </cell>
        </row>
      </sheetData>
      <sheetData sheetId="3572">
        <row r="52">
          <cell r="B52" t="str">
            <v>Main Panel</v>
          </cell>
        </row>
      </sheetData>
      <sheetData sheetId="3573">
        <row r="52">
          <cell r="B52" t="str">
            <v>Main Panel</v>
          </cell>
        </row>
      </sheetData>
      <sheetData sheetId="3574">
        <row r="52">
          <cell r="B52" t="str">
            <v>Main Panel</v>
          </cell>
        </row>
      </sheetData>
      <sheetData sheetId="3575">
        <row r="52">
          <cell r="B52" t="str">
            <v>Main Panel</v>
          </cell>
        </row>
      </sheetData>
      <sheetData sheetId="3576">
        <row r="52">
          <cell r="B52" t="str">
            <v>Main Panel</v>
          </cell>
        </row>
      </sheetData>
      <sheetData sheetId="3577">
        <row r="52">
          <cell r="B52" t="str">
            <v>Main Panel</v>
          </cell>
        </row>
      </sheetData>
      <sheetData sheetId="3578">
        <row r="52">
          <cell r="B52" t="str">
            <v>Main Panel</v>
          </cell>
        </row>
      </sheetData>
      <sheetData sheetId="3579">
        <row r="52">
          <cell r="B52" t="str">
            <v>Main Panel</v>
          </cell>
        </row>
      </sheetData>
      <sheetData sheetId="3580">
        <row r="52">
          <cell r="B52" t="str">
            <v>Main Panel</v>
          </cell>
        </row>
      </sheetData>
      <sheetData sheetId="3581">
        <row r="52">
          <cell r="B52" t="str">
            <v>Main Panel</v>
          </cell>
        </row>
      </sheetData>
      <sheetData sheetId="3582">
        <row r="52">
          <cell r="B52" t="str">
            <v>Main Panel</v>
          </cell>
        </row>
      </sheetData>
      <sheetData sheetId="3583">
        <row r="52">
          <cell r="B52" t="str">
            <v>Main Panel</v>
          </cell>
        </row>
      </sheetData>
      <sheetData sheetId="3584">
        <row r="52">
          <cell r="B52" t="str">
            <v>Main Panel</v>
          </cell>
        </row>
      </sheetData>
      <sheetData sheetId="3585">
        <row r="52">
          <cell r="B52" t="str">
            <v>Main Panel</v>
          </cell>
        </row>
      </sheetData>
      <sheetData sheetId="3586">
        <row r="52">
          <cell r="B52" t="str">
            <v>Main Panel</v>
          </cell>
        </row>
      </sheetData>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sheetData sheetId="3774">
        <row r="52">
          <cell r="B52" t="str">
            <v>Main Panel</v>
          </cell>
        </row>
      </sheetData>
      <sheetData sheetId="3775">
        <row r="52">
          <cell r="B52" t="str">
            <v>Main Panel</v>
          </cell>
        </row>
      </sheetData>
      <sheetData sheetId="3776">
        <row r="52">
          <cell r="B52" t="str">
            <v>Main Panel</v>
          </cell>
        </row>
      </sheetData>
      <sheetData sheetId="3777">
        <row r="52">
          <cell r="B52" t="str">
            <v>Main Panel</v>
          </cell>
        </row>
      </sheetData>
      <sheetData sheetId="3778">
        <row r="52">
          <cell r="B52" t="str">
            <v>Main Panel</v>
          </cell>
        </row>
      </sheetData>
      <sheetData sheetId="3779">
        <row r="52">
          <cell r="B52" t="str">
            <v>Main Panel</v>
          </cell>
        </row>
      </sheetData>
      <sheetData sheetId="3780">
        <row r="52">
          <cell r="B52" t="str">
            <v>Main Panel</v>
          </cell>
        </row>
      </sheetData>
      <sheetData sheetId="3781">
        <row r="52">
          <cell r="B52" t="str">
            <v>Main Panel</v>
          </cell>
        </row>
      </sheetData>
      <sheetData sheetId="3782">
        <row r="52">
          <cell r="B52" t="str">
            <v>Main Panel</v>
          </cell>
        </row>
      </sheetData>
      <sheetData sheetId="3783">
        <row r="52">
          <cell r="B52" t="str">
            <v>Main Panel</v>
          </cell>
        </row>
      </sheetData>
      <sheetData sheetId="3784">
        <row r="52">
          <cell r="B52" t="str">
            <v>Main Panel</v>
          </cell>
        </row>
      </sheetData>
      <sheetData sheetId="3785">
        <row r="52">
          <cell r="B52" t="str">
            <v>Main Panel</v>
          </cell>
        </row>
      </sheetData>
      <sheetData sheetId="3786">
        <row r="52">
          <cell r="B52" t="str">
            <v>Main Panel</v>
          </cell>
        </row>
      </sheetData>
      <sheetData sheetId="3787">
        <row r="52">
          <cell r="B52" t="str">
            <v>Main Panel</v>
          </cell>
        </row>
      </sheetData>
      <sheetData sheetId="3788">
        <row r="52">
          <cell r="B52" t="str">
            <v>Main Panel</v>
          </cell>
        </row>
      </sheetData>
      <sheetData sheetId="3789">
        <row r="52">
          <cell r="B52" t="str">
            <v>Main Panel</v>
          </cell>
        </row>
      </sheetData>
      <sheetData sheetId="3790">
        <row r="52">
          <cell r="B52" t="str">
            <v>Main Panel</v>
          </cell>
        </row>
      </sheetData>
      <sheetData sheetId="3791">
        <row r="52">
          <cell r="B52" t="str">
            <v>Main Panel</v>
          </cell>
        </row>
      </sheetData>
      <sheetData sheetId="3792">
        <row r="52">
          <cell r="B52" t="str">
            <v>Main Panel</v>
          </cell>
        </row>
      </sheetData>
      <sheetData sheetId="3793">
        <row r="52">
          <cell r="B52" t="str">
            <v>Main Panel</v>
          </cell>
        </row>
      </sheetData>
      <sheetData sheetId="3794">
        <row r="52">
          <cell r="B52" t="str">
            <v>Main Panel</v>
          </cell>
        </row>
      </sheetData>
      <sheetData sheetId="3795">
        <row r="52">
          <cell r="B52" t="str">
            <v>Main Panel</v>
          </cell>
        </row>
      </sheetData>
      <sheetData sheetId="3796">
        <row r="52">
          <cell r="B52" t="str">
            <v>Main Panel</v>
          </cell>
        </row>
      </sheetData>
      <sheetData sheetId="3797">
        <row r="52">
          <cell r="B52" t="str">
            <v>Main Panel</v>
          </cell>
        </row>
      </sheetData>
      <sheetData sheetId="3798">
        <row r="52">
          <cell r="B52" t="str">
            <v>Main Panel</v>
          </cell>
        </row>
      </sheetData>
      <sheetData sheetId="3799">
        <row r="52">
          <cell r="B52" t="str">
            <v>Main Panel</v>
          </cell>
        </row>
      </sheetData>
      <sheetData sheetId="3800">
        <row r="52">
          <cell r="B52" t="str">
            <v>Main Panel</v>
          </cell>
        </row>
      </sheetData>
      <sheetData sheetId="3801">
        <row r="52">
          <cell r="B52" t="str">
            <v>Main Panel</v>
          </cell>
        </row>
      </sheetData>
      <sheetData sheetId="3802">
        <row r="52">
          <cell r="B52" t="str">
            <v>Main Panel</v>
          </cell>
        </row>
      </sheetData>
      <sheetData sheetId="3803">
        <row r="52">
          <cell r="B52" t="str">
            <v>Main Panel</v>
          </cell>
        </row>
      </sheetData>
      <sheetData sheetId="3804">
        <row r="52">
          <cell r="B52" t="str">
            <v>Main Panel</v>
          </cell>
        </row>
      </sheetData>
      <sheetData sheetId="3805">
        <row r="52">
          <cell r="B52" t="str">
            <v>Main Panel</v>
          </cell>
        </row>
      </sheetData>
      <sheetData sheetId="3806">
        <row r="52">
          <cell r="B52" t="str">
            <v>Main Panel</v>
          </cell>
        </row>
      </sheetData>
      <sheetData sheetId="3807">
        <row r="52">
          <cell r="B52" t="str">
            <v>Main Panel</v>
          </cell>
        </row>
      </sheetData>
      <sheetData sheetId="3808">
        <row r="52">
          <cell r="B52" t="str">
            <v>Main Panel</v>
          </cell>
        </row>
      </sheetData>
      <sheetData sheetId="3809">
        <row r="52">
          <cell r="B52" t="str">
            <v>Main Panel</v>
          </cell>
        </row>
      </sheetData>
      <sheetData sheetId="3810">
        <row r="52">
          <cell r="B52" t="str">
            <v>Main Panel</v>
          </cell>
        </row>
      </sheetData>
      <sheetData sheetId="3811">
        <row r="52">
          <cell r="B52" t="str">
            <v>Main Panel</v>
          </cell>
        </row>
      </sheetData>
      <sheetData sheetId="3812">
        <row r="52">
          <cell r="B52" t="str">
            <v>Main Panel</v>
          </cell>
        </row>
      </sheetData>
      <sheetData sheetId="3813">
        <row r="52">
          <cell r="B52" t="str">
            <v>Main Panel</v>
          </cell>
        </row>
      </sheetData>
      <sheetData sheetId="3814">
        <row r="52">
          <cell r="B52" t="str">
            <v>Main Panel</v>
          </cell>
        </row>
      </sheetData>
      <sheetData sheetId="3815">
        <row r="52">
          <cell r="B52" t="str">
            <v>Main Panel</v>
          </cell>
        </row>
      </sheetData>
      <sheetData sheetId="3816">
        <row r="52">
          <cell r="B52" t="str">
            <v>Main Panel</v>
          </cell>
        </row>
      </sheetData>
      <sheetData sheetId="3817">
        <row r="52">
          <cell r="B52" t="str">
            <v>Main Panel</v>
          </cell>
        </row>
      </sheetData>
      <sheetData sheetId="3818">
        <row r="52">
          <cell r="B52" t="str">
            <v>Main Panel</v>
          </cell>
        </row>
      </sheetData>
      <sheetData sheetId="3819">
        <row r="52">
          <cell r="B52" t="str">
            <v>Main Panel</v>
          </cell>
        </row>
      </sheetData>
      <sheetData sheetId="3820">
        <row r="52">
          <cell r="B52" t="str">
            <v>Main Panel</v>
          </cell>
        </row>
      </sheetData>
      <sheetData sheetId="3821">
        <row r="52">
          <cell r="B52" t="str">
            <v>Main Panel</v>
          </cell>
        </row>
      </sheetData>
      <sheetData sheetId="3822">
        <row r="52">
          <cell r="B52" t="str">
            <v>Main Panel</v>
          </cell>
        </row>
      </sheetData>
      <sheetData sheetId="3823">
        <row r="52">
          <cell r="B52" t="str">
            <v>Main Panel</v>
          </cell>
        </row>
      </sheetData>
      <sheetData sheetId="3824">
        <row r="52">
          <cell r="B52" t="str">
            <v>Main Panel</v>
          </cell>
        </row>
      </sheetData>
      <sheetData sheetId="3825">
        <row r="52">
          <cell r="B52" t="str">
            <v>Main Panel</v>
          </cell>
        </row>
      </sheetData>
      <sheetData sheetId="3826">
        <row r="52">
          <cell r="B52" t="str">
            <v>Main Panel</v>
          </cell>
        </row>
      </sheetData>
      <sheetData sheetId="3827">
        <row r="52">
          <cell r="B52" t="str">
            <v>Main Panel</v>
          </cell>
        </row>
      </sheetData>
      <sheetData sheetId="3828">
        <row r="52">
          <cell r="B52" t="str">
            <v>Main Panel</v>
          </cell>
        </row>
      </sheetData>
      <sheetData sheetId="3829">
        <row r="52">
          <cell r="B52" t="str">
            <v>Main Panel</v>
          </cell>
        </row>
      </sheetData>
      <sheetData sheetId="3830">
        <row r="52">
          <cell r="B52" t="str">
            <v>Main Panel</v>
          </cell>
        </row>
      </sheetData>
      <sheetData sheetId="3831">
        <row r="52">
          <cell r="B52" t="str">
            <v>Main Panel</v>
          </cell>
        </row>
      </sheetData>
      <sheetData sheetId="3832">
        <row r="52">
          <cell r="B52" t="str">
            <v>Main Panel</v>
          </cell>
        </row>
      </sheetData>
      <sheetData sheetId="3833">
        <row r="52">
          <cell r="B52" t="str">
            <v>Main Panel</v>
          </cell>
        </row>
      </sheetData>
      <sheetData sheetId="3834">
        <row r="52">
          <cell r="B52" t="str">
            <v>Main Panel</v>
          </cell>
        </row>
      </sheetData>
      <sheetData sheetId="3835">
        <row r="52">
          <cell r="B52" t="str">
            <v>Main Panel</v>
          </cell>
        </row>
      </sheetData>
      <sheetData sheetId="3836">
        <row r="52">
          <cell r="B52" t="str">
            <v>Main Panel</v>
          </cell>
        </row>
      </sheetData>
      <sheetData sheetId="3837">
        <row r="52">
          <cell r="B52" t="str">
            <v>Main Panel</v>
          </cell>
        </row>
      </sheetData>
      <sheetData sheetId="3838">
        <row r="52">
          <cell r="B52" t="str">
            <v>Main Panel</v>
          </cell>
        </row>
      </sheetData>
      <sheetData sheetId="3839">
        <row r="52">
          <cell r="B52" t="str">
            <v>Main Panel</v>
          </cell>
        </row>
      </sheetData>
      <sheetData sheetId="3840">
        <row r="52">
          <cell r="B52" t="str">
            <v>Main Panel</v>
          </cell>
        </row>
      </sheetData>
      <sheetData sheetId="3841">
        <row r="52">
          <cell r="B52" t="str">
            <v>Main Panel</v>
          </cell>
        </row>
      </sheetData>
      <sheetData sheetId="3842">
        <row r="52">
          <cell r="B52" t="str">
            <v>Main Panel</v>
          </cell>
        </row>
      </sheetData>
      <sheetData sheetId="3843">
        <row r="52">
          <cell r="B52" t="str">
            <v>Main Panel</v>
          </cell>
        </row>
      </sheetData>
      <sheetData sheetId="3844">
        <row r="52">
          <cell r="B52" t="str">
            <v>Main Panel</v>
          </cell>
        </row>
      </sheetData>
      <sheetData sheetId="3845">
        <row r="52">
          <cell r="B52" t="str">
            <v>Main Panel</v>
          </cell>
        </row>
      </sheetData>
      <sheetData sheetId="3846">
        <row r="52">
          <cell r="B52" t="str">
            <v>Main Panel</v>
          </cell>
        </row>
      </sheetData>
      <sheetData sheetId="3847">
        <row r="52">
          <cell r="B52" t="str">
            <v>Main Panel</v>
          </cell>
        </row>
      </sheetData>
      <sheetData sheetId="3848">
        <row r="52">
          <cell r="B52" t="str">
            <v>Main Panel</v>
          </cell>
        </row>
      </sheetData>
      <sheetData sheetId="3849">
        <row r="52">
          <cell r="B52" t="str">
            <v>Main Panel</v>
          </cell>
        </row>
      </sheetData>
      <sheetData sheetId="3850">
        <row r="52">
          <cell r="B52" t="str">
            <v>Main Panel</v>
          </cell>
        </row>
      </sheetData>
      <sheetData sheetId="3851">
        <row r="52">
          <cell r="B52" t="str">
            <v>Main Panel</v>
          </cell>
        </row>
      </sheetData>
      <sheetData sheetId="3852">
        <row r="52">
          <cell r="B52" t="str">
            <v>Main Panel</v>
          </cell>
        </row>
      </sheetData>
      <sheetData sheetId="3853">
        <row r="52">
          <cell r="B52" t="str">
            <v>Main Panel</v>
          </cell>
        </row>
      </sheetData>
      <sheetData sheetId="3854">
        <row r="52">
          <cell r="B52" t="str">
            <v>Main Panel</v>
          </cell>
        </row>
      </sheetData>
      <sheetData sheetId="3855">
        <row r="52">
          <cell r="B52" t="str">
            <v>Main Panel</v>
          </cell>
        </row>
      </sheetData>
      <sheetData sheetId="3856">
        <row r="52">
          <cell r="B52" t="str">
            <v>Main Panel</v>
          </cell>
        </row>
      </sheetData>
      <sheetData sheetId="3857">
        <row r="52">
          <cell r="B52" t="str">
            <v>Main Panel</v>
          </cell>
        </row>
      </sheetData>
      <sheetData sheetId="3858">
        <row r="52">
          <cell r="B52" t="str">
            <v>Main Panel</v>
          </cell>
        </row>
      </sheetData>
      <sheetData sheetId="3859">
        <row r="52">
          <cell r="B52" t="str">
            <v>Main Panel</v>
          </cell>
        </row>
      </sheetData>
      <sheetData sheetId="3860">
        <row r="52">
          <cell r="B52" t="str">
            <v>Main Panel</v>
          </cell>
        </row>
      </sheetData>
      <sheetData sheetId="3861">
        <row r="52">
          <cell r="B52" t="str">
            <v>Main Panel</v>
          </cell>
        </row>
      </sheetData>
      <sheetData sheetId="3862">
        <row r="52">
          <cell r="B52" t="str">
            <v>Main Panel</v>
          </cell>
        </row>
      </sheetData>
      <sheetData sheetId="3863">
        <row r="52">
          <cell r="B52" t="str">
            <v>Main Panel</v>
          </cell>
        </row>
      </sheetData>
      <sheetData sheetId="3864">
        <row r="52">
          <cell r="B52" t="str">
            <v>Main Panel</v>
          </cell>
        </row>
      </sheetData>
      <sheetData sheetId="3865">
        <row r="52">
          <cell r="B52" t="str">
            <v>Main Panel</v>
          </cell>
        </row>
      </sheetData>
      <sheetData sheetId="3866">
        <row r="52">
          <cell r="B52" t="str">
            <v>Main Panel</v>
          </cell>
        </row>
      </sheetData>
      <sheetData sheetId="3867">
        <row r="52">
          <cell r="B52" t="str">
            <v>Main Panel</v>
          </cell>
        </row>
      </sheetData>
      <sheetData sheetId="3868">
        <row r="52">
          <cell r="B52" t="str">
            <v>Main Panel</v>
          </cell>
        </row>
      </sheetData>
      <sheetData sheetId="3869">
        <row r="52">
          <cell r="B52" t="str">
            <v>Main Panel</v>
          </cell>
        </row>
      </sheetData>
      <sheetData sheetId="3870">
        <row r="52">
          <cell r="B52" t="str">
            <v>Main Panel</v>
          </cell>
        </row>
      </sheetData>
      <sheetData sheetId="3871">
        <row r="52">
          <cell r="B52" t="str">
            <v>Main Panel</v>
          </cell>
        </row>
      </sheetData>
      <sheetData sheetId="3872">
        <row r="52">
          <cell r="B52" t="str">
            <v>Main Panel</v>
          </cell>
        </row>
      </sheetData>
      <sheetData sheetId="3873">
        <row r="52">
          <cell r="B52" t="str">
            <v>Main Panel</v>
          </cell>
        </row>
      </sheetData>
      <sheetData sheetId="3874">
        <row r="52">
          <cell r="B52" t="str">
            <v>Main Panel</v>
          </cell>
        </row>
      </sheetData>
      <sheetData sheetId="3875">
        <row r="52">
          <cell r="B52" t="str">
            <v>Main Panel</v>
          </cell>
        </row>
      </sheetData>
      <sheetData sheetId="3876">
        <row r="52">
          <cell r="B52" t="str">
            <v>Main Panel</v>
          </cell>
        </row>
      </sheetData>
      <sheetData sheetId="3877">
        <row r="52">
          <cell r="B52" t="str">
            <v>Main Panel</v>
          </cell>
        </row>
      </sheetData>
      <sheetData sheetId="3878">
        <row r="52">
          <cell r="B52" t="str">
            <v>Main Panel</v>
          </cell>
        </row>
      </sheetData>
      <sheetData sheetId="3879">
        <row r="52">
          <cell r="B52" t="str">
            <v>Main Panel</v>
          </cell>
        </row>
      </sheetData>
      <sheetData sheetId="3880">
        <row r="52">
          <cell r="B52" t="str">
            <v>Main Panel</v>
          </cell>
        </row>
      </sheetData>
      <sheetData sheetId="3881">
        <row r="52">
          <cell r="B52" t="str">
            <v>Main Panel</v>
          </cell>
        </row>
      </sheetData>
      <sheetData sheetId="3882">
        <row r="52">
          <cell r="B52" t="str">
            <v>Main Panel</v>
          </cell>
        </row>
      </sheetData>
      <sheetData sheetId="3883">
        <row r="52">
          <cell r="B52" t="str">
            <v>Main Panel</v>
          </cell>
        </row>
      </sheetData>
      <sheetData sheetId="3884">
        <row r="52">
          <cell r="B52" t="str">
            <v>Main Panel</v>
          </cell>
        </row>
      </sheetData>
      <sheetData sheetId="3885">
        <row r="52">
          <cell r="B52" t="str">
            <v>Main Panel</v>
          </cell>
        </row>
      </sheetData>
      <sheetData sheetId="3886">
        <row r="52">
          <cell r="B52" t="str">
            <v>Main Panel</v>
          </cell>
        </row>
      </sheetData>
      <sheetData sheetId="3887">
        <row r="52">
          <cell r="B52" t="str">
            <v>Main Panel</v>
          </cell>
        </row>
      </sheetData>
      <sheetData sheetId="3888">
        <row r="52">
          <cell r="B52" t="str">
            <v>Main Panel</v>
          </cell>
        </row>
      </sheetData>
      <sheetData sheetId="3889">
        <row r="52">
          <cell r="B52" t="str">
            <v>Main Panel</v>
          </cell>
        </row>
      </sheetData>
      <sheetData sheetId="3890">
        <row r="52">
          <cell r="B52" t="str">
            <v>Main Panel</v>
          </cell>
        </row>
      </sheetData>
      <sheetData sheetId="3891">
        <row r="52">
          <cell r="B52" t="str">
            <v>Main Panel</v>
          </cell>
        </row>
      </sheetData>
      <sheetData sheetId="3892">
        <row r="52">
          <cell r="B52" t="str">
            <v>Main Panel</v>
          </cell>
        </row>
      </sheetData>
      <sheetData sheetId="3893">
        <row r="52">
          <cell r="B52" t="str">
            <v>Main Panel</v>
          </cell>
        </row>
      </sheetData>
      <sheetData sheetId="3894">
        <row r="52">
          <cell r="B52" t="str">
            <v>Main Panel</v>
          </cell>
        </row>
      </sheetData>
      <sheetData sheetId="3895">
        <row r="52">
          <cell r="B52" t="str">
            <v>Main Panel</v>
          </cell>
        </row>
      </sheetData>
      <sheetData sheetId="3896">
        <row r="52">
          <cell r="B52" t="str">
            <v>Main Panel</v>
          </cell>
        </row>
      </sheetData>
      <sheetData sheetId="3897">
        <row r="52">
          <cell r="B52" t="str">
            <v>Main Panel</v>
          </cell>
        </row>
      </sheetData>
      <sheetData sheetId="3898">
        <row r="52">
          <cell r="B52" t="str">
            <v>Main Panel</v>
          </cell>
        </row>
      </sheetData>
      <sheetData sheetId="3899">
        <row r="52">
          <cell r="B52" t="str">
            <v>Main Panel</v>
          </cell>
        </row>
      </sheetData>
      <sheetData sheetId="3900">
        <row r="52">
          <cell r="B52" t="str">
            <v>Main Panel</v>
          </cell>
        </row>
      </sheetData>
      <sheetData sheetId="3901">
        <row r="52">
          <cell r="B52" t="str">
            <v>Main Panel</v>
          </cell>
        </row>
      </sheetData>
      <sheetData sheetId="3902">
        <row r="52">
          <cell r="B52" t="str">
            <v>Main Panel</v>
          </cell>
        </row>
      </sheetData>
      <sheetData sheetId="3903">
        <row r="52">
          <cell r="B52" t="str">
            <v>Main Panel</v>
          </cell>
        </row>
      </sheetData>
      <sheetData sheetId="3904">
        <row r="52">
          <cell r="B52" t="str">
            <v>Main Panel</v>
          </cell>
        </row>
      </sheetData>
      <sheetData sheetId="3905">
        <row r="52">
          <cell r="B52" t="str">
            <v>Main Panel</v>
          </cell>
        </row>
      </sheetData>
      <sheetData sheetId="3906">
        <row r="52">
          <cell r="B52" t="str">
            <v>Main Panel</v>
          </cell>
        </row>
      </sheetData>
      <sheetData sheetId="3907">
        <row r="52">
          <cell r="B52" t="str">
            <v>Main Panel</v>
          </cell>
        </row>
      </sheetData>
      <sheetData sheetId="3908">
        <row r="52">
          <cell r="B52" t="str">
            <v>Main Panel</v>
          </cell>
        </row>
      </sheetData>
      <sheetData sheetId="3909">
        <row r="52">
          <cell r="B52" t="str">
            <v>Main Panel</v>
          </cell>
        </row>
      </sheetData>
      <sheetData sheetId="3910">
        <row r="52">
          <cell r="B52" t="str">
            <v>Main Panel</v>
          </cell>
        </row>
      </sheetData>
      <sheetData sheetId="3911">
        <row r="52">
          <cell r="B52" t="str">
            <v>Main Panel</v>
          </cell>
        </row>
      </sheetData>
      <sheetData sheetId="3912">
        <row r="52">
          <cell r="B52" t="str">
            <v>Main Panel</v>
          </cell>
        </row>
      </sheetData>
      <sheetData sheetId="3913">
        <row r="52">
          <cell r="B52" t="str">
            <v>Main Panel</v>
          </cell>
        </row>
      </sheetData>
      <sheetData sheetId="3914">
        <row r="52">
          <cell r="B52" t="str">
            <v>Main Panel</v>
          </cell>
        </row>
      </sheetData>
      <sheetData sheetId="3915">
        <row r="52">
          <cell r="B52" t="str">
            <v>Main Panel</v>
          </cell>
        </row>
      </sheetData>
      <sheetData sheetId="3916">
        <row r="52">
          <cell r="B52" t="str">
            <v>Main Panel</v>
          </cell>
        </row>
      </sheetData>
      <sheetData sheetId="3917">
        <row r="52">
          <cell r="B52" t="str">
            <v>Main Panel</v>
          </cell>
        </row>
      </sheetData>
      <sheetData sheetId="3918">
        <row r="52">
          <cell r="B52" t="str">
            <v>Main Panel</v>
          </cell>
        </row>
      </sheetData>
      <sheetData sheetId="3919">
        <row r="52">
          <cell r="B52" t="str">
            <v>Main Panel</v>
          </cell>
        </row>
      </sheetData>
      <sheetData sheetId="3920">
        <row r="52">
          <cell r="B52" t="str">
            <v>Main Panel</v>
          </cell>
        </row>
      </sheetData>
      <sheetData sheetId="3921">
        <row r="52">
          <cell r="B52" t="str">
            <v>Main Panel</v>
          </cell>
        </row>
      </sheetData>
      <sheetData sheetId="3922">
        <row r="52">
          <cell r="B52" t="str">
            <v>Main Panel</v>
          </cell>
        </row>
      </sheetData>
      <sheetData sheetId="3923">
        <row r="52">
          <cell r="B52" t="str">
            <v>Main Panel</v>
          </cell>
        </row>
      </sheetData>
      <sheetData sheetId="3924">
        <row r="52">
          <cell r="B52" t="str">
            <v>Main Panel</v>
          </cell>
        </row>
      </sheetData>
      <sheetData sheetId="3925">
        <row r="52">
          <cell r="B52" t="str">
            <v>Main Panel</v>
          </cell>
        </row>
      </sheetData>
      <sheetData sheetId="3926">
        <row r="52">
          <cell r="B52" t="str">
            <v>Main Panel</v>
          </cell>
        </row>
      </sheetData>
      <sheetData sheetId="3927">
        <row r="52">
          <cell r="B52" t="str">
            <v>Main Panel</v>
          </cell>
        </row>
      </sheetData>
      <sheetData sheetId="3928">
        <row r="52">
          <cell r="B52" t="str">
            <v>Main Panel</v>
          </cell>
        </row>
      </sheetData>
      <sheetData sheetId="3929">
        <row r="52">
          <cell r="B52" t="str">
            <v>Main Panel</v>
          </cell>
        </row>
      </sheetData>
      <sheetData sheetId="3930">
        <row r="52">
          <cell r="B52" t="str">
            <v>Main Panel</v>
          </cell>
        </row>
      </sheetData>
      <sheetData sheetId="3931">
        <row r="52">
          <cell r="B52" t="str">
            <v>Main Panel</v>
          </cell>
        </row>
      </sheetData>
      <sheetData sheetId="3932">
        <row r="52">
          <cell r="B52" t="str">
            <v>Main Panel</v>
          </cell>
        </row>
      </sheetData>
      <sheetData sheetId="3933">
        <row r="52">
          <cell r="B52" t="str">
            <v>Main Panel</v>
          </cell>
        </row>
      </sheetData>
      <sheetData sheetId="3934">
        <row r="52">
          <cell r="B52" t="str">
            <v>Main Panel</v>
          </cell>
        </row>
      </sheetData>
      <sheetData sheetId="3935">
        <row r="52">
          <cell r="B52" t="str">
            <v>Main Panel</v>
          </cell>
        </row>
      </sheetData>
      <sheetData sheetId="3936">
        <row r="52">
          <cell r="B52" t="str">
            <v>Main Panel</v>
          </cell>
        </row>
      </sheetData>
      <sheetData sheetId="3937">
        <row r="52">
          <cell r="B52" t="str">
            <v>Main Panel</v>
          </cell>
        </row>
      </sheetData>
      <sheetData sheetId="3938">
        <row r="52">
          <cell r="B52" t="str">
            <v>Main Panel</v>
          </cell>
        </row>
      </sheetData>
      <sheetData sheetId="3939">
        <row r="52">
          <cell r="B52" t="str">
            <v>Main Panel</v>
          </cell>
        </row>
      </sheetData>
      <sheetData sheetId="3940">
        <row r="52">
          <cell r="B52" t="str">
            <v>Main Panel</v>
          </cell>
        </row>
      </sheetData>
      <sheetData sheetId="3941">
        <row r="52">
          <cell r="B52" t="str">
            <v>Main Panel</v>
          </cell>
        </row>
      </sheetData>
      <sheetData sheetId="3942">
        <row r="52">
          <cell r="B52" t="str">
            <v>Main Panel</v>
          </cell>
        </row>
      </sheetData>
      <sheetData sheetId="3943">
        <row r="52">
          <cell r="B52" t="str">
            <v>Main Panel</v>
          </cell>
        </row>
      </sheetData>
      <sheetData sheetId="3944">
        <row r="52">
          <cell r="B52" t="str">
            <v>Main Panel</v>
          </cell>
        </row>
      </sheetData>
      <sheetData sheetId="3945">
        <row r="52">
          <cell r="B52" t="str">
            <v>Main Panel</v>
          </cell>
        </row>
      </sheetData>
      <sheetData sheetId="3946">
        <row r="52">
          <cell r="B52" t="str">
            <v>Main Panel</v>
          </cell>
        </row>
      </sheetData>
      <sheetData sheetId="3947">
        <row r="52">
          <cell r="B52" t="str">
            <v>Main Panel</v>
          </cell>
        </row>
      </sheetData>
      <sheetData sheetId="3948">
        <row r="52">
          <cell r="B52" t="str">
            <v>Main Panel</v>
          </cell>
        </row>
      </sheetData>
      <sheetData sheetId="3949">
        <row r="52">
          <cell r="B52" t="str">
            <v>Main Panel</v>
          </cell>
        </row>
      </sheetData>
      <sheetData sheetId="3950">
        <row r="52">
          <cell r="B52" t="str">
            <v>Main Panel</v>
          </cell>
        </row>
      </sheetData>
      <sheetData sheetId="3951">
        <row r="52">
          <cell r="B52" t="str">
            <v>Main Panel</v>
          </cell>
        </row>
      </sheetData>
      <sheetData sheetId="3952">
        <row r="52">
          <cell r="B52" t="str">
            <v>Main Panel</v>
          </cell>
        </row>
      </sheetData>
      <sheetData sheetId="3953">
        <row r="52">
          <cell r="B52" t="str">
            <v>Main Panel</v>
          </cell>
        </row>
      </sheetData>
      <sheetData sheetId="3954">
        <row r="52">
          <cell r="B52" t="str">
            <v>Main Panel</v>
          </cell>
        </row>
      </sheetData>
      <sheetData sheetId="3955">
        <row r="52">
          <cell r="B52" t="str">
            <v>Main Panel</v>
          </cell>
        </row>
      </sheetData>
      <sheetData sheetId="3956">
        <row r="52">
          <cell r="B52" t="str">
            <v>Main Panel</v>
          </cell>
        </row>
      </sheetData>
      <sheetData sheetId="3957">
        <row r="52">
          <cell r="B52" t="str">
            <v>Main Panel</v>
          </cell>
        </row>
      </sheetData>
      <sheetData sheetId="3958">
        <row r="52">
          <cell r="B52" t="str">
            <v>Main Panel</v>
          </cell>
        </row>
      </sheetData>
      <sheetData sheetId="3959">
        <row r="52">
          <cell r="B52" t="str">
            <v>Main Panel</v>
          </cell>
        </row>
      </sheetData>
      <sheetData sheetId="3960">
        <row r="52">
          <cell r="B52" t="str">
            <v>Main Panel</v>
          </cell>
        </row>
      </sheetData>
      <sheetData sheetId="3961">
        <row r="52">
          <cell r="B52" t="str">
            <v>Main Panel</v>
          </cell>
        </row>
      </sheetData>
      <sheetData sheetId="3962">
        <row r="52">
          <cell r="B52" t="str">
            <v>Main Panel</v>
          </cell>
        </row>
      </sheetData>
      <sheetData sheetId="3963">
        <row r="52">
          <cell r="B52" t="str">
            <v>Main Panel</v>
          </cell>
        </row>
      </sheetData>
      <sheetData sheetId="3964">
        <row r="52">
          <cell r="B52" t="str">
            <v>Main Panel</v>
          </cell>
        </row>
      </sheetData>
      <sheetData sheetId="3965">
        <row r="52">
          <cell r="B52" t="str">
            <v>Main Panel</v>
          </cell>
        </row>
      </sheetData>
      <sheetData sheetId="3966">
        <row r="52">
          <cell r="B52" t="str">
            <v>Main Panel</v>
          </cell>
        </row>
      </sheetData>
      <sheetData sheetId="3967">
        <row r="52">
          <cell r="B52" t="str">
            <v>Main Panel</v>
          </cell>
        </row>
      </sheetData>
      <sheetData sheetId="3968">
        <row r="52">
          <cell r="B52" t="str">
            <v>Main Panel</v>
          </cell>
        </row>
      </sheetData>
      <sheetData sheetId="3969">
        <row r="52">
          <cell r="B52" t="str">
            <v>Main Panel</v>
          </cell>
        </row>
      </sheetData>
      <sheetData sheetId="3970">
        <row r="52">
          <cell r="B52" t="str">
            <v>Main Panel</v>
          </cell>
        </row>
      </sheetData>
      <sheetData sheetId="3971">
        <row r="52">
          <cell r="B52" t="str">
            <v>Main Panel</v>
          </cell>
        </row>
      </sheetData>
      <sheetData sheetId="3972">
        <row r="52">
          <cell r="B52" t="str">
            <v>Main Panel</v>
          </cell>
        </row>
      </sheetData>
      <sheetData sheetId="3973">
        <row r="52">
          <cell r="B52" t="str">
            <v>Main Panel</v>
          </cell>
        </row>
      </sheetData>
      <sheetData sheetId="3974">
        <row r="52">
          <cell r="B52" t="str">
            <v>Main Panel</v>
          </cell>
        </row>
      </sheetData>
      <sheetData sheetId="3975">
        <row r="52">
          <cell r="B52" t="str">
            <v>Main Panel</v>
          </cell>
        </row>
      </sheetData>
      <sheetData sheetId="3976">
        <row r="52">
          <cell r="B52" t="str">
            <v>Main Panel</v>
          </cell>
        </row>
      </sheetData>
      <sheetData sheetId="3977">
        <row r="52">
          <cell r="B52" t="str">
            <v>Main Panel</v>
          </cell>
        </row>
      </sheetData>
      <sheetData sheetId="3978">
        <row r="52">
          <cell r="B52" t="str">
            <v>Main Panel</v>
          </cell>
        </row>
      </sheetData>
      <sheetData sheetId="3979">
        <row r="52">
          <cell r="B52" t="str">
            <v>Main Panel</v>
          </cell>
        </row>
      </sheetData>
      <sheetData sheetId="3980">
        <row r="52">
          <cell r="B52" t="str">
            <v>Main Panel</v>
          </cell>
        </row>
      </sheetData>
      <sheetData sheetId="3981">
        <row r="52">
          <cell r="B52" t="str">
            <v>Main Panel</v>
          </cell>
        </row>
      </sheetData>
      <sheetData sheetId="3982">
        <row r="52">
          <cell r="B52" t="str">
            <v>Main Panel</v>
          </cell>
        </row>
      </sheetData>
      <sheetData sheetId="3983">
        <row r="52">
          <cell r="B52" t="str">
            <v>Main Panel</v>
          </cell>
        </row>
      </sheetData>
      <sheetData sheetId="3984">
        <row r="52">
          <cell r="B52" t="str">
            <v>Main Panel</v>
          </cell>
        </row>
      </sheetData>
      <sheetData sheetId="3985">
        <row r="52">
          <cell r="B52" t="str">
            <v>Main Panel</v>
          </cell>
        </row>
      </sheetData>
      <sheetData sheetId="3986">
        <row r="52">
          <cell r="B52" t="str">
            <v>Main Panel</v>
          </cell>
        </row>
      </sheetData>
      <sheetData sheetId="3987">
        <row r="52">
          <cell r="B52" t="str">
            <v>Main Panel</v>
          </cell>
        </row>
      </sheetData>
      <sheetData sheetId="3988">
        <row r="52">
          <cell r="B52" t="str">
            <v>Main Panel</v>
          </cell>
        </row>
      </sheetData>
      <sheetData sheetId="3989">
        <row r="52">
          <cell r="B52" t="str">
            <v>Main Panel</v>
          </cell>
        </row>
      </sheetData>
      <sheetData sheetId="3990">
        <row r="52">
          <cell r="B52" t="str">
            <v>Main Panel</v>
          </cell>
        </row>
      </sheetData>
      <sheetData sheetId="3991">
        <row r="52">
          <cell r="B52" t="str">
            <v>Main Panel</v>
          </cell>
        </row>
      </sheetData>
      <sheetData sheetId="3992">
        <row r="52">
          <cell r="B52" t="str">
            <v>Main Panel</v>
          </cell>
        </row>
      </sheetData>
      <sheetData sheetId="3993">
        <row r="52">
          <cell r="B52" t="str">
            <v>Main Panel</v>
          </cell>
        </row>
      </sheetData>
      <sheetData sheetId="3994">
        <row r="52">
          <cell r="B52" t="str">
            <v>Main Panel</v>
          </cell>
        </row>
      </sheetData>
      <sheetData sheetId="3995">
        <row r="52">
          <cell r="B52" t="str">
            <v>Main Panel</v>
          </cell>
        </row>
      </sheetData>
      <sheetData sheetId="3996">
        <row r="52">
          <cell r="B52" t="str">
            <v>Main Panel</v>
          </cell>
        </row>
      </sheetData>
      <sheetData sheetId="3997">
        <row r="52">
          <cell r="B52" t="str">
            <v>Main Panel</v>
          </cell>
        </row>
      </sheetData>
      <sheetData sheetId="3998">
        <row r="52">
          <cell r="B52" t="str">
            <v>Main Panel</v>
          </cell>
        </row>
      </sheetData>
      <sheetData sheetId="3999">
        <row r="52">
          <cell r="B52" t="str">
            <v>Main Panel</v>
          </cell>
        </row>
      </sheetData>
      <sheetData sheetId="4000">
        <row r="52">
          <cell r="B52" t="str">
            <v>Main Panel</v>
          </cell>
        </row>
      </sheetData>
      <sheetData sheetId="4001">
        <row r="52">
          <cell r="B52" t="str">
            <v>Main Panel</v>
          </cell>
        </row>
      </sheetData>
      <sheetData sheetId="4002">
        <row r="52">
          <cell r="B52" t="str">
            <v>Main Panel</v>
          </cell>
        </row>
      </sheetData>
      <sheetData sheetId="4003">
        <row r="52">
          <cell r="B52" t="str">
            <v>Main Panel</v>
          </cell>
        </row>
      </sheetData>
      <sheetData sheetId="4004">
        <row r="52">
          <cell r="B52" t="str">
            <v>Main Panel</v>
          </cell>
        </row>
      </sheetData>
      <sheetData sheetId="4005">
        <row r="52">
          <cell r="B52" t="str">
            <v>Main Panel</v>
          </cell>
        </row>
      </sheetData>
      <sheetData sheetId="4006">
        <row r="52">
          <cell r="B52" t="str">
            <v>Main Panel</v>
          </cell>
        </row>
      </sheetData>
      <sheetData sheetId="4007">
        <row r="52">
          <cell r="B52" t="str">
            <v>Main Panel</v>
          </cell>
        </row>
      </sheetData>
      <sheetData sheetId="4008">
        <row r="52">
          <cell r="B52" t="str">
            <v>Main Panel</v>
          </cell>
        </row>
      </sheetData>
      <sheetData sheetId="4009">
        <row r="52">
          <cell r="B52" t="str">
            <v>Main Panel</v>
          </cell>
        </row>
      </sheetData>
      <sheetData sheetId="4010">
        <row r="52">
          <cell r="B52" t="str">
            <v>Main Panel</v>
          </cell>
        </row>
      </sheetData>
      <sheetData sheetId="4011">
        <row r="52">
          <cell r="B52" t="str">
            <v>Main Panel</v>
          </cell>
        </row>
      </sheetData>
      <sheetData sheetId="4012">
        <row r="52">
          <cell r="B52" t="str">
            <v>Main Panel</v>
          </cell>
        </row>
      </sheetData>
      <sheetData sheetId="4013">
        <row r="52">
          <cell r="B52" t="str">
            <v>Main Panel</v>
          </cell>
        </row>
      </sheetData>
      <sheetData sheetId="4014">
        <row r="52">
          <cell r="B52" t="str">
            <v>Main Panel</v>
          </cell>
        </row>
      </sheetData>
      <sheetData sheetId="4015">
        <row r="52">
          <cell r="B52" t="str">
            <v>Main Panel</v>
          </cell>
        </row>
      </sheetData>
      <sheetData sheetId="4016">
        <row r="52">
          <cell r="B52" t="str">
            <v>Main Panel</v>
          </cell>
        </row>
      </sheetData>
      <sheetData sheetId="4017">
        <row r="52">
          <cell r="B52" t="str">
            <v>Main Panel</v>
          </cell>
        </row>
      </sheetData>
      <sheetData sheetId="4018">
        <row r="52">
          <cell r="B52" t="str">
            <v>Main Panel</v>
          </cell>
        </row>
      </sheetData>
      <sheetData sheetId="4019">
        <row r="52">
          <cell r="B52" t="str">
            <v>Main Panel</v>
          </cell>
        </row>
      </sheetData>
      <sheetData sheetId="4020">
        <row r="52">
          <cell r="B52" t="str">
            <v>Main Panel</v>
          </cell>
        </row>
      </sheetData>
      <sheetData sheetId="4021">
        <row r="52">
          <cell r="B52" t="str">
            <v>Main Panel</v>
          </cell>
        </row>
      </sheetData>
      <sheetData sheetId="4022">
        <row r="52">
          <cell r="B52" t="str">
            <v>Main Panel</v>
          </cell>
        </row>
      </sheetData>
      <sheetData sheetId="4023">
        <row r="52">
          <cell r="B52" t="str">
            <v>Main Panel</v>
          </cell>
        </row>
      </sheetData>
      <sheetData sheetId="4024">
        <row r="52">
          <cell r="B52" t="str">
            <v>Main Panel</v>
          </cell>
        </row>
      </sheetData>
      <sheetData sheetId="4025">
        <row r="52">
          <cell r="B52" t="str">
            <v>Main Panel</v>
          </cell>
        </row>
      </sheetData>
      <sheetData sheetId="4026">
        <row r="52">
          <cell r="B52" t="str">
            <v>Main Panel</v>
          </cell>
        </row>
      </sheetData>
      <sheetData sheetId="4027">
        <row r="52">
          <cell r="B52" t="str">
            <v>Main Panel</v>
          </cell>
        </row>
      </sheetData>
      <sheetData sheetId="4028">
        <row r="52">
          <cell r="B52" t="str">
            <v>Main Panel</v>
          </cell>
        </row>
      </sheetData>
      <sheetData sheetId="4029">
        <row r="52">
          <cell r="B52" t="str">
            <v>Main Panel</v>
          </cell>
        </row>
      </sheetData>
      <sheetData sheetId="4030">
        <row r="52">
          <cell r="B52" t="str">
            <v>Main Panel</v>
          </cell>
        </row>
      </sheetData>
      <sheetData sheetId="4031">
        <row r="52">
          <cell r="B52" t="str">
            <v>Main Panel</v>
          </cell>
        </row>
      </sheetData>
      <sheetData sheetId="4032">
        <row r="52">
          <cell r="B52" t="str">
            <v>Main Panel</v>
          </cell>
        </row>
      </sheetData>
      <sheetData sheetId="4033">
        <row r="52">
          <cell r="B52" t="str">
            <v>Main Panel</v>
          </cell>
        </row>
      </sheetData>
      <sheetData sheetId="4034">
        <row r="52">
          <cell r="B52" t="str">
            <v>Main Panel</v>
          </cell>
        </row>
      </sheetData>
      <sheetData sheetId="4035">
        <row r="52">
          <cell r="B52" t="str">
            <v>Main Panel</v>
          </cell>
        </row>
      </sheetData>
      <sheetData sheetId="4036">
        <row r="52">
          <cell r="B52" t="str">
            <v>Main Panel</v>
          </cell>
        </row>
      </sheetData>
      <sheetData sheetId="4037">
        <row r="52">
          <cell r="B52" t="str">
            <v>Main Panel</v>
          </cell>
        </row>
      </sheetData>
      <sheetData sheetId="4038">
        <row r="52">
          <cell r="B52" t="str">
            <v>Main Panel</v>
          </cell>
        </row>
      </sheetData>
      <sheetData sheetId="4039">
        <row r="52">
          <cell r="B52" t="str">
            <v>Main Panel</v>
          </cell>
        </row>
      </sheetData>
      <sheetData sheetId="4040">
        <row r="52">
          <cell r="B52" t="str">
            <v>Main Panel</v>
          </cell>
        </row>
      </sheetData>
      <sheetData sheetId="4041">
        <row r="52">
          <cell r="B52" t="str">
            <v>Main Panel</v>
          </cell>
        </row>
      </sheetData>
      <sheetData sheetId="4042">
        <row r="52">
          <cell r="B52" t="str">
            <v>Main Panel</v>
          </cell>
        </row>
      </sheetData>
      <sheetData sheetId="4043">
        <row r="52">
          <cell r="B52" t="str">
            <v>Main Panel</v>
          </cell>
        </row>
      </sheetData>
      <sheetData sheetId="4044">
        <row r="52">
          <cell r="B52" t="str">
            <v>Main Panel</v>
          </cell>
        </row>
      </sheetData>
      <sheetData sheetId="4045">
        <row r="52">
          <cell r="B52" t="str">
            <v>Main Panel</v>
          </cell>
        </row>
      </sheetData>
      <sheetData sheetId="4046">
        <row r="52">
          <cell r="B52" t="str">
            <v>Main Panel</v>
          </cell>
        </row>
      </sheetData>
      <sheetData sheetId="4047">
        <row r="52">
          <cell r="B52" t="str">
            <v>Main Panel</v>
          </cell>
        </row>
      </sheetData>
      <sheetData sheetId="4048">
        <row r="52">
          <cell r="B52" t="str">
            <v>Main Panel</v>
          </cell>
        </row>
      </sheetData>
      <sheetData sheetId="4049">
        <row r="52">
          <cell r="B52" t="str">
            <v>Main Panel</v>
          </cell>
        </row>
      </sheetData>
      <sheetData sheetId="4050">
        <row r="52">
          <cell r="B52" t="str">
            <v>Main Panel</v>
          </cell>
        </row>
      </sheetData>
      <sheetData sheetId="4051">
        <row r="52">
          <cell r="B52" t="str">
            <v>Main Panel</v>
          </cell>
        </row>
      </sheetData>
      <sheetData sheetId="4052">
        <row r="52">
          <cell r="B52" t="str">
            <v>Main Panel</v>
          </cell>
        </row>
      </sheetData>
      <sheetData sheetId="4053">
        <row r="52">
          <cell r="B52" t="str">
            <v>Main Panel</v>
          </cell>
        </row>
      </sheetData>
      <sheetData sheetId="4054">
        <row r="52">
          <cell r="B52" t="str">
            <v>Main Panel</v>
          </cell>
        </row>
      </sheetData>
      <sheetData sheetId="4055">
        <row r="52">
          <cell r="B52" t="str">
            <v>Main Panel</v>
          </cell>
        </row>
      </sheetData>
      <sheetData sheetId="4056">
        <row r="52">
          <cell r="B52" t="str">
            <v>Main Panel</v>
          </cell>
        </row>
      </sheetData>
      <sheetData sheetId="4057">
        <row r="52">
          <cell r="B52" t="str">
            <v>Main Panel</v>
          </cell>
        </row>
      </sheetData>
      <sheetData sheetId="4058">
        <row r="52">
          <cell r="B52" t="str">
            <v>Main Panel</v>
          </cell>
        </row>
      </sheetData>
      <sheetData sheetId="4059">
        <row r="52">
          <cell r="B52" t="str">
            <v>Main Panel</v>
          </cell>
        </row>
      </sheetData>
      <sheetData sheetId="4060">
        <row r="52">
          <cell r="B52" t="str">
            <v>Main Panel</v>
          </cell>
        </row>
      </sheetData>
      <sheetData sheetId="4061">
        <row r="52">
          <cell r="B52" t="str">
            <v>Main Panel</v>
          </cell>
        </row>
      </sheetData>
      <sheetData sheetId="4062">
        <row r="52">
          <cell r="B52" t="str">
            <v>Main Panel</v>
          </cell>
        </row>
      </sheetData>
      <sheetData sheetId="4063">
        <row r="52">
          <cell r="B52" t="str">
            <v>Main Panel</v>
          </cell>
        </row>
      </sheetData>
      <sheetData sheetId="4064">
        <row r="52">
          <cell r="B52" t="str">
            <v>Main Panel</v>
          </cell>
        </row>
      </sheetData>
      <sheetData sheetId="4065">
        <row r="52">
          <cell r="B52" t="str">
            <v>Main Panel</v>
          </cell>
        </row>
      </sheetData>
      <sheetData sheetId="4066">
        <row r="52">
          <cell r="B52" t="str">
            <v>Main Panel</v>
          </cell>
        </row>
      </sheetData>
      <sheetData sheetId="4067">
        <row r="52">
          <cell r="B52" t="str">
            <v>Main Panel</v>
          </cell>
        </row>
      </sheetData>
      <sheetData sheetId="4068">
        <row r="52">
          <cell r="B52" t="str">
            <v>Main Panel</v>
          </cell>
        </row>
      </sheetData>
      <sheetData sheetId="4069">
        <row r="52">
          <cell r="B52" t="str">
            <v>Main Panel</v>
          </cell>
        </row>
      </sheetData>
      <sheetData sheetId="4070">
        <row r="52">
          <cell r="B52" t="str">
            <v>Main Panel</v>
          </cell>
        </row>
      </sheetData>
      <sheetData sheetId="4071">
        <row r="52">
          <cell r="B52" t="str">
            <v>Main Panel</v>
          </cell>
        </row>
      </sheetData>
      <sheetData sheetId="4072">
        <row r="52">
          <cell r="B52" t="str">
            <v>Main Panel</v>
          </cell>
        </row>
      </sheetData>
      <sheetData sheetId="4073">
        <row r="52">
          <cell r="B52" t="str">
            <v>Main Panel</v>
          </cell>
        </row>
      </sheetData>
      <sheetData sheetId="4074">
        <row r="52">
          <cell r="B52" t="str">
            <v>Main Panel</v>
          </cell>
        </row>
      </sheetData>
      <sheetData sheetId="4075">
        <row r="52">
          <cell r="B52" t="str">
            <v>Main Panel</v>
          </cell>
        </row>
      </sheetData>
      <sheetData sheetId="4076">
        <row r="52">
          <cell r="B52" t="str">
            <v>Main Panel</v>
          </cell>
        </row>
      </sheetData>
      <sheetData sheetId="4077">
        <row r="52">
          <cell r="B52" t="str">
            <v>Main Panel</v>
          </cell>
        </row>
      </sheetData>
      <sheetData sheetId="4078">
        <row r="52">
          <cell r="B52" t="str">
            <v>Main Panel</v>
          </cell>
        </row>
      </sheetData>
      <sheetData sheetId="4079">
        <row r="52">
          <cell r="B52" t="str">
            <v>Main Panel</v>
          </cell>
        </row>
      </sheetData>
      <sheetData sheetId="4080">
        <row r="52">
          <cell r="B52" t="str">
            <v>Main Panel</v>
          </cell>
        </row>
      </sheetData>
      <sheetData sheetId="4081">
        <row r="52">
          <cell r="B52" t="str">
            <v>Main Panel</v>
          </cell>
        </row>
      </sheetData>
      <sheetData sheetId="4082">
        <row r="52">
          <cell r="B52" t="str">
            <v>Main Panel</v>
          </cell>
        </row>
      </sheetData>
      <sheetData sheetId="4083">
        <row r="52">
          <cell r="B52" t="str">
            <v>Main Panel</v>
          </cell>
        </row>
      </sheetData>
      <sheetData sheetId="4084">
        <row r="52">
          <cell r="B52" t="str">
            <v>Main Panel</v>
          </cell>
        </row>
      </sheetData>
      <sheetData sheetId="4085">
        <row r="52">
          <cell r="B52" t="str">
            <v>Main Panel</v>
          </cell>
        </row>
      </sheetData>
      <sheetData sheetId="4086">
        <row r="52">
          <cell r="B52" t="str">
            <v>Main Panel</v>
          </cell>
        </row>
      </sheetData>
      <sheetData sheetId="4087">
        <row r="52">
          <cell r="B52" t="str">
            <v>Main Panel</v>
          </cell>
        </row>
      </sheetData>
      <sheetData sheetId="4088">
        <row r="52">
          <cell r="B52" t="str">
            <v>Main Panel</v>
          </cell>
        </row>
      </sheetData>
      <sheetData sheetId="4089">
        <row r="52">
          <cell r="B52" t="str">
            <v>Main Panel</v>
          </cell>
        </row>
      </sheetData>
      <sheetData sheetId="4090">
        <row r="52">
          <cell r="B52" t="str">
            <v>Main Panel</v>
          </cell>
        </row>
      </sheetData>
      <sheetData sheetId="4091">
        <row r="52">
          <cell r="B52" t="str">
            <v>Main Panel</v>
          </cell>
        </row>
      </sheetData>
      <sheetData sheetId="4092">
        <row r="52">
          <cell r="B52" t="str">
            <v>Main Panel</v>
          </cell>
        </row>
      </sheetData>
      <sheetData sheetId="4093">
        <row r="52">
          <cell r="B52" t="str">
            <v>Main Panel</v>
          </cell>
        </row>
      </sheetData>
      <sheetData sheetId="4094">
        <row r="52">
          <cell r="B52" t="str">
            <v>Main Panel</v>
          </cell>
        </row>
      </sheetData>
      <sheetData sheetId="4095">
        <row r="52">
          <cell r="B52" t="str">
            <v>Main Panel</v>
          </cell>
        </row>
      </sheetData>
      <sheetData sheetId="4096">
        <row r="52">
          <cell r="B52" t="str">
            <v>Main Panel</v>
          </cell>
        </row>
      </sheetData>
      <sheetData sheetId="4097">
        <row r="52">
          <cell r="B52" t="str">
            <v>Main Panel</v>
          </cell>
        </row>
      </sheetData>
      <sheetData sheetId="4098" refreshError="1"/>
      <sheetData sheetId="4099"/>
      <sheetData sheetId="4100">
        <row r="52">
          <cell r="B52" t="str">
            <v>Main Panel</v>
          </cell>
        </row>
      </sheetData>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sheetData sheetId="4137" refreshError="1"/>
      <sheetData sheetId="4138" refreshError="1"/>
      <sheetData sheetId="4139" refreshError="1"/>
      <sheetData sheetId="4140" refreshError="1"/>
      <sheetData sheetId="414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ow r="52">
          <cell r="B52" t="str">
            <v>Main Panel</v>
          </cell>
        </row>
      </sheetData>
      <sheetData sheetId="4152">
        <row r="52">
          <cell r="B52" t="str">
            <v>Main Panel</v>
          </cell>
        </row>
      </sheetData>
      <sheetData sheetId="4153">
        <row r="52">
          <cell r="B52" t="str">
            <v>Main Panel</v>
          </cell>
        </row>
      </sheetData>
      <sheetData sheetId="4154">
        <row r="52">
          <cell r="B52" t="str">
            <v>Main Panel</v>
          </cell>
        </row>
      </sheetData>
      <sheetData sheetId="4155">
        <row r="52">
          <cell r="B52" t="str">
            <v>Main Panel</v>
          </cell>
        </row>
      </sheetData>
      <sheetData sheetId="4156">
        <row r="52">
          <cell r="B52" t="str">
            <v>Main Panel</v>
          </cell>
        </row>
      </sheetData>
      <sheetData sheetId="4157">
        <row r="52">
          <cell r="B52" t="str">
            <v>Main Panel</v>
          </cell>
        </row>
      </sheetData>
      <sheetData sheetId="4158">
        <row r="52">
          <cell r="B52" t="str">
            <v>Main Panel</v>
          </cell>
        </row>
      </sheetData>
      <sheetData sheetId="4159">
        <row r="52">
          <cell r="B52" t="str">
            <v>Main Panel</v>
          </cell>
        </row>
      </sheetData>
      <sheetData sheetId="4160">
        <row r="52">
          <cell r="B52" t="str">
            <v>Main Panel</v>
          </cell>
        </row>
      </sheetData>
      <sheetData sheetId="4161">
        <row r="52">
          <cell r="B52" t="str">
            <v>Main Panel</v>
          </cell>
        </row>
      </sheetData>
      <sheetData sheetId="4162">
        <row r="52">
          <cell r="B52" t="str">
            <v>Main Panel</v>
          </cell>
        </row>
      </sheetData>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ow r="52">
          <cell r="B52" t="str">
            <v>Main Panel</v>
          </cell>
        </row>
      </sheetData>
      <sheetData sheetId="4179">
        <row r="52">
          <cell r="B52" t="str">
            <v>Main Panel</v>
          </cell>
        </row>
      </sheetData>
      <sheetData sheetId="4180">
        <row r="52">
          <cell r="B52" t="str">
            <v>Main Panel</v>
          </cell>
        </row>
      </sheetData>
      <sheetData sheetId="4181">
        <row r="52">
          <cell r="B52" t="str">
            <v>Main Panel</v>
          </cell>
        </row>
      </sheetData>
      <sheetData sheetId="4182">
        <row r="52">
          <cell r="B52" t="str">
            <v>Main Panel</v>
          </cell>
        </row>
      </sheetData>
      <sheetData sheetId="4183">
        <row r="52">
          <cell r="B52" t="str">
            <v>Main Panel</v>
          </cell>
        </row>
      </sheetData>
      <sheetData sheetId="4184">
        <row r="52">
          <cell r="B52" t="str">
            <v>Main Panel</v>
          </cell>
        </row>
      </sheetData>
      <sheetData sheetId="4185">
        <row r="52">
          <cell r="B52" t="str">
            <v>Main Panel</v>
          </cell>
        </row>
      </sheetData>
      <sheetData sheetId="4186">
        <row r="52">
          <cell r="B52" t="str">
            <v>Main Panel</v>
          </cell>
        </row>
      </sheetData>
      <sheetData sheetId="4187">
        <row r="52">
          <cell r="B52" t="str">
            <v>Main Panel</v>
          </cell>
        </row>
      </sheetData>
      <sheetData sheetId="4188">
        <row r="52">
          <cell r="B52" t="str">
            <v>Main Panel</v>
          </cell>
        </row>
      </sheetData>
      <sheetData sheetId="4189">
        <row r="52">
          <cell r="B52" t="str">
            <v>Main Panel</v>
          </cell>
        </row>
      </sheetData>
      <sheetData sheetId="4190">
        <row r="52">
          <cell r="B52" t="str">
            <v>Main Panel</v>
          </cell>
        </row>
      </sheetData>
      <sheetData sheetId="4191">
        <row r="52">
          <cell r="B52" t="str">
            <v>Main Panel</v>
          </cell>
        </row>
      </sheetData>
      <sheetData sheetId="4192">
        <row r="52">
          <cell r="B52" t="str">
            <v>Main Panel</v>
          </cell>
        </row>
      </sheetData>
      <sheetData sheetId="4193">
        <row r="52">
          <cell r="B52" t="str">
            <v>Main Panel</v>
          </cell>
        </row>
      </sheetData>
      <sheetData sheetId="4194">
        <row r="52">
          <cell r="B52" t="str">
            <v>Main Panel</v>
          </cell>
        </row>
      </sheetData>
      <sheetData sheetId="4195">
        <row r="52">
          <cell r="B52" t="str">
            <v>Main Panel</v>
          </cell>
        </row>
      </sheetData>
      <sheetData sheetId="4196">
        <row r="52">
          <cell r="B52" t="str">
            <v>Main Panel</v>
          </cell>
        </row>
      </sheetData>
      <sheetData sheetId="4197">
        <row r="52">
          <cell r="B52" t="str">
            <v>Main Panel</v>
          </cell>
        </row>
      </sheetData>
      <sheetData sheetId="4198">
        <row r="52">
          <cell r="B52" t="str">
            <v>Main Panel</v>
          </cell>
        </row>
      </sheetData>
      <sheetData sheetId="4199">
        <row r="52">
          <cell r="B52" t="str">
            <v>Main Panel</v>
          </cell>
        </row>
      </sheetData>
      <sheetData sheetId="4200">
        <row r="52">
          <cell r="B52" t="str">
            <v>Main Panel</v>
          </cell>
        </row>
      </sheetData>
      <sheetData sheetId="4201">
        <row r="52">
          <cell r="B52" t="str">
            <v>Main Panel</v>
          </cell>
        </row>
      </sheetData>
      <sheetData sheetId="4202">
        <row r="52">
          <cell r="B52" t="str">
            <v>Main Panel</v>
          </cell>
        </row>
      </sheetData>
      <sheetData sheetId="4203">
        <row r="52">
          <cell r="B52" t="str">
            <v>Main Panel</v>
          </cell>
        </row>
      </sheetData>
      <sheetData sheetId="4204">
        <row r="52">
          <cell r="B52" t="str">
            <v>Main Panel</v>
          </cell>
        </row>
      </sheetData>
      <sheetData sheetId="4205">
        <row r="52">
          <cell r="B52" t="str">
            <v>Main Panel</v>
          </cell>
        </row>
      </sheetData>
      <sheetData sheetId="4206">
        <row r="52">
          <cell r="B52" t="str">
            <v>Main Panel</v>
          </cell>
        </row>
      </sheetData>
      <sheetData sheetId="4207">
        <row r="52">
          <cell r="B52" t="str">
            <v>Main Panel</v>
          </cell>
        </row>
      </sheetData>
      <sheetData sheetId="4208">
        <row r="52">
          <cell r="B52" t="str">
            <v>Main Panel</v>
          </cell>
        </row>
      </sheetData>
      <sheetData sheetId="4209">
        <row r="52">
          <cell r="B52" t="str">
            <v>Main Panel</v>
          </cell>
        </row>
      </sheetData>
      <sheetData sheetId="4210">
        <row r="52">
          <cell r="B52" t="str">
            <v>Main Panel</v>
          </cell>
        </row>
      </sheetData>
      <sheetData sheetId="4211">
        <row r="52">
          <cell r="B52" t="str">
            <v>Main Panel</v>
          </cell>
        </row>
      </sheetData>
      <sheetData sheetId="4212">
        <row r="52">
          <cell r="B52" t="str">
            <v>Main Panel</v>
          </cell>
        </row>
      </sheetData>
      <sheetData sheetId="4213">
        <row r="52">
          <cell r="B52" t="str">
            <v>Main Panel</v>
          </cell>
        </row>
      </sheetData>
      <sheetData sheetId="4214">
        <row r="52">
          <cell r="B52" t="str">
            <v>Main Panel</v>
          </cell>
        </row>
      </sheetData>
      <sheetData sheetId="4215">
        <row r="52">
          <cell r="B52" t="str">
            <v>Main Panel</v>
          </cell>
        </row>
      </sheetData>
      <sheetData sheetId="4216">
        <row r="52">
          <cell r="B52" t="str">
            <v>Main Panel</v>
          </cell>
        </row>
      </sheetData>
      <sheetData sheetId="4217">
        <row r="52">
          <cell r="B52" t="str">
            <v>Main Panel</v>
          </cell>
        </row>
      </sheetData>
      <sheetData sheetId="4218">
        <row r="52">
          <cell r="B52" t="str">
            <v>Main Panel</v>
          </cell>
        </row>
      </sheetData>
      <sheetData sheetId="4219">
        <row r="52">
          <cell r="B52" t="str">
            <v>Main Panel</v>
          </cell>
        </row>
      </sheetData>
      <sheetData sheetId="4220">
        <row r="52">
          <cell r="B52" t="str">
            <v>Main Panel</v>
          </cell>
        </row>
      </sheetData>
      <sheetData sheetId="4221">
        <row r="52">
          <cell r="B52" t="str">
            <v>Main Panel</v>
          </cell>
        </row>
      </sheetData>
      <sheetData sheetId="4222">
        <row r="52">
          <cell r="B52" t="str">
            <v>Main Panel</v>
          </cell>
        </row>
      </sheetData>
      <sheetData sheetId="4223">
        <row r="52">
          <cell r="B52" t="str">
            <v>Main Panel</v>
          </cell>
        </row>
      </sheetData>
      <sheetData sheetId="4224">
        <row r="52">
          <cell r="B52" t="str">
            <v>Main Panel</v>
          </cell>
        </row>
      </sheetData>
      <sheetData sheetId="4225">
        <row r="52">
          <cell r="B52" t="str">
            <v>Main Panel</v>
          </cell>
        </row>
      </sheetData>
      <sheetData sheetId="4226">
        <row r="52">
          <cell r="B52" t="str">
            <v>Main Panel</v>
          </cell>
        </row>
      </sheetData>
      <sheetData sheetId="4227">
        <row r="52">
          <cell r="B52" t="str">
            <v>Main Panel</v>
          </cell>
        </row>
      </sheetData>
      <sheetData sheetId="4228">
        <row r="52">
          <cell r="B52" t="str">
            <v>Main Panel</v>
          </cell>
        </row>
      </sheetData>
      <sheetData sheetId="4229">
        <row r="52">
          <cell r="B52" t="str">
            <v>Main Panel</v>
          </cell>
        </row>
      </sheetData>
      <sheetData sheetId="4230">
        <row r="52">
          <cell r="B52" t="str">
            <v>Main Panel</v>
          </cell>
        </row>
      </sheetData>
      <sheetData sheetId="4231">
        <row r="52">
          <cell r="B52" t="str">
            <v>Main Panel</v>
          </cell>
        </row>
      </sheetData>
      <sheetData sheetId="4232">
        <row r="52">
          <cell r="B52" t="str">
            <v>Main Panel</v>
          </cell>
        </row>
      </sheetData>
      <sheetData sheetId="4233">
        <row r="52">
          <cell r="B52" t="str">
            <v>Main Panel</v>
          </cell>
        </row>
      </sheetData>
      <sheetData sheetId="4234">
        <row r="52">
          <cell r="B52" t="str">
            <v>Main Panel</v>
          </cell>
        </row>
      </sheetData>
      <sheetData sheetId="4235">
        <row r="52">
          <cell r="B52" t="str">
            <v>Main Panel</v>
          </cell>
        </row>
      </sheetData>
      <sheetData sheetId="4236">
        <row r="52">
          <cell r="B52" t="str">
            <v>Main Panel</v>
          </cell>
        </row>
      </sheetData>
      <sheetData sheetId="4237">
        <row r="52">
          <cell r="B52" t="str">
            <v>Main Panel</v>
          </cell>
        </row>
      </sheetData>
      <sheetData sheetId="4238">
        <row r="52">
          <cell r="B52" t="str">
            <v>Main Panel</v>
          </cell>
        </row>
      </sheetData>
      <sheetData sheetId="4239">
        <row r="52">
          <cell r="B52" t="str">
            <v>Main Panel</v>
          </cell>
        </row>
      </sheetData>
      <sheetData sheetId="4240">
        <row r="52">
          <cell r="B52" t="str">
            <v>Main Panel</v>
          </cell>
        </row>
      </sheetData>
      <sheetData sheetId="4241">
        <row r="52">
          <cell r="B52" t="str">
            <v>Main Panel</v>
          </cell>
        </row>
      </sheetData>
      <sheetData sheetId="4242">
        <row r="52">
          <cell r="B52" t="str">
            <v>Main Panel</v>
          </cell>
        </row>
      </sheetData>
      <sheetData sheetId="4243">
        <row r="52">
          <cell r="B52" t="str">
            <v>Main Panel</v>
          </cell>
        </row>
      </sheetData>
      <sheetData sheetId="4244">
        <row r="52">
          <cell r="B52" t="str">
            <v>Main Panel</v>
          </cell>
        </row>
      </sheetData>
      <sheetData sheetId="4245">
        <row r="52">
          <cell r="B52" t="str">
            <v>Main Panel</v>
          </cell>
        </row>
      </sheetData>
      <sheetData sheetId="4246">
        <row r="52">
          <cell r="B52" t="str">
            <v>Main Panel</v>
          </cell>
        </row>
      </sheetData>
      <sheetData sheetId="4247">
        <row r="52">
          <cell r="B52" t="str">
            <v>Main Panel</v>
          </cell>
        </row>
      </sheetData>
      <sheetData sheetId="4248">
        <row r="52">
          <cell r="B52" t="str">
            <v>Main Panel</v>
          </cell>
        </row>
      </sheetData>
      <sheetData sheetId="4249" refreshError="1"/>
      <sheetData sheetId="4250"/>
      <sheetData sheetId="4251" refreshError="1"/>
      <sheetData sheetId="4252"/>
      <sheetData sheetId="4253">
        <row r="52">
          <cell r="B52" t="str">
            <v>Main Panel</v>
          </cell>
        </row>
      </sheetData>
      <sheetData sheetId="4254">
        <row r="52">
          <cell r="B52" t="str">
            <v>Main Panel</v>
          </cell>
        </row>
      </sheetData>
      <sheetData sheetId="4255">
        <row r="52">
          <cell r="B52" t="str">
            <v>Main Panel</v>
          </cell>
        </row>
      </sheetData>
      <sheetData sheetId="4256">
        <row r="52">
          <cell r="B52" t="str">
            <v>Main Panel</v>
          </cell>
        </row>
      </sheetData>
      <sheetData sheetId="4257">
        <row r="52">
          <cell r="B52" t="str">
            <v>Main Panel</v>
          </cell>
        </row>
      </sheetData>
      <sheetData sheetId="4258">
        <row r="52">
          <cell r="B52" t="str">
            <v>Main Panel</v>
          </cell>
        </row>
      </sheetData>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 val="Data"/>
      <sheetName val="detls"/>
      <sheetName val="Lead statement"/>
      <sheetName val="Class IV Qtr. Ele"/>
      <sheetName val="bom"/>
      <sheetName val="Estimate 10.00 Lakhs "/>
      <sheetName val="Usage"/>
      <sheetName val="Common "/>
      <sheetName val="General"/>
      <sheetName val="leads"/>
      <sheetName val="MRATES"/>
      <sheetName val="C-data"/>
      <sheetName val="HDPE"/>
      <sheetName val="pvc_basic"/>
      <sheetName val="DI"/>
      <sheetName val="pvc"/>
      <sheetName val="data existing_do not delete"/>
      <sheetName val="p&amp;m"/>
      <sheetName val="final_abstract"/>
      <sheetName val="Estimate_"/>
      <sheetName val="Det__Secty_bld"/>
      <sheetName val="Proforma_-II_"/>
      <sheetName val="Labour"/>
      <sheetName val="Material"/>
      <sheetName val="Plant &amp;  Machinery"/>
      <sheetName val="mlead"/>
      <sheetName val="abs road"/>
      <sheetName val="R_Det"/>
      <sheetName val="maya"/>
      <sheetName val="t_prsr"/>
      <sheetName val="id"/>
      <sheetName val="m"/>
      <sheetName val="Sheet2"/>
      <sheetName val="Sheet9"/>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row>
        <row r="196">
          <cell r="P196" t="str">
            <v>CI</v>
          </cell>
        </row>
        <row r="197">
          <cell r="P197" t="str">
            <v>DI</v>
          </cell>
        </row>
        <row r="198">
          <cell r="P198" t="str">
            <v>GRP</v>
          </cell>
        </row>
        <row r="199">
          <cell r="P199" t="str">
            <v>HDPE</v>
          </cell>
        </row>
        <row r="200">
          <cell r="P200" t="str">
            <v>PVC</v>
          </cell>
        </row>
        <row r="201">
          <cell r="P201" t="str">
            <v>RCC</v>
          </cell>
        </row>
        <row r="202">
          <cell r="P202" t="str">
            <v>PSC</v>
          </cell>
        </row>
        <row r="203">
          <cell r="P203" t="str">
            <v>BWSP</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MRATES"/>
      <sheetName val="rdamdata"/>
      <sheetName val="lead-st"/>
      <sheetName val="r"/>
      <sheetName val="Cover"/>
      <sheetName val="ABS"/>
      <sheetName val="Work_sheet"/>
      <sheetName val="maya"/>
      <sheetName val="Sheet9"/>
      <sheetName val="bom"/>
      <sheetName val="SSR 2014-15 Rates"/>
      <sheetName val="Bitumen trunk"/>
      <sheetName val="Feeder"/>
      <sheetName val="R99 etc"/>
      <sheetName val="Trunk unpaved"/>
      <sheetName val="60-70"/>
      <sheetName val="80-100"/>
      <sheetName val="BOQ"/>
      <sheetName val="C&amp;S"/>
      <sheetName val="CC"/>
      <sheetName val="C&amp;S monthwise"/>
      <sheetName val="Emulsion MS"/>
      <sheetName val=" HSD"/>
      <sheetName val="Materials"/>
      <sheetName val="PVC_dia"/>
      <sheetName val="MRMECADAMoad data"/>
      <sheetName val="Labour"/>
      <sheetName val="m"/>
      <sheetName val="segments-details"/>
      <sheetName val="int-Dia-hdpe"/>
      <sheetName val="habs-list"/>
      <sheetName val="int-Dia-pvc"/>
      <sheetName val="HDPE-pipe-rates"/>
      <sheetName val="pvc-pipe-rate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DATA_PRG"/>
      <sheetName val="DATA"/>
      <sheetName val="leads"/>
      <sheetName val="Rates-May-14"/>
    </sheetNames>
    <sheetDataSet>
      <sheetData sheetId="0"/>
      <sheetData sheetId="1"/>
      <sheetData sheetId="2">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Rates-May-14"/>
      <sheetName val="PH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SPT vs PHI"/>
      <sheetName val="Cover"/>
      <sheetName val="Input"/>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C8">
            <v>75</v>
          </cell>
        </row>
        <row r="18">
          <cell r="C18">
            <v>113.5</v>
          </cell>
        </row>
        <row r="23">
          <cell r="D23">
            <v>146.6</v>
          </cell>
        </row>
        <row r="44">
          <cell r="D44">
            <v>226.9</v>
          </cell>
        </row>
      </sheetData>
      <sheetData sheetId="16" refreshError="1"/>
      <sheetData sheetId="17" refreshError="1"/>
      <sheetData sheetId="18" refreshError="1"/>
      <sheetData sheetId="19"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C11">
            <v>86.4</v>
          </cell>
        </row>
        <row r="73">
          <cell r="D73">
            <v>326.20000000000005</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col-reinft1"/>
      <sheetName val="labour"/>
      <sheetName val="Rates"/>
      <sheetName val="upa"/>
      <sheetName val="COLUMN"/>
      <sheetName val="data existing_do not delete"/>
      <sheetName val="Analysis"/>
      <sheetName val="Elect."/>
      <sheetName val="office"/>
      <sheetName val="Lab"/>
      <sheetName val="Material&amp;equipment"/>
      <sheetName val="SPT vs PHI"/>
      <sheetName val="SSR 2014-15 Rates"/>
      <sheetName val="Data_Base"/>
      <sheetName val="m"/>
      <sheetName val="habs-list"/>
      <sheetName val="nodes"/>
      <sheetName val="Sheet2"/>
      <sheetName val="lead-st"/>
      <sheetName val="Lead"/>
      <sheetName val="r"/>
      <sheetName val="l"/>
      <sheetName val="Sheet5"/>
      <sheetName val="DATA_PRG"/>
      <sheetName val="civ data"/>
      <sheetName val="segments-details"/>
      <sheetName val="int-Dia-hdpe"/>
      <sheetName val="int-Dia-pvc"/>
      <sheetName val="sup dat"/>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row r="48">
          <cell r="I48">
            <v>470</v>
          </cell>
        </row>
      </sheetData>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mlead"/>
      <sheetName val="MRATES"/>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P12">
            <v>1540.08</v>
          </cell>
        </row>
        <row r="13">
          <cell r="P13">
            <v>1110.08</v>
          </cell>
        </row>
      </sheetData>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Material"/>
      <sheetName val="Works"/>
      <sheetName val="RMR"/>
      <sheetName val="GF SB Ok "/>
      <sheetName val="Specification report"/>
      <sheetName val="Sheet1 (2)"/>
      <sheetName val="Lead statement"/>
      <sheetName val="Class IV Qtr. Ele"/>
      <sheetName val="rdamdata"/>
      <sheetName val="lead-st"/>
      <sheetName val="BWSCPlt"/>
      <sheetName val="CI"/>
      <sheetName val="G.R.P"/>
      <sheetName val="PSC REVISED"/>
      <sheetName val="m"/>
      <sheetName val="Compound wall  Ok"/>
      <sheetName val="Bitumen trunk"/>
      <sheetName val="Feeder"/>
      <sheetName val="R99 etc"/>
      <sheetName val="Trunk unpaved"/>
      <sheetName val="Levels"/>
      <sheetName val="HDPE-pipe-rates"/>
      <sheetName val="pvc-pipe-rates"/>
      <sheetName val="m1"/>
      <sheetName val="v"/>
      <sheetName val="Rate"/>
      <sheetName val="cover-Akoly"/>
      <sheetName val="cover-oorta"/>
      <sheetName val="ewcal-korti_(2)1"/>
      <sheetName val="int-Diá-pvc"/>
      <sheetName val="Analy_7-10"/>
      <sheetName val="DataInput"/>
      <sheetName val="DataInput-1"/>
      <sheetName val="DI Rate Analysis"/>
      <sheetName val="Lead statement ss5"/>
      <sheetName val="SUMP1420KL@HW"/>
      <sheetName val="Sheet2"/>
      <sheetName val="DATA_PRG"/>
      <sheetName val="sg-clay(d)"/>
      <sheetName val="Main sheet"/>
      <sheetName val="stone"/>
      <sheetName val="Design"/>
      <sheetName val="Process"/>
      <sheetName val="MRMECADAMoad data"/>
      <sheetName val="R_Det"/>
      <sheetName val="abs_(2)akoli2"/>
      <sheetName val="Cd_nam2"/>
      <sheetName val="cd_namnoor_12"/>
      <sheetName val="ewcal_(2)-akoli2"/>
      <sheetName val="abs_(2)ko2"/>
      <sheetName val="ewcal-korta_(2)2"/>
      <sheetName val="Data_F8_BTR1"/>
      <sheetName val="Common_"/>
      <sheetName val="data_existing_do_not_delete"/>
      <sheetName val="ABS"/>
      <sheetName val="p&amp;m"/>
      <sheetName val="Boq (Main Building)"/>
      <sheetName val="ewst"/>
      <sheetName val="Convey"/>
      <sheetName val="PRECAST lightconc-II"/>
      <sheetName val="Labour"/>
      <sheetName val="Plant &amp;  Machinery"/>
      <sheetName val="MRoad data"/>
      <sheetName val="Design of two-way slab"/>
      <sheetName val="zone-8"/>
      <sheetName val="MHNO_LEV"/>
      <sheetName val="Data rough"/>
      <sheetName val="Main"/>
      <sheetName val="dlvoid"/>
      <sheetName val="slab"/>
      <sheetName val="Staff Acco."/>
      <sheetName val="C-data"/>
      <sheetName val="Rates"/>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BTR"/>
      <sheetName val="GenAbst"/>
      <sheetName val="Av.G Level"/>
      <sheetName val="Sheet9"/>
      <sheetName val="Data-ELSR"/>
      <sheetName val=" Data -Valves"/>
      <sheetName val="sch"/>
      <sheetName val="Lookup"/>
      <sheetName val="Abs PMRL"/>
      <sheetName val="ssr-rates"/>
      <sheetName val="hdpe_rates"/>
      <sheetName val="hdpe_wt-r"/>
      <sheetName val="pvc-rates"/>
      <sheetName val="PVC weights"/>
      <sheetName val="index"/>
      <sheetName val="pop"/>
      <sheetName val="HS 30.04.2015.Final"/>
      <sheetName val="Rates SSR 2008-09"/>
      <sheetName val="moments-table(tri)"/>
      <sheetName val="HPs HPs"/>
      <sheetName val="nodes"/>
      <sheetName val="int-Dia"/>
      <sheetName val="JAWAHAR-hyd-original"/>
      <sheetName val="detls"/>
      <sheetName val="pumping main"/>
      <sheetName val="hdpe weights"/>
      <sheetName val=" data sheet "/>
      <sheetName val="HS 1"/>
      <sheetName val="0000000000000"/>
      <sheetName val="DATA-2005-06"/>
      <sheetName val="51"/>
      <sheetName val="mlead"/>
      <sheetName val="PUMP_DATA"/>
      <sheetName val="water-hammar-strenght"/>
      <sheetName val="wh_data"/>
      <sheetName val="wh_data_R"/>
      <sheetName val="CPHEEO"/>
      <sheetName val="input"/>
      <sheetName val="TBAL9697 -group wise  sdpl"/>
      <sheetName val="RAFT"/>
      <sheetName val="scour depth"/>
      <sheetName val="Boq"/>
      <sheetName val="Road data-TDR"/>
      <sheetName val="Summary"/>
      <sheetName val="joinery data"/>
      <sheetName val="abs road"/>
      <sheetName val="BS8007"/>
      <sheetName val="LOCAL RATES"/>
      <sheetName val="GM&amp;PM WE1 EST"/>
      <sheetName val="BWSCP"/>
      <sheetName val="Detailed"/>
      <sheetName val="AV_GRP ms bwsc"/>
      <sheetName val="Sheet3"/>
      <sheetName val="Master data"/>
      <sheetName val="TCS_Schedule (2)"/>
      <sheetName val="nandipet intra"/>
      <sheetName val="hdpe-rates"/>
      <sheetName val="Quarry"/>
      <sheetName val="Line"/>
      <sheetName val="CRUST"/>
      <sheetName val="QDTS"/>
      <sheetName val="C.D.Abs.Est."/>
      <sheetName val="boredetails"/>
      <sheetName val="Valves"/>
      <sheetName val="MS Rates"/>
      <sheetName val="CS "/>
      <sheetName val="_5wgdhabfinal00_01"/>
      <sheetName val="Z1_DATA"/>
      <sheetName val="PM&amp;GM"/>
      <sheetName val="AV-PVC"/>
      <sheetName val="DI gate-DI"/>
      <sheetName val="DIgate_PVC "/>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zone-2"/>
      <sheetName val="Challan"/>
      <sheetName val="dump"/>
      <sheetName val="CC Road"/>
      <sheetName val="ultmom"/>
      <sheetName val="sup dat"/>
      <sheetName val="MTC-estimate"/>
      <sheetName val="ESTIMATE"/>
      <sheetName val="Masonry"/>
      <sheetName val="wh"/>
      <sheetName val="CPI"/>
      <sheetName val="WPI C"/>
      <sheetName val="WPI all"/>
      <sheetName val="WPI HM"/>
      <sheetName val="WPI S"/>
      <sheetName val="SSR 2014-15 Rates"/>
      <sheetName val="Data_Base"/>
      <sheetName val="Factory_rates"/>
      <sheetName val="Specification"/>
      <sheetName val="road est"/>
      <sheetName val="LIST"/>
      <sheetName val="Mp-team 1"/>
      <sheetName val="Bridge Data 2005-06"/>
      <sheetName val="Road Detail Est."/>
      <sheetName val="Road"/>
      <sheetName val="title"/>
      <sheetName val="pier design"/>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MRATES"/>
      <sheetName val="Lead statement"/>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 val="bom"/>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DISCOUNT"/>
      <sheetName val="m"/>
      <sheetName val="Boq"/>
      <sheetName val="COLUMN"/>
      <sheetName val="TBAL9697 -group wise  sdpl"/>
      <sheetName val="CPHEEO"/>
      <sheetName val="wh_data_R"/>
      <sheetName val="wh_data"/>
      <sheetName val="input"/>
      <sheetName val="Specification report"/>
      <sheetName val="MRATES"/>
      <sheetName val="Sheet1"/>
      <sheetName val="r"/>
      <sheetName val="quarry"/>
      <sheetName val="C-data"/>
      <sheetName val="lead-st"/>
      <sheetName val="rdamdata"/>
      <sheetName val="segments-details"/>
      <sheetName val="habs-list"/>
      <sheetName val="int-Dia-hdpe"/>
      <sheetName val="int-Dia-pvc"/>
      <sheetName val="Labour"/>
      <sheetName val="Plant &amp;  Machinery"/>
      <sheetName val="Sheet1 (2)"/>
      <sheetName val="Sheet2"/>
      <sheetName val="pvc-pipe-rates"/>
      <sheetName val="ESTIMATE"/>
      <sheetName val="1-Pop Proj"/>
      <sheetName val="Gen_abs1"/>
      <sheetName val="TS_memo1"/>
      <sheetName val="Spn_report1"/>
      <sheetName val="Road_data1"/>
      <sheetName val="abs_road1"/>
      <sheetName val="HP_DET_6001"/>
      <sheetName val="HP_det1"/>
      <sheetName val="HP_abs1"/>
      <sheetName val="cc_drain_det_1"/>
      <sheetName val="cc_drain_abstract1"/>
      <sheetName val="CC_Pavement__det1"/>
      <sheetName val="RT_wall1"/>
      <sheetName val="Det__Ret1"/>
      <sheetName val="Estimate_10_00_Lakhs_"/>
      <sheetName val="Common_"/>
      <sheetName val="Lead_statement"/>
      <sheetName val="Bitumen_trunk"/>
      <sheetName val="R99_etc"/>
      <sheetName val="Trunk_unpaved"/>
      <sheetName val="Data_F8_BTR"/>
      <sheetName val="BWSCPlt"/>
      <sheetName val="CI"/>
      <sheetName val="G.R.P"/>
      <sheetName val="PSC REVISED"/>
      <sheetName val="Bridge Data 2005-06"/>
      <sheetName val="Work_sheet"/>
      <sheetName val="road est"/>
    </sheetNames>
    <sheetDataSet>
      <sheetData sheetId="0" refreshError="1"/>
      <sheetData sheetId="1" refreshError="1"/>
      <sheetData sheetId="2" refreshError="1"/>
      <sheetData sheetId="3" refreshError="1"/>
      <sheetData sheetId="4">
        <row r="27">
          <cell r="E27" t="str">
            <v>SRIKAKULAM</v>
          </cell>
        </row>
      </sheetData>
      <sheetData sheetId="5"/>
      <sheetData sheetId="6"/>
      <sheetData sheetId="7" refreshError="1"/>
      <sheetData sheetId="8"/>
      <sheetData sheetId="9">
        <row r="30">
          <cell r="K30">
            <v>43.7</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ow r="30">
          <cell r="K30">
            <v>43.7</v>
          </cell>
        </row>
      </sheetData>
      <sheetData sheetId="25">
        <row r="30">
          <cell r="K30">
            <v>43.7</v>
          </cell>
        </row>
      </sheetData>
      <sheetData sheetId="26">
        <row r="30">
          <cell r="K30">
            <v>43.7</v>
          </cell>
        </row>
      </sheetData>
      <sheetData sheetId="27">
        <row r="30">
          <cell r="K30">
            <v>43.7</v>
          </cell>
        </row>
      </sheetData>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office"/>
      <sheetName val="Lab"/>
      <sheetName val="Material&amp;equip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FitOutConfCentre"/>
      <sheetName val="SPT_vs_PHI"/>
      <sheetName val="glass_project_concrete"/>
      <sheetName val="glass_project_reift"/>
      <sheetName val="glass_project_indices"/>
      <sheetName val="Sheet1"/>
      <sheetName val="BH 12-11-10-13"/>
      <sheetName val="BH 12-11-10-9"/>
      <sheetName val="BH 36-15-37"/>
      <sheetName val="BH 16-35-25-17"/>
      <sheetName val="BH 35-25-17"/>
      <sheetName val="Sheet1 (2)"/>
      <sheetName val="Sheet2"/>
      <sheetName val="SPT_vs_PHI1"/>
      <sheetName val="glass_project_concrete1"/>
      <sheetName val="glass_project_reift1"/>
      <sheetName val="glass_project_indices1"/>
      <sheetName val="SBC-BH_19"/>
      <sheetName val="Rate_Analysis"/>
      <sheetName val="BH_12-11-10-13"/>
      <sheetName val="BH_12-11-10-9"/>
      <sheetName val="BH_36-15-37"/>
      <sheetName val="BH_16-35-25-17"/>
      <sheetName val="BH_35-25-17"/>
      <sheetName val="Sheet1_(2)"/>
      <sheetName val="PRECAST lightconc-II"/>
      <sheetName val="d-safe DELUXE"/>
      <sheetName val="GBW"/>
      <sheetName val="Mix Design"/>
      <sheetName val="std-rates"/>
      <sheetName val="Design"/>
      <sheetName val="RCC,Ret. Wall"/>
      <sheetName val="Form 6"/>
      <sheetName val="PointNo.5"/>
      <sheetName val="BLK2"/>
      <sheetName val="BLK3"/>
      <sheetName val="E &amp; R"/>
      <sheetName val="radar"/>
      <sheetName val="UG"/>
      <sheetName val="Break up Sheet"/>
      <sheetName val="WWR"/>
      <sheetName val="Fill this out first..."/>
      <sheetName val="LABOUR"/>
      <sheetName val="REVISED4A PROG PERF-SITE 1"/>
      <sheetName val="Load Details-220kV"/>
      <sheetName val="8"/>
      <sheetName val="BOQ_Direct_selling cost"/>
      <sheetName val="BOQ (2)"/>
      <sheetName val="CABLE DATA"/>
      <sheetName val="Stock-II"/>
      <sheetName val="R20_R30_work"/>
      <sheetName val="Civil-works"/>
      <sheetName val="Summary_0506"/>
      <sheetName val="Summary_0607-_31_MAR"/>
      <sheetName val="Civil_Boq"/>
      <sheetName val="Pile_cap"/>
      <sheetName val="final abstract"/>
      <sheetName val="Footings"/>
      <sheetName val="Input"/>
      <sheetName val="Activity"/>
      <sheetName val="Staff Acco."/>
      <sheetName val="Crew"/>
      <sheetName val="Piping"/>
      <sheetName val="Pipe Supports"/>
      <sheetName val="M-Book for Conc"/>
      <sheetName val="M-Book for FW"/>
      <sheetName val="Flight-1"/>
      <sheetName val="Publicbuilding"/>
      <sheetName val="FT-05-02IsoBOM"/>
      <sheetName val="Rev S1 Abstract"/>
      <sheetName val="Quantity Abstract"/>
      <sheetName val="[Spt-BH.xls]B@[_x0000__x0004_@_x0000__x0000__x0000_:/$_x0000__x0000_"/>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Spt-BH.xls]B@[?_x0004_@???:/$??"/>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Spt-BH.xls][Spt-BH.xls]B___273"/>
      <sheetName val="[Spt-BH.xls][Spt-BH.xls]B___274"/>
      <sheetName val="FUNDFLOW"/>
      <sheetName val="Lead"/>
      <sheetName val="Coefficients"/>
      <sheetName val="IS3370"/>
      <sheetName val="IS456"/>
      <sheetName val="col-reinft1"/>
      <sheetName val="220 11  BS "/>
      <sheetName val="SSR &amp; NSSR Market final"/>
      <sheetName val="p&amp;m"/>
      <sheetName val="[Spt-BH.xls]B@[_x0000__x0004_@_x0000_:/$_x0000_"/>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pt-BH.xls]B@[@:/$"/>
      <sheetName val="Staff_Acco_"/>
      <sheetName val="Pipe_Supports"/>
      <sheetName val="M-Book_for_Conc"/>
      <sheetName val="M-Book_for_FW"/>
      <sheetName val="[Spt-BH.xls]B@[?@???:/$??"/>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B@[_x005f_x0000__x005f_x0004_@_x005f_x0000__x0000"/>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 val="F.F. Steel FINAL (2)"/>
      <sheetName val="FF Lintel"/>
      <sheetName val="FF Stair"/>
      <sheetName val="S.F. Steel FINAL "/>
      <sheetName val="SF Lintel"/>
      <sheetName val="Abstract for Variation"/>
      <sheetName val="LBD VARIATION"/>
      <sheetName val="B@___x005f_x005f_x005f_x0004_@_____$__"/>
      <sheetName val="B@__x005f_x005f_x005f_x005f_x005f_x005f_x005f_x0000__x0"/>
      <sheetName val="Report"/>
      <sheetName val="BHANDUP"/>
      <sheetName val="Cost of O &amp; O"/>
      <sheetName val="3"/>
      <sheetName val="SPT_vs_PHI3"/>
      <sheetName val="glass_project_concrete3"/>
      <sheetName val="glass_project_reift3"/>
      <sheetName val="glass_project_indices3"/>
      <sheetName val="SBC-BH_192"/>
      <sheetName val="Rate_Analysis2"/>
      <sheetName val="Civil_Boq1"/>
      <sheetName val="BH_12-11-10-132"/>
      <sheetName val="BH_12-11-10-92"/>
      <sheetName val="BH_36-15-372"/>
      <sheetName val="BH_16-35-25-172"/>
      <sheetName val="BH_35-25-172"/>
      <sheetName val="Sheet1_(2)2"/>
      <sheetName val="d-safe_DELUXE1"/>
      <sheetName val="Pile_cap1"/>
      <sheetName val="PRECAST_lightconc-II1"/>
      <sheetName val="PointNo_51"/>
      <sheetName val="RCC,Ret__Wall1"/>
      <sheetName val="Legal_Risk_Analysis1"/>
      <sheetName val="Mix_Design1"/>
      <sheetName val="E_&amp;_R1"/>
      <sheetName val="Break_up_Sheet1"/>
      <sheetName val="TBAL9697_-group_wise__sdpl1"/>
      <sheetName val="Abstract_Sheet1"/>
      <sheetName val="V_O_4_-_PCC_Qty1"/>
      <sheetName val="d-safe_specs"/>
      <sheetName val="STAFFSCHED_"/>
      <sheetName val="class_&amp;_category"/>
      <sheetName val="Fee_Rate_Summary"/>
      <sheetName val="Rein-Final_(Ph_1+Ph2)"/>
      <sheetName val="SubmitCal"/>
      <sheetName val="재1"/>
      <sheetName val="B@__x005f_x0000__x005f_x0004_@_x005f_x0000___$_x0"/>
      <sheetName val="IDCCALHYD-GOO"/>
      <sheetName val="SPT_vs_PHI5"/>
      <sheetName val="glass_project_concrete5"/>
      <sheetName val="glass_project_reift5"/>
      <sheetName val="glass_project_indices5"/>
      <sheetName val="SBC-BH_194"/>
      <sheetName val="Rate_Analysis4"/>
      <sheetName val="Summary_05064"/>
      <sheetName val="Summary_0607-_31_MAR4"/>
      <sheetName val="Civil_Boq3"/>
      <sheetName val="Pile_cap3"/>
      <sheetName val="V_O_4_-_PCC_Qty3"/>
      <sheetName val="TBAL9697_-group_wise__sdpl3"/>
      <sheetName val="Abstract_Sheet3"/>
      <sheetName val="Legal_Risk_Analysis3"/>
      <sheetName val="BH_12-11-10-134"/>
      <sheetName val="BH_12-11-10-94"/>
      <sheetName val="BH_36-15-374"/>
      <sheetName val="BH_16-35-25-174"/>
      <sheetName val="BH_35-25-174"/>
      <sheetName val="Sheet1_(2)4"/>
      <sheetName val="PRECAST_lightconc-II3"/>
      <sheetName val="Mix_Design3"/>
      <sheetName val="d-safe_DELUXE3"/>
      <sheetName val="RCC,Ret__Wall3"/>
      <sheetName val="Form_64"/>
      <sheetName val="PointNo_53"/>
      <sheetName val="E_&amp;_R3"/>
      <sheetName val="Break_up_Sheet3"/>
      <sheetName val="Fill_this_out_first___3"/>
      <sheetName val="REVISED4A_PROG_PERF-SITE_13"/>
      <sheetName val="BOQ_Direct_selling_cost3"/>
      <sheetName val="final_abstract2"/>
      <sheetName val="BOQ_(2)3"/>
      <sheetName val="beam-reinft-IIInd_floor2"/>
      <sheetName val="Staff_Acco_3"/>
      <sheetName val="Pipe_Supports3"/>
      <sheetName val="M-Book_for_Conc2"/>
      <sheetName val="M-Book_for_FW2"/>
      <sheetName val="CABLE_DATA3"/>
      <sheetName val="Load_Details-220kV2"/>
      <sheetName val="SANJAY_PAL2"/>
      <sheetName val="P_A_SELVAM2"/>
      <sheetName val="ANSARI_2"/>
      <sheetName val="abdesh_pal2"/>
      <sheetName val="sujay_bagchi2"/>
      <sheetName val="S_K_SINHA_BASU2"/>
      <sheetName val="KRISHNA_PRASAD2"/>
      <sheetName val="BARATH_&amp;_CO2"/>
      <sheetName val="L_B_YADAV2"/>
      <sheetName val="DEEPAK_KUMAR2"/>
      <sheetName val="MUKLAL_YADAV2"/>
      <sheetName val="MADHU_SUDHAN2"/>
      <sheetName val="SAUD_ALAM_2"/>
      <sheetName val="RAMESH_BABU2"/>
      <sheetName val="SAILEN_SARKAR2"/>
      <sheetName val="SANJAY_JENA12"/>
      <sheetName val="upendra_saw_2"/>
      <sheetName val="ALLOK_KUMAR_2"/>
      <sheetName val="except_wiring2"/>
      <sheetName val="Rev_S1_Abstract2"/>
      <sheetName val="Quantity_Abstract2"/>
      <sheetName val="INPUT_SHEET2"/>
      <sheetName val="Project_Budget_Worksheet2"/>
      <sheetName val="Metso_-_Forth_&amp;_Slurry_11_02_11"/>
      <sheetName val="BOQ_-II_ph_22"/>
      <sheetName val="Fee_Rate_Summary1"/>
      <sheetName val="STAFFSCHED_1"/>
      <sheetName val="d-safe_specs1"/>
      <sheetName val="class_&amp;_category1"/>
      <sheetName val="Rein-Final_(Ph_1+Ph2)1"/>
      <sheetName val="India_F&amp;S_Template1"/>
      <sheetName val="220_11__BS_1"/>
      <sheetName val="SSR_&amp;_NSSR_Market_final1"/>
      <sheetName val="Site_wise_NADs1"/>
      <sheetName val="Quote_Sheet1"/>
      <sheetName val="RA_RCC_F1"/>
      <sheetName val="Summary_05062"/>
      <sheetName val="Summary_0607-_31_MAR2"/>
      <sheetName val="Form_62"/>
      <sheetName val="Fill_this_out_first___1"/>
      <sheetName val="REVISED4A_PROG_PERF-SITE_11"/>
      <sheetName val="BOQ_Direct_selling_cost1"/>
      <sheetName val="final_abstract1"/>
      <sheetName val="BOQ_(2)1"/>
      <sheetName val="beam-reinft-IIInd_floor1"/>
      <sheetName val="Staff_Acco_1"/>
      <sheetName val="Pipe_Supports1"/>
      <sheetName val="M-Book_for_Conc1"/>
      <sheetName val="M-Book_for_FW1"/>
      <sheetName val="CABLE_DATA1"/>
      <sheetName val="Load_Details-220kV1"/>
      <sheetName val="SANJAY_PAL1"/>
      <sheetName val="P_A_SELVAM1"/>
      <sheetName val="ANSARI_1"/>
      <sheetName val="abdesh_pal1"/>
      <sheetName val="sujay_bagchi1"/>
      <sheetName val="S_K_SINHA_BASU1"/>
      <sheetName val="KRISHNA_PRASAD1"/>
      <sheetName val="BARATH_&amp;_CO1"/>
      <sheetName val="L_B_YADAV1"/>
      <sheetName val="DEEPAK_KUMAR1"/>
      <sheetName val="MUKLAL_YADAV1"/>
      <sheetName val="MADHU_SUDHAN1"/>
      <sheetName val="SAUD_ALAM_1"/>
      <sheetName val="RAMESH_BABU1"/>
      <sheetName val="SAILEN_SARKAR1"/>
      <sheetName val="SANJAY_JENA11"/>
      <sheetName val="upendra_saw_1"/>
      <sheetName val="ALLOK_KUMAR_1"/>
      <sheetName val="except_wiring1"/>
      <sheetName val="Rev_S1_Abstract1"/>
      <sheetName val="Quantity_Abstract1"/>
      <sheetName val="INPUT_SHEET1"/>
      <sheetName val="Project_Budget_Worksheet1"/>
      <sheetName val="BOQ_-II_ph_21"/>
      <sheetName val="India_F&amp;S_Template"/>
      <sheetName val="220_11__BS_"/>
      <sheetName val="SSR_&amp;_NSSR_Market_final"/>
      <sheetName val="Site_wise_NADs"/>
      <sheetName val="Quote_Sheet"/>
      <sheetName val="RA_RCC_F"/>
      <sheetName val="SPT_vs_PHI4"/>
      <sheetName val="glass_project_concrete4"/>
      <sheetName val="glass_project_reift4"/>
      <sheetName val="glass_project_indices4"/>
      <sheetName val="SBC-BH_193"/>
      <sheetName val="Rate_Analysis3"/>
      <sheetName val="Summary_05063"/>
      <sheetName val="Summary_0607-_31_MAR3"/>
      <sheetName val="PRECAST_lightconc-II2"/>
      <sheetName val="Civil_Boq2"/>
      <sheetName val="Pile_cap2"/>
      <sheetName val="BH_12-11-10-133"/>
      <sheetName val="BH_12-11-10-93"/>
      <sheetName val="BH_36-15-373"/>
      <sheetName val="BH_16-35-25-173"/>
      <sheetName val="BH_35-25-173"/>
      <sheetName val="Sheet1_(2)3"/>
      <sheetName val="d-safe_DELUXE2"/>
      <sheetName val="Legal_Risk_Analysis2"/>
      <sheetName val="Mix_Design2"/>
      <sheetName val="Form_63"/>
      <sheetName val="PointNo_52"/>
      <sheetName val="RCC,Ret__Wall2"/>
      <sheetName val="E_&amp;_R2"/>
      <sheetName val="Break_up_Sheet2"/>
      <sheetName val="TBAL9697_-group_wise__sdpl2"/>
      <sheetName val="Abstract_Sheet2"/>
      <sheetName val="V_O_4_-_PCC_Qty2"/>
      <sheetName val="[Spt-BH.xls]B@[?_x0004_@?:/$?"/>
      <sheetName val="Lead statement"/>
      <sheetName val="[Spt-BH.xls][Spt-BH.xls]B_____9"/>
      <sheetName val="[Spt-BH.xls][Spt-BH.xls]B____10"/>
      <sheetName val="[Spt-BH.xls][Spt-BH.xls]B_____2"/>
      <sheetName val="[Spt-BH.xls][Spt-BH.xls]B_____3"/>
      <sheetName val="[Spt-BH.xls][Spt-BH.xls]B____11"/>
      <sheetName val="[Spt-BH.xls][Spt-BH.xls]_Spt__3"/>
      <sheetName val="[Spt-BH.xls][Spt-BH.xls]B____12"/>
      <sheetName val="[Spt-BH.xls][Spt-BH.xls]B____13"/>
      <sheetName val="[Spt-BH.xls][Spt-BH.xls]B____14"/>
      <sheetName val="[Spt-BH.xls][Spt-BH.xls]B____15"/>
      <sheetName val="[Spt-BH.xls][Spt-BH.xls]B____16"/>
      <sheetName val="[Spt-BH.xls][Spt-BH.xls]_Spt_73"/>
      <sheetName val="[Spt-BH.xls][Spt-BH.xls]B____17"/>
      <sheetName val="[Spt-BH.xls][Spt-BH.xls]B____18"/>
      <sheetName val="[Spt-BH.xls][Spt-BH.xls]B_____4"/>
      <sheetName val="[Spt-BH.xls][Spt-BH.xls]B_____5"/>
      <sheetName val="[Spt-BH.xls][Spt-BH.xls]B_____6"/>
      <sheetName val="[Spt-BH.xls][Spt-BH.xls]_Spt__2"/>
      <sheetName val="[Spt-BH.xls][Spt-BH.xls]B_____7"/>
      <sheetName val="[Spt-BH.xls][Spt-BH.xls]B_____8"/>
      <sheetName val="[Spt-BH.xls][Spt-BH.xls]B___275"/>
      <sheetName val="[Spt-BH.xls][Spt-BH.xls]B@[@:/$"/>
      <sheetName val="[Spt-BH.xls][Spt-BH.xls]B___276"/>
      <sheetName val="[Spt-BH.xls][Spt-BH.xls]B___277"/>
      <sheetName val="[Spt-BH.xls][Spt-BH.xls]B____24"/>
      <sheetName val="[Spt-BH.xls][Spt-BH.xls]B____25"/>
      <sheetName val="[Spt-BH.xls][Spt-BH.xls]B____19"/>
      <sheetName val="[Spt-BH.xls][Spt-BH.xls]B____20"/>
      <sheetName val="[Spt-BH.xls][Spt-BH.xls]B____26"/>
      <sheetName val="[Spt-BH.xls][Spt-BH.xls]B____27"/>
      <sheetName val="[Spt-BH.xls][Spt-BH.xls]B____28"/>
      <sheetName val="[Spt-BH.xls][Spt-BH.xls]_Spt__4"/>
      <sheetName val="[Spt-BH.xls][Spt-BH.xls]B____21"/>
      <sheetName val="[Spt-BH.xls][Spt-BH.xls]_Spt__5"/>
      <sheetName val="[Spt-BH.xls][Spt-BH.xls]B____22"/>
      <sheetName val="[Spt-BH.xls][Spt-BH.xls]B____23"/>
      <sheetName val="Fill_this_out_first___2"/>
      <sheetName val="REVISED4A_PROG_PERF-SITE_12"/>
      <sheetName val="BOQ_(2)2"/>
      <sheetName val="BOQ_Direct_selling_cost2"/>
      <sheetName val="CABLE_DATA2"/>
      <sheetName val="upa"/>
      <sheetName val="Staff_Acco_2"/>
      <sheetName val="Pipe_Supports2"/>
      <sheetName val="[Spt-BH.xls][Spt-BH.xls]B@[_x0000__x0004_@_x0000_"/>
      <sheetName val="[Spt-BH.xls][Spt-BH.xls]B@[?_x0004_@?"/>
      <sheetName val="[Spt-BH.xls][Spt-BH.xls][Spt-BH"/>
      <sheetName val="[Spt-BH.xls][Spt-BH.xls]B@[?@??"/>
      <sheetName val="Names&amp;Cases"/>
      <sheetName val="BLOCK-E"/>
      <sheetName val="Control"/>
      <sheetName val="Assumptions"/>
      <sheetName val="ASS"/>
      <sheetName val="Summary_output"/>
      <sheetName val="Fin__Assumpt__-_Sensitivities"/>
      <sheetName val="GUT_(2)"/>
      <sheetName val="Data_Input"/>
      <sheetName val="Cases"/>
      <sheetName val="ACE-OUT"/>
      <sheetName val="WORK_TABLE"/>
      <sheetName val="PCC"/>
      <sheetName val="Detail"/>
      <sheetName val="Staff Forecast spread"/>
      <sheetName val="Direct cost shed A-2 "/>
      <sheetName val="Stress_Calculation"/>
      <sheetName val="Stress_Calculation1"/>
      <sheetName val="Materials_Cost(PCC)"/>
      <sheetName val="precast_RC_element"/>
      <sheetName val="plinth_Beam_+_Stirrups_"/>
      <sheetName val="GF_COLUMNS"/>
      <sheetName val="G_F_ROOF_BEAM_"/>
      <sheetName val="GF_SLAB_STEEL"/>
      <sheetName val="GF_Lintel"/>
      <sheetName val="GF_Stair"/>
      <sheetName val="FF_COLUMNS"/>
      <sheetName val="F_F__Steel_FINAL_(2)"/>
      <sheetName val="FF_Lintel"/>
      <sheetName val="FF_Stair"/>
      <sheetName val="S_F__Steel_FINAL_"/>
      <sheetName val="SF_Lintel"/>
      <sheetName val="final_abstract3"/>
      <sheetName val="Rev_S1_Abstract3"/>
      <sheetName val="Quantity_Abstract3"/>
      <sheetName val="M-Book_for_Conc3"/>
      <sheetName val="M-Book_for_FW3"/>
      <sheetName val="Load_Details-220kV3"/>
      <sheetName val="beam-reinft-IIInd_floor3"/>
      <sheetName val="INPUT_SHEET3"/>
      <sheetName val="Project_Budget_Worksheet3"/>
      <sheetName val="SANJAY_PAL3"/>
      <sheetName val="P_A_SELVAM3"/>
      <sheetName val="ANSARI_3"/>
      <sheetName val="abdesh_pal3"/>
      <sheetName val="sujay_bagchi3"/>
      <sheetName val="S_K_SINHA_BASU3"/>
      <sheetName val="KRISHNA_PRASAD3"/>
      <sheetName val="BARATH_&amp;_CO3"/>
      <sheetName val="L_B_YADAV3"/>
      <sheetName val="DEEPAK_KUMAR3"/>
      <sheetName val="MUKLAL_YADAV3"/>
      <sheetName val="MADHU_SUDHAN3"/>
      <sheetName val="SAUD_ALAM_3"/>
      <sheetName val="RAMESH_BABU3"/>
      <sheetName val="SAILEN_SARKAR3"/>
      <sheetName val="SANJAY_JENA13"/>
      <sheetName val="upendra_saw_3"/>
      <sheetName val="ALLOK_KUMAR_3"/>
      <sheetName val="except_wiring3"/>
      <sheetName val="BOQ_-II_ph_23"/>
      <sheetName val="STAFFSCHED_2"/>
      <sheetName val="Metso_-_Forth_&amp;_Slurry_11_02_12"/>
      <sheetName val="Fee_Rate_Summary2"/>
      <sheetName val="d-safe_specs2"/>
      <sheetName val="Quote_Sheet2"/>
      <sheetName val="class_&amp;_category2"/>
      <sheetName val="Rein-Final_(Ph_1+Ph2)2"/>
      <sheetName val="Materials_Cost(PCC)2"/>
      <sheetName val="220_11__BS_2"/>
      <sheetName val="SSR_&amp;_NSSR_Market_final2"/>
      <sheetName val="Site_wise_NADs2"/>
      <sheetName val="RA_RCC_F2"/>
      <sheetName val="India_F&amp;S_Template2"/>
      <sheetName val="Stress_Calculation2"/>
      <sheetName val="precast_RC_element2"/>
      <sheetName val="plinth_Beam_+_Stirrups_2"/>
      <sheetName val="GF_COLUMNS2"/>
      <sheetName val="G_F_ROOF_BEAM_2"/>
      <sheetName val="GF_SLAB_STEEL2"/>
      <sheetName val="GF_Lintel2"/>
      <sheetName val="GF_Stair2"/>
      <sheetName val="FF_COLUMNS2"/>
      <sheetName val="F_F__Steel_FINAL_(2)2"/>
      <sheetName val="FF_Lintel2"/>
      <sheetName val="FF_Stair2"/>
      <sheetName val="S_F__Steel_FINAL_2"/>
      <sheetName val="SF_Lintel2"/>
      <sheetName val="Materials_Cost(PCC)1"/>
      <sheetName val="precast_RC_element1"/>
      <sheetName val="plinth_Beam_+_Stirrups_1"/>
      <sheetName val="GF_COLUMNS1"/>
      <sheetName val="G_F_ROOF_BEAM_1"/>
      <sheetName val="GF_SLAB_STEEL1"/>
      <sheetName val="GF_Lintel1"/>
      <sheetName val="GF_Stair1"/>
      <sheetName val="FF_COLUMNS1"/>
      <sheetName val="F_F__Steel_FINAL_(2)1"/>
      <sheetName val="FF_Lintel1"/>
      <sheetName val="FF_Stair1"/>
      <sheetName val="S_F__Steel_FINAL_1"/>
      <sheetName val="SF_Lintel1"/>
      <sheetName val="SPT_vs_PHI6"/>
      <sheetName val="glass_project_concrete6"/>
      <sheetName val="glass_project_reift6"/>
      <sheetName val="glass_project_indices6"/>
      <sheetName val="SBC-BH_195"/>
      <sheetName val="Rate_Analysis5"/>
      <sheetName val="Summary_05065"/>
      <sheetName val="Summary_0607-_31_MAR5"/>
      <sheetName val="Civil_Boq4"/>
      <sheetName val="Pile_cap4"/>
      <sheetName val="BH_12-11-10-135"/>
      <sheetName val="BH_12-11-10-95"/>
      <sheetName val="BH_36-15-375"/>
      <sheetName val="BH_16-35-25-175"/>
      <sheetName val="BH_35-25-175"/>
      <sheetName val="Sheet1_(2)5"/>
      <sheetName val="d-safe_DELUXE4"/>
      <sheetName val="PRECAST_lightconc-II4"/>
      <sheetName val="Legal_Risk_Analysis4"/>
      <sheetName val="Mix_Design4"/>
      <sheetName val="Form_65"/>
      <sheetName val="PointNo_54"/>
      <sheetName val="RCC,Ret__Wall4"/>
      <sheetName val="E_&amp;_R4"/>
      <sheetName val="Break_up_Sheet4"/>
      <sheetName val="TBAL9697_-group_wise__sdpl4"/>
      <sheetName val="Abstract_Sheet4"/>
      <sheetName val="V_O_4_-_PCC_Qty4"/>
      <sheetName val="Fill_this_out_first___4"/>
      <sheetName val="REVISED4A_PROG_PERF-SITE_14"/>
      <sheetName val="BOQ_Direct_selling_cost4"/>
      <sheetName val="BOQ_(2)4"/>
      <sheetName val="CABLE_DATA4"/>
      <sheetName val="Staff_Acco_4"/>
      <sheetName val="Pipe_Supports4"/>
      <sheetName val="final_abstract4"/>
      <sheetName val="Rev_S1_Abstract4"/>
      <sheetName val="Quantity_Abstract4"/>
      <sheetName val="M-Book_for_Conc4"/>
      <sheetName val="M-Book_for_FW4"/>
      <sheetName val="Load_Details-220kV4"/>
      <sheetName val="beam-reinft-IIInd_floor4"/>
      <sheetName val="INPUT_SHEET4"/>
      <sheetName val="Project_Budget_Worksheet4"/>
      <sheetName val="SANJAY_PAL4"/>
      <sheetName val="P_A_SELVAM4"/>
      <sheetName val="ANSARI_4"/>
      <sheetName val="abdesh_pal4"/>
      <sheetName val="sujay_bagchi4"/>
      <sheetName val="S_K_SINHA_BASU4"/>
      <sheetName val="KRISHNA_PRASAD4"/>
      <sheetName val="BARATH_&amp;_CO4"/>
      <sheetName val="L_B_YADAV4"/>
      <sheetName val="DEEPAK_KUMAR4"/>
      <sheetName val="MUKLAL_YADAV4"/>
      <sheetName val="MADHU_SUDHAN4"/>
      <sheetName val="SAUD_ALAM_4"/>
      <sheetName val="RAMESH_BABU4"/>
      <sheetName val="SAILEN_SARKAR4"/>
      <sheetName val="SANJAY_JENA14"/>
      <sheetName val="upendra_saw_4"/>
      <sheetName val="ALLOK_KUMAR_4"/>
      <sheetName val="except_wiring4"/>
      <sheetName val="BOQ_-II_ph_24"/>
      <sheetName val="STAFFSCHED_3"/>
      <sheetName val="Metso_-_Forth_&amp;_Slurry_11_02_13"/>
      <sheetName val="Fee_Rate_Summary3"/>
      <sheetName val="d-safe_specs3"/>
      <sheetName val="Quote_Sheet3"/>
      <sheetName val="class_&amp;_category3"/>
      <sheetName val="Rein-Final_(Ph_1+Ph2)3"/>
      <sheetName val="Materials_Cost(PCC)3"/>
      <sheetName val="220_11__BS_3"/>
      <sheetName val="SSR_&amp;_NSSR_Market_final3"/>
      <sheetName val="Site_wise_NADs3"/>
      <sheetName val="RA_RCC_F3"/>
      <sheetName val="India_F&amp;S_Template3"/>
      <sheetName val="Stress_Calculation3"/>
      <sheetName val="precast_RC_element3"/>
      <sheetName val="plinth_Beam_+_Stirrups_3"/>
      <sheetName val="GF_COLUMNS3"/>
      <sheetName val="G_F_ROOF_BEAM_3"/>
      <sheetName val="GF_SLAB_STEEL3"/>
      <sheetName val="GF_Lintel3"/>
      <sheetName val="GF_Stair3"/>
      <sheetName val="FF_COLUMNS3"/>
      <sheetName val="F_F__Steel_FINAL_(2)3"/>
      <sheetName val="FF_Lintel3"/>
      <sheetName val="FF_Stair3"/>
      <sheetName val="S_F__Steel_FINAL_3"/>
      <sheetName val="SF_Lintel3"/>
      <sheetName val="SPT_vs_PHI7"/>
      <sheetName val="glass_project_concrete7"/>
      <sheetName val="glass_project_reift7"/>
      <sheetName val="glass_project_indices7"/>
      <sheetName val="SBC-BH_196"/>
      <sheetName val="Rate_Analysis6"/>
      <sheetName val="Summary_05066"/>
      <sheetName val="Summary_0607-_31_MAR6"/>
      <sheetName val="Civil_Boq5"/>
      <sheetName val="Pile_cap5"/>
      <sheetName val="BH_12-11-10-136"/>
      <sheetName val="BH_12-11-10-96"/>
      <sheetName val="BH_36-15-376"/>
      <sheetName val="BH_16-35-25-176"/>
      <sheetName val="BH_35-25-176"/>
      <sheetName val="Sheet1_(2)6"/>
      <sheetName val="d-safe_DELUXE5"/>
      <sheetName val="PRECAST_lightconc-II5"/>
      <sheetName val="Legal_Risk_Analysis5"/>
      <sheetName val="Mix_Design5"/>
      <sheetName val="Form_66"/>
      <sheetName val="PointNo_55"/>
      <sheetName val="RCC,Ret__Wall5"/>
      <sheetName val="E_&amp;_R5"/>
      <sheetName val="Break_up_Sheet5"/>
      <sheetName val="TBAL9697_-group_wise__sdpl5"/>
      <sheetName val="Abstract_Sheet5"/>
      <sheetName val="V_O_4_-_PCC_Qty5"/>
      <sheetName val="Fill_this_out_first___5"/>
      <sheetName val="REVISED4A_PROG_PERF-SITE_15"/>
      <sheetName val="BOQ_Direct_selling_cost5"/>
      <sheetName val="BOQ_(2)5"/>
      <sheetName val="CABLE_DATA5"/>
      <sheetName val="Staff_Acco_5"/>
      <sheetName val="Pipe_Supports5"/>
      <sheetName val="final_abstract5"/>
      <sheetName val="Rev_S1_Abstract5"/>
      <sheetName val="Quantity_Abstract5"/>
      <sheetName val="M-Book_for_Conc5"/>
      <sheetName val="M-Book_for_FW5"/>
      <sheetName val="Load_Details-220kV5"/>
      <sheetName val="beam-reinft-IIInd_floor5"/>
      <sheetName val="INPUT_SHEET5"/>
      <sheetName val="Project_Budget_Worksheet5"/>
      <sheetName val="SANJAY_PAL5"/>
      <sheetName val="P_A_SELVAM5"/>
      <sheetName val="ANSARI_5"/>
      <sheetName val="abdesh_pal5"/>
      <sheetName val="sujay_bagchi5"/>
      <sheetName val="S_K_SINHA_BASU5"/>
      <sheetName val="KRISHNA_PRASAD5"/>
      <sheetName val="BARATH_&amp;_CO5"/>
      <sheetName val="L_B_YADAV5"/>
      <sheetName val="DEEPAK_KUMAR5"/>
      <sheetName val="MUKLAL_YADAV5"/>
      <sheetName val="MADHU_SUDHAN5"/>
      <sheetName val="SAUD_ALAM_5"/>
      <sheetName val="RAMESH_BABU5"/>
      <sheetName val="SAILEN_SARKAR5"/>
      <sheetName val="SANJAY_JENA15"/>
      <sheetName val="upendra_saw_5"/>
      <sheetName val="ALLOK_KUMAR_5"/>
      <sheetName val="except_wiring5"/>
      <sheetName val="BOQ_-II_ph_25"/>
      <sheetName val="STAFFSCHED_4"/>
      <sheetName val="Metso_-_Forth_&amp;_Slurry_11_02_14"/>
      <sheetName val="Fee_Rate_Summary4"/>
      <sheetName val="d-safe_specs4"/>
      <sheetName val="Quote_Sheet4"/>
      <sheetName val="class_&amp;_category4"/>
      <sheetName val="Rein-Final_(Ph_1+Ph2)4"/>
      <sheetName val="Materials_Cost(PCC)4"/>
      <sheetName val="220_11__BS_4"/>
      <sheetName val="SSR_&amp;_NSSR_Market_final4"/>
      <sheetName val="Site_wise_NADs4"/>
      <sheetName val="RA_RCC_F4"/>
      <sheetName val="India_F&amp;S_Template4"/>
      <sheetName val="Stress_Calculation4"/>
      <sheetName val="precast_RC_element4"/>
      <sheetName val="plinth_Beam_+_Stirrups_4"/>
      <sheetName val="GF_COLUMNS4"/>
      <sheetName val="G_F_ROOF_BEAM_4"/>
      <sheetName val="GF_SLAB_STEEL4"/>
      <sheetName val="GF_Lintel4"/>
      <sheetName val="GF_Stair4"/>
      <sheetName val="FF_COLUMNS4"/>
      <sheetName val="F_F__Steel_FINAL_(2)4"/>
      <sheetName val="FF_Lintel4"/>
      <sheetName val="FF_Stair4"/>
      <sheetName val="S_F__Steel_FINAL_4"/>
      <sheetName val="SF_Lintel4"/>
      <sheetName val="SPT_vs_PHI8"/>
      <sheetName val="glass_project_concrete8"/>
      <sheetName val="glass_project_reift8"/>
      <sheetName val="glass_project_indices8"/>
      <sheetName val="SBC-BH_197"/>
      <sheetName val="Rate_Analysis7"/>
      <sheetName val="Summary_05067"/>
      <sheetName val="Summary_0607-_31_MAR7"/>
      <sheetName val="Civil_Boq6"/>
      <sheetName val="Pile_cap6"/>
      <sheetName val="BH_12-11-10-137"/>
      <sheetName val="BH_12-11-10-97"/>
      <sheetName val="BH_36-15-377"/>
      <sheetName val="BH_16-35-25-177"/>
      <sheetName val="BH_35-25-177"/>
      <sheetName val="Sheet1_(2)7"/>
      <sheetName val="d-safe_DELUXE6"/>
      <sheetName val="PRECAST_lightconc-II6"/>
      <sheetName val="Legal_Risk_Analysis6"/>
      <sheetName val="Mix_Design6"/>
      <sheetName val="Form_67"/>
      <sheetName val="PointNo_56"/>
      <sheetName val="RCC,Ret__Wall6"/>
      <sheetName val="E_&amp;_R6"/>
      <sheetName val="Break_up_Sheet6"/>
      <sheetName val="TBAL9697_-group_wise__sdpl6"/>
      <sheetName val="Abstract_Sheet6"/>
      <sheetName val="V_O_4_-_PCC_Qty6"/>
      <sheetName val="Fill_this_out_first___6"/>
      <sheetName val="REVISED4A_PROG_PERF-SITE_16"/>
      <sheetName val="BOQ_Direct_selling_cost6"/>
      <sheetName val="BOQ_(2)6"/>
      <sheetName val="CABLE_DATA6"/>
      <sheetName val="Staff_Acco_6"/>
      <sheetName val="Pipe_Supports6"/>
      <sheetName val="final_abstract6"/>
      <sheetName val="Rev_S1_Abstract6"/>
      <sheetName val="Quantity_Abstract6"/>
      <sheetName val="M-Book_for_Conc6"/>
      <sheetName val="M-Book_for_FW6"/>
      <sheetName val="Load_Details-220kV6"/>
      <sheetName val="beam-reinft-IIInd_floor6"/>
      <sheetName val="INPUT_SHEET6"/>
      <sheetName val="Project_Budget_Worksheet6"/>
      <sheetName val="SANJAY_PAL6"/>
      <sheetName val="P_A_SELVAM6"/>
      <sheetName val="ANSARI_6"/>
      <sheetName val="abdesh_pal6"/>
      <sheetName val="sujay_bagchi6"/>
      <sheetName val="S_K_SINHA_BASU6"/>
      <sheetName val="KRISHNA_PRASAD6"/>
      <sheetName val="BARATH_&amp;_CO6"/>
      <sheetName val="L_B_YADAV6"/>
      <sheetName val="DEEPAK_KUMAR6"/>
      <sheetName val="MUKLAL_YADAV6"/>
      <sheetName val="MADHU_SUDHAN6"/>
      <sheetName val="SAUD_ALAM_6"/>
      <sheetName val="RAMESH_BABU6"/>
      <sheetName val="SAILEN_SARKAR6"/>
      <sheetName val="SANJAY_JENA16"/>
      <sheetName val="upendra_saw_6"/>
      <sheetName val="ALLOK_KUMAR_6"/>
      <sheetName val="except_wiring6"/>
      <sheetName val="BOQ_-II_ph_26"/>
      <sheetName val="STAFFSCHED_5"/>
      <sheetName val="Metso_-_Forth_&amp;_Slurry_11_02_15"/>
      <sheetName val="Fee_Rate_Summary5"/>
      <sheetName val="d-safe_specs5"/>
      <sheetName val="Quote_Sheet5"/>
      <sheetName val="class_&amp;_category5"/>
      <sheetName val="Rein-Final_(Ph_1+Ph2)5"/>
      <sheetName val="Materials_Cost(PCC)5"/>
      <sheetName val="220_11__BS_5"/>
      <sheetName val="SSR_&amp;_NSSR_Market_final5"/>
      <sheetName val="Site_wise_NADs5"/>
      <sheetName val="RA_RCC_F5"/>
      <sheetName val="India_F&amp;S_Template5"/>
      <sheetName val="Stress_Calculation5"/>
      <sheetName val="precast_RC_element5"/>
      <sheetName val="plinth_Beam_+_Stirrups_5"/>
      <sheetName val="GF_COLUMNS5"/>
      <sheetName val="G_F_ROOF_BEAM_5"/>
      <sheetName val="GF_SLAB_STEEL5"/>
      <sheetName val="GF_Lintel5"/>
      <sheetName val="GF_Stair5"/>
      <sheetName val="FF_COLUMNS5"/>
      <sheetName val="F_F__Steel_FINAL_(2)5"/>
      <sheetName val="FF_Lintel5"/>
      <sheetName val="FF_Stair5"/>
      <sheetName val="S_F__Steel_FINAL_5"/>
      <sheetName val="SF_Lintel5"/>
      <sheetName val="SPT_vs_PHI9"/>
      <sheetName val="glass_project_concrete9"/>
      <sheetName val="glass_project_reift9"/>
      <sheetName val="glass_project_indices9"/>
      <sheetName val="SBC-BH_198"/>
      <sheetName val="Rate_Analysis8"/>
      <sheetName val="Summary_05068"/>
      <sheetName val="Summary_0607-_31_MAR8"/>
      <sheetName val="Civil_Boq7"/>
      <sheetName val="Pile_cap7"/>
      <sheetName val="BH_12-11-10-138"/>
      <sheetName val="BH_12-11-10-98"/>
      <sheetName val="BH_36-15-378"/>
      <sheetName val="BH_16-35-25-178"/>
      <sheetName val="BH_35-25-178"/>
      <sheetName val="Sheet1_(2)8"/>
      <sheetName val="d-safe_DELUXE7"/>
      <sheetName val="PRECAST_lightconc-II7"/>
      <sheetName val="Legal_Risk_Analysis7"/>
      <sheetName val="Mix_Design7"/>
      <sheetName val="Form_68"/>
      <sheetName val="PointNo_57"/>
      <sheetName val="RCC,Ret__Wall7"/>
      <sheetName val="E_&amp;_R7"/>
      <sheetName val="Break_up_Sheet7"/>
      <sheetName val="TBAL9697_-group_wise__sdpl7"/>
      <sheetName val="Abstract_Sheet7"/>
      <sheetName val="V_O_4_-_PCC_Qty7"/>
      <sheetName val="Fill_this_out_first___7"/>
      <sheetName val="REVISED4A_PROG_PERF-SITE_17"/>
      <sheetName val="BOQ_Direct_selling_cost7"/>
      <sheetName val="BOQ_(2)7"/>
      <sheetName val="CABLE_DATA7"/>
      <sheetName val="Staff_Acco_7"/>
      <sheetName val="Pipe_Supports7"/>
      <sheetName val="final_abstract7"/>
      <sheetName val="Rev_S1_Abstract7"/>
      <sheetName val="Quantity_Abstract7"/>
      <sheetName val="M-Book_for_Conc7"/>
      <sheetName val="M-Book_for_FW7"/>
      <sheetName val="Load_Details-220kV7"/>
      <sheetName val="beam-reinft-IIInd_floor7"/>
      <sheetName val="INPUT_SHEET7"/>
      <sheetName val="Project_Budget_Worksheet7"/>
      <sheetName val="SANJAY_PAL7"/>
      <sheetName val="P_A_SELVAM7"/>
      <sheetName val="ANSARI_7"/>
      <sheetName val="abdesh_pal7"/>
      <sheetName val="sujay_bagchi7"/>
      <sheetName val="S_K_SINHA_BASU7"/>
      <sheetName val="KRISHNA_PRASAD7"/>
      <sheetName val="BARATH_&amp;_CO7"/>
      <sheetName val="L_B_YADAV7"/>
      <sheetName val="DEEPAK_KUMAR7"/>
      <sheetName val="MUKLAL_YADAV7"/>
      <sheetName val="MADHU_SUDHAN7"/>
      <sheetName val="SAUD_ALAM_7"/>
      <sheetName val="RAMESH_BABU7"/>
      <sheetName val="SAILEN_SARKAR7"/>
      <sheetName val="SANJAY_JENA17"/>
      <sheetName val="upendra_saw_7"/>
      <sheetName val="ALLOK_KUMAR_7"/>
      <sheetName val="except_wiring7"/>
      <sheetName val="BOQ_-II_ph_27"/>
      <sheetName val="STAFFSCHED_6"/>
      <sheetName val="Metso_-_Forth_&amp;_Slurry_11_02_16"/>
      <sheetName val="Fee_Rate_Summary6"/>
      <sheetName val="d-safe_specs6"/>
      <sheetName val="Quote_Sheet6"/>
      <sheetName val="class_&amp;_category6"/>
      <sheetName val="Rein-Final_(Ph_1+Ph2)6"/>
      <sheetName val="Materials_Cost(PCC)6"/>
      <sheetName val="220_11__BS_6"/>
      <sheetName val="SSR_&amp;_NSSR_Market_final6"/>
      <sheetName val="Site_wise_NADs6"/>
      <sheetName val="RA_RCC_F6"/>
      <sheetName val="India_F&amp;S_Template6"/>
      <sheetName val="Stress_Calculation6"/>
      <sheetName val="precast_RC_element6"/>
      <sheetName val="plinth_Beam_+_Stirrups_6"/>
      <sheetName val="GF_COLUMNS6"/>
      <sheetName val="G_F_ROOF_BEAM_6"/>
      <sheetName val="GF_SLAB_STEEL6"/>
      <sheetName val="GF_Lintel6"/>
      <sheetName val="GF_Stair6"/>
      <sheetName val="FF_COLUMNS6"/>
      <sheetName val="F_F__Steel_FINAL_(2)6"/>
      <sheetName val="FF_Lintel6"/>
      <sheetName val="FF_Stair6"/>
      <sheetName val="S_F__Steel_FINAL_6"/>
      <sheetName val="SF_Lintel6"/>
      <sheetName val="SPT_vs_PHI10"/>
      <sheetName val="glass_project_concrete10"/>
      <sheetName val="glass_project_reift10"/>
      <sheetName val="glass_project_indices10"/>
      <sheetName val="SBC-BH_199"/>
      <sheetName val="Rate_Analysis9"/>
      <sheetName val="Summary_05069"/>
      <sheetName val="Summary_0607-_31_MAR9"/>
      <sheetName val="Civil_Boq8"/>
      <sheetName val="Pile_cap8"/>
      <sheetName val="BH_12-11-10-139"/>
      <sheetName val="BH_12-11-10-99"/>
      <sheetName val="BH_36-15-379"/>
      <sheetName val="BH_16-35-25-179"/>
      <sheetName val="BH_35-25-179"/>
      <sheetName val="Sheet1_(2)9"/>
      <sheetName val="d-safe_DELUXE8"/>
      <sheetName val="PRECAST_lightconc-II8"/>
      <sheetName val="Legal_Risk_Analysis8"/>
      <sheetName val="Mix_Design8"/>
      <sheetName val="Form_69"/>
      <sheetName val="PointNo_58"/>
      <sheetName val="RCC,Ret__Wall8"/>
      <sheetName val="E_&amp;_R8"/>
      <sheetName val="Break_up_Sheet8"/>
      <sheetName val="TBAL9697_-group_wise__sdpl8"/>
      <sheetName val="Abstract_Sheet8"/>
      <sheetName val="V_O_4_-_PCC_Qty8"/>
      <sheetName val="Fill_this_out_first___8"/>
      <sheetName val="REVISED4A_PROG_PERF-SITE_18"/>
      <sheetName val="BOQ_Direct_selling_cost8"/>
      <sheetName val="BOQ_(2)8"/>
      <sheetName val="CABLE_DATA8"/>
      <sheetName val="Staff_Acco_8"/>
      <sheetName val="Pipe_Supports8"/>
      <sheetName val="final_abstract8"/>
      <sheetName val="Rev_S1_Abstract8"/>
      <sheetName val="Quantity_Abstract8"/>
      <sheetName val="M-Book_for_Conc8"/>
      <sheetName val="M-Book_for_FW8"/>
      <sheetName val="Load_Details-220kV8"/>
      <sheetName val="beam-reinft-IIInd_floor8"/>
      <sheetName val="INPUT_SHEET8"/>
      <sheetName val="Project_Budget_Worksheet8"/>
      <sheetName val="SANJAY_PAL8"/>
      <sheetName val="P_A_SELVAM8"/>
      <sheetName val="ANSARI_8"/>
      <sheetName val="abdesh_pal8"/>
      <sheetName val="sujay_bagchi8"/>
      <sheetName val="S_K_SINHA_BASU8"/>
      <sheetName val="KRISHNA_PRASAD8"/>
      <sheetName val="BARATH_&amp;_CO8"/>
      <sheetName val="L_B_YADAV8"/>
      <sheetName val="DEEPAK_KUMAR8"/>
      <sheetName val="MUKLAL_YADAV8"/>
      <sheetName val="MADHU_SUDHAN8"/>
      <sheetName val="SAUD_ALAM_8"/>
      <sheetName val="RAMESH_BABU8"/>
      <sheetName val="SAILEN_SARKAR8"/>
      <sheetName val="SANJAY_JENA18"/>
      <sheetName val="upendra_saw_8"/>
      <sheetName val="ALLOK_KUMAR_8"/>
      <sheetName val="except_wiring8"/>
      <sheetName val="BOQ_-II_ph_28"/>
      <sheetName val="STAFFSCHED_7"/>
      <sheetName val="Metso_-_Forth_&amp;_Slurry_11_02_17"/>
      <sheetName val="Fee_Rate_Summary7"/>
      <sheetName val="d-safe_specs7"/>
      <sheetName val="Quote_Sheet7"/>
      <sheetName val="class_&amp;_category7"/>
      <sheetName val="Rein-Final_(Ph_1+Ph2)7"/>
      <sheetName val="Materials_Cost(PCC)7"/>
      <sheetName val="220_11__BS_7"/>
      <sheetName val="SSR_&amp;_NSSR_Market_final7"/>
      <sheetName val="Site_wise_NADs7"/>
      <sheetName val="RA_RCC_F7"/>
      <sheetName val="India_F&amp;S_Template7"/>
      <sheetName val="Stress_Calculation7"/>
      <sheetName val="precast_RC_element7"/>
      <sheetName val="plinth_Beam_+_Stirrups_7"/>
      <sheetName val="GF_COLUMNS7"/>
      <sheetName val="G_F_ROOF_BEAM_7"/>
      <sheetName val="GF_SLAB_STEEL7"/>
      <sheetName val="GF_Lintel7"/>
      <sheetName val="GF_Stair7"/>
      <sheetName val="FF_COLUMNS7"/>
      <sheetName val="F_F__Steel_FINAL_(2)7"/>
      <sheetName val="FF_Lintel7"/>
      <sheetName val="FF_Stair7"/>
      <sheetName val="S_F__Steel_FINAL_7"/>
      <sheetName val="SF_Lintel7"/>
      <sheetName val="SPT_vs_PHI11"/>
      <sheetName val="glass_project_concrete11"/>
      <sheetName val="glass_project_reift11"/>
      <sheetName val="glass_project_indices11"/>
      <sheetName val="SBC-BH_1910"/>
      <sheetName val="Rate_Analysis10"/>
      <sheetName val="Summary_050610"/>
      <sheetName val="Summary_0607-_31_MAR10"/>
      <sheetName val="Civil_Boq9"/>
      <sheetName val="Pile_cap9"/>
      <sheetName val="BH_12-11-10-1310"/>
      <sheetName val="BH_12-11-10-910"/>
      <sheetName val="BH_36-15-3710"/>
      <sheetName val="BH_16-35-25-1710"/>
      <sheetName val="BH_35-25-1710"/>
      <sheetName val="Sheet1_(2)10"/>
      <sheetName val="d-safe_DELUXE9"/>
      <sheetName val="PRECAST_lightconc-II9"/>
      <sheetName val="Legal_Risk_Analysis9"/>
      <sheetName val="Mix_Design9"/>
      <sheetName val="Form_610"/>
      <sheetName val="PointNo_59"/>
      <sheetName val="RCC,Ret__Wall9"/>
      <sheetName val="E_&amp;_R9"/>
      <sheetName val="Break_up_Sheet9"/>
      <sheetName val="TBAL9697_-group_wise__sdpl9"/>
      <sheetName val="Abstract_Sheet9"/>
      <sheetName val="V_O_4_-_PCC_Qty9"/>
      <sheetName val="Fill_this_out_first___9"/>
      <sheetName val="REVISED4A_PROG_PERF-SITE_19"/>
      <sheetName val="BOQ_Direct_selling_cost9"/>
      <sheetName val="BOQ_(2)9"/>
      <sheetName val="CABLE_DATA9"/>
      <sheetName val="Staff_Acco_9"/>
      <sheetName val="Pipe_Supports9"/>
      <sheetName val="final_abstract9"/>
      <sheetName val="Rev_S1_Abstract9"/>
      <sheetName val="Quantity_Abstract9"/>
      <sheetName val="M-Book_for_Conc9"/>
      <sheetName val="M-Book_for_FW9"/>
      <sheetName val="Load_Details-220kV9"/>
      <sheetName val="beam-reinft-IIInd_floor9"/>
      <sheetName val="INPUT_SHEET9"/>
      <sheetName val="Project_Budget_Worksheet9"/>
      <sheetName val="SANJAY_PAL9"/>
      <sheetName val="P_A_SELVAM9"/>
      <sheetName val="ANSARI_9"/>
      <sheetName val="abdesh_pal9"/>
      <sheetName val="sujay_bagchi9"/>
      <sheetName val="S_K_SINHA_BASU9"/>
      <sheetName val="KRISHNA_PRASAD9"/>
      <sheetName val="BARATH_&amp;_CO9"/>
      <sheetName val="L_B_YADAV9"/>
      <sheetName val="DEEPAK_KUMAR9"/>
      <sheetName val="MUKLAL_YADAV9"/>
      <sheetName val="MADHU_SUDHAN9"/>
      <sheetName val="SAUD_ALAM_9"/>
      <sheetName val="RAMESH_BABU9"/>
      <sheetName val="SAILEN_SARKAR9"/>
      <sheetName val="SANJAY_JENA19"/>
      <sheetName val="upendra_saw_9"/>
      <sheetName val="ALLOK_KUMAR_9"/>
      <sheetName val="except_wiring9"/>
      <sheetName val="BOQ_-II_ph_29"/>
      <sheetName val="STAFFSCHED_8"/>
      <sheetName val="Metso_-_Forth_&amp;_Slurry_11_02_18"/>
      <sheetName val="Fee_Rate_Summary8"/>
      <sheetName val="d-safe_specs8"/>
      <sheetName val="Quote_Sheet8"/>
      <sheetName val="class_&amp;_category8"/>
      <sheetName val="Rein-Final_(Ph_1+Ph2)8"/>
      <sheetName val="Materials_Cost(PCC)8"/>
      <sheetName val="220_11__BS_8"/>
      <sheetName val="SSR_&amp;_NSSR_Market_final8"/>
      <sheetName val="Site_wise_NADs8"/>
      <sheetName val="RA_RCC_F8"/>
      <sheetName val="India_F&amp;S_Template8"/>
      <sheetName val="Stress_Calculation8"/>
      <sheetName val="precast_RC_element8"/>
      <sheetName val="plinth_Beam_+_Stirrups_8"/>
      <sheetName val="GF_COLUMNS8"/>
      <sheetName val="G_F_ROOF_BEAM_8"/>
      <sheetName val="GF_SLAB_STEEL8"/>
      <sheetName val="GF_Lintel8"/>
      <sheetName val="GF_Stair8"/>
      <sheetName val="FF_COLUMNS8"/>
      <sheetName val="F_F__Steel_FINAL_(2)8"/>
      <sheetName val="FF_Lintel8"/>
      <sheetName val="FF_Stair8"/>
      <sheetName val="S_F__Steel_FINAL_8"/>
      <sheetName val="SF_Lintel8"/>
      <sheetName val="B@__x0000__x0004_@_x0000__x0000"/>
      <sheetName val="SPT_vs_PHI17"/>
      <sheetName val="glass_project_concrete17"/>
      <sheetName val="glass_project_reift17"/>
      <sheetName val="glass_project_indices17"/>
      <sheetName val="SBC-BH_1916"/>
      <sheetName val="Rate_Analysis16"/>
      <sheetName val="Summary_050616"/>
      <sheetName val="Summary_0607-_31_MAR16"/>
      <sheetName val="Civil_Boq15"/>
      <sheetName val="Pile_cap15"/>
      <sheetName val="BH_12-11-10-1316"/>
      <sheetName val="BH_12-11-10-916"/>
      <sheetName val="BH_36-15-3716"/>
      <sheetName val="BH_16-35-25-1716"/>
      <sheetName val="BH_35-25-1716"/>
      <sheetName val="Sheet1_(2)16"/>
      <sheetName val="d-safe_DELUXE15"/>
      <sheetName val="PRECAST_lightconc-II15"/>
      <sheetName val="Legal_Risk_Analysis15"/>
      <sheetName val="Mix_Design15"/>
      <sheetName val="Form_616"/>
      <sheetName val="PointNo_515"/>
      <sheetName val="RCC,Ret__Wall15"/>
      <sheetName val="E_&amp;_R15"/>
      <sheetName val="Break_up_Sheet15"/>
      <sheetName val="TBAL9697_-group_wise__sdpl15"/>
      <sheetName val="Abstract_Sheet15"/>
      <sheetName val="V_O_4_-_PCC_Qty15"/>
      <sheetName val="Fill_this_out_first___15"/>
      <sheetName val="REVISED4A_PROG_PERF-SITE_115"/>
      <sheetName val="BOQ_Direct_selling_cost15"/>
      <sheetName val="BOQ_(2)15"/>
      <sheetName val="CABLE_DATA15"/>
      <sheetName val="Staff_Acco_15"/>
      <sheetName val="Pipe_Supports15"/>
      <sheetName val="final_abstract15"/>
      <sheetName val="Rev_S1_Abstract15"/>
      <sheetName val="Quantity_Abstract15"/>
      <sheetName val="M-Book_for_Conc15"/>
      <sheetName val="M-Book_for_FW15"/>
      <sheetName val="Load_Details-220kV15"/>
      <sheetName val="beam-reinft-IIInd_floor15"/>
      <sheetName val="INPUT_SHEET15"/>
      <sheetName val="Project_Budget_Worksheet15"/>
      <sheetName val="SANJAY_PAL15"/>
      <sheetName val="P_A_SELVAM15"/>
      <sheetName val="ANSARI_15"/>
      <sheetName val="abdesh_pal15"/>
      <sheetName val="sujay_bagchi15"/>
      <sheetName val="S_K_SINHA_BASU15"/>
      <sheetName val="KRISHNA_PRASAD15"/>
      <sheetName val="BARATH_&amp;_CO15"/>
      <sheetName val="L_B_YADAV15"/>
      <sheetName val="DEEPAK_KUMAR15"/>
      <sheetName val="MUKLAL_YADAV15"/>
      <sheetName val="MADHU_SUDHAN15"/>
      <sheetName val="SAUD_ALAM_15"/>
      <sheetName val="RAMESH_BABU15"/>
      <sheetName val="SAILEN_SARKAR15"/>
      <sheetName val="SANJAY_JENA115"/>
      <sheetName val="upendra_saw_15"/>
      <sheetName val="ALLOK_KUMAR_15"/>
      <sheetName val="except_wiring15"/>
      <sheetName val="BOQ_-II_ph_215"/>
      <sheetName val="STAFFSCHED_14"/>
      <sheetName val="Metso_-_Forth_&amp;_Slurry_11_02_24"/>
      <sheetName val="Fee_Rate_Summary14"/>
      <sheetName val="d-safe_specs14"/>
      <sheetName val="Quote_Sheet14"/>
      <sheetName val="class_&amp;_category14"/>
      <sheetName val="Rein-Final_(Ph_1+Ph2)14"/>
      <sheetName val="Materials_Cost(PCC)14"/>
      <sheetName val="220_11__BS_14"/>
      <sheetName val="SSR_&amp;_NSSR_Market_final14"/>
      <sheetName val="Site_wise_NADs14"/>
      <sheetName val="RA_RCC_F14"/>
      <sheetName val="India_F&amp;S_Template14"/>
      <sheetName val="Stress_Calculation14"/>
      <sheetName val="precast_RC_element14"/>
      <sheetName val="plinth_Beam_+_Stirrups_14"/>
      <sheetName val="GF_COLUMNS14"/>
      <sheetName val="G_F_ROOF_BEAM_14"/>
      <sheetName val="GF_SLAB_STEEL14"/>
      <sheetName val="GF_Lintel14"/>
      <sheetName val="GF_Stair14"/>
      <sheetName val="FF_COLUMNS14"/>
      <sheetName val="F_F__Steel_FINAL_(2)14"/>
      <sheetName val="FF_Lintel14"/>
      <sheetName val="FF_Stair14"/>
      <sheetName val="S_F__Steel_FINAL_14"/>
      <sheetName val="SF_Lintel14"/>
      <sheetName val="SPT_vs_PHI13"/>
      <sheetName val="glass_project_concrete13"/>
      <sheetName val="glass_project_reift13"/>
      <sheetName val="glass_project_indices13"/>
      <sheetName val="SBC-BH_1912"/>
      <sheetName val="Rate_Analysis12"/>
      <sheetName val="Summary_050612"/>
      <sheetName val="Summary_0607-_31_MAR12"/>
      <sheetName val="Civil_Boq11"/>
      <sheetName val="Pile_cap11"/>
      <sheetName val="BH_12-11-10-1312"/>
      <sheetName val="BH_12-11-10-912"/>
      <sheetName val="BH_36-15-3712"/>
      <sheetName val="BH_16-35-25-1712"/>
      <sheetName val="BH_35-25-1712"/>
      <sheetName val="Sheet1_(2)12"/>
      <sheetName val="d-safe_DELUXE11"/>
      <sheetName val="PRECAST_lightconc-II11"/>
      <sheetName val="Legal_Risk_Analysis11"/>
      <sheetName val="Mix_Design11"/>
      <sheetName val="Form_612"/>
      <sheetName val="PointNo_511"/>
      <sheetName val="RCC,Ret__Wall11"/>
      <sheetName val="E_&amp;_R11"/>
      <sheetName val="Break_up_Sheet11"/>
      <sheetName val="TBAL9697_-group_wise__sdpl11"/>
      <sheetName val="Abstract_Sheet11"/>
      <sheetName val="V_O_4_-_PCC_Qty11"/>
      <sheetName val="Fill_this_out_first___11"/>
      <sheetName val="REVISED4A_PROG_PERF-SITE_111"/>
      <sheetName val="BOQ_Direct_selling_cost11"/>
      <sheetName val="BOQ_(2)11"/>
      <sheetName val="CABLE_DATA11"/>
      <sheetName val="Staff_Acco_11"/>
      <sheetName val="Pipe_Supports11"/>
      <sheetName val="final_abstract11"/>
      <sheetName val="Rev_S1_Abstract11"/>
      <sheetName val="Quantity_Abstract11"/>
      <sheetName val="M-Book_for_Conc11"/>
      <sheetName val="M-Book_for_FW11"/>
      <sheetName val="Load_Details-220kV11"/>
      <sheetName val="beam-reinft-IIInd_floor11"/>
      <sheetName val="INPUT_SHEET11"/>
      <sheetName val="Project_Budget_Worksheet11"/>
      <sheetName val="SANJAY_PAL11"/>
      <sheetName val="P_A_SELVAM11"/>
      <sheetName val="ANSARI_11"/>
      <sheetName val="abdesh_pal11"/>
      <sheetName val="sujay_bagchi11"/>
      <sheetName val="S_K_SINHA_BASU11"/>
      <sheetName val="KRISHNA_PRASAD11"/>
      <sheetName val="BARATH_&amp;_CO11"/>
      <sheetName val="L_B_YADAV11"/>
      <sheetName val="DEEPAK_KUMAR11"/>
      <sheetName val="MUKLAL_YADAV11"/>
      <sheetName val="MADHU_SUDHAN11"/>
      <sheetName val="SAUD_ALAM_11"/>
      <sheetName val="RAMESH_BABU11"/>
      <sheetName val="SAILEN_SARKAR11"/>
      <sheetName val="SANJAY_JENA111"/>
      <sheetName val="upendra_saw_11"/>
      <sheetName val="ALLOK_KUMAR_11"/>
      <sheetName val="except_wiring11"/>
      <sheetName val="BOQ_-II_ph_211"/>
      <sheetName val="STAFFSCHED_10"/>
      <sheetName val="Metso_-_Forth_&amp;_Slurry_11_02_20"/>
      <sheetName val="Fee_Rate_Summary10"/>
      <sheetName val="d-safe_specs10"/>
      <sheetName val="Quote_Sheet10"/>
      <sheetName val="class_&amp;_category10"/>
      <sheetName val="Rein-Final_(Ph_1+Ph2)10"/>
      <sheetName val="Materials_Cost(PCC)10"/>
      <sheetName val="220_11__BS_10"/>
      <sheetName val="SSR_&amp;_NSSR_Market_final10"/>
      <sheetName val="Site_wise_NADs10"/>
      <sheetName val="RA_RCC_F10"/>
      <sheetName val="India_F&amp;S_Template10"/>
      <sheetName val="Stress_Calculation10"/>
      <sheetName val="precast_RC_element10"/>
      <sheetName val="plinth_Beam_+_Stirrups_10"/>
      <sheetName val="GF_COLUMNS10"/>
      <sheetName val="G_F_ROOF_BEAM_10"/>
      <sheetName val="GF_SLAB_STEEL10"/>
      <sheetName val="GF_Lintel10"/>
      <sheetName val="GF_Stair10"/>
      <sheetName val="FF_COLUMNS10"/>
      <sheetName val="F_F__Steel_FINAL_(2)10"/>
      <sheetName val="FF_Lintel10"/>
      <sheetName val="FF_Stair10"/>
      <sheetName val="S_F__Steel_FINAL_10"/>
      <sheetName val="SF_Lintel10"/>
      <sheetName val="SPT_vs_PHI12"/>
      <sheetName val="glass_project_concrete12"/>
      <sheetName val="glass_project_reift12"/>
      <sheetName val="glass_project_indices12"/>
      <sheetName val="SBC-BH_1911"/>
      <sheetName val="Rate_Analysis11"/>
      <sheetName val="Summary_050611"/>
      <sheetName val="Summary_0607-_31_MAR11"/>
      <sheetName val="Civil_Boq10"/>
      <sheetName val="Pile_cap10"/>
      <sheetName val="BH_12-11-10-1311"/>
      <sheetName val="BH_12-11-10-911"/>
      <sheetName val="BH_36-15-3711"/>
      <sheetName val="BH_16-35-25-1711"/>
      <sheetName val="BH_35-25-1711"/>
      <sheetName val="Sheet1_(2)11"/>
      <sheetName val="d-safe_DELUXE10"/>
      <sheetName val="PRECAST_lightconc-II10"/>
      <sheetName val="Legal_Risk_Analysis10"/>
      <sheetName val="Mix_Design10"/>
      <sheetName val="Form_611"/>
      <sheetName val="PointNo_510"/>
      <sheetName val="RCC,Ret__Wall10"/>
      <sheetName val="E_&amp;_R10"/>
      <sheetName val="Break_up_Sheet10"/>
      <sheetName val="TBAL9697_-group_wise__sdpl10"/>
      <sheetName val="Abstract_Sheet10"/>
      <sheetName val="V_O_4_-_PCC_Qty10"/>
      <sheetName val="Fill_this_out_first___10"/>
      <sheetName val="REVISED4A_PROG_PERF-SITE_110"/>
      <sheetName val="BOQ_Direct_selling_cost10"/>
      <sheetName val="BOQ_(2)10"/>
      <sheetName val="CABLE_DATA10"/>
      <sheetName val="Staff_Acco_10"/>
      <sheetName val="Pipe_Supports10"/>
      <sheetName val="final_abstract10"/>
      <sheetName val="Rev_S1_Abstract10"/>
      <sheetName val="Quantity_Abstract10"/>
      <sheetName val="M-Book_for_Conc10"/>
      <sheetName val="M-Book_for_FW10"/>
      <sheetName val="Load_Details-220kV10"/>
      <sheetName val="beam-reinft-IIInd_floor10"/>
      <sheetName val="INPUT_SHEET10"/>
      <sheetName val="Project_Budget_Worksheet10"/>
      <sheetName val="SANJAY_PAL10"/>
      <sheetName val="P_A_SELVAM10"/>
      <sheetName val="ANSARI_10"/>
      <sheetName val="abdesh_pal10"/>
      <sheetName val="sujay_bagchi10"/>
      <sheetName val="S_K_SINHA_BASU10"/>
      <sheetName val="KRISHNA_PRASAD10"/>
      <sheetName val="BARATH_&amp;_CO10"/>
      <sheetName val="L_B_YADAV10"/>
      <sheetName val="DEEPAK_KUMAR10"/>
      <sheetName val="MUKLAL_YADAV10"/>
      <sheetName val="MADHU_SUDHAN10"/>
      <sheetName val="SAUD_ALAM_10"/>
      <sheetName val="RAMESH_BABU10"/>
      <sheetName val="SAILEN_SARKAR10"/>
      <sheetName val="SANJAY_JENA110"/>
      <sheetName val="upendra_saw_10"/>
      <sheetName val="ALLOK_KUMAR_10"/>
      <sheetName val="except_wiring10"/>
      <sheetName val="BOQ_-II_ph_210"/>
      <sheetName val="STAFFSCHED_9"/>
      <sheetName val="Metso_-_Forth_&amp;_Slurry_11_02_19"/>
      <sheetName val="Fee_Rate_Summary9"/>
      <sheetName val="d-safe_specs9"/>
      <sheetName val="Quote_Sheet9"/>
      <sheetName val="class_&amp;_category9"/>
      <sheetName val="Rein-Final_(Ph_1+Ph2)9"/>
      <sheetName val="Materials_Cost(PCC)9"/>
      <sheetName val="220_11__BS_9"/>
      <sheetName val="SSR_&amp;_NSSR_Market_final9"/>
      <sheetName val="Site_wise_NADs9"/>
      <sheetName val="RA_RCC_F9"/>
      <sheetName val="India_F&amp;S_Template9"/>
      <sheetName val="Stress_Calculation9"/>
      <sheetName val="precast_RC_element9"/>
      <sheetName val="plinth_Beam_+_Stirrups_9"/>
      <sheetName val="GF_COLUMNS9"/>
      <sheetName val="G_F_ROOF_BEAM_9"/>
      <sheetName val="GF_SLAB_STEEL9"/>
      <sheetName val="GF_Lintel9"/>
      <sheetName val="GF_Stair9"/>
      <sheetName val="FF_COLUMNS9"/>
      <sheetName val="F_F__Steel_FINAL_(2)9"/>
      <sheetName val="FF_Lintel9"/>
      <sheetName val="FF_Stair9"/>
      <sheetName val="S_F__Steel_FINAL_9"/>
      <sheetName val="SF_Lintel9"/>
      <sheetName val="SPT_vs_PHI14"/>
      <sheetName val="glass_project_concrete14"/>
      <sheetName val="glass_project_reift14"/>
      <sheetName val="glass_project_indices14"/>
      <sheetName val="SBC-BH_1913"/>
      <sheetName val="Rate_Analysis13"/>
      <sheetName val="Summary_050613"/>
      <sheetName val="Summary_0607-_31_MAR13"/>
      <sheetName val="Civil_Boq12"/>
      <sheetName val="Pile_cap12"/>
      <sheetName val="BH_12-11-10-1313"/>
      <sheetName val="BH_12-11-10-913"/>
      <sheetName val="BH_36-15-3713"/>
      <sheetName val="BH_16-35-25-1713"/>
      <sheetName val="BH_35-25-1713"/>
      <sheetName val="Sheet1_(2)13"/>
      <sheetName val="d-safe_DELUXE12"/>
      <sheetName val="PRECAST_lightconc-II12"/>
      <sheetName val="Legal_Risk_Analysis12"/>
      <sheetName val="Mix_Design12"/>
      <sheetName val="Form_613"/>
      <sheetName val="PointNo_512"/>
      <sheetName val="RCC,Ret__Wall12"/>
      <sheetName val="E_&amp;_R12"/>
      <sheetName val="Break_up_Sheet12"/>
      <sheetName val="TBAL9697_-group_wise__sdpl12"/>
      <sheetName val="Abstract_Sheet12"/>
      <sheetName val="V_O_4_-_PCC_Qty12"/>
      <sheetName val="Fill_this_out_first___12"/>
      <sheetName val="REVISED4A_PROG_PERF-SITE_112"/>
      <sheetName val="BOQ_Direct_selling_cost12"/>
      <sheetName val="BOQ_(2)12"/>
      <sheetName val="CABLE_DATA12"/>
      <sheetName val="Staff_Acco_12"/>
      <sheetName val="Pipe_Supports12"/>
      <sheetName val="final_abstract12"/>
      <sheetName val="Rev_S1_Abstract12"/>
      <sheetName val="Quantity_Abstract12"/>
      <sheetName val="M-Book_for_Conc12"/>
      <sheetName val="M-Book_for_FW12"/>
      <sheetName val="Load_Details-220kV12"/>
      <sheetName val="beam-reinft-IIInd_floor12"/>
      <sheetName val="INPUT_SHEET12"/>
      <sheetName val="Project_Budget_Worksheet12"/>
      <sheetName val="SANJAY_PAL12"/>
      <sheetName val="P_A_SELVAM12"/>
      <sheetName val="ANSARI_12"/>
      <sheetName val="abdesh_pal12"/>
      <sheetName val="sujay_bagchi12"/>
      <sheetName val="S_K_SINHA_BASU12"/>
      <sheetName val="KRISHNA_PRASAD12"/>
      <sheetName val="BARATH_&amp;_CO12"/>
      <sheetName val="L_B_YADAV12"/>
      <sheetName val="DEEPAK_KUMAR12"/>
      <sheetName val="MUKLAL_YADAV12"/>
      <sheetName val="MADHU_SUDHAN12"/>
      <sheetName val="SAUD_ALAM_12"/>
      <sheetName val="RAMESH_BABU12"/>
      <sheetName val="SAILEN_SARKAR12"/>
      <sheetName val="SANJAY_JENA112"/>
      <sheetName val="upendra_saw_12"/>
      <sheetName val="ALLOK_KUMAR_12"/>
      <sheetName val="except_wiring12"/>
      <sheetName val="BOQ_-II_ph_212"/>
      <sheetName val="STAFFSCHED_11"/>
      <sheetName val="Metso_-_Forth_&amp;_Slurry_11_02_21"/>
      <sheetName val="Fee_Rate_Summary11"/>
      <sheetName val="d-safe_specs11"/>
      <sheetName val="Quote_Sheet11"/>
      <sheetName val="class_&amp;_category11"/>
      <sheetName val="Rein-Final_(Ph_1+Ph2)11"/>
      <sheetName val="Materials_Cost(PCC)11"/>
      <sheetName val="220_11__BS_11"/>
      <sheetName val="SSR_&amp;_NSSR_Market_final11"/>
      <sheetName val="Site_wise_NADs11"/>
      <sheetName val="RA_RCC_F11"/>
      <sheetName val="India_F&amp;S_Template11"/>
      <sheetName val="Stress_Calculation11"/>
      <sheetName val="precast_RC_element11"/>
      <sheetName val="plinth_Beam_+_Stirrups_11"/>
      <sheetName val="GF_COLUMNS11"/>
      <sheetName val="G_F_ROOF_BEAM_11"/>
      <sheetName val="GF_SLAB_STEEL11"/>
      <sheetName val="GF_Lintel11"/>
      <sheetName val="GF_Stair11"/>
      <sheetName val="FF_COLUMNS11"/>
      <sheetName val="F_F__Steel_FINAL_(2)11"/>
      <sheetName val="FF_Lintel11"/>
      <sheetName val="FF_Stair11"/>
      <sheetName val="S_F__Steel_FINAL_11"/>
      <sheetName val="SF_Lintel11"/>
      <sheetName val="SPT_vs_PHI15"/>
      <sheetName val="glass_project_concrete15"/>
      <sheetName val="glass_project_reift15"/>
      <sheetName val="glass_project_indices15"/>
      <sheetName val="SBC-BH_1914"/>
      <sheetName val="Rate_Analysis14"/>
      <sheetName val="Summary_050614"/>
      <sheetName val="Summary_0607-_31_MAR14"/>
      <sheetName val="Civil_Boq13"/>
      <sheetName val="Pile_cap13"/>
      <sheetName val="BH_12-11-10-1314"/>
      <sheetName val="BH_12-11-10-914"/>
      <sheetName val="BH_36-15-3714"/>
      <sheetName val="BH_16-35-25-1714"/>
      <sheetName val="BH_35-25-1714"/>
      <sheetName val="Sheet1_(2)14"/>
      <sheetName val="d-safe_DELUXE13"/>
      <sheetName val="PRECAST_lightconc-II13"/>
      <sheetName val="Legal_Risk_Analysis13"/>
      <sheetName val="Mix_Design13"/>
      <sheetName val="Form_614"/>
      <sheetName val="PointNo_513"/>
      <sheetName val="RCC,Ret__Wall13"/>
      <sheetName val="E_&amp;_R13"/>
      <sheetName val="Break_up_Sheet13"/>
      <sheetName val="TBAL9697_-group_wise__sdpl13"/>
      <sheetName val="Abstract_Sheet13"/>
      <sheetName val="V_O_4_-_PCC_Qty13"/>
      <sheetName val="Fill_this_out_first___13"/>
      <sheetName val="REVISED4A_PROG_PERF-SITE_113"/>
      <sheetName val="BOQ_Direct_selling_cost13"/>
      <sheetName val="BOQ_(2)13"/>
      <sheetName val="CABLE_DATA13"/>
      <sheetName val="Staff_Acco_13"/>
      <sheetName val="Pipe_Supports13"/>
      <sheetName val="final_abstract13"/>
      <sheetName val="Rev_S1_Abstract13"/>
      <sheetName val="Quantity_Abstract13"/>
      <sheetName val="M-Book_for_Conc13"/>
      <sheetName val="M-Book_for_FW13"/>
      <sheetName val="Load_Details-220kV13"/>
      <sheetName val="beam-reinft-IIInd_floor13"/>
      <sheetName val="INPUT_SHEET13"/>
      <sheetName val="Project_Budget_Worksheet13"/>
      <sheetName val="SANJAY_PAL13"/>
      <sheetName val="P_A_SELVAM13"/>
      <sheetName val="ANSARI_13"/>
      <sheetName val="abdesh_pal13"/>
      <sheetName val="sujay_bagchi13"/>
      <sheetName val="S_K_SINHA_BASU13"/>
      <sheetName val="KRISHNA_PRASAD13"/>
      <sheetName val="BARATH_&amp;_CO13"/>
      <sheetName val="L_B_YADAV13"/>
      <sheetName val="DEEPAK_KUMAR13"/>
      <sheetName val="MUKLAL_YADAV13"/>
      <sheetName val="MADHU_SUDHAN13"/>
      <sheetName val="SAUD_ALAM_13"/>
      <sheetName val="RAMESH_BABU13"/>
      <sheetName val="SAILEN_SARKAR13"/>
      <sheetName val="SANJAY_JENA113"/>
      <sheetName val="upendra_saw_13"/>
      <sheetName val="ALLOK_KUMAR_13"/>
      <sheetName val="except_wiring13"/>
      <sheetName val="BOQ_-II_ph_213"/>
      <sheetName val="STAFFSCHED_12"/>
      <sheetName val="Metso_-_Forth_&amp;_Slurry_11_02_22"/>
      <sheetName val="Fee_Rate_Summary12"/>
      <sheetName val="d-safe_specs12"/>
      <sheetName val="Quote_Sheet12"/>
      <sheetName val="class_&amp;_category12"/>
      <sheetName val="Rein-Final_(Ph_1+Ph2)12"/>
      <sheetName val="Materials_Cost(PCC)12"/>
      <sheetName val="220_11__BS_12"/>
      <sheetName val="SSR_&amp;_NSSR_Market_final12"/>
      <sheetName val="Site_wise_NADs12"/>
      <sheetName val="RA_RCC_F12"/>
      <sheetName val="India_F&amp;S_Template12"/>
      <sheetName val="Stress_Calculation12"/>
      <sheetName val="precast_RC_element12"/>
      <sheetName val="plinth_Beam_+_Stirrups_12"/>
      <sheetName val="GF_COLUMNS12"/>
      <sheetName val="G_F_ROOF_BEAM_12"/>
      <sheetName val="GF_SLAB_STEEL12"/>
      <sheetName val="GF_Lintel12"/>
      <sheetName val="GF_Stair12"/>
      <sheetName val="FF_COLUMNS12"/>
      <sheetName val="F_F__Steel_FINAL_(2)12"/>
      <sheetName val="FF_Lintel12"/>
      <sheetName val="FF_Stair12"/>
      <sheetName val="S_F__Steel_FINAL_12"/>
      <sheetName val="SF_Lintel12"/>
      <sheetName val="SPT_vs_PHI16"/>
      <sheetName val="glass_project_concrete16"/>
      <sheetName val="glass_project_reift16"/>
      <sheetName val="glass_project_indices16"/>
      <sheetName val="SBC-BH_1915"/>
      <sheetName val="Rate_Analysis15"/>
      <sheetName val="Summary_050615"/>
      <sheetName val="Summary_0607-_31_MAR15"/>
      <sheetName val="Civil_Boq14"/>
      <sheetName val="Pile_cap14"/>
      <sheetName val="BH_12-11-10-1315"/>
      <sheetName val="BH_12-11-10-915"/>
      <sheetName val="BH_36-15-3715"/>
      <sheetName val="BH_16-35-25-1715"/>
      <sheetName val="BH_35-25-1715"/>
      <sheetName val="Sheet1_(2)15"/>
      <sheetName val="d-safe_DELUXE14"/>
      <sheetName val="PRECAST_lightconc-II14"/>
      <sheetName val="Legal_Risk_Analysis14"/>
      <sheetName val="Mix_Design14"/>
      <sheetName val="Form_615"/>
      <sheetName val="PointNo_514"/>
      <sheetName val="RCC,Ret__Wall14"/>
      <sheetName val="E_&amp;_R14"/>
      <sheetName val="Break_up_Sheet14"/>
      <sheetName val="TBAL9697_-group_wise__sdpl14"/>
      <sheetName val="Abstract_Sheet14"/>
      <sheetName val="V_O_4_-_PCC_Qty14"/>
      <sheetName val="Fill_this_out_first___14"/>
      <sheetName val="REVISED4A_PROG_PERF-SITE_114"/>
      <sheetName val="BOQ_Direct_selling_cost14"/>
      <sheetName val="BOQ_(2)14"/>
      <sheetName val="CABLE_DATA14"/>
      <sheetName val="Staff_Acco_14"/>
      <sheetName val="Pipe_Supports14"/>
      <sheetName val="final_abstract14"/>
      <sheetName val="Rev_S1_Abstract14"/>
      <sheetName val="Quantity_Abstract14"/>
      <sheetName val="M-Book_for_Conc14"/>
      <sheetName val="M-Book_for_FW14"/>
      <sheetName val="Load_Details-220kV14"/>
      <sheetName val="beam-reinft-IIInd_floor14"/>
      <sheetName val="INPUT_SHEET14"/>
      <sheetName val="Project_Budget_Worksheet14"/>
      <sheetName val="SANJAY_PAL14"/>
      <sheetName val="P_A_SELVAM14"/>
      <sheetName val="ANSARI_14"/>
      <sheetName val="abdesh_pal14"/>
      <sheetName val="sujay_bagchi14"/>
      <sheetName val="S_K_SINHA_BASU14"/>
      <sheetName val="KRISHNA_PRASAD14"/>
      <sheetName val="BARATH_&amp;_CO14"/>
      <sheetName val="L_B_YADAV14"/>
      <sheetName val="DEEPAK_KUMAR14"/>
      <sheetName val="MUKLAL_YADAV14"/>
      <sheetName val="MADHU_SUDHAN14"/>
      <sheetName val="SAUD_ALAM_14"/>
      <sheetName val="RAMESH_BABU14"/>
      <sheetName val="SAILEN_SARKAR14"/>
      <sheetName val="SANJAY_JENA114"/>
      <sheetName val="upendra_saw_14"/>
      <sheetName val="ALLOK_KUMAR_14"/>
      <sheetName val="except_wiring14"/>
      <sheetName val="BOQ_-II_ph_214"/>
      <sheetName val="STAFFSCHED_13"/>
      <sheetName val="Metso_-_Forth_&amp;_Slurry_11_02_23"/>
      <sheetName val="Fee_Rate_Summary13"/>
      <sheetName val="d-safe_specs13"/>
      <sheetName val="Quote_Sheet13"/>
      <sheetName val="class_&amp;_category13"/>
      <sheetName val="Rein-Final_(Ph_1+Ph2)13"/>
      <sheetName val="Materials_Cost(PCC)13"/>
      <sheetName val="220_11__BS_13"/>
      <sheetName val="SSR_&amp;_NSSR_Market_final13"/>
      <sheetName val="Site_wise_NADs13"/>
      <sheetName val="RA_RCC_F13"/>
      <sheetName val="India_F&amp;S_Template13"/>
      <sheetName val="Stress_Calculation13"/>
      <sheetName val="precast_RC_element13"/>
      <sheetName val="plinth_Beam_+_Stirrups_13"/>
      <sheetName val="GF_COLUMNS13"/>
      <sheetName val="G_F_ROOF_BEAM_13"/>
      <sheetName val="GF_SLAB_STEEL13"/>
      <sheetName val="GF_Lintel13"/>
      <sheetName val="GF_Stair13"/>
      <sheetName val="FF_COLUMNS13"/>
      <sheetName val="F_F__Steel_FINAL_(2)13"/>
      <sheetName val="FF_Lintel13"/>
      <sheetName val="FF_Stair13"/>
      <sheetName val="S_F__Steel_FINAL_13"/>
      <sheetName val="SF_Lintel13"/>
      <sheetName val="SPT_vs_PHI23"/>
      <sheetName val="glass_project_concrete23"/>
      <sheetName val="glass_project_reift23"/>
      <sheetName val="glass_project_indices23"/>
      <sheetName val="SBC-BH_1922"/>
      <sheetName val="Rate_Analysis22"/>
      <sheetName val="Summary_050622"/>
      <sheetName val="Summary_0607-_31_MAR22"/>
      <sheetName val="Civil_Boq21"/>
      <sheetName val="Pile_cap21"/>
      <sheetName val="BH_12-11-10-1322"/>
      <sheetName val="BH_12-11-10-922"/>
      <sheetName val="BH_36-15-3722"/>
      <sheetName val="BH_16-35-25-1722"/>
      <sheetName val="BH_35-25-1722"/>
      <sheetName val="Sheet1_(2)22"/>
      <sheetName val="d-safe_DELUXE21"/>
      <sheetName val="PRECAST_lightconc-II21"/>
      <sheetName val="Legal_Risk_Analysis21"/>
      <sheetName val="Mix_Design21"/>
      <sheetName val="Form_622"/>
      <sheetName val="PointNo_521"/>
      <sheetName val="RCC,Ret__Wall21"/>
      <sheetName val="E_&amp;_R21"/>
      <sheetName val="Break_up_Sheet21"/>
      <sheetName val="TBAL9697_-group_wise__sdpl21"/>
      <sheetName val="Abstract_Sheet21"/>
      <sheetName val="V_O_4_-_PCC_Qty21"/>
      <sheetName val="Fill_this_out_first___21"/>
      <sheetName val="REVISED4A_PROG_PERF-SITE_121"/>
      <sheetName val="BOQ_Direct_selling_cost21"/>
      <sheetName val="BOQ_(2)21"/>
      <sheetName val="CABLE_DATA21"/>
      <sheetName val="Staff_Acco_21"/>
      <sheetName val="Pipe_Supports21"/>
      <sheetName val="final_abstract21"/>
      <sheetName val="Rev_S1_Abstract21"/>
      <sheetName val="Quantity_Abstract21"/>
      <sheetName val="M-Book_for_Conc21"/>
      <sheetName val="M-Book_for_FW21"/>
      <sheetName val="Load_Details-220kV21"/>
      <sheetName val="beam-reinft-IIInd_floor21"/>
      <sheetName val="INPUT_SHEET21"/>
      <sheetName val="Project_Budget_Worksheet21"/>
      <sheetName val="SANJAY_PAL21"/>
      <sheetName val="P_A_SELVAM21"/>
      <sheetName val="ANSARI_21"/>
      <sheetName val="abdesh_pal21"/>
      <sheetName val="sujay_bagchi21"/>
      <sheetName val="S_K_SINHA_BASU21"/>
      <sheetName val="KRISHNA_PRASAD21"/>
      <sheetName val="BARATH_&amp;_CO21"/>
      <sheetName val="L_B_YADAV21"/>
      <sheetName val="DEEPAK_KUMAR21"/>
      <sheetName val="MUKLAL_YADAV21"/>
      <sheetName val="MADHU_SUDHAN21"/>
      <sheetName val="SAUD_ALAM_21"/>
      <sheetName val="RAMESH_BABU21"/>
      <sheetName val="SAILEN_SARKAR21"/>
      <sheetName val="SANJAY_JENA121"/>
      <sheetName val="upendra_saw_21"/>
      <sheetName val="ALLOK_KUMAR_21"/>
      <sheetName val="except_wiring21"/>
      <sheetName val="BOQ_-II_ph_221"/>
      <sheetName val="STAFFSCHED_20"/>
      <sheetName val="Metso_-_Forth_&amp;_Slurry_11_02_30"/>
      <sheetName val="Fee_Rate_Summary20"/>
      <sheetName val="d-safe_specs20"/>
      <sheetName val="Quote_Sheet20"/>
      <sheetName val="class_&amp;_category20"/>
      <sheetName val="Rein-Final_(Ph_1+Ph2)20"/>
      <sheetName val="Materials_Cost(PCC)20"/>
      <sheetName val="220_11__BS_20"/>
      <sheetName val="SSR_&amp;_NSSR_Market_final20"/>
      <sheetName val="Site_wise_NADs20"/>
      <sheetName val="RA_RCC_F20"/>
      <sheetName val="India_F&amp;S_Template20"/>
      <sheetName val="Stress_Calculation20"/>
      <sheetName val="precast_RC_element20"/>
      <sheetName val="plinth_Beam_+_Stirrups_20"/>
      <sheetName val="GF_COLUMNS20"/>
      <sheetName val="G_F_ROOF_BEAM_20"/>
      <sheetName val="GF_SLAB_STEEL20"/>
      <sheetName val="GF_Lintel20"/>
      <sheetName val="GF_Stair20"/>
      <sheetName val="FF_COLUMNS20"/>
      <sheetName val="F_F__Steel_FINAL_(2)20"/>
      <sheetName val="FF_Lintel20"/>
      <sheetName val="FF_Stair20"/>
      <sheetName val="S_F__Steel_FINAL_20"/>
      <sheetName val="SF_Lintel20"/>
      <sheetName val="SPT_vs_PHI18"/>
      <sheetName val="glass_project_concrete18"/>
      <sheetName val="glass_project_reift18"/>
      <sheetName val="glass_project_indices18"/>
      <sheetName val="SBC-BH_1917"/>
      <sheetName val="Rate_Analysis17"/>
      <sheetName val="Summary_050617"/>
      <sheetName val="Summary_0607-_31_MAR17"/>
      <sheetName val="Civil_Boq16"/>
      <sheetName val="Pile_cap16"/>
      <sheetName val="BH_12-11-10-1317"/>
      <sheetName val="BH_12-11-10-917"/>
      <sheetName val="BH_36-15-3717"/>
      <sheetName val="BH_16-35-25-1717"/>
      <sheetName val="BH_35-25-1717"/>
      <sheetName val="Sheet1_(2)17"/>
      <sheetName val="d-safe_DELUXE16"/>
      <sheetName val="PRECAST_lightconc-II16"/>
      <sheetName val="Legal_Risk_Analysis16"/>
      <sheetName val="Mix_Design16"/>
      <sheetName val="Form_617"/>
      <sheetName val="PointNo_516"/>
      <sheetName val="RCC,Ret__Wall16"/>
      <sheetName val="E_&amp;_R16"/>
      <sheetName val="Break_up_Sheet16"/>
      <sheetName val="TBAL9697_-group_wise__sdpl16"/>
      <sheetName val="Abstract_Sheet16"/>
      <sheetName val="V_O_4_-_PCC_Qty16"/>
      <sheetName val="Fill_this_out_first___16"/>
      <sheetName val="REVISED4A_PROG_PERF-SITE_116"/>
      <sheetName val="BOQ_Direct_selling_cost16"/>
      <sheetName val="BOQ_(2)16"/>
      <sheetName val="CABLE_DATA16"/>
      <sheetName val="Staff_Acco_16"/>
      <sheetName val="Pipe_Supports16"/>
      <sheetName val="final_abstract16"/>
      <sheetName val="Rev_S1_Abstract16"/>
      <sheetName val="Quantity_Abstract16"/>
      <sheetName val="M-Book_for_Conc16"/>
      <sheetName val="M-Book_for_FW16"/>
      <sheetName val="Load_Details-220kV16"/>
      <sheetName val="beam-reinft-IIInd_floor16"/>
      <sheetName val="INPUT_SHEET16"/>
      <sheetName val="Project_Budget_Worksheet16"/>
      <sheetName val="SANJAY_PAL16"/>
      <sheetName val="P_A_SELVAM16"/>
      <sheetName val="ANSARI_16"/>
      <sheetName val="abdesh_pal16"/>
      <sheetName val="sujay_bagchi16"/>
      <sheetName val="S_K_SINHA_BASU16"/>
      <sheetName val="KRISHNA_PRASAD16"/>
      <sheetName val="BARATH_&amp;_CO16"/>
      <sheetName val="L_B_YADAV16"/>
      <sheetName val="DEEPAK_KUMAR16"/>
      <sheetName val="MUKLAL_YADAV16"/>
      <sheetName val="MADHU_SUDHAN16"/>
      <sheetName val="SAUD_ALAM_16"/>
      <sheetName val="RAMESH_BABU16"/>
      <sheetName val="SAILEN_SARKAR16"/>
      <sheetName val="SANJAY_JENA116"/>
      <sheetName val="upendra_saw_16"/>
      <sheetName val="ALLOK_KUMAR_16"/>
      <sheetName val="except_wiring16"/>
      <sheetName val="BOQ_-II_ph_216"/>
      <sheetName val="STAFFSCHED_15"/>
      <sheetName val="Metso_-_Forth_&amp;_Slurry_11_02_25"/>
      <sheetName val="Fee_Rate_Summary15"/>
      <sheetName val="d-safe_specs15"/>
      <sheetName val="Quote_Sheet15"/>
      <sheetName val="class_&amp;_category15"/>
      <sheetName val="Rein-Final_(Ph_1+Ph2)15"/>
      <sheetName val="Materials_Cost(PCC)15"/>
      <sheetName val="220_11__BS_15"/>
      <sheetName val="SSR_&amp;_NSSR_Market_final15"/>
      <sheetName val="Site_wise_NADs15"/>
      <sheetName val="RA_RCC_F15"/>
      <sheetName val="India_F&amp;S_Template15"/>
      <sheetName val="Stress_Calculation15"/>
      <sheetName val="precast_RC_element15"/>
      <sheetName val="plinth_Beam_+_Stirrups_15"/>
      <sheetName val="GF_COLUMNS15"/>
      <sheetName val="G_F_ROOF_BEAM_15"/>
      <sheetName val="GF_SLAB_STEEL15"/>
      <sheetName val="GF_Lintel15"/>
      <sheetName val="GF_Stair15"/>
      <sheetName val="FF_COLUMNS15"/>
      <sheetName val="F_F__Steel_FINAL_(2)15"/>
      <sheetName val="FF_Lintel15"/>
      <sheetName val="FF_Stair15"/>
      <sheetName val="S_F__Steel_FINAL_15"/>
      <sheetName val="SF_Lintel15"/>
      <sheetName val="SPT_vs_PHI19"/>
      <sheetName val="glass_project_concrete19"/>
      <sheetName val="glass_project_reift19"/>
      <sheetName val="glass_project_indices19"/>
      <sheetName val="SBC-BH_1918"/>
      <sheetName val="Rate_Analysis18"/>
      <sheetName val="Summary_050618"/>
      <sheetName val="Summary_0607-_31_MAR18"/>
      <sheetName val="Civil_Boq17"/>
      <sheetName val="Pile_cap17"/>
      <sheetName val="BH_12-11-10-1318"/>
      <sheetName val="BH_12-11-10-918"/>
      <sheetName val="BH_36-15-3718"/>
      <sheetName val="BH_16-35-25-1718"/>
      <sheetName val="BH_35-25-1718"/>
      <sheetName val="Sheet1_(2)18"/>
      <sheetName val="d-safe_DELUXE17"/>
      <sheetName val="PRECAST_lightconc-II17"/>
      <sheetName val="Legal_Risk_Analysis17"/>
      <sheetName val="Mix_Design17"/>
      <sheetName val="Form_618"/>
      <sheetName val="PointNo_517"/>
      <sheetName val="RCC,Ret__Wall17"/>
      <sheetName val="E_&amp;_R17"/>
      <sheetName val="Break_up_Sheet17"/>
      <sheetName val="TBAL9697_-group_wise__sdpl17"/>
      <sheetName val="Abstract_Sheet17"/>
      <sheetName val="V_O_4_-_PCC_Qty17"/>
      <sheetName val="Fill_this_out_first___17"/>
      <sheetName val="REVISED4A_PROG_PERF-SITE_117"/>
      <sheetName val="BOQ_Direct_selling_cost17"/>
      <sheetName val="BOQ_(2)17"/>
      <sheetName val="CABLE_DATA17"/>
      <sheetName val="Staff_Acco_17"/>
      <sheetName val="Pipe_Supports17"/>
      <sheetName val="final_abstract17"/>
      <sheetName val="Rev_S1_Abstract17"/>
      <sheetName val="Quantity_Abstract17"/>
      <sheetName val="M-Book_for_Conc17"/>
      <sheetName val="M-Book_for_FW17"/>
      <sheetName val="Load_Details-220kV17"/>
      <sheetName val="beam-reinft-IIInd_floor17"/>
      <sheetName val="INPUT_SHEET17"/>
      <sheetName val="Project_Budget_Worksheet17"/>
      <sheetName val="SANJAY_PAL17"/>
      <sheetName val="P_A_SELVAM17"/>
      <sheetName val="ANSARI_17"/>
      <sheetName val="abdesh_pal17"/>
      <sheetName val="sujay_bagchi17"/>
      <sheetName val="S_K_SINHA_BASU17"/>
      <sheetName val="KRISHNA_PRASAD17"/>
      <sheetName val="BARATH_&amp;_CO17"/>
      <sheetName val="L_B_YADAV17"/>
      <sheetName val="DEEPAK_KUMAR17"/>
      <sheetName val="MUKLAL_YADAV17"/>
      <sheetName val="MADHU_SUDHAN17"/>
      <sheetName val="SAUD_ALAM_17"/>
      <sheetName val="RAMESH_BABU17"/>
      <sheetName val="SAILEN_SARKAR17"/>
      <sheetName val="SANJAY_JENA117"/>
      <sheetName val="upendra_saw_17"/>
      <sheetName val="ALLOK_KUMAR_17"/>
      <sheetName val="except_wiring17"/>
      <sheetName val="BOQ_-II_ph_217"/>
      <sheetName val="STAFFSCHED_16"/>
      <sheetName val="Metso_-_Forth_&amp;_Slurry_11_02_26"/>
      <sheetName val="Fee_Rate_Summary16"/>
      <sheetName val="d-safe_specs16"/>
      <sheetName val="Quote_Sheet16"/>
      <sheetName val="class_&amp;_category16"/>
      <sheetName val="Rein-Final_(Ph_1+Ph2)16"/>
      <sheetName val="Materials_Cost(PCC)16"/>
      <sheetName val="220_11__BS_16"/>
      <sheetName val="SSR_&amp;_NSSR_Market_final16"/>
      <sheetName val="Site_wise_NADs16"/>
      <sheetName val="RA_RCC_F16"/>
      <sheetName val="India_F&amp;S_Template16"/>
      <sheetName val="Stress_Calculation16"/>
      <sheetName val="precast_RC_element16"/>
      <sheetName val="plinth_Beam_+_Stirrups_16"/>
      <sheetName val="GF_COLUMNS16"/>
      <sheetName val="G_F_ROOF_BEAM_16"/>
      <sheetName val="GF_SLAB_STEEL16"/>
      <sheetName val="GF_Lintel16"/>
      <sheetName val="GF_Stair16"/>
      <sheetName val="FF_COLUMNS16"/>
      <sheetName val="F_F__Steel_FINAL_(2)16"/>
      <sheetName val="FF_Lintel16"/>
      <sheetName val="FF_Stair16"/>
      <sheetName val="S_F__Steel_FINAL_16"/>
      <sheetName val="SF_Lintel16"/>
      <sheetName val="Debits_as_on_12_04_083"/>
      <sheetName val="PRRM_Dashboard3"/>
      <sheetName val="SPT_vs_PHI20"/>
      <sheetName val="glass_project_concrete20"/>
      <sheetName val="glass_project_reift20"/>
      <sheetName val="glass_project_indices20"/>
      <sheetName val="SBC-BH_1919"/>
      <sheetName val="Rate_Analysis19"/>
      <sheetName val="Summary_050619"/>
      <sheetName val="Summary_0607-_31_MAR19"/>
      <sheetName val="Civil_Boq18"/>
      <sheetName val="Pile_cap18"/>
      <sheetName val="BH_12-11-10-1319"/>
      <sheetName val="BH_12-11-10-919"/>
      <sheetName val="BH_36-15-3719"/>
      <sheetName val="BH_16-35-25-1719"/>
      <sheetName val="BH_35-25-1719"/>
      <sheetName val="Sheet1_(2)19"/>
      <sheetName val="d-safe_DELUXE18"/>
      <sheetName val="PRECAST_lightconc-II18"/>
      <sheetName val="Legal_Risk_Analysis18"/>
      <sheetName val="Mix_Design18"/>
      <sheetName val="Form_619"/>
      <sheetName val="PointNo_518"/>
      <sheetName val="RCC,Ret__Wall18"/>
      <sheetName val="E_&amp;_R18"/>
      <sheetName val="Break_up_Sheet18"/>
      <sheetName val="TBAL9697_-group_wise__sdpl18"/>
      <sheetName val="Abstract_Sheet18"/>
      <sheetName val="V_O_4_-_PCC_Qty18"/>
      <sheetName val="Fill_this_out_first___18"/>
      <sheetName val="REVISED4A_PROG_PERF-SITE_118"/>
      <sheetName val="BOQ_Direct_selling_cost18"/>
      <sheetName val="BOQ_(2)18"/>
      <sheetName val="CABLE_DATA18"/>
      <sheetName val="Staff_Acco_18"/>
      <sheetName val="Pipe_Supports18"/>
      <sheetName val="final_abstract18"/>
      <sheetName val="Rev_S1_Abstract18"/>
      <sheetName val="Quantity_Abstract18"/>
      <sheetName val="M-Book_for_Conc18"/>
      <sheetName val="M-Book_for_FW18"/>
      <sheetName val="Load_Details-220kV18"/>
      <sheetName val="beam-reinft-IIInd_floor18"/>
      <sheetName val="INPUT_SHEET18"/>
      <sheetName val="Project_Budget_Worksheet18"/>
      <sheetName val="SANJAY_PAL18"/>
      <sheetName val="P_A_SELVAM18"/>
      <sheetName val="ANSARI_18"/>
      <sheetName val="abdesh_pal18"/>
      <sheetName val="sujay_bagchi18"/>
      <sheetName val="S_K_SINHA_BASU18"/>
      <sheetName val="KRISHNA_PRASAD18"/>
      <sheetName val="BARATH_&amp;_CO18"/>
      <sheetName val="L_B_YADAV18"/>
      <sheetName val="DEEPAK_KUMAR18"/>
      <sheetName val="MUKLAL_YADAV18"/>
      <sheetName val="MADHU_SUDHAN18"/>
      <sheetName val="SAUD_ALAM_18"/>
      <sheetName val="RAMESH_BABU18"/>
      <sheetName val="SAILEN_SARKAR18"/>
      <sheetName val="SANJAY_JENA118"/>
      <sheetName val="upendra_saw_18"/>
      <sheetName val="ALLOK_KUMAR_18"/>
      <sheetName val="except_wiring18"/>
      <sheetName val="BOQ_-II_ph_218"/>
      <sheetName val="STAFFSCHED_17"/>
      <sheetName val="Metso_-_Forth_&amp;_Slurry_11_02_27"/>
      <sheetName val="Fee_Rate_Summary17"/>
      <sheetName val="d-safe_specs17"/>
      <sheetName val="Quote_Sheet17"/>
      <sheetName val="class_&amp;_category17"/>
      <sheetName val="Rein-Final_(Ph_1+Ph2)17"/>
      <sheetName val="Materials_Cost(PCC)17"/>
      <sheetName val="220_11__BS_17"/>
      <sheetName val="SSR_&amp;_NSSR_Market_final17"/>
      <sheetName val="Site_wise_NADs17"/>
      <sheetName val="RA_RCC_F17"/>
      <sheetName val="India_F&amp;S_Template17"/>
      <sheetName val="Stress_Calculation17"/>
      <sheetName val="precast_RC_element17"/>
      <sheetName val="plinth_Beam_+_Stirrups_17"/>
      <sheetName val="GF_COLUMNS17"/>
      <sheetName val="G_F_ROOF_BEAM_17"/>
      <sheetName val="GF_SLAB_STEEL17"/>
      <sheetName val="GF_Lintel17"/>
      <sheetName val="GF_Stair17"/>
      <sheetName val="FF_COLUMNS17"/>
      <sheetName val="F_F__Steel_FINAL_(2)17"/>
      <sheetName val="FF_Lintel17"/>
      <sheetName val="FF_Stair17"/>
      <sheetName val="S_F__Steel_FINAL_17"/>
      <sheetName val="SF_Lintel17"/>
      <sheetName val="Debits_as_on_12_04_08"/>
      <sheetName val="PRRM_Dashboard"/>
      <sheetName val="SPT_vs_PHI21"/>
      <sheetName val="glass_project_concrete21"/>
      <sheetName val="glass_project_reift21"/>
      <sheetName val="glass_project_indices21"/>
      <sheetName val="SBC-BH_1920"/>
      <sheetName val="Rate_Analysis20"/>
      <sheetName val="Summary_050620"/>
      <sheetName val="Summary_0607-_31_MAR20"/>
      <sheetName val="Civil_Boq19"/>
      <sheetName val="Pile_cap19"/>
      <sheetName val="BH_12-11-10-1320"/>
      <sheetName val="BH_12-11-10-920"/>
      <sheetName val="BH_36-15-3720"/>
      <sheetName val="BH_16-35-25-1720"/>
      <sheetName val="BH_35-25-1720"/>
      <sheetName val="Sheet1_(2)20"/>
      <sheetName val="d-safe_DELUXE19"/>
      <sheetName val="PRECAST_lightconc-II19"/>
      <sheetName val="Legal_Risk_Analysis19"/>
      <sheetName val="Mix_Design19"/>
      <sheetName val="Form_620"/>
      <sheetName val="PointNo_519"/>
      <sheetName val="RCC,Ret__Wall19"/>
      <sheetName val="E_&amp;_R19"/>
      <sheetName val="Break_up_Sheet19"/>
      <sheetName val="TBAL9697_-group_wise__sdpl19"/>
      <sheetName val="Abstract_Sheet19"/>
      <sheetName val="V_O_4_-_PCC_Qty19"/>
      <sheetName val="Fill_this_out_first___19"/>
      <sheetName val="REVISED4A_PROG_PERF-SITE_119"/>
      <sheetName val="BOQ_Direct_selling_cost19"/>
      <sheetName val="BOQ_(2)19"/>
      <sheetName val="CABLE_DATA19"/>
      <sheetName val="Staff_Acco_19"/>
      <sheetName val="Pipe_Supports19"/>
      <sheetName val="final_abstract19"/>
      <sheetName val="Rev_S1_Abstract19"/>
      <sheetName val="Quantity_Abstract19"/>
      <sheetName val="M-Book_for_Conc19"/>
      <sheetName val="M-Book_for_FW19"/>
      <sheetName val="Load_Details-220kV19"/>
      <sheetName val="beam-reinft-IIInd_floor19"/>
      <sheetName val="INPUT_SHEET19"/>
      <sheetName val="Project_Budget_Worksheet19"/>
      <sheetName val="SANJAY_PAL19"/>
      <sheetName val="P_A_SELVAM19"/>
      <sheetName val="ANSARI_19"/>
      <sheetName val="abdesh_pal19"/>
      <sheetName val="sujay_bagchi19"/>
      <sheetName val="S_K_SINHA_BASU19"/>
      <sheetName val="KRISHNA_PRASAD19"/>
      <sheetName val="BARATH_&amp;_CO19"/>
      <sheetName val="L_B_YADAV19"/>
      <sheetName val="DEEPAK_KUMAR19"/>
      <sheetName val="MUKLAL_YADAV19"/>
      <sheetName val="MADHU_SUDHAN19"/>
      <sheetName val="SAUD_ALAM_19"/>
      <sheetName val="RAMESH_BABU19"/>
      <sheetName val="SAILEN_SARKAR19"/>
      <sheetName val="SANJAY_JENA119"/>
      <sheetName val="upendra_saw_19"/>
      <sheetName val="ALLOK_KUMAR_19"/>
      <sheetName val="except_wiring19"/>
      <sheetName val="BOQ_-II_ph_219"/>
      <sheetName val="STAFFSCHED_18"/>
      <sheetName val="Metso_-_Forth_&amp;_Slurry_11_02_28"/>
      <sheetName val="Fee_Rate_Summary18"/>
      <sheetName val="d-safe_specs18"/>
      <sheetName val="Quote_Sheet18"/>
      <sheetName val="class_&amp;_category18"/>
      <sheetName val="Rein-Final_(Ph_1+Ph2)18"/>
      <sheetName val="Materials_Cost(PCC)18"/>
      <sheetName val="220_11__BS_18"/>
      <sheetName val="SSR_&amp;_NSSR_Market_final18"/>
      <sheetName val="Site_wise_NADs18"/>
      <sheetName val="RA_RCC_F18"/>
      <sheetName val="India_F&amp;S_Template18"/>
      <sheetName val="Stress_Calculation18"/>
      <sheetName val="precast_RC_element18"/>
      <sheetName val="plinth_Beam_+_Stirrups_18"/>
      <sheetName val="GF_COLUMNS18"/>
      <sheetName val="G_F_ROOF_BEAM_18"/>
      <sheetName val="GF_SLAB_STEEL18"/>
      <sheetName val="GF_Lintel18"/>
      <sheetName val="GF_Stair18"/>
      <sheetName val="FF_COLUMNS18"/>
      <sheetName val="F_F__Steel_FINAL_(2)18"/>
      <sheetName val="FF_Lintel18"/>
      <sheetName val="FF_Stair18"/>
      <sheetName val="S_F__Steel_FINAL_18"/>
      <sheetName val="SF_Lintel18"/>
      <sheetName val="Debits_as_on_12_04_081"/>
      <sheetName val="PRRM_Dashboard1"/>
      <sheetName val="SPT_vs_PHI22"/>
      <sheetName val="glass_project_concrete22"/>
      <sheetName val="glass_project_reift22"/>
      <sheetName val="glass_project_indices22"/>
      <sheetName val="SBC-BH_1921"/>
      <sheetName val="Rate_Analysis21"/>
      <sheetName val="Summary_050621"/>
      <sheetName val="Summary_0607-_31_MAR21"/>
      <sheetName val="Civil_Boq20"/>
      <sheetName val="Pile_cap20"/>
      <sheetName val="BH_12-11-10-1321"/>
      <sheetName val="BH_12-11-10-921"/>
      <sheetName val="BH_36-15-3721"/>
      <sheetName val="BH_16-35-25-1721"/>
      <sheetName val="BH_35-25-1721"/>
      <sheetName val="Sheet1_(2)21"/>
      <sheetName val="d-safe_DELUXE20"/>
      <sheetName val="PRECAST_lightconc-II20"/>
      <sheetName val="Legal_Risk_Analysis20"/>
      <sheetName val="Mix_Design20"/>
      <sheetName val="Form_621"/>
      <sheetName val="PointNo_520"/>
      <sheetName val="RCC,Ret__Wall20"/>
      <sheetName val="E_&amp;_R20"/>
      <sheetName val="Break_up_Sheet20"/>
      <sheetName val="TBAL9697_-group_wise__sdpl20"/>
      <sheetName val="Abstract_Sheet20"/>
      <sheetName val="V_O_4_-_PCC_Qty20"/>
      <sheetName val="Fill_this_out_first___20"/>
      <sheetName val="REVISED4A_PROG_PERF-SITE_120"/>
      <sheetName val="BOQ_Direct_selling_cost20"/>
      <sheetName val="BOQ_(2)20"/>
      <sheetName val="CABLE_DATA20"/>
      <sheetName val="Staff_Acco_20"/>
      <sheetName val="Pipe_Supports20"/>
      <sheetName val="final_abstract20"/>
      <sheetName val="Rev_S1_Abstract20"/>
      <sheetName val="Quantity_Abstract20"/>
      <sheetName val="M-Book_for_Conc20"/>
      <sheetName val="M-Book_for_FW20"/>
      <sheetName val="Load_Details-220kV20"/>
      <sheetName val="beam-reinft-IIInd_floor20"/>
      <sheetName val="INPUT_SHEET20"/>
      <sheetName val="Project_Budget_Worksheet20"/>
      <sheetName val="SANJAY_PAL20"/>
      <sheetName val="P_A_SELVAM20"/>
      <sheetName val="ANSARI_20"/>
      <sheetName val="abdesh_pal20"/>
      <sheetName val="sujay_bagchi20"/>
      <sheetName val="S_K_SINHA_BASU20"/>
      <sheetName val="KRISHNA_PRASAD20"/>
      <sheetName val="BARATH_&amp;_CO20"/>
      <sheetName val="L_B_YADAV20"/>
      <sheetName val="DEEPAK_KUMAR20"/>
      <sheetName val="MUKLAL_YADAV20"/>
      <sheetName val="MADHU_SUDHAN20"/>
      <sheetName val="SAUD_ALAM_20"/>
      <sheetName val="RAMESH_BABU20"/>
      <sheetName val="SAILEN_SARKAR20"/>
      <sheetName val="SANJAY_JENA120"/>
      <sheetName val="upendra_saw_20"/>
      <sheetName val="ALLOK_KUMAR_20"/>
      <sheetName val="except_wiring20"/>
      <sheetName val="BOQ_-II_ph_220"/>
      <sheetName val="STAFFSCHED_19"/>
      <sheetName val="Metso_-_Forth_&amp;_Slurry_11_02_29"/>
      <sheetName val="Fee_Rate_Summary19"/>
      <sheetName val="d-safe_specs19"/>
      <sheetName val="Quote_Sheet19"/>
      <sheetName val="class_&amp;_category19"/>
      <sheetName val="Rein-Final_(Ph_1+Ph2)19"/>
      <sheetName val="Materials_Cost(PCC)19"/>
      <sheetName val="220_11__BS_19"/>
      <sheetName val="SSR_&amp;_NSSR_Market_final19"/>
      <sheetName val="Site_wise_NADs19"/>
      <sheetName val="RA_RCC_F19"/>
      <sheetName val="India_F&amp;S_Template19"/>
      <sheetName val="Stress_Calculation19"/>
      <sheetName val="precast_RC_element19"/>
      <sheetName val="plinth_Beam_+_Stirrups_19"/>
      <sheetName val="GF_COLUMNS19"/>
      <sheetName val="G_F_ROOF_BEAM_19"/>
      <sheetName val="GF_SLAB_STEEL19"/>
      <sheetName val="GF_Lintel19"/>
      <sheetName val="GF_Stair19"/>
      <sheetName val="FF_COLUMNS19"/>
      <sheetName val="F_F__Steel_FINAL_(2)19"/>
      <sheetName val="FF_Lintel19"/>
      <sheetName val="FF_Stair19"/>
      <sheetName val="S_F__Steel_FINAL_19"/>
      <sheetName val="SF_Lintel19"/>
      <sheetName val="Debits_as_on_12_04_082"/>
      <sheetName val="PRRM_Dashboard2"/>
      <sheetName val="SPT_vs_PHI24"/>
      <sheetName val="glass_project_concrete24"/>
      <sheetName val="glass_project_reift24"/>
      <sheetName val="glass_project_indices24"/>
      <sheetName val="SBC-BH_1923"/>
      <sheetName val="Rate_Analysis23"/>
      <sheetName val="Summary_050623"/>
      <sheetName val="Summary_0607-_31_MAR23"/>
      <sheetName val="Civil_Boq22"/>
      <sheetName val="Pile_cap22"/>
      <sheetName val="BH_12-11-10-1323"/>
      <sheetName val="BH_12-11-10-923"/>
      <sheetName val="BH_36-15-3723"/>
      <sheetName val="BH_16-35-25-1723"/>
      <sheetName val="BH_35-25-1723"/>
      <sheetName val="Sheet1_(2)23"/>
      <sheetName val="d-safe_DELUXE22"/>
      <sheetName val="PRECAST_lightconc-II22"/>
      <sheetName val="Legal_Risk_Analysis22"/>
      <sheetName val="Mix_Design22"/>
      <sheetName val="Form_623"/>
      <sheetName val="PointNo_522"/>
      <sheetName val="RCC,Ret__Wall22"/>
      <sheetName val="E_&amp;_R22"/>
      <sheetName val="Break_up_Sheet22"/>
      <sheetName val="TBAL9697_-group_wise__sdpl22"/>
      <sheetName val="Abstract_Sheet22"/>
      <sheetName val="V_O_4_-_PCC_Qty22"/>
      <sheetName val="Fill_this_out_first___22"/>
      <sheetName val="REVISED4A_PROG_PERF-SITE_122"/>
      <sheetName val="BOQ_Direct_selling_cost22"/>
      <sheetName val="BOQ_(2)22"/>
      <sheetName val="CABLE_DATA22"/>
      <sheetName val="Staff_Acco_22"/>
      <sheetName val="Pipe_Supports22"/>
      <sheetName val="final_abstract22"/>
      <sheetName val="Rev_S1_Abstract22"/>
      <sheetName val="Quantity_Abstract22"/>
      <sheetName val="M-Book_for_Conc22"/>
      <sheetName val="M-Book_for_FW22"/>
      <sheetName val="Load_Details-220kV22"/>
      <sheetName val="beam-reinft-IIInd_floor22"/>
      <sheetName val="INPUT_SHEET22"/>
      <sheetName val="Project_Budget_Worksheet22"/>
      <sheetName val="SANJAY_PAL22"/>
      <sheetName val="P_A_SELVAM22"/>
      <sheetName val="ANSARI_22"/>
      <sheetName val="abdesh_pal22"/>
      <sheetName val="sujay_bagchi22"/>
      <sheetName val="S_K_SINHA_BASU22"/>
      <sheetName val="KRISHNA_PRASAD22"/>
      <sheetName val="BARATH_&amp;_CO22"/>
      <sheetName val="L_B_YADAV22"/>
      <sheetName val="DEEPAK_KUMAR22"/>
      <sheetName val="MUKLAL_YADAV22"/>
      <sheetName val="MADHU_SUDHAN22"/>
      <sheetName val="SAUD_ALAM_22"/>
      <sheetName val="RAMESH_BABU22"/>
      <sheetName val="SAILEN_SARKAR22"/>
      <sheetName val="SANJAY_JENA122"/>
      <sheetName val="upendra_saw_22"/>
      <sheetName val="ALLOK_KUMAR_22"/>
      <sheetName val="except_wiring22"/>
      <sheetName val="BOQ_-II_ph_222"/>
      <sheetName val="STAFFSCHED_21"/>
      <sheetName val="Metso_-_Forth_&amp;_Slurry_11_02_31"/>
      <sheetName val="Fee_Rate_Summary21"/>
      <sheetName val="d-safe_specs21"/>
      <sheetName val="Quote_Sheet21"/>
      <sheetName val="class_&amp;_category21"/>
      <sheetName val="Rein-Final_(Ph_1+Ph2)21"/>
      <sheetName val="Materials_Cost(PCC)21"/>
      <sheetName val="220_11__BS_21"/>
      <sheetName val="SSR_&amp;_NSSR_Market_final21"/>
      <sheetName val="Site_wise_NADs21"/>
      <sheetName val="RA_RCC_F21"/>
      <sheetName val="India_F&amp;S_Template21"/>
      <sheetName val="Stress_Calculation21"/>
      <sheetName val="precast_RC_element21"/>
      <sheetName val="plinth_Beam_+_Stirrups_21"/>
      <sheetName val="GF_COLUMNS21"/>
      <sheetName val="G_F_ROOF_BEAM_21"/>
      <sheetName val="GF_SLAB_STEEL21"/>
      <sheetName val="GF_Lintel21"/>
      <sheetName val="GF_Stair21"/>
      <sheetName val="FF_COLUMNS21"/>
      <sheetName val="F_F__Steel_FINAL_(2)21"/>
      <sheetName val="FF_Lintel21"/>
      <sheetName val="FF_Stair21"/>
      <sheetName val="S_F__Steel_FINAL_21"/>
      <sheetName val="SF_Lintel21"/>
      <sheetName val="Debits_as_on_12_04_084"/>
      <sheetName val="PRRM_Dashboard4"/>
      <sheetName val="SPT_vs_PHI25"/>
      <sheetName val="glass_project_concrete25"/>
      <sheetName val="glass_project_reift25"/>
      <sheetName val="glass_project_indices25"/>
      <sheetName val="SBC-BH_1924"/>
      <sheetName val="Rate_Analysis24"/>
      <sheetName val="Summary_050624"/>
      <sheetName val="Summary_0607-_31_MAR24"/>
      <sheetName val="Civil_Boq23"/>
      <sheetName val="Pile_cap23"/>
      <sheetName val="BH_12-11-10-1324"/>
      <sheetName val="BH_12-11-10-924"/>
      <sheetName val="BH_36-15-3724"/>
      <sheetName val="BH_16-35-25-1724"/>
      <sheetName val="BH_35-25-1724"/>
      <sheetName val="Sheet1_(2)24"/>
      <sheetName val="d-safe_DELUXE23"/>
      <sheetName val="PRECAST_lightconc-II23"/>
      <sheetName val="Legal_Risk_Analysis23"/>
      <sheetName val="Mix_Design23"/>
      <sheetName val="Form_624"/>
      <sheetName val="PointNo_523"/>
      <sheetName val="RCC,Ret__Wall23"/>
      <sheetName val="E_&amp;_R23"/>
      <sheetName val="Break_up_Sheet23"/>
      <sheetName val="TBAL9697_-group_wise__sdpl23"/>
      <sheetName val="Abstract_Sheet23"/>
      <sheetName val="V_O_4_-_PCC_Qty23"/>
      <sheetName val="Fill_this_out_first___23"/>
      <sheetName val="REVISED4A_PROG_PERF-SITE_123"/>
      <sheetName val="BOQ_Direct_selling_cost23"/>
      <sheetName val="BOQ_(2)23"/>
      <sheetName val="CABLE_DATA23"/>
      <sheetName val="Staff_Acco_23"/>
      <sheetName val="Pipe_Supports23"/>
      <sheetName val="final_abstract23"/>
      <sheetName val="Rev_S1_Abstract23"/>
      <sheetName val="Quantity_Abstract23"/>
      <sheetName val="M-Book_for_Conc23"/>
      <sheetName val="M-Book_for_FW23"/>
      <sheetName val="Load_Details-220kV23"/>
      <sheetName val="beam-reinft-IIInd_floor23"/>
      <sheetName val="INPUT_SHEET23"/>
      <sheetName val="Project_Budget_Worksheet23"/>
      <sheetName val="SANJAY_PAL23"/>
      <sheetName val="P_A_SELVAM23"/>
      <sheetName val="ANSARI_23"/>
      <sheetName val="abdesh_pal23"/>
      <sheetName val="sujay_bagchi23"/>
      <sheetName val="S_K_SINHA_BASU23"/>
      <sheetName val="KRISHNA_PRASAD23"/>
      <sheetName val="BARATH_&amp;_CO23"/>
      <sheetName val="L_B_YADAV23"/>
      <sheetName val="DEEPAK_KUMAR23"/>
      <sheetName val="MUKLAL_YADAV23"/>
      <sheetName val="MADHU_SUDHAN23"/>
      <sheetName val="SAUD_ALAM_23"/>
      <sheetName val="RAMESH_BABU23"/>
      <sheetName val="SAILEN_SARKAR23"/>
      <sheetName val="SANJAY_JENA123"/>
      <sheetName val="upendra_saw_23"/>
      <sheetName val="ALLOK_KUMAR_23"/>
      <sheetName val="except_wiring23"/>
      <sheetName val="BOQ_-II_ph_223"/>
      <sheetName val="STAFFSCHED_22"/>
      <sheetName val="Metso_-_Forth_&amp;_Slurry_11_02_32"/>
      <sheetName val="Fee_Rate_Summary22"/>
      <sheetName val="d-safe_specs22"/>
      <sheetName val="Quote_Sheet22"/>
      <sheetName val="class_&amp;_category22"/>
      <sheetName val="Rein-Final_(Ph_1+Ph2)22"/>
      <sheetName val="Materials_Cost(PCC)22"/>
      <sheetName val="220_11__BS_22"/>
      <sheetName val="SSR_&amp;_NSSR_Market_final22"/>
      <sheetName val="Site_wise_NADs22"/>
      <sheetName val="RA_RCC_F22"/>
      <sheetName val="India_F&amp;S_Template22"/>
      <sheetName val="Stress_Calculation22"/>
      <sheetName val="precast_RC_element22"/>
      <sheetName val="plinth_Beam_+_Stirrups_22"/>
      <sheetName val="GF_COLUMNS22"/>
      <sheetName val="G_F_ROOF_BEAM_22"/>
      <sheetName val="GF_SLAB_STEEL22"/>
      <sheetName val="GF_Lintel22"/>
      <sheetName val="GF_Stair22"/>
      <sheetName val="FF_COLUMNS22"/>
      <sheetName val="F_F__Steel_FINAL_(2)22"/>
      <sheetName val="FF_Lintel22"/>
      <sheetName val="FF_Stair22"/>
      <sheetName val="S_F__Steel_FINAL_22"/>
      <sheetName val="SF_Lintel22"/>
      <sheetName val="Debits_as_on_12_04_085"/>
      <sheetName val="PRRM_Dashboard5"/>
      <sheetName val="EDWise"/>
      <sheetName val="ComboSheet"/>
      <sheetName val=" AT-1-220 "/>
      <sheetName val=" BC-220"/>
      <sheetName val="Components"/>
      <sheetName val="DETAILED  BOQ"/>
      <sheetName val="inWords"/>
      <sheetName val="Code"/>
      <sheetName val="Material "/>
      <sheetName val="Labour &amp; Plant"/>
      <sheetName val="Materials Cost"/>
      <sheetName val="SàQa_x0005_@_x0000__x0000__x0000_²"/>
      <sheetName val="Index "/>
      <sheetName val="Instructions"/>
      <sheetName val="Email Approval Template"/>
      <sheetName val="1 Executive Summary"/>
      <sheetName val="2 Risk Assessment Analysis"/>
      <sheetName val="3 Pre-Approval"/>
      <sheetName val="Map"/>
      <sheetName val="4 CIS"/>
      <sheetName val="5 Change Order"/>
      <sheetName val="5.1  Re-book De-book order"/>
      <sheetName val="6 Contract Re-estimates"/>
      <sheetName val="7a BG Approval Form"/>
      <sheetName val="7b BG Email Approval Template"/>
      <sheetName val="8 LAD Approval Form"/>
      <sheetName val="9 LOI Checklist"/>
      <sheetName val="10 RPS Information Form"/>
      <sheetName val="11 Proj Cashflow "/>
      <sheetName val="11.1 Cash-flow Chart"/>
      <sheetName val="Threshold Calculator"/>
      <sheetName val="Version Control"/>
      <sheetName val="Prebid Review"/>
      <sheetName val="DJC Parameters"/>
      <sheetName val="Offer"/>
      <sheetName val="Selling Summary"/>
      <sheetName val="1-BAS (cost)"/>
      <sheetName val="Controller Configuration"/>
      <sheetName val="IO Summary"/>
      <sheetName val="2-FAS (cost)"/>
      <sheetName val="Cost Summary"/>
      <sheetName val="3-PA (cost)"/>
      <sheetName val="Approved Make"/>
      <sheetName val="Basis of offer"/>
      <sheetName val="High Level Summary"/>
      <sheetName val="4-ACS  (cost)"/>
      <sheetName val="5-CCTV  (cost)"/>
      <sheetName val="6-FFT  (cost)"/>
      <sheetName val="7- Service Retrofit  (cost)"/>
      <sheetName val="8-Service PSA,O&amp;M  (cost)"/>
      <sheetName val="9- Service L&amp;M  (cost)"/>
      <sheetName val="non fixed DJC "/>
      <sheetName val="10-UPG (cost)"/>
      <sheetName val="11-ESG  (cost)"/>
      <sheetName val="12-Products (cost)"/>
      <sheetName val="13-VAV  (cost)"/>
      <sheetName val="14-REF (cost)"/>
      <sheetName val="15 - Local Chiller (cost)"/>
      <sheetName val="Selling-Local Chiller"/>
      <sheetName val="Material Cost JCS"/>
      <sheetName val="Costing USD Chiller"/>
      <sheetName val="Selling-USD Chiller"/>
      <sheetName val="PRICE MATRIX -JCIPL"/>
      <sheetName val="COST SUMMARY- JCIPL"/>
      <sheetName val="1-BAS-JCIPL"/>
      <sheetName val="2-FAS-JCIPL"/>
      <sheetName val="3-PA-JCIPL"/>
      <sheetName val="4-ACS-JCIPL"/>
      <sheetName val="5-CCTV-JCIPL"/>
      <sheetName val="6 -FFT-JCIPL"/>
      <sheetName val="7-Ser Retro -JCIPL"/>
      <sheetName val="8-Ser PSA, O&amp;M -JCIPL"/>
      <sheetName val="9-Ser L&amp;M -JCIPL"/>
      <sheetName val="10-UPG JCIPL"/>
      <sheetName val="11-ESG JCIPL"/>
      <sheetName val="12-Products JCIPL"/>
      <sheetName val="13-VAV JCIPL"/>
      <sheetName val="14-REF JCMRL "/>
      <sheetName val="Proj. DJC-JCIPL"/>
      <sheetName val=" L0 DDC 1"/>
      <sheetName val="L0 DDC-2"/>
      <sheetName val="L16 DDC-3"/>
      <sheetName val="L16-DDC-4"/>
      <sheetName val="L16 DDC-5"/>
      <sheetName val="L17 DDC-6"/>
      <sheetName val="L17 DDC-7 "/>
      <sheetName val="L18 DDC-8"/>
      <sheetName val="L18-DDC-9"/>
      <sheetName val="2-AutoDialer Sys"/>
      <sheetName val="1-BAS1 (cost)"/>
      <sheetName val="2-BAS2 (cost)"/>
      <sheetName val="Deviations-Project Risks"/>
      <sheetName val="IO Schedule"/>
      <sheetName val="Material List "/>
      <sheetName val="B@__x005f_x0000__x005f_x0004_@_"/>
      <sheetName val="Joints"/>
      <sheetName val="2.2 띠장의 설계"/>
      <sheetName val="HVAC"/>
      <sheetName val="Tees"/>
      <sheetName val="TRF details"/>
      <sheetName val="TABLES"/>
      <sheetName val="Fin Sum"/>
      <sheetName val="B@[_x005f_x005f_x005f_x0000__x005f_x005f_x005f_x0004_@_"/>
      <sheetName val="B@["/>
      <sheetName val="Abstract_for_Variation"/>
      <sheetName val="LBD_VARIATION"/>
      <sheetName val="LT_Motor_catalog"/>
      <sheetName val="Cable_cat"/>
      <sheetName val="Pipe_SupportÈ"/>
      <sheetName val="measurement"/>
      <sheetName val="IO List"/>
      <sheetName val="B@__x0000__x0004_@_x0000___$_x0"/>
      <sheetName val="B@__x005f_x005f_x005f_x0000__x0"/>
      <sheetName val="B@___x0004_@___$_"/>
      <sheetName val="SPT_vs_PHI26"/>
      <sheetName val="glass_project_concrete26"/>
      <sheetName val="glass_project_reift26"/>
      <sheetName val="glass_project_indices26"/>
      <sheetName val="SBC-BH_1925"/>
      <sheetName val="Rate_Analysis25"/>
      <sheetName val="Summary_050625"/>
      <sheetName val="Summary_0607-_31_MAR25"/>
      <sheetName val="Civil_Boq24"/>
      <sheetName val="Pile_cap24"/>
      <sheetName val="BH_12-11-10-1325"/>
      <sheetName val="BH_12-11-10-925"/>
      <sheetName val="BH_36-15-3725"/>
      <sheetName val="BH_16-35-25-1725"/>
      <sheetName val="BH_35-25-1725"/>
      <sheetName val="Sheet1_(2)25"/>
      <sheetName val="d-safe_DELUXE24"/>
      <sheetName val="PRECAST_lightconc-II24"/>
      <sheetName val="Legal_Risk_Analysis24"/>
      <sheetName val="Mix_Design24"/>
      <sheetName val="Form_625"/>
      <sheetName val="PointNo_524"/>
      <sheetName val="RCC,Ret__Wall24"/>
      <sheetName val="E_&amp;_R24"/>
      <sheetName val="Break_up_Sheet24"/>
      <sheetName val="TBAL9697_-group_wise__sdpl24"/>
      <sheetName val="Abstract_Sheet24"/>
      <sheetName val="V_O_4_-_PCC_Qty24"/>
      <sheetName val="Fill_this_out_first___24"/>
      <sheetName val="REVISED4A_PROG_PERF-SITE_124"/>
      <sheetName val="BOQ_Direct_selling_cost24"/>
      <sheetName val="BOQ_(2)24"/>
      <sheetName val="CABLE_DATA24"/>
      <sheetName val="Staff_Acco_24"/>
      <sheetName val="Pipe_Supports24"/>
      <sheetName val="final_abstract24"/>
      <sheetName val="Rev_S1_Abstract24"/>
      <sheetName val="Quantity_Abstract24"/>
      <sheetName val="M-Book_for_Conc24"/>
      <sheetName val="M-Book_for_FW24"/>
      <sheetName val="Load_Details-220kV24"/>
      <sheetName val="beam-reinft-IIInd_floor24"/>
      <sheetName val="INPUT_SHEET24"/>
      <sheetName val="Project_Budget_Worksheet24"/>
      <sheetName val="SANJAY_PAL24"/>
      <sheetName val="P_A_SELVAM24"/>
      <sheetName val="ANSARI_24"/>
      <sheetName val="abdesh_pal24"/>
      <sheetName val="sujay_bagchi24"/>
      <sheetName val="S_K_SINHA_BASU24"/>
      <sheetName val="KRISHNA_PRASAD24"/>
      <sheetName val="BARATH_&amp;_CO24"/>
      <sheetName val="L_B_YADAV24"/>
      <sheetName val="DEEPAK_KUMAR24"/>
      <sheetName val="MUKLAL_YADAV24"/>
      <sheetName val="MADHU_SUDHAN24"/>
      <sheetName val="SAUD_ALAM_24"/>
      <sheetName val="RAMESH_BABU24"/>
      <sheetName val="SAILEN_SARKAR24"/>
      <sheetName val="SANJAY_JENA124"/>
      <sheetName val="upendra_saw_24"/>
      <sheetName val="ALLOK_KUMAR_24"/>
      <sheetName val="except_wiring24"/>
      <sheetName val="BOQ_-II_ph_224"/>
      <sheetName val="STAFFSCHED_23"/>
      <sheetName val="Metso_-_Forth_&amp;_Slurry_11_02_33"/>
      <sheetName val="Fee_Rate_Summary23"/>
      <sheetName val="d-safe_specs23"/>
      <sheetName val="Quote_Sheet23"/>
      <sheetName val="class_&amp;_category23"/>
      <sheetName val="Rein-Final_(Ph_1+Ph2)23"/>
      <sheetName val="Materials_Cost(PCC)23"/>
      <sheetName val="220_11__BS_23"/>
      <sheetName val="SSR_&amp;_NSSR_Market_final23"/>
      <sheetName val="Site_wise_NADs23"/>
      <sheetName val="RA_RCC_F23"/>
      <sheetName val="India_F&amp;S_Template23"/>
      <sheetName val="Stress_Calculation23"/>
      <sheetName val="precast_RC_element23"/>
      <sheetName val="plinth_Beam_+_Stirrups_23"/>
      <sheetName val="GF_COLUMNS23"/>
      <sheetName val="G_F_ROOF_BEAM_23"/>
      <sheetName val="GF_SLAB_STEEL23"/>
      <sheetName val="GF_Lintel23"/>
      <sheetName val="GF_Stair23"/>
      <sheetName val="FF_COLUMNS23"/>
      <sheetName val="F_F__Steel_FINAL_(2)23"/>
      <sheetName val="FF_Lintel23"/>
      <sheetName val="FF_Stair23"/>
      <sheetName val="S_F__Steel_FINAL_23"/>
      <sheetName val="SF_Lintel23"/>
      <sheetName val="Debits_as_on_12_04_086"/>
      <sheetName val="PRRM_Dashboard6"/>
      <sheetName val="SPT_vs_PHI27"/>
      <sheetName val="glass_project_concrete27"/>
      <sheetName val="glass_project_reift27"/>
      <sheetName val="glass_project_indices27"/>
      <sheetName val="SBC-BH_1926"/>
      <sheetName val="Rate_Analysis26"/>
      <sheetName val="Summary_050626"/>
      <sheetName val="Summary_0607-_31_MAR26"/>
      <sheetName val="Civil_Boq25"/>
      <sheetName val="Pile_cap25"/>
      <sheetName val="BH_12-11-10-1326"/>
      <sheetName val="BH_12-11-10-926"/>
      <sheetName val="BH_36-15-3726"/>
      <sheetName val="BH_16-35-25-1726"/>
      <sheetName val="BH_35-25-1726"/>
      <sheetName val="Sheet1_(2)26"/>
      <sheetName val="d-safe_DELUXE25"/>
      <sheetName val="PRECAST_lightconc-II25"/>
      <sheetName val="Legal_Risk_Analysis25"/>
      <sheetName val="Mix_Design25"/>
      <sheetName val="Form_626"/>
      <sheetName val="PointNo_525"/>
      <sheetName val="RCC,Ret__Wall25"/>
      <sheetName val="E_&amp;_R25"/>
      <sheetName val="Break_up_Sheet25"/>
      <sheetName val="TBAL9697_-group_wise__sdpl25"/>
      <sheetName val="Abstract_Sheet25"/>
      <sheetName val="V_O_4_-_PCC_Qty25"/>
      <sheetName val="Fill_this_out_first___25"/>
      <sheetName val="REVISED4A_PROG_PERF-SITE_125"/>
      <sheetName val="BOQ_Direct_selling_cost25"/>
      <sheetName val="BOQ_(2)25"/>
      <sheetName val="CABLE_DATA25"/>
      <sheetName val="Staff_Acco_25"/>
      <sheetName val="Pipe_Supports25"/>
      <sheetName val="final_abstract25"/>
      <sheetName val="Rev_S1_Abstract25"/>
      <sheetName val="Quantity_Abstract25"/>
      <sheetName val="M-Book_for_Conc25"/>
      <sheetName val="M-Book_for_FW25"/>
      <sheetName val="Load_Details-220kV25"/>
      <sheetName val="beam-reinft-IIInd_floor25"/>
      <sheetName val="INPUT_SHEET25"/>
      <sheetName val="Project_Budget_Worksheet25"/>
      <sheetName val="SANJAY_PAL25"/>
      <sheetName val="P_A_SELVAM25"/>
      <sheetName val="ANSARI_25"/>
      <sheetName val="abdesh_pal25"/>
      <sheetName val="sujay_bagchi25"/>
      <sheetName val="S_K_SINHA_BASU25"/>
      <sheetName val="KRISHNA_PRASAD25"/>
      <sheetName val="BARATH_&amp;_CO25"/>
      <sheetName val="L_B_YADAV25"/>
      <sheetName val="DEEPAK_KUMAR25"/>
      <sheetName val="MUKLAL_YADAV25"/>
      <sheetName val="MADHU_SUDHAN25"/>
      <sheetName val="SAUD_ALAM_25"/>
      <sheetName val="RAMESH_BABU25"/>
      <sheetName val="SAILEN_SARKAR25"/>
      <sheetName val="SANJAY_JENA125"/>
      <sheetName val="upendra_saw_25"/>
      <sheetName val="ALLOK_KUMAR_25"/>
      <sheetName val="except_wiring25"/>
      <sheetName val="BOQ_-II_ph_225"/>
      <sheetName val="STAFFSCHED_24"/>
      <sheetName val="Metso_-_Forth_&amp;_Slurry_11_02_34"/>
      <sheetName val="Fee_Rate_Summary24"/>
      <sheetName val="d-safe_specs24"/>
      <sheetName val="Quote_Sheet24"/>
      <sheetName val="class_&amp;_category24"/>
      <sheetName val="Rein-Final_(Ph_1+Ph2)24"/>
      <sheetName val="Materials_Cost(PCC)24"/>
      <sheetName val="220_11__BS_24"/>
      <sheetName val="SSR_&amp;_NSSR_Market_final24"/>
      <sheetName val="Site_wise_NADs24"/>
      <sheetName val="RA_RCC_F24"/>
      <sheetName val="India_F&amp;S_Template24"/>
      <sheetName val="Stress_Calculation24"/>
      <sheetName val="precast_RC_element24"/>
      <sheetName val="plinth_Beam_+_Stirrups_24"/>
      <sheetName val="GF_COLUMNS24"/>
      <sheetName val="G_F_ROOF_BEAM_24"/>
      <sheetName val="GF_SLAB_STEEL24"/>
      <sheetName val="GF_Lintel24"/>
      <sheetName val="GF_Stair24"/>
      <sheetName val="FF_COLUMNS24"/>
      <sheetName val="F_F__Steel_FINAL_(2)24"/>
      <sheetName val="FF_Lintel24"/>
      <sheetName val="FF_Stair24"/>
      <sheetName val="S_F__Steel_FINAL_24"/>
      <sheetName val="SF_Lintel24"/>
      <sheetName val="Debits_as_on_12_04_087"/>
      <sheetName val="PRRM_Dashboard7"/>
      <sheetName val="SPT_vs_PHI28"/>
      <sheetName val="glass_project_concrete28"/>
      <sheetName val="glass_project_reift28"/>
      <sheetName val="glass_project_indices28"/>
      <sheetName val="Summary_050627"/>
      <sheetName val="Summary_0607-_31_MAR27"/>
      <sheetName val="Civil_Boq26"/>
      <sheetName val="Break_up_Sheet26"/>
      <sheetName val="SBC-BH_1927"/>
      <sheetName val="Rate_Analysis27"/>
      <sheetName val="TBAL9697_-group_wise__sdpl26"/>
      <sheetName val="Abstract_Sheet26"/>
      <sheetName val="Pile_cap26"/>
      <sheetName val="V_O_4_-_PCC_Qty26"/>
      <sheetName val="Legal_Risk_Analysis26"/>
      <sheetName val="BH_12-11-10-1327"/>
      <sheetName val="BH_12-11-10-927"/>
      <sheetName val="BH_36-15-3727"/>
      <sheetName val="BH_16-35-25-1727"/>
      <sheetName val="BH_35-25-1727"/>
      <sheetName val="Sheet1_(2)27"/>
      <sheetName val="d-safe_DELUXE26"/>
      <sheetName val="PRECAST_lightconc-II26"/>
      <sheetName val="RCC,Ret__Wall26"/>
      <sheetName val="Form_627"/>
      <sheetName val="PointNo_526"/>
      <sheetName val="E_&amp;_R26"/>
      <sheetName val="Mix_Design26"/>
      <sheetName val="CABLE_DATA26"/>
      <sheetName val="Fill_this_out_first___26"/>
      <sheetName val="REVISED4A_PROG_PERF-SITE_126"/>
      <sheetName val="BOQ_Direct_selling_cost26"/>
      <sheetName val="BOQ_(2)26"/>
      <sheetName val="final_abstract26"/>
      <sheetName val="Rev_S1_Abstract26"/>
      <sheetName val="Quantity_Abstract26"/>
      <sheetName val="Staff_Acco_26"/>
      <sheetName val="Pipe_Supports26"/>
      <sheetName val="M-Book_for_Conc26"/>
      <sheetName val="M-Book_for_FW26"/>
      <sheetName val="beam-reinft-IIInd_floor26"/>
      <sheetName val="INPUT_SHEET26"/>
      <sheetName val="Load_Details-220kV26"/>
      <sheetName val="Project_Budget_Worksheet26"/>
      <sheetName val="SANJAY_PAL26"/>
      <sheetName val="P_A_SELVAM26"/>
      <sheetName val="ANSARI_26"/>
      <sheetName val="abdesh_pal26"/>
      <sheetName val="sujay_bagchi26"/>
      <sheetName val="S_K_SINHA_BASU26"/>
      <sheetName val="KRISHNA_PRASAD26"/>
      <sheetName val="BARATH_&amp;_CO26"/>
      <sheetName val="L_B_YADAV26"/>
      <sheetName val="DEEPAK_KUMAR26"/>
      <sheetName val="MUKLAL_YADAV26"/>
      <sheetName val="MADHU_SUDHAN26"/>
      <sheetName val="SAUD_ALAM_26"/>
      <sheetName val="RAMESH_BABU26"/>
      <sheetName val="SAILEN_SARKAR26"/>
      <sheetName val="SANJAY_JENA126"/>
      <sheetName val="upendra_saw_26"/>
      <sheetName val="ALLOK_KUMAR_26"/>
      <sheetName val="except_wiring26"/>
      <sheetName val="BOQ_-II_ph_226"/>
      <sheetName val="STAFFSCHED_25"/>
      <sheetName val="Fee_Rate_Summary25"/>
      <sheetName val="d-safe_specs25"/>
      <sheetName val="Metso_-_Forth_&amp;_Slurry_11_02_35"/>
      <sheetName val="Site_wise_NADs25"/>
      <sheetName val="class_&amp;_category25"/>
      <sheetName val="Quote_Sheet25"/>
      <sheetName val="220_11__BS_25"/>
      <sheetName val="Rein-Final_(Ph_1+Ph2)25"/>
      <sheetName val="Materials_Cost(PCC)25"/>
      <sheetName val="SSR_&amp;_NSSR_Market_final25"/>
      <sheetName val="Debits_as_on_12_04_088"/>
      <sheetName val="India_F&amp;S_Template25"/>
      <sheetName val="PRRM_Dashboard8"/>
      <sheetName val="Stress_Calculation25"/>
      <sheetName val="precast_RC_element25"/>
      <sheetName val="RA_RCC_F25"/>
      <sheetName val="plinth_Beam_+_Stirrups_25"/>
      <sheetName val="GF_COLUMNS25"/>
      <sheetName val="G_F_ROOF_BEAM_25"/>
      <sheetName val="GF_SLAB_STEEL25"/>
      <sheetName val="GF_Lintel25"/>
      <sheetName val="GF_Stair25"/>
      <sheetName val="FF_COLUMNS25"/>
      <sheetName val="F_F__Steel_FINAL_(2)25"/>
      <sheetName val="FF_Lintel25"/>
      <sheetName val="FF_Stair25"/>
      <sheetName val="S_F__Steel_FINAL_25"/>
      <sheetName val="SF_Lintel25"/>
      <sheetName val="Inputs_&amp;_Summary_Output"/>
      <sheetName val="Broad_Refresher_Model"/>
      <sheetName val="Material_List_"/>
      <sheetName val="Cost_of_O_&amp;_O"/>
      <sheetName val="B@_@_x0000"/>
      <sheetName val="SPT_vs_PHI29"/>
      <sheetName val="glass_project_concrete29"/>
      <sheetName val="glass_project_reift29"/>
      <sheetName val="glass_project_indices29"/>
      <sheetName val="Summary_050628"/>
      <sheetName val="Summary_0607-_31_MAR28"/>
      <sheetName val="Civil_Boq27"/>
      <sheetName val="Break_up_Sheet27"/>
      <sheetName val="SBC-BH_1928"/>
      <sheetName val="Rate_Analysis28"/>
      <sheetName val="TBAL9697_-group_wise__sdpl27"/>
      <sheetName val="Abstract_Sheet27"/>
      <sheetName val="Pile_cap27"/>
      <sheetName val="V_O_4_-_PCC_Qty27"/>
      <sheetName val="Legal_Risk_Analysis27"/>
      <sheetName val="BH_12-11-10-1328"/>
      <sheetName val="BH_12-11-10-928"/>
      <sheetName val="BH_36-15-3728"/>
      <sheetName val="BH_16-35-25-1728"/>
      <sheetName val="BH_35-25-1728"/>
      <sheetName val="Sheet1_(2)28"/>
      <sheetName val="d-safe_DELUXE27"/>
      <sheetName val="PRECAST_lightconc-II27"/>
      <sheetName val="RCC,Ret__Wall27"/>
      <sheetName val="Form_628"/>
      <sheetName val="PointNo_527"/>
      <sheetName val="E_&amp;_R27"/>
      <sheetName val="Mix_Design27"/>
      <sheetName val="CABLE_DATA27"/>
      <sheetName val="Fill_this_out_first___27"/>
      <sheetName val="REVISED4A_PROG_PERF-SITE_127"/>
      <sheetName val="BOQ_Direct_selling_cost27"/>
      <sheetName val="BOQ_(2)27"/>
      <sheetName val="final_abstract27"/>
      <sheetName val="Rev_S1_Abstract27"/>
      <sheetName val="Quantity_Abstract27"/>
      <sheetName val="Staff_Acco_27"/>
      <sheetName val="Pipe_Supports27"/>
      <sheetName val="M-Book_for_Conc27"/>
      <sheetName val="M-Book_for_FW27"/>
      <sheetName val="beam-reinft-IIInd_floor27"/>
      <sheetName val="INPUT_SHEET27"/>
      <sheetName val="Load_Details-220kV27"/>
      <sheetName val="Project_Budget_Worksheet27"/>
      <sheetName val="SANJAY_PAL27"/>
      <sheetName val="P_A_SELVAM27"/>
      <sheetName val="ANSARI_27"/>
      <sheetName val="abdesh_pal27"/>
      <sheetName val="sujay_bagchi27"/>
      <sheetName val="S_K_SINHA_BASU27"/>
      <sheetName val="KRISHNA_PRASAD27"/>
      <sheetName val="BARATH_&amp;_CO27"/>
      <sheetName val="L_B_YADAV27"/>
      <sheetName val="DEEPAK_KUMAR27"/>
      <sheetName val="MUKLAL_YADAV27"/>
      <sheetName val="MADHU_SUDHAN27"/>
      <sheetName val="SAUD_ALAM_27"/>
      <sheetName val="RAMESH_BABU27"/>
      <sheetName val="SAILEN_SARKAR27"/>
      <sheetName val="SANJAY_JENA127"/>
      <sheetName val="upendra_saw_27"/>
      <sheetName val="ALLOK_KUMAR_27"/>
      <sheetName val="except_wiring27"/>
      <sheetName val="BOQ_-II_ph_227"/>
      <sheetName val="STAFFSCHED_26"/>
      <sheetName val="Fee_Rate_Summary26"/>
      <sheetName val="d-safe_specs26"/>
      <sheetName val="Metso_-_Forth_&amp;_Slurry_11_02_36"/>
      <sheetName val="Site_wise_NADs26"/>
      <sheetName val="class_&amp;_category26"/>
      <sheetName val="Quote_Sheet26"/>
      <sheetName val="220_11__BS_26"/>
      <sheetName val="Rein-Final_(Ph_1+Ph2)26"/>
      <sheetName val="Materials_Cost(PCC)26"/>
      <sheetName val="SSR_&amp;_NSSR_Market_final26"/>
      <sheetName val="Debits_as_on_12_04_089"/>
      <sheetName val="India_F&amp;S_Template26"/>
      <sheetName val="PRRM_Dashboard9"/>
      <sheetName val="Stress_Calculation26"/>
      <sheetName val="precast_RC_element26"/>
      <sheetName val="RA_RCC_F26"/>
      <sheetName val="plinth_Beam_+_Stirrups_26"/>
      <sheetName val="GF_COLUMNS26"/>
      <sheetName val="G_F_ROOF_BEAM_26"/>
      <sheetName val="GF_SLAB_STEEL26"/>
      <sheetName val="GF_Lintel26"/>
      <sheetName val="GF_Stair26"/>
      <sheetName val="FF_COLUMNS26"/>
      <sheetName val="F_F__Steel_FINAL_(2)26"/>
      <sheetName val="FF_Lintel26"/>
      <sheetName val="FF_Stair26"/>
      <sheetName val="S_F__Steel_FINAL_26"/>
      <sheetName val="SF_Lintel26"/>
      <sheetName val="Inputs_&amp;_Summary_Output1"/>
      <sheetName val="Broad_Refresher_Model1"/>
      <sheetName val="Assumption Inputs"/>
      <sheetName val="Break_Up (bc)"/>
      <sheetName val="Break_Up (bc1)"/>
      <sheetName val="Break_Up (bc2)"/>
      <sheetName val="bricks"/>
      <sheetName val="estimate"/>
      <sheetName val="Havells  LT (XLPE)"/>
      <sheetName val="database"/>
      <sheetName val="ISA"/>
      <sheetName val="Works - Quote Sheet"/>
      <sheetName val="PL Inst RA 12"/>
      <sheetName val="PL-ST-6"/>
      <sheetName val="Coalmine"/>
      <sheetName val="PACK (B)"/>
      <sheetName val="02"/>
      <sheetName val="03"/>
      <sheetName val="04"/>
      <sheetName val="05"/>
      <sheetName val="Page 1"/>
      <sheetName val="Page 2"/>
      <sheetName val="Page 3"/>
      <sheetName val="Page 4 Installed"/>
      <sheetName val="Page 4 Required"/>
      <sheetName val="Page 5a"/>
      <sheetName val="Page 5b"/>
      <sheetName val="Page 5c"/>
      <sheetName val="Page 5d"/>
      <sheetName val="Page 5e"/>
      <sheetName val="Page 5f"/>
      <sheetName val="Page 5f (2)"/>
      <sheetName val="Page 6a"/>
      <sheetName val="Page 6b"/>
      <sheetName val="Page 7-1"/>
      <sheetName val="Page 7-2a1-I"/>
      <sheetName val="Page 7-2a1-II"/>
      <sheetName val="Page 7-2a1-III"/>
      <sheetName val="Page 7-2a2"/>
      <sheetName val="Page 7-3"/>
      <sheetName val="Page 7-5a"/>
      <sheetName val="Page 7-5b1"/>
      <sheetName val="Page 7-5b2"/>
      <sheetName val="Page 7-5c"/>
      <sheetName val="Page 7-9a"/>
      <sheetName val="Page 7-9b1"/>
      <sheetName val="Page 7-9b2"/>
      <sheetName val="Page 7-9c"/>
      <sheetName val="Page 7-11a1-I"/>
      <sheetName val="Page 7-11a1-II"/>
      <sheetName val="Page 7-11a1-III"/>
      <sheetName val="Page 7-11a2"/>
      <sheetName val="Page 7-15"/>
      <sheetName val="Page 7-16a"/>
      <sheetName val="Page 7-16b"/>
      <sheetName val="Page 8"/>
      <sheetName val="Macros"/>
      <sheetName val="B@___x005f_x005f_x005f_x005f_x005f_x005f_x005f_x0004_@_"/>
      <sheetName val="B@__x005f_x005f_x005f_x005f_x005f_x005f_x005f_x005f_x00"/>
      <sheetName val="B@___x005f_x005f_x005f_x005f_x005f_x005f_x005f_x005f_x0"/>
      <sheetName val="4NEXRA"/>
      <sheetName val=" "/>
      <sheetName val="syndicate codes"/>
      <sheetName val="FT-05-02Is-_x0000_5y"/>
      <sheetName val="Steel Payment Doc"/>
      <sheetName val="SàQa_x0005_@"/>
      <sheetName val="Staff_Forecast_spread"/>
      <sheetName val="Direct_cost_shed_A-2_"/>
      <sheetName val="[Spt-BH.xls][Spt-BH.xls]B____51"/>
      <sheetName val="[Spt-BH.xls][Spt-BH.xls]B____52"/>
      <sheetName val="[Spt-BH.xls][Spt-BH.xls]B____47"/>
      <sheetName val="[Spt-BH.xls][Spt-BH.xls]B____48"/>
      <sheetName val="[Spt-BH.xls][Spt-BH.xls]B____53"/>
      <sheetName val="[Spt-BH.xls][Spt-BH.xls]_Spt_14"/>
      <sheetName val="[Spt-BH.xls][Spt-BH.xls]B____54"/>
      <sheetName val="[Spt-BH.xls][Spt-BH.xls]B____49"/>
      <sheetName val="[Spt-BH.xls][Spt-BH.xls]_Spt_13"/>
      <sheetName val="[Spt-BH.xls][Spt-BH.xls]B____50"/>
      <sheetName val="[Spt-BH.xls][Spt-BH.xls]_Spt_12"/>
      <sheetName val="[Spt-BH.xls][Spt-BH.xls]_Spt__7"/>
      <sheetName val="[Spt-BH.xls][Spt-BH.xls]_Spt__6"/>
      <sheetName val="[Spt-BH.xls][Spt-BH.xls]_Spt_11"/>
      <sheetName val="[Spt-BH.xls][Spt-BH.xls]B____43"/>
      <sheetName val="[Spt-BH.xls][Spt-BH.xls]B____44"/>
      <sheetName val="[Spt-BH.xls][Spt-BH.xls]B____45"/>
      <sheetName val="[Spt-BH.xls][Spt-BH.xls]B____46"/>
      <sheetName val="[Spt-BH.xls][Spt-BH.xls]_Spt__8"/>
      <sheetName val="[Spt-BH.xls][Spt-BH.xls]B____31"/>
      <sheetName val="[Spt-BH.xls][Spt-BH.xls]B____32"/>
      <sheetName val="[Spt-BH.xls][Spt-BH.xls]B____33"/>
      <sheetName val="[Spt-BH.xls][Spt-BH.xls]B____34"/>
      <sheetName val="[Spt-BH.xls][Spt-BH.xls]B____29"/>
      <sheetName val="[Spt-BH.xls][Spt-BH.xls]B____30"/>
      <sheetName val="[Spt-BH.xls][Spt-BH.xls]_Spt__9"/>
      <sheetName val="[Spt-BH.xls][Spt-BH.xls]B____35"/>
      <sheetName val="[Spt-BH.xls][Spt-BH.xls]B____36"/>
      <sheetName val="[Spt-BH.xls][Spt-BH.xls]B____37"/>
      <sheetName val="[Spt-BH.xls][Spt-BH.xls]B____38"/>
      <sheetName val="[Spt-BH.xls][Spt-BH.xls]_Spt_10"/>
      <sheetName val="[Spt-BH.xls][Spt-BH.xls]B____39"/>
      <sheetName val="[Spt-BH.xls][Spt-BH.xls]B____40"/>
      <sheetName val="[Spt-BH.xls][Spt-BH.xls]B____41"/>
      <sheetName val="[Spt-BH.xls][Spt-BH.xls]B____42"/>
      <sheetName val="[Spt-BH.xls][Spt-BH.xls]B____55"/>
      <sheetName val="[Spt-BH.xls][Spt-BH.xls]B____56"/>
      <sheetName val="[Spt-BH.xls][Spt-BH.xls]B____57"/>
      <sheetName val="[Spt-BH.xls][Spt-BH.xls]B____58"/>
      <sheetName val="[Spt-BH.xls][Spt-BH.xls]B____59"/>
      <sheetName val="_Spt-BH.xls_B@_"/>
      <sheetName val="_Spt-BH.xls_B@___x0004_@_____$__"/>
      <sheetName val="[Spt-BH.xls][Spt-BH.xls]B____60"/>
      <sheetName val="[Spt-BH.xls][Spt-BH.xls]B____61"/>
      <sheetName val="[Spt-BH.xls][Spt-BH.xls]B____62"/>
      <sheetName val="[Spt-BH.xls][Spt-BH.xls]_Spt_15"/>
      <sheetName val="[Spt-BH.xls][Spt-BH.xls]B____63"/>
      <sheetName val="[Spt-BH.xls][Spt-BH.xls]B____64"/>
      <sheetName val="[Spt-BH.xls]B@["/>
      <sheetName val="[Spt-BH.xls][Spt-BH.xls]B____65"/>
      <sheetName val="[Spt-BH.xls][Spt-BH.xls]B____66"/>
      <sheetName val="[Spt-BH.xls][Spt-BH.xls]_Spt_16"/>
      <sheetName val="[Spt-BH.xls][Spt-BH.xls]B___113"/>
      <sheetName val="[Spt-BH.xls][Spt-BH.xls]B___114"/>
      <sheetName val="[Spt-BH.xls][Spt-BH.xls]B___111"/>
      <sheetName val="[Spt-BH.xls][Spt-BH.xls]B___112"/>
      <sheetName val="[Spt-BH.xls][Spt-BH.xls]B___115"/>
      <sheetName val="[Spt-BH.xls][Spt-BH.xls]_Spt_32"/>
      <sheetName val="[Spt-BH.xls][Spt-BH.xls]B___116"/>
      <sheetName val="[Spt-BH.xls][Spt-BH.xls]B___117"/>
      <sheetName val="[Spt-BH.xls][Spt-BH.xls]B___104"/>
      <sheetName val="[Spt-BH.xls][Spt-BH.xls]_Spt_18"/>
      <sheetName val="[Spt-BH.xls][Spt-BH.xls]_Spt_19"/>
      <sheetName val="[Spt-BH.xls][Spt-BH.xls]B____67"/>
      <sheetName val="[Spt-BH.xls]B____x005f_x0004________2"/>
      <sheetName val="[Spt-BH.xls]B___x005f_x0000__x005f_x0004__2"/>
      <sheetName val="[Spt-BH.xls][Spt-BH.xls]_Spt_17"/>
      <sheetName val="[Spt-BH.xls][Spt-BH.xls]_Spt_20"/>
      <sheetName val="[Spt-BH.xls][Spt-BH.xls]B____78"/>
      <sheetName val="[Spt-BH.xls][Spt-BH.xls]B____79"/>
      <sheetName val="[Spt-BH.xls][Spt-BH.xls]B____68"/>
      <sheetName val="[Spt-BH.xls][Spt-BH.xls]B____69"/>
      <sheetName val="[Spt-BH.xls][Spt-BH.xls]B____80"/>
      <sheetName val="[Spt-BH.xls][Spt-BH.xls]_Spt_24"/>
      <sheetName val="[Spt-BH.xls][Spt-BH.xls]B____81"/>
      <sheetName val="[Spt-BH.xls][Spt-BH.xls]B____70"/>
      <sheetName val="[Spt-BH.xls][Spt-BH.xls]_Spt_22"/>
      <sheetName val="[Spt-BH.xls][Spt-BH.xls]B____71"/>
      <sheetName val="[Spt-BH.xls][Spt-BH.xls]B____82"/>
      <sheetName val="[Spt-BH.xls][Spt-BH.xls]B____83"/>
      <sheetName val="[Spt-BH.xls][Spt-BH.xls]B____72"/>
      <sheetName val="[Spt-BH.xls][Spt-BH.xls]B____73"/>
      <sheetName val="[Spt-BH.xls][Spt-BH.xls]B____74"/>
      <sheetName val="[Spt-BH.xls][Spt-BH.xls]B____75"/>
      <sheetName val="[Spt-BH.xls][Spt-BH.xls]_Spt_21"/>
      <sheetName val="[Spt-BH.xls][Spt-BH.xls]B____76"/>
      <sheetName val="[Spt-BH.xls][Spt-BH.xls]B____77"/>
      <sheetName val="[Spt-BH.xls][Spt-BH.xls]_Spt_23"/>
      <sheetName val="[Spt-BH.xls][Spt-BH.xls]B____84"/>
      <sheetName val="[Spt-BH.xls][Spt-BH.xls]B____85"/>
      <sheetName val="[Spt-BH.xls][Spt-BH.xls]B____86"/>
      <sheetName val="[Spt-BH.xls][Spt-BH.xls]_Spt_27"/>
      <sheetName val="[Spt-BH.xls][Spt-BH.xls]B____87"/>
      <sheetName val="[Spt-BH.xls][Spt-BH.xls]_Spt_25"/>
      <sheetName val="[Spt-BH.xls][Spt-BH.xls]_Spt_26"/>
      <sheetName val="[Spt-BH.xls][Spt-BH.xls]B____88"/>
      <sheetName val="[Spt-BH.xls][Spt-BH.xls]B____89"/>
      <sheetName val="[Spt-BH.xls][Spt-BH.xls]B____90"/>
      <sheetName val="[Spt-BH.xls][Spt-BH.xls]_Spt_28"/>
      <sheetName val="[Spt-BH.xls][Spt-BH.xls]B____91"/>
      <sheetName val="[Spt-BH.xls][Spt-BH.xls]B____92"/>
      <sheetName val="[Spt-BH.xls][Spt-BH.xls]B____93"/>
      <sheetName val="[Spt-BH.xls][Spt-BH.xls]B____94"/>
      <sheetName val="[Spt-BH.xls][Spt-BH.xls]B____95"/>
      <sheetName val="[Spt-BH.xls][Spt-BH.xls]_Spt_29"/>
      <sheetName val="[Spt-BH.xls][Spt-BH.xls]B____96"/>
      <sheetName val="[Spt-BH.xls][Spt-BH.xls]B____97"/>
      <sheetName val="[Spt-BH.xls][Spt-BH.xls]B___100"/>
      <sheetName val="[Spt-BH.xls][Spt-BH.xls]B___101"/>
      <sheetName val="[Spt-BH.xls][Spt-BH.xls]B____98"/>
      <sheetName val="[Spt-BH.xls][Spt-BH.xls]B____99"/>
      <sheetName val="[Spt-BH.xls][Spt-BH.xls]B___102"/>
      <sheetName val="[Spt-BH.xls][Spt-BH.xls]_Spt_30"/>
      <sheetName val="[Spt-BH.xls][Spt-BH.xls]B___103"/>
      <sheetName val="[Spt-BH.xls][Spt-BH.xls]B___105"/>
      <sheetName val="[Spt-BH.xls][Spt-BH.xls]B___106"/>
      <sheetName val="[Spt-BH.xls][Spt-BH.xls]B___107"/>
      <sheetName val="[Spt-BH.xls][Spt-BH.xls]_Spt_31"/>
      <sheetName val="[Spt-BH.xls][Spt-BH.xls]B___108"/>
      <sheetName val="[Spt-BH.xls][Spt-BH.xls]B___109"/>
      <sheetName val="[Spt-BH.xls][Spt-BH.xls]B___110"/>
      <sheetName val="[Spt-BH.xls][Spt-BH.xls]B___132"/>
      <sheetName val="[Spt-BH.xls][Spt-BH.xls]B___133"/>
      <sheetName val="[Spt-BH.xls][Spt-BH.xls]_Spt_34"/>
      <sheetName val="[Spt-BH.xls][Spt-BH.xls]B___125"/>
      <sheetName val="[Spt-BH.xls][Spt-BH.xls]B___126"/>
      <sheetName val="[Spt-BH.xls][Spt-BH.xls]B___120"/>
      <sheetName val="[Spt-BH.xls][Spt-BH.xls]B___121"/>
      <sheetName val="[Spt-BH.xls][Spt-BH.xls]B___127"/>
      <sheetName val="[Spt-BH.xls][Spt-BH.xls]_Spt_37"/>
      <sheetName val="[Spt-BH.xls][Spt-BH.xls]B___128"/>
      <sheetName val="[Spt-BH.xls][Spt-BH.xls]B___129"/>
      <sheetName val="[Spt-BH.xls][Spt-BH.xls]_Spt_33"/>
      <sheetName val="[Spt-BH.xls][Spt-BH.xls]B___118"/>
      <sheetName val="[Spt-BH.xls][Spt-BH.xls]B___119"/>
      <sheetName val="[Spt-BH.xls][Spt-BH.xls]B___122"/>
      <sheetName val="[Spt-BH.xls][Spt-BH.xls]_Spt_35"/>
      <sheetName val="[Spt-BH.xls][Spt-BH.xls]B___123"/>
      <sheetName val="[Spt-BH.xls][Spt-BH.xls]B___124"/>
      <sheetName val="[Spt-BH.xls][Spt-BH.xls]B___130"/>
      <sheetName val="[Spt-BH.xls][Spt-BH.xls]B___131"/>
      <sheetName val="[Spt-BH.xls][Spt-BH.xls]B___134"/>
      <sheetName val="[Spt-BH.xls][Spt-BH.xls]B___135"/>
      <sheetName val="[Spt-BH.xls][Spt-BH.xls]B___136"/>
      <sheetName val="[Spt-BH.xls][Spt-BH.xls]_Spt_36"/>
      <sheetName val="[Spt-BH.xls][Spt-BH.xls]B___137"/>
      <sheetName val="[Spt-BH.xls][Spt-BH.xls]B___138"/>
      <sheetName val="[Spt-BH.xls][Spt-BH.xls]B___139"/>
      <sheetName val="[Spt-BH.xls][Spt-BH.xls]B___140"/>
      <sheetName val="[Spt-BH.xls][Spt-BH.xls]B___141"/>
      <sheetName val="[Spt-BH.xls][Spt-BH.xls]_Spt_38"/>
      <sheetName val="[Spt-BH.xls][Spt-BH.xls]B___142"/>
      <sheetName val="[Spt-BH.xls][Spt-BH.xls]B___143"/>
      <sheetName val="[Spt-BH.xls][Spt-BH.xls]B___144"/>
      <sheetName val="[Spt-BH.xls][Spt-BH.xls]_Spt_39"/>
      <sheetName val="[Spt-BH.xls][Spt-BH.xls]B___145"/>
      <sheetName val="[Spt-BH.xls][Spt-BH.xls]B___146"/>
      <sheetName val="[Spt-BH.xls][Spt-BH.xls]B___159"/>
      <sheetName val="[Spt-BH.xls][Spt-BH.xls]B___160"/>
      <sheetName val="[Spt-BH.xls][Spt-BH.xls]B___161"/>
      <sheetName val="[Spt-BH.xls][Spt-BH.xls]_Spt_45"/>
      <sheetName val="[Spt-BH.xls][Spt-BH.xls]B___162"/>
      <sheetName val="rdamdata"/>
      <sheetName val="[Spt-BH.xls]B____x005f_x0004________3"/>
      <sheetName val="[Spt-BH.xls]B___x005f_x0000__x005f_x0004__3"/>
      <sheetName val="[Spt-BH.xls][Spt-BH.xls]_Spt_44"/>
      <sheetName val="[Spt-BH.xls][Spt-BH.xls]B___147"/>
      <sheetName val="[Spt-BH.xls][Spt-BH.xls]_Spt_40"/>
      <sheetName val="[Spt-BH.xls][Spt-BH.xls]B___148"/>
      <sheetName val="[Spt-BH.xls][Spt-BH.xls]B___163"/>
      <sheetName val="[Spt-BH.xls][Spt-BH.xls]B___149"/>
      <sheetName val="[Spt-BH.xls][Spt-BH.xls]B___150"/>
      <sheetName val="[Spt-BH.xls][Spt-BH.xls]B___151"/>
      <sheetName val="[Spt-BH.xls][Spt-BH.xls]_Spt_42"/>
      <sheetName val="[Spt-BH.xls][Spt-BH.xls]B___152"/>
      <sheetName val="[Spt-BH.xls][Spt-BH.xls]_Spt_41"/>
      <sheetName val="[Spt-BH.xls][Spt-BH.xls]B___153"/>
      <sheetName val="[Spt-BH.xls][Spt-BH.xls]B___154"/>
      <sheetName val="[Spt-BH.xls][Spt-BH.xls]B___155"/>
      <sheetName val="[Spt-BH.xls][Spt-BH.xls]B___156"/>
      <sheetName val="[Spt-BH.xls][Spt-BH.xls]B___157"/>
      <sheetName val="[Spt-BH.xls][Spt-BH.xls]_Spt_43"/>
      <sheetName val="[Spt-BH.xls][Spt-BH.xls]B___158"/>
      <sheetName val="[Spt-BH.xls][Spt-BH.xls]B___171"/>
      <sheetName val="[Spt-BH.xls][Spt-BH.xls]B___172"/>
      <sheetName val="[Spt-BH.xls][Spt-BH.xls]B___173"/>
      <sheetName val="[Spt-BH.xls][Spt-BH.xls]B___174"/>
      <sheetName val="[Spt-BH.xls][Spt-BH.xls]_Spt_47"/>
      <sheetName val="[Spt-BH.xls][Spt-BH.xls]B___166"/>
      <sheetName val="[Spt-BH.xls][Spt-BH.xls]B___167"/>
      <sheetName val="[Spt-BH.xls][Spt-BH.xls]B___168"/>
      <sheetName val="[Spt-BH.xls][Spt-BH.xls]B___169"/>
      <sheetName val="[Spt-BH.xls][Spt-BH.xls]_Spt_46"/>
      <sheetName val="[Spt-BH.xls][Spt-BH.xls]B___164"/>
      <sheetName val="[Spt-BH.xls][Spt-BH.xls]B___165"/>
      <sheetName val="[Spt-BH.xls][Spt-BH.xls]B___175"/>
      <sheetName val="[Spt-BH.xls]B____x005f_x0004________4"/>
      <sheetName val="[Spt-BH.xls]B___x005f_x0000__x005f_x0004__4"/>
      <sheetName val="[Spt-BH.xls][Spt-BH.xls]B___176"/>
      <sheetName val="[Spt-BH.xls][Spt-BH.xls]B___170"/>
      <sheetName val="Rates"/>
      <sheetName val="[Spt-BH.xls][Spt-BH.xls]B___187"/>
      <sheetName val="[Spt-BH.xls][Spt-BH.xls]B___188"/>
      <sheetName val="[Spt-BH.xls][Spt-BH.xls]B___189"/>
      <sheetName val="[Spt-BH.xls][Spt-BH.xls]_Spt_50"/>
      <sheetName val="[Spt-BH.xls][Spt-BH.xls]B___190"/>
      <sheetName val="[Spt-BH.xls][Spt-BH.xls]B___191"/>
      <sheetName val="[Spt-BH.xls][Spt-BH.xls]B___182"/>
      <sheetName val="[Spt-BH.xls][Spt-BH.xls]B___183"/>
      <sheetName val="[Spt-BH.xls][Spt-BH.xls]B___184"/>
      <sheetName val="[Spt-BH.xls][Spt-BH.xls]_Spt_49"/>
      <sheetName val="[Spt-BH.xls][Spt-BH.xls]B___185"/>
      <sheetName val="[Spt-BH.xls][Spt-BH.xls]B___186"/>
      <sheetName val="[Spt-BH.xls][Spt-BH.xls]B___177"/>
      <sheetName val="[Spt-BH.xls][Spt-BH.xls]B___178"/>
      <sheetName val="[Spt-BH.xls][Spt-BH.xls]B___179"/>
      <sheetName val="[Spt-BH.xls][Spt-BH.xls]_Spt_48"/>
      <sheetName val="[Spt-BH.xls][Spt-BH.xls]B___180"/>
      <sheetName val="[Spt-BH.xls][Spt-BH.xls]B___181"/>
      <sheetName val="[Spt-BH.xls][Spt-BH.xls]B___192"/>
      <sheetName val="[Spt-BH.xls][Spt-BH.xls]B___193"/>
      <sheetName val="[Spt-BH.xls][Spt-BH.xls]B___194"/>
      <sheetName val="[Spt-BH.xls][Spt-BH.xls]_Spt_51"/>
      <sheetName val="[Spt-BH.xls][Spt-BH.xls]B___195"/>
      <sheetName val="[Spt-BH.xls][Spt-BH.xls]B___196"/>
      <sheetName val="[Spt-BH.xls][Spt-BH.xls]B___197"/>
      <sheetName val="[Spt-BH.xls][Spt-BH.xls]B___203"/>
      <sheetName val="[Spt-BH.xls][Spt-BH.xls]B___204"/>
      <sheetName val="[Spt-BH.xls][Spt-BH.xls]B___198"/>
      <sheetName val="[Spt-BH.xls][Spt-BH.xls]B___199"/>
      <sheetName val="[Spt-BH.xls][Spt-BH.xls]B___205"/>
      <sheetName val="[Spt-BH.xls][Spt-BH.xls]_Spt_53"/>
      <sheetName val="[Spt-BH.xls][Spt-BH.xls]B___206"/>
      <sheetName val="[Spt-BH.xls][Spt-BH.xls]B___207"/>
      <sheetName val="[Spt-BH.xls]B____x005f_x0004________5"/>
      <sheetName val="[Spt-BH.xls]B___x005f_x0000__x005f_x0004__5"/>
      <sheetName val="[Spt-BH.xls][Spt-BH.xls]B___208"/>
      <sheetName val="[Spt-BH.xls][Spt-BH.xls]B___200"/>
      <sheetName val="[Spt-BH.xls][Spt-BH.xls]_Spt_52"/>
      <sheetName val="[Spt-BH.xls][Spt-BH.xls]B___201"/>
      <sheetName val="[Spt-BH.xls][Spt-BH.xls]B___202"/>
      <sheetName val="[Spt-BH.xls][Spt-BH.xls]_Spt_54"/>
      <sheetName val="[Spt-BH.xls][Spt-BH.xls]B___209"/>
      <sheetName val="[Spt-BH.xls][Spt-BH.xls]B___210"/>
      <sheetName val="[Spt-BH.xls][Spt-BH.xls]B___211"/>
      <sheetName val="[Spt-BH.xls][Spt-BH.xls]_Spt_55"/>
      <sheetName val="[Spt-BH.xls][Spt-BH.xls]B___212"/>
      <sheetName val="[Spt-BH.xls][Spt-BH.xls]B___213"/>
      <sheetName val="[Spt-BH.xls][Spt-BH.xls]B___214"/>
      <sheetName val="[Spt-BH.xls][Spt-BH.xls]B___215"/>
      <sheetName val="[Spt-BH.xls][Spt-BH.xls]_Spt_56"/>
      <sheetName val="[Spt-BH.xls][Spt-BH.xls]B___216"/>
      <sheetName val="[Spt-BH.xls][Spt-BH.xls]B___217"/>
      <sheetName val="[Spt-BH.xls][Spt-BH.xls]B@[?_x0"/>
      <sheetName val="[Spt-BH.xls]B@[_x005f_x0000__x005f_x0004_@_"/>
      <sheetName val="DB_ET200(R. A)"/>
      <sheetName val="石炭性状"/>
      <sheetName val="SP&amp;ST 제출가"/>
      <sheetName val="산업"/>
      <sheetName val="제출계산서"/>
      <sheetName val="공사내역"/>
      <sheetName val="eq_data"/>
      <sheetName val="가격분석@1100(990104)"/>
      <sheetName val="Escalation"/>
      <sheetName val="예가표"/>
      <sheetName val="TASKRSRC"/>
      <sheetName val="2 BHK"/>
      <sheetName val="BALANCE-IOTL "/>
      <sheetName val="Ra  stair"/>
      <sheetName val="Steel-Circular"/>
      <sheetName val="钢筋"/>
      <sheetName val="Material_"/>
      <sheetName val="Labour_&amp;_Plant"/>
      <sheetName val="pr_cal"/>
      <sheetName val="TRF_details"/>
      <sheetName val="Materials_Cost"/>
      <sheetName val="wt"/>
      <sheetName val="B@___x005f_x005f_x005f_x0004_@_"/>
      <sheetName val="B@__x005f_x005f_x005f_x005f_x00"/>
      <sheetName val="1.01 (a)"/>
      <sheetName val="Labour Rate "/>
      <sheetName val="(M+L)"/>
      <sheetName val="Basic Rate"/>
      <sheetName val="INFLUENCES ON GM"/>
      <sheetName val="Basic Rates"/>
      <sheetName val="activit-graph  "/>
      <sheetName val="電気設備表"/>
      <sheetName val="Mat.Cost"/>
      <sheetName val="Ins &amp; Bonds"/>
      <sheetName val="Site facilities"/>
      <sheetName val="Clients Requirements"/>
      <sheetName val="LTG-STG"/>
      <sheetName val="para"/>
      <sheetName val="kppl pl"/>
      <sheetName val="Pay_Sep06"/>
      <sheetName val="commercial"/>
      <sheetName val="Tender Appraisal"/>
      <sheetName val="FT-05-02Is-5y"/>
      <sheetName val="LIST-SUB-CON"/>
      <sheetName val="HOSPI-01"/>
      <sheetName val="Notes"/>
      <sheetName val="見積書"/>
      <sheetName val="inter"/>
      <sheetName val="SàQa_x005f_x0005_@_x005f_x0000__x005f_x0000__x000"/>
      <sheetName val="B@__@___$_"/>
      <sheetName val="B@__x0000__x0004_@_"/>
      <sheetName val="B@__x005f_x0000__x0"/>
      <sheetName val="Measurements"/>
      <sheetName val="Flooring"/>
      <sheetName val="Ceilings"/>
      <sheetName val="ACAD Finishes"/>
      <sheetName val="Site Details"/>
      <sheetName val="Chair"/>
      <sheetName val="Site Area Statement"/>
      <sheetName val="Doors"/>
      <sheetName val="conc-foot-gradeslab"/>
      <sheetName val="B@___x0004_@__x0000"/>
      <sheetName val="SàQa_x0005_@_x0000__x0000__x000"/>
      <sheetName val="B@___x005f_x005f_x005f_x005f_x0"/>
      <sheetName val="foot-slab reinft"/>
      <sheetName val="MASTER_RATE ANALYSIS"/>
      <sheetName val="Legend"/>
      <sheetName val="매크로"/>
      <sheetName val="2_2_띠장의_설계"/>
      <sheetName val="Abstract_for_Variation1"/>
      <sheetName val="LBD_VARIATION1"/>
      <sheetName val="2_2_띠장의_설계1"/>
      <sheetName val="LT_Motor_catalog1"/>
      <sheetName val="Cable_cat1"/>
      <sheetName val="Abstract_for_Variation3"/>
      <sheetName val="LBD_VARIATION3"/>
      <sheetName val="2_2_띠장의_설계3"/>
      <sheetName val="LT_Motor_catalog3"/>
      <sheetName val="Cable_cat3"/>
      <sheetName val="Abstract_for_Variation2"/>
      <sheetName val="LBD_VARIATION2"/>
      <sheetName val="2_2_띠장의_설계2"/>
      <sheetName val="LT_Motor_catalog2"/>
      <sheetName val="Cable_cat2"/>
      <sheetName val="Abstract_for_Variation4"/>
      <sheetName val="LBD_VARIATION4"/>
      <sheetName val="2_2_띠장의_설계4"/>
      <sheetName val="LT_Motor_catalog4"/>
      <sheetName val="Cable_cat4"/>
      <sheetName val="st"/>
      <sheetName val="PCS DATA"/>
      <sheetName val="SPT_vs_PHI30"/>
      <sheetName val="glass_project_concrete30"/>
      <sheetName val="glass_project_reift30"/>
      <sheetName val="glass_project_indices30"/>
      <sheetName val="SBC-BH_1929"/>
      <sheetName val="Summary_050629"/>
      <sheetName val="Summary_0607-_31_MAR29"/>
      <sheetName val="Rate_Analysis29"/>
      <sheetName val="Civil_Boq28"/>
      <sheetName val="d-safe_DELUXE28"/>
      <sheetName val="BH_12-11-10-1329"/>
      <sheetName val="BH_12-11-10-929"/>
      <sheetName val="BH_36-15-3729"/>
      <sheetName val="BH_16-35-25-1729"/>
      <sheetName val="BH_35-25-1729"/>
      <sheetName val="Sheet1_(2)29"/>
      <sheetName val="PRECAST_lightconc-II28"/>
      <sheetName val="Pile_cap28"/>
      <sheetName val="RCC,Ret__Wall28"/>
      <sheetName val="Form_629"/>
      <sheetName val="PointNo_528"/>
      <sheetName val="E_&amp;_R28"/>
      <sheetName val="Break_up_Sheet28"/>
      <sheetName val="TBAL9697_-group_wise__sdpl28"/>
      <sheetName val="Abstract_Sheet28"/>
      <sheetName val="V_O_4_-_PCC_Qty28"/>
      <sheetName val="Legal_Risk_Analysis28"/>
      <sheetName val="Mix_Design28"/>
      <sheetName val="Fill_this_out_first___28"/>
      <sheetName val="REVISED4A_PROG_PERF-SITE_128"/>
      <sheetName val="BOQ_Direct_selling_cost28"/>
      <sheetName val="BOQ_(2)28"/>
      <sheetName val="CABLE_DATA28"/>
      <sheetName val="final_abstract28"/>
      <sheetName val="INPUT_SHEET28"/>
      <sheetName val="Rev_S1_Abstract28"/>
      <sheetName val="Quantity_Abstract28"/>
      <sheetName val="Staff_Acco_28"/>
      <sheetName val="Pipe_Supports28"/>
      <sheetName val="M-Book_for_Conc28"/>
      <sheetName val="M-Book_for_FW28"/>
      <sheetName val="Load_Details-220kV28"/>
      <sheetName val="beam-reinft-IIInd_floor28"/>
      <sheetName val="Project_Budget_Worksheet28"/>
      <sheetName val="SANJAY_PAL28"/>
      <sheetName val="P_A_SELVAM28"/>
      <sheetName val="ANSARI_28"/>
      <sheetName val="abdesh_pal28"/>
      <sheetName val="sujay_bagchi28"/>
      <sheetName val="S_K_SINHA_BASU28"/>
      <sheetName val="KRISHNA_PRASAD28"/>
      <sheetName val="BARATH_&amp;_CO28"/>
      <sheetName val="L_B_YADAV28"/>
      <sheetName val="DEEPAK_KUMAR28"/>
      <sheetName val="MUKLAL_YADAV28"/>
      <sheetName val="MADHU_SUDHAN28"/>
      <sheetName val="SAUD_ALAM_28"/>
      <sheetName val="RAMESH_BABU28"/>
      <sheetName val="SAILEN_SARKAR28"/>
      <sheetName val="SANJAY_JENA128"/>
      <sheetName val="upendra_saw_28"/>
      <sheetName val="ALLOK_KUMAR_28"/>
      <sheetName val="except_wiring28"/>
      <sheetName val="BOQ_-II_ph_228"/>
      <sheetName val="d-safe_specs27"/>
      <sheetName val="Metso_-_Forth_&amp;_Slurry_11_02_37"/>
      <sheetName val="STAFFSCHED_27"/>
      <sheetName val="Fee_Rate_Summary27"/>
      <sheetName val="class_&amp;_category27"/>
      <sheetName val="Rein-Final_(Ph_1+Ph2)27"/>
      <sheetName val="220_11__BS_27"/>
      <sheetName val="SSR_&amp;_NSSR_Market_final27"/>
      <sheetName val="India_F&amp;S_Template27"/>
      <sheetName val="Quote_Sheet27"/>
      <sheetName val="Site_wise_NADs27"/>
      <sheetName val="Stress_Calculation27"/>
      <sheetName val="Debits_as_on_12_04_0810"/>
      <sheetName val="precast_RC_element27"/>
      <sheetName val="RA_RCC_F27"/>
      <sheetName val="Materials_Cost(PCC)27"/>
      <sheetName val="PRRM_Dashboard10"/>
      <sheetName val="Inputs_&amp;_Summary_Output2"/>
      <sheetName val="Broad_Refresher_Model2"/>
      <sheetName val="plinth_Beam_+_Stirrups_27"/>
      <sheetName val="GF_COLUMNS27"/>
      <sheetName val="G_F_ROOF_BEAM_27"/>
      <sheetName val="GF_SLAB_STEEL27"/>
      <sheetName val="GF_Lintel27"/>
      <sheetName val="GF_Stair27"/>
      <sheetName val="FF_COLUMNS27"/>
      <sheetName val="F_F__Steel_FINAL_(2)27"/>
      <sheetName val="FF_Lintel27"/>
      <sheetName val="FF_Stair27"/>
      <sheetName val="S_F__Steel_FINAL_27"/>
      <sheetName val="SF_Lintel27"/>
      <sheetName val="Cost_of_O_&amp;_O1"/>
      <sheetName val="Staff_Forecast_spread1"/>
      <sheetName val="Direct_cost_shed_A-2_1"/>
      <sheetName val="Basic_Rate"/>
      <sheetName val="INFLUENCES_ON_GM"/>
      <sheetName val="Material_List_1"/>
      <sheetName val="IO_List"/>
      <sheetName val="B@_@__$_x0"/>
      <sheetName val="Break_Up_(bc)"/>
      <sheetName val="Break_Up_(bc1)"/>
      <sheetName val="Break_Up_(bc2)"/>
      <sheetName val="Index_"/>
      <sheetName val="Email_Approval_Template"/>
      <sheetName val="1_Executive_Summary"/>
      <sheetName val="2_Risk_Assessment_Analysis"/>
      <sheetName val="3_Pre-Approval"/>
      <sheetName val="4_CIS"/>
      <sheetName val="5_Change_Order"/>
      <sheetName val="5_1__Re-book_De-book_order"/>
      <sheetName val="6_Contract_Re-estimates"/>
      <sheetName val="7a_BG_Approval_Form"/>
      <sheetName val="7b_BG_Email_Approval_Template"/>
      <sheetName val="8_LAD_Approval_Form"/>
      <sheetName val="9_LOI_Checklist"/>
      <sheetName val="10_RPS_Information_Form"/>
      <sheetName val="11_Proj_Cashflow_"/>
      <sheetName val="11_1_Cash-flow_Chart"/>
      <sheetName val="Threshold_Calculator"/>
      <sheetName val="Version_Control"/>
      <sheetName val="Prebid_Review"/>
      <sheetName val="DJC_Parameters"/>
      <sheetName val="Selling_Summary"/>
      <sheetName val="1-BAS_(cost)"/>
      <sheetName val="Controller_Configuration"/>
      <sheetName val="IO_Summary"/>
      <sheetName val="2-FAS_(cost)"/>
      <sheetName val="Cost_Summary"/>
      <sheetName val="3-PA_(cost)"/>
      <sheetName val="Approved_Make"/>
      <sheetName val="Basis_of_offer"/>
      <sheetName val="High_Level_Summary"/>
      <sheetName val="4-ACS__(cost)"/>
      <sheetName val="5-CCTV__(cost)"/>
      <sheetName val="6-FFT__(cost)"/>
      <sheetName val="7-_Service_Retrofit__(cost)"/>
      <sheetName val="8-Service_PSA,O&amp;M__(cost)"/>
      <sheetName val="9-_Service_L&amp;M__(cost)"/>
      <sheetName val="non_fixed_DJC_"/>
      <sheetName val="10-UPG_(cost)"/>
      <sheetName val="11-ESG__(cost)"/>
      <sheetName val="12-Products_(cost)"/>
      <sheetName val="13-VAV__(cost)"/>
      <sheetName val="14-REF_(cost)"/>
      <sheetName val="15_-_Local_Chiller_(cost)"/>
      <sheetName val="Selling-Local_Chiller"/>
      <sheetName val="Material_Cost_JCS"/>
      <sheetName val="Costing_USD_Chiller"/>
      <sheetName val="Selling-USD_Chiller"/>
      <sheetName val="PRICE_MATRIX_-JCIPL"/>
      <sheetName val="COST_SUMMARY-_JCIPL"/>
      <sheetName val="6_-FFT-JCIPL"/>
      <sheetName val="7-Ser_Retro_-JCIPL"/>
      <sheetName val="8-Ser_PSA,_O&amp;M_-JCIPL"/>
      <sheetName val="9-Ser_L&amp;M_-JCIPL"/>
      <sheetName val="10-UPG_JCIPL"/>
      <sheetName val="11-ESG_JCIPL"/>
      <sheetName val="12-Products_JCIPL"/>
      <sheetName val="13-VAV_JCIPL"/>
      <sheetName val="14-REF_JCMRL_"/>
      <sheetName val="Proj__DJC-JCIPL"/>
      <sheetName val="_L0_DDC_1"/>
      <sheetName val="L0_DDC-2"/>
      <sheetName val="L16_DDC-3"/>
      <sheetName val="L16_DDC-5"/>
      <sheetName val="L17_DDC-6"/>
      <sheetName val="L17_DDC-7_"/>
      <sheetName val="L18_DDC-8"/>
      <sheetName val="2-AutoDialer_Sys"/>
      <sheetName val="1-BAS1_(cost)"/>
      <sheetName val="2-BAS2_(cost)"/>
      <sheetName val="Deviations-Project_Risks"/>
      <sheetName val="IO_Schedule"/>
      <sheetName val="Assumption_Inputs"/>
      <sheetName val="SàQa@²"/>
      <sheetName val="Steel_Payment_Doc"/>
      <sheetName val="Fin_Sum"/>
      <sheetName val="kppl_pl"/>
      <sheetName val="Havells__LT_(XLPE)"/>
      <sheetName val="Works_-_Quote_Sheet"/>
      <sheetName val="PL_Inst_RA_12"/>
      <sheetName val="PACK_(B)"/>
      <sheetName val="_AT-1-220_"/>
      <sheetName val="_BC-220"/>
      <sheetName val="DETAILED__BOQ"/>
      <sheetName val="Mat_Cost"/>
      <sheetName val="Page_1"/>
      <sheetName val="Page_2"/>
      <sheetName val="Page_3"/>
      <sheetName val="Page_4_Installed"/>
      <sheetName val="Page_4_Required"/>
      <sheetName val="Page_5a"/>
      <sheetName val="Page_5b"/>
      <sheetName val="Page_5c"/>
      <sheetName val="Page_5d"/>
      <sheetName val="Page_5e"/>
      <sheetName val="Page_5f"/>
      <sheetName val="Page_5f_(2)"/>
      <sheetName val="Page_6a"/>
      <sheetName val="Page_6b"/>
      <sheetName val="Page_7-1"/>
      <sheetName val="Page_7-2a1-I"/>
      <sheetName val="Page_7-2a1-II"/>
      <sheetName val="Page_7-2a1-III"/>
      <sheetName val="Page_7-2a2"/>
      <sheetName val="Page_7-3"/>
      <sheetName val="Page_7-5a"/>
      <sheetName val="Page_7-5b1"/>
      <sheetName val="Page_7-5b2"/>
      <sheetName val="Page_7-5c"/>
      <sheetName val="Page_7-9a"/>
      <sheetName val="Page_7-9b1"/>
      <sheetName val="Page_7-9b2"/>
      <sheetName val="Page_7-9c"/>
      <sheetName val="Page_7-11a1-I"/>
      <sheetName val="Page_7-11a1-II"/>
      <sheetName val="Page_7-11a1-III"/>
      <sheetName val="Page_7-11a2"/>
      <sheetName val="Page_7-15"/>
      <sheetName val="Page_7-16a"/>
      <sheetName val="Page_7-16b"/>
      <sheetName val="Page_8"/>
      <sheetName val="_"/>
      <sheetName val="Ins_&amp;_Bonds"/>
      <sheetName val="Site_facilities"/>
      <sheetName val="Clients_Requirements"/>
      <sheetName val="Ra__stair"/>
      <sheetName val="syndicate_codes"/>
      <sheetName val="Tender_Appraisal"/>
      <sheetName val="DB_ET200(R__A)"/>
      <sheetName val="SàQa@"/>
      <sheetName val="2_BHK"/>
      <sheetName val="BALANCE-IOTL_"/>
      <sheetName val="[Spt-BH_xls][Spt-BH_xls]B@[@"/>
      <sheetName val="[Spt-BH_xls][Spt-BH_xls]B@[?@?"/>
      <sheetName val="LANGUAGE"/>
      <sheetName val="RCC-Rates"/>
      <sheetName val="BTB"/>
      <sheetName val="cf"/>
      <sheetName val="orders"/>
      <sheetName val="Vind - BtB"/>
      <sheetName val="R2"/>
      <sheetName val="BPL"/>
      <sheetName val="MG"/>
      <sheetName val="FT-05-02Is-"/>
      <sheetName val="[Spt-BH.xls][Spt-BH.xls]B@["/>
      <sheetName val="MRATES"/>
      <sheetName val="[Spt-BH.xls]B____x005f_x0004________6"/>
      <sheetName val="[Spt-BH.xls]B___x005f_x0000__x005f_x0004__6"/>
      <sheetName val="[Spt-BH.xls][Spt-BH.xls]B___233"/>
      <sheetName val="[Spt-BH.xls][Spt-BH.xls]B___234"/>
      <sheetName val="[Spt-BH.xls][Spt-BH.xls]B___228"/>
      <sheetName val="[Spt-BH.xls][Spt-BH.xls]B___229"/>
      <sheetName val="[Spt-BH.xls][Spt-BH.xls]B___235"/>
      <sheetName val="[Spt-BH.xls][Spt-BH.xls]_Spt_63"/>
      <sheetName val="[Spt-BH.xls][Spt-BH.xls]B___236"/>
      <sheetName val="[Spt-BH.xls][Spt-BH.xls]B___237"/>
      <sheetName val="[Spt-BH.xls][Spt-BH.xls]_Spt_61"/>
      <sheetName val="[Spt-BH.xls][Spt-BH.xls]B___230"/>
      <sheetName val="[Spt-BH.xls][Spt-BH.xls]_Spt_62"/>
      <sheetName val="[Spt-BH.xls][Spt-BH.xls]B___231"/>
      <sheetName val="[Spt-BH.xls][Spt-BH.xls]B___232"/>
      <sheetName val="[Spt-BH.xls][Spt-BH.xls]_Spt_60"/>
      <sheetName val="[Spt-BH.xls][Spt-BH.xls]B___223"/>
      <sheetName val="[Spt-BH.xls][Spt-BH.xls]B___224"/>
      <sheetName val="[Spt-BH.xls][Spt-BH.xls]B___218"/>
      <sheetName val="[Spt-BH.xls][Spt-BH.xls]B___219"/>
      <sheetName val="[Spt-BH.xls][Spt-BH.xls]B___225"/>
      <sheetName val="[Spt-BH.xls][Spt-BH.xls]_Spt_59"/>
      <sheetName val="[Spt-BH.xls][Spt-BH.xls]B___226"/>
      <sheetName val="[Spt-BH.xls][Spt-BH.xls]B___227"/>
      <sheetName val="[Spt-BH.xls][Spt-BH.xls]_Spt_57"/>
      <sheetName val="[Spt-BH.xls][Spt-BH.xls]B___220"/>
      <sheetName val="[Spt-BH.xls][Spt-BH.xls]_Spt_58"/>
      <sheetName val="[Spt-BH.xls][Spt-BH.xls]B___221"/>
      <sheetName val="[Spt-BH.xls][Spt-BH.xls]B___222"/>
      <sheetName val="[Spt-BH.xls][Spt-BH.xls]B___238"/>
      <sheetName val="[Spt-BH.xls][Spt-BH.xls]B___239"/>
      <sheetName val="[Spt-BH.xls][Spt-BH.xls]_Spt_64"/>
      <sheetName val="[Spt-BH.xls][Spt-BH.xls]B___240"/>
      <sheetName val="[Spt-BH.xls][Spt-BH.xls]B___241"/>
      <sheetName val="[Spt-BH.xls][Spt-BH.xls]B___242"/>
      <sheetName val="[Spt-BH.xls][Spt-BH.xls]B___243"/>
      <sheetName val="[Spt-BH.xls][Spt-BH.xls]B___244"/>
      <sheetName val="[Spt-BH.xls][Spt-BH.xls]B___245"/>
      <sheetName val="[Spt-BH.xls][Spt-BH.xls]_Spt_66"/>
      <sheetName val="[Spt-BH.xls][Spt-BH.xls]B___246"/>
      <sheetName val="[Spt-BH.xls][Spt-BH.xls]B___247"/>
      <sheetName val="[Spt-BH.xls][Spt-BH.xls]_Spt_65"/>
      <sheetName val="[Spt-BH.xls][Spt-BH.xls]_Spt_67"/>
      <sheetName val="[Spt-BH.xls][Spt-BH.xls]B___248"/>
      <sheetName val="[Spt-BH.xls][Spt-BH.xls]B___249"/>
      <sheetName val="[Spt-BH.xls][Spt-BH.xls]B___250"/>
      <sheetName val="[Spt-BH.xls][Spt-BH.xls]B___251"/>
      <sheetName val="[Spt-BH.xls][Spt-BH.xls]B___252"/>
      <sheetName val="[Spt-BH.xls][Spt-BH.xls]B___253"/>
      <sheetName val="[Spt-BH.xls][Spt-BH.xls]B___254"/>
      <sheetName val="[Spt-BH.xls][Spt-BH.xls]B___255"/>
      <sheetName val="[Spt-BH.xls][Spt-BH.xls]_Spt_69"/>
      <sheetName val="[Spt-BH.xls][Spt-BH.xls]B___256"/>
      <sheetName val="[Spt-BH.xls][Spt-BH.xls]B___257"/>
      <sheetName val="[Spt-BH.xls][Spt-BH.xls]_Spt_68"/>
      <sheetName val="[Spt-BH.xls][Spt-BH.xls]B___258"/>
      <sheetName val="[Spt-BH.xls][Spt-BH.xls]B___259"/>
      <sheetName val="[Spt-BH.xls][Spt-BH.xls]B___260"/>
      <sheetName val="[Spt-BH.xls][Spt-BH.xls]_Spt_71"/>
      <sheetName val="[Spt-BH.xls][Spt-BH.xls]B___261"/>
      <sheetName val="[Spt-BH.xls][Spt-BH.xls]B___262"/>
      <sheetName val="[Spt-BH.xls][Spt-BH.xls]_Spt_70"/>
      <sheetName val="[Spt-BH.xls][Spt-BH.xls]B___263"/>
      <sheetName val="[Spt-BH.xls][Spt-BH.xls]B___264"/>
      <sheetName val="[Spt-BH.xls][Spt-BH.xls]B___265"/>
      <sheetName val="[Spt-BH.xls][Spt-BH.xls]B___266"/>
      <sheetName val="[Spt-BH.xls][Spt-BH.xls]B___267"/>
      <sheetName val="[Spt-BH.xls][Spt-BH.xls]B___268"/>
      <sheetName val="[Spt-BH.xls][Spt-BH.xls]B___269"/>
      <sheetName val="[Spt-BH.xls][Spt-BH.xls]_Spt_72"/>
      <sheetName val="[Spt-BH.xls][Spt-BH.xls]B___270"/>
      <sheetName val="[Spt-BH.xls][Spt-BH.xls]B___271"/>
      <sheetName val="[Spt-BH.xls][Spt-BH.xls]B___272"/>
    </sheetNames>
    <sheetDataSet>
      <sheetData sheetId="0"/>
      <sheetData sheetId="1">
        <row r="1">
          <cell r="J1">
            <v>1.7453292519943295E-2</v>
          </cell>
        </row>
      </sheetData>
      <sheetData sheetId="2">
        <row r="1">
          <cell r="J1">
            <v>1.7453292519943295E-2</v>
          </cell>
        </row>
      </sheetData>
      <sheetData sheetId="3">
        <row r="1">
          <cell r="J1">
            <v>1.7453292519943295E-2</v>
          </cell>
        </row>
        <row r="2">
          <cell r="B2">
            <v>1</v>
          </cell>
          <cell r="C2">
            <v>25</v>
          </cell>
        </row>
        <row r="3">
          <cell r="B3">
            <v>2</v>
          </cell>
          <cell r="C3">
            <v>25</v>
          </cell>
        </row>
        <row r="4">
          <cell r="B4">
            <v>3</v>
          </cell>
          <cell r="C4">
            <v>25</v>
          </cell>
        </row>
        <row r="5">
          <cell r="B5">
            <v>4</v>
          </cell>
          <cell r="C5">
            <v>25</v>
          </cell>
        </row>
        <row r="6">
          <cell r="B6">
            <v>5</v>
          </cell>
          <cell r="C6">
            <v>28</v>
          </cell>
        </row>
        <row r="7">
          <cell r="B7">
            <v>6</v>
          </cell>
          <cell r="C7">
            <v>28.5</v>
          </cell>
        </row>
        <row r="8">
          <cell r="B8">
            <v>7</v>
          </cell>
          <cell r="C8">
            <v>29</v>
          </cell>
        </row>
        <row r="9">
          <cell r="B9">
            <v>8</v>
          </cell>
          <cell r="C9">
            <v>29</v>
          </cell>
        </row>
        <row r="10">
          <cell r="B10">
            <v>9</v>
          </cell>
          <cell r="C10">
            <v>30</v>
          </cell>
        </row>
        <row r="11">
          <cell r="B11">
            <v>10</v>
          </cell>
          <cell r="C11">
            <v>30</v>
          </cell>
        </row>
        <row r="12">
          <cell r="B12">
            <v>11</v>
          </cell>
          <cell r="C12">
            <v>30</v>
          </cell>
        </row>
        <row r="13">
          <cell r="B13">
            <v>12</v>
          </cell>
          <cell r="C13">
            <v>31</v>
          </cell>
        </row>
        <row r="14">
          <cell r="B14">
            <v>13</v>
          </cell>
          <cell r="C14">
            <v>31</v>
          </cell>
        </row>
        <row r="15">
          <cell r="B15">
            <v>14</v>
          </cell>
          <cell r="C15">
            <v>31</v>
          </cell>
        </row>
        <row r="16">
          <cell r="B16">
            <v>15</v>
          </cell>
          <cell r="C16">
            <v>32</v>
          </cell>
        </row>
        <row r="17">
          <cell r="B17">
            <v>16</v>
          </cell>
          <cell r="C17">
            <v>32</v>
          </cell>
        </row>
        <row r="18">
          <cell r="B18">
            <v>17</v>
          </cell>
          <cell r="C18">
            <v>32</v>
          </cell>
        </row>
        <row r="19">
          <cell r="B19">
            <v>18</v>
          </cell>
          <cell r="C19">
            <v>33</v>
          </cell>
        </row>
        <row r="20">
          <cell r="B20">
            <v>19</v>
          </cell>
          <cell r="C20">
            <v>33</v>
          </cell>
        </row>
        <row r="21">
          <cell r="B21">
            <v>20</v>
          </cell>
          <cell r="C21">
            <v>33</v>
          </cell>
        </row>
        <row r="22">
          <cell r="B22">
            <v>21</v>
          </cell>
          <cell r="C22">
            <v>33</v>
          </cell>
        </row>
        <row r="23">
          <cell r="B23">
            <v>22</v>
          </cell>
          <cell r="C23">
            <v>34</v>
          </cell>
        </row>
        <row r="24">
          <cell r="B24">
            <v>23</v>
          </cell>
          <cell r="C24">
            <v>34</v>
          </cell>
        </row>
        <row r="25">
          <cell r="B25">
            <v>24</v>
          </cell>
          <cell r="C25">
            <v>35</v>
          </cell>
        </row>
        <row r="26">
          <cell r="B26">
            <v>25</v>
          </cell>
          <cell r="C26">
            <v>35</v>
          </cell>
        </row>
        <row r="27">
          <cell r="B27">
            <v>26</v>
          </cell>
          <cell r="C27">
            <v>35</v>
          </cell>
        </row>
        <row r="28">
          <cell r="B28">
            <v>27</v>
          </cell>
          <cell r="C28">
            <v>35</v>
          </cell>
        </row>
        <row r="29">
          <cell r="B29">
            <v>28</v>
          </cell>
          <cell r="C29">
            <v>36</v>
          </cell>
        </row>
        <row r="30">
          <cell r="B30">
            <v>29</v>
          </cell>
          <cell r="C30">
            <v>36</v>
          </cell>
        </row>
        <row r="31">
          <cell r="B31">
            <v>30</v>
          </cell>
          <cell r="C31">
            <v>36</v>
          </cell>
        </row>
        <row r="32">
          <cell r="B32">
            <v>31</v>
          </cell>
          <cell r="C32">
            <v>36</v>
          </cell>
        </row>
        <row r="33">
          <cell r="B33">
            <v>32</v>
          </cell>
          <cell r="C33">
            <v>37</v>
          </cell>
        </row>
        <row r="34">
          <cell r="B34">
            <v>33</v>
          </cell>
          <cell r="C34">
            <v>36</v>
          </cell>
        </row>
        <row r="35">
          <cell r="B35">
            <v>34</v>
          </cell>
          <cell r="C35">
            <v>37</v>
          </cell>
        </row>
        <row r="36">
          <cell r="B36">
            <v>35</v>
          </cell>
          <cell r="C36">
            <v>37</v>
          </cell>
        </row>
        <row r="37">
          <cell r="B37">
            <v>36</v>
          </cell>
          <cell r="C37">
            <v>38</v>
          </cell>
        </row>
        <row r="38">
          <cell r="B38">
            <v>37</v>
          </cell>
          <cell r="C38">
            <v>38</v>
          </cell>
        </row>
        <row r="39">
          <cell r="B39">
            <v>38</v>
          </cell>
          <cell r="C39">
            <v>38</v>
          </cell>
        </row>
        <row r="40">
          <cell r="B40">
            <v>39</v>
          </cell>
          <cell r="C40">
            <v>38</v>
          </cell>
        </row>
        <row r="41">
          <cell r="B41">
            <v>40</v>
          </cell>
          <cell r="C41">
            <v>39</v>
          </cell>
        </row>
        <row r="42">
          <cell r="B42">
            <v>41</v>
          </cell>
          <cell r="C42">
            <v>39</v>
          </cell>
        </row>
        <row r="43">
          <cell r="B43">
            <v>42</v>
          </cell>
          <cell r="C43">
            <v>39</v>
          </cell>
        </row>
        <row r="44">
          <cell r="B44">
            <v>43</v>
          </cell>
          <cell r="C44">
            <v>39</v>
          </cell>
        </row>
        <row r="45">
          <cell r="B45">
            <v>44</v>
          </cell>
          <cell r="C45">
            <v>39</v>
          </cell>
        </row>
        <row r="46">
          <cell r="B46">
            <v>45</v>
          </cell>
          <cell r="C46">
            <v>39</v>
          </cell>
        </row>
        <row r="47">
          <cell r="B47">
            <v>46</v>
          </cell>
          <cell r="C47">
            <v>39</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row r="1">
          <cell r="J1">
            <v>1.7453292519943295E-2</v>
          </cell>
        </row>
      </sheetData>
      <sheetData sheetId="5">
        <row r="1">
          <cell r="J1">
            <v>1.7453292519943295E-2</v>
          </cell>
        </row>
      </sheetData>
      <sheetData sheetId="6">
        <row r="2">
          <cell r="B2">
            <v>1</v>
          </cell>
        </row>
      </sheetData>
      <sheetData sheetId="7">
        <row r="1">
          <cell r="J1">
            <v>1.7453292519943295E-2</v>
          </cell>
        </row>
      </sheetData>
      <sheetData sheetId="8">
        <row r="1">
          <cell r="J1">
            <v>1.7453292519943295E-2</v>
          </cell>
        </row>
      </sheetData>
      <sheetData sheetId="9">
        <row r="1">
          <cell r="J1">
            <v>1.7453292519943295E-2</v>
          </cell>
        </row>
      </sheetData>
      <sheetData sheetId="10">
        <row r="1">
          <cell r="J1">
            <v>1.7453292519943295E-2</v>
          </cell>
        </row>
      </sheetData>
      <sheetData sheetId="11"/>
      <sheetData sheetId="12">
        <row r="1">
          <cell r="J1">
            <v>1.7453292519943295E-2</v>
          </cell>
        </row>
      </sheetData>
      <sheetData sheetId="13">
        <row r="1">
          <cell r="J1">
            <v>1.7453292519943295E-2</v>
          </cell>
        </row>
      </sheetData>
      <sheetData sheetId="14"/>
      <sheetData sheetId="15">
        <row r="1">
          <cell r="J1">
            <v>1.7453292519943295E-2</v>
          </cell>
        </row>
      </sheetData>
      <sheetData sheetId="16">
        <row r="1">
          <cell r="J1">
            <v>1.7453292519943295E-2</v>
          </cell>
        </row>
      </sheetData>
      <sheetData sheetId="17">
        <row r="1">
          <cell r="J1">
            <v>1.7453292519943295E-2</v>
          </cell>
        </row>
      </sheetData>
      <sheetData sheetId="18">
        <row r="1">
          <cell r="J1">
            <v>1.7453292519943295E-2</v>
          </cell>
        </row>
      </sheetData>
      <sheetData sheetId="19">
        <row r="1">
          <cell r="J1">
            <v>1.7453292519943295E-2</v>
          </cell>
        </row>
      </sheetData>
      <sheetData sheetId="20">
        <row r="1">
          <cell r="J1">
            <v>1.7453292519943295E-2</v>
          </cell>
        </row>
      </sheetData>
      <sheetData sheetId="21">
        <row r="1">
          <cell r="J1">
            <v>1.7453292519943295E-2</v>
          </cell>
        </row>
      </sheetData>
      <sheetData sheetId="22">
        <row r="1">
          <cell r="J1">
            <v>1.7453292519943295E-2</v>
          </cell>
        </row>
      </sheetData>
      <sheetData sheetId="23">
        <row r="1">
          <cell r="J1">
            <v>1.7453292519943295E-2</v>
          </cell>
        </row>
      </sheetData>
      <sheetData sheetId="24">
        <row r="1">
          <cell r="J1">
            <v>1.7453292519943295E-2</v>
          </cell>
        </row>
      </sheetData>
      <sheetData sheetId="25">
        <row r="1">
          <cell r="J1">
            <v>1.7453292519943295E-2</v>
          </cell>
        </row>
      </sheetData>
      <sheetData sheetId="26">
        <row r="1">
          <cell r="J1">
            <v>1.7453292519943295E-2</v>
          </cell>
        </row>
      </sheetData>
      <sheetData sheetId="27">
        <row r="1">
          <cell r="J1">
            <v>1.7453292519943295E-2</v>
          </cell>
        </row>
      </sheetData>
      <sheetData sheetId="28">
        <row r="1">
          <cell r="J1">
            <v>1.7453292519943295E-2</v>
          </cell>
        </row>
      </sheetData>
      <sheetData sheetId="29">
        <row r="1">
          <cell r="J1">
            <v>1.7453292519943295E-2</v>
          </cell>
        </row>
      </sheetData>
      <sheetData sheetId="30">
        <row r="1">
          <cell r="J1">
            <v>1.7453292519943295E-2</v>
          </cell>
        </row>
      </sheetData>
      <sheetData sheetId="31">
        <row r="1">
          <cell r="J1">
            <v>1.7453292519943295E-2</v>
          </cell>
        </row>
      </sheetData>
      <sheetData sheetId="32">
        <row r="1">
          <cell r="J1">
            <v>1.7453292519943295E-2</v>
          </cell>
        </row>
      </sheetData>
      <sheetData sheetId="33">
        <row r="1">
          <cell r="J1">
            <v>1.7453292519943295E-2</v>
          </cell>
        </row>
      </sheetData>
      <sheetData sheetId="34">
        <row r="1">
          <cell r="J1">
            <v>1.7453292519943295E-2</v>
          </cell>
        </row>
      </sheetData>
      <sheetData sheetId="35">
        <row r="1">
          <cell r="J1">
            <v>1.7453292519943295E-2</v>
          </cell>
        </row>
      </sheetData>
      <sheetData sheetId="36">
        <row r="1">
          <cell r="J1">
            <v>1.7453292519943295E-2</v>
          </cell>
        </row>
      </sheetData>
      <sheetData sheetId="37">
        <row r="1">
          <cell r="J1">
            <v>1.7453292519943295E-2</v>
          </cell>
        </row>
      </sheetData>
      <sheetData sheetId="38">
        <row r="1">
          <cell r="J1">
            <v>1.7453292519943295E-2</v>
          </cell>
        </row>
      </sheetData>
      <sheetData sheetId="39">
        <row r="1">
          <cell r="J1">
            <v>1.7453292519943295E-2</v>
          </cell>
        </row>
      </sheetData>
      <sheetData sheetId="40">
        <row r="1">
          <cell r="J1">
            <v>1.7453292519943295E-2</v>
          </cell>
        </row>
      </sheetData>
      <sheetData sheetId="41">
        <row r="1">
          <cell r="J1">
            <v>1.7453292519943295E-2</v>
          </cell>
        </row>
      </sheetData>
      <sheetData sheetId="42">
        <row r="1">
          <cell r="J1">
            <v>1.7453292519943295E-2</v>
          </cell>
        </row>
      </sheetData>
      <sheetData sheetId="43">
        <row r="1">
          <cell r="J1">
            <v>1.7453292519943295E-2</v>
          </cell>
        </row>
      </sheetData>
      <sheetData sheetId="44">
        <row r="1">
          <cell r="J1">
            <v>1.7453292519943295E-2</v>
          </cell>
        </row>
      </sheetData>
      <sheetData sheetId="45">
        <row r="1">
          <cell r="J1">
            <v>1.7453292519943295E-2</v>
          </cell>
        </row>
      </sheetData>
      <sheetData sheetId="46">
        <row r="1">
          <cell r="J1">
            <v>1.7453292519943295E-2</v>
          </cell>
        </row>
      </sheetData>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ow r="2">
          <cell r="B2">
            <v>1</v>
          </cell>
        </row>
      </sheetData>
      <sheetData sheetId="204" refreshError="1"/>
      <sheetData sheetId="205" refreshError="1"/>
      <sheetData sheetId="206"/>
      <sheetData sheetId="207">
        <row r="1">
          <cell r="J1">
            <v>1.7453292519943295E-2</v>
          </cell>
        </row>
      </sheetData>
      <sheetData sheetId="208">
        <row r="1">
          <cell r="J1">
            <v>1.7453292519943295E-2</v>
          </cell>
        </row>
      </sheetData>
      <sheetData sheetId="209">
        <row r="1">
          <cell r="J1">
            <v>1.7453292519943295E-2</v>
          </cell>
        </row>
      </sheetData>
      <sheetData sheetId="210">
        <row r="1">
          <cell r="J1">
            <v>1.7453292519943295E-2</v>
          </cell>
        </row>
      </sheetData>
      <sheetData sheetId="211">
        <row r="1">
          <cell r="J1">
            <v>1.7453292519943295E-2</v>
          </cell>
        </row>
      </sheetData>
      <sheetData sheetId="212">
        <row r="1">
          <cell r="J1">
            <v>1.7453292519943295E-2</v>
          </cell>
        </row>
      </sheetData>
      <sheetData sheetId="213">
        <row r="1">
          <cell r="J1">
            <v>1.7453292519943295E-2</v>
          </cell>
        </row>
      </sheetData>
      <sheetData sheetId="214">
        <row r="1">
          <cell r="J1">
            <v>1.7453292519943295E-2</v>
          </cell>
        </row>
      </sheetData>
      <sheetData sheetId="215">
        <row r="1">
          <cell r="J1">
            <v>1.7453292519943295E-2</v>
          </cell>
        </row>
      </sheetData>
      <sheetData sheetId="216">
        <row r="1">
          <cell r="J1">
            <v>1.7453292519943295E-2</v>
          </cell>
        </row>
      </sheetData>
      <sheetData sheetId="217">
        <row r="1">
          <cell r="J1">
            <v>1.7453292519943295E-2</v>
          </cell>
        </row>
      </sheetData>
      <sheetData sheetId="218">
        <row r="1">
          <cell r="J1">
            <v>1.7453292519943295E-2</v>
          </cell>
        </row>
      </sheetData>
      <sheetData sheetId="219">
        <row r="1">
          <cell r="J1">
            <v>1.7453292519943295E-2</v>
          </cell>
        </row>
      </sheetData>
      <sheetData sheetId="220">
        <row r="1">
          <cell r="J1">
            <v>1.7453292519943295E-2</v>
          </cell>
        </row>
      </sheetData>
      <sheetData sheetId="221">
        <row r="1">
          <cell r="J1">
            <v>1.7453292519943295E-2</v>
          </cell>
        </row>
      </sheetData>
      <sheetData sheetId="222">
        <row r="1">
          <cell r="J1">
            <v>1.7453292519943295E-2</v>
          </cell>
        </row>
      </sheetData>
      <sheetData sheetId="223">
        <row r="1">
          <cell r="J1">
            <v>1.7453292519943295E-2</v>
          </cell>
        </row>
      </sheetData>
      <sheetData sheetId="224">
        <row r="1">
          <cell r="J1">
            <v>1.7453292519943295E-2</v>
          </cell>
        </row>
      </sheetData>
      <sheetData sheetId="225">
        <row r="1">
          <cell r="J1">
            <v>1.7453292519943295E-2</v>
          </cell>
        </row>
      </sheetData>
      <sheetData sheetId="226">
        <row r="1">
          <cell r="J1">
            <v>1.7453292519943295E-2</v>
          </cell>
        </row>
      </sheetData>
      <sheetData sheetId="227">
        <row r="1">
          <cell r="J1">
            <v>1.7453292519943295E-2</v>
          </cell>
        </row>
      </sheetData>
      <sheetData sheetId="228">
        <row r="1">
          <cell r="J1">
            <v>1.7453292519943295E-2</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ow r="1">
          <cell r="J1">
            <v>1.7453292519943295E-2</v>
          </cell>
        </row>
      </sheetData>
      <sheetData sheetId="238" refreshError="1"/>
      <sheetData sheetId="239" refreshError="1"/>
      <sheetData sheetId="240">
        <row r="1">
          <cell r="J1">
            <v>1.7453292519943295E-2</v>
          </cell>
        </row>
      </sheetData>
      <sheetData sheetId="241" refreshError="1"/>
      <sheetData sheetId="242" refreshError="1"/>
      <sheetData sheetId="243" refreshError="1"/>
      <sheetData sheetId="244" refreshError="1"/>
      <sheetData sheetId="245" refreshError="1"/>
      <sheetData sheetId="246" refreshError="1"/>
      <sheetData sheetId="247">
        <row r="1">
          <cell r="J1">
            <v>1.7453292519943295E-2</v>
          </cell>
        </row>
      </sheetData>
      <sheetData sheetId="248">
        <row r="1">
          <cell r="J1">
            <v>1.7453292519943295E-2</v>
          </cell>
        </row>
      </sheetData>
      <sheetData sheetId="249"/>
      <sheetData sheetId="250" refreshError="1"/>
      <sheetData sheetId="251" refreshError="1"/>
      <sheetData sheetId="252" refreshError="1"/>
      <sheetData sheetId="253">
        <row r="1">
          <cell r="J1">
            <v>1.7453292519943295E-2</v>
          </cell>
        </row>
      </sheetData>
      <sheetData sheetId="254">
        <row r="1">
          <cell r="J1">
            <v>1.7453292519943295E-2</v>
          </cell>
        </row>
      </sheetData>
      <sheetData sheetId="255">
        <row r="1">
          <cell r="J1">
            <v>1.7453292519943295E-2</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ow r="1">
          <cell r="J1">
            <v>1.7453292519943295E-2</v>
          </cell>
        </row>
      </sheetData>
      <sheetData sheetId="265">
        <row r="1">
          <cell r="J1">
            <v>1.7453292519943295E-2</v>
          </cell>
        </row>
      </sheetData>
      <sheetData sheetId="266">
        <row r="1">
          <cell r="J1">
            <v>1.7453292519943295E-2</v>
          </cell>
        </row>
      </sheetData>
      <sheetData sheetId="267">
        <row r="1">
          <cell r="J1">
            <v>1.7453292519943295E-2</v>
          </cell>
        </row>
      </sheetData>
      <sheetData sheetId="268">
        <row r="1">
          <cell r="J1">
            <v>1.7453292519943295E-2</v>
          </cell>
        </row>
      </sheetData>
      <sheetData sheetId="269">
        <row r="1">
          <cell r="J1">
            <v>1.7453292519943295E-2</v>
          </cell>
        </row>
      </sheetData>
      <sheetData sheetId="270">
        <row r="1">
          <cell r="J1">
            <v>1.7453292519943295E-2</v>
          </cell>
        </row>
      </sheetData>
      <sheetData sheetId="271">
        <row r="1">
          <cell r="J1">
            <v>1.7453292519943295E-2</v>
          </cell>
        </row>
      </sheetData>
      <sheetData sheetId="272">
        <row r="1">
          <cell r="J1">
            <v>1.7453292519943295E-2</v>
          </cell>
        </row>
      </sheetData>
      <sheetData sheetId="273">
        <row r="1">
          <cell r="J1">
            <v>1.7453292519943295E-2</v>
          </cell>
        </row>
      </sheetData>
      <sheetData sheetId="274">
        <row r="1">
          <cell r="J1">
            <v>1.7453292519943295E-2</v>
          </cell>
        </row>
      </sheetData>
      <sheetData sheetId="275">
        <row r="1">
          <cell r="J1">
            <v>1.7453292519943295E-2</v>
          </cell>
        </row>
      </sheetData>
      <sheetData sheetId="276">
        <row r="1">
          <cell r="J1">
            <v>1.7453292519943295E-2</v>
          </cell>
        </row>
      </sheetData>
      <sheetData sheetId="277">
        <row r="1">
          <cell r="J1">
            <v>1.7453292519943295E-2</v>
          </cell>
        </row>
      </sheetData>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ow r="1">
          <cell r="J1">
            <v>1.7453292519943295E-2</v>
          </cell>
        </row>
      </sheetData>
      <sheetData sheetId="315"/>
      <sheetData sheetId="316">
        <row r="1">
          <cell r="J1">
            <v>1.7453292519943295E-2</v>
          </cell>
        </row>
      </sheetData>
      <sheetData sheetId="317">
        <row r="2">
          <cell r="B2">
            <v>1</v>
          </cell>
        </row>
      </sheetData>
      <sheetData sheetId="318"/>
      <sheetData sheetId="319">
        <row r="1">
          <cell r="J1">
            <v>1.7453292519943295E-2</v>
          </cell>
        </row>
      </sheetData>
      <sheetData sheetId="320">
        <row r="1">
          <cell r="J1">
            <v>1.7453292519943295E-2</v>
          </cell>
        </row>
      </sheetData>
      <sheetData sheetId="321">
        <row r="1">
          <cell r="J1">
            <v>1.7453292519943295E-2</v>
          </cell>
        </row>
      </sheetData>
      <sheetData sheetId="322">
        <row r="1">
          <cell r="J1">
            <v>1.7453292519943295E-2</v>
          </cell>
        </row>
      </sheetData>
      <sheetData sheetId="323">
        <row r="1">
          <cell r="J1">
            <v>1.7453292519943295E-2</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ow r="1">
          <cell r="J1">
            <v>1.7453292519943295E-2</v>
          </cell>
        </row>
      </sheetData>
      <sheetData sheetId="355" refreshError="1"/>
      <sheetData sheetId="356" refreshError="1"/>
      <sheetData sheetId="357" refreshError="1"/>
      <sheetData sheetId="358" refreshError="1"/>
      <sheetData sheetId="359" refreshError="1"/>
      <sheetData sheetId="360" refreshError="1"/>
      <sheetData sheetId="361" refreshError="1"/>
      <sheetData sheetId="362">
        <row r="1">
          <cell r="J1">
            <v>1.7453292519943295E-2</v>
          </cell>
        </row>
      </sheetData>
      <sheetData sheetId="363">
        <row r="1">
          <cell r="J1">
            <v>1.7453292519943295E-2</v>
          </cell>
        </row>
      </sheetData>
      <sheetData sheetId="364">
        <row r="1">
          <cell r="J1">
            <v>1.7453292519943295E-2</v>
          </cell>
        </row>
      </sheetData>
      <sheetData sheetId="365">
        <row r="1">
          <cell r="J1">
            <v>1.7453292519943295E-2</v>
          </cell>
        </row>
      </sheetData>
      <sheetData sheetId="366">
        <row r="1">
          <cell r="J1">
            <v>1.7453292519943295E-2</v>
          </cell>
        </row>
      </sheetData>
      <sheetData sheetId="367" refreshError="1"/>
      <sheetData sheetId="368" refreshError="1"/>
      <sheetData sheetId="369">
        <row r="1">
          <cell r="J1">
            <v>1.7453292519943295E-2</v>
          </cell>
        </row>
      </sheetData>
      <sheetData sheetId="370" refreshError="1"/>
      <sheetData sheetId="371" refreshError="1"/>
      <sheetData sheetId="372" refreshError="1"/>
      <sheetData sheetId="373" refreshError="1"/>
      <sheetData sheetId="374" refreshError="1"/>
      <sheetData sheetId="375" refreshError="1"/>
      <sheetData sheetId="376" refreshError="1"/>
      <sheetData sheetId="377">
        <row r="1">
          <cell r="J1">
            <v>1.7453292519943295E-2</v>
          </cell>
        </row>
      </sheetData>
      <sheetData sheetId="378" refreshError="1"/>
      <sheetData sheetId="379" refreshError="1"/>
      <sheetData sheetId="380" refreshError="1"/>
      <sheetData sheetId="381" refreshError="1"/>
      <sheetData sheetId="382" refreshError="1"/>
      <sheetData sheetId="383" refreshError="1"/>
      <sheetData sheetId="384" refreshError="1"/>
      <sheetData sheetId="385">
        <row r="1">
          <cell r="J1">
            <v>1.7453292519943295E-2</v>
          </cell>
        </row>
      </sheetData>
      <sheetData sheetId="386"/>
      <sheetData sheetId="387">
        <row r="1">
          <cell r="J1">
            <v>1.7453292519943295E-2</v>
          </cell>
        </row>
      </sheetData>
      <sheetData sheetId="388">
        <row r="1">
          <cell r="J1">
            <v>1.7453292519943295E-2</v>
          </cell>
        </row>
      </sheetData>
      <sheetData sheetId="389">
        <row r="1">
          <cell r="J1">
            <v>1.7453292519943295E-2</v>
          </cell>
        </row>
      </sheetData>
      <sheetData sheetId="390">
        <row r="1">
          <cell r="J1">
            <v>1.7453292519943295E-2</v>
          </cell>
        </row>
      </sheetData>
      <sheetData sheetId="391">
        <row r="1">
          <cell r="J1">
            <v>1.7453292519943295E-2</v>
          </cell>
        </row>
      </sheetData>
      <sheetData sheetId="392">
        <row r="1">
          <cell r="J1">
            <v>1.7453292519943295E-2</v>
          </cell>
        </row>
      </sheetData>
      <sheetData sheetId="393" refreshError="1"/>
      <sheetData sheetId="394">
        <row r="1">
          <cell r="J1">
            <v>1.7453292519943295E-2</v>
          </cell>
        </row>
      </sheetData>
      <sheetData sheetId="395">
        <row r="1">
          <cell r="J1">
            <v>1.7453292519943295E-2</v>
          </cell>
        </row>
      </sheetData>
      <sheetData sheetId="396">
        <row r="1">
          <cell r="J1">
            <v>1.7453292519943295E-2</v>
          </cell>
        </row>
      </sheetData>
      <sheetData sheetId="397">
        <row r="1">
          <cell r="J1">
            <v>1.7453292519943295E-2</v>
          </cell>
        </row>
      </sheetData>
      <sheetData sheetId="398">
        <row r="1">
          <cell r="J1">
            <v>1.7453292519943295E-2</v>
          </cell>
        </row>
      </sheetData>
      <sheetData sheetId="399">
        <row r="1">
          <cell r="J1">
            <v>1.7453292519943295E-2</v>
          </cell>
        </row>
      </sheetData>
      <sheetData sheetId="400">
        <row r="1">
          <cell r="J1">
            <v>1.7453292519943295E-2</v>
          </cell>
        </row>
      </sheetData>
      <sheetData sheetId="401">
        <row r="1">
          <cell r="J1">
            <v>1.7453292519943295E-2</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ow r="2">
          <cell r="B2">
            <v>1</v>
          </cell>
        </row>
      </sheetData>
      <sheetData sheetId="421">
        <row r="2">
          <cell r="B2">
            <v>1</v>
          </cell>
        </row>
      </sheetData>
      <sheetData sheetId="422">
        <row r="2">
          <cell r="B2">
            <v>1</v>
          </cell>
        </row>
      </sheetData>
      <sheetData sheetId="423">
        <row r="1">
          <cell r="J1">
            <v>1.7453292519943295E-2</v>
          </cell>
        </row>
      </sheetData>
      <sheetData sheetId="424">
        <row r="1">
          <cell r="J1">
            <v>1.7453292519943295E-2</v>
          </cell>
        </row>
      </sheetData>
      <sheetData sheetId="425">
        <row r="1">
          <cell r="J1">
            <v>1.7453292519943295E-2</v>
          </cell>
        </row>
      </sheetData>
      <sheetData sheetId="426">
        <row r="1">
          <cell r="J1">
            <v>1.7453292519943295E-2</v>
          </cell>
        </row>
      </sheetData>
      <sheetData sheetId="427">
        <row r="1">
          <cell r="J1">
            <v>1.7453292519943295E-2</v>
          </cell>
        </row>
      </sheetData>
      <sheetData sheetId="428" refreshError="1"/>
      <sheetData sheetId="429">
        <row r="1">
          <cell r="J1">
            <v>1.7453292519943295E-2</v>
          </cell>
        </row>
      </sheetData>
      <sheetData sheetId="430">
        <row r="1">
          <cell r="J1">
            <v>1.7453292519943295E-2</v>
          </cell>
        </row>
      </sheetData>
      <sheetData sheetId="431">
        <row r="1">
          <cell r="J1">
            <v>1.7453292519943295E-2</v>
          </cell>
        </row>
      </sheetData>
      <sheetData sheetId="432">
        <row r="1">
          <cell r="J1">
            <v>1.7453292519943295E-2</v>
          </cell>
        </row>
      </sheetData>
      <sheetData sheetId="433">
        <row r="1">
          <cell r="J1">
            <v>1.7453292519943295E-2</v>
          </cell>
        </row>
      </sheetData>
      <sheetData sheetId="434">
        <row r="1">
          <cell r="J1">
            <v>1.7453292519943295E-2</v>
          </cell>
        </row>
      </sheetData>
      <sheetData sheetId="435">
        <row r="1">
          <cell r="J1">
            <v>1.7453292519943295E-2</v>
          </cell>
        </row>
      </sheetData>
      <sheetData sheetId="436">
        <row r="1">
          <cell r="J1">
            <v>1.7453292519943295E-2</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ow r="1">
          <cell r="J1">
            <v>1.7453292519943295E-2</v>
          </cell>
        </row>
      </sheetData>
      <sheetData sheetId="449">
        <row r="1">
          <cell r="J1">
            <v>1.7453292519943295E-2</v>
          </cell>
        </row>
      </sheetData>
      <sheetData sheetId="450">
        <row r="1">
          <cell r="J1">
            <v>1.7453292519943295E-2</v>
          </cell>
        </row>
      </sheetData>
      <sheetData sheetId="451">
        <row r="1">
          <cell r="J1">
            <v>1.7453292519943295E-2</v>
          </cell>
        </row>
      </sheetData>
      <sheetData sheetId="452">
        <row r="1">
          <cell r="J1">
            <v>1.7453292519943295E-2</v>
          </cell>
        </row>
      </sheetData>
      <sheetData sheetId="453">
        <row r="1">
          <cell r="J1">
            <v>1.7453292519943295E-2</v>
          </cell>
        </row>
      </sheetData>
      <sheetData sheetId="454">
        <row r="1">
          <cell r="J1">
            <v>1.7453292519943295E-2</v>
          </cell>
        </row>
      </sheetData>
      <sheetData sheetId="455">
        <row r="1">
          <cell r="J1">
            <v>1.7453292519943295E-2</v>
          </cell>
        </row>
      </sheetData>
      <sheetData sheetId="456">
        <row r="1">
          <cell r="J1">
            <v>1.7453292519943295E-2</v>
          </cell>
        </row>
      </sheetData>
      <sheetData sheetId="457">
        <row r="1">
          <cell r="J1">
            <v>1.7453292519943295E-2</v>
          </cell>
        </row>
      </sheetData>
      <sheetData sheetId="458">
        <row r="1">
          <cell r="J1">
            <v>1.7453292519943295E-2</v>
          </cell>
        </row>
      </sheetData>
      <sheetData sheetId="459">
        <row r="1">
          <cell r="J1">
            <v>1.7453292519943295E-2</v>
          </cell>
        </row>
      </sheetData>
      <sheetData sheetId="460">
        <row r="1">
          <cell r="J1">
            <v>1.7453292519943295E-2</v>
          </cell>
        </row>
      </sheetData>
      <sheetData sheetId="461">
        <row r="1">
          <cell r="J1">
            <v>1.7453292519943295E-2</v>
          </cell>
        </row>
      </sheetData>
      <sheetData sheetId="462">
        <row r="1">
          <cell r="J1">
            <v>1.7453292519943295E-2</v>
          </cell>
        </row>
      </sheetData>
      <sheetData sheetId="463">
        <row r="1">
          <cell r="J1">
            <v>1.7453292519943295E-2</v>
          </cell>
        </row>
      </sheetData>
      <sheetData sheetId="464">
        <row r="1">
          <cell r="J1">
            <v>1.7453292519943295E-2</v>
          </cell>
        </row>
      </sheetData>
      <sheetData sheetId="465">
        <row r="1">
          <cell r="J1">
            <v>1.7453292519943295E-2</v>
          </cell>
        </row>
      </sheetData>
      <sheetData sheetId="466">
        <row r="1">
          <cell r="J1">
            <v>1.7453292519943295E-2</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ow r="1">
          <cell r="J1">
            <v>1.7453292519943295E-2</v>
          </cell>
        </row>
      </sheetData>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ow r="1">
          <cell r="J1">
            <v>1.7453292519943295E-2</v>
          </cell>
        </row>
      </sheetData>
      <sheetData sheetId="601">
        <row r="1">
          <cell r="J1">
            <v>1.7453292519943295E-2</v>
          </cell>
        </row>
      </sheetData>
      <sheetData sheetId="602">
        <row r="1">
          <cell r="J1">
            <v>1.7453292519943295E-2</v>
          </cell>
        </row>
      </sheetData>
      <sheetData sheetId="603">
        <row r="1">
          <cell r="J1">
            <v>1.7453292519943295E-2</v>
          </cell>
        </row>
      </sheetData>
      <sheetData sheetId="604">
        <row r="1">
          <cell r="J1">
            <v>1.7453292519943295E-2</v>
          </cell>
        </row>
      </sheetData>
      <sheetData sheetId="605">
        <row r="1">
          <cell r="J1">
            <v>1.7453292519943295E-2</v>
          </cell>
        </row>
      </sheetData>
      <sheetData sheetId="606">
        <row r="1">
          <cell r="J1">
            <v>1.7453292519943295E-2</v>
          </cell>
        </row>
      </sheetData>
      <sheetData sheetId="607">
        <row r="1">
          <cell r="J1">
            <v>1.7453292519943295E-2</v>
          </cell>
        </row>
      </sheetData>
      <sheetData sheetId="608">
        <row r="1">
          <cell r="J1">
            <v>1.7453292519943295E-2</v>
          </cell>
        </row>
      </sheetData>
      <sheetData sheetId="609">
        <row r="1">
          <cell r="J1">
            <v>1.7453292519943295E-2</v>
          </cell>
        </row>
      </sheetData>
      <sheetData sheetId="610">
        <row r="1">
          <cell r="J1">
            <v>1.7453292519943295E-2</v>
          </cell>
        </row>
      </sheetData>
      <sheetData sheetId="611">
        <row r="1">
          <cell r="J1">
            <v>1.7453292519943295E-2</v>
          </cell>
        </row>
      </sheetData>
      <sheetData sheetId="612">
        <row r="1">
          <cell r="J1">
            <v>1.7453292519943295E-2</v>
          </cell>
        </row>
      </sheetData>
      <sheetData sheetId="613">
        <row r="1">
          <cell r="J1">
            <v>1.7453292519943295E-2</v>
          </cell>
        </row>
      </sheetData>
      <sheetData sheetId="614">
        <row r="1">
          <cell r="J1">
            <v>1.7453292519943295E-2</v>
          </cell>
        </row>
      </sheetData>
      <sheetData sheetId="615">
        <row r="1">
          <cell r="J1">
            <v>1.7453292519943295E-2</v>
          </cell>
        </row>
      </sheetData>
      <sheetData sheetId="616">
        <row r="1">
          <cell r="J1">
            <v>1.7453292519943295E-2</v>
          </cell>
        </row>
      </sheetData>
      <sheetData sheetId="617">
        <row r="1">
          <cell r="J1">
            <v>1.7453292519943295E-2</v>
          </cell>
        </row>
      </sheetData>
      <sheetData sheetId="618">
        <row r="1">
          <cell r="J1">
            <v>1.7453292519943295E-2</v>
          </cell>
        </row>
      </sheetData>
      <sheetData sheetId="619">
        <row r="1">
          <cell r="J1">
            <v>1.7453292519943295E-2</v>
          </cell>
        </row>
      </sheetData>
      <sheetData sheetId="620">
        <row r="1">
          <cell r="J1">
            <v>1.7453292519943295E-2</v>
          </cell>
        </row>
      </sheetData>
      <sheetData sheetId="621">
        <row r="1">
          <cell r="J1">
            <v>1.7453292519943295E-2</v>
          </cell>
        </row>
      </sheetData>
      <sheetData sheetId="622">
        <row r="1">
          <cell r="J1">
            <v>1.7453292519943295E-2</v>
          </cell>
        </row>
      </sheetData>
      <sheetData sheetId="623">
        <row r="1">
          <cell r="J1">
            <v>1.7453292519943295E-2</v>
          </cell>
        </row>
      </sheetData>
      <sheetData sheetId="624">
        <row r="1">
          <cell r="J1">
            <v>1.7453292519943295E-2</v>
          </cell>
        </row>
      </sheetData>
      <sheetData sheetId="625">
        <row r="1">
          <cell r="J1">
            <v>1.7453292519943295E-2</v>
          </cell>
        </row>
      </sheetData>
      <sheetData sheetId="626">
        <row r="1">
          <cell r="J1">
            <v>1.7453292519943295E-2</v>
          </cell>
        </row>
      </sheetData>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ow r="1">
          <cell r="J1">
            <v>1.7453292519943295E-2</v>
          </cell>
        </row>
      </sheetData>
      <sheetData sheetId="650">
        <row r="1">
          <cell r="J1">
            <v>1.7453292519943295E-2</v>
          </cell>
        </row>
      </sheetData>
      <sheetData sheetId="651">
        <row r="1">
          <cell r="J1">
            <v>1.7453292519943295E-2</v>
          </cell>
        </row>
      </sheetData>
      <sheetData sheetId="652">
        <row r="1">
          <cell r="J1">
            <v>1.7453292519943295E-2</v>
          </cell>
        </row>
      </sheetData>
      <sheetData sheetId="653">
        <row r="1">
          <cell r="J1">
            <v>1.7453292519943295E-2</v>
          </cell>
        </row>
      </sheetData>
      <sheetData sheetId="654">
        <row r="1">
          <cell r="J1">
            <v>1.7453292519943295E-2</v>
          </cell>
        </row>
      </sheetData>
      <sheetData sheetId="655">
        <row r="1">
          <cell r="J1">
            <v>1.7453292519943295E-2</v>
          </cell>
        </row>
      </sheetData>
      <sheetData sheetId="656">
        <row r="1">
          <cell r="J1">
            <v>1.7453292519943295E-2</v>
          </cell>
        </row>
      </sheetData>
      <sheetData sheetId="657">
        <row r="1">
          <cell r="J1">
            <v>1.7453292519943295E-2</v>
          </cell>
        </row>
      </sheetData>
      <sheetData sheetId="658">
        <row r="1">
          <cell r="J1">
            <v>1.7453292519943295E-2</v>
          </cell>
        </row>
      </sheetData>
      <sheetData sheetId="659">
        <row r="1">
          <cell r="J1">
            <v>1.7453292519943295E-2</v>
          </cell>
        </row>
      </sheetData>
      <sheetData sheetId="660">
        <row r="1">
          <cell r="J1">
            <v>1.7453292519943295E-2</v>
          </cell>
        </row>
      </sheetData>
      <sheetData sheetId="661">
        <row r="1">
          <cell r="J1">
            <v>1.7453292519943295E-2</v>
          </cell>
        </row>
      </sheetData>
      <sheetData sheetId="662">
        <row r="1">
          <cell r="J1">
            <v>1.7453292519943295E-2</v>
          </cell>
        </row>
      </sheetData>
      <sheetData sheetId="663">
        <row r="1">
          <cell r="J1">
            <v>1.7453292519943295E-2</v>
          </cell>
        </row>
      </sheetData>
      <sheetData sheetId="664">
        <row r="1">
          <cell r="J1">
            <v>1.7453292519943295E-2</v>
          </cell>
        </row>
      </sheetData>
      <sheetData sheetId="665">
        <row r="1">
          <cell r="J1">
            <v>1.7453292519943295E-2</v>
          </cell>
        </row>
      </sheetData>
      <sheetData sheetId="666">
        <row r="1">
          <cell r="J1">
            <v>1.7453292519943295E-2</v>
          </cell>
        </row>
      </sheetData>
      <sheetData sheetId="667">
        <row r="1">
          <cell r="J1">
            <v>1.7453292519943295E-2</v>
          </cell>
        </row>
      </sheetData>
      <sheetData sheetId="668">
        <row r="1">
          <cell r="J1">
            <v>1.7453292519943295E-2</v>
          </cell>
        </row>
      </sheetData>
      <sheetData sheetId="669" refreshError="1"/>
      <sheetData sheetId="670" refreshError="1"/>
      <sheetData sheetId="671">
        <row r="1">
          <cell r="J1">
            <v>1.7453292519943295E-2</v>
          </cell>
        </row>
      </sheetData>
      <sheetData sheetId="672">
        <row r="1">
          <cell r="J1">
            <v>1.7453292519943295E-2</v>
          </cell>
        </row>
      </sheetData>
      <sheetData sheetId="673">
        <row r="1">
          <cell r="J1">
            <v>1.7453292519943295E-2</v>
          </cell>
        </row>
      </sheetData>
      <sheetData sheetId="674">
        <row r="1">
          <cell r="J1">
            <v>1.7453292519943295E-2</v>
          </cell>
        </row>
      </sheetData>
      <sheetData sheetId="675">
        <row r="1">
          <cell r="J1">
            <v>1.7453292519943295E-2</v>
          </cell>
        </row>
      </sheetData>
      <sheetData sheetId="676">
        <row r="1">
          <cell r="J1">
            <v>1.7453292519943295E-2</v>
          </cell>
        </row>
      </sheetData>
      <sheetData sheetId="677">
        <row r="1">
          <cell r="J1">
            <v>1.7453292519943295E-2</v>
          </cell>
        </row>
      </sheetData>
      <sheetData sheetId="678">
        <row r="1">
          <cell r="J1">
            <v>1.7453292519943295E-2</v>
          </cell>
        </row>
      </sheetData>
      <sheetData sheetId="679">
        <row r="1">
          <cell r="J1">
            <v>1.7453292519943295E-2</v>
          </cell>
        </row>
      </sheetData>
      <sheetData sheetId="680">
        <row r="1">
          <cell r="J1">
            <v>1.7453292519943295E-2</v>
          </cell>
        </row>
      </sheetData>
      <sheetData sheetId="681">
        <row r="1">
          <cell r="J1">
            <v>1.7453292519943295E-2</v>
          </cell>
        </row>
      </sheetData>
      <sheetData sheetId="682">
        <row r="1">
          <cell r="J1">
            <v>1.7453292519943295E-2</v>
          </cell>
        </row>
      </sheetData>
      <sheetData sheetId="683">
        <row r="1">
          <cell r="J1">
            <v>1.7453292519943295E-2</v>
          </cell>
        </row>
      </sheetData>
      <sheetData sheetId="684">
        <row r="1">
          <cell r="J1">
            <v>1.7453292519943295E-2</v>
          </cell>
        </row>
      </sheetData>
      <sheetData sheetId="685">
        <row r="1">
          <cell r="J1">
            <v>1.7453292519943295E-2</v>
          </cell>
        </row>
      </sheetData>
      <sheetData sheetId="686">
        <row r="1">
          <cell r="J1">
            <v>1.7453292519943295E-2</v>
          </cell>
        </row>
      </sheetData>
      <sheetData sheetId="687">
        <row r="1">
          <cell r="J1">
            <v>1.7453292519943295E-2</v>
          </cell>
        </row>
      </sheetData>
      <sheetData sheetId="688">
        <row r="1">
          <cell r="J1">
            <v>1.7453292519943295E-2</v>
          </cell>
        </row>
      </sheetData>
      <sheetData sheetId="689">
        <row r="1">
          <cell r="J1">
            <v>1.7453292519943295E-2</v>
          </cell>
        </row>
      </sheetData>
      <sheetData sheetId="690">
        <row r="1">
          <cell r="J1">
            <v>1.7453292519943295E-2</v>
          </cell>
        </row>
      </sheetData>
      <sheetData sheetId="691">
        <row r="1">
          <cell r="J1">
            <v>1.7453292519943295E-2</v>
          </cell>
        </row>
      </sheetData>
      <sheetData sheetId="692">
        <row r="1">
          <cell r="J1">
            <v>1.7453292519943295E-2</v>
          </cell>
        </row>
      </sheetData>
      <sheetData sheetId="693">
        <row r="1">
          <cell r="J1">
            <v>1.7453292519943295E-2</v>
          </cell>
        </row>
      </sheetData>
      <sheetData sheetId="694">
        <row r="1">
          <cell r="J1">
            <v>1.7453292519943295E-2</v>
          </cell>
        </row>
      </sheetData>
      <sheetData sheetId="695">
        <row r="1">
          <cell r="J1">
            <v>1.7453292519943295E-2</v>
          </cell>
        </row>
      </sheetData>
      <sheetData sheetId="696">
        <row r="1">
          <cell r="J1">
            <v>1.7453292519943295E-2</v>
          </cell>
        </row>
      </sheetData>
      <sheetData sheetId="697">
        <row r="1">
          <cell r="J1">
            <v>1.7453292519943295E-2</v>
          </cell>
        </row>
      </sheetData>
      <sheetData sheetId="698">
        <row r="1">
          <cell r="J1">
            <v>1.7453292519943295E-2</v>
          </cell>
        </row>
      </sheetData>
      <sheetData sheetId="699">
        <row r="1">
          <cell r="J1">
            <v>1.7453292519943295E-2</v>
          </cell>
        </row>
      </sheetData>
      <sheetData sheetId="700">
        <row r="1">
          <cell r="J1">
            <v>1.7453292519943295E-2</v>
          </cell>
        </row>
      </sheetData>
      <sheetData sheetId="701">
        <row r="1">
          <cell r="J1">
            <v>1.7453292519943295E-2</v>
          </cell>
        </row>
      </sheetData>
      <sheetData sheetId="702">
        <row r="1">
          <cell r="J1">
            <v>1.7453292519943295E-2</v>
          </cell>
        </row>
      </sheetData>
      <sheetData sheetId="703">
        <row r="1">
          <cell r="J1">
            <v>1.7453292519943295E-2</v>
          </cell>
        </row>
      </sheetData>
      <sheetData sheetId="704">
        <row r="1">
          <cell r="J1">
            <v>1.7453292519943295E-2</v>
          </cell>
        </row>
      </sheetData>
      <sheetData sheetId="705">
        <row r="1">
          <cell r="J1">
            <v>1.7453292519943295E-2</v>
          </cell>
        </row>
      </sheetData>
      <sheetData sheetId="706">
        <row r="1">
          <cell r="J1">
            <v>1.7453292519943295E-2</v>
          </cell>
        </row>
      </sheetData>
      <sheetData sheetId="707">
        <row r="1">
          <cell r="J1">
            <v>1.7453292519943295E-2</v>
          </cell>
        </row>
      </sheetData>
      <sheetData sheetId="708">
        <row r="1">
          <cell r="J1">
            <v>1.7453292519943295E-2</v>
          </cell>
        </row>
      </sheetData>
      <sheetData sheetId="709">
        <row r="1">
          <cell r="J1">
            <v>1.7453292519943295E-2</v>
          </cell>
        </row>
      </sheetData>
      <sheetData sheetId="710">
        <row r="1">
          <cell r="J1">
            <v>1.7453292519943295E-2</v>
          </cell>
        </row>
      </sheetData>
      <sheetData sheetId="711">
        <row r="1">
          <cell r="J1">
            <v>1.7453292519943295E-2</v>
          </cell>
        </row>
      </sheetData>
      <sheetData sheetId="712">
        <row r="1">
          <cell r="J1">
            <v>1.7453292519943295E-2</v>
          </cell>
        </row>
      </sheetData>
      <sheetData sheetId="713">
        <row r="1">
          <cell r="J1">
            <v>1.7453292519943295E-2</v>
          </cell>
        </row>
      </sheetData>
      <sheetData sheetId="714">
        <row r="1">
          <cell r="J1">
            <v>1.7453292519943295E-2</v>
          </cell>
        </row>
      </sheetData>
      <sheetData sheetId="715">
        <row r="1">
          <cell r="J1">
            <v>1.7453292519943295E-2</v>
          </cell>
        </row>
      </sheetData>
      <sheetData sheetId="716">
        <row r="1">
          <cell r="J1">
            <v>1.7453292519943295E-2</v>
          </cell>
        </row>
      </sheetData>
      <sheetData sheetId="717">
        <row r="1">
          <cell r="J1">
            <v>1.7453292519943295E-2</v>
          </cell>
        </row>
      </sheetData>
      <sheetData sheetId="718">
        <row r="1">
          <cell r="J1">
            <v>1.7453292519943295E-2</v>
          </cell>
        </row>
      </sheetData>
      <sheetData sheetId="719">
        <row r="1">
          <cell r="J1">
            <v>1.7453292519943295E-2</v>
          </cell>
        </row>
      </sheetData>
      <sheetData sheetId="720">
        <row r="1">
          <cell r="J1">
            <v>1.7453292519943295E-2</v>
          </cell>
        </row>
      </sheetData>
      <sheetData sheetId="721">
        <row r="1">
          <cell r="J1">
            <v>1.7453292519943295E-2</v>
          </cell>
        </row>
      </sheetData>
      <sheetData sheetId="722">
        <row r="1">
          <cell r="J1">
            <v>1.7453292519943295E-2</v>
          </cell>
        </row>
      </sheetData>
      <sheetData sheetId="723">
        <row r="1">
          <cell r="J1">
            <v>1.7453292519943295E-2</v>
          </cell>
        </row>
      </sheetData>
      <sheetData sheetId="724">
        <row r="1">
          <cell r="J1">
            <v>1.7453292519943295E-2</v>
          </cell>
        </row>
      </sheetData>
      <sheetData sheetId="725">
        <row r="1">
          <cell r="J1">
            <v>1.7453292519943295E-2</v>
          </cell>
        </row>
      </sheetData>
      <sheetData sheetId="726">
        <row r="1">
          <cell r="J1">
            <v>1.7453292519943295E-2</v>
          </cell>
        </row>
      </sheetData>
      <sheetData sheetId="727">
        <row r="1">
          <cell r="J1">
            <v>1.7453292519943295E-2</v>
          </cell>
        </row>
      </sheetData>
      <sheetData sheetId="728">
        <row r="1">
          <cell r="J1">
            <v>1.7453292519943295E-2</v>
          </cell>
        </row>
      </sheetData>
      <sheetData sheetId="729">
        <row r="1">
          <cell r="J1">
            <v>1.7453292519943295E-2</v>
          </cell>
        </row>
      </sheetData>
      <sheetData sheetId="730">
        <row r="1">
          <cell r="J1">
            <v>1.7453292519943295E-2</v>
          </cell>
        </row>
      </sheetData>
      <sheetData sheetId="731">
        <row r="1">
          <cell r="J1">
            <v>1.7453292519943295E-2</v>
          </cell>
        </row>
      </sheetData>
      <sheetData sheetId="732">
        <row r="1">
          <cell r="J1">
            <v>1.7453292519943295E-2</v>
          </cell>
        </row>
      </sheetData>
      <sheetData sheetId="733">
        <row r="1">
          <cell r="J1">
            <v>1.7453292519943295E-2</v>
          </cell>
        </row>
      </sheetData>
      <sheetData sheetId="734">
        <row r="1">
          <cell r="J1">
            <v>1.7453292519943295E-2</v>
          </cell>
        </row>
      </sheetData>
      <sheetData sheetId="735">
        <row r="1">
          <cell r="J1">
            <v>1.7453292519943295E-2</v>
          </cell>
        </row>
      </sheetData>
      <sheetData sheetId="736">
        <row r="1">
          <cell r="J1">
            <v>1.7453292519943295E-2</v>
          </cell>
        </row>
      </sheetData>
      <sheetData sheetId="737">
        <row r="1">
          <cell r="J1">
            <v>1.7453292519943295E-2</v>
          </cell>
        </row>
      </sheetData>
      <sheetData sheetId="738">
        <row r="1">
          <cell r="J1">
            <v>1.7453292519943295E-2</v>
          </cell>
        </row>
      </sheetData>
      <sheetData sheetId="739">
        <row r="1">
          <cell r="J1">
            <v>1.7453292519943295E-2</v>
          </cell>
        </row>
      </sheetData>
      <sheetData sheetId="740">
        <row r="1">
          <cell r="J1">
            <v>1.7453292519943295E-2</v>
          </cell>
        </row>
      </sheetData>
      <sheetData sheetId="741">
        <row r="1">
          <cell r="J1">
            <v>1.7453292519943295E-2</v>
          </cell>
        </row>
      </sheetData>
      <sheetData sheetId="742">
        <row r="1">
          <cell r="J1">
            <v>1.7453292519943295E-2</v>
          </cell>
        </row>
      </sheetData>
      <sheetData sheetId="743">
        <row r="1">
          <cell r="J1">
            <v>1.7453292519943295E-2</v>
          </cell>
        </row>
      </sheetData>
      <sheetData sheetId="744">
        <row r="1">
          <cell r="J1">
            <v>1.7453292519943295E-2</v>
          </cell>
        </row>
      </sheetData>
      <sheetData sheetId="745">
        <row r="1">
          <cell r="J1">
            <v>1.7453292519943295E-2</v>
          </cell>
        </row>
      </sheetData>
      <sheetData sheetId="746">
        <row r="1">
          <cell r="J1">
            <v>1.7453292519943295E-2</v>
          </cell>
        </row>
      </sheetData>
      <sheetData sheetId="747">
        <row r="1">
          <cell r="J1">
            <v>1.7453292519943295E-2</v>
          </cell>
        </row>
      </sheetData>
      <sheetData sheetId="748">
        <row r="1">
          <cell r="J1">
            <v>1.7453292519943295E-2</v>
          </cell>
        </row>
      </sheetData>
      <sheetData sheetId="749">
        <row r="1">
          <cell r="J1">
            <v>1.7453292519943295E-2</v>
          </cell>
        </row>
      </sheetData>
      <sheetData sheetId="750">
        <row r="1">
          <cell r="J1">
            <v>1.7453292519943295E-2</v>
          </cell>
        </row>
      </sheetData>
      <sheetData sheetId="751">
        <row r="1">
          <cell r="J1">
            <v>1.7453292519943295E-2</v>
          </cell>
        </row>
      </sheetData>
      <sheetData sheetId="752">
        <row r="1">
          <cell r="J1">
            <v>1.7453292519943295E-2</v>
          </cell>
        </row>
      </sheetData>
      <sheetData sheetId="753">
        <row r="1">
          <cell r="J1">
            <v>1.7453292519943295E-2</v>
          </cell>
        </row>
      </sheetData>
      <sheetData sheetId="754">
        <row r="1">
          <cell r="J1">
            <v>1.7453292519943295E-2</v>
          </cell>
        </row>
      </sheetData>
      <sheetData sheetId="755">
        <row r="1">
          <cell r="J1">
            <v>1.7453292519943295E-2</v>
          </cell>
        </row>
      </sheetData>
      <sheetData sheetId="756">
        <row r="1">
          <cell r="J1">
            <v>1.7453292519943295E-2</v>
          </cell>
        </row>
      </sheetData>
      <sheetData sheetId="757">
        <row r="1">
          <cell r="J1">
            <v>1.7453292519943295E-2</v>
          </cell>
        </row>
      </sheetData>
      <sheetData sheetId="758">
        <row r="1">
          <cell r="J1">
            <v>1.7453292519943295E-2</v>
          </cell>
        </row>
      </sheetData>
      <sheetData sheetId="759">
        <row r="1">
          <cell r="J1">
            <v>1.7453292519943295E-2</v>
          </cell>
        </row>
      </sheetData>
      <sheetData sheetId="760">
        <row r="1">
          <cell r="J1">
            <v>1.7453292519943295E-2</v>
          </cell>
        </row>
      </sheetData>
      <sheetData sheetId="761">
        <row r="1">
          <cell r="J1">
            <v>1.7453292519943295E-2</v>
          </cell>
        </row>
      </sheetData>
      <sheetData sheetId="762">
        <row r="1">
          <cell r="J1">
            <v>1.7453292519943295E-2</v>
          </cell>
        </row>
      </sheetData>
      <sheetData sheetId="763">
        <row r="1">
          <cell r="J1">
            <v>1.7453292519943295E-2</v>
          </cell>
        </row>
      </sheetData>
      <sheetData sheetId="764">
        <row r="1">
          <cell r="J1">
            <v>1.7453292519943295E-2</v>
          </cell>
        </row>
      </sheetData>
      <sheetData sheetId="765">
        <row r="1">
          <cell r="J1">
            <v>1.7453292519943295E-2</v>
          </cell>
        </row>
      </sheetData>
      <sheetData sheetId="766">
        <row r="1">
          <cell r="J1">
            <v>1.7453292519943295E-2</v>
          </cell>
        </row>
      </sheetData>
      <sheetData sheetId="767">
        <row r="1">
          <cell r="J1">
            <v>1.7453292519943295E-2</v>
          </cell>
        </row>
      </sheetData>
      <sheetData sheetId="768">
        <row r="1">
          <cell r="J1">
            <v>1.7453292519943295E-2</v>
          </cell>
        </row>
      </sheetData>
      <sheetData sheetId="769">
        <row r="1">
          <cell r="J1">
            <v>1.7453292519943295E-2</v>
          </cell>
        </row>
      </sheetData>
      <sheetData sheetId="770">
        <row r="1">
          <cell r="J1">
            <v>1.7453292519943295E-2</v>
          </cell>
        </row>
      </sheetData>
      <sheetData sheetId="771">
        <row r="1">
          <cell r="J1">
            <v>1.7453292519943295E-2</v>
          </cell>
        </row>
      </sheetData>
      <sheetData sheetId="772">
        <row r="1">
          <cell r="J1">
            <v>1.7453292519943295E-2</v>
          </cell>
        </row>
      </sheetData>
      <sheetData sheetId="773">
        <row r="1">
          <cell r="J1">
            <v>1.7453292519943295E-2</v>
          </cell>
        </row>
      </sheetData>
      <sheetData sheetId="774">
        <row r="1">
          <cell r="J1">
            <v>1.7453292519943295E-2</v>
          </cell>
        </row>
      </sheetData>
      <sheetData sheetId="775">
        <row r="1">
          <cell r="J1">
            <v>1.7453292519943295E-2</v>
          </cell>
        </row>
      </sheetData>
      <sheetData sheetId="776">
        <row r="1">
          <cell r="J1">
            <v>1.7453292519943295E-2</v>
          </cell>
        </row>
      </sheetData>
      <sheetData sheetId="777">
        <row r="1">
          <cell r="J1">
            <v>1.7453292519943295E-2</v>
          </cell>
        </row>
      </sheetData>
      <sheetData sheetId="778">
        <row r="1">
          <cell r="J1">
            <v>1.7453292519943295E-2</v>
          </cell>
        </row>
      </sheetData>
      <sheetData sheetId="779">
        <row r="1">
          <cell r="J1">
            <v>1.7453292519943295E-2</v>
          </cell>
        </row>
      </sheetData>
      <sheetData sheetId="780">
        <row r="1">
          <cell r="J1">
            <v>1.7453292519943295E-2</v>
          </cell>
        </row>
      </sheetData>
      <sheetData sheetId="781">
        <row r="1">
          <cell r="J1">
            <v>1.7453292519943295E-2</v>
          </cell>
        </row>
      </sheetData>
      <sheetData sheetId="782">
        <row r="1">
          <cell r="J1">
            <v>1.7453292519943295E-2</v>
          </cell>
        </row>
      </sheetData>
      <sheetData sheetId="783">
        <row r="1">
          <cell r="J1">
            <v>1.7453292519943295E-2</v>
          </cell>
        </row>
      </sheetData>
      <sheetData sheetId="784">
        <row r="1">
          <cell r="J1">
            <v>1.7453292519943295E-2</v>
          </cell>
        </row>
      </sheetData>
      <sheetData sheetId="785">
        <row r="1">
          <cell r="J1">
            <v>1.7453292519943295E-2</v>
          </cell>
        </row>
      </sheetData>
      <sheetData sheetId="786">
        <row r="1">
          <cell r="J1">
            <v>1.7453292519943295E-2</v>
          </cell>
        </row>
      </sheetData>
      <sheetData sheetId="787">
        <row r="1">
          <cell r="J1">
            <v>1.7453292519943295E-2</v>
          </cell>
        </row>
      </sheetData>
      <sheetData sheetId="788">
        <row r="1">
          <cell r="J1">
            <v>1.7453292519943295E-2</v>
          </cell>
        </row>
      </sheetData>
      <sheetData sheetId="789">
        <row r="1">
          <cell r="J1">
            <v>1.7453292519943295E-2</v>
          </cell>
        </row>
      </sheetData>
      <sheetData sheetId="790">
        <row r="1">
          <cell r="J1">
            <v>1.7453292519943295E-2</v>
          </cell>
        </row>
      </sheetData>
      <sheetData sheetId="791">
        <row r="1">
          <cell r="J1">
            <v>1.7453292519943295E-2</v>
          </cell>
        </row>
      </sheetData>
      <sheetData sheetId="792">
        <row r="1">
          <cell r="J1">
            <v>1.7453292519943295E-2</v>
          </cell>
        </row>
      </sheetData>
      <sheetData sheetId="793">
        <row r="1">
          <cell r="J1">
            <v>1.7453292519943295E-2</v>
          </cell>
        </row>
      </sheetData>
      <sheetData sheetId="794">
        <row r="1">
          <cell r="J1">
            <v>1.7453292519943295E-2</v>
          </cell>
        </row>
      </sheetData>
      <sheetData sheetId="795">
        <row r="1">
          <cell r="J1">
            <v>1.7453292519943295E-2</v>
          </cell>
        </row>
      </sheetData>
      <sheetData sheetId="796">
        <row r="1">
          <cell r="J1">
            <v>1.7453292519943295E-2</v>
          </cell>
        </row>
      </sheetData>
      <sheetData sheetId="797">
        <row r="1">
          <cell r="J1">
            <v>1.7453292519943295E-2</v>
          </cell>
        </row>
      </sheetData>
      <sheetData sheetId="798">
        <row r="1">
          <cell r="J1">
            <v>1.7453292519943295E-2</v>
          </cell>
        </row>
      </sheetData>
      <sheetData sheetId="799">
        <row r="1">
          <cell r="J1">
            <v>1.7453292519943295E-2</v>
          </cell>
        </row>
      </sheetData>
      <sheetData sheetId="800">
        <row r="1">
          <cell r="J1">
            <v>1.7453292519943295E-2</v>
          </cell>
        </row>
      </sheetData>
      <sheetData sheetId="801">
        <row r="1">
          <cell r="J1">
            <v>1.7453292519943295E-2</v>
          </cell>
        </row>
      </sheetData>
      <sheetData sheetId="802">
        <row r="1">
          <cell r="J1">
            <v>1.7453292519943295E-2</v>
          </cell>
        </row>
      </sheetData>
      <sheetData sheetId="803">
        <row r="1">
          <cell r="J1">
            <v>1.7453292519943295E-2</v>
          </cell>
        </row>
      </sheetData>
      <sheetData sheetId="804">
        <row r="1">
          <cell r="J1">
            <v>1.7453292519943295E-2</v>
          </cell>
        </row>
      </sheetData>
      <sheetData sheetId="805">
        <row r="1">
          <cell r="J1">
            <v>1.7453292519943295E-2</v>
          </cell>
        </row>
      </sheetData>
      <sheetData sheetId="806">
        <row r="1">
          <cell r="J1">
            <v>1.7453292519943295E-2</v>
          </cell>
        </row>
      </sheetData>
      <sheetData sheetId="807">
        <row r="1">
          <cell r="J1">
            <v>1.7453292519943295E-2</v>
          </cell>
        </row>
      </sheetData>
      <sheetData sheetId="808">
        <row r="1">
          <cell r="J1">
            <v>1.7453292519943295E-2</v>
          </cell>
        </row>
      </sheetData>
      <sheetData sheetId="809">
        <row r="1">
          <cell r="J1">
            <v>1.7453292519943295E-2</v>
          </cell>
        </row>
      </sheetData>
      <sheetData sheetId="810">
        <row r="1">
          <cell r="J1">
            <v>1.7453292519943295E-2</v>
          </cell>
        </row>
      </sheetData>
      <sheetData sheetId="811">
        <row r="1">
          <cell r="J1">
            <v>1.7453292519943295E-2</v>
          </cell>
        </row>
      </sheetData>
      <sheetData sheetId="812">
        <row r="1">
          <cell r="J1">
            <v>1.7453292519943295E-2</v>
          </cell>
        </row>
      </sheetData>
      <sheetData sheetId="813">
        <row r="1">
          <cell r="J1">
            <v>1.7453292519943295E-2</v>
          </cell>
        </row>
      </sheetData>
      <sheetData sheetId="814">
        <row r="1">
          <cell r="J1">
            <v>1.7453292519943295E-2</v>
          </cell>
        </row>
      </sheetData>
      <sheetData sheetId="815">
        <row r="1">
          <cell r="J1">
            <v>1.7453292519943295E-2</v>
          </cell>
        </row>
      </sheetData>
      <sheetData sheetId="816">
        <row r="1">
          <cell r="J1">
            <v>1.7453292519943295E-2</v>
          </cell>
        </row>
      </sheetData>
      <sheetData sheetId="817">
        <row r="1">
          <cell r="J1">
            <v>1.7453292519943295E-2</v>
          </cell>
        </row>
      </sheetData>
      <sheetData sheetId="818">
        <row r="1">
          <cell r="J1">
            <v>1.7453292519943295E-2</v>
          </cell>
        </row>
      </sheetData>
      <sheetData sheetId="819">
        <row r="1">
          <cell r="J1">
            <v>1.7453292519943295E-2</v>
          </cell>
        </row>
      </sheetData>
      <sheetData sheetId="820">
        <row r="1">
          <cell r="J1">
            <v>1.7453292519943295E-2</v>
          </cell>
        </row>
      </sheetData>
      <sheetData sheetId="821">
        <row r="1">
          <cell r="J1">
            <v>1.7453292519943295E-2</v>
          </cell>
        </row>
      </sheetData>
      <sheetData sheetId="822">
        <row r="1">
          <cell r="J1">
            <v>1.7453292519943295E-2</v>
          </cell>
        </row>
      </sheetData>
      <sheetData sheetId="823">
        <row r="1">
          <cell r="J1">
            <v>1.7453292519943295E-2</v>
          </cell>
        </row>
      </sheetData>
      <sheetData sheetId="824">
        <row r="1">
          <cell r="J1">
            <v>1.7453292519943295E-2</v>
          </cell>
        </row>
      </sheetData>
      <sheetData sheetId="825">
        <row r="1">
          <cell r="J1">
            <v>1.7453292519943295E-2</v>
          </cell>
        </row>
      </sheetData>
      <sheetData sheetId="826">
        <row r="1">
          <cell r="J1">
            <v>1.7453292519943295E-2</v>
          </cell>
        </row>
      </sheetData>
      <sheetData sheetId="827">
        <row r="1">
          <cell r="J1">
            <v>1.7453292519943295E-2</v>
          </cell>
        </row>
      </sheetData>
      <sheetData sheetId="828">
        <row r="1">
          <cell r="J1">
            <v>1.7453292519943295E-2</v>
          </cell>
        </row>
      </sheetData>
      <sheetData sheetId="829">
        <row r="1">
          <cell r="J1">
            <v>1.7453292519943295E-2</v>
          </cell>
        </row>
      </sheetData>
      <sheetData sheetId="830">
        <row r="1">
          <cell r="J1">
            <v>1.7453292519943295E-2</v>
          </cell>
        </row>
      </sheetData>
      <sheetData sheetId="831">
        <row r="1">
          <cell r="J1">
            <v>1.7453292519943295E-2</v>
          </cell>
        </row>
      </sheetData>
      <sheetData sheetId="832">
        <row r="1">
          <cell r="J1">
            <v>1.7453292519943295E-2</v>
          </cell>
        </row>
      </sheetData>
      <sheetData sheetId="833">
        <row r="1">
          <cell r="J1">
            <v>1.7453292519943295E-2</v>
          </cell>
        </row>
      </sheetData>
      <sheetData sheetId="834">
        <row r="1">
          <cell r="J1">
            <v>1.7453292519943295E-2</v>
          </cell>
        </row>
      </sheetData>
      <sheetData sheetId="835">
        <row r="1">
          <cell r="J1">
            <v>1.7453292519943295E-2</v>
          </cell>
        </row>
      </sheetData>
      <sheetData sheetId="836">
        <row r="1">
          <cell r="J1">
            <v>1.7453292519943295E-2</v>
          </cell>
        </row>
      </sheetData>
      <sheetData sheetId="837">
        <row r="1">
          <cell r="J1">
            <v>1.7453292519943295E-2</v>
          </cell>
        </row>
      </sheetData>
      <sheetData sheetId="838">
        <row r="1">
          <cell r="J1">
            <v>1.7453292519943295E-2</v>
          </cell>
        </row>
      </sheetData>
      <sheetData sheetId="839">
        <row r="1">
          <cell r="J1">
            <v>1.7453292519943295E-2</v>
          </cell>
        </row>
      </sheetData>
      <sheetData sheetId="840">
        <row r="1">
          <cell r="J1">
            <v>1.7453292519943295E-2</v>
          </cell>
        </row>
      </sheetData>
      <sheetData sheetId="841">
        <row r="1">
          <cell r="J1">
            <v>1.7453292519943295E-2</v>
          </cell>
        </row>
      </sheetData>
      <sheetData sheetId="842">
        <row r="1">
          <cell r="J1">
            <v>1.7453292519943295E-2</v>
          </cell>
        </row>
      </sheetData>
      <sheetData sheetId="843">
        <row r="1">
          <cell r="J1">
            <v>1.7453292519943295E-2</v>
          </cell>
        </row>
      </sheetData>
      <sheetData sheetId="844">
        <row r="1">
          <cell r="J1">
            <v>1.7453292519943295E-2</v>
          </cell>
        </row>
      </sheetData>
      <sheetData sheetId="845">
        <row r="1">
          <cell r="J1">
            <v>1.7453292519943295E-2</v>
          </cell>
        </row>
      </sheetData>
      <sheetData sheetId="846">
        <row r="1">
          <cell r="J1">
            <v>1.7453292519943295E-2</v>
          </cell>
        </row>
      </sheetData>
      <sheetData sheetId="847">
        <row r="1">
          <cell r="J1">
            <v>1.7453292519943295E-2</v>
          </cell>
        </row>
      </sheetData>
      <sheetData sheetId="848">
        <row r="1">
          <cell r="J1">
            <v>1.7453292519943295E-2</v>
          </cell>
        </row>
      </sheetData>
      <sheetData sheetId="849">
        <row r="1">
          <cell r="J1">
            <v>1.7453292519943295E-2</v>
          </cell>
        </row>
      </sheetData>
      <sheetData sheetId="850">
        <row r="1">
          <cell r="J1">
            <v>1.7453292519943295E-2</v>
          </cell>
        </row>
      </sheetData>
      <sheetData sheetId="851">
        <row r="1">
          <cell r="J1">
            <v>1.7453292519943295E-2</v>
          </cell>
        </row>
      </sheetData>
      <sheetData sheetId="852">
        <row r="1">
          <cell r="J1">
            <v>1.7453292519943295E-2</v>
          </cell>
        </row>
      </sheetData>
      <sheetData sheetId="853">
        <row r="1">
          <cell r="J1">
            <v>1.7453292519943295E-2</v>
          </cell>
        </row>
      </sheetData>
      <sheetData sheetId="854">
        <row r="1">
          <cell r="J1">
            <v>1.7453292519943295E-2</v>
          </cell>
        </row>
      </sheetData>
      <sheetData sheetId="855">
        <row r="1">
          <cell r="J1">
            <v>1.7453292519943295E-2</v>
          </cell>
        </row>
      </sheetData>
      <sheetData sheetId="856">
        <row r="1">
          <cell r="J1">
            <v>1.7453292519943295E-2</v>
          </cell>
        </row>
      </sheetData>
      <sheetData sheetId="857">
        <row r="1">
          <cell r="J1">
            <v>1.7453292519943295E-2</v>
          </cell>
        </row>
      </sheetData>
      <sheetData sheetId="858">
        <row r="1">
          <cell r="J1">
            <v>1.7453292519943295E-2</v>
          </cell>
        </row>
      </sheetData>
      <sheetData sheetId="859">
        <row r="1">
          <cell r="J1">
            <v>1.7453292519943295E-2</v>
          </cell>
        </row>
      </sheetData>
      <sheetData sheetId="860">
        <row r="1">
          <cell r="J1">
            <v>1.7453292519943295E-2</v>
          </cell>
        </row>
      </sheetData>
      <sheetData sheetId="861">
        <row r="1">
          <cell r="J1">
            <v>1.7453292519943295E-2</v>
          </cell>
        </row>
      </sheetData>
      <sheetData sheetId="862">
        <row r="1">
          <cell r="J1">
            <v>1.7453292519943295E-2</v>
          </cell>
        </row>
      </sheetData>
      <sheetData sheetId="863">
        <row r="1">
          <cell r="J1">
            <v>1.7453292519943295E-2</v>
          </cell>
        </row>
      </sheetData>
      <sheetData sheetId="864">
        <row r="1">
          <cell r="J1">
            <v>1.7453292519943295E-2</v>
          </cell>
        </row>
      </sheetData>
      <sheetData sheetId="865">
        <row r="1">
          <cell r="J1">
            <v>1.7453292519943295E-2</v>
          </cell>
        </row>
      </sheetData>
      <sheetData sheetId="866">
        <row r="1">
          <cell r="J1">
            <v>1.7453292519943295E-2</v>
          </cell>
        </row>
      </sheetData>
      <sheetData sheetId="867">
        <row r="1">
          <cell r="J1">
            <v>1.7453292519943295E-2</v>
          </cell>
        </row>
      </sheetData>
      <sheetData sheetId="868">
        <row r="1">
          <cell r="J1">
            <v>1.7453292519943295E-2</v>
          </cell>
        </row>
      </sheetData>
      <sheetData sheetId="869">
        <row r="1">
          <cell r="J1">
            <v>1.7453292519943295E-2</v>
          </cell>
        </row>
      </sheetData>
      <sheetData sheetId="870">
        <row r="1">
          <cell r="J1">
            <v>1.7453292519943295E-2</v>
          </cell>
        </row>
      </sheetData>
      <sheetData sheetId="871">
        <row r="1">
          <cell r="J1">
            <v>1.7453292519943295E-2</v>
          </cell>
        </row>
      </sheetData>
      <sheetData sheetId="872">
        <row r="1">
          <cell r="J1">
            <v>1.7453292519943295E-2</v>
          </cell>
        </row>
      </sheetData>
      <sheetData sheetId="873">
        <row r="1">
          <cell r="J1">
            <v>1.7453292519943295E-2</v>
          </cell>
        </row>
      </sheetData>
      <sheetData sheetId="874">
        <row r="1">
          <cell r="J1">
            <v>1.7453292519943295E-2</v>
          </cell>
        </row>
      </sheetData>
      <sheetData sheetId="875">
        <row r="1">
          <cell r="J1">
            <v>1.7453292519943295E-2</v>
          </cell>
        </row>
      </sheetData>
      <sheetData sheetId="876">
        <row r="1">
          <cell r="J1">
            <v>1.7453292519943295E-2</v>
          </cell>
        </row>
      </sheetData>
      <sheetData sheetId="877">
        <row r="1">
          <cell r="J1">
            <v>1.7453292519943295E-2</v>
          </cell>
        </row>
      </sheetData>
      <sheetData sheetId="878">
        <row r="1">
          <cell r="J1">
            <v>1.7453292519943295E-2</v>
          </cell>
        </row>
      </sheetData>
      <sheetData sheetId="879">
        <row r="1">
          <cell r="J1">
            <v>1.7453292519943295E-2</v>
          </cell>
        </row>
      </sheetData>
      <sheetData sheetId="880">
        <row r="1">
          <cell r="J1">
            <v>1.7453292519943295E-2</v>
          </cell>
        </row>
      </sheetData>
      <sheetData sheetId="881">
        <row r="1">
          <cell r="J1">
            <v>1.7453292519943295E-2</v>
          </cell>
        </row>
      </sheetData>
      <sheetData sheetId="882">
        <row r="1">
          <cell r="J1">
            <v>1.7453292519943295E-2</v>
          </cell>
        </row>
      </sheetData>
      <sheetData sheetId="883">
        <row r="1">
          <cell r="J1">
            <v>1.7453292519943295E-2</v>
          </cell>
        </row>
      </sheetData>
      <sheetData sheetId="884">
        <row r="1">
          <cell r="J1">
            <v>1.7453292519943295E-2</v>
          </cell>
        </row>
      </sheetData>
      <sheetData sheetId="885">
        <row r="1">
          <cell r="J1">
            <v>1.7453292519943295E-2</v>
          </cell>
        </row>
      </sheetData>
      <sheetData sheetId="886">
        <row r="1">
          <cell r="J1">
            <v>1.7453292519943295E-2</v>
          </cell>
        </row>
      </sheetData>
      <sheetData sheetId="887">
        <row r="1">
          <cell r="J1">
            <v>1.7453292519943295E-2</v>
          </cell>
        </row>
      </sheetData>
      <sheetData sheetId="888">
        <row r="1">
          <cell r="J1">
            <v>1.7453292519943295E-2</v>
          </cell>
        </row>
      </sheetData>
      <sheetData sheetId="889">
        <row r="1">
          <cell r="J1">
            <v>1.7453292519943295E-2</v>
          </cell>
        </row>
      </sheetData>
      <sheetData sheetId="890">
        <row r="1">
          <cell r="J1">
            <v>1.7453292519943295E-2</v>
          </cell>
        </row>
      </sheetData>
      <sheetData sheetId="891">
        <row r="1">
          <cell r="J1">
            <v>1.7453292519943295E-2</v>
          </cell>
        </row>
      </sheetData>
      <sheetData sheetId="892">
        <row r="1">
          <cell r="J1">
            <v>1.7453292519943295E-2</v>
          </cell>
        </row>
      </sheetData>
      <sheetData sheetId="893">
        <row r="1">
          <cell r="J1">
            <v>1.7453292519943295E-2</v>
          </cell>
        </row>
      </sheetData>
      <sheetData sheetId="894">
        <row r="1">
          <cell r="J1">
            <v>1.7453292519943295E-2</v>
          </cell>
        </row>
      </sheetData>
      <sheetData sheetId="895">
        <row r="1">
          <cell r="J1">
            <v>1.7453292519943295E-2</v>
          </cell>
        </row>
      </sheetData>
      <sheetData sheetId="896">
        <row r="1">
          <cell r="J1">
            <v>1.7453292519943295E-2</v>
          </cell>
        </row>
      </sheetData>
      <sheetData sheetId="897">
        <row r="1">
          <cell r="J1">
            <v>1.7453292519943295E-2</v>
          </cell>
        </row>
      </sheetData>
      <sheetData sheetId="898">
        <row r="1">
          <cell r="J1">
            <v>1.7453292519943295E-2</v>
          </cell>
        </row>
      </sheetData>
      <sheetData sheetId="899">
        <row r="1">
          <cell r="J1">
            <v>1.7453292519943295E-2</v>
          </cell>
        </row>
      </sheetData>
      <sheetData sheetId="900">
        <row r="1">
          <cell r="J1">
            <v>1.7453292519943295E-2</v>
          </cell>
        </row>
      </sheetData>
      <sheetData sheetId="901">
        <row r="1">
          <cell r="J1">
            <v>1.7453292519943295E-2</v>
          </cell>
        </row>
      </sheetData>
      <sheetData sheetId="902">
        <row r="1">
          <cell r="J1">
            <v>1.7453292519943295E-2</v>
          </cell>
        </row>
      </sheetData>
      <sheetData sheetId="903">
        <row r="1">
          <cell r="J1">
            <v>1.7453292519943295E-2</v>
          </cell>
        </row>
      </sheetData>
      <sheetData sheetId="904">
        <row r="1">
          <cell r="J1">
            <v>1.7453292519943295E-2</v>
          </cell>
        </row>
      </sheetData>
      <sheetData sheetId="905">
        <row r="1">
          <cell r="J1">
            <v>1.7453292519943295E-2</v>
          </cell>
        </row>
      </sheetData>
      <sheetData sheetId="906">
        <row r="1">
          <cell r="J1">
            <v>1.7453292519943295E-2</v>
          </cell>
        </row>
      </sheetData>
      <sheetData sheetId="907">
        <row r="1">
          <cell r="J1">
            <v>1.7453292519943295E-2</v>
          </cell>
        </row>
      </sheetData>
      <sheetData sheetId="908">
        <row r="1">
          <cell r="J1">
            <v>1.7453292519943295E-2</v>
          </cell>
        </row>
      </sheetData>
      <sheetData sheetId="909">
        <row r="1">
          <cell r="J1">
            <v>1.7453292519943295E-2</v>
          </cell>
        </row>
      </sheetData>
      <sheetData sheetId="910">
        <row r="1">
          <cell r="J1">
            <v>1.7453292519943295E-2</v>
          </cell>
        </row>
      </sheetData>
      <sheetData sheetId="911">
        <row r="1">
          <cell r="J1">
            <v>1.7453292519943295E-2</v>
          </cell>
        </row>
      </sheetData>
      <sheetData sheetId="912">
        <row r="1">
          <cell r="J1">
            <v>1.7453292519943295E-2</v>
          </cell>
        </row>
      </sheetData>
      <sheetData sheetId="913">
        <row r="1">
          <cell r="J1">
            <v>1.7453292519943295E-2</v>
          </cell>
        </row>
      </sheetData>
      <sheetData sheetId="914">
        <row r="1">
          <cell r="J1">
            <v>1.7453292519943295E-2</v>
          </cell>
        </row>
      </sheetData>
      <sheetData sheetId="915">
        <row r="1">
          <cell r="J1">
            <v>1.7453292519943295E-2</v>
          </cell>
        </row>
      </sheetData>
      <sheetData sheetId="916">
        <row r="1">
          <cell r="J1">
            <v>1.7453292519943295E-2</v>
          </cell>
        </row>
      </sheetData>
      <sheetData sheetId="917">
        <row r="1">
          <cell r="J1">
            <v>1.7453292519943295E-2</v>
          </cell>
        </row>
      </sheetData>
      <sheetData sheetId="918">
        <row r="1">
          <cell r="J1">
            <v>1.7453292519943295E-2</v>
          </cell>
        </row>
      </sheetData>
      <sheetData sheetId="919">
        <row r="1">
          <cell r="J1">
            <v>1.7453292519943295E-2</v>
          </cell>
        </row>
      </sheetData>
      <sheetData sheetId="920">
        <row r="1">
          <cell r="J1">
            <v>1.7453292519943295E-2</v>
          </cell>
        </row>
      </sheetData>
      <sheetData sheetId="921">
        <row r="1">
          <cell r="J1">
            <v>1.7453292519943295E-2</v>
          </cell>
        </row>
      </sheetData>
      <sheetData sheetId="922">
        <row r="1">
          <cell r="J1">
            <v>1.7453292519943295E-2</v>
          </cell>
        </row>
      </sheetData>
      <sheetData sheetId="923">
        <row r="1">
          <cell r="J1">
            <v>1.7453292519943295E-2</v>
          </cell>
        </row>
      </sheetData>
      <sheetData sheetId="924">
        <row r="1">
          <cell r="J1">
            <v>1.7453292519943295E-2</v>
          </cell>
        </row>
      </sheetData>
      <sheetData sheetId="925">
        <row r="1">
          <cell r="J1">
            <v>1.7453292519943295E-2</v>
          </cell>
        </row>
      </sheetData>
      <sheetData sheetId="926">
        <row r="1">
          <cell r="J1">
            <v>1.7453292519943295E-2</v>
          </cell>
        </row>
      </sheetData>
      <sheetData sheetId="927">
        <row r="1">
          <cell r="J1">
            <v>1.7453292519943295E-2</v>
          </cell>
        </row>
      </sheetData>
      <sheetData sheetId="928">
        <row r="1">
          <cell r="J1">
            <v>1.7453292519943295E-2</v>
          </cell>
        </row>
      </sheetData>
      <sheetData sheetId="929">
        <row r="1">
          <cell r="J1">
            <v>1.7453292519943295E-2</v>
          </cell>
        </row>
      </sheetData>
      <sheetData sheetId="930">
        <row r="1">
          <cell r="J1">
            <v>1.7453292519943295E-2</v>
          </cell>
        </row>
      </sheetData>
      <sheetData sheetId="931">
        <row r="1">
          <cell r="J1">
            <v>1.7453292519943295E-2</v>
          </cell>
        </row>
      </sheetData>
      <sheetData sheetId="932">
        <row r="1">
          <cell r="J1">
            <v>1.7453292519943295E-2</v>
          </cell>
        </row>
      </sheetData>
      <sheetData sheetId="933">
        <row r="1">
          <cell r="J1">
            <v>1.7453292519943295E-2</v>
          </cell>
        </row>
      </sheetData>
      <sheetData sheetId="934">
        <row r="1">
          <cell r="J1">
            <v>1.7453292519943295E-2</v>
          </cell>
        </row>
      </sheetData>
      <sheetData sheetId="935">
        <row r="1">
          <cell r="J1">
            <v>1.7453292519943295E-2</v>
          </cell>
        </row>
      </sheetData>
      <sheetData sheetId="936">
        <row r="1">
          <cell r="J1">
            <v>1.7453292519943295E-2</v>
          </cell>
        </row>
      </sheetData>
      <sheetData sheetId="937">
        <row r="1">
          <cell r="J1">
            <v>1.7453292519943295E-2</v>
          </cell>
        </row>
      </sheetData>
      <sheetData sheetId="938">
        <row r="1">
          <cell r="J1">
            <v>1.7453292519943295E-2</v>
          </cell>
        </row>
      </sheetData>
      <sheetData sheetId="939">
        <row r="1">
          <cell r="J1">
            <v>1.7453292519943295E-2</v>
          </cell>
        </row>
      </sheetData>
      <sheetData sheetId="940">
        <row r="1">
          <cell r="J1">
            <v>1.7453292519943295E-2</v>
          </cell>
        </row>
      </sheetData>
      <sheetData sheetId="941">
        <row r="1">
          <cell r="J1">
            <v>1.7453292519943295E-2</v>
          </cell>
        </row>
      </sheetData>
      <sheetData sheetId="942">
        <row r="1">
          <cell r="J1">
            <v>1.7453292519943295E-2</v>
          </cell>
        </row>
      </sheetData>
      <sheetData sheetId="943">
        <row r="1">
          <cell r="J1">
            <v>1.7453292519943295E-2</v>
          </cell>
        </row>
      </sheetData>
      <sheetData sheetId="944">
        <row r="1">
          <cell r="J1">
            <v>1.7453292519943295E-2</v>
          </cell>
        </row>
      </sheetData>
      <sheetData sheetId="945">
        <row r="1">
          <cell r="J1">
            <v>1.7453292519943295E-2</v>
          </cell>
        </row>
      </sheetData>
      <sheetData sheetId="946">
        <row r="1">
          <cell r="J1">
            <v>1.7453292519943295E-2</v>
          </cell>
        </row>
      </sheetData>
      <sheetData sheetId="947">
        <row r="1">
          <cell r="J1">
            <v>1.7453292519943295E-2</v>
          </cell>
        </row>
      </sheetData>
      <sheetData sheetId="948">
        <row r="1">
          <cell r="J1">
            <v>1.7453292519943295E-2</v>
          </cell>
        </row>
      </sheetData>
      <sheetData sheetId="949">
        <row r="1">
          <cell r="J1">
            <v>1.7453292519943295E-2</v>
          </cell>
        </row>
      </sheetData>
      <sheetData sheetId="950">
        <row r="1">
          <cell r="J1">
            <v>1.7453292519943295E-2</v>
          </cell>
        </row>
      </sheetData>
      <sheetData sheetId="951">
        <row r="1">
          <cell r="J1">
            <v>1.7453292519943295E-2</v>
          </cell>
        </row>
      </sheetData>
      <sheetData sheetId="952">
        <row r="1">
          <cell r="J1">
            <v>1.7453292519943295E-2</v>
          </cell>
        </row>
      </sheetData>
      <sheetData sheetId="953">
        <row r="1">
          <cell r="J1">
            <v>1.7453292519943295E-2</v>
          </cell>
        </row>
      </sheetData>
      <sheetData sheetId="954">
        <row r="1">
          <cell r="J1">
            <v>1.7453292519943295E-2</v>
          </cell>
        </row>
      </sheetData>
      <sheetData sheetId="955">
        <row r="1">
          <cell r="J1">
            <v>1.7453292519943295E-2</v>
          </cell>
        </row>
      </sheetData>
      <sheetData sheetId="956">
        <row r="1">
          <cell r="J1">
            <v>1.7453292519943295E-2</v>
          </cell>
        </row>
      </sheetData>
      <sheetData sheetId="957">
        <row r="1">
          <cell r="J1">
            <v>1.7453292519943295E-2</v>
          </cell>
        </row>
      </sheetData>
      <sheetData sheetId="958">
        <row r="1">
          <cell r="J1">
            <v>1.7453292519943295E-2</v>
          </cell>
        </row>
      </sheetData>
      <sheetData sheetId="959">
        <row r="1">
          <cell r="J1">
            <v>1.7453292519943295E-2</v>
          </cell>
        </row>
      </sheetData>
      <sheetData sheetId="960">
        <row r="1">
          <cell r="J1">
            <v>1.7453292519943295E-2</v>
          </cell>
        </row>
      </sheetData>
      <sheetData sheetId="961">
        <row r="1">
          <cell r="J1">
            <v>1.7453292519943295E-2</v>
          </cell>
        </row>
      </sheetData>
      <sheetData sheetId="962">
        <row r="1">
          <cell r="J1">
            <v>1.7453292519943295E-2</v>
          </cell>
        </row>
      </sheetData>
      <sheetData sheetId="963">
        <row r="1">
          <cell r="J1">
            <v>1.7453292519943295E-2</v>
          </cell>
        </row>
      </sheetData>
      <sheetData sheetId="964">
        <row r="1">
          <cell r="J1">
            <v>1.7453292519943295E-2</v>
          </cell>
        </row>
      </sheetData>
      <sheetData sheetId="965">
        <row r="1">
          <cell r="J1">
            <v>1.7453292519943295E-2</v>
          </cell>
        </row>
      </sheetData>
      <sheetData sheetId="966">
        <row r="1">
          <cell r="J1">
            <v>1.7453292519943295E-2</v>
          </cell>
        </row>
      </sheetData>
      <sheetData sheetId="967">
        <row r="1">
          <cell r="J1">
            <v>1.7453292519943295E-2</v>
          </cell>
        </row>
      </sheetData>
      <sheetData sheetId="968">
        <row r="1">
          <cell r="J1">
            <v>1.7453292519943295E-2</v>
          </cell>
        </row>
      </sheetData>
      <sheetData sheetId="969">
        <row r="1">
          <cell r="J1">
            <v>1.7453292519943295E-2</v>
          </cell>
        </row>
      </sheetData>
      <sheetData sheetId="970">
        <row r="1">
          <cell r="J1">
            <v>1.7453292519943295E-2</v>
          </cell>
        </row>
      </sheetData>
      <sheetData sheetId="971">
        <row r="1">
          <cell r="J1">
            <v>1.7453292519943295E-2</v>
          </cell>
        </row>
      </sheetData>
      <sheetData sheetId="972">
        <row r="1">
          <cell r="J1">
            <v>1.7453292519943295E-2</v>
          </cell>
        </row>
      </sheetData>
      <sheetData sheetId="973">
        <row r="1">
          <cell r="J1">
            <v>1.7453292519943295E-2</v>
          </cell>
        </row>
      </sheetData>
      <sheetData sheetId="974">
        <row r="1">
          <cell r="J1">
            <v>1.7453292519943295E-2</v>
          </cell>
        </row>
      </sheetData>
      <sheetData sheetId="975">
        <row r="1">
          <cell r="J1">
            <v>1.7453292519943295E-2</v>
          </cell>
        </row>
      </sheetData>
      <sheetData sheetId="976">
        <row r="1">
          <cell r="J1">
            <v>1.7453292519943295E-2</v>
          </cell>
        </row>
      </sheetData>
      <sheetData sheetId="977">
        <row r="1">
          <cell r="J1">
            <v>1.7453292519943295E-2</v>
          </cell>
        </row>
      </sheetData>
      <sheetData sheetId="978">
        <row r="1">
          <cell r="J1">
            <v>1.7453292519943295E-2</v>
          </cell>
        </row>
      </sheetData>
      <sheetData sheetId="979">
        <row r="1">
          <cell r="J1">
            <v>1.7453292519943295E-2</v>
          </cell>
        </row>
      </sheetData>
      <sheetData sheetId="980">
        <row r="1">
          <cell r="J1">
            <v>1.7453292519943295E-2</v>
          </cell>
        </row>
      </sheetData>
      <sheetData sheetId="981">
        <row r="1">
          <cell r="J1">
            <v>1.7453292519943295E-2</v>
          </cell>
        </row>
      </sheetData>
      <sheetData sheetId="982">
        <row r="1">
          <cell r="J1">
            <v>1.7453292519943295E-2</v>
          </cell>
        </row>
      </sheetData>
      <sheetData sheetId="983">
        <row r="1">
          <cell r="J1">
            <v>1.7453292519943295E-2</v>
          </cell>
        </row>
      </sheetData>
      <sheetData sheetId="984">
        <row r="1">
          <cell r="J1">
            <v>1.7453292519943295E-2</v>
          </cell>
        </row>
      </sheetData>
      <sheetData sheetId="985">
        <row r="1">
          <cell r="J1">
            <v>1.7453292519943295E-2</v>
          </cell>
        </row>
      </sheetData>
      <sheetData sheetId="986">
        <row r="1">
          <cell r="J1">
            <v>1.7453292519943295E-2</v>
          </cell>
        </row>
      </sheetData>
      <sheetData sheetId="987">
        <row r="1">
          <cell r="J1">
            <v>1.7453292519943295E-2</v>
          </cell>
        </row>
      </sheetData>
      <sheetData sheetId="988">
        <row r="1">
          <cell r="J1">
            <v>1.7453292519943295E-2</v>
          </cell>
        </row>
      </sheetData>
      <sheetData sheetId="989">
        <row r="1">
          <cell r="J1">
            <v>1.7453292519943295E-2</v>
          </cell>
        </row>
      </sheetData>
      <sheetData sheetId="990">
        <row r="1">
          <cell r="J1">
            <v>1.7453292519943295E-2</v>
          </cell>
        </row>
      </sheetData>
      <sheetData sheetId="991">
        <row r="1">
          <cell r="J1">
            <v>1.7453292519943295E-2</v>
          </cell>
        </row>
      </sheetData>
      <sheetData sheetId="992">
        <row r="1">
          <cell r="J1">
            <v>1.7453292519943295E-2</v>
          </cell>
        </row>
      </sheetData>
      <sheetData sheetId="993">
        <row r="1">
          <cell r="J1">
            <v>1.7453292519943295E-2</v>
          </cell>
        </row>
      </sheetData>
      <sheetData sheetId="994">
        <row r="1">
          <cell r="J1">
            <v>1.7453292519943295E-2</v>
          </cell>
        </row>
      </sheetData>
      <sheetData sheetId="995">
        <row r="1">
          <cell r="J1">
            <v>1.7453292519943295E-2</v>
          </cell>
        </row>
      </sheetData>
      <sheetData sheetId="996">
        <row r="1">
          <cell r="J1">
            <v>1.7453292519943295E-2</v>
          </cell>
        </row>
      </sheetData>
      <sheetData sheetId="997">
        <row r="1">
          <cell r="J1">
            <v>1.7453292519943295E-2</v>
          </cell>
        </row>
      </sheetData>
      <sheetData sheetId="998">
        <row r="1">
          <cell r="J1">
            <v>1.7453292519943295E-2</v>
          </cell>
        </row>
      </sheetData>
      <sheetData sheetId="999">
        <row r="1">
          <cell r="J1">
            <v>1.7453292519943295E-2</v>
          </cell>
        </row>
      </sheetData>
      <sheetData sheetId="1000">
        <row r="1">
          <cell r="J1">
            <v>1.7453292519943295E-2</v>
          </cell>
        </row>
      </sheetData>
      <sheetData sheetId="1001">
        <row r="1">
          <cell r="J1">
            <v>1.7453292519943295E-2</v>
          </cell>
        </row>
      </sheetData>
      <sheetData sheetId="1002">
        <row r="1">
          <cell r="J1">
            <v>1.7453292519943295E-2</v>
          </cell>
        </row>
      </sheetData>
      <sheetData sheetId="1003">
        <row r="1">
          <cell r="J1">
            <v>1.7453292519943295E-2</v>
          </cell>
        </row>
      </sheetData>
      <sheetData sheetId="1004">
        <row r="1">
          <cell r="J1">
            <v>1.7453292519943295E-2</v>
          </cell>
        </row>
      </sheetData>
      <sheetData sheetId="1005">
        <row r="1">
          <cell r="J1">
            <v>1.7453292519943295E-2</v>
          </cell>
        </row>
      </sheetData>
      <sheetData sheetId="1006">
        <row r="1">
          <cell r="J1">
            <v>1.7453292519943295E-2</v>
          </cell>
        </row>
      </sheetData>
      <sheetData sheetId="1007">
        <row r="1">
          <cell r="J1">
            <v>1.7453292519943295E-2</v>
          </cell>
        </row>
      </sheetData>
      <sheetData sheetId="1008">
        <row r="1">
          <cell r="J1">
            <v>1.7453292519943295E-2</v>
          </cell>
        </row>
      </sheetData>
      <sheetData sheetId="1009">
        <row r="1">
          <cell r="J1">
            <v>1.7453292519943295E-2</v>
          </cell>
        </row>
      </sheetData>
      <sheetData sheetId="1010">
        <row r="1">
          <cell r="J1">
            <v>1.7453292519943295E-2</v>
          </cell>
        </row>
      </sheetData>
      <sheetData sheetId="1011">
        <row r="1">
          <cell r="J1">
            <v>1.7453292519943295E-2</v>
          </cell>
        </row>
      </sheetData>
      <sheetData sheetId="1012">
        <row r="1">
          <cell r="J1">
            <v>1.7453292519943295E-2</v>
          </cell>
        </row>
      </sheetData>
      <sheetData sheetId="1013">
        <row r="1">
          <cell r="J1">
            <v>1.7453292519943295E-2</v>
          </cell>
        </row>
      </sheetData>
      <sheetData sheetId="1014">
        <row r="1">
          <cell r="J1">
            <v>1.7453292519943295E-2</v>
          </cell>
        </row>
      </sheetData>
      <sheetData sheetId="1015">
        <row r="1">
          <cell r="J1">
            <v>1.7453292519943295E-2</v>
          </cell>
        </row>
      </sheetData>
      <sheetData sheetId="1016">
        <row r="1">
          <cell r="J1">
            <v>1.7453292519943295E-2</v>
          </cell>
        </row>
      </sheetData>
      <sheetData sheetId="1017">
        <row r="1">
          <cell r="J1">
            <v>1.7453292519943295E-2</v>
          </cell>
        </row>
      </sheetData>
      <sheetData sheetId="1018">
        <row r="1">
          <cell r="J1">
            <v>1.7453292519943295E-2</v>
          </cell>
        </row>
      </sheetData>
      <sheetData sheetId="1019">
        <row r="1">
          <cell r="J1">
            <v>1.7453292519943295E-2</v>
          </cell>
        </row>
      </sheetData>
      <sheetData sheetId="1020">
        <row r="1">
          <cell r="J1">
            <v>1.7453292519943295E-2</v>
          </cell>
        </row>
      </sheetData>
      <sheetData sheetId="1021">
        <row r="1">
          <cell r="J1">
            <v>1.7453292519943295E-2</v>
          </cell>
        </row>
      </sheetData>
      <sheetData sheetId="1022">
        <row r="1">
          <cell r="J1">
            <v>1.7453292519943295E-2</v>
          </cell>
        </row>
      </sheetData>
      <sheetData sheetId="1023">
        <row r="1">
          <cell r="J1">
            <v>1.7453292519943295E-2</v>
          </cell>
        </row>
      </sheetData>
      <sheetData sheetId="1024">
        <row r="1">
          <cell r="J1">
            <v>1.7453292519943295E-2</v>
          </cell>
        </row>
      </sheetData>
      <sheetData sheetId="1025">
        <row r="1">
          <cell r="J1">
            <v>1.7453292519943295E-2</v>
          </cell>
        </row>
      </sheetData>
      <sheetData sheetId="1026">
        <row r="1">
          <cell r="J1">
            <v>1.7453292519943295E-2</v>
          </cell>
        </row>
      </sheetData>
      <sheetData sheetId="1027">
        <row r="1">
          <cell r="J1">
            <v>1.7453292519943295E-2</v>
          </cell>
        </row>
      </sheetData>
      <sheetData sheetId="1028">
        <row r="1">
          <cell r="J1">
            <v>1.7453292519943295E-2</v>
          </cell>
        </row>
      </sheetData>
      <sheetData sheetId="1029">
        <row r="1">
          <cell r="J1">
            <v>1.7453292519943295E-2</v>
          </cell>
        </row>
      </sheetData>
      <sheetData sheetId="1030">
        <row r="1">
          <cell r="J1">
            <v>1.7453292519943295E-2</v>
          </cell>
        </row>
      </sheetData>
      <sheetData sheetId="1031">
        <row r="1">
          <cell r="J1">
            <v>1.7453292519943295E-2</v>
          </cell>
        </row>
      </sheetData>
      <sheetData sheetId="1032">
        <row r="1">
          <cell r="J1">
            <v>1.7453292519943295E-2</v>
          </cell>
        </row>
      </sheetData>
      <sheetData sheetId="1033">
        <row r="1">
          <cell r="J1">
            <v>1.7453292519943295E-2</v>
          </cell>
        </row>
      </sheetData>
      <sheetData sheetId="1034">
        <row r="1">
          <cell r="J1">
            <v>1.7453292519943295E-2</v>
          </cell>
        </row>
      </sheetData>
      <sheetData sheetId="1035">
        <row r="1">
          <cell r="J1">
            <v>1.7453292519943295E-2</v>
          </cell>
        </row>
      </sheetData>
      <sheetData sheetId="1036">
        <row r="1">
          <cell r="J1">
            <v>1.7453292519943295E-2</v>
          </cell>
        </row>
      </sheetData>
      <sheetData sheetId="1037">
        <row r="1">
          <cell r="J1">
            <v>1.7453292519943295E-2</v>
          </cell>
        </row>
      </sheetData>
      <sheetData sheetId="1038">
        <row r="1">
          <cell r="J1">
            <v>1.7453292519943295E-2</v>
          </cell>
        </row>
      </sheetData>
      <sheetData sheetId="1039">
        <row r="1">
          <cell r="J1">
            <v>1.7453292519943295E-2</v>
          </cell>
        </row>
      </sheetData>
      <sheetData sheetId="1040">
        <row r="1">
          <cell r="J1">
            <v>1.7453292519943295E-2</v>
          </cell>
        </row>
      </sheetData>
      <sheetData sheetId="1041">
        <row r="1">
          <cell r="J1">
            <v>1.7453292519943295E-2</v>
          </cell>
        </row>
      </sheetData>
      <sheetData sheetId="1042">
        <row r="1">
          <cell r="J1">
            <v>1.7453292519943295E-2</v>
          </cell>
        </row>
      </sheetData>
      <sheetData sheetId="1043">
        <row r="1">
          <cell r="J1">
            <v>1.7453292519943295E-2</v>
          </cell>
        </row>
      </sheetData>
      <sheetData sheetId="1044">
        <row r="1">
          <cell r="J1">
            <v>1.7453292519943295E-2</v>
          </cell>
        </row>
      </sheetData>
      <sheetData sheetId="1045">
        <row r="1">
          <cell r="J1">
            <v>1.7453292519943295E-2</v>
          </cell>
        </row>
      </sheetData>
      <sheetData sheetId="1046">
        <row r="1">
          <cell r="J1">
            <v>1.7453292519943295E-2</v>
          </cell>
        </row>
      </sheetData>
      <sheetData sheetId="1047">
        <row r="1">
          <cell r="J1">
            <v>1.7453292519943295E-2</v>
          </cell>
        </row>
      </sheetData>
      <sheetData sheetId="1048">
        <row r="1">
          <cell r="J1">
            <v>1.7453292519943295E-2</v>
          </cell>
        </row>
      </sheetData>
      <sheetData sheetId="1049">
        <row r="1">
          <cell r="J1">
            <v>1.7453292519943295E-2</v>
          </cell>
        </row>
      </sheetData>
      <sheetData sheetId="1050">
        <row r="1">
          <cell r="J1">
            <v>1.7453292519943295E-2</v>
          </cell>
        </row>
      </sheetData>
      <sheetData sheetId="1051">
        <row r="1">
          <cell r="J1">
            <v>1.7453292519943295E-2</v>
          </cell>
        </row>
      </sheetData>
      <sheetData sheetId="1052">
        <row r="1">
          <cell r="J1">
            <v>1.7453292519943295E-2</v>
          </cell>
        </row>
      </sheetData>
      <sheetData sheetId="1053">
        <row r="1">
          <cell r="J1">
            <v>1.7453292519943295E-2</v>
          </cell>
        </row>
      </sheetData>
      <sheetData sheetId="1054">
        <row r="1">
          <cell r="J1">
            <v>1.7453292519943295E-2</v>
          </cell>
        </row>
      </sheetData>
      <sheetData sheetId="1055">
        <row r="1">
          <cell r="J1">
            <v>1.7453292519943295E-2</v>
          </cell>
        </row>
      </sheetData>
      <sheetData sheetId="1056">
        <row r="1">
          <cell r="J1">
            <v>1.7453292519943295E-2</v>
          </cell>
        </row>
      </sheetData>
      <sheetData sheetId="1057">
        <row r="1">
          <cell r="J1">
            <v>1.7453292519943295E-2</v>
          </cell>
        </row>
      </sheetData>
      <sheetData sheetId="1058">
        <row r="1">
          <cell r="J1">
            <v>1.7453292519943295E-2</v>
          </cell>
        </row>
      </sheetData>
      <sheetData sheetId="1059">
        <row r="1">
          <cell r="J1">
            <v>1.7453292519943295E-2</v>
          </cell>
        </row>
      </sheetData>
      <sheetData sheetId="1060">
        <row r="1">
          <cell r="J1">
            <v>1.7453292519943295E-2</v>
          </cell>
        </row>
      </sheetData>
      <sheetData sheetId="1061">
        <row r="1">
          <cell r="J1">
            <v>1.7453292519943295E-2</v>
          </cell>
        </row>
      </sheetData>
      <sheetData sheetId="1062">
        <row r="1">
          <cell r="J1">
            <v>1.7453292519943295E-2</v>
          </cell>
        </row>
      </sheetData>
      <sheetData sheetId="1063">
        <row r="1">
          <cell r="J1">
            <v>1.7453292519943295E-2</v>
          </cell>
        </row>
      </sheetData>
      <sheetData sheetId="1064">
        <row r="1">
          <cell r="J1">
            <v>1.7453292519943295E-2</v>
          </cell>
        </row>
      </sheetData>
      <sheetData sheetId="1065">
        <row r="1">
          <cell r="J1">
            <v>1.7453292519943295E-2</v>
          </cell>
        </row>
      </sheetData>
      <sheetData sheetId="1066">
        <row r="1">
          <cell r="J1">
            <v>1.7453292519943295E-2</v>
          </cell>
        </row>
      </sheetData>
      <sheetData sheetId="1067">
        <row r="1">
          <cell r="J1">
            <v>1.7453292519943295E-2</v>
          </cell>
        </row>
      </sheetData>
      <sheetData sheetId="1068">
        <row r="1">
          <cell r="J1">
            <v>1.7453292519943295E-2</v>
          </cell>
        </row>
      </sheetData>
      <sheetData sheetId="1069">
        <row r="1">
          <cell r="J1">
            <v>1.7453292519943295E-2</v>
          </cell>
        </row>
      </sheetData>
      <sheetData sheetId="1070">
        <row r="1">
          <cell r="J1">
            <v>1.7453292519943295E-2</v>
          </cell>
        </row>
      </sheetData>
      <sheetData sheetId="1071">
        <row r="1">
          <cell r="J1">
            <v>1.7453292519943295E-2</v>
          </cell>
        </row>
      </sheetData>
      <sheetData sheetId="1072">
        <row r="1">
          <cell r="J1">
            <v>1.7453292519943295E-2</v>
          </cell>
        </row>
      </sheetData>
      <sheetData sheetId="1073">
        <row r="1">
          <cell r="J1">
            <v>1.7453292519943295E-2</v>
          </cell>
        </row>
      </sheetData>
      <sheetData sheetId="1074">
        <row r="1">
          <cell r="J1">
            <v>1.7453292519943295E-2</v>
          </cell>
        </row>
      </sheetData>
      <sheetData sheetId="1075">
        <row r="1">
          <cell r="J1">
            <v>1.7453292519943295E-2</v>
          </cell>
        </row>
      </sheetData>
      <sheetData sheetId="1076">
        <row r="1">
          <cell r="J1">
            <v>1.7453292519943295E-2</v>
          </cell>
        </row>
      </sheetData>
      <sheetData sheetId="1077">
        <row r="1">
          <cell r="J1">
            <v>1.7453292519943295E-2</v>
          </cell>
        </row>
      </sheetData>
      <sheetData sheetId="1078">
        <row r="1">
          <cell r="J1">
            <v>1.7453292519943295E-2</v>
          </cell>
        </row>
      </sheetData>
      <sheetData sheetId="1079">
        <row r="1">
          <cell r="J1">
            <v>1.7453292519943295E-2</v>
          </cell>
        </row>
      </sheetData>
      <sheetData sheetId="1080">
        <row r="1">
          <cell r="J1">
            <v>1.7453292519943295E-2</v>
          </cell>
        </row>
      </sheetData>
      <sheetData sheetId="1081">
        <row r="1">
          <cell r="J1">
            <v>1.7453292519943295E-2</v>
          </cell>
        </row>
      </sheetData>
      <sheetData sheetId="1082">
        <row r="1">
          <cell r="J1">
            <v>1.7453292519943295E-2</v>
          </cell>
        </row>
      </sheetData>
      <sheetData sheetId="1083">
        <row r="1">
          <cell r="J1">
            <v>1.7453292519943295E-2</v>
          </cell>
        </row>
      </sheetData>
      <sheetData sheetId="1084">
        <row r="1">
          <cell r="J1">
            <v>1.7453292519943295E-2</v>
          </cell>
        </row>
      </sheetData>
      <sheetData sheetId="1085">
        <row r="1">
          <cell r="J1">
            <v>1.7453292519943295E-2</v>
          </cell>
        </row>
      </sheetData>
      <sheetData sheetId="1086">
        <row r="1">
          <cell r="J1">
            <v>1.7453292519943295E-2</v>
          </cell>
        </row>
      </sheetData>
      <sheetData sheetId="1087">
        <row r="1">
          <cell r="J1">
            <v>1.7453292519943295E-2</v>
          </cell>
        </row>
      </sheetData>
      <sheetData sheetId="1088">
        <row r="1">
          <cell r="J1">
            <v>1.7453292519943295E-2</v>
          </cell>
        </row>
      </sheetData>
      <sheetData sheetId="1089">
        <row r="1">
          <cell r="J1">
            <v>1.7453292519943295E-2</v>
          </cell>
        </row>
      </sheetData>
      <sheetData sheetId="1090">
        <row r="1">
          <cell r="J1">
            <v>1.7453292519943295E-2</v>
          </cell>
        </row>
      </sheetData>
      <sheetData sheetId="1091">
        <row r="1">
          <cell r="J1">
            <v>1.7453292519943295E-2</v>
          </cell>
        </row>
      </sheetData>
      <sheetData sheetId="1092">
        <row r="1">
          <cell r="J1">
            <v>1.7453292519943295E-2</v>
          </cell>
        </row>
      </sheetData>
      <sheetData sheetId="1093">
        <row r="1">
          <cell r="J1">
            <v>1.7453292519943295E-2</v>
          </cell>
        </row>
      </sheetData>
      <sheetData sheetId="1094">
        <row r="1">
          <cell r="J1">
            <v>1.7453292519943295E-2</v>
          </cell>
        </row>
      </sheetData>
      <sheetData sheetId="1095">
        <row r="1">
          <cell r="J1">
            <v>1.7453292519943295E-2</v>
          </cell>
        </row>
      </sheetData>
      <sheetData sheetId="1096">
        <row r="1">
          <cell r="J1">
            <v>1.7453292519943295E-2</v>
          </cell>
        </row>
      </sheetData>
      <sheetData sheetId="1097">
        <row r="1">
          <cell r="J1">
            <v>1.7453292519943295E-2</v>
          </cell>
        </row>
      </sheetData>
      <sheetData sheetId="1098">
        <row r="1">
          <cell r="J1">
            <v>1.7453292519943295E-2</v>
          </cell>
        </row>
      </sheetData>
      <sheetData sheetId="1099">
        <row r="1">
          <cell r="J1">
            <v>1.7453292519943295E-2</v>
          </cell>
        </row>
      </sheetData>
      <sheetData sheetId="1100">
        <row r="1">
          <cell r="J1">
            <v>1.7453292519943295E-2</v>
          </cell>
        </row>
      </sheetData>
      <sheetData sheetId="1101">
        <row r="1">
          <cell r="J1">
            <v>1.7453292519943295E-2</v>
          </cell>
        </row>
      </sheetData>
      <sheetData sheetId="1102">
        <row r="1">
          <cell r="J1">
            <v>1.7453292519943295E-2</v>
          </cell>
        </row>
      </sheetData>
      <sheetData sheetId="1103">
        <row r="1">
          <cell r="J1">
            <v>1.7453292519943295E-2</v>
          </cell>
        </row>
      </sheetData>
      <sheetData sheetId="1104">
        <row r="1">
          <cell r="J1">
            <v>1.7453292519943295E-2</v>
          </cell>
        </row>
      </sheetData>
      <sheetData sheetId="1105">
        <row r="1">
          <cell r="J1">
            <v>1.7453292519943295E-2</v>
          </cell>
        </row>
      </sheetData>
      <sheetData sheetId="1106">
        <row r="1">
          <cell r="J1">
            <v>1.7453292519943295E-2</v>
          </cell>
        </row>
      </sheetData>
      <sheetData sheetId="1107">
        <row r="1">
          <cell r="J1">
            <v>1.7453292519943295E-2</v>
          </cell>
        </row>
      </sheetData>
      <sheetData sheetId="1108">
        <row r="1">
          <cell r="J1">
            <v>1.7453292519943295E-2</v>
          </cell>
        </row>
      </sheetData>
      <sheetData sheetId="1109">
        <row r="1">
          <cell r="J1">
            <v>1.7453292519943295E-2</v>
          </cell>
        </row>
      </sheetData>
      <sheetData sheetId="1110">
        <row r="1">
          <cell r="J1">
            <v>1.7453292519943295E-2</v>
          </cell>
        </row>
      </sheetData>
      <sheetData sheetId="1111">
        <row r="1">
          <cell r="J1">
            <v>1.7453292519943295E-2</v>
          </cell>
        </row>
      </sheetData>
      <sheetData sheetId="1112">
        <row r="1">
          <cell r="J1">
            <v>1.7453292519943295E-2</v>
          </cell>
        </row>
      </sheetData>
      <sheetData sheetId="1113">
        <row r="1">
          <cell r="J1">
            <v>1.7453292519943295E-2</v>
          </cell>
        </row>
      </sheetData>
      <sheetData sheetId="1114">
        <row r="1">
          <cell r="J1">
            <v>1.7453292519943295E-2</v>
          </cell>
        </row>
      </sheetData>
      <sheetData sheetId="1115">
        <row r="1">
          <cell r="J1">
            <v>1.7453292519943295E-2</v>
          </cell>
        </row>
      </sheetData>
      <sheetData sheetId="1116">
        <row r="1">
          <cell r="J1">
            <v>1.7453292519943295E-2</v>
          </cell>
        </row>
      </sheetData>
      <sheetData sheetId="1117">
        <row r="1">
          <cell r="J1">
            <v>1.7453292519943295E-2</v>
          </cell>
        </row>
      </sheetData>
      <sheetData sheetId="1118">
        <row r="1">
          <cell r="J1">
            <v>1.7453292519943295E-2</v>
          </cell>
        </row>
      </sheetData>
      <sheetData sheetId="1119">
        <row r="1">
          <cell r="J1">
            <v>1.7453292519943295E-2</v>
          </cell>
        </row>
      </sheetData>
      <sheetData sheetId="1120">
        <row r="1">
          <cell r="J1">
            <v>1.7453292519943295E-2</v>
          </cell>
        </row>
      </sheetData>
      <sheetData sheetId="1121">
        <row r="1">
          <cell r="J1">
            <v>1.7453292519943295E-2</v>
          </cell>
        </row>
      </sheetData>
      <sheetData sheetId="1122">
        <row r="1">
          <cell r="J1">
            <v>1.7453292519943295E-2</v>
          </cell>
        </row>
      </sheetData>
      <sheetData sheetId="1123">
        <row r="1">
          <cell r="J1">
            <v>1.7453292519943295E-2</v>
          </cell>
        </row>
      </sheetData>
      <sheetData sheetId="1124">
        <row r="1">
          <cell r="J1">
            <v>1.7453292519943295E-2</v>
          </cell>
        </row>
      </sheetData>
      <sheetData sheetId="1125">
        <row r="1">
          <cell r="J1">
            <v>1.7453292519943295E-2</v>
          </cell>
        </row>
      </sheetData>
      <sheetData sheetId="1126">
        <row r="1">
          <cell r="J1">
            <v>1.7453292519943295E-2</v>
          </cell>
        </row>
      </sheetData>
      <sheetData sheetId="1127">
        <row r="1">
          <cell r="J1">
            <v>1.7453292519943295E-2</v>
          </cell>
        </row>
      </sheetData>
      <sheetData sheetId="1128">
        <row r="1">
          <cell r="J1">
            <v>1.7453292519943295E-2</v>
          </cell>
        </row>
      </sheetData>
      <sheetData sheetId="1129">
        <row r="1">
          <cell r="J1">
            <v>1.7453292519943295E-2</v>
          </cell>
        </row>
      </sheetData>
      <sheetData sheetId="1130">
        <row r="1">
          <cell r="J1">
            <v>1.7453292519943295E-2</v>
          </cell>
        </row>
      </sheetData>
      <sheetData sheetId="1131">
        <row r="1">
          <cell r="J1">
            <v>1.7453292519943295E-2</v>
          </cell>
        </row>
      </sheetData>
      <sheetData sheetId="1132">
        <row r="1">
          <cell r="J1">
            <v>1.7453292519943295E-2</v>
          </cell>
        </row>
      </sheetData>
      <sheetData sheetId="1133">
        <row r="1">
          <cell r="J1">
            <v>1.7453292519943295E-2</v>
          </cell>
        </row>
      </sheetData>
      <sheetData sheetId="1134">
        <row r="1">
          <cell r="J1">
            <v>1.7453292519943295E-2</v>
          </cell>
        </row>
      </sheetData>
      <sheetData sheetId="1135">
        <row r="1">
          <cell r="J1">
            <v>1.7453292519943295E-2</v>
          </cell>
        </row>
      </sheetData>
      <sheetData sheetId="1136">
        <row r="1">
          <cell r="J1">
            <v>1.7453292519943295E-2</v>
          </cell>
        </row>
      </sheetData>
      <sheetData sheetId="1137">
        <row r="1">
          <cell r="J1">
            <v>1.7453292519943295E-2</v>
          </cell>
        </row>
      </sheetData>
      <sheetData sheetId="1138">
        <row r="1">
          <cell r="J1">
            <v>1.7453292519943295E-2</v>
          </cell>
        </row>
      </sheetData>
      <sheetData sheetId="1139">
        <row r="1">
          <cell r="J1">
            <v>1.7453292519943295E-2</v>
          </cell>
        </row>
      </sheetData>
      <sheetData sheetId="1140">
        <row r="1">
          <cell r="J1">
            <v>1.7453292519943295E-2</v>
          </cell>
        </row>
      </sheetData>
      <sheetData sheetId="1141">
        <row r="1">
          <cell r="J1">
            <v>1.7453292519943295E-2</v>
          </cell>
        </row>
      </sheetData>
      <sheetData sheetId="1142">
        <row r="1">
          <cell r="J1">
            <v>1.7453292519943295E-2</v>
          </cell>
        </row>
      </sheetData>
      <sheetData sheetId="1143">
        <row r="1">
          <cell r="J1">
            <v>1.7453292519943295E-2</v>
          </cell>
        </row>
      </sheetData>
      <sheetData sheetId="1144">
        <row r="1">
          <cell r="J1">
            <v>1.7453292519943295E-2</v>
          </cell>
        </row>
      </sheetData>
      <sheetData sheetId="1145">
        <row r="1">
          <cell r="J1">
            <v>1.7453292519943295E-2</v>
          </cell>
        </row>
      </sheetData>
      <sheetData sheetId="1146">
        <row r="1">
          <cell r="J1">
            <v>1.7453292519943295E-2</v>
          </cell>
        </row>
      </sheetData>
      <sheetData sheetId="1147">
        <row r="1">
          <cell r="J1">
            <v>1.7453292519943295E-2</v>
          </cell>
        </row>
      </sheetData>
      <sheetData sheetId="1148">
        <row r="1">
          <cell r="J1">
            <v>1.7453292519943295E-2</v>
          </cell>
        </row>
      </sheetData>
      <sheetData sheetId="1149">
        <row r="1">
          <cell r="J1">
            <v>1.7453292519943295E-2</v>
          </cell>
        </row>
      </sheetData>
      <sheetData sheetId="1150">
        <row r="1">
          <cell r="J1">
            <v>1.7453292519943295E-2</v>
          </cell>
        </row>
      </sheetData>
      <sheetData sheetId="1151">
        <row r="1">
          <cell r="J1">
            <v>1.7453292519943295E-2</v>
          </cell>
        </row>
      </sheetData>
      <sheetData sheetId="1152">
        <row r="1">
          <cell r="J1">
            <v>1.7453292519943295E-2</v>
          </cell>
        </row>
      </sheetData>
      <sheetData sheetId="1153">
        <row r="1">
          <cell r="J1">
            <v>1.7453292519943295E-2</v>
          </cell>
        </row>
      </sheetData>
      <sheetData sheetId="1154">
        <row r="1">
          <cell r="J1">
            <v>1.7453292519943295E-2</v>
          </cell>
        </row>
      </sheetData>
      <sheetData sheetId="1155">
        <row r="1">
          <cell r="J1">
            <v>1.7453292519943295E-2</v>
          </cell>
        </row>
      </sheetData>
      <sheetData sheetId="1156">
        <row r="1">
          <cell r="J1">
            <v>1.7453292519943295E-2</v>
          </cell>
        </row>
      </sheetData>
      <sheetData sheetId="1157">
        <row r="1">
          <cell r="J1">
            <v>1.7453292519943295E-2</v>
          </cell>
        </row>
      </sheetData>
      <sheetData sheetId="1158">
        <row r="1">
          <cell r="J1">
            <v>1.7453292519943295E-2</v>
          </cell>
        </row>
      </sheetData>
      <sheetData sheetId="1159">
        <row r="1">
          <cell r="J1">
            <v>1.7453292519943295E-2</v>
          </cell>
        </row>
      </sheetData>
      <sheetData sheetId="1160">
        <row r="1">
          <cell r="J1">
            <v>1.7453292519943295E-2</v>
          </cell>
        </row>
      </sheetData>
      <sheetData sheetId="1161">
        <row r="1">
          <cell r="J1">
            <v>1.7453292519943295E-2</v>
          </cell>
        </row>
      </sheetData>
      <sheetData sheetId="1162">
        <row r="1">
          <cell r="J1">
            <v>1.7453292519943295E-2</v>
          </cell>
        </row>
      </sheetData>
      <sheetData sheetId="1163">
        <row r="1">
          <cell r="J1">
            <v>1.7453292519943295E-2</v>
          </cell>
        </row>
      </sheetData>
      <sheetData sheetId="1164">
        <row r="1">
          <cell r="J1">
            <v>1.7453292519943295E-2</v>
          </cell>
        </row>
      </sheetData>
      <sheetData sheetId="1165">
        <row r="1">
          <cell r="J1">
            <v>1.7453292519943295E-2</v>
          </cell>
        </row>
      </sheetData>
      <sheetData sheetId="1166">
        <row r="1">
          <cell r="J1">
            <v>1.7453292519943295E-2</v>
          </cell>
        </row>
      </sheetData>
      <sheetData sheetId="1167">
        <row r="1">
          <cell r="J1">
            <v>1.7453292519943295E-2</v>
          </cell>
        </row>
      </sheetData>
      <sheetData sheetId="1168">
        <row r="1">
          <cell r="J1">
            <v>1.7453292519943295E-2</v>
          </cell>
        </row>
      </sheetData>
      <sheetData sheetId="1169">
        <row r="1">
          <cell r="J1">
            <v>1.7453292519943295E-2</v>
          </cell>
        </row>
      </sheetData>
      <sheetData sheetId="1170">
        <row r="1">
          <cell r="J1">
            <v>1.7453292519943295E-2</v>
          </cell>
        </row>
      </sheetData>
      <sheetData sheetId="1171">
        <row r="1">
          <cell r="J1">
            <v>1.7453292519943295E-2</v>
          </cell>
        </row>
      </sheetData>
      <sheetData sheetId="1172">
        <row r="1">
          <cell r="J1">
            <v>1.7453292519943295E-2</v>
          </cell>
        </row>
      </sheetData>
      <sheetData sheetId="1173">
        <row r="1">
          <cell r="J1">
            <v>1.7453292519943295E-2</v>
          </cell>
        </row>
      </sheetData>
      <sheetData sheetId="1174">
        <row r="1">
          <cell r="J1">
            <v>1.7453292519943295E-2</v>
          </cell>
        </row>
      </sheetData>
      <sheetData sheetId="1175">
        <row r="1">
          <cell r="J1">
            <v>1.7453292519943295E-2</v>
          </cell>
        </row>
      </sheetData>
      <sheetData sheetId="1176">
        <row r="1">
          <cell r="J1">
            <v>1.7453292519943295E-2</v>
          </cell>
        </row>
      </sheetData>
      <sheetData sheetId="1177">
        <row r="1">
          <cell r="J1">
            <v>1.7453292519943295E-2</v>
          </cell>
        </row>
      </sheetData>
      <sheetData sheetId="1178">
        <row r="1">
          <cell r="J1">
            <v>1.7453292519943295E-2</v>
          </cell>
        </row>
      </sheetData>
      <sheetData sheetId="1179">
        <row r="1">
          <cell r="J1">
            <v>1.7453292519943295E-2</v>
          </cell>
        </row>
      </sheetData>
      <sheetData sheetId="1180">
        <row r="1">
          <cell r="J1">
            <v>1.7453292519943295E-2</v>
          </cell>
        </row>
      </sheetData>
      <sheetData sheetId="1181">
        <row r="1">
          <cell r="J1">
            <v>1.7453292519943295E-2</v>
          </cell>
        </row>
      </sheetData>
      <sheetData sheetId="1182">
        <row r="1">
          <cell r="J1">
            <v>1.7453292519943295E-2</v>
          </cell>
        </row>
      </sheetData>
      <sheetData sheetId="1183">
        <row r="1">
          <cell r="J1">
            <v>1.7453292519943295E-2</v>
          </cell>
        </row>
      </sheetData>
      <sheetData sheetId="1184">
        <row r="1">
          <cell r="J1">
            <v>1.7453292519943295E-2</v>
          </cell>
        </row>
      </sheetData>
      <sheetData sheetId="1185">
        <row r="1">
          <cell r="J1">
            <v>1.7453292519943295E-2</v>
          </cell>
        </row>
      </sheetData>
      <sheetData sheetId="1186">
        <row r="1">
          <cell r="J1">
            <v>1.7453292519943295E-2</v>
          </cell>
        </row>
      </sheetData>
      <sheetData sheetId="1187">
        <row r="1">
          <cell r="J1">
            <v>1.7453292519943295E-2</v>
          </cell>
        </row>
      </sheetData>
      <sheetData sheetId="1188">
        <row r="1">
          <cell r="J1">
            <v>1.7453292519943295E-2</v>
          </cell>
        </row>
      </sheetData>
      <sheetData sheetId="1189">
        <row r="1">
          <cell r="J1">
            <v>1.7453292519943295E-2</v>
          </cell>
        </row>
      </sheetData>
      <sheetData sheetId="1190">
        <row r="1">
          <cell r="J1">
            <v>1.7453292519943295E-2</v>
          </cell>
        </row>
      </sheetData>
      <sheetData sheetId="1191">
        <row r="1">
          <cell r="J1">
            <v>1.7453292519943295E-2</v>
          </cell>
        </row>
      </sheetData>
      <sheetData sheetId="1192">
        <row r="1">
          <cell r="J1">
            <v>1.7453292519943295E-2</v>
          </cell>
        </row>
      </sheetData>
      <sheetData sheetId="1193">
        <row r="1">
          <cell r="J1">
            <v>1.7453292519943295E-2</v>
          </cell>
        </row>
      </sheetData>
      <sheetData sheetId="1194">
        <row r="1">
          <cell r="J1">
            <v>1.7453292519943295E-2</v>
          </cell>
        </row>
      </sheetData>
      <sheetData sheetId="1195">
        <row r="1">
          <cell r="J1">
            <v>1.7453292519943295E-2</v>
          </cell>
        </row>
      </sheetData>
      <sheetData sheetId="1196">
        <row r="1">
          <cell r="J1">
            <v>1.7453292519943295E-2</v>
          </cell>
        </row>
      </sheetData>
      <sheetData sheetId="1197">
        <row r="1">
          <cell r="J1">
            <v>1.7453292519943295E-2</v>
          </cell>
        </row>
      </sheetData>
      <sheetData sheetId="1198">
        <row r="1">
          <cell r="J1">
            <v>1.7453292519943295E-2</v>
          </cell>
        </row>
      </sheetData>
      <sheetData sheetId="1199">
        <row r="1">
          <cell r="J1">
            <v>1.7453292519943295E-2</v>
          </cell>
        </row>
      </sheetData>
      <sheetData sheetId="1200">
        <row r="1">
          <cell r="J1">
            <v>1.7453292519943295E-2</v>
          </cell>
        </row>
      </sheetData>
      <sheetData sheetId="1201">
        <row r="1">
          <cell r="J1">
            <v>1.7453292519943295E-2</v>
          </cell>
        </row>
      </sheetData>
      <sheetData sheetId="1202">
        <row r="1">
          <cell r="J1">
            <v>1.7453292519943295E-2</v>
          </cell>
        </row>
      </sheetData>
      <sheetData sheetId="1203">
        <row r="1">
          <cell r="J1">
            <v>1.7453292519943295E-2</v>
          </cell>
        </row>
      </sheetData>
      <sheetData sheetId="1204">
        <row r="1">
          <cell r="J1">
            <v>1.7453292519943295E-2</v>
          </cell>
        </row>
      </sheetData>
      <sheetData sheetId="1205">
        <row r="1">
          <cell r="J1">
            <v>1.7453292519943295E-2</v>
          </cell>
        </row>
      </sheetData>
      <sheetData sheetId="1206">
        <row r="1">
          <cell r="J1">
            <v>1.7453292519943295E-2</v>
          </cell>
        </row>
      </sheetData>
      <sheetData sheetId="1207">
        <row r="1">
          <cell r="J1">
            <v>1.7453292519943295E-2</v>
          </cell>
        </row>
      </sheetData>
      <sheetData sheetId="1208">
        <row r="1">
          <cell r="J1">
            <v>1.7453292519943295E-2</v>
          </cell>
        </row>
      </sheetData>
      <sheetData sheetId="1209">
        <row r="1">
          <cell r="J1">
            <v>1.7453292519943295E-2</v>
          </cell>
        </row>
      </sheetData>
      <sheetData sheetId="1210">
        <row r="1">
          <cell r="J1">
            <v>1.7453292519943295E-2</v>
          </cell>
        </row>
      </sheetData>
      <sheetData sheetId="1211">
        <row r="1">
          <cell r="J1">
            <v>1.7453292519943295E-2</v>
          </cell>
        </row>
      </sheetData>
      <sheetData sheetId="1212">
        <row r="1">
          <cell r="J1">
            <v>1.7453292519943295E-2</v>
          </cell>
        </row>
      </sheetData>
      <sheetData sheetId="1213">
        <row r="1">
          <cell r="J1">
            <v>1.7453292519943295E-2</v>
          </cell>
        </row>
      </sheetData>
      <sheetData sheetId="1214">
        <row r="1">
          <cell r="J1">
            <v>1.7453292519943295E-2</v>
          </cell>
        </row>
      </sheetData>
      <sheetData sheetId="1215">
        <row r="1">
          <cell r="J1">
            <v>1.7453292519943295E-2</v>
          </cell>
        </row>
      </sheetData>
      <sheetData sheetId="1216">
        <row r="1">
          <cell r="J1">
            <v>1.7453292519943295E-2</v>
          </cell>
        </row>
      </sheetData>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ow r="1">
          <cell r="J1">
            <v>1.7453292519943295E-2</v>
          </cell>
        </row>
      </sheetData>
      <sheetData sheetId="1231">
        <row r="1">
          <cell r="J1">
            <v>1.7453292519943295E-2</v>
          </cell>
        </row>
      </sheetData>
      <sheetData sheetId="1232">
        <row r="1">
          <cell r="J1">
            <v>1.7453292519943295E-2</v>
          </cell>
        </row>
      </sheetData>
      <sheetData sheetId="1233">
        <row r="1">
          <cell r="J1">
            <v>1.7453292519943295E-2</v>
          </cell>
        </row>
      </sheetData>
      <sheetData sheetId="1234">
        <row r="1">
          <cell r="J1">
            <v>1.7453292519943295E-2</v>
          </cell>
        </row>
      </sheetData>
      <sheetData sheetId="1235">
        <row r="1">
          <cell r="J1">
            <v>1.7453292519943295E-2</v>
          </cell>
        </row>
      </sheetData>
      <sheetData sheetId="1236">
        <row r="1">
          <cell r="J1">
            <v>1.7453292519943295E-2</v>
          </cell>
        </row>
      </sheetData>
      <sheetData sheetId="1237">
        <row r="1">
          <cell r="J1">
            <v>1.7453292519943295E-2</v>
          </cell>
        </row>
      </sheetData>
      <sheetData sheetId="1238">
        <row r="1">
          <cell r="J1">
            <v>1.7453292519943295E-2</v>
          </cell>
        </row>
      </sheetData>
      <sheetData sheetId="1239">
        <row r="1">
          <cell r="J1">
            <v>1.7453292519943295E-2</v>
          </cell>
        </row>
      </sheetData>
      <sheetData sheetId="1240">
        <row r="1">
          <cell r="J1">
            <v>1.7453292519943295E-2</v>
          </cell>
        </row>
      </sheetData>
      <sheetData sheetId="1241">
        <row r="1">
          <cell r="J1">
            <v>1.7453292519943295E-2</v>
          </cell>
        </row>
      </sheetData>
      <sheetData sheetId="1242">
        <row r="1">
          <cell r="J1">
            <v>1.7453292519943295E-2</v>
          </cell>
        </row>
      </sheetData>
      <sheetData sheetId="1243">
        <row r="1">
          <cell r="J1">
            <v>1.7453292519943295E-2</v>
          </cell>
        </row>
      </sheetData>
      <sheetData sheetId="1244">
        <row r="1">
          <cell r="J1">
            <v>1.7453292519943295E-2</v>
          </cell>
        </row>
      </sheetData>
      <sheetData sheetId="1245">
        <row r="1">
          <cell r="J1">
            <v>1.7453292519943295E-2</v>
          </cell>
        </row>
      </sheetData>
      <sheetData sheetId="1246">
        <row r="1">
          <cell r="J1">
            <v>1.7453292519943295E-2</v>
          </cell>
        </row>
      </sheetData>
      <sheetData sheetId="1247">
        <row r="1">
          <cell r="J1">
            <v>1.7453292519943295E-2</v>
          </cell>
        </row>
      </sheetData>
      <sheetData sheetId="1248">
        <row r="1">
          <cell r="J1">
            <v>1.7453292519943295E-2</v>
          </cell>
        </row>
      </sheetData>
      <sheetData sheetId="1249">
        <row r="1">
          <cell r="J1">
            <v>1.7453292519943295E-2</v>
          </cell>
        </row>
      </sheetData>
      <sheetData sheetId="1250">
        <row r="1">
          <cell r="J1">
            <v>1.7453292519943295E-2</v>
          </cell>
        </row>
      </sheetData>
      <sheetData sheetId="1251">
        <row r="1">
          <cell r="J1">
            <v>1.7453292519943295E-2</v>
          </cell>
        </row>
      </sheetData>
      <sheetData sheetId="1252">
        <row r="1">
          <cell r="J1">
            <v>1.7453292519943295E-2</v>
          </cell>
        </row>
      </sheetData>
      <sheetData sheetId="1253">
        <row r="1">
          <cell r="J1">
            <v>1.7453292519943295E-2</v>
          </cell>
        </row>
      </sheetData>
      <sheetData sheetId="1254">
        <row r="1">
          <cell r="J1">
            <v>1.7453292519943295E-2</v>
          </cell>
        </row>
      </sheetData>
      <sheetData sheetId="1255">
        <row r="1">
          <cell r="J1">
            <v>1.7453292519943295E-2</v>
          </cell>
        </row>
      </sheetData>
      <sheetData sheetId="1256">
        <row r="1">
          <cell r="J1">
            <v>1.7453292519943295E-2</v>
          </cell>
        </row>
      </sheetData>
      <sheetData sheetId="1257">
        <row r="1">
          <cell r="J1">
            <v>1.7453292519943295E-2</v>
          </cell>
        </row>
      </sheetData>
      <sheetData sheetId="1258">
        <row r="1">
          <cell r="J1">
            <v>1.7453292519943295E-2</v>
          </cell>
        </row>
      </sheetData>
      <sheetData sheetId="1259">
        <row r="1">
          <cell r="J1">
            <v>1.7453292519943295E-2</v>
          </cell>
        </row>
      </sheetData>
      <sheetData sheetId="1260">
        <row r="1">
          <cell r="J1">
            <v>1.7453292519943295E-2</v>
          </cell>
        </row>
      </sheetData>
      <sheetData sheetId="1261">
        <row r="1">
          <cell r="J1">
            <v>1.7453292519943295E-2</v>
          </cell>
        </row>
      </sheetData>
      <sheetData sheetId="1262">
        <row r="1">
          <cell r="J1">
            <v>1.7453292519943295E-2</v>
          </cell>
        </row>
      </sheetData>
      <sheetData sheetId="1263">
        <row r="1">
          <cell r="J1">
            <v>1.7453292519943295E-2</v>
          </cell>
        </row>
      </sheetData>
      <sheetData sheetId="1264">
        <row r="1">
          <cell r="J1">
            <v>1.7453292519943295E-2</v>
          </cell>
        </row>
      </sheetData>
      <sheetData sheetId="1265">
        <row r="1">
          <cell r="J1">
            <v>1.7453292519943295E-2</v>
          </cell>
        </row>
      </sheetData>
      <sheetData sheetId="1266">
        <row r="1">
          <cell r="J1">
            <v>1.7453292519943295E-2</v>
          </cell>
        </row>
      </sheetData>
      <sheetData sheetId="1267">
        <row r="1">
          <cell r="J1">
            <v>1.7453292519943295E-2</v>
          </cell>
        </row>
      </sheetData>
      <sheetData sheetId="1268">
        <row r="1">
          <cell r="J1">
            <v>1.7453292519943295E-2</v>
          </cell>
        </row>
      </sheetData>
      <sheetData sheetId="1269">
        <row r="1">
          <cell r="J1">
            <v>1.7453292519943295E-2</v>
          </cell>
        </row>
      </sheetData>
      <sheetData sheetId="1270">
        <row r="1">
          <cell r="J1">
            <v>1.7453292519943295E-2</v>
          </cell>
        </row>
      </sheetData>
      <sheetData sheetId="1271">
        <row r="1">
          <cell r="J1">
            <v>1.7453292519943295E-2</v>
          </cell>
        </row>
      </sheetData>
      <sheetData sheetId="1272">
        <row r="1">
          <cell r="J1">
            <v>1.7453292519943295E-2</v>
          </cell>
        </row>
      </sheetData>
      <sheetData sheetId="1273">
        <row r="1">
          <cell r="J1">
            <v>1.7453292519943295E-2</v>
          </cell>
        </row>
      </sheetData>
      <sheetData sheetId="1274">
        <row r="1">
          <cell r="J1">
            <v>1.7453292519943295E-2</v>
          </cell>
        </row>
      </sheetData>
      <sheetData sheetId="1275">
        <row r="1">
          <cell r="J1">
            <v>1.7453292519943295E-2</v>
          </cell>
        </row>
      </sheetData>
      <sheetData sheetId="1276">
        <row r="1">
          <cell r="J1">
            <v>1.7453292519943295E-2</v>
          </cell>
        </row>
      </sheetData>
      <sheetData sheetId="1277">
        <row r="1">
          <cell r="J1">
            <v>1.7453292519943295E-2</v>
          </cell>
        </row>
      </sheetData>
      <sheetData sheetId="1278">
        <row r="1">
          <cell r="J1">
            <v>1.7453292519943295E-2</v>
          </cell>
        </row>
      </sheetData>
      <sheetData sheetId="1279">
        <row r="1">
          <cell r="J1">
            <v>1.7453292519943295E-2</v>
          </cell>
        </row>
      </sheetData>
      <sheetData sheetId="1280">
        <row r="1">
          <cell r="J1">
            <v>1.7453292519943295E-2</v>
          </cell>
        </row>
      </sheetData>
      <sheetData sheetId="1281">
        <row r="1">
          <cell r="J1">
            <v>1.7453292519943295E-2</v>
          </cell>
        </row>
      </sheetData>
      <sheetData sheetId="1282">
        <row r="1">
          <cell r="J1">
            <v>1.7453292519943295E-2</v>
          </cell>
        </row>
      </sheetData>
      <sheetData sheetId="1283">
        <row r="1">
          <cell r="J1">
            <v>1.7453292519943295E-2</v>
          </cell>
        </row>
      </sheetData>
      <sheetData sheetId="1284">
        <row r="1">
          <cell r="J1">
            <v>1.7453292519943295E-2</v>
          </cell>
        </row>
      </sheetData>
      <sheetData sheetId="1285">
        <row r="1">
          <cell r="J1">
            <v>1.7453292519943295E-2</v>
          </cell>
        </row>
      </sheetData>
      <sheetData sheetId="1286">
        <row r="1">
          <cell r="J1">
            <v>1.7453292519943295E-2</v>
          </cell>
        </row>
      </sheetData>
      <sheetData sheetId="1287">
        <row r="1">
          <cell r="J1">
            <v>1.7453292519943295E-2</v>
          </cell>
        </row>
      </sheetData>
      <sheetData sheetId="1288">
        <row r="1">
          <cell r="J1">
            <v>1.7453292519943295E-2</v>
          </cell>
        </row>
      </sheetData>
      <sheetData sheetId="1289">
        <row r="1">
          <cell r="J1">
            <v>1.7453292519943295E-2</v>
          </cell>
        </row>
      </sheetData>
      <sheetData sheetId="1290">
        <row r="1">
          <cell r="J1">
            <v>1.7453292519943295E-2</v>
          </cell>
        </row>
      </sheetData>
      <sheetData sheetId="1291">
        <row r="1">
          <cell r="J1">
            <v>1.7453292519943295E-2</v>
          </cell>
        </row>
      </sheetData>
      <sheetData sheetId="1292">
        <row r="1">
          <cell r="J1">
            <v>1.7453292519943295E-2</v>
          </cell>
        </row>
      </sheetData>
      <sheetData sheetId="1293">
        <row r="1">
          <cell r="J1">
            <v>1.7453292519943295E-2</v>
          </cell>
        </row>
      </sheetData>
      <sheetData sheetId="1294">
        <row r="1">
          <cell r="J1">
            <v>1.7453292519943295E-2</v>
          </cell>
        </row>
      </sheetData>
      <sheetData sheetId="1295">
        <row r="1">
          <cell r="J1">
            <v>1.7453292519943295E-2</v>
          </cell>
        </row>
      </sheetData>
      <sheetData sheetId="1296">
        <row r="1">
          <cell r="J1">
            <v>1.7453292519943295E-2</v>
          </cell>
        </row>
      </sheetData>
      <sheetData sheetId="1297">
        <row r="1">
          <cell r="J1">
            <v>1.7453292519943295E-2</v>
          </cell>
        </row>
      </sheetData>
      <sheetData sheetId="1298">
        <row r="1">
          <cell r="J1">
            <v>1.7453292519943295E-2</v>
          </cell>
        </row>
      </sheetData>
      <sheetData sheetId="1299">
        <row r="1">
          <cell r="J1">
            <v>1.7453292519943295E-2</v>
          </cell>
        </row>
      </sheetData>
      <sheetData sheetId="1300">
        <row r="1">
          <cell r="J1">
            <v>1.7453292519943295E-2</v>
          </cell>
        </row>
      </sheetData>
      <sheetData sheetId="1301">
        <row r="1">
          <cell r="J1">
            <v>1.7453292519943295E-2</v>
          </cell>
        </row>
      </sheetData>
      <sheetData sheetId="1302">
        <row r="1">
          <cell r="J1">
            <v>1.7453292519943295E-2</v>
          </cell>
        </row>
      </sheetData>
      <sheetData sheetId="1303">
        <row r="1">
          <cell r="J1">
            <v>1.7453292519943295E-2</v>
          </cell>
        </row>
      </sheetData>
      <sheetData sheetId="1304">
        <row r="1">
          <cell r="J1">
            <v>1.7453292519943295E-2</v>
          </cell>
        </row>
      </sheetData>
      <sheetData sheetId="1305">
        <row r="1">
          <cell r="J1">
            <v>1.7453292519943295E-2</v>
          </cell>
        </row>
      </sheetData>
      <sheetData sheetId="1306">
        <row r="1">
          <cell r="J1">
            <v>1.7453292519943295E-2</v>
          </cell>
        </row>
      </sheetData>
      <sheetData sheetId="1307">
        <row r="1">
          <cell r="J1">
            <v>1.7453292519943295E-2</v>
          </cell>
        </row>
      </sheetData>
      <sheetData sheetId="1308">
        <row r="1">
          <cell r="J1">
            <v>1.7453292519943295E-2</v>
          </cell>
        </row>
      </sheetData>
      <sheetData sheetId="1309">
        <row r="1">
          <cell r="J1">
            <v>1.7453292519943295E-2</v>
          </cell>
        </row>
      </sheetData>
      <sheetData sheetId="1310">
        <row r="1">
          <cell r="J1">
            <v>1.7453292519943295E-2</v>
          </cell>
        </row>
      </sheetData>
      <sheetData sheetId="1311">
        <row r="1">
          <cell r="J1">
            <v>1.7453292519943295E-2</v>
          </cell>
        </row>
      </sheetData>
      <sheetData sheetId="1312">
        <row r="1">
          <cell r="J1">
            <v>1.7453292519943295E-2</v>
          </cell>
        </row>
      </sheetData>
      <sheetData sheetId="1313">
        <row r="1">
          <cell r="J1">
            <v>1.7453292519943295E-2</v>
          </cell>
        </row>
      </sheetData>
      <sheetData sheetId="1314">
        <row r="1">
          <cell r="J1">
            <v>1.7453292519943295E-2</v>
          </cell>
        </row>
      </sheetData>
      <sheetData sheetId="1315">
        <row r="1">
          <cell r="J1">
            <v>1.7453292519943295E-2</v>
          </cell>
        </row>
      </sheetData>
      <sheetData sheetId="1316">
        <row r="1">
          <cell r="J1">
            <v>1.7453292519943295E-2</v>
          </cell>
        </row>
      </sheetData>
      <sheetData sheetId="1317">
        <row r="1">
          <cell r="J1">
            <v>1.7453292519943295E-2</v>
          </cell>
        </row>
      </sheetData>
      <sheetData sheetId="1318">
        <row r="1">
          <cell r="J1">
            <v>1.7453292519943295E-2</v>
          </cell>
        </row>
      </sheetData>
      <sheetData sheetId="1319">
        <row r="1">
          <cell r="J1">
            <v>1.7453292519943295E-2</v>
          </cell>
        </row>
      </sheetData>
      <sheetData sheetId="1320">
        <row r="1">
          <cell r="J1">
            <v>1.7453292519943295E-2</v>
          </cell>
        </row>
      </sheetData>
      <sheetData sheetId="1321">
        <row r="1">
          <cell r="J1">
            <v>1.7453292519943295E-2</v>
          </cell>
        </row>
      </sheetData>
      <sheetData sheetId="1322">
        <row r="1">
          <cell r="J1">
            <v>1.7453292519943295E-2</v>
          </cell>
        </row>
      </sheetData>
      <sheetData sheetId="1323">
        <row r="1">
          <cell r="J1">
            <v>1.7453292519943295E-2</v>
          </cell>
        </row>
      </sheetData>
      <sheetData sheetId="1324">
        <row r="1">
          <cell r="J1">
            <v>1.7453292519943295E-2</v>
          </cell>
        </row>
      </sheetData>
      <sheetData sheetId="1325">
        <row r="1">
          <cell r="J1">
            <v>1.7453292519943295E-2</v>
          </cell>
        </row>
      </sheetData>
      <sheetData sheetId="1326">
        <row r="1">
          <cell r="J1">
            <v>1.7453292519943295E-2</v>
          </cell>
        </row>
      </sheetData>
      <sheetData sheetId="1327">
        <row r="1">
          <cell r="J1">
            <v>1.7453292519943295E-2</v>
          </cell>
        </row>
      </sheetData>
      <sheetData sheetId="1328">
        <row r="1">
          <cell r="J1">
            <v>1.7453292519943295E-2</v>
          </cell>
        </row>
      </sheetData>
      <sheetData sheetId="1329">
        <row r="1">
          <cell r="J1">
            <v>1.7453292519943295E-2</v>
          </cell>
        </row>
      </sheetData>
      <sheetData sheetId="1330">
        <row r="1">
          <cell r="J1">
            <v>1.7453292519943295E-2</v>
          </cell>
        </row>
      </sheetData>
      <sheetData sheetId="1331">
        <row r="1">
          <cell r="J1">
            <v>1.7453292519943295E-2</v>
          </cell>
        </row>
      </sheetData>
      <sheetData sheetId="1332">
        <row r="1">
          <cell r="J1">
            <v>1.7453292519943295E-2</v>
          </cell>
        </row>
      </sheetData>
      <sheetData sheetId="1333">
        <row r="1">
          <cell r="J1">
            <v>1.7453292519943295E-2</v>
          </cell>
        </row>
      </sheetData>
      <sheetData sheetId="1334">
        <row r="1">
          <cell r="J1">
            <v>1.7453292519943295E-2</v>
          </cell>
        </row>
      </sheetData>
      <sheetData sheetId="1335">
        <row r="1">
          <cell r="J1">
            <v>1.7453292519943295E-2</v>
          </cell>
        </row>
      </sheetData>
      <sheetData sheetId="1336">
        <row r="1">
          <cell r="J1">
            <v>1.7453292519943295E-2</v>
          </cell>
        </row>
      </sheetData>
      <sheetData sheetId="1337">
        <row r="1">
          <cell r="J1">
            <v>1.7453292519943295E-2</v>
          </cell>
        </row>
      </sheetData>
      <sheetData sheetId="1338">
        <row r="1">
          <cell r="J1">
            <v>1.7453292519943295E-2</v>
          </cell>
        </row>
      </sheetData>
      <sheetData sheetId="1339">
        <row r="1">
          <cell r="J1">
            <v>1.7453292519943295E-2</v>
          </cell>
        </row>
      </sheetData>
      <sheetData sheetId="1340">
        <row r="1">
          <cell r="J1">
            <v>1.7453292519943295E-2</v>
          </cell>
        </row>
      </sheetData>
      <sheetData sheetId="1341">
        <row r="1">
          <cell r="J1">
            <v>1.7453292519943295E-2</v>
          </cell>
        </row>
      </sheetData>
      <sheetData sheetId="1342">
        <row r="1">
          <cell r="J1">
            <v>1.7453292519943295E-2</v>
          </cell>
        </row>
      </sheetData>
      <sheetData sheetId="1343">
        <row r="1">
          <cell r="J1">
            <v>1.7453292519943295E-2</v>
          </cell>
        </row>
      </sheetData>
      <sheetData sheetId="1344">
        <row r="1">
          <cell r="J1">
            <v>1.7453292519943295E-2</v>
          </cell>
        </row>
      </sheetData>
      <sheetData sheetId="1345">
        <row r="1">
          <cell r="J1">
            <v>1.7453292519943295E-2</v>
          </cell>
        </row>
      </sheetData>
      <sheetData sheetId="1346">
        <row r="1">
          <cell r="J1">
            <v>1.7453292519943295E-2</v>
          </cell>
        </row>
      </sheetData>
      <sheetData sheetId="1347">
        <row r="1">
          <cell r="J1">
            <v>1.7453292519943295E-2</v>
          </cell>
        </row>
      </sheetData>
      <sheetData sheetId="1348">
        <row r="1">
          <cell r="J1">
            <v>1.7453292519943295E-2</v>
          </cell>
        </row>
      </sheetData>
      <sheetData sheetId="1349">
        <row r="1">
          <cell r="J1">
            <v>1.7453292519943295E-2</v>
          </cell>
        </row>
      </sheetData>
      <sheetData sheetId="1350">
        <row r="1">
          <cell r="J1">
            <v>1.7453292519943295E-2</v>
          </cell>
        </row>
      </sheetData>
      <sheetData sheetId="1351">
        <row r="1">
          <cell r="J1">
            <v>1.7453292519943295E-2</v>
          </cell>
        </row>
      </sheetData>
      <sheetData sheetId="1352">
        <row r="1">
          <cell r="J1">
            <v>1.7453292519943295E-2</v>
          </cell>
        </row>
      </sheetData>
      <sheetData sheetId="1353">
        <row r="1">
          <cell r="J1">
            <v>1.7453292519943295E-2</v>
          </cell>
        </row>
      </sheetData>
      <sheetData sheetId="1354">
        <row r="1">
          <cell r="J1">
            <v>1.7453292519943295E-2</v>
          </cell>
        </row>
      </sheetData>
      <sheetData sheetId="1355">
        <row r="1">
          <cell r="J1">
            <v>1.7453292519943295E-2</v>
          </cell>
        </row>
      </sheetData>
      <sheetData sheetId="1356">
        <row r="1">
          <cell r="J1">
            <v>1.7453292519943295E-2</v>
          </cell>
        </row>
      </sheetData>
      <sheetData sheetId="1357">
        <row r="1">
          <cell r="J1">
            <v>1.7453292519943295E-2</v>
          </cell>
        </row>
      </sheetData>
      <sheetData sheetId="1358">
        <row r="1">
          <cell r="J1">
            <v>1.7453292519943295E-2</v>
          </cell>
        </row>
      </sheetData>
      <sheetData sheetId="1359">
        <row r="1">
          <cell r="J1">
            <v>1.7453292519943295E-2</v>
          </cell>
        </row>
      </sheetData>
      <sheetData sheetId="1360">
        <row r="1">
          <cell r="J1">
            <v>1.7453292519943295E-2</v>
          </cell>
        </row>
      </sheetData>
      <sheetData sheetId="1361">
        <row r="1">
          <cell r="J1">
            <v>1.7453292519943295E-2</v>
          </cell>
        </row>
      </sheetData>
      <sheetData sheetId="1362">
        <row r="1">
          <cell r="J1">
            <v>1.7453292519943295E-2</v>
          </cell>
        </row>
      </sheetData>
      <sheetData sheetId="1363">
        <row r="1">
          <cell r="J1">
            <v>1.7453292519943295E-2</v>
          </cell>
        </row>
      </sheetData>
      <sheetData sheetId="1364">
        <row r="1">
          <cell r="J1">
            <v>1.7453292519943295E-2</v>
          </cell>
        </row>
      </sheetData>
      <sheetData sheetId="1365">
        <row r="1">
          <cell r="J1">
            <v>1.7453292519943295E-2</v>
          </cell>
        </row>
      </sheetData>
      <sheetData sheetId="1366">
        <row r="1">
          <cell r="J1">
            <v>1.7453292519943295E-2</v>
          </cell>
        </row>
      </sheetData>
      <sheetData sheetId="1367">
        <row r="1">
          <cell r="J1">
            <v>1.7453292519943295E-2</v>
          </cell>
        </row>
      </sheetData>
      <sheetData sheetId="1368">
        <row r="1">
          <cell r="J1">
            <v>1.7453292519943295E-2</v>
          </cell>
        </row>
      </sheetData>
      <sheetData sheetId="1369">
        <row r="1">
          <cell r="J1">
            <v>1.7453292519943295E-2</v>
          </cell>
        </row>
      </sheetData>
      <sheetData sheetId="1370">
        <row r="1">
          <cell r="J1">
            <v>1.7453292519943295E-2</v>
          </cell>
        </row>
      </sheetData>
      <sheetData sheetId="1371">
        <row r="1">
          <cell r="J1">
            <v>1.7453292519943295E-2</v>
          </cell>
        </row>
      </sheetData>
      <sheetData sheetId="1372">
        <row r="1">
          <cell r="J1">
            <v>1.7453292519943295E-2</v>
          </cell>
        </row>
      </sheetData>
      <sheetData sheetId="1373">
        <row r="1">
          <cell r="J1">
            <v>1.7453292519943295E-2</v>
          </cell>
        </row>
      </sheetData>
      <sheetData sheetId="1374">
        <row r="1">
          <cell r="J1">
            <v>1.7453292519943295E-2</v>
          </cell>
        </row>
      </sheetData>
      <sheetData sheetId="1375">
        <row r="1">
          <cell r="J1">
            <v>1.7453292519943295E-2</v>
          </cell>
        </row>
      </sheetData>
      <sheetData sheetId="1376">
        <row r="1">
          <cell r="J1">
            <v>1.7453292519943295E-2</v>
          </cell>
        </row>
      </sheetData>
      <sheetData sheetId="1377">
        <row r="1">
          <cell r="J1">
            <v>1.7453292519943295E-2</v>
          </cell>
        </row>
      </sheetData>
      <sheetData sheetId="1378">
        <row r="1">
          <cell r="J1">
            <v>1.7453292519943295E-2</v>
          </cell>
        </row>
      </sheetData>
      <sheetData sheetId="1379">
        <row r="1">
          <cell r="J1">
            <v>1.7453292519943295E-2</v>
          </cell>
        </row>
      </sheetData>
      <sheetData sheetId="1380">
        <row r="1">
          <cell r="J1">
            <v>1.7453292519943295E-2</v>
          </cell>
        </row>
      </sheetData>
      <sheetData sheetId="1381">
        <row r="1">
          <cell r="J1">
            <v>1.7453292519943295E-2</v>
          </cell>
        </row>
      </sheetData>
      <sheetData sheetId="1382">
        <row r="1">
          <cell r="J1">
            <v>1.7453292519943295E-2</v>
          </cell>
        </row>
      </sheetData>
      <sheetData sheetId="1383">
        <row r="1">
          <cell r="J1">
            <v>1.7453292519943295E-2</v>
          </cell>
        </row>
      </sheetData>
      <sheetData sheetId="1384">
        <row r="1">
          <cell r="J1">
            <v>1.7453292519943295E-2</v>
          </cell>
        </row>
      </sheetData>
      <sheetData sheetId="1385">
        <row r="1">
          <cell r="J1">
            <v>1.7453292519943295E-2</v>
          </cell>
        </row>
      </sheetData>
      <sheetData sheetId="1386">
        <row r="1">
          <cell r="J1">
            <v>1.7453292519943295E-2</v>
          </cell>
        </row>
      </sheetData>
      <sheetData sheetId="1387">
        <row r="1">
          <cell r="J1">
            <v>1.7453292519943295E-2</v>
          </cell>
        </row>
      </sheetData>
      <sheetData sheetId="1388">
        <row r="1">
          <cell r="J1">
            <v>1.7453292519943295E-2</v>
          </cell>
        </row>
      </sheetData>
      <sheetData sheetId="1389">
        <row r="1">
          <cell r="J1">
            <v>1.7453292519943295E-2</v>
          </cell>
        </row>
      </sheetData>
      <sheetData sheetId="1390">
        <row r="1">
          <cell r="J1">
            <v>1.7453292519943295E-2</v>
          </cell>
        </row>
      </sheetData>
      <sheetData sheetId="1391">
        <row r="1">
          <cell r="J1">
            <v>1.7453292519943295E-2</v>
          </cell>
        </row>
      </sheetData>
      <sheetData sheetId="1392">
        <row r="1">
          <cell r="J1">
            <v>1.7453292519943295E-2</v>
          </cell>
        </row>
      </sheetData>
      <sheetData sheetId="1393">
        <row r="1">
          <cell r="J1">
            <v>1.7453292519943295E-2</v>
          </cell>
        </row>
      </sheetData>
      <sheetData sheetId="1394">
        <row r="1">
          <cell r="J1">
            <v>1.7453292519943295E-2</v>
          </cell>
        </row>
      </sheetData>
      <sheetData sheetId="1395">
        <row r="1">
          <cell r="J1">
            <v>1.7453292519943295E-2</v>
          </cell>
        </row>
      </sheetData>
      <sheetData sheetId="1396">
        <row r="1">
          <cell r="J1">
            <v>1.7453292519943295E-2</v>
          </cell>
        </row>
      </sheetData>
      <sheetData sheetId="1397">
        <row r="1">
          <cell r="J1">
            <v>1.7453292519943295E-2</v>
          </cell>
        </row>
      </sheetData>
      <sheetData sheetId="1398">
        <row r="1">
          <cell r="J1">
            <v>1.7453292519943295E-2</v>
          </cell>
        </row>
      </sheetData>
      <sheetData sheetId="1399">
        <row r="1">
          <cell r="J1">
            <v>1.7453292519943295E-2</v>
          </cell>
        </row>
      </sheetData>
      <sheetData sheetId="1400">
        <row r="1">
          <cell r="J1">
            <v>1.7453292519943295E-2</v>
          </cell>
        </row>
      </sheetData>
      <sheetData sheetId="1401">
        <row r="1">
          <cell r="J1">
            <v>1.7453292519943295E-2</v>
          </cell>
        </row>
      </sheetData>
      <sheetData sheetId="1402">
        <row r="1">
          <cell r="J1">
            <v>1.7453292519943295E-2</v>
          </cell>
        </row>
      </sheetData>
      <sheetData sheetId="1403">
        <row r="1">
          <cell r="J1">
            <v>1.7453292519943295E-2</v>
          </cell>
        </row>
      </sheetData>
      <sheetData sheetId="1404">
        <row r="1">
          <cell r="J1">
            <v>1.7453292519943295E-2</v>
          </cell>
        </row>
      </sheetData>
      <sheetData sheetId="1405">
        <row r="1">
          <cell r="J1">
            <v>1.7453292519943295E-2</v>
          </cell>
        </row>
      </sheetData>
      <sheetData sheetId="1406">
        <row r="1">
          <cell r="J1">
            <v>1.7453292519943295E-2</v>
          </cell>
        </row>
      </sheetData>
      <sheetData sheetId="1407">
        <row r="1">
          <cell r="J1">
            <v>1.7453292519943295E-2</v>
          </cell>
        </row>
      </sheetData>
      <sheetData sheetId="1408">
        <row r="1">
          <cell r="J1">
            <v>1.7453292519943295E-2</v>
          </cell>
        </row>
      </sheetData>
      <sheetData sheetId="1409">
        <row r="1">
          <cell r="J1">
            <v>1.7453292519943295E-2</v>
          </cell>
        </row>
      </sheetData>
      <sheetData sheetId="1410">
        <row r="1">
          <cell r="J1">
            <v>1.7453292519943295E-2</v>
          </cell>
        </row>
      </sheetData>
      <sheetData sheetId="1411">
        <row r="1">
          <cell r="J1">
            <v>1.7453292519943295E-2</v>
          </cell>
        </row>
      </sheetData>
      <sheetData sheetId="1412">
        <row r="1">
          <cell r="J1">
            <v>1.7453292519943295E-2</v>
          </cell>
        </row>
      </sheetData>
      <sheetData sheetId="1413">
        <row r="1">
          <cell r="J1">
            <v>1.7453292519943295E-2</v>
          </cell>
        </row>
      </sheetData>
      <sheetData sheetId="1414">
        <row r="1">
          <cell r="J1">
            <v>1.7453292519943295E-2</v>
          </cell>
        </row>
      </sheetData>
      <sheetData sheetId="1415">
        <row r="1">
          <cell r="J1">
            <v>1.7453292519943295E-2</v>
          </cell>
        </row>
      </sheetData>
      <sheetData sheetId="1416">
        <row r="1">
          <cell r="J1">
            <v>1.7453292519943295E-2</v>
          </cell>
        </row>
      </sheetData>
      <sheetData sheetId="1417">
        <row r="1">
          <cell r="J1">
            <v>1.7453292519943295E-2</v>
          </cell>
        </row>
      </sheetData>
      <sheetData sheetId="1418">
        <row r="1">
          <cell r="J1">
            <v>1.7453292519943295E-2</v>
          </cell>
        </row>
      </sheetData>
      <sheetData sheetId="1419">
        <row r="1">
          <cell r="J1">
            <v>1.7453292519943295E-2</v>
          </cell>
        </row>
      </sheetData>
      <sheetData sheetId="1420">
        <row r="1">
          <cell r="J1">
            <v>1.7453292519943295E-2</v>
          </cell>
        </row>
      </sheetData>
      <sheetData sheetId="1421">
        <row r="1">
          <cell r="J1">
            <v>1.7453292519943295E-2</v>
          </cell>
        </row>
      </sheetData>
      <sheetData sheetId="1422">
        <row r="1">
          <cell r="J1">
            <v>1.7453292519943295E-2</v>
          </cell>
        </row>
      </sheetData>
      <sheetData sheetId="1423">
        <row r="1">
          <cell r="J1">
            <v>1.7453292519943295E-2</v>
          </cell>
        </row>
      </sheetData>
      <sheetData sheetId="1424">
        <row r="1">
          <cell r="J1">
            <v>1.7453292519943295E-2</v>
          </cell>
        </row>
      </sheetData>
      <sheetData sheetId="1425">
        <row r="1">
          <cell r="J1">
            <v>1.7453292519943295E-2</v>
          </cell>
        </row>
      </sheetData>
      <sheetData sheetId="1426">
        <row r="1">
          <cell r="J1">
            <v>1.7453292519943295E-2</v>
          </cell>
        </row>
      </sheetData>
      <sheetData sheetId="1427">
        <row r="1">
          <cell r="J1">
            <v>1.7453292519943295E-2</v>
          </cell>
        </row>
      </sheetData>
      <sheetData sheetId="1428">
        <row r="1">
          <cell r="J1">
            <v>1.7453292519943295E-2</v>
          </cell>
        </row>
      </sheetData>
      <sheetData sheetId="1429">
        <row r="1">
          <cell r="J1">
            <v>1.7453292519943295E-2</v>
          </cell>
        </row>
      </sheetData>
      <sheetData sheetId="1430">
        <row r="1">
          <cell r="J1">
            <v>1.7453292519943295E-2</v>
          </cell>
        </row>
      </sheetData>
      <sheetData sheetId="1431">
        <row r="1">
          <cell r="J1">
            <v>1.7453292519943295E-2</v>
          </cell>
        </row>
      </sheetData>
      <sheetData sheetId="1432">
        <row r="1">
          <cell r="J1">
            <v>1.7453292519943295E-2</v>
          </cell>
        </row>
      </sheetData>
      <sheetData sheetId="1433">
        <row r="1">
          <cell r="J1">
            <v>1.7453292519943295E-2</v>
          </cell>
        </row>
      </sheetData>
      <sheetData sheetId="1434">
        <row r="1">
          <cell r="J1">
            <v>1.7453292519943295E-2</v>
          </cell>
        </row>
      </sheetData>
      <sheetData sheetId="1435">
        <row r="1">
          <cell r="J1">
            <v>1.7453292519943295E-2</v>
          </cell>
        </row>
      </sheetData>
      <sheetData sheetId="1436">
        <row r="1">
          <cell r="J1">
            <v>1.7453292519943295E-2</v>
          </cell>
        </row>
      </sheetData>
      <sheetData sheetId="1437">
        <row r="1">
          <cell r="J1">
            <v>1.7453292519943295E-2</v>
          </cell>
        </row>
      </sheetData>
      <sheetData sheetId="1438">
        <row r="1">
          <cell r="J1">
            <v>1.7453292519943295E-2</v>
          </cell>
        </row>
      </sheetData>
      <sheetData sheetId="1439">
        <row r="1">
          <cell r="J1">
            <v>1.7453292519943295E-2</v>
          </cell>
        </row>
      </sheetData>
      <sheetData sheetId="1440">
        <row r="1">
          <cell r="J1">
            <v>1.7453292519943295E-2</v>
          </cell>
        </row>
      </sheetData>
      <sheetData sheetId="1441">
        <row r="1">
          <cell r="J1">
            <v>1.7453292519943295E-2</v>
          </cell>
        </row>
      </sheetData>
      <sheetData sheetId="1442">
        <row r="1">
          <cell r="J1">
            <v>1.7453292519943295E-2</v>
          </cell>
        </row>
      </sheetData>
      <sheetData sheetId="1443">
        <row r="1">
          <cell r="J1">
            <v>1.7453292519943295E-2</v>
          </cell>
        </row>
      </sheetData>
      <sheetData sheetId="1444">
        <row r="1">
          <cell r="J1">
            <v>1.7453292519943295E-2</v>
          </cell>
        </row>
      </sheetData>
      <sheetData sheetId="1445">
        <row r="1">
          <cell r="J1">
            <v>1.7453292519943295E-2</v>
          </cell>
        </row>
      </sheetData>
      <sheetData sheetId="1446">
        <row r="1">
          <cell r="J1">
            <v>1.7453292519943295E-2</v>
          </cell>
        </row>
      </sheetData>
      <sheetData sheetId="1447">
        <row r="1">
          <cell r="J1">
            <v>1.7453292519943295E-2</v>
          </cell>
        </row>
      </sheetData>
      <sheetData sheetId="1448">
        <row r="1">
          <cell r="J1">
            <v>1.7453292519943295E-2</v>
          </cell>
        </row>
      </sheetData>
      <sheetData sheetId="1449">
        <row r="1">
          <cell r="J1">
            <v>1.7453292519943295E-2</v>
          </cell>
        </row>
      </sheetData>
      <sheetData sheetId="1450">
        <row r="1">
          <cell r="J1">
            <v>1.7453292519943295E-2</v>
          </cell>
        </row>
      </sheetData>
      <sheetData sheetId="1451">
        <row r="1">
          <cell r="J1">
            <v>1.7453292519943295E-2</v>
          </cell>
        </row>
      </sheetData>
      <sheetData sheetId="1452">
        <row r="1">
          <cell r="J1">
            <v>1.7453292519943295E-2</v>
          </cell>
        </row>
      </sheetData>
      <sheetData sheetId="1453">
        <row r="1">
          <cell r="J1">
            <v>1.7453292519943295E-2</v>
          </cell>
        </row>
      </sheetData>
      <sheetData sheetId="1454">
        <row r="1">
          <cell r="J1">
            <v>1.7453292519943295E-2</v>
          </cell>
        </row>
      </sheetData>
      <sheetData sheetId="1455">
        <row r="1">
          <cell r="J1">
            <v>1.7453292519943295E-2</v>
          </cell>
        </row>
      </sheetData>
      <sheetData sheetId="1456">
        <row r="1">
          <cell r="J1">
            <v>1.7453292519943295E-2</v>
          </cell>
        </row>
      </sheetData>
      <sheetData sheetId="1457">
        <row r="1">
          <cell r="J1">
            <v>1.7453292519943295E-2</v>
          </cell>
        </row>
      </sheetData>
      <sheetData sheetId="1458">
        <row r="1">
          <cell r="J1">
            <v>1.7453292519943295E-2</v>
          </cell>
        </row>
      </sheetData>
      <sheetData sheetId="1459">
        <row r="1">
          <cell r="J1">
            <v>1.7453292519943295E-2</v>
          </cell>
        </row>
      </sheetData>
      <sheetData sheetId="1460">
        <row r="1">
          <cell r="J1">
            <v>1.7453292519943295E-2</v>
          </cell>
        </row>
      </sheetData>
      <sheetData sheetId="1461">
        <row r="1">
          <cell r="J1">
            <v>1.7453292519943295E-2</v>
          </cell>
        </row>
      </sheetData>
      <sheetData sheetId="1462">
        <row r="1">
          <cell r="J1">
            <v>1.7453292519943295E-2</v>
          </cell>
        </row>
      </sheetData>
      <sheetData sheetId="1463">
        <row r="1">
          <cell r="J1">
            <v>1.7453292519943295E-2</v>
          </cell>
        </row>
      </sheetData>
      <sheetData sheetId="1464">
        <row r="1">
          <cell r="J1">
            <v>1.7453292519943295E-2</v>
          </cell>
        </row>
      </sheetData>
      <sheetData sheetId="1465">
        <row r="1">
          <cell r="J1">
            <v>1.7453292519943295E-2</v>
          </cell>
        </row>
      </sheetData>
      <sheetData sheetId="1466">
        <row r="1">
          <cell r="J1">
            <v>1.7453292519943295E-2</v>
          </cell>
        </row>
      </sheetData>
      <sheetData sheetId="1467">
        <row r="1">
          <cell r="J1">
            <v>1.7453292519943295E-2</v>
          </cell>
        </row>
      </sheetData>
      <sheetData sheetId="1468">
        <row r="1">
          <cell r="J1">
            <v>1.7453292519943295E-2</v>
          </cell>
        </row>
      </sheetData>
      <sheetData sheetId="1469">
        <row r="1">
          <cell r="J1">
            <v>1.7453292519943295E-2</v>
          </cell>
        </row>
      </sheetData>
      <sheetData sheetId="1470">
        <row r="1">
          <cell r="J1">
            <v>1.7453292519943295E-2</v>
          </cell>
        </row>
      </sheetData>
      <sheetData sheetId="1471">
        <row r="1">
          <cell r="J1">
            <v>1.7453292519943295E-2</v>
          </cell>
        </row>
      </sheetData>
      <sheetData sheetId="1472">
        <row r="1">
          <cell r="J1">
            <v>1.7453292519943295E-2</v>
          </cell>
        </row>
      </sheetData>
      <sheetData sheetId="1473">
        <row r="1">
          <cell r="J1">
            <v>1.7453292519943295E-2</v>
          </cell>
        </row>
      </sheetData>
      <sheetData sheetId="1474">
        <row r="1">
          <cell r="J1">
            <v>1.7453292519943295E-2</v>
          </cell>
        </row>
      </sheetData>
      <sheetData sheetId="1475">
        <row r="1">
          <cell r="J1">
            <v>1.7453292519943295E-2</v>
          </cell>
        </row>
      </sheetData>
      <sheetData sheetId="1476">
        <row r="1">
          <cell r="J1">
            <v>1.7453292519943295E-2</v>
          </cell>
        </row>
      </sheetData>
      <sheetData sheetId="1477">
        <row r="1">
          <cell r="J1">
            <v>1.7453292519943295E-2</v>
          </cell>
        </row>
      </sheetData>
      <sheetData sheetId="1478">
        <row r="1">
          <cell r="J1">
            <v>1.7453292519943295E-2</v>
          </cell>
        </row>
      </sheetData>
      <sheetData sheetId="1479">
        <row r="1">
          <cell r="J1">
            <v>1.7453292519943295E-2</v>
          </cell>
        </row>
      </sheetData>
      <sheetData sheetId="1480">
        <row r="1">
          <cell r="J1">
            <v>1.7453292519943295E-2</v>
          </cell>
        </row>
      </sheetData>
      <sheetData sheetId="1481">
        <row r="1">
          <cell r="J1">
            <v>1.7453292519943295E-2</v>
          </cell>
        </row>
      </sheetData>
      <sheetData sheetId="1482">
        <row r="1">
          <cell r="J1">
            <v>1.7453292519943295E-2</v>
          </cell>
        </row>
      </sheetData>
      <sheetData sheetId="1483">
        <row r="1">
          <cell r="J1">
            <v>1.7453292519943295E-2</v>
          </cell>
        </row>
      </sheetData>
      <sheetData sheetId="1484">
        <row r="1">
          <cell r="J1">
            <v>1.7453292519943295E-2</v>
          </cell>
        </row>
      </sheetData>
      <sheetData sheetId="1485">
        <row r="1">
          <cell r="J1">
            <v>1.7453292519943295E-2</v>
          </cell>
        </row>
      </sheetData>
      <sheetData sheetId="1486">
        <row r="1">
          <cell r="J1">
            <v>1.7453292519943295E-2</v>
          </cell>
        </row>
      </sheetData>
      <sheetData sheetId="1487">
        <row r="1">
          <cell r="J1">
            <v>1.7453292519943295E-2</v>
          </cell>
        </row>
      </sheetData>
      <sheetData sheetId="1488">
        <row r="1">
          <cell r="J1">
            <v>1.7453292519943295E-2</v>
          </cell>
        </row>
      </sheetData>
      <sheetData sheetId="1489">
        <row r="1">
          <cell r="J1">
            <v>1.7453292519943295E-2</v>
          </cell>
        </row>
      </sheetData>
      <sheetData sheetId="1490">
        <row r="1">
          <cell r="J1">
            <v>1.7453292519943295E-2</v>
          </cell>
        </row>
      </sheetData>
      <sheetData sheetId="1491">
        <row r="1">
          <cell r="J1">
            <v>1.7453292519943295E-2</v>
          </cell>
        </row>
      </sheetData>
      <sheetData sheetId="1492">
        <row r="1">
          <cell r="J1">
            <v>1.7453292519943295E-2</v>
          </cell>
        </row>
      </sheetData>
      <sheetData sheetId="1493">
        <row r="1">
          <cell r="J1">
            <v>1.7453292519943295E-2</v>
          </cell>
        </row>
      </sheetData>
      <sheetData sheetId="1494">
        <row r="1">
          <cell r="J1">
            <v>1.7453292519943295E-2</v>
          </cell>
        </row>
      </sheetData>
      <sheetData sheetId="1495">
        <row r="1">
          <cell r="J1">
            <v>1.7453292519943295E-2</v>
          </cell>
        </row>
      </sheetData>
      <sheetData sheetId="1496">
        <row r="1">
          <cell r="J1">
            <v>1.7453292519943295E-2</v>
          </cell>
        </row>
      </sheetData>
      <sheetData sheetId="1497">
        <row r="1">
          <cell r="J1">
            <v>1.7453292519943295E-2</v>
          </cell>
        </row>
      </sheetData>
      <sheetData sheetId="1498">
        <row r="1">
          <cell r="J1">
            <v>1.7453292519943295E-2</v>
          </cell>
        </row>
      </sheetData>
      <sheetData sheetId="1499">
        <row r="1">
          <cell r="J1">
            <v>1.7453292519943295E-2</v>
          </cell>
        </row>
      </sheetData>
      <sheetData sheetId="1500">
        <row r="1">
          <cell r="J1">
            <v>1.7453292519943295E-2</v>
          </cell>
        </row>
      </sheetData>
      <sheetData sheetId="1501">
        <row r="1">
          <cell r="J1">
            <v>1.7453292519943295E-2</v>
          </cell>
        </row>
      </sheetData>
      <sheetData sheetId="1502">
        <row r="1">
          <cell r="J1">
            <v>1.7453292519943295E-2</v>
          </cell>
        </row>
      </sheetData>
      <sheetData sheetId="1503">
        <row r="1">
          <cell r="J1">
            <v>1.7453292519943295E-2</v>
          </cell>
        </row>
      </sheetData>
      <sheetData sheetId="1504">
        <row r="1">
          <cell r="J1">
            <v>1.7453292519943295E-2</v>
          </cell>
        </row>
      </sheetData>
      <sheetData sheetId="1505">
        <row r="1">
          <cell r="J1">
            <v>1.7453292519943295E-2</v>
          </cell>
        </row>
      </sheetData>
      <sheetData sheetId="1506">
        <row r="1">
          <cell r="J1">
            <v>1.7453292519943295E-2</v>
          </cell>
        </row>
      </sheetData>
      <sheetData sheetId="1507">
        <row r="1">
          <cell r="J1">
            <v>1.7453292519943295E-2</v>
          </cell>
        </row>
      </sheetData>
      <sheetData sheetId="1508">
        <row r="1">
          <cell r="J1">
            <v>1.7453292519943295E-2</v>
          </cell>
        </row>
      </sheetData>
      <sheetData sheetId="1509">
        <row r="1">
          <cell r="J1">
            <v>1.7453292519943295E-2</v>
          </cell>
        </row>
      </sheetData>
      <sheetData sheetId="1510">
        <row r="1">
          <cell r="J1">
            <v>1.7453292519943295E-2</v>
          </cell>
        </row>
      </sheetData>
      <sheetData sheetId="1511">
        <row r="1">
          <cell r="J1">
            <v>1.7453292519943295E-2</v>
          </cell>
        </row>
      </sheetData>
      <sheetData sheetId="1512">
        <row r="1">
          <cell r="J1">
            <v>1.7453292519943295E-2</v>
          </cell>
        </row>
      </sheetData>
      <sheetData sheetId="1513">
        <row r="1">
          <cell r="J1">
            <v>1.7453292519943295E-2</v>
          </cell>
        </row>
      </sheetData>
      <sheetData sheetId="1514">
        <row r="1">
          <cell r="J1">
            <v>1.7453292519943295E-2</v>
          </cell>
        </row>
      </sheetData>
      <sheetData sheetId="1515">
        <row r="1">
          <cell r="J1">
            <v>1.7453292519943295E-2</v>
          </cell>
        </row>
      </sheetData>
      <sheetData sheetId="1516">
        <row r="1">
          <cell r="J1">
            <v>1.7453292519943295E-2</v>
          </cell>
        </row>
      </sheetData>
      <sheetData sheetId="1517">
        <row r="1">
          <cell r="J1">
            <v>1.7453292519943295E-2</v>
          </cell>
        </row>
      </sheetData>
      <sheetData sheetId="1518">
        <row r="1">
          <cell r="J1">
            <v>1.7453292519943295E-2</v>
          </cell>
        </row>
      </sheetData>
      <sheetData sheetId="1519">
        <row r="1">
          <cell r="J1">
            <v>1.7453292519943295E-2</v>
          </cell>
        </row>
      </sheetData>
      <sheetData sheetId="1520">
        <row r="1">
          <cell r="J1">
            <v>1.7453292519943295E-2</v>
          </cell>
        </row>
      </sheetData>
      <sheetData sheetId="1521">
        <row r="1">
          <cell r="J1">
            <v>1.7453292519943295E-2</v>
          </cell>
        </row>
      </sheetData>
      <sheetData sheetId="1522">
        <row r="1">
          <cell r="J1">
            <v>1.7453292519943295E-2</v>
          </cell>
        </row>
      </sheetData>
      <sheetData sheetId="1523">
        <row r="1">
          <cell r="J1">
            <v>1.7453292519943295E-2</v>
          </cell>
        </row>
      </sheetData>
      <sheetData sheetId="1524">
        <row r="1">
          <cell r="J1">
            <v>1.7453292519943295E-2</v>
          </cell>
        </row>
      </sheetData>
      <sheetData sheetId="1525">
        <row r="1">
          <cell r="J1">
            <v>1.7453292519943295E-2</v>
          </cell>
        </row>
      </sheetData>
      <sheetData sheetId="1526">
        <row r="1">
          <cell r="J1">
            <v>1.7453292519943295E-2</v>
          </cell>
        </row>
      </sheetData>
      <sheetData sheetId="1527">
        <row r="1">
          <cell r="J1">
            <v>1.7453292519943295E-2</v>
          </cell>
        </row>
      </sheetData>
      <sheetData sheetId="1528">
        <row r="1">
          <cell r="J1">
            <v>1.7453292519943295E-2</v>
          </cell>
        </row>
      </sheetData>
      <sheetData sheetId="1529">
        <row r="1">
          <cell r="J1">
            <v>1.7453292519943295E-2</v>
          </cell>
        </row>
      </sheetData>
      <sheetData sheetId="1530">
        <row r="1">
          <cell r="J1">
            <v>1.7453292519943295E-2</v>
          </cell>
        </row>
      </sheetData>
      <sheetData sheetId="1531">
        <row r="1">
          <cell r="J1">
            <v>1.7453292519943295E-2</v>
          </cell>
        </row>
      </sheetData>
      <sheetData sheetId="1532">
        <row r="1">
          <cell r="J1">
            <v>1.7453292519943295E-2</v>
          </cell>
        </row>
      </sheetData>
      <sheetData sheetId="1533">
        <row r="1">
          <cell r="J1">
            <v>1.7453292519943295E-2</v>
          </cell>
        </row>
      </sheetData>
      <sheetData sheetId="1534">
        <row r="1">
          <cell r="J1">
            <v>1.7453292519943295E-2</v>
          </cell>
        </row>
      </sheetData>
      <sheetData sheetId="1535">
        <row r="1">
          <cell r="J1">
            <v>1.7453292519943295E-2</v>
          </cell>
        </row>
      </sheetData>
      <sheetData sheetId="1536">
        <row r="1">
          <cell r="J1">
            <v>1.7453292519943295E-2</v>
          </cell>
        </row>
      </sheetData>
      <sheetData sheetId="1537">
        <row r="1">
          <cell r="J1">
            <v>1.7453292519943295E-2</v>
          </cell>
        </row>
      </sheetData>
      <sheetData sheetId="1538">
        <row r="1">
          <cell r="J1">
            <v>1.7453292519943295E-2</v>
          </cell>
        </row>
      </sheetData>
      <sheetData sheetId="1539">
        <row r="1">
          <cell r="J1">
            <v>1.7453292519943295E-2</v>
          </cell>
        </row>
      </sheetData>
      <sheetData sheetId="1540">
        <row r="1">
          <cell r="J1">
            <v>1.7453292519943295E-2</v>
          </cell>
        </row>
      </sheetData>
      <sheetData sheetId="1541">
        <row r="1">
          <cell r="J1">
            <v>1.7453292519943295E-2</v>
          </cell>
        </row>
      </sheetData>
      <sheetData sheetId="1542">
        <row r="1">
          <cell r="J1">
            <v>1.7453292519943295E-2</v>
          </cell>
        </row>
      </sheetData>
      <sheetData sheetId="1543">
        <row r="1">
          <cell r="J1">
            <v>1.7453292519943295E-2</v>
          </cell>
        </row>
      </sheetData>
      <sheetData sheetId="1544">
        <row r="1">
          <cell r="J1">
            <v>1.7453292519943295E-2</v>
          </cell>
        </row>
      </sheetData>
      <sheetData sheetId="1545">
        <row r="1">
          <cell r="J1">
            <v>1.7453292519943295E-2</v>
          </cell>
        </row>
      </sheetData>
      <sheetData sheetId="1546">
        <row r="1">
          <cell r="J1">
            <v>1.7453292519943295E-2</v>
          </cell>
        </row>
      </sheetData>
      <sheetData sheetId="1547">
        <row r="1">
          <cell r="J1">
            <v>1.7453292519943295E-2</v>
          </cell>
        </row>
      </sheetData>
      <sheetData sheetId="1548">
        <row r="1">
          <cell r="J1">
            <v>1.7453292519943295E-2</v>
          </cell>
        </row>
      </sheetData>
      <sheetData sheetId="1549">
        <row r="1">
          <cell r="J1">
            <v>1.7453292519943295E-2</v>
          </cell>
        </row>
      </sheetData>
      <sheetData sheetId="1550">
        <row r="1">
          <cell r="J1">
            <v>1.7453292519943295E-2</v>
          </cell>
        </row>
      </sheetData>
      <sheetData sheetId="1551">
        <row r="1">
          <cell r="J1">
            <v>1.7453292519943295E-2</v>
          </cell>
        </row>
      </sheetData>
      <sheetData sheetId="1552">
        <row r="1">
          <cell r="J1">
            <v>1.7453292519943295E-2</v>
          </cell>
        </row>
      </sheetData>
      <sheetData sheetId="1553">
        <row r="1">
          <cell r="J1">
            <v>1.7453292519943295E-2</v>
          </cell>
        </row>
      </sheetData>
      <sheetData sheetId="1554">
        <row r="1">
          <cell r="J1">
            <v>1.7453292519943295E-2</v>
          </cell>
        </row>
      </sheetData>
      <sheetData sheetId="1555">
        <row r="1">
          <cell r="J1">
            <v>1.7453292519943295E-2</v>
          </cell>
        </row>
      </sheetData>
      <sheetData sheetId="1556">
        <row r="1">
          <cell r="J1">
            <v>1.7453292519943295E-2</v>
          </cell>
        </row>
      </sheetData>
      <sheetData sheetId="1557">
        <row r="1">
          <cell r="J1">
            <v>1.7453292519943295E-2</v>
          </cell>
        </row>
      </sheetData>
      <sheetData sheetId="1558">
        <row r="1">
          <cell r="J1">
            <v>1.7453292519943295E-2</v>
          </cell>
        </row>
      </sheetData>
      <sheetData sheetId="1559">
        <row r="1">
          <cell r="J1">
            <v>1.7453292519943295E-2</v>
          </cell>
        </row>
      </sheetData>
      <sheetData sheetId="1560">
        <row r="1">
          <cell r="J1">
            <v>1.7453292519943295E-2</v>
          </cell>
        </row>
      </sheetData>
      <sheetData sheetId="1561">
        <row r="1">
          <cell r="J1">
            <v>1.7453292519943295E-2</v>
          </cell>
        </row>
      </sheetData>
      <sheetData sheetId="1562">
        <row r="1">
          <cell r="J1">
            <v>1.7453292519943295E-2</v>
          </cell>
        </row>
      </sheetData>
      <sheetData sheetId="1563">
        <row r="1">
          <cell r="J1">
            <v>1.7453292519943295E-2</v>
          </cell>
        </row>
      </sheetData>
      <sheetData sheetId="1564">
        <row r="1">
          <cell r="J1">
            <v>1.7453292519943295E-2</v>
          </cell>
        </row>
      </sheetData>
      <sheetData sheetId="1565">
        <row r="1">
          <cell r="J1">
            <v>1.7453292519943295E-2</v>
          </cell>
        </row>
      </sheetData>
      <sheetData sheetId="1566">
        <row r="1">
          <cell r="J1">
            <v>1.7453292519943295E-2</v>
          </cell>
        </row>
      </sheetData>
      <sheetData sheetId="1567">
        <row r="1">
          <cell r="J1">
            <v>1.7453292519943295E-2</v>
          </cell>
        </row>
      </sheetData>
      <sheetData sheetId="1568">
        <row r="1">
          <cell r="J1">
            <v>1.7453292519943295E-2</v>
          </cell>
        </row>
      </sheetData>
      <sheetData sheetId="1569">
        <row r="1">
          <cell r="J1">
            <v>1.7453292519943295E-2</v>
          </cell>
        </row>
      </sheetData>
      <sheetData sheetId="1570">
        <row r="1">
          <cell r="J1">
            <v>1.7453292519943295E-2</v>
          </cell>
        </row>
      </sheetData>
      <sheetData sheetId="1571">
        <row r="1">
          <cell r="J1">
            <v>1.7453292519943295E-2</v>
          </cell>
        </row>
      </sheetData>
      <sheetData sheetId="1572">
        <row r="1">
          <cell r="J1">
            <v>1.7453292519943295E-2</v>
          </cell>
        </row>
      </sheetData>
      <sheetData sheetId="1573">
        <row r="1">
          <cell r="J1">
            <v>1.7453292519943295E-2</v>
          </cell>
        </row>
      </sheetData>
      <sheetData sheetId="1574">
        <row r="1">
          <cell r="J1">
            <v>1.7453292519943295E-2</v>
          </cell>
        </row>
      </sheetData>
      <sheetData sheetId="1575">
        <row r="1">
          <cell r="J1">
            <v>1.7453292519943295E-2</v>
          </cell>
        </row>
      </sheetData>
      <sheetData sheetId="1576">
        <row r="1">
          <cell r="J1">
            <v>1.7453292519943295E-2</v>
          </cell>
        </row>
      </sheetData>
      <sheetData sheetId="1577">
        <row r="1">
          <cell r="J1">
            <v>1.7453292519943295E-2</v>
          </cell>
        </row>
      </sheetData>
      <sheetData sheetId="1578">
        <row r="1">
          <cell r="J1">
            <v>1.7453292519943295E-2</v>
          </cell>
        </row>
      </sheetData>
      <sheetData sheetId="1579">
        <row r="1">
          <cell r="J1">
            <v>1.7453292519943295E-2</v>
          </cell>
        </row>
      </sheetData>
      <sheetData sheetId="1580">
        <row r="1">
          <cell r="J1">
            <v>1.7453292519943295E-2</v>
          </cell>
        </row>
      </sheetData>
      <sheetData sheetId="1581">
        <row r="1">
          <cell r="J1">
            <v>1.7453292519943295E-2</v>
          </cell>
        </row>
      </sheetData>
      <sheetData sheetId="1582">
        <row r="1">
          <cell r="J1">
            <v>1.7453292519943295E-2</v>
          </cell>
        </row>
      </sheetData>
      <sheetData sheetId="1583">
        <row r="1">
          <cell r="J1">
            <v>1.7453292519943295E-2</v>
          </cell>
        </row>
      </sheetData>
      <sheetData sheetId="1584">
        <row r="1">
          <cell r="J1">
            <v>1.7453292519943295E-2</v>
          </cell>
        </row>
      </sheetData>
      <sheetData sheetId="1585">
        <row r="1">
          <cell r="J1">
            <v>1.7453292519943295E-2</v>
          </cell>
        </row>
      </sheetData>
      <sheetData sheetId="1586">
        <row r="1">
          <cell r="J1">
            <v>1.7453292519943295E-2</v>
          </cell>
        </row>
      </sheetData>
      <sheetData sheetId="1587">
        <row r="1">
          <cell r="J1">
            <v>1.7453292519943295E-2</v>
          </cell>
        </row>
      </sheetData>
      <sheetData sheetId="1588">
        <row r="1">
          <cell r="J1">
            <v>1.7453292519943295E-2</v>
          </cell>
        </row>
      </sheetData>
      <sheetData sheetId="1589">
        <row r="1">
          <cell r="J1">
            <v>1.7453292519943295E-2</v>
          </cell>
        </row>
      </sheetData>
      <sheetData sheetId="1590">
        <row r="1">
          <cell r="J1">
            <v>1.7453292519943295E-2</v>
          </cell>
        </row>
      </sheetData>
      <sheetData sheetId="1591">
        <row r="1">
          <cell r="J1">
            <v>1.7453292519943295E-2</v>
          </cell>
        </row>
      </sheetData>
      <sheetData sheetId="1592">
        <row r="1">
          <cell r="J1">
            <v>1.7453292519943295E-2</v>
          </cell>
        </row>
      </sheetData>
      <sheetData sheetId="1593">
        <row r="1">
          <cell r="J1">
            <v>1.7453292519943295E-2</v>
          </cell>
        </row>
      </sheetData>
      <sheetData sheetId="1594">
        <row r="1">
          <cell r="J1">
            <v>1.7453292519943295E-2</v>
          </cell>
        </row>
      </sheetData>
      <sheetData sheetId="1595">
        <row r="1">
          <cell r="J1">
            <v>1.7453292519943295E-2</v>
          </cell>
        </row>
      </sheetData>
      <sheetData sheetId="1596">
        <row r="1">
          <cell r="J1">
            <v>1.7453292519943295E-2</v>
          </cell>
        </row>
      </sheetData>
      <sheetData sheetId="1597">
        <row r="1">
          <cell r="J1">
            <v>1.7453292519943295E-2</v>
          </cell>
        </row>
      </sheetData>
      <sheetData sheetId="1598">
        <row r="1">
          <cell r="J1">
            <v>1.7453292519943295E-2</v>
          </cell>
        </row>
      </sheetData>
      <sheetData sheetId="1599">
        <row r="1">
          <cell r="J1">
            <v>1.7453292519943295E-2</v>
          </cell>
        </row>
      </sheetData>
      <sheetData sheetId="1600">
        <row r="1">
          <cell r="J1">
            <v>1.7453292519943295E-2</v>
          </cell>
        </row>
      </sheetData>
      <sheetData sheetId="1601">
        <row r="1">
          <cell r="J1">
            <v>1.7453292519943295E-2</v>
          </cell>
        </row>
      </sheetData>
      <sheetData sheetId="1602">
        <row r="1">
          <cell r="J1">
            <v>1.7453292519943295E-2</v>
          </cell>
        </row>
      </sheetData>
      <sheetData sheetId="1603">
        <row r="1">
          <cell r="J1">
            <v>1.7453292519943295E-2</v>
          </cell>
        </row>
      </sheetData>
      <sheetData sheetId="1604">
        <row r="1">
          <cell r="J1">
            <v>1.7453292519943295E-2</v>
          </cell>
        </row>
      </sheetData>
      <sheetData sheetId="1605">
        <row r="1">
          <cell r="J1">
            <v>1.7453292519943295E-2</v>
          </cell>
        </row>
      </sheetData>
      <sheetData sheetId="1606">
        <row r="1">
          <cell r="J1">
            <v>1.7453292519943295E-2</v>
          </cell>
        </row>
      </sheetData>
      <sheetData sheetId="1607">
        <row r="1">
          <cell r="J1">
            <v>1.7453292519943295E-2</v>
          </cell>
        </row>
      </sheetData>
      <sheetData sheetId="1608">
        <row r="1">
          <cell r="J1">
            <v>1.7453292519943295E-2</v>
          </cell>
        </row>
      </sheetData>
      <sheetData sheetId="1609">
        <row r="1">
          <cell r="J1">
            <v>1.7453292519943295E-2</v>
          </cell>
        </row>
      </sheetData>
      <sheetData sheetId="1610">
        <row r="1">
          <cell r="J1">
            <v>1.7453292519943295E-2</v>
          </cell>
        </row>
      </sheetData>
      <sheetData sheetId="1611">
        <row r="1">
          <cell r="J1">
            <v>1.7453292519943295E-2</v>
          </cell>
        </row>
      </sheetData>
      <sheetData sheetId="1612">
        <row r="1">
          <cell r="J1">
            <v>1.7453292519943295E-2</v>
          </cell>
        </row>
      </sheetData>
      <sheetData sheetId="1613">
        <row r="1">
          <cell r="J1">
            <v>1.7453292519943295E-2</v>
          </cell>
        </row>
      </sheetData>
      <sheetData sheetId="1614">
        <row r="1">
          <cell r="J1">
            <v>1.7453292519943295E-2</v>
          </cell>
        </row>
      </sheetData>
      <sheetData sheetId="1615">
        <row r="1">
          <cell r="J1">
            <v>1.7453292519943295E-2</v>
          </cell>
        </row>
      </sheetData>
      <sheetData sheetId="1616">
        <row r="1">
          <cell r="J1">
            <v>1.7453292519943295E-2</v>
          </cell>
        </row>
      </sheetData>
      <sheetData sheetId="1617">
        <row r="1">
          <cell r="J1">
            <v>1.7453292519943295E-2</v>
          </cell>
        </row>
      </sheetData>
      <sheetData sheetId="1618">
        <row r="1">
          <cell r="J1">
            <v>1.7453292519943295E-2</v>
          </cell>
        </row>
      </sheetData>
      <sheetData sheetId="1619">
        <row r="1">
          <cell r="J1">
            <v>1.7453292519943295E-2</v>
          </cell>
        </row>
      </sheetData>
      <sheetData sheetId="1620">
        <row r="1">
          <cell r="J1">
            <v>1.7453292519943295E-2</v>
          </cell>
        </row>
      </sheetData>
      <sheetData sheetId="1621">
        <row r="1">
          <cell r="J1">
            <v>1.7453292519943295E-2</v>
          </cell>
        </row>
      </sheetData>
      <sheetData sheetId="1622">
        <row r="1">
          <cell r="J1">
            <v>1.7453292519943295E-2</v>
          </cell>
        </row>
      </sheetData>
      <sheetData sheetId="1623">
        <row r="1">
          <cell r="J1">
            <v>1.7453292519943295E-2</v>
          </cell>
        </row>
      </sheetData>
      <sheetData sheetId="1624">
        <row r="1">
          <cell r="J1">
            <v>1.7453292519943295E-2</v>
          </cell>
        </row>
      </sheetData>
      <sheetData sheetId="1625">
        <row r="1">
          <cell r="J1">
            <v>1.7453292519943295E-2</v>
          </cell>
        </row>
      </sheetData>
      <sheetData sheetId="1626">
        <row r="1">
          <cell r="J1">
            <v>1.7453292519943295E-2</v>
          </cell>
        </row>
      </sheetData>
      <sheetData sheetId="1627">
        <row r="1">
          <cell r="J1">
            <v>1.7453292519943295E-2</v>
          </cell>
        </row>
      </sheetData>
      <sheetData sheetId="1628">
        <row r="1">
          <cell r="J1">
            <v>1.7453292519943295E-2</v>
          </cell>
        </row>
      </sheetData>
      <sheetData sheetId="1629">
        <row r="1">
          <cell r="J1">
            <v>1.7453292519943295E-2</v>
          </cell>
        </row>
      </sheetData>
      <sheetData sheetId="1630">
        <row r="1">
          <cell r="J1">
            <v>1.7453292519943295E-2</v>
          </cell>
        </row>
      </sheetData>
      <sheetData sheetId="1631">
        <row r="1">
          <cell r="J1">
            <v>1.7453292519943295E-2</v>
          </cell>
        </row>
      </sheetData>
      <sheetData sheetId="1632">
        <row r="1">
          <cell r="J1">
            <v>1.7453292519943295E-2</v>
          </cell>
        </row>
      </sheetData>
      <sheetData sheetId="1633">
        <row r="1">
          <cell r="J1">
            <v>1.7453292519943295E-2</v>
          </cell>
        </row>
      </sheetData>
      <sheetData sheetId="1634">
        <row r="1">
          <cell r="J1">
            <v>1.7453292519943295E-2</v>
          </cell>
        </row>
      </sheetData>
      <sheetData sheetId="1635">
        <row r="1">
          <cell r="J1">
            <v>1.7453292519943295E-2</v>
          </cell>
        </row>
      </sheetData>
      <sheetData sheetId="1636">
        <row r="1">
          <cell r="J1">
            <v>1.7453292519943295E-2</v>
          </cell>
        </row>
      </sheetData>
      <sheetData sheetId="1637">
        <row r="1">
          <cell r="J1">
            <v>1.7453292519943295E-2</v>
          </cell>
        </row>
      </sheetData>
      <sheetData sheetId="1638">
        <row r="1">
          <cell r="J1">
            <v>1.7453292519943295E-2</v>
          </cell>
        </row>
      </sheetData>
      <sheetData sheetId="1639">
        <row r="1">
          <cell r="J1">
            <v>1.7453292519943295E-2</v>
          </cell>
        </row>
      </sheetData>
      <sheetData sheetId="1640">
        <row r="1">
          <cell r="J1">
            <v>1.7453292519943295E-2</v>
          </cell>
        </row>
      </sheetData>
      <sheetData sheetId="1641">
        <row r="1">
          <cell r="J1">
            <v>1.7453292519943295E-2</v>
          </cell>
        </row>
      </sheetData>
      <sheetData sheetId="1642">
        <row r="1">
          <cell r="J1">
            <v>1.7453292519943295E-2</v>
          </cell>
        </row>
      </sheetData>
      <sheetData sheetId="1643">
        <row r="1">
          <cell r="J1">
            <v>1.7453292519943295E-2</v>
          </cell>
        </row>
      </sheetData>
      <sheetData sheetId="1644">
        <row r="1">
          <cell r="J1">
            <v>1.7453292519943295E-2</v>
          </cell>
        </row>
      </sheetData>
      <sheetData sheetId="1645">
        <row r="1">
          <cell r="J1">
            <v>1.7453292519943295E-2</v>
          </cell>
        </row>
      </sheetData>
      <sheetData sheetId="1646">
        <row r="1">
          <cell r="J1">
            <v>1.7453292519943295E-2</v>
          </cell>
        </row>
      </sheetData>
      <sheetData sheetId="1647">
        <row r="1">
          <cell r="J1">
            <v>1.7453292519943295E-2</v>
          </cell>
        </row>
      </sheetData>
      <sheetData sheetId="1648">
        <row r="1">
          <cell r="J1">
            <v>1.7453292519943295E-2</v>
          </cell>
        </row>
      </sheetData>
      <sheetData sheetId="1649">
        <row r="1">
          <cell r="J1">
            <v>1.7453292519943295E-2</v>
          </cell>
        </row>
      </sheetData>
      <sheetData sheetId="1650">
        <row r="1">
          <cell r="J1">
            <v>1.7453292519943295E-2</v>
          </cell>
        </row>
      </sheetData>
      <sheetData sheetId="1651">
        <row r="1">
          <cell r="J1">
            <v>1.7453292519943295E-2</v>
          </cell>
        </row>
      </sheetData>
      <sheetData sheetId="1652">
        <row r="1">
          <cell r="J1">
            <v>1.7453292519943295E-2</v>
          </cell>
        </row>
      </sheetData>
      <sheetData sheetId="1653">
        <row r="1">
          <cell r="J1">
            <v>1.7453292519943295E-2</v>
          </cell>
        </row>
      </sheetData>
      <sheetData sheetId="1654">
        <row r="1">
          <cell r="J1">
            <v>1.7453292519943295E-2</v>
          </cell>
        </row>
      </sheetData>
      <sheetData sheetId="1655">
        <row r="1">
          <cell r="J1">
            <v>1.7453292519943295E-2</v>
          </cell>
        </row>
      </sheetData>
      <sheetData sheetId="1656">
        <row r="1">
          <cell r="J1">
            <v>1.7453292519943295E-2</v>
          </cell>
        </row>
      </sheetData>
      <sheetData sheetId="1657">
        <row r="1">
          <cell r="J1">
            <v>1.7453292519943295E-2</v>
          </cell>
        </row>
      </sheetData>
      <sheetData sheetId="1658">
        <row r="1">
          <cell r="J1">
            <v>1.7453292519943295E-2</v>
          </cell>
        </row>
      </sheetData>
      <sheetData sheetId="1659">
        <row r="1">
          <cell r="J1">
            <v>1.7453292519943295E-2</v>
          </cell>
        </row>
      </sheetData>
      <sheetData sheetId="1660">
        <row r="1">
          <cell r="J1">
            <v>1.7453292519943295E-2</v>
          </cell>
        </row>
      </sheetData>
      <sheetData sheetId="1661">
        <row r="1">
          <cell r="J1">
            <v>1.7453292519943295E-2</v>
          </cell>
        </row>
      </sheetData>
      <sheetData sheetId="1662">
        <row r="1">
          <cell r="J1">
            <v>1.7453292519943295E-2</v>
          </cell>
        </row>
      </sheetData>
      <sheetData sheetId="1663">
        <row r="1">
          <cell r="J1">
            <v>1.7453292519943295E-2</v>
          </cell>
        </row>
      </sheetData>
      <sheetData sheetId="1664">
        <row r="1">
          <cell r="J1">
            <v>1.7453292519943295E-2</v>
          </cell>
        </row>
      </sheetData>
      <sheetData sheetId="1665">
        <row r="1">
          <cell r="J1">
            <v>1.7453292519943295E-2</v>
          </cell>
        </row>
      </sheetData>
      <sheetData sheetId="1666">
        <row r="1">
          <cell r="J1">
            <v>1.7453292519943295E-2</v>
          </cell>
        </row>
      </sheetData>
      <sheetData sheetId="1667">
        <row r="1">
          <cell r="J1">
            <v>1.7453292519943295E-2</v>
          </cell>
        </row>
      </sheetData>
      <sheetData sheetId="1668">
        <row r="1">
          <cell r="J1">
            <v>1.7453292519943295E-2</v>
          </cell>
        </row>
      </sheetData>
      <sheetData sheetId="1669">
        <row r="1">
          <cell r="J1">
            <v>1.7453292519943295E-2</v>
          </cell>
        </row>
      </sheetData>
      <sheetData sheetId="1670">
        <row r="1">
          <cell r="J1">
            <v>1.7453292519943295E-2</v>
          </cell>
        </row>
      </sheetData>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ow r="1">
          <cell r="J1">
            <v>1.7453292519943295E-2</v>
          </cell>
        </row>
      </sheetData>
      <sheetData sheetId="1763">
        <row r="1">
          <cell r="J1">
            <v>1.7453292519943295E-2</v>
          </cell>
        </row>
      </sheetData>
      <sheetData sheetId="1764">
        <row r="1">
          <cell r="J1">
            <v>1.7453292519943295E-2</v>
          </cell>
        </row>
      </sheetData>
      <sheetData sheetId="1765">
        <row r="1">
          <cell r="J1">
            <v>1.7453292519943295E-2</v>
          </cell>
        </row>
      </sheetData>
      <sheetData sheetId="1766">
        <row r="1">
          <cell r="J1">
            <v>1.7453292519943295E-2</v>
          </cell>
        </row>
      </sheetData>
      <sheetData sheetId="1767">
        <row r="1">
          <cell r="J1">
            <v>1.7453292519943295E-2</v>
          </cell>
        </row>
      </sheetData>
      <sheetData sheetId="1768">
        <row r="1">
          <cell r="J1">
            <v>1.7453292519943295E-2</v>
          </cell>
        </row>
      </sheetData>
      <sheetData sheetId="1769">
        <row r="1">
          <cell r="J1">
            <v>1.7453292519943295E-2</v>
          </cell>
        </row>
      </sheetData>
      <sheetData sheetId="1770">
        <row r="1">
          <cell r="J1">
            <v>1.7453292519943295E-2</v>
          </cell>
        </row>
      </sheetData>
      <sheetData sheetId="1771">
        <row r="1">
          <cell r="J1">
            <v>1.7453292519943295E-2</v>
          </cell>
        </row>
      </sheetData>
      <sheetData sheetId="1772">
        <row r="1">
          <cell r="J1">
            <v>1.7453292519943295E-2</v>
          </cell>
        </row>
      </sheetData>
      <sheetData sheetId="1773">
        <row r="1">
          <cell r="J1">
            <v>1.7453292519943295E-2</v>
          </cell>
        </row>
      </sheetData>
      <sheetData sheetId="1774">
        <row r="1">
          <cell r="J1">
            <v>1.7453292519943295E-2</v>
          </cell>
        </row>
      </sheetData>
      <sheetData sheetId="1775">
        <row r="1">
          <cell r="J1">
            <v>1.7453292519943295E-2</v>
          </cell>
        </row>
      </sheetData>
      <sheetData sheetId="1776">
        <row r="1">
          <cell r="J1">
            <v>1.7453292519943295E-2</v>
          </cell>
        </row>
      </sheetData>
      <sheetData sheetId="1777">
        <row r="1">
          <cell r="J1">
            <v>1.7453292519943295E-2</v>
          </cell>
        </row>
      </sheetData>
      <sheetData sheetId="1778">
        <row r="1">
          <cell r="J1">
            <v>1.7453292519943295E-2</v>
          </cell>
        </row>
      </sheetData>
      <sheetData sheetId="1779">
        <row r="1">
          <cell r="J1">
            <v>1.7453292519943295E-2</v>
          </cell>
        </row>
      </sheetData>
      <sheetData sheetId="1780">
        <row r="1">
          <cell r="J1">
            <v>1.7453292519943295E-2</v>
          </cell>
        </row>
      </sheetData>
      <sheetData sheetId="1781">
        <row r="1">
          <cell r="J1">
            <v>1.7453292519943295E-2</v>
          </cell>
        </row>
      </sheetData>
      <sheetData sheetId="1782">
        <row r="1">
          <cell r="J1">
            <v>1.7453292519943295E-2</v>
          </cell>
        </row>
      </sheetData>
      <sheetData sheetId="1783">
        <row r="1">
          <cell r="J1">
            <v>1.7453292519943295E-2</v>
          </cell>
        </row>
      </sheetData>
      <sheetData sheetId="1784">
        <row r="1">
          <cell r="J1">
            <v>1.7453292519943295E-2</v>
          </cell>
        </row>
      </sheetData>
      <sheetData sheetId="1785">
        <row r="1">
          <cell r="J1">
            <v>1.7453292519943295E-2</v>
          </cell>
        </row>
      </sheetData>
      <sheetData sheetId="1786">
        <row r="1">
          <cell r="J1">
            <v>1.7453292519943295E-2</v>
          </cell>
        </row>
      </sheetData>
      <sheetData sheetId="1787">
        <row r="1">
          <cell r="J1">
            <v>1.7453292519943295E-2</v>
          </cell>
        </row>
      </sheetData>
      <sheetData sheetId="1788">
        <row r="1">
          <cell r="J1">
            <v>1.7453292519943295E-2</v>
          </cell>
        </row>
      </sheetData>
      <sheetData sheetId="1789">
        <row r="1">
          <cell r="J1">
            <v>1.7453292519943295E-2</v>
          </cell>
        </row>
      </sheetData>
      <sheetData sheetId="1790">
        <row r="1">
          <cell r="J1">
            <v>1.7453292519943295E-2</v>
          </cell>
        </row>
      </sheetData>
      <sheetData sheetId="1791">
        <row r="1">
          <cell r="J1">
            <v>1.7453292519943295E-2</v>
          </cell>
        </row>
      </sheetData>
      <sheetData sheetId="1792">
        <row r="1">
          <cell r="J1">
            <v>1.7453292519943295E-2</v>
          </cell>
        </row>
      </sheetData>
      <sheetData sheetId="1793">
        <row r="1">
          <cell r="J1">
            <v>1.7453292519943295E-2</v>
          </cell>
        </row>
      </sheetData>
      <sheetData sheetId="1794">
        <row r="1">
          <cell r="J1">
            <v>1.7453292519943295E-2</v>
          </cell>
        </row>
      </sheetData>
      <sheetData sheetId="1795">
        <row r="1">
          <cell r="J1">
            <v>1.7453292519943295E-2</v>
          </cell>
        </row>
      </sheetData>
      <sheetData sheetId="1796">
        <row r="1">
          <cell r="J1">
            <v>1.7453292519943295E-2</v>
          </cell>
        </row>
      </sheetData>
      <sheetData sheetId="1797">
        <row r="1">
          <cell r="J1">
            <v>1.7453292519943295E-2</v>
          </cell>
        </row>
      </sheetData>
      <sheetData sheetId="1798">
        <row r="1">
          <cell r="J1">
            <v>1.7453292519943295E-2</v>
          </cell>
        </row>
      </sheetData>
      <sheetData sheetId="1799">
        <row r="1">
          <cell r="J1">
            <v>1.7453292519943295E-2</v>
          </cell>
        </row>
      </sheetData>
      <sheetData sheetId="1800">
        <row r="1">
          <cell r="J1">
            <v>1.7453292519943295E-2</v>
          </cell>
        </row>
      </sheetData>
      <sheetData sheetId="1801">
        <row r="1">
          <cell r="J1">
            <v>1.7453292519943295E-2</v>
          </cell>
        </row>
      </sheetData>
      <sheetData sheetId="1802">
        <row r="1">
          <cell r="J1">
            <v>1.7453292519943295E-2</v>
          </cell>
        </row>
      </sheetData>
      <sheetData sheetId="1803">
        <row r="1">
          <cell r="J1">
            <v>1.7453292519943295E-2</v>
          </cell>
        </row>
      </sheetData>
      <sheetData sheetId="1804">
        <row r="1">
          <cell r="J1">
            <v>1.7453292519943295E-2</v>
          </cell>
        </row>
      </sheetData>
      <sheetData sheetId="1805">
        <row r="1">
          <cell r="J1">
            <v>1.7453292519943295E-2</v>
          </cell>
        </row>
      </sheetData>
      <sheetData sheetId="1806">
        <row r="1">
          <cell r="J1">
            <v>1.7453292519943295E-2</v>
          </cell>
        </row>
      </sheetData>
      <sheetData sheetId="1807">
        <row r="1">
          <cell r="J1">
            <v>1.7453292519943295E-2</v>
          </cell>
        </row>
      </sheetData>
      <sheetData sheetId="1808">
        <row r="1">
          <cell r="J1">
            <v>1.7453292519943295E-2</v>
          </cell>
        </row>
      </sheetData>
      <sheetData sheetId="1809">
        <row r="1">
          <cell r="J1">
            <v>1.7453292519943295E-2</v>
          </cell>
        </row>
      </sheetData>
      <sheetData sheetId="1810">
        <row r="1">
          <cell r="J1">
            <v>1.7453292519943295E-2</v>
          </cell>
        </row>
      </sheetData>
      <sheetData sheetId="1811">
        <row r="1">
          <cell r="J1">
            <v>1.7453292519943295E-2</v>
          </cell>
        </row>
      </sheetData>
      <sheetData sheetId="1812">
        <row r="1">
          <cell r="J1">
            <v>1.7453292519943295E-2</v>
          </cell>
        </row>
      </sheetData>
      <sheetData sheetId="1813">
        <row r="1">
          <cell r="J1">
            <v>1.7453292519943295E-2</v>
          </cell>
        </row>
      </sheetData>
      <sheetData sheetId="1814">
        <row r="1">
          <cell r="J1">
            <v>1.7453292519943295E-2</v>
          </cell>
        </row>
      </sheetData>
      <sheetData sheetId="1815">
        <row r="1">
          <cell r="J1">
            <v>1.7453292519943295E-2</v>
          </cell>
        </row>
      </sheetData>
      <sheetData sheetId="1816">
        <row r="1">
          <cell r="J1">
            <v>1.7453292519943295E-2</v>
          </cell>
        </row>
      </sheetData>
      <sheetData sheetId="1817">
        <row r="1">
          <cell r="J1">
            <v>1.7453292519943295E-2</v>
          </cell>
        </row>
      </sheetData>
      <sheetData sheetId="1818">
        <row r="1">
          <cell r="J1">
            <v>1.7453292519943295E-2</v>
          </cell>
        </row>
      </sheetData>
      <sheetData sheetId="1819">
        <row r="1">
          <cell r="J1">
            <v>1.7453292519943295E-2</v>
          </cell>
        </row>
      </sheetData>
      <sheetData sheetId="1820">
        <row r="1">
          <cell r="J1">
            <v>1.7453292519943295E-2</v>
          </cell>
        </row>
      </sheetData>
      <sheetData sheetId="1821">
        <row r="1">
          <cell r="J1">
            <v>1.7453292519943295E-2</v>
          </cell>
        </row>
      </sheetData>
      <sheetData sheetId="1822">
        <row r="1">
          <cell r="J1">
            <v>1.7453292519943295E-2</v>
          </cell>
        </row>
      </sheetData>
      <sheetData sheetId="1823">
        <row r="1">
          <cell r="J1">
            <v>1.7453292519943295E-2</v>
          </cell>
        </row>
      </sheetData>
      <sheetData sheetId="1824">
        <row r="1">
          <cell r="J1">
            <v>1.7453292519943295E-2</v>
          </cell>
        </row>
      </sheetData>
      <sheetData sheetId="1825">
        <row r="1">
          <cell r="J1">
            <v>1.7453292519943295E-2</v>
          </cell>
        </row>
      </sheetData>
      <sheetData sheetId="1826">
        <row r="1">
          <cell r="J1">
            <v>1.7453292519943295E-2</v>
          </cell>
        </row>
      </sheetData>
      <sheetData sheetId="1827">
        <row r="1">
          <cell r="J1">
            <v>1.7453292519943295E-2</v>
          </cell>
        </row>
      </sheetData>
      <sheetData sheetId="1828">
        <row r="1">
          <cell r="J1">
            <v>1.7453292519943295E-2</v>
          </cell>
        </row>
      </sheetData>
      <sheetData sheetId="1829">
        <row r="1">
          <cell r="J1">
            <v>1.7453292519943295E-2</v>
          </cell>
        </row>
      </sheetData>
      <sheetData sheetId="1830">
        <row r="1">
          <cell r="J1">
            <v>1.7453292519943295E-2</v>
          </cell>
        </row>
      </sheetData>
      <sheetData sheetId="1831">
        <row r="1">
          <cell r="J1">
            <v>1.7453292519943295E-2</v>
          </cell>
        </row>
      </sheetData>
      <sheetData sheetId="1832">
        <row r="1">
          <cell r="J1">
            <v>1.7453292519943295E-2</v>
          </cell>
        </row>
      </sheetData>
      <sheetData sheetId="1833">
        <row r="1">
          <cell r="J1">
            <v>1.7453292519943295E-2</v>
          </cell>
        </row>
      </sheetData>
      <sheetData sheetId="1834">
        <row r="1">
          <cell r="J1">
            <v>1.7453292519943295E-2</v>
          </cell>
        </row>
      </sheetData>
      <sheetData sheetId="1835">
        <row r="1">
          <cell r="J1">
            <v>1.7453292519943295E-2</v>
          </cell>
        </row>
      </sheetData>
      <sheetData sheetId="1836">
        <row r="1">
          <cell r="J1">
            <v>1.7453292519943295E-2</v>
          </cell>
        </row>
      </sheetData>
      <sheetData sheetId="1837">
        <row r="1">
          <cell r="J1">
            <v>1.7453292519943295E-2</v>
          </cell>
        </row>
      </sheetData>
      <sheetData sheetId="1838">
        <row r="1">
          <cell r="J1">
            <v>1.7453292519943295E-2</v>
          </cell>
        </row>
      </sheetData>
      <sheetData sheetId="1839">
        <row r="1">
          <cell r="J1">
            <v>1.7453292519943295E-2</v>
          </cell>
        </row>
      </sheetData>
      <sheetData sheetId="1840">
        <row r="1">
          <cell r="J1">
            <v>1.7453292519943295E-2</v>
          </cell>
        </row>
      </sheetData>
      <sheetData sheetId="1841">
        <row r="1">
          <cell r="J1">
            <v>1.7453292519943295E-2</v>
          </cell>
        </row>
      </sheetData>
      <sheetData sheetId="1842">
        <row r="1">
          <cell r="J1">
            <v>1.7453292519943295E-2</v>
          </cell>
        </row>
      </sheetData>
      <sheetData sheetId="1843">
        <row r="1">
          <cell r="J1">
            <v>1.7453292519943295E-2</v>
          </cell>
        </row>
      </sheetData>
      <sheetData sheetId="1844">
        <row r="1">
          <cell r="J1">
            <v>1.7453292519943295E-2</v>
          </cell>
        </row>
      </sheetData>
      <sheetData sheetId="1845">
        <row r="1">
          <cell r="J1">
            <v>1.7453292519943295E-2</v>
          </cell>
        </row>
      </sheetData>
      <sheetData sheetId="1846">
        <row r="1">
          <cell r="J1">
            <v>1.7453292519943295E-2</v>
          </cell>
        </row>
      </sheetData>
      <sheetData sheetId="1847">
        <row r="1">
          <cell r="J1">
            <v>1.7453292519943295E-2</v>
          </cell>
        </row>
      </sheetData>
      <sheetData sheetId="1848">
        <row r="1">
          <cell r="J1">
            <v>1.7453292519943295E-2</v>
          </cell>
        </row>
      </sheetData>
      <sheetData sheetId="1849">
        <row r="1">
          <cell r="J1">
            <v>1.7453292519943295E-2</v>
          </cell>
        </row>
      </sheetData>
      <sheetData sheetId="1850">
        <row r="1">
          <cell r="J1">
            <v>1.7453292519943295E-2</v>
          </cell>
        </row>
      </sheetData>
      <sheetData sheetId="1851">
        <row r="1">
          <cell r="J1">
            <v>1.7453292519943295E-2</v>
          </cell>
        </row>
      </sheetData>
      <sheetData sheetId="1852">
        <row r="1">
          <cell r="J1">
            <v>1.7453292519943295E-2</v>
          </cell>
        </row>
      </sheetData>
      <sheetData sheetId="1853">
        <row r="1">
          <cell r="J1">
            <v>1.7453292519943295E-2</v>
          </cell>
        </row>
      </sheetData>
      <sheetData sheetId="1854">
        <row r="1">
          <cell r="J1">
            <v>1.7453292519943295E-2</v>
          </cell>
        </row>
      </sheetData>
      <sheetData sheetId="1855">
        <row r="1">
          <cell r="J1">
            <v>1.7453292519943295E-2</v>
          </cell>
        </row>
      </sheetData>
      <sheetData sheetId="1856">
        <row r="1">
          <cell r="J1">
            <v>1.7453292519943295E-2</v>
          </cell>
        </row>
      </sheetData>
      <sheetData sheetId="1857">
        <row r="1">
          <cell r="J1">
            <v>1.7453292519943295E-2</v>
          </cell>
        </row>
      </sheetData>
      <sheetData sheetId="1858">
        <row r="1">
          <cell r="J1">
            <v>1.7453292519943295E-2</v>
          </cell>
        </row>
      </sheetData>
      <sheetData sheetId="1859">
        <row r="1">
          <cell r="J1">
            <v>1.7453292519943295E-2</v>
          </cell>
        </row>
      </sheetData>
      <sheetData sheetId="1860">
        <row r="1">
          <cell r="J1">
            <v>1.7453292519943295E-2</v>
          </cell>
        </row>
      </sheetData>
      <sheetData sheetId="1861">
        <row r="1">
          <cell r="J1">
            <v>1.7453292519943295E-2</v>
          </cell>
        </row>
      </sheetData>
      <sheetData sheetId="1862">
        <row r="1">
          <cell r="J1">
            <v>1.7453292519943295E-2</v>
          </cell>
        </row>
      </sheetData>
      <sheetData sheetId="1863">
        <row r="1">
          <cell r="J1">
            <v>1.7453292519943295E-2</v>
          </cell>
        </row>
      </sheetData>
      <sheetData sheetId="1864">
        <row r="1">
          <cell r="J1">
            <v>1.7453292519943295E-2</v>
          </cell>
        </row>
      </sheetData>
      <sheetData sheetId="1865">
        <row r="1">
          <cell r="J1">
            <v>1.7453292519943295E-2</v>
          </cell>
        </row>
      </sheetData>
      <sheetData sheetId="1866">
        <row r="1">
          <cell r="J1">
            <v>1.7453292519943295E-2</v>
          </cell>
        </row>
      </sheetData>
      <sheetData sheetId="1867">
        <row r="1">
          <cell r="J1">
            <v>1.7453292519943295E-2</v>
          </cell>
        </row>
      </sheetData>
      <sheetData sheetId="1868">
        <row r="1">
          <cell r="J1">
            <v>1.7453292519943295E-2</v>
          </cell>
        </row>
      </sheetData>
      <sheetData sheetId="1869">
        <row r="1">
          <cell r="J1">
            <v>1.7453292519943295E-2</v>
          </cell>
        </row>
      </sheetData>
      <sheetData sheetId="1870">
        <row r="1">
          <cell r="J1">
            <v>1.7453292519943295E-2</v>
          </cell>
        </row>
      </sheetData>
      <sheetData sheetId="1871">
        <row r="1">
          <cell r="J1">
            <v>1.7453292519943295E-2</v>
          </cell>
        </row>
      </sheetData>
      <sheetData sheetId="1872">
        <row r="1">
          <cell r="J1">
            <v>1.7453292519943295E-2</v>
          </cell>
        </row>
      </sheetData>
      <sheetData sheetId="1873">
        <row r="1">
          <cell r="J1">
            <v>1.7453292519943295E-2</v>
          </cell>
        </row>
      </sheetData>
      <sheetData sheetId="1874">
        <row r="1">
          <cell r="J1">
            <v>1.7453292519943295E-2</v>
          </cell>
        </row>
      </sheetData>
      <sheetData sheetId="1875">
        <row r="1">
          <cell r="J1">
            <v>1.7453292519943295E-2</v>
          </cell>
        </row>
      </sheetData>
      <sheetData sheetId="1876">
        <row r="1">
          <cell r="J1">
            <v>1.7453292519943295E-2</v>
          </cell>
        </row>
      </sheetData>
      <sheetData sheetId="1877">
        <row r="1">
          <cell r="J1">
            <v>1.7453292519943295E-2</v>
          </cell>
        </row>
      </sheetData>
      <sheetData sheetId="1878">
        <row r="1">
          <cell r="J1">
            <v>1.7453292519943295E-2</v>
          </cell>
        </row>
      </sheetData>
      <sheetData sheetId="1879">
        <row r="1">
          <cell r="J1">
            <v>1.7453292519943295E-2</v>
          </cell>
        </row>
      </sheetData>
      <sheetData sheetId="1880">
        <row r="1">
          <cell r="J1">
            <v>1.7453292519943295E-2</v>
          </cell>
        </row>
      </sheetData>
      <sheetData sheetId="1881">
        <row r="1">
          <cell r="J1">
            <v>1.7453292519943295E-2</v>
          </cell>
        </row>
      </sheetData>
      <sheetData sheetId="1882">
        <row r="1">
          <cell r="J1">
            <v>1.7453292519943295E-2</v>
          </cell>
        </row>
      </sheetData>
      <sheetData sheetId="1883">
        <row r="1">
          <cell r="J1">
            <v>1.7453292519943295E-2</v>
          </cell>
        </row>
      </sheetData>
      <sheetData sheetId="1884">
        <row r="1">
          <cell r="J1">
            <v>1.7453292519943295E-2</v>
          </cell>
        </row>
      </sheetData>
      <sheetData sheetId="1885">
        <row r="1">
          <cell r="J1">
            <v>1.7453292519943295E-2</v>
          </cell>
        </row>
      </sheetData>
      <sheetData sheetId="1886">
        <row r="1">
          <cell r="J1">
            <v>1.7453292519943295E-2</v>
          </cell>
        </row>
      </sheetData>
      <sheetData sheetId="1887">
        <row r="1">
          <cell r="J1">
            <v>1.7453292519943295E-2</v>
          </cell>
        </row>
      </sheetData>
      <sheetData sheetId="1888">
        <row r="1">
          <cell r="J1">
            <v>1.7453292519943295E-2</v>
          </cell>
        </row>
      </sheetData>
      <sheetData sheetId="1889">
        <row r="1">
          <cell r="J1">
            <v>1.7453292519943295E-2</v>
          </cell>
        </row>
      </sheetData>
      <sheetData sheetId="1890">
        <row r="1">
          <cell r="J1">
            <v>1.7453292519943295E-2</v>
          </cell>
        </row>
      </sheetData>
      <sheetData sheetId="1891">
        <row r="1">
          <cell r="J1">
            <v>1.7453292519943295E-2</v>
          </cell>
        </row>
      </sheetData>
      <sheetData sheetId="1892">
        <row r="1">
          <cell r="J1">
            <v>1.7453292519943295E-2</v>
          </cell>
        </row>
      </sheetData>
      <sheetData sheetId="1893">
        <row r="1">
          <cell r="J1">
            <v>1.7453292519943295E-2</v>
          </cell>
        </row>
      </sheetData>
      <sheetData sheetId="1894">
        <row r="1">
          <cell r="J1">
            <v>1.7453292519943295E-2</v>
          </cell>
        </row>
      </sheetData>
      <sheetData sheetId="1895">
        <row r="1">
          <cell r="J1">
            <v>1.7453292519943295E-2</v>
          </cell>
        </row>
      </sheetData>
      <sheetData sheetId="1896">
        <row r="1">
          <cell r="J1">
            <v>1.7453292519943295E-2</v>
          </cell>
        </row>
      </sheetData>
      <sheetData sheetId="1897">
        <row r="1">
          <cell r="J1">
            <v>1.7453292519943295E-2</v>
          </cell>
        </row>
      </sheetData>
      <sheetData sheetId="1898">
        <row r="1">
          <cell r="J1">
            <v>1.7453292519943295E-2</v>
          </cell>
        </row>
      </sheetData>
      <sheetData sheetId="1899">
        <row r="1">
          <cell r="J1">
            <v>1.7453292519943295E-2</v>
          </cell>
        </row>
      </sheetData>
      <sheetData sheetId="1900">
        <row r="1">
          <cell r="J1">
            <v>1.7453292519943295E-2</v>
          </cell>
        </row>
      </sheetData>
      <sheetData sheetId="1901">
        <row r="1">
          <cell r="J1">
            <v>1.7453292519943295E-2</v>
          </cell>
        </row>
      </sheetData>
      <sheetData sheetId="1902">
        <row r="1">
          <cell r="J1">
            <v>1.7453292519943295E-2</v>
          </cell>
        </row>
      </sheetData>
      <sheetData sheetId="1903">
        <row r="1">
          <cell r="J1">
            <v>1.7453292519943295E-2</v>
          </cell>
        </row>
      </sheetData>
      <sheetData sheetId="1904">
        <row r="1">
          <cell r="J1">
            <v>1.7453292519943295E-2</v>
          </cell>
        </row>
      </sheetData>
      <sheetData sheetId="1905">
        <row r="1">
          <cell r="J1">
            <v>1.7453292519943295E-2</v>
          </cell>
        </row>
      </sheetData>
      <sheetData sheetId="1906">
        <row r="1">
          <cell r="J1">
            <v>1.7453292519943295E-2</v>
          </cell>
        </row>
      </sheetData>
      <sheetData sheetId="1907">
        <row r="1">
          <cell r="J1">
            <v>1.7453292519943295E-2</v>
          </cell>
        </row>
      </sheetData>
      <sheetData sheetId="1908">
        <row r="1">
          <cell r="J1">
            <v>1.7453292519943295E-2</v>
          </cell>
        </row>
      </sheetData>
      <sheetData sheetId="1909">
        <row r="1">
          <cell r="J1">
            <v>1.7453292519943295E-2</v>
          </cell>
        </row>
      </sheetData>
      <sheetData sheetId="1910">
        <row r="1">
          <cell r="J1">
            <v>1.7453292519943295E-2</v>
          </cell>
        </row>
      </sheetData>
      <sheetData sheetId="1911">
        <row r="1">
          <cell r="J1">
            <v>1.7453292519943295E-2</v>
          </cell>
        </row>
      </sheetData>
      <sheetData sheetId="1912">
        <row r="1">
          <cell r="J1">
            <v>1.7453292519943295E-2</v>
          </cell>
        </row>
      </sheetData>
      <sheetData sheetId="1913">
        <row r="1">
          <cell r="J1">
            <v>1.7453292519943295E-2</v>
          </cell>
        </row>
      </sheetData>
      <sheetData sheetId="1914">
        <row r="1">
          <cell r="J1">
            <v>1.7453292519943295E-2</v>
          </cell>
        </row>
      </sheetData>
      <sheetData sheetId="1915">
        <row r="1">
          <cell r="J1">
            <v>1.7453292519943295E-2</v>
          </cell>
        </row>
      </sheetData>
      <sheetData sheetId="1916">
        <row r="1">
          <cell r="J1">
            <v>1.7453292519943295E-2</v>
          </cell>
        </row>
      </sheetData>
      <sheetData sheetId="1917">
        <row r="1">
          <cell r="J1">
            <v>1.7453292519943295E-2</v>
          </cell>
        </row>
      </sheetData>
      <sheetData sheetId="1918">
        <row r="1">
          <cell r="J1">
            <v>1.7453292519943295E-2</v>
          </cell>
        </row>
      </sheetData>
      <sheetData sheetId="1919">
        <row r="1">
          <cell r="J1">
            <v>1.7453292519943295E-2</v>
          </cell>
        </row>
      </sheetData>
      <sheetData sheetId="1920">
        <row r="1">
          <cell r="J1">
            <v>1.7453292519943295E-2</v>
          </cell>
        </row>
      </sheetData>
      <sheetData sheetId="1921">
        <row r="1">
          <cell r="J1">
            <v>1.7453292519943295E-2</v>
          </cell>
        </row>
      </sheetData>
      <sheetData sheetId="1922">
        <row r="1">
          <cell r="J1">
            <v>1.7453292519943295E-2</v>
          </cell>
        </row>
      </sheetData>
      <sheetData sheetId="1923">
        <row r="1">
          <cell r="J1">
            <v>1.7453292519943295E-2</v>
          </cell>
        </row>
      </sheetData>
      <sheetData sheetId="1924">
        <row r="1">
          <cell r="J1">
            <v>1.7453292519943295E-2</v>
          </cell>
        </row>
      </sheetData>
      <sheetData sheetId="1925">
        <row r="1">
          <cell r="J1">
            <v>1.7453292519943295E-2</v>
          </cell>
        </row>
      </sheetData>
      <sheetData sheetId="1926">
        <row r="1">
          <cell r="J1">
            <v>1.7453292519943295E-2</v>
          </cell>
        </row>
      </sheetData>
      <sheetData sheetId="1927">
        <row r="1">
          <cell r="J1">
            <v>1.7453292519943295E-2</v>
          </cell>
        </row>
      </sheetData>
      <sheetData sheetId="1928">
        <row r="1">
          <cell r="J1">
            <v>1.7453292519943295E-2</v>
          </cell>
        </row>
      </sheetData>
      <sheetData sheetId="1929">
        <row r="1">
          <cell r="J1">
            <v>1.7453292519943295E-2</v>
          </cell>
        </row>
      </sheetData>
      <sheetData sheetId="1930">
        <row r="1">
          <cell r="J1">
            <v>1.7453292519943295E-2</v>
          </cell>
        </row>
      </sheetData>
      <sheetData sheetId="1931">
        <row r="1">
          <cell r="J1">
            <v>1.7453292519943295E-2</v>
          </cell>
        </row>
      </sheetData>
      <sheetData sheetId="1932">
        <row r="1">
          <cell r="J1">
            <v>1.7453292519943295E-2</v>
          </cell>
        </row>
      </sheetData>
      <sheetData sheetId="1933">
        <row r="1">
          <cell r="J1">
            <v>1.7453292519943295E-2</v>
          </cell>
        </row>
      </sheetData>
      <sheetData sheetId="1934">
        <row r="1">
          <cell r="J1">
            <v>1.7453292519943295E-2</v>
          </cell>
        </row>
      </sheetData>
      <sheetData sheetId="1935">
        <row r="1">
          <cell r="J1">
            <v>1.7453292519943295E-2</v>
          </cell>
        </row>
      </sheetData>
      <sheetData sheetId="1936">
        <row r="1">
          <cell r="J1">
            <v>1.7453292519943295E-2</v>
          </cell>
        </row>
      </sheetData>
      <sheetData sheetId="1937">
        <row r="1">
          <cell r="J1">
            <v>1.7453292519943295E-2</v>
          </cell>
        </row>
      </sheetData>
      <sheetData sheetId="1938">
        <row r="1">
          <cell r="J1">
            <v>1.7453292519943295E-2</v>
          </cell>
        </row>
      </sheetData>
      <sheetData sheetId="1939">
        <row r="1">
          <cell r="J1">
            <v>1.7453292519943295E-2</v>
          </cell>
        </row>
      </sheetData>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ow r="1">
          <cell r="J1">
            <v>1.7453292519943295E-2</v>
          </cell>
        </row>
      </sheetData>
      <sheetData sheetId="1957">
        <row r="1">
          <cell r="J1">
            <v>1.7453292519943295E-2</v>
          </cell>
        </row>
      </sheetData>
      <sheetData sheetId="1958">
        <row r="1">
          <cell r="J1">
            <v>1.7453292519943295E-2</v>
          </cell>
        </row>
      </sheetData>
      <sheetData sheetId="1959">
        <row r="1">
          <cell r="J1">
            <v>1.7453292519943295E-2</v>
          </cell>
        </row>
      </sheetData>
      <sheetData sheetId="1960">
        <row r="1">
          <cell r="J1">
            <v>1.7453292519943295E-2</v>
          </cell>
        </row>
      </sheetData>
      <sheetData sheetId="1961">
        <row r="1">
          <cell r="J1">
            <v>1.7453292519943295E-2</v>
          </cell>
        </row>
      </sheetData>
      <sheetData sheetId="1962">
        <row r="1">
          <cell r="J1">
            <v>1.7453292519943295E-2</v>
          </cell>
        </row>
      </sheetData>
      <sheetData sheetId="1963">
        <row r="1">
          <cell r="J1">
            <v>1.7453292519943295E-2</v>
          </cell>
        </row>
      </sheetData>
      <sheetData sheetId="1964">
        <row r="1">
          <cell r="J1">
            <v>1.7453292519943295E-2</v>
          </cell>
        </row>
      </sheetData>
      <sheetData sheetId="1965">
        <row r="1">
          <cell r="J1">
            <v>1.7453292519943295E-2</v>
          </cell>
        </row>
      </sheetData>
      <sheetData sheetId="1966">
        <row r="1">
          <cell r="J1">
            <v>1.7453292519943295E-2</v>
          </cell>
        </row>
      </sheetData>
      <sheetData sheetId="1967">
        <row r="1">
          <cell r="J1">
            <v>1.7453292519943295E-2</v>
          </cell>
        </row>
      </sheetData>
      <sheetData sheetId="1968">
        <row r="1">
          <cell r="J1">
            <v>1.7453292519943295E-2</v>
          </cell>
        </row>
      </sheetData>
      <sheetData sheetId="1969">
        <row r="1">
          <cell r="J1">
            <v>1.7453292519943295E-2</v>
          </cell>
        </row>
      </sheetData>
      <sheetData sheetId="1970">
        <row r="1">
          <cell r="J1">
            <v>1.7453292519943295E-2</v>
          </cell>
        </row>
      </sheetData>
      <sheetData sheetId="1971">
        <row r="1">
          <cell r="J1">
            <v>1.7453292519943295E-2</v>
          </cell>
        </row>
      </sheetData>
      <sheetData sheetId="1972">
        <row r="1">
          <cell r="J1">
            <v>1.7453292519943295E-2</v>
          </cell>
        </row>
      </sheetData>
      <sheetData sheetId="1973">
        <row r="1">
          <cell r="J1">
            <v>1.7453292519943295E-2</v>
          </cell>
        </row>
      </sheetData>
      <sheetData sheetId="1974">
        <row r="1">
          <cell r="J1">
            <v>1.7453292519943295E-2</v>
          </cell>
        </row>
      </sheetData>
      <sheetData sheetId="1975">
        <row r="1">
          <cell r="J1">
            <v>1.7453292519943295E-2</v>
          </cell>
        </row>
      </sheetData>
      <sheetData sheetId="1976">
        <row r="1">
          <cell r="J1">
            <v>1.7453292519943295E-2</v>
          </cell>
        </row>
      </sheetData>
      <sheetData sheetId="1977">
        <row r="1">
          <cell r="J1">
            <v>1.7453292519943295E-2</v>
          </cell>
        </row>
      </sheetData>
      <sheetData sheetId="1978">
        <row r="1">
          <cell r="J1">
            <v>1.7453292519943295E-2</v>
          </cell>
        </row>
      </sheetData>
      <sheetData sheetId="1979">
        <row r="1">
          <cell r="J1">
            <v>1.7453292519943295E-2</v>
          </cell>
        </row>
      </sheetData>
      <sheetData sheetId="1980">
        <row r="1">
          <cell r="J1">
            <v>1.7453292519943295E-2</v>
          </cell>
        </row>
      </sheetData>
      <sheetData sheetId="1981">
        <row r="1">
          <cell r="J1">
            <v>1.7453292519943295E-2</v>
          </cell>
        </row>
      </sheetData>
      <sheetData sheetId="1982">
        <row r="1">
          <cell r="J1">
            <v>1.7453292519943295E-2</v>
          </cell>
        </row>
      </sheetData>
      <sheetData sheetId="1983">
        <row r="1">
          <cell r="J1">
            <v>1.7453292519943295E-2</v>
          </cell>
        </row>
      </sheetData>
      <sheetData sheetId="1984">
        <row r="1">
          <cell r="J1">
            <v>1.7453292519943295E-2</v>
          </cell>
        </row>
      </sheetData>
      <sheetData sheetId="1985">
        <row r="1">
          <cell r="J1">
            <v>1.7453292519943295E-2</v>
          </cell>
        </row>
      </sheetData>
      <sheetData sheetId="1986">
        <row r="1">
          <cell r="J1">
            <v>1.7453292519943295E-2</v>
          </cell>
        </row>
      </sheetData>
      <sheetData sheetId="1987">
        <row r="1">
          <cell r="J1">
            <v>1.7453292519943295E-2</v>
          </cell>
        </row>
      </sheetData>
      <sheetData sheetId="1988">
        <row r="1">
          <cell r="J1">
            <v>1.7453292519943295E-2</v>
          </cell>
        </row>
      </sheetData>
      <sheetData sheetId="1989">
        <row r="1">
          <cell r="J1">
            <v>1.7453292519943295E-2</v>
          </cell>
        </row>
      </sheetData>
      <sheetData sheetId="1990">
        <row r="1">
          <cell r="J1">
            <v>1.7453292519943295E-2</v>
          </cell>
        </row>
      </sheetData>
      <sheetData sheetId="1991">
        <row r="1">
          <cell r="J1">
            <v>1.7453292519943295E-2</v>
          </cell>
        </row>
      </sheetData>
      <sheetData sheetId="1992">
        <row r="1">
          <cell r="J1">
            <v>1.7453292519943295E-2</v>
          </cell>
        </row>
      </sheetData>
      <sheetData sheetId="1993">
        <row r="1">
          <cell r="J1">
            <v>1.7453292519943295E-2</v>
          </cell>
        </row>
      </sheetData>
      <sheetData sheetId="1994">
        <row r="1">
          <cell r="J1">
            <v>1.7453292519943295E-2</v>
          </cell>
        </row>
      </sheetData>
      <sheetData sheetId="1995">
        <row r="1">
          <cell r="J1">
            <v>1.7453292519943295E-2</v>
          </cell>
        </row>
      </sheetData>
      <sheetData sheetId="1996">
        <row r="1">
          <cell r="J1">
            <v>1.7453292519943295E-2</v>
          </cell>
        </row>
      </sheetData>
      <sheetData sheetId="1997">
        <row r="1">
          <cell r="J1">
            <v>1.7453292519943295E-2</v>
          </cell>
        </row>
      </sheetData>
      <sheetData sheetId="1998">
        <row r="1">
          <cell r="J1">
            <v>1.7453292519943295E-2</v>
          </cell>
        </row>
      </sheetData>
      <sheetData sheetId="1999">
        <row r="1">
          <cell r="J1">
            <v>1.7453292519943295E-2</v>
          </cell>
        </row>
      </sheetData>
      <sheetData sheetId="2000">
        <row r="1">
          <cell r="J1">
            <v>1.7453292519943295E-2</v>
          </cell>
        </row>
      </sheetData>
      <sheetData sheetId="2001">
        <row r="1">
          <cell r="J1">
            <v>1.7453292519943295E-2</v>
          </cell>
        </row>
      </sheetData>
      <sheetData sheetId="2002">
        <row r="1">
          <cell r="J1">
            <v>1.7453292519943295E-2</v>
          </cell>
        </row>
      </sheetData>
      <sheetData sheetId="2003">
        <row r="1">
          <cell r="J1">
            <v>1.7453292519943295E-2</v>
          </cell>
        </row>
      </sheetData>
      <sheetData sheetId="2004">
        <row r="1">
          <cell r="J1">
            <v>1.7453292519943295E-2</v>
          </cell>
        </row>
      </sheetData>
      <sheetData sheetId="2005">
        <row r="1">
          <cell r="J1">
            <v>1.7453292519943295E-2</v>
          </cell>
        </row>
      </sheetData>
      <sheetData sheetId="2006">
        <row r="1">
          <cell r="J1">
            <v>1.7453292519943295E-2</v>
          </cell>
        </row>
      </sheetData>
      <sheetData sheetId="2007">
        <row r="1">
          <cell r="J1">
            <v>1.7453292519943295E-2</v>
          </cell>
        </row>
      </sheetData>
      <sheetData sheetId="2008">
        <row r="1">
          <cell r="J1">
            <v>1.7453292519943295E-2</v>
          </cell>
        </row>
      </sheetData>
      <sheetData sheetId="2009">
        <row r="1">
          <cell r="J1">
            <v>1.7453292519943295E-2</v>
          </cell>
        </row>
      </sheetData>
      <sheetData sheetId="2010">
        <row r="1">
          <cell r="J1">
            <v>1.7453292519943295E-2</v>
          </cell>
        </row>
      </sheetData>
      <sheetData sheetId="2011">
        <row r="1">
          <cell r="J1">
            <v>1.7453292519943295E-2</v>
          </cell>
        </row>
      </sheetData>
      <sheetData sheetId="2012">
        <row r="1">
          <cell r="J1">
            <v>1.7453292519943295E-2</v>
          </cell>
        </row>
      </sheetData>
      <sheetData sheetId="2013">
        <row r="1">
          <cell r="J1">
            <v>1.7453292519943295E-2</v>
          </cell>
        </row>
      </sheetData>
      <sheetData sheetId="2014">
        <row r="1">
          <cell r="J1">
            <v>1.7453292519943295E-2</v>
          </cell>
        </row>
      </sheetData>
      <sheetData sheetId="2015">
        <row r="1">
          <cell r="J1">
            <v>1.7453292519943295E-2</v>
          </cell>
        </row>
      </sheetData>
      <sheetData sheetId="2016">
        <row r="1">
          <cell r="J1">
            <v>1.7453292519943295E-2</v>
          </cell>
        </row>
      </sheetData>
      <sheetData sheetId="2017">
        <row r="1">
          <cell r="J1">
            <v>1.7453292519943295E-2</v>
          </cell>
        </row>
      </sheetData>
      <sheetData sheetId="2018">
        <row r="1">
          <cell r="J1">
            <v>1.7453292519943295E-2</v>
          </cell>
        </row>
      </sheetData>
      <sheetData sheetId="2019">
        <row r="1">
          <cell r="J1">
            <v>1.7453292519943295E-2</v>
          </cell>
        </row>
      </sheetData>
      <sheetData sheetId="2020">
        <row r="1">
          <cell r="J1">
            <v>1.7453292519943295E-2</v>
          </cell>
        </row>
      </sheetData>
      <sheetData sheetId="2021">
        <row r="1">
          <cell r="J1">
            <v>1.7453292519943295E-2</v>
          </cell>
        </row>
      </sheetData>
      <sheetData sheetId="2022">
        <row r="1">
          <cell r="J1">
            <v>1.7453292519943295E-2</v>
          </cell>
        </row>
      </sheetData>
      <sheetData sheetId="2023">
        <row r="1">
          <cell r="J1">
            <v>1.7453292519943295E-2</v>
          </cell>
        </row>
      </sheetData>
      <sheetData sheetId="2024">
        <row r="1">
          <cell r="J1">
            <v>1.7453292519943295E-2</v>
          </cell>
        </row>
      </sheetData>
      <sheetData sheetId="2025">
        <row r="1">
          <cell r="J1">
            <v>1.7453292519943295E-2</v>
          </cell>
        </row>
      </sheetData>
      <sheetData sheetId="2026">
        <row r="1">
          <cell r="J1">
            <v>1.7453292519943295E-2</v>
          </cell>
        </row>
      </sheetData>
      <sheetData sheetId="2027">
        <row r="1">
          <cell r="J1">
            <v>1.7453292519943295E-2</v>
          </cell>
        </row>
      </sheetData>
      <sheetData sheetId="2028">
        <row r="1">
          <cell r="J1">
            <v>1.7453292519943295E-2</v>
          </cell>
        </row>
      </sheetData>
      <sheetData sheetId="2029">
        <row r="1">
          <cell r="J1">
            <v>1.7453292519943295E-2</v>
          </cell>
        </row>
      </sheetData>
      <sheetData sheetId="2030">
        <row r="1">
          <cell r="J1">
            <v>1.7453292519943295E-2</v>
          </cell>
        </row>
      </sheetData>
      <sheetData sheetId="2031">
        <row r="1">
          <cell r="J1">
            <v>1.7453292519943295E-2</v>
          </cell>
        </row>
      </sheetData>
      <sheetData sheetId="2032">
        <row r="1">
          <cell r="J1">
            <v>1.7453292519943295E-2</v>
          </cell>
        </row>
      </sheetData>
      <sheetData sheetId="2033">
        <row r="1">
          <cell r="J1">
            <v>1.7453292519943295E-2</v>
          </cell>
        </row>
      </sheetData>
      <sheetData sheetId="2034">
        <row r="1">
          <cell r="J1">
            <v>1.7453292519943295E-2</v>
          </cell>
        </row>
      </sheetData>
      <sheetData sheetId="2035">
        <row r="1">
          <cell r="J1">
            <v>1.7453292519943295E-2</v>
          </cell>
        </row>
      </sheetData>
      <sheetData sheetId="2036">
        <row r="1">
          <cell r="J1">
            <v>1.7453292519943295E-2</v>
          </cell>
        </row>
      </sheetData>
      <sheetData sheetId="2037">
        <row r="1">
          <cell r="J1">
            <v>1.7453292519943295E-2</v>
          </cell>
        </row>
      </sheetData>
      <sheetData sheetId="2038">
        <row r="1">
          <cell r="J1">
            <v>1.7453292519943295E-2</v>
          </cell>
        </row>
      </sheetData>
      <sheetData sheetId="2039">
        <row r="1">
          <cell r="J1">
            <v>1.7453292519943295E-2</v>
          </cell>
        </row>
      </sheetData>
      <sheetData sheetId="2040">
        <row r="1">
          <cell r="J1">
            <v>1.7453292519943295E-2</v>
          </cell>
        </row>
      </sheetData>
      <sheetData sheetId="2041">
        <row r="1">
          <cell r="J1">
            <v>1.7453292519943295E-2</v>
          </cell>
        </row>
      </sheetData>
      <sheetData sheetId="2042">
        <row r="1">
          <cell r="J1">
            <v>1.7453292519943295E-2</v>
          </cell>
        </row>
      </sheetData>
      <sheetData sheetId="2043">
        <row r="1">
          <cell r="J1">
            <v>1.7453292519943295E-2</v>
          </cell>
        </row>
      </sheetData>
      <sheetData sheetId="2044">
        <row r="1">
          <cell r="J1">
            <v>1.7453292519943295E-2</v>
          </cell>
        </row>
      </sheetData>
      <sheetData sheetId="2045">
        <row r="1">
          <cell r="J1">
            <v>1.7453292519943295E-2</v>
          </cell>
        </row>
      </sheetData>
      <sheetData sheetId="2046">
        <row r="1">
          <cell r="J1">
            <v>1.7453292519943295E-2</v>
          </cell>
        </row>
      </sheetData>
      <sheetData sheetId="2047">
        <row r="1">
          <cell r="J1">
            <v>1.7453292519943295E-2</v>
          </cell>
        </row>
      </sheetData>
      <sheetData sheetId="2048">
        <row r="1">
          <cell r="J1">
            <v>1.7453292519943295E-2</v>
          </cell>
        </row>
      </sheetData>
      <sheetData sheetId="2049">
        <row r="1">
          <cell r="J1">
            <v>1.7453292519943295E-2</v>
          </cell>
        </row>
      </sheetData>
      <sheetData sheetId="2050">
        <row r="1">
          <cell r="J1">
            <v>1.7453292519943295E-2</v>
          </cell>
        </row>
      </sheetData>
      <sheetData sheetId="2051">
        <row r="1">
          <cell r="J1">
            <v>1.7453292519943295E-2</v>
          </cell>
        </row>
      </sheetData>
      <sheetData sheetId="2052">
        <row r="1">
          <cell r="J1">
            <v>1.7453292519943295E-2</v>
          </cell>
        </row>
      </sheetData>
      <sheetData sheetId="2053">
        <row r="1">
          <cell r="J1">
            <v>1.7453292519943295E-2</v>
          </cell>
        </row>
      </sheetData>
      <sheetData sheetId="2054">
        <row r="1">
          <cell r="J1">
            <v>1.7453292519943295E-2</v>
          </cell>
        </row>
      </sheetData>
      <sheetData sheetId="2055">
        <row r="1">
          <cell r="J1">
            <v>1.7453292519943295E-2</v>
          </cell>
        </row>
      </sheetData>
      <sheetData sheetId="2056">
        <row r="1">
          <cell r="J1">
            <v>1.7453292519943295E-2</v>
          </cell>
        </row>
      </sheetData>
      <sheetData sheetId="2057">
        <row r="1">
          <cell r="J1">
            <v>1.7453292519943295E-2</v>
          </cell>
        </row>
      </sheetData>
      <sheetData sheetId="2058">
        <row r="1">
          <cell r="J1">
            <v>1.7453292519943295E-2</v>
          </cell>
        </row>
      </sheetData>
      <sheetData sheetId="2059">
        <row r="1">
          <cell r="J1">
            <v>1.7453292519943295E-2</v>
          </cell>
        </row>
      </sheetData>
      <sheetData sheetId="2060">
        <row r="1">
          <cell r="J1">
            <v>1.7453292519943295E-2</v>
          </cell>
        </row>
      </sheetData>
      <sheetData sheetId="2061">
        <row r="1">
          <cell r="J1">
            <v>1.7453292519943295E-2</v>
          </cell>
        </row>
      </sheetData>
      <sheetData sheetId="2062">
        <row r="1">
          <cell r="J1">
            <v>1.7453292519943295E-2</v>
          </cell>
        </row>
      </sheetData>
      <sheetData sheetId="2063">
        <row r="1">
          <cell r="J1">
            <v>1.7453292519943295E-2</v>
          </cell>
        </row>
      </sheetData>
      <sheetData sheetId="2064">
        <row r="1">
          <cell r="J1">
            <v>1.7453292519943295E-2</v>
          </cell>
        </row>
      </sheetData>
      <sheetData sheetId="2065">
        <row r="1">
          <cell r="J1">
            <v>1.7453292519943295E-2</v>
          </cell>
        </row>
      </sheetData>
      <sheetData sheetId="2066">
        <row r="1">
          <cell r="J1">
            <v>1.7453292519943295E-2</v>
          </cell>
        </row>
      </sheetData>
      <sheetData sheetId="2067">
        <row r="1">
          <cell r="J1">
            <v>1.7453292519943295E-2</v>
          </cell>
        </row>
      </sheetData>
      <sheetData sheetId="2068">
        <row r="1">
          <cell r="J1">
            <v>1.7453292519943295E-2</v>
          </cell>
        </row>
      </sheetData>
      <sheetData sheetId="2069">
        <row r="1">
          <cell r="J1">
            <v>1.7453292519943295E-2</v>
          </cell>
        </row>
      </sheetData>
      <sheetData sheetId="2070">
        <row r="1">
          <cell r="J1">
            <v>1.7453292519943295E-2</v>
          </cell>
        </row>
      </sheetData>
      <sheetData sheetId="2071">
        <row r="1">
          <cell r="J1">
            <v>1.7453292519943295E-2</v>
          </cell>
        </row>
      </sheetData>
      <sheetData sheetId="2072">
        <row r="1">
          <cell r="J1">
            <v>1.7453292519943295E-2</v>
          </cell>
        </row>
      </sheetData>
      <sheetData sheetId="2073">
        <row r="1">
          <cell r="J1">
            <v>1.7453292519943295E-2</v>
          </cell>
        </row>
      </sheetData>
      <sheetData sheetId="2074">
        <row r="1">
          <cell r="J1">
            <v>1.7453292519943295E-2</v>
          </cell>
        </row>
      </sheetData>
      <sheetData sheetId="2075">
        <row r="1">
          <cell r="J1">
            <v>1.7453292519943295E-2</v>
          </cell>
        </row>
      </sheetData>
      <sheetData sheetId="2076">
        <row r="1">
          <cell r="J1">
            <v>1.7453292519943295E-2</v>
          </cell>
        </row>
      </sheetData>
      <sheetData sheetId="2077">
        <row r="1">
          <cell r="J1">
            <v>1.7453292519943295E-2</v>
          </cell>
        </row>
      </sheetData>
      <sheetData sheetId="2078">
        <row r="1">
          <cell r="J1">
            <v>1.7453292519943295E-2</v>
          </cell>
        </row>
      </sheetData>
      <sheetData sheetId="2079">
        <row r="1">
          <cell r="J1">
            <v>1.7453292519943295E-2</v>
          </cell>
        </row>
      </sheetData>
      <sheetData sheetId="2080">
        <row r="1">
          <cell r="J1">
            <v>1.7453292519943295E-2</v>
          </cell>
        </row>
      </sheetData>
      <sheetData sheetId="2081">
        <row r="1">
          <cell r="J1">
            <v>1.7453292519943295E-2</v>
          </cell>
        </row>
      </sheetData>
      <sheetData sheetId="2082">
        <row r="1">
          <cell r="J1">
            <v>1.7453292519943295E-2</v>
          </cell>
        </row>
      </sheetData>
      <sheetData sheetId="2083">
        <row r="1">
          <cell r="J1">
            <v>1.7453292519943295E-2</v>
          </cell>
        </row>
      </sheetData>
      <sheetData sheetId="2084">
        <row r="1">
          <cell r="J1">
            <v>1.7453292519943295E-2</v>
          </cell>
        </row>
      </sheetData>
      <sheetData sheetId="2085">
        <row r="1">
          <cell r="J1">
            <v>1.7453292519943295E-2</v>
          </cell>
        </row>
      </sheetData>
      <sheetData sheetId="2086">
        <row r="1">
          <cell r="J1">
            <v>1.7453292519943295E-2</v>
          </cell>
        </row>
      </sheetData>
      <sheetData sheetId="2087">
        <row r="1">
          <cell r="J1">
            <v>1.7453292519943295E-2</v>
          </cell>
        </row>
      </sheetData>
      <sheetData sheetId="2088">
        <row r="1">
          <cell r="J1">
            <v>1.7453292519943295E-2</v>
          </cell>
        </row>
      </sheetData>
      <sheetData sheetId="2089">
        <row r="1">
          <cell r="J1">
            <v>1.7453292519943295E-2</v>
          </cell>
        </row>
      </sheetData>
      <sheetData sheetId="2090">
        <row r="1">
          <cell r="J1">
            <v>1.7453292519943295E-2</v>
          </cell>
        </row>
      </sheetData>
      <sheetData sheetId="2091">
        <row r="1">
          <cell r="J1">
            <v>1.7453292519943295E-2</v>
          </cell>
        </row>
      </sheetData>
      <sheetData sheetId="2092">
        <row r="1">
          <cell r="J1">
            <v>1.7453292519943295E-2</v>
          </cell>
        </row>
      </sheetData>
      <sheetData sheetId="2093">
        <row r="1">
          <cell r="J1">
            <v>1.7453292519943295E-2</v>
          </cell>
        </row>
      </sheetData>
      <sheetData sheetId="2094">
        <row r="1">
          <cell r="J1">
            <v>1.7453292519943295E-2</v>
          </cell>
        </row>
      </sheetData>
      <sheetData sheetId="2095">
        <row r="1">
          <cell r="J1">
            <v>1.7453292519943295E-2</v>
          </cell>
        </row>
      </sheetData>
      <sheetData sheetId="2096">
        <row r="1">
          <cell r="J1">
            <v>1.7453292519943295E-2</v>
          </cell>
        </row>
      </sheetData>
      <sheetData sheetId="2097">
        <row r="1">
          <cell r="J1">
            <v>1.7453292519943295E-2</v>
          </cell>
        </row>
      </sheetData>
      <sheetData sheetId="2098">
        <row r="1">
          <cell r="J1">
            <v>1.7453292519943295E-2</v>
          </cell>
        </row>
      </sheetData>
      <sheetData sheetId="2099">
        <row r="1">
          <cell r="J1">
            <v>1.7453292519943295E-2</v>
          </cell>
        </row>
      </sheetData>
      <sheetData sheetId="2100">
        <row r="1">
          <cell r="J1">
            <v>1.7453292519943295E-2</v>
          </cell>
        </row>
      </sheetData>
      <sheetData sheetId="2101">
        <row r="1">
          <cell r="J1">
            <v>1.7453292519943295E-2</v>
          </cell>
        </row>
      </sheetData>
      <sheetData sheetId="2102">
        <row r="1">
          <cell r="J1">
            <v>1.7453292519943295E-2</v>
          </cell>
        </row>
      </sheetData>
      <sheetData sheetId="2103">
        <row r="1">
          <cell r="J1">
            <v>1.7453292519943295E-2</v>
          </cell>
        </row>
      </sheetData>
      <sheetData sheetId="2104">
        <row r="1">
          <cell r="J1">
            <v>1.7453292519943295E-2</v>
          </cell>
        </row>
      </sheetData>
      <sheetData sheetId="2105">
        <row r="1">
          <cell r="J1">
            <v>1.7453292519943295E-2</v>
          </cell>
        </row>
      </sheetData>
      <sheetData sheetId="2106">
        <row r="1">
          <cell r="J1">
            <v>1.7453292519943295E-2</v>
          </cell>
        </row>
      </sheetData>
      <sheetData sheetId="2107">
        <row r="1">
          <cell r="J1">
            <v>1.7453292519943295E-2</v>
          </cell>
        </row>
      </sheetData>
      <sheetData sheetId="2108">
        <row r="1">
          <cell r="J1">
            <v>1.7453292519943295E-2</v>
          </cell>
        </row>
      </sheetData>
      <sheetData sheetId="2109">
        <row r="1">
          <cell r="J1">
            <v>1.7453292519943295E-2</v>
          </cell>
        </row>
      </sheetData>
      <sheetData sheetId="2110">
        <row r="1">
          <cell r="J1">
            <v>1.7453292519943295E-2</v>
          </cell>
        </row>
      </sheetData>
      <sheetData sheetId="2111">
        <row r="1">
          <cell r="J1">
            <v>1.7453292519943295E-2</v>
          </cell>
        </row>
      </sheetData>
      <sheetData sheetId="2112">
        <row r="1">
          <cell r="J1">
            <v>1.7453292519943295E-2</v>
          </cell>
        </row>
      </sheetData>
      <sheetData sheetId="2113">
        <row r="1">
          <cell r="J1">
            <v>1.7453292519943295E-2</v>
          </cell>
        </row>
      </sheetData>
      <sheetData sheetId="2114">
        <row r="1">
          <cell r="J1">
            <v>1.7453292519943295E-2</v>
          </cell>
        </row>
      </sheetData>
      <sheetData sheetId="2115">
        <row r="1">
          <cell r="J1">
            <v>1.7453292519943295E-2</v>
          </cell>
        </row>
      </sheetData>
      <sheetData sheetId="2116">
        <row r="1">
          <cell r="J1">
            <v>1.7453292519943295E-2</v>
          </cell>
        </row>
      </sheetData>
      <sheetData sheetId="2117">
        <row r="1">
          <cell r="J1">
            <v>1.7453292519943295E-2</v>
          </cell>
        </row>
      </sheetData>
      <sheetData sheetId="2118">
        <row r="1">
          <cell r="J1">
            <v>1.7453292519943295E-2</v>
          </cell>
        </row>
      </sheetData>
      <sheetData sheetId="2119">
        <row r="1">
          <cell r="J1">
            <v>1.7453292519943295E-2</v>
          </cell>
        </row>
      </sheetData>
      <sheetData sheetId="2120">
        <row r="1">
          <cell r="J1">
            <v>1.7453292519943295E-2</v>
          </cell>
        </row>
      </sheetData>
      <sheetData sheetId="2121">
        <row r="1">
          <cell r="J1">
            <v>1.7453292519943295E-2</v>
          </cell>
        </row>
      </sheetData>
      <sheetData sheetId="2122">
        <row r="1">
          <cell r="J1">
            <v>1.7453292519943295E-2</v>
          </cell>
        </row>
      </sheetData>
      <sheetData sheetId="2123">
        <row r="1">
          <cell r="J1">
            <v>1.7453292519943295E-2</v>
          </cell>
        </row>
      </sheetData>
      <sheetData sheetId="2124">
        <row r="1">
          <cell r="J1">
            <v>1.7453292519943295E-2</v>
          </cell>
        </row>
      </sheetData>
      <sheetData sheetId="2125">
        <row r="1">
          <cell r="J1">
            <v>1.7453292519943295E-2</v>
          </cell>
        </row>
      </sheetData>
      <sheetData sheetId="2126">
        <row r="1">
          <cell r="J1">
            <v>1.7453292519943295E-2</v>
          </cell>
        </row>
      </sheetData>
      <sheetData sheetId="2127">
        <row r="1">
          <cell r="J1">
            <v>1.7453292519943295E-2</v>
          </cell>
        </row>
      </sheetData>
      <sheetData sheetId="2128">
        <row r="1">
          <cell r="J1">
            <v>1.7453292519943295E-2</v>
          </cell>
        </row>
      </sheetData>
      <sheetData sheetId="2129">
        <row r="1">
          <cell r="J1">
            <v>1.7453292519943295E-2</v>
          </cell>
        </row>
      </sheetData>
      <sheetData sheetId="2130">
        <row r="1">
          <cell r="J1">
            <v>1.7453292519943295E-2</v>
          </cell>
        </row>
      </sheetData>
      <sheetData sheetId="2131">
        <row r="1">
          <cell r="J1">
            <v>1.7453292519943295E-2</v>
          </cell>
        </row>
      </sheetData>
      <sheetData sheetId="2132">
        <row r="1">
          <cell r="J1">
            <v>1.7453292519943295E-2</v>
          </cell>
        </row>
      </sheetData>
      <sheetData sheetId="2133">
        <row r="1">
          <cell r="J1">
            <v>1.7453292519943295E-2</v>
          </cell>
        </row>
      </sheetData>
      <sheetData sheetId="2134">
        <row r="1">
          <cell r="J1">
            <v>1.7453292519943295E-2</v>
          </cell>
        </row>
      </sheetData>
      <sheetData sheetId="2135">
        <row r="1">
          <cell r="J1">
            <v>1.7453292519943295E-2</v>
          </cell>
        </row>
      </sheetData>
      <sheetData sheetId="2136">
        <row r="1">
          <cell r="J1">
            <v>1.7453292519943295E-2</v>
          </cell>
        </row>
      </sheetData>
      <sheetData sheetId="2137">
        <row r="1">
          <cell r="J1">
            <v>1.7453292519943295E-2</v>
          </cell>
        </row>
      </sheetData>
      <sheetData sheetId="2138">
        <row r="1">
          <cell r="J1">
            <v>1.7453292519943295E-2</v>
          </cell>
        </row>
      </sheetData>
      <sheetData sheetId="2139">
        <row r="1">
          <cell r="J1">
            <v>1.7453292519943295E-2</v>
          </cell>
        </row>
      </sheetData>
      <sheetData sheetId="2140">
        <row r="1">
          <cell r="J1">
            <v>1.7453292519943295E-2</v>
          </cell>
        </row>
      </sheetData>
      <sheetData sheetId="2141">
        <row r="1">
          <cell r="J1">
            <v>1.7453292519943295E-2</v>
          </cell>
        </row>
      </sheetData>
      <sheetData sheetId="2142">
        <row r="1">
          <cell r="J1">
            <v>1.7453292519943295E-2</v>
          </cell>
        </row>
      </sheetData>
      <sheetData sheetId="2143">
        <row r="1">
          <cell r="J1">
            <v>1.7453292519943295E-2</v>
          </cell>
        </row>
      </sheetData>
      <sheetData sheetId="2144">
        <row r="1">
          <cell r="J1">
            <v>1.7453292519943295E-2</v>
          </cell>
        </row>
      </sheetData>
      <sheetData sheetId="2145">
        <row r="1">
          <cell r="J1">
            <v>1.7453292519943295E-2</v>
          </cell>
        </row>
      </sheetData>
      <sheetData sheetId="2146">
        <row r="1">
          <cell r="J1">
            <v>1.7453292519943295E-2</v>
          </cell>
        </row>
      </sheetData>
      <sheetData sheetId="2147">
        <row r="1">
          <cell r="J1">
            <v>1.7453292519943295E-2</v>
          </cell>
        </row>
      </sheetData>
      <sheetData sheetId="2148">
        <row r="1">
          <cell r="J1">
            <v>1.7453292519943295E-2</v>
          </cell>
        </row>
      </sheetData>
      <sheetData sheetId="2149">
        <row r="1">
          <cell r="J1">
            <v>1.7453292519943295E-2</v>
          </cell>
        </row>
      </sheetData>
      <sheetData sheetId="2150">
        <row r="1">
          <cell r="J1">
            <v>1.7453292519943295E-2</v>
          </cell>
        </row>
      </sheetData>
      <sheetData sheetId="2151">
        <row r="1">
          <cell r="J1">
            <v>1.7453292519943295E-2</v>
          </cell>
        </row>
      </sheetData>
      <sheetData sheetId="2152">
        <row r="1">
          <cell r="J1">
            <v>1.7453292519943295E-2</v>
          </cell>
        </row>
      </sheetData>
      <sheetData sheetId="2153">
        <row r="1">
          <cell r="J1">
            <v>1.7453292519943295E-2</v>
          </cell>
        </row>
      </sheetData>
      <sheetData sheetId="2154">
        <row r="1">
          <cell r="J1">
            <v>1.7453292519943295E-2</v>
          </cell>
        </row>
      </sheetData>
      <sheetData sheetId="2155">
        <row r="1">
          <cell r="J1">
            <v>1.7453292519943295E-2</v>
          </cell>
        </row>
      </sheetData>
      <sheetData sheetId="2156">
        <row r="1">
          <cell r="J1">
            <v>1.7453292519943295E-2</v>
          </cell>
        </row>
      </sheetData>
      <sheetData sheetId="2157">
        <row r="1">
          <cell r="J1">
            <v>1.7453292519943295E-2</v>
          </cell>
        </row>
      </sheetData>
      <sheetData sheetId="2158">
        <row r="1">
          <cell r="J1">
            <v>1.7453292519943295E-2</v>
          </cell>
        </row>
      </sheetData>
      <sheetData sheetId="2159">
        <row r="1">
          <cell r="J1">
            <v>1.7453292519943295E-2</v>
          </cell>
        </row>
      </sheetData>
      <sheetData sheetId="2160">
        <row r="1">
          <cell r="J1">
            <v>1.7453292519943295E-2</v>
          </cell>
        </row>
      </sheetData>
      <sheetData sheetId="2161">
        <row r="1">
          <cell r="J1">
            <v>1.7453292519943295E-2</v>
          </cell>
        </row>
      </sheetData>
      <sheetData sheetId="2162">
        <row r="1">
          <cell r="J1">
            <v>1.7453292519943295E-2</v>
          </cell>
        </row>
      </sheetData>
      <sheetData sheetId="2163">
        <row r="1">
          <cell r="J1">
            <v>1.7453292519943295E-2</v>
          </cell>
        </row>
      </sheetData>
      <sheetData sheetId="2164">
        <row r="1">
          <cell r="J1">
            <v>1.7453292519943295E-2</v>
          </cell>
        </row>
      </sheetData>
      <sheetData sheetId="2165">
        <row r="1">
          <cell r="J1">
            <v>1.7453292519943295E-2</v>
          </cell>
        </row>
      </sheetData>
      <sheetData sheetId="2166">
        <row r="1">
          <cell r="J1">
            <v>1.7453292519943295E-2</v>
          </cell>
        </row>
      </sheetData>
      <sheetData sheetId="2167">
        <row r="1">
          <cell r="J1">
            <v>1.7453292519943295E-2</v>
          </cell>
        </row>
      </sheetData>
      <sheetData sheetId="2168">
        <row r="1">
          <cell r="J1">
            <v>1.7453292519943295E-2</v>
          </cell>
        </row>
      </sheetData>
      <sheetData sheetId="2169">
        <row r="1">
          <cell r="J1">
            <v>1.7453292519943295E-2</v>
          </cell>
        </row>
      </sheetData>
      <sheetData sheetId="2170">
        <row r="1">
          <cell r="J1">
            <v>1.7453292519943295E-2</v>
          </cell>
        </row>
      </sheetData>
      <sheetData sheetId="2171">
        <row r="1">
          <cell r="J1">
            <v>1.7453292519943295E-2</v>
          </cell>
        </row>
      </sheetData>
      <sheetData sheetId="2172">
        <row r="1">
          <cell r="J1">
            <v>1.7453292519943295E-2</v>
          </cell>
        </row>
      </sheetData>
      <sheetData sheetId="2173">
        <row r="1">
          <cell r="J1">
            <v>1.7453292519943295E-2</v>
          </cell>
        </row>
      </sheetData>
      <sheetData sheetId="2174">
        <row r="1">
          <cell r="J1">
            <v>1.7453292519943295E-2</v>
          </cell>
        </row>
      </sheetData>
      <sheetData sheetId="2175">
        <row r="1">
          <cell r="J1">
            <v>1.7453292519943295E-2</v>
          </cell>
        </row>
      </sheetData>
      <sheetData sheetId="2176">
        <row r="1">
          <cell r="J1">
            <v>1.7453292519943295E-2</v>
          </cell>
        </row>
      </sheetData>
      <sheetData sheetId="2177">
        <row r="1">
          <cell r="J1">
            <v>1.7453292519943295E-2</v>
          </cell>
        </row>
      </sheetData>
      <sheetData sheetId="2178">
        <row r="1">
          <cell r="J1">
            <v>1.7453292519943295E-2</v>
          </cell>
        </row>
      </sheetData>
      <sheetData sheetId="2179">
        <row r="1">
          <cell r="J1">
            <v>1.7453292519943295E-2</v>
          </cell>
        </row>
      </sheetData>
      <sheetData sheetId="2180">
        <row r="1">
          <cell r="J1">
            <v>1.7453292519943295E-2</v>
          </cell>
        </row>
      </sheetData>
      <sheetData sheetId="2181">
        <row r="1">
          <cell r="J1">
            <v>1.7453292519943295E-2</v>
          </cell>
        </row>
      </sheetData>
      <sheetData sheetId="2182">
        <row r="1">
          <cell r="J1">
            <v>1.7453292519943295E-2</v>
          </cell>
        </row>
      </sheetData>
      <sheetData sheetId="2183">
        <row r="1">
          <cell r="J1">
            <v>1.7453292519943295E-2</v>
          </cell>
        </row>
      </sheetData>
      <sheetData sheetId="2184">
        <row r="1">
          <cell r="J1">
            <v>1.7453292519943295E-2</v>
          </cell>
        </row>
      </sheetData>
      <sheetData sheetId="2185">
        <row r="1">
          <cell r="J1">
            <v>1.7453292519943295E-2</v>
          </cell>
        </row>
      </sheetData>
      <sheetData sheetId="2186">
        <row r="1">
          <cell r="J1">
            <v>1.7453292519943295E-2</v>
          </cell>
        </row>
      </sheetData>
      <sheetData sheetId="2187">
        <row r="1">
          <cell r="J1">
            <v>1.7453292519943295E-2</v>
          </cell>
        </row>
      </sheetData>
      <sheetData sheetId="2188">
        <row r="1">
          <cell r="J1">
            <v>1.7453292519943295E-2</v>
          </cell>
        </row>
      </sheetData>
      <sheetData sheetId="2189">
        <row r="1">
          <cell r="J1">
            <v>1.7453292519943295E-2</v>
          </cell>
        </row>
      </sheetData>
      <sheetData sheetId="2190">
        <row r="1">
          <cell r="J1">
            <v>1.7453292519943295E-2</v>
          </cell>
        </row>
      </sheetData>
      <sheetData sheetId="2191">
        <row r="1">
          <cell r="J1">
            <v>1.7453292519943295E-2</v>
          </cell>
        </row>
      </sheetData>
      <sheetData sheetId="2192">
        <row r="1">
          <cell r="J1">
            <v>1.7453292519943295E-2</v>
          </cell>
        </row>
      </sheetData>
      <sheetData sheetId="2193">
        <row r="1">
          <cell r="J1">
            <v>1.7453292519943295E-2</v>
          </cell>
        </row>
      </sheetData>
      <sheetData sheetId="2194">
        <row r="1">
          <cell r="J1">
            <v>1.7453292519943295E-2</v>
          </cell>
        </row>
      </sheetData>
      <sheetData sheetId="2195">
        <row r="1">
          <cell r="J1">
            <v>1.7453292519943295E-2</v>
          </cell>
        </row>
      </sheetData>
      <sheetData sheetId="2196">
        <row r="1">
          <cell r="J1">
            <v>1.7453292519943295E-2</v>
          </cell>
        </row>
      </sheetData>
      <sheetData sheetId="2197">
        <row r="1">
          <cell r="J1">
            <v>1.7453292519943295E-2</v>
          </cell>
        </row>
      </sheetData>
      <sheetData sheetId="2198">
        <row r="1">
          <cell r="J1">
            <v>1.7453292519943295E-2</v>
          </cell>
        </row>
      </sheetData>
      <sheetData sheetId="2199">
        <row r="1">
          <cell r="J1">
            <v>1.7453292519943295E-2</v>
          </cell>
        </row>
      </sheetData>
      <sheetData sheetId="2200">
        <row r="1">
          <cell r="J1">
            <v>1.7453292519943295E-2</v>
          </cell>
        </row>
      </sheetData>
      <sheetData sheetId="2201">
        <row r="1">
          <cell r="J1">
            <v>1.7453292519943295E-2</v>
          </cell>
        </row>
      </sheetData>
      <sheetData sheetId="2202">
        <row r="1">
          <cell r="J1">
            <v>1.7453292519943295E-2</v>
          </cell>
        </row>
      </sheetData>
      <sheetData sheetId="2203">
        <row r="1">
          <cell r="J1">
            <v>1.7453292519943295E-2</v>
          </cell>
        </row>
      </sheetData>
      <sheetData sheetId="2204">
        <row r="1">
          <cell r="J1">
            <v>1.7453292519943295E-2</v>
          </cell>
        </row>
      </sheetData>
      <sheetData sheetId="2205">
        <row r="1">
          <cell r="J1">
            <v>1.7453292519943295E-2</v>
          </cell>
        </row>
      </sheetData>
      <sheetData sheetId="2206">
        <row r="1">
          <cell r="J1">
            <v>1.7453292519943295E-2</v>
          </cell>
        </row>
      </sheetData>
      <sheetData sheetId="2207">
        <row r="1">
          <cell r="J1">
            <v>1.7453292519943295E-2</v>
          </cell>
        </row>
      </sheetData>
      <sheetData sheetId="2208">
        <row r="1">
          <cell r="J1">
            <v>1.7453292519943295E-2</v>
          </cell>
        </row>
      </sheetData>
      <sheetData sheetId="2209">
        <row r="1">
          <cell r="J1">
            <v>1.7453292519943295E-2</v>
          </cell>
        </row>
      </sheetData>
      <sheetData sheetId="2210">
        <row r="1">
          <cell r="J1">
            <v>1.7453292519943295E-2</v>
          </cell>
        </row>
      </sheetData>
      <sheetData sheetId="2211">
        <row r="1">
          <cell r="J1">
            <v>1.7453292519943295E-2</v>
          </cell>
        </row>
      </sheetData>
      <sheetData sheetId="2212">
        <row r="1">
          <cell r="J1">
            <v>1.7453292519943295E-2</v>
          </cell>
        </row>
      </sheetData>
      <sheetData sheetId="2213">
        <row r="1">
          <cell r="J1">
            <v>1.7453292519943295E-2</v>
          </cell>
        </row>
      </sheetData>
      <sheetData sheetId="2214">
        <row r="1">
          <cell r="J1">
            <v>1.7453292519943295E-2</v>
          </cell>
        </row>
      </sheetData>
      <sheetData sheetId="2215">
        <row r="1">
          <cell r="J1">
            <v>1.7453292519943295E-2</v>
          </cell>
        </row>
      </sheetData>
      <sheetData sheetId="2216">
        <row r="1">
          <cell r="J1">
            <v>1.7453292519943295E-2</v>
          </cell>
        </row>
      </sheetData>
      <sheetData sheetId="2217">
        <row r="1">
          <cell r="J1">
            <v>1.7453292519943295E-2</v>
          </cell>
        </row>
      </sheetData>
      <sheetData sheetId="2218">
        <row r="1">
          <cell r="J1">
            <v>1.7453292519943295E-2</v>
          </cell>
        </row>
      </sheetData>
      <sheetData sheetId="2219">
        <row r="1">
          <cell r="J1">
            <v>1.7453292519943295E-2</v>
          </cell>
        </row>
      </sheetData>
      <sheetData sheetId="2220">
        <row r="1">
          <cell r="J1">
            <v>1.7453292519943295E-2</v>
          </cell>
        </row>
      </sheetData>
      <sheetData sheetId="2221">
        <row r="1">
          <cell r="J1">
            <v>1.7453292519943295E-2</v>
          </cell>
        </row>
      </sheetData>
      <sheetData sheetId="2222">
        <row r="1">
          <cell r="J1">
            <v>1.7453292519943295E-2</v>
          </cell>
        </row>
      </sheetData>
      <sheetData sheetId="2223">
        <row r="1">
          <cell r="J1">
            <v>1.7453292519943295E-2</v>
          </cell>
        </row>
      </sheetData>
      <sheetData sheetId="2224">
        <row r="1">
          <cell r="J1">
            <v>1.7453292519943295E-2</v>
          </cell>
        </row>
      </sheetData>
      <sheetData sheetId="2225">
        <row r="1">
          <cell r="J1">
            <v>1.7453292519943295E-2</v>
          </cell>
        </row>
      </sheetData>
      <sheetData sheetId="2226">
        <row r="1">
          <cell r="J1">
            <v>1.7453292519943295E-2</v>
          </cell>
        </row>
      </sheetData>
      <sheetData sheetId="2227">
        <row r="1">
          <cell r="J1">
            <v>1.7453292519943295E-2</v>
          </cell>
        </row>
      </sheetData>
      <sheetData sheetId="2228">
        <row r="1">
          <cell r="J1">
            <v>1.7453292519943295E-2</v>
          </cell>
        </row>
      </sheetData>
      <sheetData sheetId="2229">
        <row r="1">
          <cell r="J1">
            <v>1.7453292519943295E-2</v>
          </cell>
        </row>
      </sheetData>
      <sheetData sheetId="2230">
        <row r="1">
          <cell r="J1">
            <v>1.7453292519943295E-2</v>
          </cell>
        </row>
      </sheetData>
      <sheetData sheetId="2231">
        <row r="1">
          <cell r="J1">
            <v>1.7453292519943295E-2</v>
          </cell>
        </row>
      </sheetData>
      <sheetData sheetId="2232">
        <row r="1">
          <cell r="J1">
            <v>1.7453292519943295E-2</v>
          </cell>
        </row>
      </sheetData>
      <sheetData sheetId="2233">
        <row r="1">
          <cell r="J1">
            <v>1.7453292519943295E-2</v>
          </cell>
        </row>
      </sheetData>
      <sheetData sheetId="2234">
        <row r="1">
          <cell r="J1">
            <v>1.7453292519943295E-2</v>
          </cell>
        </row>
      </sheetData>
      <sheetData sheetId="2235">
        <row r="1">
          <cell r="J1">
            <v>1.7453292519943295E-2</v>
          </cell>
        </row>
      </sheetData>
      <sheetData sheetId="2236">
        <row r="1">
          <cell r="J1">
            <v>1.7453292519943295E-2</v>
          </cell>
        </row>
      </sheetData>
      <sheetData sheetId="2237">
        <row r="1">
          <cell r="J1">
            <v>1.7453292519943295E-2</v>
          </cell>
        </row>
      </sheetData>
      <sheetData sheetId="2238">
        <row r="1">
          <cell r="J1">
            <v>1.7453292519943295E-2</v>
          </cell>
        </row>
      </sheetData>
      <sheetData sheetId="2239">
        <row r="1">
          <cell r="J1">
            <v>1.7453292519943295E-2</v>
          </cell>
        </row>
      </sheetData>
      <sheetData sheetId="2240">
        <row r="1">
          <cell r="J1">
            <v>1.7453292519943295E-2</v>
          </cell>
        </row>
      </sheetData>
      <sheetData sheetId="2241">
        <row r="1">
          <cell r="J1">
            <v>1.7453292519943295E-2</v>
          </cell>
        </row>
      </sheetData>
      <sheetData sheetId="2242">
        <row r="1">
          <cell r="J1">
            <v>1.7453292519943295E-2</v>
          </cell>
        </row>
      </sheetData>
      <sheetData sheetId="2243">
        <row r="1">
          <cell r="J1">
            <v>1.7453292519943295E-2</v>
          </cell>
        </row>
      </sheetData>
      <sheetData sheetId="2244">
        <row r="1">
          <cell r="J1">
            <v>1.7453292519943295E-2</v>
          </cell>
        </row>
      </sheetData>
      <sheetData sheetId="2245">
        <row r="1">
          <cell r="J1">
            <v>1.7453292519943295E-2</v>
          </cell>
        </row>
      </sheetData>
      <sheetData sheetId="2246">
        <row r="1">
          <cell r="J1">
            <v>1.7453292519943295E-2</v>
          </cell>
        </row>
      </sheetData>
      <sheetData sheetId="2247">
        <row r="1">
          <cell r="J1">
            <v>1.7453292519943295E-2</v>
          </cell>
        </row>
      </sheetData>
      <sheetData sheetId="2248">
        <row r="1">
          <cell r="J1">
            <v>1.7453292519943295E-2</v>
          </cell>
        </row>
      </sheetData>
      <sheetData sheetId="2249">
        <row r="1">
          <cell r="J1">
            <v>1.7453292519943295E-2</v>
          </cell>
        </row>
      </sheetData>
      <sheetData sheetId="2250">
        <row r="1">
          <cell r="J1">
            <v>1.7453292519943295E-2</v>
          </cell>
        </row>
      </sheetData>
      <sheetData sheetId="2251">
        <row r="1">
          <cell r="J1">
            <v>1.7453292519943295E-2</v>
          </cell>
        </row>
      </sheetData>
      <sheetData sheetId="2252">
        <row r="1">
          <cell r="J1">
            <v>1.7453292519943295E-2</v>
          </cell>
        </row>
      </sheetData>
      <sheetData sheetId="2253">
        <row r="1">
          <cell r="J1">
            <v>1.7453292519943295E-2</v>
          </cell>
        </row>
      </sheetData>
      <sheetData sheetId="2254">
        <row r="1">
          <cell r="J1">
            <v>1.7453292519943295E-2</v>
          </cell>
        </row>
      </sheetData>
      <sheetData sheetId="2255">
        <row r="1">
          <cell r="J1">
            <v>1.7453292519943295E-2</v>
          </cell>
        </row>
      </sheetData>
      <sheetData sheetId="2256">
        <row r="1">
          <cell r="J1">
            <v>1.7453292519943295E-2</v>
          </cell>
        </row>
      </sheetData>
      <sheetData sheetId="2257">
        <row r="1">
          <cell r="J1">
            <v>1.7453292519943295E-2</v>
          </cell>
        </row>
      </sheetData>
      <sheetData sheetId="2258">
        <row r="1">
          <cell r="J1">
            <v>1.7453292519943295E-2</v>
          </cell>
        </row>
      </sheetData>
      <sheetData sheetId="2259">
        <row r="1">
          <cell r="J1">
            <v>1.7453292519943295E-2</v>
          </cell>
        </row>
      </sheetData>
      <sheetData sheetId="2260">
        <row r="1">
          <cell r="J1">
            <v>1.7453292519943295E-2</v>
          </cell>
        </row>
      </sheetData>
      <sheetData sheetId="2261">
        <row r="1">
          <cell r="J1">
            <v>1.7453292519943295E-2</v>
          </cell>
        </row>
      </sheetData>
      <sheetData sheetId="2262">
        <row r="1">
          <cell r="J1">
            <v>1.7453292519943295E-2</v>
          </cell>
        </row>
      </sheetData>
      <sheetData sheetId="2263">
        <row r="1">
          <cell r="J1">
            <v>1.7453292519943295E-2</v>
          </cell>
        </row>
      </sheetData>
      <sheetData sheetId="2264">
        <row r="1">
          <cell r="J1">
            <v>1.7453292519943295E-2</v>
          </cell>
        </row>
      </sheetData>
      <sheetData sheetId="2265">
        <row r="1">
          <cell r="J1">
            <v>1.7453292519943295E-2</v>
          </cell>
        </row>
      </sheetData>
      <sheetData sheetId="2266">
        <row r="1">
          <cell r="J1">
            <v>1.7453292519943295E-2</v>
          </cell>
        </row>
      </sheetData>
      <sheetData sheetId="2267">
        <row r="1">
          <cell r="J1">
            <v>1.7453292519943295E-2</v>
          </cell>
        </row>
      </sheetData>
      <sheetData sheetId="2268">
        <row r="1">
          <cell r="J1">
            <v>1.7453292519943295E-2</v>
          </cell>
        </row>
      </sheetData>
      <sheetData sheetId="2269">
        <row r="1">
          <cell r="J1">
            <v>1.7453292519943295E-2</v>
          </cell>
        </row>
      </sheetData>
      <sheetData sheetId="2270">
        <row r="1">
          <cell r="J1">
            <v>1.7453292519943295E-2</v>
          </cell>
        </row>
      </sheetData>
      <sheetData sheetId="2271">
        <row r="1">
          <cell r="J1">
            <v>1.7453292519943295E-2</v>
          </cell>
        </row>
      </sheetData>
      <sheetData sheetId="2272">
        <row r="1">
          <cell r="J1">
            <v>1.7453292519943295E-2</v>
          </cell>
        </row>
      </sheetData>
      <sheetData sheetId="2273">
        <row r="1">
          <cell r="J1">
            <v>1.7453292519943295E-2</v>
          </cell>
        </row>
      </sheetData>
      <sheetData sheetId="2274">
        <row r="1">
          <cell r="J1">
            <v>1.7453292519943295E-2</v>
          </cell>
        </row>
      </sheetData>
      <sheetData sheetId="2275">
        <row r="1">
          <cell r="J1">
            <v>1.7453292519943295E-2</v>
          </cell>
        </row>
      </sheetData>
      <sheetData sheetId="2276">
        <row r="1">
          <cell r="J1">
            <v>1.7453292519943295E-2</v>
          </cell>
        </row>
      </sheetData>
      <sheetData sheetId="2277">
        <row r="1">
          <cell r="J1">
            <v>1.7453292519943295E-2</v>
          </cell>
        </row>
      </sheetData>
      <sheetData sheetId="2278">
        <row r="1">
          <cell r="J1">
            <v>1.7453292519943295E-2</v>
          </cell>
        </row>
      </sheetData>
      <sheetData sheetId="2279">
        <row r="1">
          <cell r="J1">
            <v>1.7453292519943295E-2</v>
          </cell>
        </row>
      </sheetData>
      <sheetData sheetId="2280">
        <row r="1">
          <cell r="J1">
            <v>1.7453292519943295E-2</v>
          </cell>
        </row>
      </sheetData>
      <sheetData sheetId="2281">
        <row r="1">
          <cell r="J1">
            <v>1.7453292519943295E-2</v>
          </cell>
        </row>
      </sheetData>
      <sheetData sheetId="2282">
        <row r="1">
          <cell r="J1">
            <v>1.7453292519943295E-2</v>
          </cell>
        </row>
      </sheetData>
      <sheetData sheetId="2283">
        <row r="1">
          <cell r="J1">
            <v>1.7453292519943295E-2</v>
          </cell>
        </row>
      </sheetData>
      <sheetData sheetId="2284">
        <row r="1">
          <cell r="J1">
            <v>1.7453292519943295E-2</v>
          </cell>
        </row>
      </sheetData>
      <sheetData sheetId="2285">
        <row r="1">
          <cell r="J1">
            <v>1.7453292519943295E-2</v>
          </cell>
        </row>
      </sheetData>
      <sheetData sheetId="2286">
        <row r="1">
          <cell r="J1">
            <v>1.7453292519943295E-2</v>
          </cell>
        </row>
      </sheetData>
      <sheetData sheetId="2287">
        <row r="1">
          <cell r="J1">
            <v>1.7453292519943295E-2</v>
          </cell>
        </row>
      </sheetData>
      <sheetData sheetId="2288">
        <row r="1">
          <cell r="J1">
            <v>1.7453292519943295E-2</v>
          </cell>
        </row>
      </sheetData>
      <sheetData sheetId="2289">
        <row r="1">
          <cell r="J1">
            <v>1.7453292519943295E-2</v>
          </cell>
        </row>
      </sheetData>
      <sheetData sheetId="2290">
        <row r="1">
          <cell r="J1">
            <v>1.7453292519943295E-2</v>
          </cell>
        </row>
      </sheetData>
      <sheetData sheetId="2291">
        <row r="1">
          <cell r="J1">
            <v>1.7453292519943295E-2</v>
          </cell>
        </row>
      </sheetData>
      <sheetData sheetId="2292">
        <row r="1">
          <cell r="J1">
            <v>1.7453292519943295E-2</v>
          </cell>
        </row>
      </sheetData>
      <sheetData sheetId="2293">
        <row r="1">
          <cell r="J1">
            <v>1.7453292519943295E-2</v>
          </cell>
        </row>
      </sheetData>
      <sheetData sheetId="2294">
        <row r="1">
          <cell r="J1">
            <v>1.7453292519943295E-2</v>
          </cell>
        </row>
      </sheetData>
      <sheetData sheetId="2295">
        <row r="1">
          <cell r="J1">
            <v>1.7453292519943295E-2</v>
          </cell>
        </row>
      </sheetData>
      <sheetData sheetId="2296">
        <row r="1">
          <cell r="J1">
            <v>1.7453292519943295E-2</v>
          </cell>
        </row>
      </sheetData>
      <sheetData sheetId="2297">
        <row r="1">
          <cell r="J1">
            <v>1.7453292519943295E-2</v>
          </cell>
        </row>
      </sheetData>
      <sheetData sheetId="2298">
        <row r="1">
          <cell r="J1">
            <v>1.7453292519943295E-2</v>
          </cell>
        </row>
      </sheetData>
      <sheetData sheetId="2299">
        <row r="1">
          <cell r="J1">
            <v>1.7453292519943295E-2</v>
          </cell>
        </row>
      </sheetData>
      <sheetData sheetId="2300">
        <row r="1">
          <cell r="J1">
            <v>1.7453292519943295E-2</v>
          </cell>
        </row>
      </sheetData>
      <sheetData sheetId="2301">
        <row r="1">
          <cell r="J1">
            <v>1.7453292519943295E-2</v>
          </cell>
        </row>
      </sheetData>
      <sheetData sheetId="2302">
        <row r="1">
          <cell r="J1">
            <v>1.7453292519943295E-2</v>
          </cell>
        </row>
      </sheetData>
      <sheetData sheetId="2303">
        <row r="1">
          <cell r="J1">
            <v>1.7453292519943295E-2</v>
          </cell>
        </row>
      </sheetData>
      <sheetData sheetId="2304">
        <row r="1">
          <cell r="J1">
            <v>1.7453292519943295E-2</v>
          </cell>
        </row>
      </sheetData>
      <sheetData sheetId="2305">
        <row r="1">
          <cell r="J1">
            <v>1.7453292519943295E-2</v>
          </cell>
        </row>
      </sheetData>
      <sheetData sheetId="2306">
        <row r="1">
          <cell r="J1">
            <v>1.7453292519943295E-2</v>
          </cell>
        </row>
      </sheetData>
      <sheetData sheetId="2307">
        <row r="1">
          <cell r="J1">
            <v>1.7453292519943295E-2</v>
          </cell>
        </row>
      </sheetData>
      <sheetData sheetId="2308">
        <row r="1">
          <cell r="J1">
            <v>1.7453292519943295E-2</v>
          </cell>
        </row>
      </sheetData>
      <sheetData sheetId="2309">
        <row r="1">
          <cell r="J1">
            <v>1.7453292519943295E-2</v>
          </cell>
        </row>
      </sheetData>
      <sheetData sheetId="2310">
        <row r="1">
          <cell r="J1">
            <v>1.7453292519943295E-2</v>
          </cell>
        </row>
      </sheetData>
      <sheetData sheetId="2311">
        <row r="1">
          <cell r="J1">
            <v>1.7453292519943295E-2</v>
          </cell>
        </row>
      </sheetData>
      <sheetData sheetId="2312">
        <row r="1">
          <cell r="J1">
            <v>1.7453292519943295E-2</v>
          </cell>
        </row>
      </sheetData>
      <sheetData sheetId="2313">
        <row r="1">
          <cell r="J1">
            <v>1.7453292519943295E-2</v>
          </cell>
        </row>
      </sheetData>
      <sheetData sheetId="2314">
        <row r="1">
          <cell r="J1">
            <v>1.7453292519943295E-2</v>
          </cell>
        </row>
      </sheetData>
      <sheetData sheetId="2315">
        <row r="1">
          <cell r="J1">
            <v>1.7453292519943295E-2</v>
          </cell>
        </row>
      </sheetData>
      <sheetData sheetId="2316">
        <row r="1">
          <cell r="J1">
            <v>1.7453292519943295E-2</v>
          </cell>
        </row>
      </sheetData>
      <sheetData sheetId="2317">
        <row r="1">
          <cell r="J1">
            <v>1.7453292519943295E-2</v>
          </cell>
        </row>
      </sheetData>
      <sheetData sheetId="2318">
        <row r="1">
          <cell r="J1">
            <v>1.7453292519943295E-2</v>
          </cell>
        </row>
      </sheetData>
      <sheetData sheetId="2319">
        <row r="1">
          <cell r="J1">
            <v>1.7453292519943295E-2</v>
          </cell>
        </row>
      </sheetData>
      <sheetData sheetId="2320">
        <row r="1">
          <cell r="J1">
            <v>1.7453292519943295E-2</v>
          </cell>
        </row>
      </sheetData>
      <sheetData sheetId="2321">
        <row r="1">
          <cell r="J1">
            <v>1.7453292519943295E-2</v>
          </cell>
        </row>
      </sheetData>
      <sheetData sheetId="2322">
        <row r="1">
          <cell r="J1">
            <v>1.7453292519943295E-2</v>
          </cell>
        </row>
      </sheetData>
      <sheetData sheetId="2323">
        <row r="1">
          <cell r="J1">
            <v>1.7453292519943295E-2</v>
          </cell>
        </row>
      </sheetData>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ow r="1">
          <cell r="J1">
            <v>1.7453292519943295E-2</v>
          </cell>
        </row>
      </sheetData>
      <sheetData sheetId="2419">
        <row r="1">
          <cell r="J1">
            <v>1.7453292519943295E-2</v>
          </cell>
        </row>
      </sheetData>
      <sheetData sheetId="2420">
        <row r="1">
          <cell r="J1">
            <v>1.7453292519943295E-2</v>
          </cell>
        </row>
      </sheetData>
      <sheetData sheetId="2421">
        <row r="1">
          <cell r="J1">
            <v>1.7453292519943295E-2</v>
          </cell>
        </row>
      </sheetData>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ow r="1">
          <cell r="J1">
            <v>1.7453292519943295E-2</v>
          </cell>
        </row>
      </sheetData>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ow r="1">
          <cell r="J1">
            <v>1.7453292519943295E-2</v>
          </cell>
        </row>
      </sheetData>
      <sheetData sheetId="2617">
        <row r="1">
          <cell r="J1">
            <v>1.7453292519943295E-2</v>
          </cell>
        </row>
      </sheetData>
      <sheetData sheetId="2618">
        <row r="1">
          <cell r="J1">
            <v>1.7453292519943295E-2</v>
          </cell>
        </row>
      </sheetData>
      <sheetData sheetId="2619" refreshError="1"/>
      <sheetData sheetId="2620" refreshError="1"/>
      <sheetData sheetId="2621" refreshError="1"/>
      <sheetData sheetId="2622" refreshError="1"/>
      <sheetData sheetId="2623" refreshError="1"/>
      <sheetData sheetId="2624" refreshError="1"/>
      <sheetData sheetId="2625">
        <row r="1">
          <cell r="J1">
            <v>1.7453292519943295E-2</v>
          </cell>
        </row>
      </sheetData>
      <sheetData sheetId="2626">
        <row r="1">
          <cell r="J1">
            <v>1.7453292519943295E-2</v>
          </cell>
        </row>
      </sheetData>
      <sheetData sheetId="2627">
        <row r="1">
          <cell r="J1">
            <v>1.7453292519943295E-2</v>
          </cell>
        </row>
      </sheetData>
      <sheetData sheetId="2628">
        <row r="1">
          <cell r="J1">
            <v>1.7453292519943295E-2</v>
          </cell>
        </row>
      </sheetData>
      <sheetData sheetId="2629">
        <row r="1">
          <cell r="J1">
            <v>1.7453292519943295E-2</v>
          </cell>
        </row>
      </sheetData>
      <sheetData sheetId="2630">
        <row r="1">
          <cell r="J1">
            <v>1.7453292519943295E-2</v>
          </cell>
        </row>
      </sheetData>
      <sheetData sheetId="2631">
        <row r="1">
          <cell r="J1">
            <v>1.7453292519943295E-2</v>
          </cell>
        </row>
      </sheetData>
      <sheetData sheetId="2632">
        <row r="1">
          <cell r="J1">
            <v>1.7453292519943295E-2</v>
          </cell>
        </row>
      </sheetData>
      <sheetData sheetId="2633">
        <row r="1">
          <cell r="J1">
            <v>1.7453292519943295E-2</v>
          </cell>
        </row>
      </sheetData>
      <sheetData sheetId="2634">
        <row r="1">
          <cell r="J1">
            <v>1.7453292519943295E-2</v>
          </cell>
        </row>
      </sheetData>
      <sheetData sheetId="2635">
        <row r="1">
          <cell r="J1">
            <v>1.7453292519943295E-2</v>
          </cell>
        </row>
      </sheetData>
      <sheetData sheetId="2636">
        <row r="1">
          <cell r="J1">
            <v>1.7453292519943295E-2</v>
          </cell>
        </row>
      </sheetData>
      <sheetData sheetId="2637">
        <row r="1">
          <cell r="J1">
            <v>1.7453292519943295E-2</v>
          </cell>
        </row>
      </sheetData>
      <sheetData sheetId="2638">
        <row r="1">
          <cell r="J1">
            <v>1.7453292519943295E-2</v>
          </cell>
        </row>
      </sheetData>
      <sheetData sheetId="2639">
        <row r="1">
          <cell r="J1">
            <v>1.7453292519943295E-2</v>
          </cell>
        </row>
      </sheetData>
      <sheetData sheetId="2640">
        <row r="1">
          <cell r="J1">
            <v>1.7453292519943295E-2</v>
          </cell>
        </row>
      </sheetData>
      <sheetData sheetId="2641">
        <row r="1">
          <cell r="J1">
            <v>1.7453292519943295E-2</v>
          </cell>
        </row>
      </sheetData>
      <sheetData sheetId="2642">
        <row r="1">
          <cell r="J1">
            <v>1.7453292519943295E-2</v>
          </cell>
        </row>
      </sheetData>
      <sheetData sheetId="2643">
        <row r="1">
          <cell r="J1">
            <v>1.7453292519943295E-2</v>
          </cell>
        </row>
      </sheetData>
      <sheetData sheetId="2644">
        <row r="1">
          <cell r="J1">
            <v>1.7453292519943295E-2</v>
          </cell>
        </row>
      </sheetData>
      <sheetData sheetId="2645">
        <row r="1">
          <cell r="J1">
            <v>1.7453292519943295E-2</v>
          </cell>
        </row>
      </sheetData>
      <sheetData sheetId="2646">
        <row r="1">
          <cell r="J1">
            <v>1.7453292519943295E-2</v>
          </cell>
        </row>
      </sheetData>
      <sheetData sheetId="2647">
        <row r="1">
          <cell r="J1">
            <v>1.7453292519943295E-2</v>
          </cell>
        </row>
      </sheetData>
      <sheetData sheetId="2648">
        <row r="1">
          <cell r="J1">
            <v>1.7453292519943295E-2</v>
          </cell>
        </row>
      </sheetData>
      <sheetData sheetId="2649">
        <row r="1">
          <cell r="J1">
            <v>1.7453292519943295E-2</v>
          </cell>
        </row>
      </sheetData>
      <sheetData sheetId="2650">
        <row r="1">
          <cell r="J1">
            <v>1.7453292519943295E-2</v>
          </cell>
        </row>
      </sheetData>
      <sheetData sheetId="2651">
        <row r="1">
          <cell r="J1">
            <v>1.7453292519943295E-2</v>
          </cell>
        </row>
      </sheetData>
      <sheetData sheetId="2652">
        <row r="1">
          <cell r="J1">
            <v>1.7453292519943295E-2</v>
          </cell>
        </row>
      </sheetData>
      <sheetData sheetId="2653">
        <row r="1">
          <cell r="J1">
            <v>1.7453292519943295E-2</v>
          </cell>
        </row>
      </sheetData>
      <sheetData sheetId="2654">
        <row r="1">
          <cell r="J1">
            <v>1.7453292519943295E-2</v>
          </cell>
        </row>
      </sheetData>
      <sheetData sheetId="2655">
        <row r="1">
          <cell r="J1">
            <v>1.7453292519943295E-2</v>
          </cell>
        </row>
      </sheetData>
      <sheetData sheetId="2656">
        <row r="1">
          <cell r="J1">
            <v>1.7453292519943295E-2</v>
          </cell>
        </row>
      </sheetData>
      <sheetData sheetId="2657">
        <row r="1">
          <cell r="J1">
            <v>1.7453292519943295E-2</v>
          </cell>
        </row>
      </sheetData>
      <sheetData sheetId="2658">
        <row r="1">
          <cell r="J1">
            <v>1.7453292519943295E-2</v>
          </cell>
        </row>
      </sheetData>
      <sheetData sheetId="2659">
        <row r="1">
          <cell r="J1">
            <v>1.7453292519943295E-2</v>
          </cell>
        </row>
      </sheetData>
      <sheetData sheetId="2660">
        <row r="1">
          <cell r="J1">
            <v>1.7453292519943295E-2</v>
          </cell>
        </row>
      </sheetData>
      <sheetData sheetId="2661">
        <row r="1">
          <cell r="J1">
            <v>1.7453292519943295E-2</v>
          </cell>
        </row>
      </sheetData>
      <sheetData sheetId="2662">
        <row r="1">
          <cell r="J1">
            <v>1.7453292519943295E-2</v>
          </cell>
        </row>
      </sheetData>
      <sheetData sheetId="2663">
        <row r="1">
          <cell r="J1">
            <v>1.7453292519943295E-2</v>
          </cell>
        </row>
      </sheetData>
      <sheetData sheetId="2664">
        <row r="1">
          <cell r="J1">
            <v>1.7453292519943295E-2</v>
          </cell>
        </row>
      </sheetData>
      <sheetData sheetId="2665">
        <row r="1">
          <cell r="J1">
            <v>1.7453292519943295E-2</v>
          </cell>
        </row>
      </sheetData>
      <sheetData sheetId="2666">
        <row r="1">
          <cell r="J1">
            <v>1.7453292519943295E-2</v>
          </cell>
        </row>
      </sheetData>
      <sheetData sheetId="2667">
        <row r="1">
          <cell r="J1">
            <v>1.7453292519943295E-2</v>
          </cell>
        </row>
      </sheetData>
      <sheetData sheetId="2668">
        <row r="1">
          <cell r="J1">
            <v>1.7453292519943295E-2</v>
          </cell>
        </row>
      </sheetData>
      <sheetData sheetId="2669">
        <row r="1">
          <cell r="J1">
            <v>1.7453292519943295E-2</v>
          </cell>
        </row>
      </sheetData>
      <sheetData sheetId="2670">
        <row r="1">
          <cell r="J1">
            <v>1.7453292519943295E-2</v>
          </cell>
        </row>
      </sheetData>
      <sheetData sheetId="2671">
        <row r="1">
          <cell r="J1">
            <v>1.7453292519943295E-2</v>
          </cell>
        </row>
      </sheetData>
      <sheetData sheetId="2672">
        <row r="1">
          <cell r="J1">
            <v>1.7453292519943295E-2</v>
          </cell>
        </row>
      </sheetData>
      <sheetData sheetId="2673">
        <row r="1">
          <cell r="J1">
            <v>1.7453292519943295E-2</v>
          </cell>
        </row>
      </sheetData>
      <sheetData sheetId="2674">
        <row r="1">
          <cell r="J1">
            <v>1.7453292519943295E-2</v>
          </cell>
        </row>
      </sheetData>
      <sheetData sheetId="2675">
        <row r="1">
          <cell r="J1">
            <v>1.7453292519943295E-2</v>
          </cell>
        </row>
      </sheetData>
      <sheetData sheetId="2676">
        <row r="1">
          <cell r="J1">
            <v>1.7453292519943295E-2</v>
          </cell>
        </row>
      </sheetData>
      <sheetData sheetId="2677">
        <row r="1">
          <cell r="J1">
            <v>1.7453292519943295E-2</v>
          </cell>
        </row>
      </sheetData>
      <sheetData sheetId="2678">
        <row r="1">
          <cell r="J1">
            <v>1.7453292519943295E-2</v>
          </cell>
        </row>
      </sheetData>
      <sheetData sheetId="2679">
        <row r="1">
          <cell r="J1">
            <v>1.7453292519943295E-2</v>
          </cell>
        </row>
      </sheetData>
      <sheetData sheetId="2680">
        <row r="1">
          <cell r="J1">
            <v>1.7453292519943295E-2</v>
          </cell>
        </row>
      </sheetData>
      <sheetData sheetId="2681">
        <row r="1">
          <cell r="J1">
            <v>1.7453292519943295E-2</v>
          </cell>
        </row>
      </sheetData>
      <sheetData sheetId="2682">
        <row r="1">
          <cell r="J1">
            <v>1.7453292519943295E-2</v>
          </cell>
        </row>
      </sheetData>
      <sheetData sheetId="2683">
        <row r="1">
          <cell r="J1">
            <v>1.7453292519943295E-2</v>
          </cell>
        </row>
      </sheetData>
      <sheetData sheetId="2684">
        <row r="1">
          <cell r="J1">
            <v>1.7453292519943295E-2</v>
          </cell>
        </row>
      </sheetData>
      <sheetData sheetId="2685">
        <row r="1">
          <cell r="J1">
            <v>1.7453292519943295E-2</v>
          </cell>
        </row>
      </sheetData>
      <sheetData sheetId="2686">
        <row r="1">
          <cell r="J1">
            <v>1.7453292519943295E-2</v>
          </cell>
        </row>
      </sheetData>
      <sheetData sheetId="2687">
        <row r="1">
          <cell r="J1">
            <v>1.7453292519943295E-2</v>
          </cell>
        </row>
      </sheetData>
      <sheetData sheetId="2688">
        <row r="1">
          <cell r="J1">
            <v>1.7453292519943295E-2</v>
          </cell>
        </row>
      </sheetData>
      <sheetData sheetId="2689">
        <row r="1">
          <cell r="J1">
            <v>1.7453292519943295E-2</v>
          </cell>
        </row>
      </sheetData>
      <sheetData sheetId="2690">
        <row r="1">
          <cell r="J1">
            <v>1.7453292519943295E-2</v>
          </cell>
        </row>
      </sheetData>
      <sheetData sheetId="2691">
        <row r="1">
          <cell r="J1">
            <v>1.7453292519943295E-2</v>
          </cell>
        </row>
      </sheetData>
      <sheetData sheetId="2692">
        <row r="1">
          <cell r="J1">
            <v>1.7453292519943295E-2</v>
          </cell>
        </row>
      </sheetData>
      <sheetData sheetId="2693">
        <row r="1">
          <cell r="J1">
            <v>1.7453292519943295E-2</v>
          </cell>
        </row>
      </sheetData>
      <sheetData sheetId="2694">
        <row r="1">
          <cell r="J1">
            <v>1.7453292519943295E-2</v>
          </cell>
        </row>
      </sheetData>
      <sheetData sheetId="2695">
        <row r="1">
          <cell r="J1">
            <v>1.7453292519943295E-2</v>
          </cell>
        </row>
      </sheetData>
      <sheetData sheetId="2696">
        <row r="1">
          <cell r="J1">
            <v>1.7453292519943295E-2</v>
          </cell>
        </row>
      </sheetData>
      <sheetData sheetId="2697">
        <row r="1">
          <cell r="J1">
            <v>1.7453292519943295E-2</v>
          </cell>
        </row>
      </sheetData>
      <sheetData sheetId="2698">
        <row r="1">
          <cell r="J1">
            <v>1.7453292519943295E-2</v>
          </cell>
        </row>
      </sheetData>
      <sheetData sheetId="2699">
        <row r="1">
          <cell r="J1">
            <v>1.7453292519943295E-2</v>
          </cell>
        </row>
      </sheetData>
      <sheetData sheetId="2700">
        <row r="1">
          <cell r="J1">
            <v>1.7453292519943295E-2</v>
          </cell>
        </row>
      </sheetData>
      <sheetData sheetId="2701">
        <row r="1">
          <cell r="J1">
            <v>1.7453292519943295E-2</v>
          </cell>
        </row>
      </sheetData>
      <sheetData sheetId="2702">
        <row r="1">
          <cell r="J1">
            <v>1.7453292519943295E-2</v>
          </cell>
        </row>
      </sheetData>
      <sheetData sheetId="2703">
        <row r="1">
          <cell r="J1">
            <v>1.7453292519943295E-2</v>
          </cell>
        </row>
      </sheetData>
      <sheetData sheetId="2704">
        <row r="1">
          <cell r="J1">
            <v>1.7453292519943295E-2</v>
          </cell>
        </row>
      </sheetData>
      <sheetData sheetId="2705">
        <row r="1">
          <cell r="J1">
            <v>1.7453292519943295E-2</v>
          </cell>
        </row>
      </sheetData>
      <sheetData sheetId="2706">
        <row r="1">
          <cell r="J1">
            <v>1.7453292519943295E-2</v>
          </cell>
        </row>
      </sheetData>
      <sheetData sheetId="2707">
        <row r="1">
          <cell r="J1">
            <v>1.7453292519943295E-2</v>
          </cell>
        </row>
      </sheetData>
      <sheetData sheetId="2708">
        <row r="1">
          <cell r="J1">
            <v>1.7453292519943295E-2</v>
          </cell>
        </row>
      </sheetData>
      <sheetData sheetId="2709">
        <row r="1">
          <cell r="J1">
            <v>1.7453292519943295E-2</v>
          </cell>
        </row>
      </sheetData>
      <sheetData sheetId="2710">
        <row r="1">
          <cell r="J1">
            <v>1.7453292519943295E-2</v>
          </cell>
        </row>
      </sheetData>
      <sheetData sheetId="2711">
        <row r="1">
          <cell r="J1">
            <v>1.7453292519943295E-2</v>
          </cell>
        </row>
      </sheetData>
      <sheetData sheetId="2712">
        <row r="1">
          <cell r="J1">
            <v>1.7453292519943295E-2</v>
          </cell>
        </row>
      </sheetData>
      <sheetData sheetId="2713">
        <row r="1">
          <cell r="J1">
            <v>1.7453292519943295E-2</v>
          </cell>
        </row>
      </sheetData>
      <sheetData sheetId="2714">
        <row r="1">
          <cell r="J1">
            <v>1.7453292519943295E-2</v>
          </cell>
        </row>
      </sheetData>
      <sheetData sheetId="2715">
        <row r="1">
          <cell r="J1">
            <v>1.7453292519943295E-2</v>
          </cell>
        </row>
      </sheetData>
      <sheetData sheetId="2716">
        <row r="1">
          <cell r="J1">
            <v>1.7453292519943295E-2</v>
          </cell>
        </row>
      </sheetData>
      <sheetData sheetId="2717">
        <row r="1">
          <cell r="J1">
            <v>1.7453292519943295E-2</v>
          </cell>
        </row>
      </sheetData>
      <sheetData sheetId="2718">
        <row r="1">
          <cell r="J1">
            <v>1.7453292519943295E-2</v>
          </cell>
        </row>
      </sheetData>
      <sheetData sheetId="2719">
        <row r="1">
          <cell r="J1">
            <v>1.7453292519943295E-2</v>
          </cell>
        </row>
      </sheetData>
      <sheetData sheetId="2720">
        <row r="1">
          <cell r="J1">
            <v>1.7453292519943295E-2</v>
          </cell>
        </row>
      </sheetData>
      <sheetData sheetId="2721">
        <row r="1">
          <cell r="J1">
            <v>1.7453292519943295E-2</v>
          </cell>
        </row>
      </sheetData>
      <sheetData sheetId="2722">
        <row r="1">
          <cell r="J1">
            <v>1.7453292519943295E-2</v>
          </cell>
        </row>
      </sheetData>
      <sheetData sheetId="2723">
        <row r="1">
          <cell r="J1">
            <v>1.7453292519943295E-2</v>
          </cell>
        </row>
      </sheetData>
      <sheetData sheetId="2724">
        <row r="1">
          <cell r="J1">
            <v>1.7453292519943295E-2</v>
          </cell>
        </row>
      </sheetData>
      <sheetData sheetId="2725">
        <row r="1">
          <cell r="J1">
            <v>1.7453292519943295E-2</v>
          </cell>
        </row>
      </sheetData>
      <sheetData sheetId="2726">
        <row r="1">
          <cell r="J1">
            <v>1.7453292519943295E-2</v>
          </cell>
        </row>
      </sheetData>
      <sheetData sheetId="2727">
        <row r="1">
          <cell r="J1">
            <v>1.7453292519943295E-2</v>
          </cell>
        </row>
      </sheetData>
      <sheetData sheetId="2728">
        <row r="1">
          <cell r="J1">
            <v>1.7453292519943295E-2</v>
          </cell>
        </row>
      </sheetData>
      <sheetData sheetId="2729">
        <row r="1">
          <cell r="J1">
            <v>1.7453292519943295E-2</v>
          </cell>
        </row>
      </sheetData>
      <sheetData sheetId="2730">
        <row r="1">
          <cell r="J1">
            <v>1.7453292519943295E-2</v>
          </cell>
        </row>
      </sheetData>
      <sheetData sheetId="2731">
        <row r="1">
          <cell r="J1">
            <v>1.7453292519943295E-2</v>
          </cell>
        </row>
      </sheetData>
      <sheetData sheetId="2732">
        <row r="1">
          <cell r="J1">
            <v>1.7453292519943295E-2</v>
          </cell>
        </row>
      </sheetData>
      <sheetData sheetId="2733">
        <row r="1">
          <cell r="J1">
            <v>1.7453292519943295E-2</v>
          </cell>
        </row>
      </sheetData>
      <sheetData sheetId="2734">
        <row r="1">
          <cell r="J1">
            <v>1.7453292519943295E-2</v>
          </cell>
        </row>
      </sheetData>
      <sheetData sheetId="2735">
        <row r="1">
          <cell r="J1">
            <v>1.7453292519943295E-2</v>
          </cell>
        </row>
      </sheetData>
      <sheetData sheetId="2736">
        <row r="1">
          <cell r="J1">
            <v>1.7453292519943295E-2</v>
          </cell>
        </row>
      </sheetData>
      <sheetData sheetId="2737">
        <row r="1">
          <cell r="J1">
            <v>1.7453292519943295E-2</v>
          </cell>
        </row>
      </sheetData>
      <sheetData sheetId="2738">
        <row r="1">
          <cell r="J1">
            <v>1.7453292519943295E-2</v>
          </cell>
        </row>
      </sheetData>
      <sheetData sheetId="2739">
        <row r="1">
          <cell r="J1">
            <v>1.7453292519943295E-2</v>
          </cell>
        </row>
      </sheetData>
      <sheetData sheetId="2740">
        <row r="1">
          <cell r="J1">
            <v>1.7453292519943295E-2</v>
          </cell>
        </row>
      </sheetData>
      <sheetData sheetId="2741">
        <row r="1">
          <cell r="J1">
            <v>1.7453292519943295E-2</v>
          </cell>
        </row>
      </sheetData>
      <sheetData sheetId="2742">
        <row r="1">
          <cell r="J1">
            <v>1.7453292519943295E-2</v>
          </cell>
        </row>
      </sheetData>
      <sheetData sheetId="2743">
        <row r="1">
          <cell r="J1">
            <v>1.7453292519943295E-2</v>
          </cell>
        </row>
      </sheetData>
      <sheetData sheetId="2744">
        <row r="1">
          <cell r="J1">
            <v>1.7453292519943295E-2</v>
          </cell>
        </row>
      </sheetData>
      <sheetData sheetId="2745">
        <row r="1">
          <cell r="J1">
            <v>1.7453292519943295E-2</v>
          </cell>
        </row>
      </sheetData>
      <sheetData sheetId="2746">
        <row r="1">
          <cell r="J1">
            <v>1.7453292519943295E-2</v>
          </cell>
        </row>
      </sheetData>
      <sheetData sheetId="2747">
        <row r="1">
          <cell r="J1">
            <v>1.7453292519943295E-2</v>
          </cell>
        </row>
      </sheetData>
      <sheetData sheetId="2748">
        <row r="1">
          <cell r="J1">
            <v>1.7453292519943295E-2</v>
          </cell>
        </row>
      </sheetData>
      <sheetData sheetId="2749">
        <row r="1">
          <cell r="J1">
            <v>1.7453292519943295E-2</v>
          </cell>
        </row>
      </sheetData>
      <sheetData sheetId="2750">
        <row r="1">
          <cell r="J1">
            <v>1.7453292519943295E-2</v>
          </cell>
        </row>
      </sheetData>
      <sheetData sheetId="2751">
        <row r="1">
          <cell r="J1">
            <v>1.7453292519943295E-2</v>
          </cell>
        </row>
      </sheetData>
      <sheetData sheetId="2752">
        <row r="1">
          <cell r="J1">
            <v>1.7453292519943295E-2</v>
          </cell>
        </row>
      </sheetData>
      <sheetData sheetId="2753">
        <row r="1">
          <cell r="J1">
            <v>1.7453292519943295E-2</v>
          </cell>
        </row>
      </sheetData>
      <sheetData sheetId="2754">
        <row r="1">
          <cell r="J1">
            <v>1.7453292519943295E-2</v>
          </cell>
        </row>
      </sheetData>
      <sheetData sheetId="2755">
        <row r="1">
          <cell r="J1">
            <v>1.7453292519943295E-2</v>
          </cell>
        </row>
      </sheetData>
      <sheetData sheetId="2756">
        <row r="1">
          <cell r="J1">
            <v>1.7453292519943295E-2</v>
          </cell>
        </row>
      </sheetData>
      <sheetData sheetId="2757">
        <row r="1">
          <cell r="J1">
            <v>1.7453292519943295E-2</v>
          </cell>
        </row>
      </sheetData>
      <sheetData sheetId="2758">
        <row r="1">
          <cell r="J1">
            <v>1.7453292519943295E-2</v>
          </cell>
        </row>
      </sheetData>
      <sheetData sheetId="2759">
        <row r="1">
          <cell r="J1">
            <v>1.7453292519943295E-2</v>
          </cell>
        </row>
      </sheetData>
      <sheetData sheetId="2760">
        <row r="1">
          <cell r="J1">
            <v>1.7453292519943295E-2</v>
          </cell>
        </row>
      </sheetData>
      <sheetData sheetId="2761">
        <row r="1">
          <cell r="J1">
            <v>1.7453292519943295E-2</v>
          </cell>
        </row>
      </sheetData>
      <sheetData sheetId="2762">
        <row r="1">
          <cell r="J1">
            <v>1.7453292519943295E-2</v>
          </cell>
        </row>
      </sheetData>
      <sheetData sheetId="2763">
        <row r="1">
          <cell r="J1">
            <v>1.7453292519943295E-2</v>
          </cell>
        </row>
      </sheetData>
      <sheetData sheetId="2764">
        <row r="1">
          <cell r="J1">
            <v>1.7453292519943295E-2</v>
          </cell>
        </row>
      </sheetData>
      <sheetData sheetId="2765">
        <row r="1">
          <cell r="J1">
            <v>1.7453292519943295E-2</v>
          </cell>
        </row>
      </sheetData>
      <sheetData sheetId="2766">
        <row r="1">
          <cell r="J1">
            <v>1.7453292519943295E-2</v>
          </cell>
        </row>
      </sheetData>
      <sheetData sheetId="2767">
        <row r="1">
          <cell r="J1">
            <v>1.7453292519943295E-2</v>
          </cell>
        </row>
      </sheetData>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ow r="1">
          <cell r="J1">
            <v>1.7453292519943295E-2</v>
          </cell>
        </row>
      </sheetData>
      <sheetData sheetId="2796">
        <row r="1">
          <cell r="J1">
            <v>1.7453292519943295E-2</v>
          </cell>
        </row>
      </sheetData>
      <sheetData sheetId="2797">
        <row r="1">
          <cell r="J1">
            <v>1.7453292519943295E-2</v>
          </cell>
        </row>
      </sheetData>
      <sheetData sheetId="2798">
        <row r="1">
          <cell r="J1">
            <v>1.7453292519943295E-2</v>
          </cell>
        </row>
      </sheetData>
      <sheetData sheetId="2799">
        <row r="1">
          <cell r="J1">
            <v>1.7453292519943295E-2</v>
          </cell>
        </row>
      </sheetData>
      <sheetData sheetId="2800">
        <row r="1">
          <cell r="J1">
            <v>1.7453292519943295E-2</v>
          </cell>
        </row>
      </sheetData>
      <sheetData sheetId="2801">
        <row r="1">
          <cell r="J1">
            <v>1.7453292519943295E-2</v>
          </cell>
        </row>
      </sheetData>
      <sheetData sheetId="2802">
        <row r="1">
          <cell r="J1">
            <v>1.7453292519943295E-2</v>
          </cell>
        </row>
      </sheetData>
      <sheetData sheetId="2803">
        <row r="1">
          <cell r="J1">
            <v>1.7453292519943295E-2</v>
          </cell>
        </row>
      </sheetData>
      <sheetData sheetId="2804">
        <row r="1">
          <cell r="J1">
            <v>1.7453292519943295E-2</v>
          </cell>
        </row>
      </sheetData>
      <sheetData sheetId="2805">
        <row r="1">
          <cell r="J1">
            <v>1.7453292519943295E-2</v>
          </cell>
        </row>
      </sheetData>
      <sheetData sheetId="2806">
        <row r="1">
          <cell r="J1">
            <v>1.7453292519943295E-2</v>
          </cell>
        </row>
      </sheetData>
      <sheetData sheetId="2807">
        <row r="1">
          <cell r="J1">
            <v>1.7453292519943295E-2</v>
          </cell>
        </row>
      </sheetData>
      <sheetData sheetId="2808">
        <row r="1">
          <cell r="J1">
            <v>1.7453292519943295E-2</v>
          </cell>
        </row>
      </sheetData>
      <sheetData sheetId="2809">
        <row r="1">
          <cell r="J1">
            <v>1.7453292519943295E-2</v>
          </cell>
        </row>
      </sheetData>
      <sheetData sheetId="2810">
        <row r="1">
          <cell r="J1">
            <v>1.7453292519943295E-2</v>
          </cell>
        </row>
      </sheetData>
      <sheetData sheetId="2811">
        <row r="1">
          <cell r="J1">
            <v>1.7453292519943295E-2</v>
          </cell>
        </row>
      </sheetData>
      <sheetData sheetId="2812">
        <row r="1">
          <cell r="J1">
            <v>1.7453292519943295E-2</v>
          </cell>
        </row>
      </sheetData>
      <sheetData sheetId="2813">
        <row r="1">
          <cell r="J1">
            <v>1.7453292519943295E-2</v>
          </cell>
        </row>
      </sheetData>
      <sheetData sheetId="2814">
        <row r="1">
          <cell r="J1">
            <v>1.7453292519943295E-2</v>
          </cell>
        </row>
      </sheetData>
      <sheetData sheetId="2815">
        <row r="1">
          <cell r="J1">
            <v>1.7453292519943295E-2</v>
          </cell>
        </row>
      </sheetData>
      <sheetData sheetId="2816">
        <row r="1">
          <cell r="J1">
            <v>1.7453292519943295E-2</v>
          </cell>
        </row>
      </sheetData>
      <sheetData sheetId="2817">
        <row r="1">
          <cell r="J1">
            <v>1.7453292519943295E-2</v>
          </cell>
        </row>
      </sheetData>
      <sheetData sheetId="2818">
        <row r="1">
          <cell r="J1">
            <v>1.7453292519943295E-2</v>
          </cell>
        </row>
      </sheetData>
      <sheetData sheetId="2819">
        <row r="1">
          <cell r="J1">
            <v>1.7453292519943295E-2</v>
          </cell>
        </row>
      </sheetData>
      <sheetData sheetId="2820">
        <row r="1">
          <cell r="J1">
            <v>1.7453292519943295E-2</v>
          </cell>
        </row>
      </sheetData>
      <sheetData sheetId="2821">
        <row r="1">
          <cell r="J1">
            <v>1.7453292519943295E-2</v>
          </cell>
        </row>
      </sheetData>
      <sheetData sheetId="2822">
        <row r="1">
          <cell r="J1">
            <v>1.7453292519943295E-2</v>
          </cell>
        </row>
      </sheetData>
      <sheetData sheetId="2823">
        <row r="1">
          <cell r="J1">
            <v>1.7453292519943295E-2</v>
          </cell>
        </row>
      </sheetData>
      <sheetData sheetId="2824">
        <row r="1">
          <cell r="J1">
            <v>1.7453292519943295E-2</v>
          </cell>
        </row>
      </sheetData>
      <sheetData sheetId="2825">
        <row r="1">
          <cell r="J1">
            <v>1.7453292519943295E-2</v>
          </cell>
        </row>
      </sheetData>
      <sheetData sheetId="2826">
        <row r="1">
          <cell r="J1">
            <v>1.7453292519943295E-2</v>
          </cell>
        </row>
      </sheetData>
      <sheetData sheetId="2827">
        <row r="1">
          <cell r="J1">
            <v>1.7453292519943295E-2</v>
          </cell>
        </row>
      </sheetData>
      <sheetData sheetId="2828">
        <row r="1">
          <cell r="J1">
            <v>1.7453292519943295E-2</v>
          </cell>
        </row>
      </sheetData>
      <sheetData sheetId="2829">
        <row r="1">
          <cell r="J1">
            <v>1.7453292519943295E-2</v>
          </cell>
        </row>
      </sheetData>
      <sheetData sheetId="2830">
        <row r="1">
          <cell r="J1">
            <v>1.7453292519943295E-2</v>
          </cell>
        </row>
      </sheetData>
      <sheetData sheetId="2831">
        <row r="1">
          <cell r="J1">
            <v>1.7453292519943295E-2</v>
          </cell>
        </row>
      </sheetData>
      <sheetData sheetId="2832">
        <row r="1">
          <cell r="J1">
            <v>1.7453292519943295E-2</v>
          </cell>
        </row>
      </sheetData>
      <sheetData sheetId="2833">
        <row r="1">
          <cell r="J1">
            <v>1.7453292519943295E-2</v>
          </cell>
        </row>
      </sheetData>
      <sheetData sheetId="2834">
        <row r="1">
          <cell r="J1">
            <v>1.7453292519943295E-2</v>
          </cell>
        </row>
      </sheetData>
      <sheetData sheetId="2835">
        <row r="1">
          <cell r="J1">
            <v>1.7453292519943295E-2</v>
          </cell>
        </row>
      </sheetData>
      <sheetData sheetId="2836">
        <row r="1">
          <cell r="J1">
            <v>1.7453292519943295E-2</v>
          </cell>
        </row>
      </sheetData>
      <sheetData sheetId="2837">
        <row r="1">
          <cell r="J1">
            <v>1.7453292519943295E-2</v>
          </cell>
        </row>
      </sheetData>
      <sheetData sheetId="2838">
        <row r="1">
          <cell r="J1">
            <v>1.7453292519943295E-2</v>
          </cell>
        </row>
      </sheetData>
      <sheetData sheetId="2839">
        <row r="1">
          <cell r="J1">
            <v>1.7453292519943295E-2</v>
          </cell>
        </row>
      </sheetData>
      <sheetData sheetId="2840">
        <row r="1">
          <cell r="J1">
            <v>1.7453292519943295E-2</v>
          </cell>
        </row>
      </sheetData>
      <sheetData sheetId="2841">
        <row r="1">
          <cell r="J1">
            <v>1.7453292519943295E-2</v>
          </cell>
        </row>
      </sheetData>
      <sheetData sheetId="2842">
        <row r="1">
          <cell r="J1">
            <v>1.7453292519943295E-2</v>
          </cell>
        </row>
      </sheetData>
      <sheetData sheetId="2843">
        <row r="1">
          <cell r="J1">
            <v>1.7453292519943295E-2</v>
          </cell>
        </row>
      </sheetData>
      <sheetData sheetId="2844">
        <row r="1">
          <cell r="J1">
            <v>1.7453292519943295E-2</v>
          </cell>
        </row>
      </sheetData>
      <sheetData sheetId="2845">
        <row r="1">
          <cell r="J1">
            <v>1.7453292519943295E-2</v>
          </cell>
        </row>
      </sheetData>
      <sheetData sheetId="2846">
        <row r="1">
          <cell r="J1">
            <v>1.7453292519943295E-2</v>
          </cell>
        </row>
      </sheetData>
      <sheetData sheetId="2847">
        <row r="1">
          <cell r="J1">
            <v>1.7453292519943295E-2</v>
          </cell>
        </row>
      </sheetData>
      <sheetData sheetId="2848">
        <row r="1">
          <cell r="J1">
            <v>1.7453292519943295E-2</v>
          </cell>
        </row>
      </sheetData>
      <sheetData sheetId="2849">
        <row r="1">
          <cell r="J1">
            <v>1.7453292519943295E-2</v>
          </cell>
        </row>
      </sheetData>
      <sheetData sheetId="2850">
        <row r="1">
          <cell r="J1">
            <v>1.7453292519943295E-2</v>
          </cell>
        </row>
      </sheetData>
      <sheetData sheetId="2851">
        <row r="1">
          <cell r="J1">
            <v>1.7453292519943295E-2</v>
          </cell>
        </row>
      </sheetData>
      <sheetData sheetId="2852">
        <row r="1">
          <cell r="J1">
            <v>1.7453292519943295E-2</v>
          </cell>
        </row>
      </sheetData>
      <sheetData sheetId="2853">
        <row r="1">
          <cell r="J1">
            <v>1.7453292519943295E-2</v>
          </cell>
        </row>
      </sheetData>
      <sheetData sheetId="2854">
        <row r="1">
          <cell r="J1">
            <v>1.7453292519943295E-2</v>
          </cell>
        </row>
      </sheetData>
      <sheetData sheetId="2855">
        <row r="1">
          <cell r="J1">
            <v>1.7453292519943295E-2</v>
          </cell>
        </row>
      </sheetData>
      <sheetData sheetId="2856">
        <row r="1">
          <cell r="J1">
            <v>1.7453292519943295E-2</v>
          </cell>
        </row>
      </sheetData>
      <sheetData sheetId="2857">
        <row r="1">
          <cell r="J1">
            <v>1.7453292519943295E-2</v>
          </cell>
        </row>
      </sheetData>
      <sheetData sheetId="2858">
        <row r="1">
          <cell r="J1">
            <v>1.7453292519943295E-2</v>
          </cell>
        </row>
      </sheetData>
      <sheetData sheetId="2859">
        <row r="1">
          <cell r="J1">
            <v>1.7453292519943295E-2</v>
          </cell>
        </row>
      </sheetData>
      <sheetData sheetId="2860">
        <row r="1">
          <cell r="J1">
            <v>1.7453292519943295E-2</v>
          </cell>
        </row>
      </sheetData>
      <sheetData sheetId="2861">
        <row r="1">
          <cell r="J1">
            <v>1.7453292519943295E-2</v>
          </cell>
        </row>
      </sheetData>
      <sheetData sheetId="2862">
        <row r="1">
          <cell r="J1">
            <v>1.7453292519943295E-2</v>
          </cell>
        </row>
      </sheetData>
      <sheetData sheetId="2863">
        <row r="1">
          <cell r="J1">
            <v>1.7453292519943295E-2</v>
          </cell>
        </row>
      </sheetData>
      <sheetData sheetId="2864">
        <row r="1">
          <cell r="J1">
            <v>1.7453292519943295E-2</v>
          </cell>
        </row>
      </sheetData>
      <sheetData sheetId="2865">
        <row r="1">
          <cell r="J1">
            <v>1.7453292519943295E-2</v>
          </cell>
        </row>
      </sheetData>
      <sheetData sheetId="2866">
        <row r="1">
          <cell r="J1">
            <v>1.7453292519943295E-2</v>
          </cell>
        </row>
      </sheetData>
      <sheetData sheetId="2867">
        <row r="1">
          <cell r="J1">
            <v>1.7453292519943295E-2</v>
          </cell>
        </row>
      </sheetData>
      <sheetData sheetId="2868">
        <row r="1">
          <cell r="J1">
            <v>1.7453292519943295E-2</v>
          </cell>
        </row>
      </sheetData>
      <sheetData sheetId="2869">
        <row r="1">
          <cell r="J1">
            <v>1.7453292519943295E-2</v>
          </cell>
        </row>
      </sheetData>
      <sheetData sheetId="2870">
        <row r="1">
          <cell r="J1">
            <v>1.7453292519943295E-2</v>
          </cell>
        </row>
      </sheetData>
      <sheetData sheetId="2871">
        <row r="1">
          <cell r="J1">
            <v>1.7453292519943295E-2</v>
          </cell>
        </row>
      </sheetData>
      <sheetData sheetId="2872">
        <row r="1">
          <cell r="J1">
            <v>1.7453292519943295E-2</v>
          </cell>
        </row>
      </sheetData>
      <sheetData sheetId="2873">
        <row r="1">
          <cell r="J1">
            <v>1.7453292519943295E-2</v>
          </cell>
        </row>
      </sheetData>
      <sheetData sheetId="2874">
        <row r="1">
          <cell r="J1">
            <v>1.7453292519943295E-2</v>
          </cell>
        </row>
      </sheetData>
      <sheetData sheetId="2875">
        <row r="1">
          <cell r="J1">
            <v>1.7453292519943295E-2</v>
          </cell>
        </row>
      </sheetData>
      <sheetData sheetId="2876">
        <row r="1">
          <cell r="J1">
            <v>1.7453292519943295E-2</v>
          </cell>
        </row>
      </sheetData>
      <sheetData sheetId="2877">
        <row r="1">
          <cell r="J1">
            <v>1.7453292519943295E-2</v>
          </cell>
        </row>
      </sheetData>
      <sheetData sheetId="2878">
        <row r="1">
          <cell r="J1">
            <v>1.7453292519943295E-2</v>
          </cell>
        </row>
      </sheetData>
      <sheetData sheetId="2879">
        <row r="1">
          <cell r="J1">
            <v>1.7453292519943295E-2</v>
          </cell>
        </row>
      </sheetData>
      <sheetData sheetId="2880">
        <row r="1">
          <cell r="J1">
            <v>1.7453292519943295E-2</v>
          </cell>
        </row>
      </sheetData>
      <sheetData sheetId="2881">
        <row r="1">
          <cell r="J1">
            <v>1.7453292519943295E-2</v>
          </cell>
        </row>
      </sheetData>
      <sheetData sheetId="2882">
        <row r="1">
          <cell r="J1">
            <v>1.7453292519943295E-2</v>
          </cell>
        </row>
      </sheetData>
      <sheetData sheetId="2883">
        <row r="1">
          <cell r="J1">
            <v>1.7453292519943295E-2</v>
          </cell>
        </row>
      </sheetData>
      <sheetData sheetId="2884">
        <row r="1">
          <cell r="J1">
            <v>1.7453292519943295E-2</v>
          </cell>
        </row>
      </sheetData>
      <sheetData sheetId="2885">
        <row r="1">
          <cell r="J1">
            <v>1.7453292519943295E-2</v>
          </cell>
        </row>
      </sheetData>
      <sheetData sheetId="2886">
        <row r="1">
          <cell r="J1">
            <v>1.7453292519943295E-2</v>
          </cell>
        </row>
      </sheetData>
      <sheetData sheetId="2887">
        <row r="1">
          <cell r="J1">
            <v>1.7453292519943295E-2</v>
          </cell>
        </row>
      </sheetData>
      <sheetData sheetId="2888">
        <row r="1">
          <cell r="J1">
            <v>1.7453292519943295E-2</v>
          </cell>
        </row>
      </sheetData>
      <sheetData sheetId="2889">
        <row r="1">
          <cell r="J1">
            <v>1.7453292519943295E-2</v>
          </cell>
        </row>
      </sheetData>
      <sheetData sheetId="2890">
        <row r="1">
          <cell r="J1">
            <v>1.7453292519943295E-2</v>
          </cell>
        </row>
      </sheetData>
      <sheetData sheetId="2891">
        <row r="1">
          <cell r="J1">
            <v>1.7453292519943295E-2</v>
          </cell>
        </row>
      </sheetData>
      <sheetData sheetId="2892">
        <row r="1">
          <cell r="J1">
            <v>1.7453292519943295E-2</v>
          </cell>
        </row>
      </sheetData>
      <sheetData sheetId="2893">
        <row r="1">
          <cell r="J1">
            <v>1.7453292519943295E-2</v>
          </cell>
        </row>
      </sheetData>
      <sheetData sheetId="2894">
        <row r="1">
          <cell r="J1">
            <v>1.7453292519943295E-2</v>
          </cell>
        </row>
      </sheetData>
      <sheetData sheetId="2895">
        <row r="1">
          <cell r="J1">
            <v>1.7453292519943295E-2</v>
          </cell>
        </row>
      </sheetData>
      <sheetData sheetId="2896">
        <row r="1">
          <cell r="J1">
            <v>1.7453292519943295E-2</v>
          </cell>
        </row>
      </sheetData>
      <sheetData sheetId="2897">
        <row r="1">
          <cell r="J1">
            <v>1.7453292519943295E-2</v>
          </cell>
        </row>
      </sheetData>
      <sheetData sheetId="2898">
        <row r="1">
          <cell r="J1">
            <v>1.7453292519943295E-2</v>
          </cell>
        </row>
      </sheetData>
      <sheetData sheetId="2899">
        <row r="1">
          <cell r="J1">
            <v>1.7453292519943295E-2</v>
          </cell>
        </row>
      </sheetData>
      <sheetData sheetId="2900">
        <row r="1">
          <cell r="J1">
            <v>1.7453292519943295E-2</v>
          </cell>
        </row>
      </sheetData>
      <sheetData sheetId="2901">
        <row r="1">
          <cell r="J1">
            <v>1.7453292519943295E-2</v>
          </cell>
        </row>
      </sheetData>
      <sheetData sheetId="2902">
        <row r="1">
          <cell r="J1">
            <v>1.7453292519943295E-2</v>
          </cell>
        </row>
      </sheetData>
      <sheetData sheetId="2903">
        <row r="1">
          <cell r="J1">
            <v>1.7453292519943295E-2</v>
          </cell>
        </row>
      </sheetData>
      <sheetData sheetId="2904">
        <row r="1">
          <cell r="J1">
            <v>1.7453292519943295E-2</v>
          </cell>
        </row>
      </sheetData>
      <sheetData sheetId="2905">
        <row r="1">
          <cell r="J1">
            <v>1.7453292519943295E-2</v>
          </cell>
        </row>
      </sheetData>
      <sheetData sheetId="2906">
        <row r="1">
          <cell r="J1">
            <v>1.7453292519943295E-2</v>
          </cell>
        </row>
      </sheetData>
      <sheetData sheetId="2907">
        <row r="1">
          <cell r="J1">
            <v>1.7453292519943295E-2</v>
          </cell>
        </row>
      </sheetData>
      <sheetData sheetId="2908">
        <row r="1">
          <cell r="J1">
            <v>1.7453292519943295E-2</v>
          </cell>
        </row>
      </sheetData>
      <sheetData sheetId="2909">
        <row r="1">
          <cell r="J1">
            <v>1.7453292519943295E-2</v>
          </cell>
        </row>
      </sheetData>
      <sheetData sheetId="2910">
        <row r="1">
          <cell r="J1">
            <v>1.7453292519943295E-2</v>
          </cell>
        </row>
      </sheetData>
      <sheetData sheetId="2911">
        <row r="1">
          <cell r="J1">
            <v>1.7453292519943295E-2</v>
          </cell>
        </row>
      </sheetData>
      <sheetData sheetId="2912">
        <row r="1">
          <cell r="J1">
            <v>1.7453292519943295E-2</v>
          </cell>
        </row>
      </sheetData>
      <sheetData sheetId="2913">
        <row r="1">
          <cell r="J1">
            <v>1.7453292519943295E-2</v>
          </cell>
        </row>
      </sheetData>
      <sheetData sheetId="2914">
        <row r="1">
          <cell r="J1">
            <v>1.7453292519943295E-2</v>
          </cell>
        </row>
      </sheetData>
      <sheetData sheetId="2915">
        <row r="1">
          <cell r="J1">
            <v>1.7453292519943295E-2</v>
          </cell>
        </row>
      </sheetData>
      <sheetData sheetId="2916">
        <row r="1">
          <cell r="J1">
            <v>1.7453292519943295E-2</v>
          </cell>
        </row>
      </sheetData>
      <sheetData sheetId="2917">
        <row r="1">
          <cell r="J1">
            <v>1.7453292519943295E-2</v>
          </cell>
        </row>
      </sheetData>
      <sheetData sheetId="2918">
        <row r="1">
          <cell r="J1">
            <v>1.7453292519943295E-2</v>
          </cell>
        </row>
      </sheetData>
      <sheetData sheetId="2919">
        <row r="1">
          <cell r="J1">
            <v>1.7453292519943295E-2</v>
          </cell>
        </row>
      </sheetData>
      <sheetData sheetId="2920">
        <row r="1">
          <cell r="J1">
            <v>1.7453292519943295E-2</v>
          </cell>
        </row>
      </sheetData>
      <sheetData sheetId="2921">
        <row r="1">
          <cell r="J1">
            <v>1.7453292519943295E-2</v>
          </cell>
        </row>
      </sheetData>
      <sheetData sheetId="2922">
        <row r="1">
          <cell r="J1">
            <v>1.7453292519943295E-2</v>
          </cell>
        </row>
      </sheetData>
      <sheetData sheetId="2923">
        <row r="1">
          <cell r="J1">
            <v>1.7453292519943295E-2</v>
          </cell>
        </row>
      </sheetData>
      <sheetData sheetId="2924">
        <row r="1">
          <cell r="J1">
            <v>1.7453292519943295E-2</v>
          </cell>
        </row>
      </sheetData>
      <sheetData sheetId="2925">
        <row r="1">
          <cell r="J1">
            <v>1.7453292519943295E-2</v>
          </cell>
        </row>
      </sheetData>
      <sheetData sheetId="2926">
        <row r="1">
          <cell r="J1">
            <v>1.7453292519943295E-2</v>
          </cell>
        </row>
      </sheetData>
      <sheetData sheetId="2927">
        <row r="1">
          <cell r="J1">
            <v>1.7453292519943295E-2</v>
          </cell>
        </row>
      </sheetData>
      <sheetData sheetId="2928">
        <row r="1">
          <cell r="J1">
            <v>1.7453292519943295E-2</v>
          </cell>
        </row>
      </sheetData>
      <sheetData sheetId="2929">
        <row r="1">
          <cell r="J1">
            <v>1.7453292519943295E-2</v>
          </cell>
        </row>
      </sheetData>
      <sheetData sheetId="2930">
        <row r="1">
          <cell r="J1">
            <v>1.7453292519943295E-2</v>
          </cell>
        </row>
      </sheetData>
      <sheetData sheetId="2931">
        <row r="1">
          <cell r="J1">
            <v>1.7453292519943295E-2</v>
          </cell>
        </row>
      </sheetData>
      <sheetData sheetId="2932">
        <row r="1">
          <cell r="J1">
            <v>1.7453292519943295E-2</v>
          </cell>
        </row>
      </sheetData>
      <sheetData sheetId="2933">
        <row r="1">
          <cell r="J1">
            <v>1.7453292519943295E-2</v>
          </cell>
        </row>
      </sheetData>
      <sheetData sheetId="2934">
        <row r="1">
          <cell r="J1">
            <v>1.7453292519943295E-2</v>
          </cell>
        </row>
      </sheetData>
      <sheetData sheetId="2935">
        <row r="1">
          <cell r="J1">
            <v>1.7453292519943295E-2</v>
          </cell>
        </row>
      </sheetData>
      <sheetData sheetId="2936">
        <row r="1">
          <cell r="J1">
            <v>1.7453292519943295E-2</v>
          </cell>
        </row>
      </sheetData>
      <sheetData sheetId="2937">
        <row r="1">
          <cell r="J1">
            <v>1.7453292519943295E-2</v>
          </cell>
        </row>
      </sheetData>
      <sheetData sheetId="2938">
        <row r="1">
          <cell r="J1">
            <v>1.7453292519943295E-2</v>
          </cell>
        </row>
      </sheetData>
      <sheetData sheetId="2939">
        <row r="1">
          <cell r="J1">
            <v>1.7453292519943295E-2</v>
          </cell>
        </row>
      </sheetData>
      <sheetData sheetId="2940">
        <row r="1">
          <cell r="J1">
            <v>1.7453292519943295E-2</v>
          </cell>
        </row>
      </sheetData>
      <sheetData sheetId="2941">
        <row r="1">
          <cell r="J1">
            <v>1.7453292519943295E-2</v>
          </cell>
        </row>
      </sheetData>
      <sheetData sheetId="2942">
        <row r="1">
          <cell r="J1">
            <v>1.7453292519943295E-2</v>
          </cell>
        </row>
      </sheetData>
      <sheetData sheetId="2943">
        <row r="1">
          <cell r="J1">
            <v>1.7453292519943295E-2</v>
          </cell>
        </row>
      </sheetData>
      <sheetData sheetId="2944">
        <row r="1">
          <cell r="J1">
            <v>1.7453292519943295E-2</v>
          </cell>
        </row>
      </sheetData>
      <sheetData sheetId="2945">
        <row r="1">
          <cell r="J1">
            <v>1.7453292519943295E-2</v>
          </cell>
        </row>
      </sheetData>
      <sheetData sheetId="2946">
        <row r="1">
          <cell r="J1">
            <v>1.7453292519943295E-2</v>
          </cell>
        </row>
      </sheetData>
      <sheetData sheetId="2947">
        <row r="1">
          <cell r="J1">
            <v>1.7453292519943295E-2</v>
          </cell>
        </row>
      </sheetData>
      <sheetData sheetId="2948">
        <row r="1">
          <cell r="J1">
            <v>1.7453292519943295E-2</v>
          </cell>
        </row>
      </sheetData>
      <sheetData sheetId="2949">
        <row r="1">
          <cell r="J1">
            <v>1.7453292519943295E-2</v>
          </cell>
        </row>
      </sheetData>
      <sheetData sheetId="2950">
        <row r="1">
          <cell r="J1">
            <v>1.7453292519943295E-2</v>
          </cell>
        </row>
      </sheetData>
      <sheetData sheetId="2951">
        <row r="1">
          <cell r="J1">
            <v>1.7453292519943295E-2</v>
          </cell>
        </row>
      </sheetData>
      <sheetData sheetId="2952">
        <row r="1">
          <cell r="J1">
            <v>1.7453292519943295E-2</v>
          </cell>
        </row>
      </sheetData>
      <sheetData sheetId="2953">
        <row r="1">
          <cell r="J1">
            <v>1.7453292519943295E-2</v>
          </cell>
        </row>
      </sheetData>
      <sheetData sheetId="2954">
        <row r="1">
          <cell r="J1">
            <v>1.7453292519943295E-2</v>
          </cell>
        </row>
      </sheetData>
      <sheetData sheetId="2955">
        <row r="1">
          <cell r="J1">
            <v>1.7453292519943295E-2</v>
          </cell>
        </row>
      </sheetData>
      <sheetData sheetId="2956">
        <row r="1">
          <cell r="J1">
            <v>1.7453292519943295E-2</v>
          </cell>
        </row>
      </sheetData>
      <sheetData sheetId="2957">
        <row r="1">
          <cell r="J1">
            <v>1.7453292519943295E-2</v>
          </cell>
        </row>
      </sheetData>
      <sheetData sheetId="2958">
        <row r="1">
          <cell r="J1">
            <v>1.7453292519943295E-2</v>
          </cell>
        </row>
      </sheetData>
      <sheetData sheetId="2959">
        <row r="1">
          <cell r="J1">
            <v>1.7453292519943295E-2</v>
          </cell>
        </row>
      </sheetData>
      <sheetData sheetId="2960">
        <row r="1">
          <cell r="J1">
            <v>1.7453292519943295E-2</v>
          </cell>
        </row>
      </sheetData>
      <sheetData sheetId="2961">
        <row r="1">
          <cell r="J1">
            <v>1.7453292519943295E-2</v>
          </cell>
        </row>
      </sheetData>
      <sheetData sheetId="2962">
        <row r="1">
          <cell r="J1">
            <v>1.7453292519943295E-2</v>
          </cell>
        </row>
      </sheetData>
      <sheetData sheetId="2963">
        <row r="1">
          <cell r="J1">
            <v>1.7453292519943295E-2</v>
          </cell>
        </row>
      </sheetData>
      <sheetData sheetId="2964">
        <row r="1">
          <cell r="J1">
            <v>1.7453292519943295E-2</v>
          </cell>
        </row>
      </sheetData>
      <sheetData sheetId="2965">
        <row r="1">
          <cell r="J1">
            <v>1.7453292519943295E-2</v>
          </cell>
        </row>
      </sheetData>
      <sheetData sheetId="2966">
        <row r="1">
          <cell r="J1">
            <v>1.7453292519943295E-2</v>
          </cell>
        </row>
      </sheetData>
      <sheetData sheetId="2967">
        <row r="1">
          <cell r="J1">
            <v>1.7453292519943295E-2</v>
          </cell>
        </row>
      </sheetData>
      <sheetData sheetId="2968">
        <row r="1">
          <cell r="J1">
            <v>1.7453292519943295E-2</v>
          </cell>
        </row>
      </sheetData>
      <sheetData sheetId="2969">
        <row r="1">
          <cell r="J1">
            <v>1.7453292519943295E-2</v>
          </cell>
        </row>
      </sheetData>
      <sheetData sheetId="2970">
        <row r="1">
          <cell r="J1">
            <v>1.7453292519943295E-2</v>
          </cell>
        </row>
      </sheetData>
      <sheetData sheetId="2971">
        <row r="1">
          <cell r="J1">
            <v>1.7453292519943295E-2</v>
          </cell>
        </row>
      </sheetData>
      <sheetData sheetId="2972">
        <row r="1">
          <cell r="J1">
            <v>1.7453292519943295E-2</v>
          </cell>
        </row>
      </sheetData>
      <sheetData sheetId="2973">
        <row r="1">
          <cell r="J1">
            <v>1.7453292519943295E-2</v>
          </cell>
        </row>
      </sheetData>
      <sheetData sheetId="2974">
        <row r="1">
          <cell r="J1">
            <v>1.7453292519943295E-2</v>
          </cell>
        </row>
      </sheetData>
      <sheetData sheetId="2975">
        <row r="1">
          <cell r="J1">
            <v>1.7453292519943295E-2</v>
          </cell>
        </row>
      </sheetData>
      <sheetData sheetId="2976">
        <row r="1">
          <cell r="J1">
            <v>1.7453292519943295E-2</v>
          </cell>
        </row>
      </sheetData>
      <sheetData sheetId="2977">
        <row r="1">
          <cell r="J1">
            <v>1.7453292519943295E-2</v>
          </cell>
        </row>
      </sheetData>
      <sheetData sheetId="2978">
        <row r="1">
          <cell r="J1">
            <v>1.7453292519943295E-2</v>
          </cell>
        </row>
      </sheetData>
      <sheetData sheetId="2979">
        <row r="1">
          <cell r="J1">
            <v>1.7453292519943295E-2</v>
          </cell>
        </row>
      </sheetData>
      <sheetData sheetId="2980">
        <row r="1">
          <cell r="J1">
            <v>1.7453292519943295E-2</v>
          </cell>
        </row>
      </sheetData>
      <sheetData sheetId="2981">
        <row r="1">
          <cell r="J1">
            <v>1.7453292519943295E-2</v>
          </cell>
        </row>
      </sheetData>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ow r="1">
          <cell r="J1">
            <v>1.7453292519943295E-2</v>
          </cell>
        </row>
      </sheetData>
      <sheetData sheetId="3009" refreshError="1"/>
      <sheetData sheetId="3010" refreshError="1"/>
      <sheetData sheetId="3011" refreshError="1"/>
      <sheetData sheetId="3012" refreshError="1"/>
      <sheetData sheetId="3013" refreshError="1"/>
      <sheetData sheetId="3014">
        <row r="1">
          <cell r="J1">
            <v>1.7453292519943295E-2</v>
          </cell>
        </row>
      </sheetData>
      <sheetData sheetId="3015">
        <row r="1">
          <cell r="J1">
            <v>1.7453292519943295E-2</v>
          </cell>
        </row>
      </sheetData>
      <sheetData sheetId="3016" refreshError="1"/>
      <sheetData sheetId="3017">
        <row r="1">
          <cell r="J1">
            <v>1.7453292519943295E-2</v>
          </cell>
        </row>
      </sheetData>
      <sheetData sheetId="3018">
        <row r="1">
          <cell r="J1">
            <v>1.7453292519943295E-2</v>
          </cell>
        </row>
      </sheetData>
      <sheetData sheetId="3019">
        <row r="1">
          <cell r="J1">
            <v>1.7453292519943295E-2</v>
          </cell>
        </row>
      </sheetData>
      <sheetData sheetId="3020">
        <row r="1">
          <cell r="J1">
            <v>1.7453292519943295E-2</v>
          </cell>
        </row>
      </sheetData>
      <sheetData sheetId="3021">
        <row r="1">
          <cell r="J1">
            <v>1.7453292519943295E-2</v>
          </cell>
        </row>
      </sheetData>
      <sheetData sheetId="3022">
        <row r="1">
          <cell r="J1">
            <v>1.7453292519943295E-2</v>
          </cell>
        </row>
      </sheetData>
      <sheetData sheetId="3023">
        <row r="1">
          <cell r="J1">
            <v>1.7453292519943295E-2</v>
          </cell>
        </row>
      </sheetData>
      <sheetData sheetId="3024">
        <row r="1">
          <cell r="J1">
            <v>1.7453292519943295E-2</v>
          </cell>
        </row>
      </sheetData>
      <sheetData sheetId="3025">
        <row r="1">
          <cell r="J1">
            <v>1.7453292519943295E-2</v>
          </cell>
        </row>
      </sheetData>
      <sheetData sheetId="3026">
        <row r="1">
          <cell r="J1">
            <v>1.7453292519943295E-2</v>
          </cell>
        </row>
      </sheetData>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ow r="1">
          <cell r="J1">
            <v>1.7453292519943295E-2</v>
          </cell>
        </row>
      </sheetData>
      <sheetData sheetId="3043" refreshError="1"/>
      <sheetData sheetId="3044" refreshError="1"/>
      <sheetData sheetId="3045" refreshError="1"/>
      <sheetData sheetId="3046" refreshError="1"/>
      <sheetData sheetId="3047" refreshError="1"/>
      <sheetData sheetId="3048" refreshError="1"/>
      <sheetData sheetId="3049">
        <row r="1">
          <cell r="J1">
            <v>1.7453292519943295E-2</v>
          </cell>
        </row>
      </sheetData>
      <sheetData sheetId="3050" refreshError="1"/>
      <sheetData sheetId="3051" refreshError="1"/>
      <sheetData sheetId="3052" refreshError="1"/>
      <sheetData sheetId="3053" refreshError="1"/>
      <sheetData sheetId="3054">
        <row r="1">
          <cell r="J1">
            <v>1.7453292519943295E-2</v>
          </cell>
        </row>
      </sheetData>
      <sheetData sheetId="3055" refreshError="1"/>
      <sheetData sheetId="3056" refreshError="1"/>
      <sheetData sheetId="3057">
        <row r="1">
          <cell r="J1">
            <v>1.7453292519943295E-2</v>
          </cell>
        </row>
      </sheetData>
      <sheetData sheetId="3058" refreshError="1"/>
      <sheetData sheetId="3059" refreshError="1"/>
      <sheetData sheetId="3060" refreshError="1"/>
      <sheetData sheetId="3061" refreshError="1"/>
      <sheetData sheetId="3062" refreshError="1"/>
      <sheetData sheetId="3063">
        <row r="1">
          <cell r="J1">
            <v>1.7453292519943295E-2</v>
          </cell>
        </row>
      </sheetData>
      <sheetData sheetId="3064" refreshError="1"/>
      <sheetData sheetId="3065" refreshError="1"/>
      <sheetData sheetId="3066" refreshError="1"/>
      <sheetData sheetId="3067">
        <row r="1">
          <cell r="J1">
            <v>1.7453292519943295E-2</v>
          </cell>
        </row>
      </sheetData>
      <sheetData sheetId="3068" refreshError="1"/>
      <sheetData sheetId="3069" refreshError="1"/>
      <sheetData sheetId="3070" refreshError="1"/>
      <sheetData sheetId="3071">
        <row r="1">
          <cell r="J1">
            <v>1.7453292519943295E-2</v>
          </cell>
        </row>
      </sheetData>
      <sheetData sheetId="3072">
        <row r="1">
          <cell r="J1">
            <v>1.7453292519943295E-2</v>
          </cell>
        </row>
      </sheetData>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ow r="1">
          <cell r="J1">
            <v>1.7453292519943295E-2</v>
          </cell>
        </row>
      </sheetData>
      <sheetData sheetId="3083">
        <row r="1">
          <cell r="J1">
            <v>1.7453292519943295E-2</v>
          </cell>
        </row>
      </sheetData>
      <sheetData sheetId="3084" refreshError="1"/>
      <sheetData sheetId="3085" refreshError="1"/>
      <sheetData sheetId="3086" refreshError="1"/>
      <sheetData sheetId="3087" refreshError="1"/>
      <sheetData sheetId="3088" refreshError="1"/>
      <sheetData sheetId="3089" refreshError="1"/>
      <sheetData sheetId="3090" refreshError="1"/>
      <sheetData sheetId="3091">
        <row r="1">
          <cell r="J1">
            <v>1.7453292519943295E-2</v>
          </cell>
        </row>
      </sheetData>
      <sheetData sheetId="3092" refreshError="1"/>
      <sheetData sheetId="3093"/>
      <sheetData sheetId="3094">
        <row r="1">
          <cell r="J1">
            <v>1.7453292519943295E-2</v>
          </cell>
        </row>
      </sheetData>
      <sheetData sheetId="3095"/>
      <sheetData sheetId="3096">
        <row r="1">
          <cell r="J1">
            <v>1.7453292519943295E-2</v>
          </cell>
        </row>
      </sheetData>
      <sheetData sheetId="3097">
        <row r="1">
          <cell r="J1">
            <v>1.7453292519943295E-2</v>
          </cell>
        </row>
      </sheetData>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sheetData sheetId="3128">
        <row r="1">
          <cell r="J1">
            <v>1.7453292519943295E-2</v>
          </cell>
        </row>
      </sheetData>
      <sheetData sheetId="3129" refreshError="1"/>
      <sheetData sheetId="3130">
        <row r="1">
          <cell r="J1">
            <v>1.7453292519943295E-2</v>
          </cell>
        </row>
      </sheetData>
      <sheetData sheetId="3131" refreshError="1"/>
      <sheetData sheetId="3132" refreshError="1"/>
      <sheetData sheetId="3133" refreshError="1"/>
      <sheetData sheetId="3134" refreshError="1"/>
      <sheetData sheetId="3135" refreshError="1"/>
      <sheetData sheetId="3136"/>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ow r="1">
          <cell r="J1">
            <v>1.7453292519943295E-2</v>
          </cell>
        </row>
      </sheetData>
      <sheetData sheetId="3146" refreshError="1"/>
      <sheetData sheetId="3147" refreshError="1"/>
      <sheetData sheetId="3148" refreshError="1"/>
      <sheetData sheetId="3149" refreshError="1"/>
      <sheetData sheetId="3150"/>
      <sheetData sheetId="3151" refreshError="1"/>
      <sheetData sheetId="3152" refreshError="1"/>
      <sheetData sheetId="3153" refreshError="1"/>
      <sheetData sheetId="3154" refreshError="1"/>
      <sheetData sheetId="3155" refreshError="1"/>
      <sheetData sheetId="3156" refreshError="1"/>
      <sheetData sheetId="3157" refreshError="1"/>
      <sheetData sheetId="3158">
        <row r="1">
          <cell r="J1">
            <v>1.7453292519943295E-2</v>
          </cell>
        </row>
      </sheetData>
      <sheetData sheetId="3159" refreshError="1"/>
      <sheetData sheetId="3160" refreshError="1"/>
      <sheetData sheetId="3161" refreshError="1"/>
      <sheetData sheetId="3162" refreshError="1"/>
      <sheetData sheetId="3163" refreshError="1"/>
      <sheetData sheetId="3164" refreshError="1"/>
      <sheetData sheetId="3165" refreshError="1"/>
      <sheetData sheetId="3166">
        <row r="1">
          <cell r="J1">
            <v>1.7453292519943295E-2</v>
          </cell>
        </row>
      </sheetData>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ow r="1">
          <cell r="J1">
            <v>1.7453292519943295E-2</v>
          </cell>
        </row>
      </sheetData>
      <sheetData sheetId="3286" refreshError="1"/>
      <sheetData sheetId="3287" refreshError="1"/>
      <sheetData sheetId="3288" refreshError="1"/>
      <sheetData sheetId="3289"/>
      <sheetData sheetId="3290"/>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ow r="1">
          <cell r="J1">
            <v>1.7453292519943295E-2</v>
          </cell>
        </row>
      </sheetData>
      <sheetData sheetId="3326">
        <row r="1">
          <cell r="J1">
            <v>1.7453292519943295E-2</v>
          </cell>
        </row>
      </sheetData>
      <sheetData sheetId="3327">
        <row r="1">
          <cell r="J1">
            <v>1.7453292519943295E-2</v>
          </cell>
        </row>
      </sheetData>
      <sheetData sheetId="3328">
        <row r="1">
          <cell r="J1">
            <v>1.7453292519943295E-2</v>
          </cell>
        </row>
      </sheetData>
      <sheetData sheetId="3329">
        <row r="1">
          <cell r="J1">
            <v>1.7453292519943295E-2</v>
          </cell>
        </row>
      </sheetData>
      <sheetData sheetId="3330">
        <row r="1">
          <cell r="J1">
            <v>1.7453292519943295E-2</v>
          </cell>
        </row>
      </sheetData>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refreshError="1"/>
      <sheetData sheetId="3368"/>
      <sheetData sheetId="3369" refreshError="1"/>
      <sheetData sheetId="3370" refreshError="1"/>
      <sheetData sheetId="337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ow r="1">
          <cell r="J1">
            <v>1.7453292519943295E-2</v>
          </cell>
        </row>
      </sheetData>
      <sheetData sheetId="3390" refreshError="1"/>
      <sheetData sheetId="3391" refreshError="1"/>
      <sheetData sheetId="3392" refreshError="1"/>
      <sheetData sheetId="3393" refreshError="1"/>
      <sheetData sheetId="3394" refreshError="1"/>
      <sheetData sheetId="3395" refreshError="1"/>
      <sheetData sheetId="3396" refreshError="1"/>
      <sheetData sheetId="3397">
        <row r="1">
          <cell r="J1">
            <v>1.7453292519943295E-2</v>
          </cell>
        </row>
      </sheetData>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ow r="1">
          <cell r="J1">
            <v>1.7453292519943295E-2</v>
          </cell>
        </row>
      </sheetData>
      <sheetData sheetId="3411">
        <row r="1">
          <cell r="J1">
            <v>1.7453292519943295E-2</v>
          </cell>
        </row>
      </sheetData>
      <sheetData sheetId="3412" refreshError="1"/>
      <sheetData sheetId="3413" refreshError="1"/>
      <sheetData sheetId="3414">
        <row r="1">
          <cell r="J1">
            <v>1.7453292519943295E-2</v>
          </cell>
        </row>
      </sheetData>
      <sheetData sheetId="3415">
        <row r="1">
          <cell r="J1">
            <v>1.7453292519943295E-2</v>
          </cell>
        </row>
      </sheetData>
      <sheetData sheetId="3416" refreshError="1"/>
      <sheetData sheetId="3417" refreshError="1"/>
      <sheetData sheetId="3418">
        <row r="1">
          <cell r="J1">
            <v>1.7453292519943295E-2</v>
          </cell>
        </row>
      </sheetData>
      <sheetData sheetId="3419" refreshError="1"/>
      <sheetData sheetId="3420" refreshError="1"/>
      <sheetData sheetId="3421">
        <row r="1">
          <cell r="J1">
            <v>1.7453292519943295E-2</v>
          </cell>
        </row>
      </sheetData>
      <sheetData sheetId="3422" refreshError="1"/>
      <sheetData sheetId="3423">
        <row r="1">
          <cell r="J1">
            <v>1.7453292519943295E-2</v>
          </cell>
        </row>
      </sheetData>
      <sheetData sheetId="3424" refreshError="1"/>
      <sheetData sheetId="3425">
        <row r="1">
          <cell r="J1">
            <v>1.7453292519943295E-2</v>
          </cell>
        </row>
      </sheetData>
      <sheetData sheetId="3426">
        <row r="1">
          <cell r="J1">
            <v>1.7453292519943295E-2</v>
          </cell>
        </row>
      </sheetData>
      <sheetData sheetId="3427">
        <row r="1">
          <cell r="J1">
            <v>1.7453292519943295E-2</v>
          </cell>
        </row>
      </sheetData>
      <sheetData sheetId="3428" refreshError="1"/>
      <sheetData sheetId="3429" refreshError="1"/>
      <sheetData sheetId="3430" refreshError="1"/>
      <sheetData sheetId="3431">
        <row r="1">
          <cell r="J1">
            <v>1.7453292519943295E-2</v>
          </cell>
        </row>
      </sheetData>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ow r="1">
          <cell r="J1">
            <v>1.7453292519943295E-2</v>
          </cell>
        </row>
      </sheetData>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ow r="1">
          <cell r="J1">
            <v>1.7453292519943295E-2</v>
          </cell>
        </row>
      </sheetData>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sheetData sheetId="3505" refreshError="1"/>
      <sheetData sheetId="3506" refreshError="1"/>
      <sheetData sheetId="3507"/>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ow r="1">
          <cell r="J1">
            <v>1.7453292519943295E-2</v>
          </cell>
        </row>
      </sheetData>
      <sheetData sheetId="3595" refreshError="1"/>
      <sheetData sheetId="3596" refreshError="1"/>
      <sheetData sheetId="3597" refreshError="1"/>
      <sheetData sheetId="3598"/>
      <sheetData sheetId="3599"/>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q"/>
      <sheetName val="material"/>
      <sheetName val="labor"/>
      <sheetName val="equipment"/>
      <sheetName val="upa"/>
      <sheetName val="SPT vs PHI"/>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Cover-MEstt_"/>
      <sheetName val="ABST(PART_B)_"/>
      <sheetName val="F6-Gnrl_Abstrt"/>
      <sheetName val="sub-data_"/>
      <sheetName val="sub_estt"/>
      <sheetName val="lead-st"/>
      <sheetName val="rdamdata"/>
      <sheetName val="Work_sheet"/>
      <sheetName val="Common "/>
      <sheetName val="r"/>
      <sheetName val="Cover-MEstt_1"/>
      <sheetName val="ABST(PART_B)_1"/>
      <sheetName val="F6-Gnrl_Abstrt1"/>
      <sheetName val="sub-data_1"/>
      <sheetName val="Data_F8_BTR1"/>
      <sheetName val="sub_estt1"/>
      <sheetName val="Common_"/>
      <sheetName val="Lead statement ss5"/>
      <sheetName val="MRATES"/>
      <sheetName val="DATA_PRG"/>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nodes"/>
      <sheetName val="int-Dia"/>
      <sheetName val="JAWAHAR-hyd-original"/>
      <sheetName val="Bitumen trunk"/>
      <sheetName val="Feeder"/>
      <sheetName val="R99 etc"/>
      <sheetName val="Trunk unpaved"/>
      <sheetName val="maya"/>
      <sheetName val="BWSCPlt"/>
      <sheetName val="CPI"/>
      <sheetName val="WPI C"/>
      <sheetName val="WPI all"/>
      <sheetName val="WPI HM"/>
      <sheetName val="WPI S"/>
      <sheetName val="sub-dapa "/>
      <sheetName val="Plant 㫨  Machinery"/>
      <sheetName val="LS"/>
      <sheetName val="Cover"/>
      <sheetName val="Rate"/>
      <sheetName val="PM&amp;GM"/>
      <sheetName val="AV-PVC"/>
      <sheetName val="DI gate-DI"/>
      <sheetName val="DIgate_PVC "/>
      <sheetName val="sg-clay(d)"/>
      <sheetName val="DATA-BASE"/>
      <sheetName val="DATA-ABSTRACT"/>
      <sheetName val="Bridge Data 2005-06"/>
      <sheetName val="DATA_ENTRY"/>
      <sheetName val="SPT vs PHI"/>
      <sheetName val="Data 07-08 "/>
      <sheetName val="SSR 2015-16"/>
      <sheetName val="DATA SHEET FOR 2012 - 13"/>
      <sheetName val="Main sheet"/>
      <sheetName val="Nspt-smp-final-ORIGINAL"/>
      <sheetName val="Sorted"/>
      <sheetName val="ABS"/>
      <sheetName val="SUMP1420KL@HW"/>
      <sheetName val="Sheet2"/>
      <sheetName val="Rates"/>
      <sheetName val="Data-ELSR"/>
      <sheetName val=" Data -Valves"/>
      <sheetName val="zone-8"/>
      <sheetName val="MHNO_LEV"/>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Sheet9"/>
      <sheetName val="gen"/>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hdpe_basic"/>
      <sheetName val="pvc_basic"/>
      <sheetName val="Boq"/>
      <sheetName val="TBAL9697 -group wise  sdpl"/>
      <sheetName val="Process"/>
      <sheetName val="Specification report"/>
      <sheetName val="1V800"/>
      <sheetName val="Rd.Est"/>
      <sheetName val="p&amp;m"/>
      <sheetName val="habs-details"/>
      <sheetName val="hab-details"/>
      <sheetName val="INPUT-DATA"/>
      <sheetName val="DL CAL"/>
      <sheetName val="SSR 2014-15 Rates"/>
      <sheetName val="Flanged Beams"/>
      <sheetName val="Rectangular Beam"/>
      <sheetName val="not req 3"/>
      <sheetName val="ultmom"/>
      <sheetName val="dlvoid"/>
      <sheetName val="final abstract"/>
      <sheetName val="detail'02"/>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Data rough"/>
      <sheetName val="Convey"/>
      <sheetName val="bundqty"/>
      <sheetName val="ESTIMATE"/>
      <sheetName val="Mortars"/>
      <sheetName val="hdpe weights"/>
      <sheetName val="data existing_do not delete"/>
      <sheetName val="m1"/>
      <sheetName val="detls"/>
      <sheetName val="SSR 2010-11 Rates"/>
      <sheetName val="Data well"/>
      <sheetName val="Lead Distance"/>
      <sheetName val="WATER-HAMMER"/>
      <sheetName val="crop water req.(Kh)  "/>
      <sheetName val="Bund"/>
      <sheetName val="C.D.Abs.Est."/>
      <sheetName val="20kL-design-final"/>
      <sheetName val="wh"/>
      <sheetName val="AV-HDPE"/>
      <sheetName val="Di_gate-HDPE"/>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Formulas"/>
      <sheetName val="SITE OVERHEADS"/>
      <sheetName val="BALAN1"/>
      <sheetName val="BTR"/>
      <sheetName val="Line"/>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REF"/>
      <sheetName val="checked"/>
      <sheetName val="pop"/>
      <sheetName val="ssr-rates"/>
      <sheetName val="1-Pop Proj"/>
      <sheetName val="sand"/>
      <sheetName val="stone"/>
      <sheetName val="Hyd_Stmt"/>
      <sheetName val="Quarry"/>
      <sheetName val="CRUST"/>
      <sheetName val="QDTS"/>
      <sheetName val="nandipet intra"/>
      <sheetName val="Detailed"/>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BS8007"/>
      <sheetName val="D2_CO"/>
      <sheetName val="Sheet3"/>
      <sheetName val="dump"/>
      <sheetName val="factors"/>
      <sheetName val="data-WC"/>
      <sheetName val="foundation(V)"/>
      <sheetName val="Main"/>
      <sheetName val="Road data-TDR"/>
      <sheetName val="sup dat"/>
      <sheetName val="DATA SHEET FOR 2014-15"/>
      <sheetName val="SSR 2016-17"/>
      <sheetName val="TCS_Schedule (2)"/>
      <sheetName val="137-140"/>
      <sheetName val="141-142"/>
      <sheetName val="ElectricalSSR"/>
      <sheetName val="Earthwork MCW"/>
      <sheetName val="TCS Proposed"/>
      <sheetName val="other rates"/>
      <sheetName val="MTC-estimate"/>
      <sheetName val="Gen Abs"/>
      <sheetName val="DATA-CD"/>
      <sheetName val="AV-DI"/>
      <sheetName val="scour-DI-CI"/>
      <sheetName val="scour-pvc-hdpe-psc-bwsc"/>
      <sheetName val="Bill_amt_qty_cc_1"/>
      <sheetName val="Data-2010-11"/>
      <sheetName val="PLAN_FEB97"/>
      <sheetName val="MRMECADAMoad data"/>
      <sheetName val="Road Detail Est."/>
      <sheetName val="1000000000000"/>
      <sheetName val="Drains Est"/>
      <sheetName val="Relig-place"/>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Data.F8.BTR"/>
      <sheetName val="Boq"/>
      <sheetName val="TBAL9697 -group wise  sdp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GN-ST-10"/>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iture - specification"/>
      <sheetName val="furniture (2)"/>
      <sheetName val="COVER PG."/>
      <sheetName val="RMSA 3 - BOQ"/>
      <sheetName val="Sheet1 (2)"/>
      <sheetName val="FINAL ABSTRACT"/>
      <sheetName val="GROUND FLOOR"/>
      <sheetName val="GF COMP"/>
      <sheetName val="FIRST FLOOR"/>
      <sheetName val="FF COMP"/>
      <sheetName val="toilet block"/>
      <sheetName val="Toilet (C)"/>
      <sheetName val="ELE (2)"/>
      <sheetName val="Electrical-(C)"/>
      <sheetName val="LEAD"/>
      <sheetName val="C-data (2)"/>
      <sheetName val="C-data"/>
      <sheetName val="FIRST FLOOR (PART B)"/>
      <sheetName val="ELE (3)"/>
      <sheetName val="El Data"/>
      <sheetName val="D&amp;W DATA (1)"/>
      <sheetName val="WS-DATA"/>
      <sheetName val="doors data"/>
      <sheetName val="WINDOWS DATA"/>
      <sheetName val="Ventilators "/>
      <sheetName val="ABATRACT -G.O. 94"/>
      <sheetName val="G.O-94-CEMENT"/>
      <sheetName val="G.O-94 -STEEL"/>
      <sheetName val="load1"/>
      <sheetName val="details1"/>
      <sheetName val="Electrical1"/>
      <sheetName val="load"/>
      <sheetName val="details"/>
      <sheetName val="obd data"/>
      <sheetName val="Conv"/>
      <sheetName val="Basic Data"/>
      <sheetName val="Joinary"/>
      <sheetName val="Data.F8.BTR"/>
      <sheetName val="Estimate "/>
      <sheetName val="m"/>
      <sheetName val="DATA"/>
      <sheetName val="Class IV Qtr. Ele"/>
      <sheetName val="Lead statement"/>
      <sheetName val="r"/>
      <sheetName val="data existing_do not delete"/>
      <sheetName val="Material"/>
      <sheetName val="Works"/>
      <sheetName val="RMR"/>
      <sheetName val="General"/>
      <sheetName val="MRATES"/>
      <sheetName val="Bitumen trunk"/>
      <sheetName val="Feeder"/>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F7-1v1000-0_(3)"/>
      <sheetName val="ABST(PART_B)_"/>
      <sheetName val="F6-Gnrl_Abstrt"/>
      <sheetName val="Cover-MEstt_"/>
      <sheetName val="Road Detail Est."/>
      <sheetName val="Road data"/>
      <sheetName val="Levels"/>
      <sheetName val="detls"/>
      <sheetName val="r"/>
      <sheetName val="cert"/>
      <sheetName val="R/ad Detail Est."/>
      <sheetName val="F7-1v1000-0_(3)1"/>
      <sheetName val="ABST(PART_B)_1"/>
      <sheetName val="F6-Gnrl_Abstrt1"/>
      <sheetName val="Cover-MEstt_1"/>
      <sheetName val="Road_Detail_Est_"/>
      <sheetName val="Road_data"/>
      <sheetName val="rdamdata"/>
      <sheetName val="leads"/>
      <sheetName val="R_ad Detail Est."/>
      <sheetName val="int-Dia-pvc"/>
      <sheetName val="Input"/>
      <sheetName val="pvc-pipe-rates"/>
      <sheetName val="Specification"/>
      <sheetName val="Plant &amp;  Machinery"/>
      <sheetName val="sch"/>
      <sheetName val="RMR"/>
      <sheetName val="ssr-rates"/>
      <sheetName val="0000000000000"/>
      <sheetName val="R_Det"/>
      <sheetName val="Material"/>
      <sheetName val="Labour"/>
      <sheetName val="MRATES"/>
      <sheetName val="t_prsr"/>
      <sheetName val="wh"/>
      <sheetName val="[Yamanapalli to Mahamutharam (M"/>
      <sheetName val="quarry"/>
      <sheetName val="lead-st"/>
      <sheetName val="Rate"/>
      <sheetName val=" data sheet "/>
      <sheetName val="PVC_dia"/>
      <sheetName val="Bitumen trunk"/>
      <sheetName val="Feeder"/>
      <sheetName val="R99 etc"/>
      <sheetName val="Trunk unpaved"/>
      <sheetName val="Cd"/>
      <sheetName val="Cs"/>
      <sheetName val="CPIPE"/>
      <sheetName val="THK"/>
      <sheetName val="CPIPE 1"/>
      <sheetName val="CABLE DATA"/>
      <sheetName val="LEAD STATEMENT"/>
      <sheetName val="m1"/>
      <sheetName val="_Yamanapalli to Mahamutharam (M"/>
      <sheetName val="temp-SDData (2)"/>
      <sheetName val="coverpage"/>
      <sheetName val="l"/>
      <sheetName val="maya"/>
      <sheetName val="1-Pop Proj"/>
      <sheetName val="1V of 2m slab"/>
      <sheetName val="2V of 3.0Mslab"/>
      <sheetName val="Sheet1"/>
      <sheetName val="BWSCPlt"/>
      <sheetName val="CI"/>
      <sheetName val="DI"/>
      <sheetName val="G.R.P"/>
      <sheetName val="HDPE"/>
      <sheetName val="PSC REVISED"/>
      <sheetName val="pvc"/>
      <sheetName val="DATA SHEET"/>
      <sheetName val="sand"/>
      <sheetName val="stone"/>
      <sheetName val="index"/>
      <sheetName val="pvc-rates"/>
      <sheetName val="PVC weights"/>
      <sheetName val="Sheet2"/>
      <sheetName val="1V800"/>
      <sheetName val="Line"/>
      <sheetName val="_Yamanapalli_to_Mahamutharam__2"/>
      <sheetName val="Common "/>
      <sheetName val="Boq"/>
      <sheetName val="F7-1v1000-0_(3)2"/>
      <sheetName val="ABST(PART_B)_2"/>
      <sheetName val="F6-Gnrl_Abstrt2"/>
      <sheetName val="Cover-MEstt_2"/>
      <sheetName val="Road_Detail_Est_1"/>
      <sheetName val="Road_data1"/>
      <sheetName val="R/ad_Detail_Est_"/>
      <sheetName val="R_ad_Detail_Est_"/>
      <sheetName val="Plant_&amp;__Machinery"/>
      <sheetName val="COVER"/>
      <sheetName val="F7-1v1000-0_(3)3"/>
      <sheetName val="ABST(PART_B)_3"/>
      <sheetName val="F6-Gnrl_Abstrt3"/>
      <sheetName val="Cover-MEstt_3"/>
      <sheetName val="Road_Detail_Est_2"/>
      <sheetName val="Road_data2"/>
      <sheetName val="R/ad_Detail_Est_1"/>
      <sheetName val="R_ad_Detail_Est_1"/>
      <sheetName val="Plant_&amp;__Machinery1"/>
      <sheetName val="RECAPITULATION"/>
      <sheetName val="final abstract"/>
      <sheetName val="BOQ_Direct_selling cost"/>
      <sheetName val="Rate analysis"/>
      <sheetName val="Data.F8.BTR"/>
      <sheetName val="GROUND FLOOR"/>
      <sheetName val="v"/>
      <sheetName val="R_Det esst"/>
      <sheetName val="CD_All_No_"/>
      <sheetName val="GA"/>
      <sheetName val="m"/>
      <sheetName val="Rising Main"/>
      <sheetName val="Data_Renuals"/>
      <sheetName val="mlead"/>
      <sheetName val="DATA_PRG"/>
      <sheetName val="_Yamanapalli_to_Mahamutharam__3"/>
      <sheetName val="LEAD.2014-15 West"/>
      <sheetName val="MTC-estimate"/>
      <sheetName val="Staff Acco."/>
      <sheetName val="Usage"/>
      <sheetName val="well-cap"/>
      <sheetName val="Sorted"/>
      <sheetName val="water-hammar-strenght"/>
      <sheetName val="WATER-HAMMER"/>
      <sheetName val="hdpe weights"/>
      <sheetName val="Nspt-smp-final-ORIGINAL"/>
      <sheetName val="Cable-data"/>
      <sheetName val="_Yamanapalli_to_Mahamutharam__4"/>
      <sheetName val="_Yamanapalli_to_Mahamutharam__5"/>
      <sheetName val="p&amp;m"/>
      <sheetName val="Specification report"/>
      <sheetName val="BOXCELL"/>
      <sheetName val="BOXCULVERT"/>
      <sheetName val="Cut Fill"/>
      <sheetName val="FORM5"/>
      <sheetName val="Habitation"/>
      <sheetName val="Maintenance"/>
      <sheetName val="Proforma B"/>
      <sheetName val="RET "/>
      <sheetName val="TOE"/>
      <sheetName val="Traffic"/>
      <sheetName val="Estt"/>
      <sheetName val="Analy"/>
      <sheetName val="HDPE-pipe-rates"/>
      <sheetName val="id"/>
      <sheetName val="Lead Distance"/>
      <sheetName val="Road-furniture "/>
      <sheetName val="Analysis-NH-Roads"/>
      <sheetName val="TBAL9697 -group wise  sdpl"/>
      <sheetName val="JAWAHAR-hyd-original"/>
      <sheetName val="LEAD (2)"/>
      <sheetName val="HS 1"/>
      <sheetName val="wh_data"/>
      <sheetName val="wh_data_R"/>
      <sheetName val="CPHEEO"/>
      <sheetName val="Sheet1 (2)"/>
      <sheetName val="ewst"/>
      <sheetName val="mas_hab"/>
      <sheetName val="11.habitations"/>
      <sheetName val="AV-HDPE"/>
      <sheetName val="Di_gate-HDPE"/>
      <sheetName val="habs-details"/>
      <sheetName val="int-Dia"/>
      <sheetName val="habs-list"/>
      <sheetName val="pop"/>
      <sheetName val="Data "/>
      <sheetName val="PM&amp;GM"/>
      <sheetName val="mroad data"/>
      <sheetName val="abs"/>
      <sheetName val="PUMP_DATA"/>
      <sheetName val="int-Dia-hdpe"/>
      <sheetName val="CBL_SIZE"/>
      <sheetName val="Load List"/>
      <sheetName val="CBL_OD"/>
      <sheetName val="FORM7"/>
      <sheetName val="AV_AC"/>
      <sheetName val="di_Gate_AC"/>
      <sheetName val="Digate-BWSCP-MS"/>
      <sheetName val="DI_gate_di"/>
      <sheetName val="_Yamanapalli_to_Mahamutharam__6"/>
      <sheetName val="DATA-BASE"/>
      <sheetName val="DATA-ABSTRACT"/>
      <sheetName val="SSR 2014-15 Rates"/>
      <sheetName val="_Yamanapalli_to_Mahamutharam__7"/>
      <sheetName val="_Yamanapalli_to_Mahamutharam__8"/>
      <sheetName val="Iocount"/>
      <sheetName val="_Yamanapalli_to_Mahamutharam__9"/>
      <sheetName val="_Yamanapalli_to_Mahamutharam_10"/>
      <sheetName val="_Yamanapalli_to_Mahamutharam_11"/>
      <sheetName val="hdpe_basic"/>
      <sheetName val="pvc_basic"/>
      <sheetName val="hyperstatic"/>
      <sheetName val="Lead 09-10"/>
      <sheetName val="abs road"/>
      <sheetName val="other rates"/>
      <sheetName val="WORDS"/>
      <sheetName val="LOCAL RATES"/>
      <sheetName val="ANALYSIS"/>
      <sheetName val="MRMECADAMoad data"/>
      <sheetName val="road est"/>
      <sheetName val="Schedule"/>
      <sheetName val="_Yamanapalli_to_Mahamutharam_1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rdamdata"/>
      <sheetName val="lead-st"/>
      <sheetName val="v"/>
      <sheetName val="r"/>
      <sheetName val="wh_data_R"/>
      <sheetName val="data"/>
      <sheetName val="Abs_Road"/>
      <sheetName val="Estimate "/>
      <sheetName val="GROUND FLOOR"/>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Nspt-smp-final-ORIGINAL"/>
      <sheetName val="Data_Renuals"/>
      <sheetName val="Road Detail Est."/>
      <sheetName val="quarry"/>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Data_Base"/>
      <sheetName val="Boq"/>
      <sheetName val="MRoad data"/>
      <sheetName val="Gravity Main-Jukkal"/>
      <sheetName val="final abstract"/>
      <sheetName val="civ data"/>
      <sheetName val="Lead Sheet1"/>
      <sheetName val="C-data"/>
      <sheetName val="Design"/>
      <sheetName val="Plant &amp;  Machinery"/>
      <sheetName val="data existing_do not delete"/>
      <sheetName val="P "/>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 val="PVC_dia"/>
      <sheetName val="GM&amp;PM WE1 EST"/>
      <sheetName val="airvalve-AC PN 1.60"/>
      <sheetName val="AV_GRP ms bwsc"/>
      <sheetName val="BWSCP"/>
      <sheetName val="Soft-sluice-AC,GRP PN 1.6"/>
      <sheetName val="soft-sluice-BWSC-MS"/>
      <sheetName val="DI sluice valve"/>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JACKWELL"/>
      <sheetName val="Rates"/>
      <sheetName val="hdpe-rates"/>
      <sheetName val="pvc-rates"/>
      <sheetName val="nodes"/>
      <sheetName val="int-Dia"/>
      <sheetName val="habs-list"/>
      <sheetName val="JAWAHAR-hyd-original"/>
      <sheetName val="data-WC"/>
      <sheetName val="well"/>
      <sheetName val="PUMP_DATA"/>
      <sheetName val="Abstract of Wargal"/>
      <sheetName val="Factory_rates"/>
      <sheetName val="Specification"/>
      <sheetName val="DIgate_PVC"/>
      <sheetName val="MS "/>
      <sheetName val="Line estimates"/>
      <sheetName val="zone-8"/>
      <sheetName val="MHNO_LEV"/>
      <sheetName val="HS 30.04.2015.Final"/>
      <sheetName val="Bed Class"/>
      <sheetName val="Cd"/>
      <sheetName val="SPT vs PHI"/>
      <sheetName val="co_5"/>
      <sheetName val="DATA SHEET"/>
      <sheetName val="Sheet5"/>
      <sheetName val="SCHEDULE"/>
      <sheetName val="schedule nos"/>
      <sheetName val="Database"/>
      <sheetName val="Trunk Main"/>
      <sheetName val="Basis"/>
      <sheetName val="Detail In Door Stad"/>
      <sheetName val="CAT_5"/>
      <sheetName val="mas_hab"/>
      <sheetName val="MEXICO-C"/>
      <sheetName val="VALV"/>
      <sheetName val="BTR"/>
      <sheetName val="Line"/>
      <sheetName val="CRUST"/>
      <sheetName val="QDTS"/>
      <sheetName val="ADJUS"/>
      <sheetName val="mat-jak (2)"/>
      <sheetName val="mat-Arm"/>
      <sheetName val="mat-jak"/>
      <sheetName val="Abs- bal"/>
      <sheetName val="comparitive- bal"/>
      <sheetName val="Bal Sub"/>
      <sheetName val="Cover- Jak"/>
      <sheetName val="Abs - jak"/>
      <sheetName val="comparitive- jak"/>
      <sheetName val="Cover- Arm"/>
      <sheetName val="Jak Sub"/>
      <sheetName val="Abs- Arm"/>
      <sheetName val="comparitive- arm"/>
      <sheetName val="Arm Sub"/>
      <sheetName val="Arm Sub (2)"/>
      <sheetName val="PART A"/>
      <sheetName val="Sheet3"/>
      <sheetName val="(Road-Project)"/>
      <sheetName val="p&amp;m"/>
      <sheetName val="BALAN1"/>
      <sheetName val="Class_IV_Qtr__Ele"/>
      <sheetName val="Data_F8_BTR"/>
      <sheetName val="Lead_statement"/>
      <sheetName val="C_D_Abs_Est_"/>
      <sheetName val="Rates_SSR_2008-09"/>
      <sheetName val="Specification_report"/>
      <sheetName val="2ABC_R+U_Sector_wise_2008_09"/>
      <sheetName val="Road_Detail_Est_"/>
      <sheetName val="MRoad_data"/>
      <sheetName val="pumping_main"/>
      <sheetName val="GM&amp;PM_EST-_final_"/>
      <sheetName val="K_AV-HDPE"/>
      <sheetName val="DI-AV-HDPE-_Final_"/>
      <sheetName val="DI-_Final"/>
      <sheetName val="DI_SV_on_DI-final_"/>
      <sheetName val="DI_Sluice_HDPE"/>
      <sheetName val="HDPE-Final_"/>
      <sheetName val="hdpe_weights1"/>
      <sheetName val="PVC_weights1"/>
      <sheetName val="Mp-team 1"/>
      <sheetName val="Habcodes"/>
      <sheetName val="Works"/>
      <sheetName val="General"/>
      <sheetName val="SSR 2010-11 Rates"/>
      <sheetName val="PROCTOR"/>
      <sheetName val="pt-cw"/>
      <sheetName val="Bridge Data 2005-06"/>
      <sheetName val="SSR 2014-15 Rates"/>
      <sheetName val="Leads Entry"/>
      <sheetName val="est"/>
      <sheetName val="1v_1000_PC"/>
      <sheetName val="CD abs"/>
      <sheetName val="2v_1000_PC"/>
      <sheetName val="GenAbst"/>
      <sheetName val="Road-furniture"/>
      <sheetName val="1v_600_PC"/>
      <sheetName val="Retaining-wall"/>
      <sheetName val="6v_1000_RDVENTS"/>
      <sheetName val="road est"/>
      <sheetName val="ewst"/>
      <sheetName val="HDPE-pipe-rates"/>
      <sheetName val="pvc-pipe-rates"/>
      <sheetName val="sand"/>
      <sheetName val="stone"/>
      <sheetName val="TOP SLAB-beams"/>
      <sheetName val="Common "/>
      <sheetName val="Gen Abs"/>
      <sheetName val="Conveayance charges"/>
      <sheetName val="Conveyance"/>
      <sheetName val="Open"/>
      <sheetName val="Analy"/>
      <sheetName val="AE Water Supply"/>
      <sheetName val="B A"/>
      <sheetName val="Process"/>
      <sheetName val="final data"/>
      <sheetName val="Basicrates"/>
      <sheetName val="BWSCPlt"/>
      <sheetName val="CI"/>
      <sheetName val="G.R.P"/>
      <sheetName val="PSC REVISED"/>
    </sheetNames>
    <sheetDataSet>
      <sheetData sheetId="0" refreshError="1">
        <row r="1">
          <cell r="A1" t="str">
            <v>Table A5 - Feeder Road Sections</v>
          </cell>
          <cell r="B1">
            <v>0</v>
          </cell>
          <cell r="C1">
            <v>0</v>
          </cell>
          <cell r="D1">
            <v>0</v>
          </cell>
          <cell r="E1" t="str">
            <v>RS 722</v>
          </cell>
          <cell r="F1">
            <v>544</v>
          </cell>
          <cell r="G1" t="str">
            <v>S</v>
          </cell>
          <cell r="H1" t="str">
            <v>F</v>
          </cell>
          <cell r="I1" t="str">
            <v>Shire North TC - Kasangale (junction S139)</v>
          </cell>
          <cell r="J1" t="str">
            <v>T400</v>
          </cell>
          <cell r="K1">
            <v>4</v>
          </cell>
          <cell r="L1">
            <v>10.199999999999999</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Location comments</v>
          </cell>
        </row>
        <row r="3">
          <cell r="A3" t="str">
            <v>RS 443</v>
          </cell>
          <cell r="B3">
            <v>265</v>
          </cell>
          <cell r="C3" t="str">
            <v>N</v>
          </cell>
          <cell r="D3" t="str">
            <v>F</v>
          </cell>
          <cell r="E3" t="str">
            <v>Davide Kameme - James Kameme</v>
          </cell>
          <cell r="F3" t="str">
            <v>T300</v>
          </cell>
          <cell r="G3">
            <v>1</v>
          </cell>
          <cell r="H3">
            <v>15.2</v>
          </cell>
          <cell r="I3" t="str">
            <v>R</v>
          </cell>
          <cell r="J3" t="str">
            <v>CHITIPA</v>
          </cell>
          <cell r="K3">
            <v>1</v>
          </cell>
          <cell r="L3" t="str">
            <v>Part of RS1</v>
          </cell>
        </row>
        <row r="4">
          <cell r="A4" t="str">
            <v>RS 444</v>
          </cell>
          <cell r="B4">
            <v>266</v>
          </cell>
          <cell r="C4" t="str">
            <v>N</v>
          </cell>
          <cell r="D4" t="str">
            <v>F</v>
          </cell>
          <cell r="E4" t="str">
            <v>Fikolo Mkisi - Winston Kmeme</v>
          </cell>
          <cell r="F4" t="str">
            <v>T301</v>
          </cell>
          <cell r="G4">
            <v>1</v>
          </cell>
          <cell r="H4">
            <v>24.8</v>
          </cell>
          <cell r="I4" t="str">
            <v>R</v>
          </cell>
          <cell r="J4" t="str">
            <v>CHITIPA</v>
          </cell>
          <cell r="K4">
            <v>1</v>
          </cell>
          <cell r="L4" t="str">
            <v>Part of RS1</v>
          </cell>
        </row>
        <row r="5">
          <cell r="A5" t="str">
            <v>RS 445</v>
          </cell>
          <cell r="B5">
            <v>267</v>
          </cell>
          <cell r="C5" t="str">
            <v>N</v>
          </cell>
          <cell r="D5" t="str">
            <v>F</v>
          </cell>
          <cell r="E5" t="str">
            <v>Namatandala - Mwenichinga</v>
          </cell>
          <cell r="F5" t="str">
            <v>T302</v>
          </cell>
          <cell r="G5">
            <v>1</v>
          </cell>
          <cell r="H5">
            <v>22.4</v>
          </cell>
          <cell r="I5" t="str">
            <v>F</v>
          </cell>
          <cell r="J5" t="str">
            <v>CHITIPA</v>
          </cell>
          <cell r="K5">
            <v>1</v>
          </cell>
        </row>
        <row r="6">
          <cell r="A6" t="str">
            <v>RS 446</v>
          </cell>
          <cell r="B6">
            <v>268</v>
          </cell>
          <cell r="C6" t="str">
            <v>N</v>
          </cell>
          <cell r="D6" t="str">
            <v>F</v>
          </cell>
          <cell r="E6" t="str">
            <v>Pinda River - Mwenitete</v>
          </cell>
          <cell r="F6" t="str">
            <v>T303</v>
          </cell>
          <cell r="G6">
            <v>1</v>
          </cell>
          <cell r="H6">
            <v>22.1</v>
          </cell>
          <cell r="I6" t="str">
            <v>R</v>
          </cell>
          <cell r="J6" t="str">
            <v>KARONGA</v>
          </cell>
          <cell r="K6">
            <v>1</v>
          </cell>
        </row>
        <row r="7">
          <cell r="A7" t="str">
            <v>RS 447</v>
          </cell>
          <cell r="B7">
            <v>269</v>
          </cell>
          <cell r="C7" t="str">
            <v>N</v>
          </cell>
          <cell r="D7" t="str">
            <v>F</v>
          </cell>
          <cell r="E7" t="str">
            <v>Wovwe - Uliwa</v>
          </cell>
          <cell r="F7" t="str">
            <v>T304</v>
          </cell>
          <cell r="G7">
            <v>1</v>
          </cell>
          <cell r="H7">
            <v>28.3</v>
          </cell>
          <cell r="I7" t="str">
            <v>F</v>
          </cell>
          <cell r="J7" t="str">
            <v>KARONGA</v>
          </cell>
          <cell r="K7">
            <v>2</v>
          </cell>
        </row>
        <row r="8">
          <cell r="A8" t="str">
            <v>RS 448</v>
          </cell>
          <cell r="B8">
            <v>270</v>
          </cell>
          <cell r="C8" t="str">
            <v>N</v>
          </cell>
          <cell r="D8" t="str">
            <v>F</v>
          </cell>
          <cell r="E8" t="str">
            <v>Hananiya - Chipoka Bawoli</v>
          </cell>
          <cell r="F8" t="str">
            <v>T305</v>
          </cell>
          <cell r="G8">
            <v>1</v>
          </cell>
          <cell r="H8">
            <v>47</v>
          </cell>
          <cell r="I8" t="str">
            <v>R</v>
          </cell>
          <cell r="J8" t="str">
            <v>RUMPHI</v>
          </cell>
          <cell r="K8" t="str">
            <v>2,3</v>
          </cell>
        </row>
        <row r="9">
          <cell r="A9" t="str">
            <v>RS 450</v>
          </cell>
          <cell r="B9">
            <v>272</v>
          </cell>
          <cell r="C9" t="str">
            <v>N</v>
          </cell>
          <cell r="D9" t="str">
            <v>F</v>
          </cell>
          <cell r="E9" t="str">
            <v>Phwamphwa - Uzumara - Usowoya - Malongowe River</v>
          </cell>
          <cell r="F9" t="str">
            <v>T306</v>
          </cell>
          <cell r="G9">
            <v>1</v>
          </cell>
          <cell r="H9">
            <v>42.1</v>
          </cell>
          <cell r="I9" t="str">
            <v>H</v>
          </cell>
          <cell r="J9" t="str">
            <v>RUMPHI</v>
          </cell>
          <cell r="K9">
            <v>3</v>
          </cell>
        </row>
        <row r="10">
          <cell r="A10" t="str">
            <v>RS 449</v>
          </cell>
          <cell r="B10">
            <v>271</v>
          </cell>
          <cell r="C10" t="str">
            <v>N</v>
          </cell>
          <cell r="D10" t="str">
            <v>F</v>
          </cell>
          <cell r="E10" t="str">
            <v>Malongowe River - Bula</v>
          </cell>
          <cell r="F10" t="str">
            <v>T306</v>
          </cell>
          <cell r="G10">
            <v>2</v>
          </cell>
          <cell r="H10">
            <v>19.5</v>
          </cell>
          <cell r="I10" t="str">
            <v>H</v>
          </cell>
          <cell r="J10" t="str">
            <v>MZIMBA</v>
          </cell>
          <cell r="K10">
            <v>3</v>
          </cell>
        </row>
        <row r="11">
          <cell r="A11" t="str">
            <v>RS 451</v>
          </cell>
          <cell r="B11">
            <v>273</v>
          </cell>
          <cell r="C11" t="str">
            <v>N</v>
          </cell>
          <cell r="D11" t="str">
            <v>F</v>
          </cell>
          <cell r="E11" t="str">
            <v>Njakwa - Mthwalo</v>
          </cell>
          <cell r="F11" t="str">
            <v>T308</v>
          </cell>
          <cell r="G11">
            <v>1</v>
          </cell>
          <cell r="H11">
            <v>44</v>
          </cell>
          <cell r="I11" t="str">
            <v>R</v>
          </cell>
          <cell r="J11" t="str">
            <v>MZIMBA</v>
          </cell>
          <cell r="K11">
            <v>3</v>
          </cell>
        </row>
        <row r="12">
          <cell r="A12" t="str">
            <v>RS 452</v>
          </cell>
          <cell r="B12">
            <v>274</v>
          </cell>
          <cell r="C12" t="str">
            <v>N</v>
          </cell>
          <cell r="D12" t="str">
            <v>F</v>
          </cell>
          <cell r="E12" t="str">
            <v>Chesamu - Engucwini</v>
          </cell>
          <cell r="F12" t="str">
            <v>T309</v>
          </cell>
          <cell r="G12">
            <v>1</v>
          </cell>
          <cell r="H12">
            <v>30.7</v>
          </cell>
          <cell r="I12" t="str">
            <v>R</v>
          </cell>
          <cell r="J12" t="str">
            <v>MZIMBA</v>
          </cell>
          <cell r="K12">
            <v>3</v>
          </cell>
          <cell r="L12" t="str">
            <v>Changed designation from T413  to M04</v>
          </cell>
        </row>
        <row r="13">
          <cell r="A13" t="str">
            <v>RS 454</v>
          </cell>
          <cell r="B13">
            <v>276</v>
          </cell>
          <cell r="C13" t="str">
            <v>N</v>
          </cell>
          <cell r="D13" t="str">
            <v>F</v>
          </cell>
          <cell r="E13" t="str">
            <v>Hewe - Vwaza Game Camp</v>
          </cell>
          <cell r="F13" t="str">
            <v>T310</v>
          </cell>
          <cell r="G13">
            <v>1</v>
          </cell>
          <cell r="H13">
            <v>41.5</v>
          </cell>
          <cell r="I13" t="str">
            <v>F</v>
          </cell>
          <cell r="J13" t="str">
            <v>RUMPHI</v>
          </cell>
          <cell r="K13" t="str">
            <v>2,3</v>
          </cell>
          <cell r="L13" t="str">
            <v xml:space="preserve">New section part of RS 330 </v>
          </cell>
        </row>
        <row r="14">
          <cell r="A14" t="str">
            <v>RS 453</v>
          </cell>
          <cell r="B14">
            <v>275</v>
          </cell>
          <cell r="C14" t="str">
            <v>N</v>
          </cell>
          <cell r="D14" t="str">
            <v>F</v>
          </cell>
          <cell r="E14" t="str">
            <v>Vwaza Game Camp - Munyanja</v>
          </cell>
          <cell r="F14" t="str">
            <v>T310</v>
          </cell>
          <cell r="G14">
            <v>2</v>
          </cell>
          <cell r="H14">
            <v>22.1</v>
          </cell>
          <cell r="I14" t="str">
            <v>F</v>
          </cell>
          <cell r="J14" t="str">
            <v>MZIMBA</v>
          </cell>
          <cell r="K14">
            <v>3</v>
          </cell>
        </row>
        <row r="15">
          <cell r="A15" t="str">
            <v>RS 455</v>
          </cell>
          <cell r="B15">
            <v>277</v>
          </cell>
          <cell r="C15" t="str">
            <v>N</v>
          </cell>
          <cell r="D15" t="str">
            <v>F</v>
          </cell>
          <cell r="E15" t="str">
            <v>Munyanja - Sokopo Chinura</v>
          </cell>
          <cell r="F15" t="str">
            <v>T311</v>
          </cell>
          <cell r="G15">
            <v>1</v>
          </cell>
          <cell r="H15">
            <v>29.5</v>
          </cell>
          <cell r="I15" t="str">
            <v>F</v>
          </cell>
          <cell r="J15" t="str">
            <v>MZIMBA</v>
          </cell>
          <cell r="K15">
            <v>3</v>
          </cell>
        </row>
        <row r="16">
          <cell r="A16" t="str">
            <v>RS 456</v>
          </cell>
          <cell r="B16">
            <v>278</v>
          </cell>
          <cell r="C16" t="str">
            <v>N</v>
          </cell>
          <cell r="D16" t="str">
            <v>F</v>
          </cell>
          <cell r="E16" t="str">
            <v>Yesaya Nkosi - Magodi Nyirenda</v>
          </cell>
          <cell r="F16" t="str">
            <v>T312</v>
          </cell>
          <cell r="G16">
            <v>1</v>
          </cell>
          <cell r="H16">
            <v>22</v>
          </cell>
          <cell r="I16" t="str">
            <v>R</v>
          </cell>
          <cell r="J16" t="str">
            <v>MZIMBA</v>
          </cell>
          <cell r="K16">
            <v>3</v>
          </cell>
        </row>
        <row r="17">
          <cell r="A17" t="str">
            <v>RS 457</v>
          </cell>
          <cell r="B17">
            <v>279</v>
          </cell>
          <cell r="C17" t="str">
            <v>N</v>
          </cell>
          <cell r="D17" t="str">
            <v>F</v>
          </cell>
          <cell r="E17" t="str">
            <v>Eswazini - Kamchocho Banda</v>
          </cell>
          <cell r="F17" t="str">
            <v>T313</v>
          </cell>
          <cell r="G17">
            <v>1</v>
          </cell>
          <cell r="H17">
            <v>31.1</v>
          </cell>
          <cell r="I17" t="str">
            <v>R</v>
          </cell>
          <cell r="J17" t="str">
            <v>MZIMBA</v>
          </cell>
          <cell r="K17">
            <v>3</v>
          </cell>
        </row>
        <row r="18">
          <cell r="A18" t="str">
            <v>RS 458</v>
          </cell>
          <cell r="B18">
            <v>280</v>
          </cell>
          <cell r="C18" t="str">
            <v>N</v>
          </cell>
          <cell r="D18" t="str">
            <v>F</v>
          </cell>
          <cell r="E18" t="str">
            <v>Emvuyeni - Emoneni</v>
          </cell>
          <cell r="F18" t="str">
            <v>T314</v>
          </cell>
          <cell r="G18">
            <v>1</v>
          </cell>
          <cell r="H18">
            <v>47</v>
          </cell>
          <cell r="I18" t="str">
            <v>R</v>
          </cell>
          <cell r="J18" t="str">
            <v>MZIMBA</v>
          </cell>
          <cell r="K18">
            <v>3</v>
          </cell>
        </row>
        <row r="19">
          <cell r="A19" t="str">
            <v>RS 459</v>
          </cell>
          <cell r="B19">
            <v>281</v>
          </cell>
          <cell r="C19" t="str">
            <v>N</v>
          </cell>
          <cell r="D19" t="str">
            <v>F</v>
          </cell>
          <cell r="E19" t="str">
            <v>Mbowe - Mazamba Hill</v>
          </cell>
          <cell r="F19" t="str">
            <v>T315</v>
          </cell>
          <cell r="G19">
            <v>1</v>
          </cell>
          <cell r="H19">
            <v>19.8</v>
          </cell>
          <cell r="I19" t="str">
            <v>R</v>
          </cell>
          <cell r="J19" t="str">
            <v>MZIMBA</v>
          </cell>
          <cell r="K19">
            <v>3</v>
          </cell>
        </row>
        <row r="20">
          <cell r="A20" t="str">
            <v>RS 460</v>
          </cell>
          <cell r="B20">
            <v>282</v>
          </cell>
          <cell r="C20" t="str">
            <v>N</v>
          </cell>
          <cell r="D20" t="str">
            <v>F</v>
          </cell>
          <cell r="E20" t="str">
            <v>Choma - Chikwina</v>
          </cell>
          <cell r="F20" t="str">
            <v>T316</v>
          </cell>
          <cell r="G20">
            <v>1</v>
          </cell>
          <cell r="H20">
            <v>12.6</v>
          </cell>
          <cell r="I20" t="str">
            <v>R</v>
          </cell>
          <cell r="J20" t="str">
            <v>NKHATA BAY</v>
          </cell>
          <cell r="K20">
            <v>3</v>
          </cell>
        </row>
        <row r="21">
          <cell r="A21" t="str">
            <v>RS 461</v>
          </cell>
          <cell r="B21">
            <v>283</v>
          </cell>
          <cell r="C21" t="str">
            <v>N</v>
          </cell>
          <cell r="D21" t="str">
            <v>F</v>
          </cell>
          <cell r="E21" t="str">
            <v>Mzenga - Lwazi</v>
          </cell>
          <cell r="F21" t="str">
            <v>T317</v>
          </cell>
          <cell r="G21">
            <v>1</v>
          </cell>
          <cell r="H21">
            <v>23.6</v>
          </cell>
          <cell r="I21" t="str">
            <v>R</v>
          </cell>
          <cell r="J21" t="str">
            <v>NKHATA BAY</v>
          </cell>
          <cell r="K21">
            <v>3</v>
          </cell>
        </row>
        <row r="22">
          <cell r="A22" t="str">
            <v>RS 463</v>
          </cell>
          <cell r="B22">
            <v>285</v>
          </cell>
          <cell r="C22" t="str">
            <v>N</v>
          </cell>
          <cell r="D22" t="str">
            <v>F</v>
          </cell>
          <cell r="E22" t="str">
            <v>Manyamula - Mbawa</v>
          </cell>
          <cell r="F22" t="str">
            <v>T321</v>
          </cell>
          <cell r="G22">
            <v>1</v>
          </cell>
          <cell r="H22">
            <v>19.100000000000001</v>
          </cell>
          <cell r="I22" t="str">
            <v>F</v>
          </cell>
          <cell r="J22" t="str">
            <v>MZIMBA</v>
          </cell>
          <cell r="K22">
            <v>4</v>
          </cell>
          <cell r="L22" t="str">
            <v>New section part of origional RS 179</v>
          </cell>
        </row>
        <row r="23">
          <cell r="A23" t="str">
            <v>RS 524</v>
          </cell>
          <cell r="B23">
            <v>346</v>
          </cell>
          <cell r="C23" t="str">
            <v>C</v>
          </cell>
          <cell r="D23" t="str">
            <v>F</v>
          </cell>
          <cell r="E23" t="str">
            <v>Kamtuwale - Chimaliro Police</v>
          </cell>
          <cell r="F23" t="str">
            <v>T323</v>
          </cell>
          <cell r="G23">
            <v>1</v>
          </cell>
          <cell r="H23">
            <v>36.1</v>
          </cell>
          <cell r="I23" t="str">
            <v>F</v>
          </cell>
          <cell r="J23" t="str">
            <v>KASUNGU</v>
          </cell>
          <cell r="K23">
            <v>5</v>
          </cell>
          <cell r="L23" t="str">
            <v>New section part of origional RS 179</v>
          </cell>
        </row>
        <row r="24">
          <cell r="A24" t="str">
            <v>RS 525</v>
          </cell>
          <cell r="B24">
            <v>347</v>
          </cell>
          <cell r="C24" t="str">
            <v>C</v>
          </cell>
          <cell r="D24" t="str">
            <v>F</v>
          </cell>
          <cell r="E24" t="str">
            <v>Mphomwa - Kamtuwale</v>
          </cell>
          <cell r="F24" t="str">
            <v>T324</v>
          </cell>
          <cell r="G24">
            <v>1</v>
          </cell>
          <cell r="H24">
            <v>11.3</v>
          </cell>
          <cell r="I24" t="str">
            <v>F</v>
          </cell>
          <cell r="J24" t="str">
            <v>KASUNGU</v>
          </cell>
          <cell r="K24">
            <v>5</v>
          </cell>
          <cell r="L24" t="str">
            <v>End point altered from Mphangara Stream to Chatanga</v>
          </cell>
        </row>
        <row r="25">
          <cell r="A25" t="str">
            <v>RS 528</v>
          </cell>
          <cell r="B25">
            <v>350</v>
          </cell>
          <cell r="C25" t="str">
            <v>C</v>
          </cell>
          <cell r="D25" t="str">
            <v>F</v>
          </cell>
          <cell r="E25" t="str">
            <v>Chasato - General Farming Estate</v>
          </cell>
          <cell r="F25" t="str">
            <v>T325</v>
          </cell>
          <cell r="G25">
            <v>1</v>
          </cell>
          <cell r="H25">
            <v>13.6</v>
          </cell>
          <cell r="I25" t="str">
            <v>F</v>
          </cell>
          <cell r="J25" t="str">
            <v>KASUNGU</v>
          </cell>
          <cell r="K25">
            <v>5</v>
          </cell>
        </row>
        <row r="26">
          <cell r="A26" t="str">
            <v>RS 526</v>
          </cell>
          <cell r="B26">
            <v>348</v>
          </cell>
          <cell r="C26" t="str">
            <v>C</v>
          </cell>
          <cell r="D26" t="str">
            <v>F</v>
          </cell>
          <cell r="E26" t="str">
            <v>General Farming Estate - Dwangwa River</v>
          </cell>
          <cell r="F26" t="str">
            <v>T325</v>
          </cell>
          <cell r="G26">
            <v>2</v>
          </cell>
          <cell r="H26">
            <v>15.5</v>
          </cell>
          <cell r="I26" t="str">
            <v>R</v>
          </cell>
          <cell r="J26" t="str">
            <v>KASUNGU</v>
          </cell>
          <cell r="K26">
            <v>5</v>
          </cell>
        </row>
        <row r="27">
          <cell r="A27" t="str">
            <v>RS 527</v>
          </cell>
          <cell r="B27">
            <v>349</v>
          </cell>
          <cell r="C27" t="str">
            <v>C</v>
          </cell>
          <cell r="D27" t="str">
            <v>F</v>
          </cell>
          <cell r="E27" t="str">
            <v>Dwangwa River - Mkanakhoti</v>
          </cell>
          <cell r="F27" t="str">
            <v>T325</v>
          </cell>
          <cell r="G27">
            <v>3</v>
          </cell>
          <cell r="H27">
            <v>16.2</v>
          </cell>
          <cell r="I27" t="str">
            <v>R</v>
          </cell>
          <cell r="J27" t="str">
            <v>KASUNGU</v>
          </cell>
          <cell r="K27">
            <v>5</v>
          </cell>
          <cell r="L27" t="str">
            <v>New section part of origional RS 181</v>
          </cell>
        </row>
        <row r="28">
          <cell r="A28" t="str">
            <v>RS 464</v>
          </cell>
          <cell r="B28">
            <v>286</v>
          </cell>
          <cell r="C28" t="str">
            <v>N</v>
          </cell>
          <cell r="D28" t="str">
            <v>F</v>
          </cell>
          <cell r="E28" t="str">
            <v>Chimaliro Forest-Mabulabo-Chiwandauka -Chombe</v>
          </cell>
          <cell r="F28" t="str">
            <v>T326</v>
          </cell>
          <cell r="G28">
            <v>1</v>
          </cell>
          <cell r="H28">
            <v>41</v>
          </cell>
          <cell r="I28" t="str">
            <v>R</v>
          </cell>
          <cell r="J28" t="str">
            <v>MZIMBA</v>
          </cell>
          <cell r="K28" t="str">
            <v>4,5</v>
          </cell>
        </row>
        <row r="29">
          <cell r="A29" t="str">
            <v>RS 529</v>
          </cell>
          <cell r="B29">
            <v>351</v>
          </cell>
          <cell r="C29" t="str">
            <v>C</v>
          </cell>
          <cell r="D29" t="str">
            <v>F</v>
          </cell>
          <cell r="E29" t="str">
            <v>Kalula - Mabulabo</v>
          </cell>
          <cell r="F29" t="str">
            <v>T327</v>
          </cell>
          <cell r="G29">
            <v>1</v>
          </cell>
          <cell r="H29">
            <v>12.5</v>
          </cell>
          <cell r="I29" t="str">
            <v>R</v>
          </cell>
          <cell r="J29" t="str">
            <v>KASUNGU/MZIMBA</v>
          </cell>
          <cell r="K29">
            <v>4</v>
          </cell>
        </row>
        <row r="30">
          <cell r="A30" t="str">
            <v>RS 534</v>
          </cell>
          <cell r="B30">
            <v>356</v>
          </cell>
          <cell r="C30" t="str">
            <v>C</v>
          </cell>
          <cell r="D30" t="str">
            <v>F</v>
          </cell>
          <cell r="E30" t="str">
            <v>Simlemba - Dwangwa River</v>
          </cell>
          <cell r="F30" t="str">
            <v>T328</v>
          </cell>
          <cell r="G30">
            <v>1</v>
          </cell>
          <cell r="H30">
            <v>7</v>
          </cell>
          <cell r="I30" t="str">
            <v>R</v>
          </cell>
          <cell r="J30" t="str">
            <v>KASUNGU</v>
          </cell>
          <cell r="K30">
            <v>5</v>
          </cell>
        </row>
        <row r="31">
          <cell r="A31" t="str">
            <v>RS 531</v>
          </cell>
          <cell r="B31">
            <v>353</v>
          </cell>
          <cell r="C31" t="str">
            <v>C</v>
          </cell>
          <cell r="D31" t="str">
            <v>F</v>
          </cell>
          <cell r="E31" t="str">
            <v>Dwangwa River - Mwimwila</v>
          </cell>
          <cell r="F31" t="str">
            <v>T328</v>
          </cell>
          <cell r="G31">
            <v>2</v>
          </cell>
          <cell r="H31">
            <v>11</v>
          </cell>
          <cell r="I31" t="str">
            <v>R</v>
          </cell>
          <cell r="J31" t="str">
            <v>KASUNGU</v>
          </cell>
          <cell r="K31">
            <v>5</v>
          </cell>
        </row>
        <row r="32">
          <cell r="A32" t="str">
            <v>RS 532</v>
          </cell>
          <cell r="B32">
            <v>354</v>
          </cell>
          <cell r="C32" t="str">
            <v>C</v>
          </cell>
          <cell r="D32" t="str">
            <v>F</v>
          </cell>
          <cell r="E32" t="str">
            <v>Mwimwila - Kapwaye</v>
          </cell>
          <cell r="F32" t="str">
            <v>T328</v>
          </cell>
          <cell r="G32">
            <v>3</v>
          </cell>
          <cell r="H32">
            <v>9.6999999999999993</v>
          </cell>
          <cell r="I32" t="str">
            <v>F</v>
          </cell>
          <cell r="J32" t="str">
            <v>KASUNGU</v>
          </cell>
          <cell r="K32">
            <v>5</v>
          </cell>
          <cell r="L32" t="str">
            <v>Changed designation from M5 to M18</v>
          </cell>
        </row>
        <row r="33">
          <cell r="A33" t="str">
            <v>RS 530</v>
          </cell>
          <cell r="B33">
            <v>352</v>
          </cell>
          <cell r="C33" t="str">
            <v>C</v>
          </cell>
          <cell r="D33" t="str">
            <v>F</v>
          </cell>
          <cell r="E33" t="str">
            <v>Kapwaye - Mphepo</v>
          </cell>
          <cell r="F33" t="str">
            <v>T328</v>
          </cell>
          <cell r="G33">
            <v>4</v>
          </cell>
          <cell r="H33">
            <v>21.7</v>
          </cell>
          <cell r="I33" t="str">
            <v>F</v>
          </cell>
          <cell r="J33" t="str">
            <v>KASUNGU</v>
          </cell>
          <cell r="K33">
            <v>5</v>
          </cell>
        </row>
        <row r="34">
          <cell r="A34" t="str">
            <v>RS 533</v>
          </cell>
          <cell r="B34">
            <v>355</v>
          </cell>
          <cell r="C34" t="str">
            <v>C</v>
          </cell>
          <cell r="D34" t="str">
            <v>F</v>
          </cell>
          <cell r="E34" t="str">
            <v>Mphepo - Chasato</v>
          </cell>
          <cell r="F34" t="str">
            <v>T328</v>
          </cell>
          <cell r="G34">
            <v>5</v>
          </cell>
          <cell r="H34">
            <v>8.3000000000000007</v>
          </cell>
          <cell r="I34" t="str">
            <v>F</v>
          </cell>
          <cell r="J34" t="str">
            <v>KASUNGU</v>
          </cell>
          <cell r="K34">
            <v>5</v>
          </cell>
        </row>
        <row r="35">
          <cell r="A35" t="str">
            <v>RS 466</v>
          </cell>
          <cell r="B35">
            <v>288</v>
          </cell>
          <cell r="C35" t="str">
            <v>N</v>
          </cell>
          <cell r="D35" t="str">
            <v>F</v>
          </cell>
          <cell r="E35" t="str">
            <v>Nthalire - Zambia border</v>
          </cell>
          <cell r="F35" t="str">
            <v>T331</v>
          </cell>
          <cell r="G35">
            <v>1</v>
          </cell>
          <cell r="H35">
            <v>10</v>
          </cell>
          <cell r="I35" t="str">
            <v>R</v>
          </cell>
          <cell r="J35" t="str">
            <v>CHITIPA</v>
          </cell>
          <cell r="K35">
            <v>2</v>
          </cell>
        </row>
        <row r="36">
          <cell r="A36" t="str">
            <v>RS 535</v>
          </cell>
          <cell r="B36">
            <v>357</v>
          </cell>
          <cell r="C36" t="str">
            <v>C</v>
          </cell>
          <cell r="D36" t="str">
            <v>F</v>
          </cell>
          <cell r="E36" t="str">
            <v>Mkanda - General Farming Estate 68</v>
          </cell>
          <cell r="F36" t="str">
            <v>T333</v>
          </cell>
          <cell r="G36">
            <v>1</v>
          </cell>
          <cell r="H36">
            <v>16.5</v>
          </cell>
          <cell r="I36" t="str">
            <v>F</v>
          </cell>
          <cell r="J36" t="str">
            <v>MCHINJI</v>
          </cell>
          <cell r="K36">
            <v>5</v>
          </cell>
          <cell r="L36" t="str">
            <v>New section part of RS 225</v>
          </cell>
        </row>
        <row r="37">
          <cell r="A37" t="str">
            <v>RS 536</v>
          </cell>
          <cell r="B37">
            <v>358</v>
          </cell>
          <cell r="C37" t="str">
            <v>C</v>
          </cell>
          <cell r="D37" t="str">
            <v>F</v>
          </cell>
          <cell r="E37" t="str">
            <v>General Farming Estate 68 - Kapezi</v>
          </cell>
          <cell r="F37" t="str">
            <v>T333</v>
          </cell>
          <cell r="G37">
            <v>2</v>
          </cell>
          <cell r="H37">
            <v>20.399999999999999</v>
          </cell>
          <cell r="I37" t="str">
            <v>R</v>
          </cell>
          <cell r="J37" t="str">
            <v>MCHINJI</v>
          </cell>
          <cell r="K37">
            <v>6</v>
          </cell>
          <cell r="L37" t="str">
            <v>Changed designation from S120 to M18. Now by-passed.</v>
          </cell>
        </row>
        <row r="38">
          <cell r="A38" t="str">
            <v>RS 537</v>
          </cell>
          <cell r="B38">
            <v>259</v>
          </cell>
          <cell r="C38" t="str">
            <v>C</v>
          </cell>
          <cell r="D38" t="str">
            <v>F</v>
          </cell>
          <cell r="E38" t="str">
            <v>Chilanga - Kalolo</v>
          </cell>
          <cell r="F38" t="str">
            <v>T335</v>
          </cell>
          <cell r="G38">
            <v>1</v>
          </cell>
          <cell r="H38">
            <v>8.1999999999999993</v>
          </cell>
          <cell r="I38" t="str">
            <v>F</v>
          </cell>
          <cell r="J38" t="str">
            <v>KASUNGU</v>
          </cell>
          <cell r="K38">
            <v>5</v>
          </cell>
          <cell r="L38" t="str">
            <v>Changed to trunk</v>
          </cell>
        </row>
        <row r="39">
          <cell r="A39" t="str">
            <v>RS 538</v>
          </cell>
          <cell r="B39">
            <v>360</v>
          </cell>
          <cell r="C39" t="str">
            <v>C</v>
          </cell>
          <cell r="D39" t="str">
            <v>F</v>
          </cell>
          <cell r="E39" t="str">
            <v>Plaka Estate - Kapiri</v>
          </cell>
          <cell r="F39" t="str">
            <v>T336</v>
          </cell>
          <cell r="G39">
            <v>1</v>
          </cell>
          <cell r="H39">
            <v>28.2</v>
          </cell>
          <cell r="I39" t="str">
            <v>F</v>
          </cell>
          <cell r="J39" t="str">
            <v>MCHINJI</v>
          </cell>
          <cell r="K39">
            <v>5</v>
          </cell>
          <cell r="L39" t="str">
            <v>Contains road designated T322 (on 1:250,000 series map)</v>
          </cell>
        </row>
        <row r="40">
          <cell r="A40" t="str">
            <v>RS 539</v>
          </cell>
          <cell r="B40">
            <v>361</v>
          </cell>
          <cell r="C40" t="str">
            <v>C</v>
          </cell>
          <cell r="D40" t="str">
            <v>F</v>
          </cell>
          <cell r="E40" t="str">
            <v>Malipela - Misozi</v>
          </cell>
          <cell r="F40" t="str">
            <v>T337</v>
          </cell>
          <cell r="G40">
            <v>1</v>
          </cell>
          <cell r="H40">
            <v>9.1</v>
          </cell>
          <cell r="I40" t="str">
            <v>F</v>
          </cell>
          <cell r="J40" t="str">
            <v>KASUNGU</v>
          </cell>
          <cell r="K40">
            <v>5</v>
          </cell>
        </row>
        <row r="41">
          <cell r="A41" t="str">
            <v>RS 659</v>
          </cell>
          <cell r="B41">
            <v>481</v>
          </cell>
          <cell r="C41" t="str">
            <v>C</v>
          </cell>
          <cell r="D41" t="str">
            <v>F</v>
          </cell>
          <cell r="E41" t="str">
            <v>Misozi - Kasela</v>
          </cell>
          <cell r="F41" t="str">
            <v>T337</v>
          </cell>
          <cell r="G41">
            <v>2</v>
          </cell>
          <cell r="H41">
            <v>14.9</v>
          </cell>
          <cell r="I41" t="str">
            <v>F</v>
          </cell>
          <cell r="J41" t="str">
            <v>KASUNGU</v>
          </cell>
          <cell r="K41">
            <v>5</v>
          </cell>
          <cell r="L41" t="str">
            <v>Changed designation from D194 to T337</v>
          </cell>
        </row>
        <row r="42">
          <cell r="A42" t="str">
            <v>RS 541</v>
          </cell>
          <cell r="B42">
            <v>363</v>
          </cell>
          <cell r="C42" t="str">
            <v>C</v>
          </cell>
          <cell r="D42" t="str">
            <v>F</v>
          </cell>
          <cell r="E42" t="str">
            <v>Mponela - Chososo</v>
          </cell>
          <cell r="F42" t="str">
            <v>T339</v>
          </cell>
          <cell r="G42">
            <v>1</v>
          </cell>
          <cell r="H42">
            <v>26.8</v>
          </cell>
          <cell r="I42" t="str">
            <v>F</v>
          </cell>
          <cell r="J42" t="str">
            <v>NTCHISI</v>
          </cell>
          <cell r="K42">
            <v>5</v>
          </cell>
        </row>
        <row r="43">
          <cell r="A43" t="str">
            <v>RS 540</v>
          </cell>
          <cell r="B43">
            <v>362</v>
          </cell>
          <cell r="C43" t="str">
            <v>C</v>
          </cell>
          <cell r="D43" t="str">
            <v>F</v>
          </cell>
          <cell r="E43" t="str">
            <v>Guma - Bua River</v>
          </cell>
          <cell r="F43" t="str">
            <v>T339</v>
          </cell>
          <cell r="G43">
            <v>2</v>
          </cell>
          <cell r="H43">
            <v>15</v>
          </cell>
          <cell r="I43" t="str">
            <v>F</v>
          </cell>
          <cell r="J43" t="str">
            <v>NTCHISI</v>
          </cell>
          <cell r="K43">
            <v>5</v>
          </cell>
        </row>
        <row r="44">
          <cell r="A44" t="str">
            <v>RS 542</v>
          </cell>
          <cell r="B44">
            <v>364</v>
          </cell>
          <cell r="C44" t="str">
            <v>C</v>
          </cell>
          <cell r="D44" t="str">
            <v>F</v>
          </cell>
          <cell r="E44" t="str">
            <v>Bua River - Chambwe</v>
          </cell>
          <cell r="F44" t="str">
            <v>T339</v>
          </cell>
          <cell r="G44">
            <v>3</v>
          </cell>
          <cell r="H44">
            <v>1.6</v>
          </cell>
          <cell r="I44" t="str">
            <v>F</v>
          </cell>
          <cell r="J44" t="str">
            <v>KASUNGU</v>
          </cell>
          <cell r="K44">
            <v>5</v>
          </cell>
        </row>
        <row r="45">
          <cell r="A45" t="str">
            <v>RS 545</v>
          </cell>
          <cell r="B45">
            <v>367</v>
          </cell>
          <cell r="C45" t="str">
            <v>C</v>
          </cell>
          <cell r="D45" t="str">
            <v>F</v>
          </cell>
          <cell r="E45" t="str">
            <v>junction M7 - Ngombe</v>
          </cell>
          <cell r="F45" t="str">
            <v>T340</v>
          </cell>
          <cell r="G45">
            <v>1</v>
          </cell>
          <cell r="H45">
            <v>11.1</v>
          </cell>
          <cell r="I45" t="str">
            <v>F</v>
          </cell>
          <cell r="J45" t="str">
            <v>NTCHISI</v>
          </cell>
          <cell r="K45">
            <v>5</v>
          </cell>
        </row>
        <row r="46">
          <cell r="A46" t="str">
            <v>RS 544</v>
          </cell>
          <cell r="B46">
            <v>366</v>
          </cell>
          <cell r="C46" t="str">
            <v>C</v>
          </cell>
          <cell r="D46" t="str">
            <v>F</v>
          </cell>
          <cell r="E46" t="str">
            <v>Ngombe - Kamsonga</v>
          </cell>
          <cell r="F46" t="str">
            <v>T340</v>
          </cell>
          <cell r="G46">
            <v>2</v>
          </cell>
          <cell r="H46">
            <v>9.8000000000000007</v>
          </cell>
          <cell r="I46" t="str">
            <v>F</v>
          </cell>
          <cell r="J46" t="str">
            <v>NTCHISI</v>
          </cell>
          <cell r="K46">
            <v>5</v>
          </cell>
        </row>
        <row r="47">
          <cell r="A47" t="str">
            <v>RS 546</v>
          </cell>
          <cell r="B47">
            <v>368</v>
          </cell>
          <cell r="C47" t="str">
            <v>C</v>
          </cell>
          <cell r="D47" t="str">
            <v>F</v>
          </cell>
          <cell r="E47" t="str">
            <v>Kamsonga - Chungu (junction M18)</v>
          </cell>
          <cell r="F47" t="str">
            <v>T340</v>
          </cell>
          <cell r="G47">
            <v>3</v>
          </cell>
          <cell r="H47">
            <v>17.899999999999999</v>
          </cell>
          <cell r="I47" t="str">
            <v>F</v>
          </cell>
          <cell r="J47" t="str">
            <v>NTCHISI</v>
          </cell>
          <cell r="K47">
            <v>5</v>
          </cell>
          <cell r="L47" t="str">
            <v>Changed designation from S100 to S101</v>
          </cell>
        </row>
        <row r="48">
          <cell r="A48" t="str">
            <v>RS 553</v>
          </cell>
          <cell r="B48">
            <v>375</v>
          </cell>
          <cell r="C48" t="str">
            <v>C</v>
          </cell>
          <cell r="D48" t="str">
            <v>F</v>
          </cell>
          <cell r="E48" t="str">
            <v>Malenga (junction M18) - Mpamantha</v>
          </cell>
          <cell r="F48" t="str">
            <v>T341</v>
          </cell>
          <cell r="G48">
            <v>1</v>
          </cell>
          <cell r="H48">
            <v>15.9</v>
          </cell>
          <cell r="I48" t="str">
            <v>F</v>
          </cell>
          <cell r="J48" t="str">
            <v>NKHOTA KOTA</v>
          </cell>
          <cell r="K48">
            <v>5</v>
          </cell>
        </row>
        <row r="49">
          <cell r="A49" t="str">
            <v>RS 548</v>
          </cell>
          <cell r="B49">
            <v>370</v>
          </cell>
          <cell r="C49" t="str">
            <v>C</v>
          </cell>
          <cell r="D49" t="str">
            <v>F</v>
          </cell>
          <cell r="E49" t="str">
            <v>Mpamantha - Luwi River</v>
          </cell>
          <cell r="F49" t="str">
            <v>T341</v>
          </cell>
          <cell r="G49">
            <v>2</v>
          </cell>
          <cell r="H49">
            <v>5.8</v>
          </cell>
          <cell r="I49" t="str">
            <v>F</v>
          </cell>
          <cell r="J49" t="str">
            <v>NKHOTA KOTA</v>
          </cell>
          <cell r="K49">
            <v>5</v>
          </cell>
        </row>
        <row r="50">
          <cell r="A50" t="str">
            <v>RS 555</v>
          </cell>
          <cell r="B50">
            <v>377</v>
          </cell>
          <cell r="C50" t="str">
            <v>C</v>
          </cell>
          <cell r="D50" t="str">
            <v>F</v>
          </cell>
          <cell r="E50" t="str">
            <v>Luwi River - Chalunda</v>
          </cell>
          <cell r="F50" t="str">
            <v>T341</v>
          </cell>
          <cell r="G50">
            <v>3</v>
          </cell>
          <cell r="H50">
            <v>8</v>
          </cell>
          <cell r="I50" t="str">
            <v>F</v>
          </cell>
          <cell r="J50" t="str">
            <v>NKHOTA KOTA</v>
          </cell>
          <cell r="K50">
            <v>5</v>
          </cell>
        </row>
        <row r="51">
          <cell r="A51" t="str">
            <v>RS 554</v>
          </cell>
          <cell r="B51">
            <v>376</v>
          </cell>
          <cell r="C51" t="str">
            <v>C</v>
          </cell>
          <cell r="D51" t="str">
            <v>F</v>
          </cell>
          <cell r="E51" t="str">
            <v>Chalunda - Gomadzi</v>
          </cell>
          <cell r="F51" t="str">
            <v>T341</v>
          </cell>
          <cell r="G51">
            <v>4</v>
          </cell>
          <cell r="H51">
            <v>5.4</v>
          </cell>
          <cell r="I51" t="str">
            <v>F</v>
          </cell>
          <cell r="J51" t="str">
            <v>NKHOTA KOTA</v>
          </cell>
          <cell r="K51">
            <v>5</v>
          </cell>
        </row>
        <row r="52">
          <cell r="A52" t="str">
            <v>RS 549</v>
          </cell>
          <cell r="B52">
            <v>371</v>
          </cell>
          <cell r="C52" t="str">
            <v>C</v>
          </cell>
          <cell r="D52" t="str">
            <v>F</v>
          </cell>
          <cell r="E52" t="str">
            <v>Gomadzi - Kayoyo</v>
          </cell>
          <cell r="F52" t="str">
            <v>T341</v>
          </cell>
          <cell r="G52">
            <v>5</v>
          </cell>
          <cell r="H52">
            <v>8.6999999999999993</v>
          </cell>
          <cell r="I52" t="str">
            <v>F</v>
          </cell>
          <cell r="J52" t="str">
            <v>NKHOTA KOTA</v>
          </cell>
          <cell r="K52">
            <v>5</v>
          </cell>
        </row>
        <row r="53">
          <cell r="A53" t="str">
            <v>RS 551</v>
          </cell>
          <cell r="B53">
            <v>373</v>
          </cell>
          <cell r="C53" t="str">
            <v>C</v>
          </cell>
          <cell r="D53" t="str">
            <v>F</v>
          </cell>
          <cell r="E53" t="str">
            <v>Kayoyo - Mwasambo</v>
          </cell>
          <cell r="F53" t="str">
            <v>T341</v>
          </cell>
          <cell r="G53">
            <v>6</v>
          </cell>
          <cell r="H53">
            <v>15.4</v>
          </cell>
          <cell r="I53" t="str">
            <v>F</v>
          </cell>
          <cell r="J53" t="str">
            <v>NKHOTA KOTA</v>
          </cell>
          <cell r="K53">
            <v>5</v>
          </cell>
        </row>
        <row r="54">
          <cell r="A54" t="str">
            <v>RS 547</v>
          </cell>
          <cell r="B54">
            <v>369</v>
          </cell>
          <cell r="C54" t="str">
            <v>C</v>
          </cell>
          <cell r="D54" t="str">
            <v>F</v>
          </cell>
          <cell r="E54" t="str">
            <v>Mwasambo - Kasakula</v>
          </cell>
          <cell r="F54" t="str">
            <v>T341</v>
          </cell>
          <cell r="G54">
            <v>7</v>
          </cell>
          <cell r="H54">
            <v>5.0999999999999996</v>
          </cell>
          <cell r="I54" t="str">
            <v>F</v>
          </cell>
          <cell r="J54" t="str">
            <v>NKHOTA KOTA</v>
          </cell>
          <cell r="K54">
            <v>5</v>
          </cell>
        </row>
        <row r="55">
          <cell r="A55" t="str">
            <v>RS 552</v>
          </cell>
          <cell r="B55">
            <v>374</v>
          </cell>
          <cell r="C55" t="str">
            <v>C</v>
          </cell>
          <cell r="D55" t="str">
            <v>F</v>
          </cell>
          <cell r="E55" t="str">
            <v>Kasakula - Chithembwe Village</v>
          </cell>
          <cell r="F55" t="str">
            <v>T341</v>
          </cell>
          <cell r="G55">
            <v>8</v>
          </cell>
          <cell r="H55">
            <v>12.2</v>
          </cell>
          <cell r="I55" t="str">
            <v>H</v>
          </cell>
          <cell r="J55" t="str">
            <v>NICHISI</v>
          </cell>
          <cell r="K55">
            <v>5</v>
          </cell>
        </row>
        <row r="56">
          <cell r="A56" t="str">
            <v>RS 550</v>
          </cell>
          <cell r="B56">
            <v>372</v>
          </cell>
          <cell r="C56" t="str">
            <v>C</v>
          </cell>
          <cell r="D56" t="str">
            <v>F</v>
          </cell>
          <cell r="E56" t="str">
            <v>Chithembwe Village - Mbonekela (junction M7)</v>
          </cell>
          <cell r="F56" t="str">
            <v>T341</v>
          </cell>
          <cell r="G56">
            <v>9</v>
          </cell>
          <cell r="H56">
            <v>17.8</v>
          </cell>
          <cell r="I56" t="str">
            <v>H</v>
          </cell>
          <cell r="J56" t="str">
            <v>NTCHISI</v>
          </cell>
          <cell r="K56">
            <v>5</v>
          </cell>
        </row>
        <row r="57">
          <cell r="A57" t="str">
            <v>RS 556</v>
          </cell>
          <cell r="B57">
            <v>378</v>
          </cell>
          <cell r="C57" t="str">
            <v>C</v>
          </cell>
          <cell r="D57" t="str">
            <v>F</v>
          </cell>
          <cell r="E57" t="str">
            <v>Kamwendo - Chiwoshya</v>
          </cell>
          <cell r="F57" t="str">
            <v>T342</v>
          </cell>
          <cell r="G57">
            <v>1</v>
          </cell>
          <cell r="H57">
            <v>17.5</v>
          </cell>
          <cell r="I57" t="str">
            <v>F</v>
          </cell>
          <cell r="J57" t="str">
            <v>MCHINJI</v>
          </cell>
          <cell r="K57">
            <v>6</v>
          </cell>
        </row>
        <row r="58">
          <cell r="A58" t="str">
            <v>RS 557</v>
          </cell>
          <cell r="B58">
            <v>379</v>
          </cell>
          <cell r="C58" t="str">
            <v>C</v>
          </cell>
          <cell r="D58" t="str">
            <v>F</v>
          </cell>
          <cell r="E58" t="str">
            <v>Chiwoshya - Bua River (Near Mphanga)</v>
          </cell>
          <cell r="F58" t="str">
            <v>T342</v>
          </cell>
          <cell r="G58">
            <v>2</v>
          </cell>
          <cell r="H58">
            <v>8.9</v>
          </cell>
          <cell r="I58" t="str">
            <v>F</v>
          </cell>
          <cell r="J58" t="str">
            <v>MCHINJI</v>
          </cell>
          <cell r="K58">
            <v>6</v>
          </cell>
        </row>
        <row r="59">
          <cell r="A59" t="str">
            <v>RS 558</v>
          </cell>
          <cell r="B59">
            <v>380</v>
          </cell>
          <cell r="C59" t="str">
            <v>C</v>
          </cell>
          <cell r="D59" t="str">
            <v>F</v>
          </cell>
          <cell r="E59" t="str">
            <v>Kasiya - Tonde</v>
          </cell>
          <cell r="F59" t="str">
            <v>T342</v>
          </cell>
          <cell r="G59">
            <v>3</v>
          </cell>
          <cell r="H59">
            <v>11</v>
          </cell>
          <cell r="I59" t="str">
            <v>F</v>
          </cell>
          <cell r="J59" t="str">
            <v>LILONGWE</v>
          </cell>
          <cell r="K59">
            <v>6</v>
          </cell>
        </row>
        <row r="60">
          <cell r="A60" t="str">
            <v>RS 560</v>
          </cell>
          <cell r="B60">
            <v>382</v>
          </cell>
          <cell r="C60" t="str">
            <v>C</v>
          </cell>
          <cell r="D60" t="str">
            <v>F</v>
          </cell>
          <cell r="E60" t="str">
            <v>Mung'ona - Chiwoshya</v>
          </cell>
          <cell r="F60" t="str">
            <v>T343</v>
          </cell>
          <cell r="G60">
            <v>1</v>
          </cell>
          <cell r="H60">
            <v>18</v>
          </cell>
          <cell r="I60" t="str">
            <v>F</v>
          </cell>
          <cell r="J60" t="str">
            <v>MCHINJI</v>
          </cell>
          <cell r="K60">
            <v>6</v>
          </cell>
        </row>
        <row r="61">
          <cell r="A61" t="str">
            <v>RS 559</v>
          </cell>
          <cell r="B61">
            <v>381</v>
          </cell>
          <cell r="C61" t="str">
            <v>C</v>
          </cell>
          <cell r="D61" t="str">
            <v>F</v>
          </cell>
          <cell r="E61" t="str">
            <v>Chiwoshya - Mavwere</v>
          </cell>
          <cell r="F61" t="str">
            <v>T343</v>
          </cell>
          <cell r="G61">
            <v>2</v>
          </cell>
          <cell r="H61">
            <v>15</v>
          </cell>
          <cell r="I61" t="str">
            <v>F</v>
          </cell>
          <cell r="J61" t="str">
            <v>MCHINJI</v>
          </cell>
          <cell r="K61">
            <v>6</v>
          </cell>
        </row>
        <row r="62">
          <cell r="A62" t="str">
            <v>RS 561</v>
          </cell>
          <cell r="B62">
            <v>383</v>
          </cell>
          <cell r="C62" t="str">
            <v>C</v>
          </cell>
          <cell r="D62" t="str">
            <v>F</v>
          </cell>
          <cell r="E62" t="str">
            <v>Mavwere - Msitu</v>
          </cell>
          <cell r="F62" t="str">
            <v>T343</v>
          </cell>
          <cell r="G62">
            <v>3</v>
          </cell>
          <cell r="H62">
            <v>8.3000000000000007</v>
          </cell>
          <cell r="I62" t="str">
            <v>F</v>
          </cell>
          <cell r="J62" t="str">
            <v>MCHINJI</v>
          </cell>
          <cell r="K62">
            <v>6</v>
          </cell>
        </row>
        <row r="63">
          <cell r="A63" t="str">
            <v>RS 562</v>
          </cell>
          <cell r="B63">
            <v>384</v>
          </cell>
          <cell r="C63" t="str">
            <v>C</v>
          </cell>
          <cell r="D63" t="str">
            <v>F</v>
          </cell>
          <cell r="E63" t="str">
            <v>Majiga - Daminga - junction D187</v>
          </cell>
          <cell r="F63" t="str">
            <v>T344</v>
          </cell>
          <cell r="G63">
            <v>1</v>
          </cell>
          <cell r="H63">
            <v>26</v>
          </cell>
          <cell r="I63" t="str">
            <v>F</v>
          </cell>
          <cell r="J63" t="str">
            <v>LILONGWE</v>
          </cell>
          <cell r="K63">
            <v>6</v>
          </cell>
          <cell r="L63" t="str">
            <v>Changed designation from M16 to S115</v>
          </cell>
        </row>
        <row r="64">
          <cell r="A64" t="str">
            <v>RS 563</v>
          </cell>
          <cell r="B64">
            <v>385</v>
          </cell>
          <cell r="C64" t="str">
            <v>C</v>
          </cell>
          <cell r="D64" t="str">
            <v>F</v>
          </cell>
          <cell r="E64" t="str">
            <v>Chileka (junction M12) - Mingondo T. C.</v>
          </cell>
          <cell r="F64" t="str">
            <v>T345</v>
          </cell>
          <cell r="G64">
            <v>1</v>
          </cell>
          <cell r="H64">
            <v>10.199999999999999</v>
          </cell>
          <cell r="I64" t="str">
            <v>F</v>
          </cell>
          <cell r="J64" t="str">
            <v>LILONGWE</v>
          </cell>
          <cell r="K64">
            <v>6</v>
          </cell>
        </row>
        <row r="65">
          <cell r="A65" t="str">
            <v>RS 567</v>
          </cell>
          <cell r="B65">
            <v>389</v>
          </cell>
          <cell r="C65" t="str">
            <v>C</v>
          </cell>
          <cell r="D65" t="str">
            <v>F</v>
          </cell>
          <cell r="E65" t="str">
            <v>Mingondo T. C. - Likuni River</v>
          </cell>
          <cell r="F65" t="str">
            <v>T345</v>
          </cell>
          <cell r="G65">
            <v>2</v>
          </cell>
          <cell r="H65">
            <v>7.9</v>
          </cell>
          <cell r="I65" t="str">
            <v>F</v>
          </cell>
          <cell r="J65" t="str">
            <v>LILONGWE</v>
          </cell>
          <cell r="K65">
            <v>6</v>
          </cell>
        </row>
        <row r="66">
          <cell r="A66" t="str">
            <v>RS 565</v>
          </cell>
          <cell r="B66">
            <v>387</v>
          </cell>
          <cell r="C66" t="str">
            <v>C</v>
          </cell>
          <cell r="D66" t="str">
            <v>F</v>
          </cell>
          <cell r="E66" t="str">
            <v>Likuni River - Njoka</v>
          </cell>
          <cell r="F66" t="str">
            <v>T345</v>
          </cell>
          <cell r="G66">
            <v>3</v>
          </cell>
          <cell r="H66">
            <v>8.4</v>
          </cell>
          <cell r="I66" t="str">
            <v>F</v>
          </cell>
          <cell r="J66" t="str">
            <v>LILONGWE</v>
          </cell>
          <cell r="K66">
            <v>6</v>
          </cell>
        </row>
        <row r="67">
          <cell r="A67" t="str">
            <v>RS 566</v>
          </cell>
          <cell r="B67">
            <v>388</v>
          </cell>
          <cell r="C67" t="str">
            <v>C</v>
          </cell>
          <cell r="D67" t="str">
            <v>F</v>
          </cell>
          <cell r="E67" t="str">
            <v>Njoka - Malingunde (junction S124)</v>
          </cell>
          <cell r="F67" t="str">
            <v>T345</v>
          </cell>
          <cell r="G67">
            <v>4</v>
          </cell>
          <cell r="H67">
            <v>9.6999999999999993</v>
          </cell>
          <cell r="I67" t="str">
            <v>F</v>
          </cell>
          <cell r="J67" t="str">
            <v>LILONGWE</v>
          </cell>
          <cell r="K67">
            <v>6</v>
          </cell>
        </row>
        <row r="68">
          <cell r="A68" t="str">
            <v>RS 569</v>
          </cell>
          <cell r="B68">
            <v>391</v>
          </cell>
          <cell r="C68" t="str">
            <v>C</v>
          </cell>
          <cell r="D68" t="str">
            <v>F</v>
          </cell>
          <cell r="E68" t="str">
            <v>Kayabwa - Badwa River</v>
          </cell>
          <cell r="F68" t="str">
            <v>T346</v>
          </cell>
          <cell r="G68">
            <v>1</v>
          </cell>
          <cell r="H68">
            <v>7.3</v>
          </cell>
          <cell r="I68" t="str">
            <v>F</v>
          </cell>
          <cell r="J68" t="str">
            <v>LILONGWE</v>
          </cell>
          <cell r="K68">
            <v>6</v>
          </cell>
        </row>
        <row r="69">
          <cell r="A69" t="str">
            <v>RS 568</v>
          </cell>
          <cell r="B69">
            <v>390</v>
          </cell>
          <cell r="C69" t="str">
            <v>C</v>
          </cell>
          <cell r="D69" t="str">
            <v>F</v>
          </cell>
          <cell r="E69" t="str">
            <v>Badwa River - Mika</v>
          </cell>
          <cell r="F69" t="str">
            <v>T346</v>
          </cell>
          <cell r="G69">
            <v>2</v>
          </cell>
          <cell r="H69">
            <v>7.3</v>
          </cell>
          <cell r="I69" t="str">
            <v>F</v>
          </cell>
          <cell r="J69" t="str">
            <v>LILONGWE</v>
          </cell>
          <cell r="K69">
            <v>6</v>
          </cell>
        </row>
        <row r="70">
          <cell r="A70" t="str">
            <v>RS 570</v>
          </cell>
          <cell r="B70">
            <v>382</v>
          </cell>
          <cell r="C70" t="str">
            <v>C</v>
          </cell>
          <cell r="D70" t="str">
            <v>F</v>
          </cell>
          <cell r="E70" t="str">
            <v xml:space="preserve">Mika - Kalonga </v>
          </cell>
          <cell r="F70" t="str">
            <v>T346</v>
          </cell>
          <cell r="G70">
            <v>3</v>
          </cell>
          <cell r="H70">
            <v>2.8</v>
          </cell>
          <cell r="I70" t="str">
            <v>F</v>
          </cell>
          <cell r="J70" t="str">
            <v>LILONGWE</v>
          </cell>
          <cell r="K70">
            <v>6</v>
          </cell>
        </row>
        <row r="71">
          <cell r="A71" t="str">
            <v>RS 571</v>
          </cell>
          <cell r="B71">
            <v>393</v>
          </cell>
          <cell r="C71" t="str">
            <v>C</v>
          </cell>
          <cell r="D71" t="str">
            <v>F</v>
          </cell>
          <cell r="E71" t="str">
            <v>Mutu - Mwalilakwacha</v>
          </cell>
          <cell r="F71" t="str">
            <v>T347</v>
          </cell>
          <cell r="G71">
            <v>1</v>
          </cell>
          <cell r="H71">
            <v>26</v>
          </cell>
          <cell r="I71" t="str">
            <v>F</v>
          </cell>
          <cell r="J71" t="str">
            <v>LILONGWE</v>
          </cell>
          <cell r="K71">
            <v>6</v>
          </cell>
        </row>
        <row r="72">
          <cell r="A72" t="str">
            <v>RS 572</v>
          </cell>
          <cell r="B72">
            <v>394</v>
          </cell>
          <cell r="C72" t="str">
            <v>C</v>
          </cell>
          <cell r="D72" t="str">
            <v>F</v>
          </cell>
          <cell r="E72" t="str">
            <v>Mponela - Mkulumimba</v>
          </cell>
          <cell r="F72" t="str">
            <v>T348</v>
          </cell>
          <cell r="G72">
            <v>1</v>
          </cell>
          <cell r="H72">
            <v>23.7</v>
          </cell>
          <cell r="I72" t="str">
            <v>F</v>
          </cell>
          <cell r="J72" t="str">
            <v>DOWA</v>
          </cell>
          <cell r="K72">
            <v>6</v>
          </cell>
        </row>
        <row r="73">
          <cell r="A73" t="str">
            <v>RS 258</v>
          </cell>
          <cell r="B73">
            <v>80</v>
          </cell>
          <cell r="C73" t="str">
            <v>C</v>
          </cell>
          <cell r="D73" t="str">
            <v>F</v>
          </cell>
          <cell r="E73" t="str">
            <v>Kasuntha - Mkulumimba</v>
          </cell>
          <cell r="F73" t="str">
            <v>T349</v>
          </cell>
          <cell r="G73">
            <v>1</v>
          </cell>
          <cell r="H73">
            <v>11.6</v>
          </cell>
          <cell r="I73" t="str">
            <v>FL</v>
          </cell>
          <cell r="J73" t="str">
            <v>DOWA</v>
          </cell>
          <cell r="K73" t="str">
            <v>5,6</v>
          </cell>
          <cell r="L73" t="str">
            <v>Changed designation from S120 to T349</v>
          </cell>
        </row>
        <row r="74">
          <cell r="A74" t="str">
            <v>RS 573</v>
          </cell>
          <cell r="B74">
            <v>395</v>
          </cell>
          <cell r="C74" t="str">
            <v>C</v>
          </cell>
          <cell r="D74" t="str">
            <v>F</v>
          </cell>
          <cell r="E74" t="str">
            <v>Mponera - Ntchisi</v>
          </cell>
          <cell r="F74" t="str">
            <v>T350</v>
          </cell>
          <cell r="G74">
            <v>1</v>
          </cell>
          <cell r="H74">
            <v>40</v>
          </cell>
          <cell r="I74" t="str">
            <v>FL</v>
          </cell>
          <cell r="J74" t="str">
            <v>DOWA</v>
          </cell>
          <cell r="K74">
            <v>5</v>
          </cell>
        </row>
        <row r="75">
          <cell r="A75" t="str">
            <v>RS 576</v>
          </cell>
          <cell r="B75">
            <v>398</v>
          </cell>
          <cell r="C75" t="str">
            <v>C</v>
          </cell>
          <cell r="D75" t="str">
            <v>F</v>
          </cell>
          <cell r="E75" t="str">
            <v>Mchinji Customs (junction M12) - Chikoka</v>
          </cell>
          <cell r="F75" t="str">
            <v>T351</v>
          </cell>
          <cell r="G75">
            <v>1</v>
          </cell>
          <cell r="H75">
            <v>9</v>
          </cell>
          <cell r="I75" t="str">
            <v>FL</v>
          </cell>
          <cell r="J75" t="str">
            <v>MCHINJI</v>
          </cell>
          <cell r="K75">
            <v>6</v>
          </cell>
        </row>
        <row r="76">
          <cell r="A76" t="str">
            <v>RS 574</v>
          </cell>
          <cell r="B76">
            <v>396</v>
          </cell>
          <cell r="C76" t="str">
            <v>C</v>
          </cell>
          <cell r="D76" t="str">
            <v>F</v>
          </cell>
          <cell r="E76" t="str">
            <v>Chikoka - Likawe</v>
          </cell>
          <cell r="F76" t="str">
            <v>T351</v>
          </cell>
          <cell r="G76">
            <v>2</v>
          </cell>
          <cell r="H76">
            <v>6.5</v>
          </cell>
          <cell r="I76" t="str">
            <v>FL</v>
          </cell>
          <cell r="J76" t="str">
            <v>MCHINJI</v>
          </cell>
          <cell r="K76">
            <v>6</v>
          </cell>
        </row>
        <row r="77">
          <cell r="A77" t="str">
            <v>RS 577</v>
          </cell>
          <cell r="B77">
            <v>399</v>
          </cell>
          <cell r="C77" t="str">
            <v>C</v>
          </cell>
          <cell r="D77" t="str">
            <v>F</v>
          </cell>
          <cell r="E77" t="str">
            <v>Likawe - Ulele</v>
          </cell>
          <cell r="F77" t="str">
            <v>T351</v>
          </cell>
          <cell r="G77">
            <v>3</v>
          </cell>
          <cell r="H77">
            <v>39.6</v>
          </cell>
          <cell r="I77" t="str">
            <v>FL</v>
          </cell>
          <cell r="J77" t="str">
            <v>MCHINJI</v>
          </cell>
          <cell r="K77">
            <v>6</v>
          </cell>
        </row>
        <row r="78">
          <cell r="A78" t="str">
            <v>RS 575</v>
          </cell>
          <cell r="B78">
            <v>397</v>
          </cell>
          <cell r="C78" t="str">
            <v>C</v>
          </cell>
          <cell r="D78" t="str">
            <v>F</v>
          </cell>
          <cell r="E78" t="str">
            <v>Ulele - Kamwendo (junction M12)</v>
          </cell>
          <cell r="F78" t="str">
            <v>T351</v>
          </cell>
          <cell r="G78">
            <v>4</v>
          </cell>
          <cell r="H78">
            <v>14.8</v>
          </cell>
          <cell r="I78" t="str">
            <v>FL</v>
          </cell>
          <cell r="J78" t="str">
            <v>MCHINJI</v>
          </cell>
          <cell r="K78">
            <v>6</v>
          </cell>
        </row>
        <row r="79">
          <cell r="A79" t="str">
            <v>RS 578</v>
          </cell>
          <cell r="B79">
            <v>400</v>
          </cell>
          <cell r="C79" t="str">
            <v>C</v>
          </cell>
          <cell r="D79" t="str">
            <v>F</v>
          </cell>
          <cell r="E79" t="str">
            <v>Benga (junction M5) - Juma</v>
          </cell>
          <cell r="F79" t="str">
            <v>T355</v>
          </cell>
          <cell r="G79">
            <v>1</v>
          </cell>
          <cell r="H79">
            <v>2.8</v>
          </cell>
          <cell r="I79" t="str">
            <v>FL</v>
          </cell>
          <cell r="J79" t="str">
            <v>NKHOTA KOTA</v>
          </cell>
          <cell r="K79">
            <v>5</v>
          </cell>
        </row>
        <row r="80">
          <cell r="A80" t="str">
            <v>RS 579</v>
          </cell>
          <cell r="B80">
            <v>401</v>
          </cell>
          <cell r="C80" t="str">
            <v>C</v>
          </cell>
          <cell r="D80" t="str">
            <v>F</v>
          </cell>
          <cell r="E80" t="str">
            <v>Juma - Suluwi</v>
          </cell>
          <cell r="F80" t="str">
            <v>T355</v>
          </cell>
          <cell r="G80">
            <v>2</v>
          </cell>
          <cell r="H80">
            <v>8</v>
          </cell>
          <cell r="I80" t="str">
            <v>FL</v>
          </cell>
          <cell r="J80" t="str">
            <v>NKHOTA KOTA</v>
          </cell>
          <cell r="K80">
            <v>5</v>
          </cell>
        </row>
        <row r="81">
          <cell r="A81" t="str">
            <v>RS 591</v>
          </cell>
          <cell r="B81">
            <v>413</v>
          </cell>
          <cell r="C81" t="str">
            <v>C</v>
          </cell>
          <cell r="D81" t="str">
            <v>F</v>
          </cell>
          <cell r="E81" t="str">
            <v>Suluwi - Kachisoka (junction M5)</v>
          </cell>
          <cell r="F81" t="str">
            <v>T355</v>
          </cell>
          <cell r="G81">
            <v>3</v>
          </cell>
          <cell r="H81">
            <v>9.5</v>
          </cell>
          <cell r="I81" t="str">
            <v>FL</v>
          </cell>
          <cell r="J81" t="str">
            <v>NKHOTA KOTA</v>
          </cell>
          <cell r="K81">
            <v>7</v>
          </cell>
          <cell r="L81" t="str">
            <v>Changed designation from T358 to T355</v>
          </cell>
        </row>
        <row r="82">
          <cell r="A82" t="str">
            <v>RS 580</v>
          </cell>
          <cell r="B82">
            <v>402</v>
          </cell>
          <cell r="C82" t="str">
            <v>C</v>
          </cell>
          <cell r="D82" t="str">
            <v>F</v>
          </cell>
          <cell r="E82" t="str">
            <v>Kanyenyeva (junction M14) - Chitala River Bridge</v>
          </cell>
          <cell r="F82" t="str">
            <v>T356</v>
          </cell>
          <cell r="G82">
            <v>1</v>
          </cell>
          <cell r="H82">
            <v>8.1999999999999993</v>
          </cell>
          <cell r="I82" t="str">
            <v>FL</v>
          </cell>
          <cell r="J82" t="str">
            <v>DOWA</v>
          </cell>
          <cell r="K82">
            <v>6</v>
          </cell>
        </row>
        <row r="83">
          <cell r="A83" t="str">
            <v>RS 581</v>
          </cell>
          <cell r="B83">
            <v>403</v>
          </cell>
          <cell r="C83" t="str">
            <v>C</v>
          </cell>
          <cell r="D83" t="str">
            <v>F</v>
          </cell>
          <cell r="E83" t="str">
            <v>Chitala River Bridge - Sambo</v>
          </cell>
          <cell r="F83" t="str">
            <v>T356</v>
          </cell>
          <cell r="G83">
            <v>2</v>
          </cell>
          <cell r="H83">
            <v>12</v>
          </cell>
          <cell r="I83" t="str">
            <v>FL</v>
          </cell>
          <cell r="J83" t="str">
            <v>SALIMA</v>
          </cell>
          <cell r="K83">
            <v>6</v>
          </cell>
        </row>
        <row r="84">
          <cell r="A84" t="str">
            <v>RS 582</v>
          </cell>
          <cell r="B84">
            <v>404</v>
          </cell>
          <cell r="C84" t="str">
            <v>C</v>
          </cell>
          <cell r="D84" t="str">
            <v>F</v>
          </cell>
          <cell r="E84" t="str">
            <v>Sambo - Nkhombedza (junction M5)</v>
          </cell>
          <cell r="F84" t="str">
            <v>T356</v>
          </cell>
          <cell r="G84">
            <v>3</v>
          </cell>
          <cell r="H84">
            <v>5.9</v>
          </cell>
          <cell r="I84" t="str">
            <v>FL</v>
          </cell>
          <cell r="J84" t="str">
            <v>SALIMA</v>
          </cell>
          <cell r="K84">
            <v>6</v>
          </cell>
        </row>
        <row r="85">
          <cell r="A85" t="str">
            <v>RS 585</v>
          </cell>
          <cell r="B85">
            <v>407</v>
          </cell>
          <cell r="C85" t="str">
            <v>C</v>
          </cell>
          <cell r="D85" t="str">
            <v>F</v>
          </cell>
          <cell r="E85" t="str">
            <v>Chipemedza - Salima railway crossing</v>
          </cell>
          <cell r="F85" t="str">
            <v>T357</v>
          </cell>
          <cell r="G85">
            <v>1</v>
          </cell>
          <cell r="H85">
            <v>1.6</v>
          </cell>
          <cell r="I85" t="str">
            <v>FL</v>
          </cell>
          <cell r="J85" t="str">
            <v>SALIMA</v>
          </cell>
          <cell r="K85">
            <v>7</v>
          </cell>
        </row>
        <row r="86">
          <cell r="A86" t="str">
            <v>RS 583</v>
          </cell>
          <cell r="B86">
            <v>405</v>
          </cell>
          <cell r="C86" t="str">
            <v>C</v>
          </cell>
          <cell r="D86" t="str">
            <v>F</v>
          </cell>
          <cell r="E86" t="str">
            <v>Salima railway crossing - Cherani</v>
          </cell>
          <cell r="F86" t="str">
            <v>T357</v>
          </cell>
          <cell r="G86">
            <v>2</v>
          </cell>
          <cell r="H86">
            <v>8.3000000000000007</v>
          </cell>
          <cell r="I86" t="str">
            <v>FL</v>
          </cell>
          <cell r="J86" t="str">
            <v>SALIMA</v>
          </cell>
          <cell r="K86">
            <v>7</v>
          </cell>
        </row>
        <row r="87">
          <cell r="A87" t="str">
            <v>RS 584</v>
          </cell>
          <cell r="B87">
            <v>406</v>
          </cell>
          <cell r="C87" t="str">
            <v>C</v>
          </cell>
          <cell r="D87" t="str">
            <v>F</v>
          </cell>
          <cell r="E87" t="str">
            <v>Cherani - Kachulu</v>
          </cell>
          <cell r="F87" t="str">
            <v>T357</v>
          </cell>
          <cell r="G87">
            <v>3</v>
          </cell>
          <cell r="H87">
            <v>10.4</v>
          </cell>
          <cell r="I87" t="str">
            <v>FL</v>
          </cell>
          <cell r="J87" t="str">
            <v>SALIMA</v>
          </cell>
          <cell r="K87">
            <v>7</v>
          </cell>
        </row>
        <row r="88">
          <cell r="A88" t="str">
            <v>RS 663</v>
          </cell>
          <cell r="B88">
            <v>485</v>
          </cell>
          <cell r="C88" t="str">
            <v>C</v>
          </cell>
          <cell r="D88" t="str">
            <v>F</v>
          </cell>
          <cell r="E88" t="str">
            <v>Kachulu - Lifuwu</v>
          </cell>
          <cell r="F88" t="str">
            <v>T357</v>
          </cell>
          <cell r="G88">
            <v>3</v>
          </cell>
          <cell r="H88">
            <v>7</v>
          </cell>
          <cell r="I88" t="str">
            <v>FL</v>
          </cell>
          <cell r="J88" t="str">
            <v>SALIMA</v>
          </cell>
          <cell r="K88">
            <v>7</v>
          </cell>
          <cell r="L88" t="str">
            <v>Changed designation from D276 to T357</v>
          </cell>
        </row>
        <row r="89">
          <cell r="A89" t="str">
            <v>RS 587</v>
          </cell>
          <cell r="B89">
            <v>409</v>
          </cell>
          <cell r="C89" t="str">
            <v>C</v>
          </cell>
          <cell r="D89" t="str">
            <v>F</v>
          </cell>
          <cell r="E89" t="str">
            <v>Lifuwu - Mikute</v>
          </cell>
          <cell r="F89" t="str">
            <v>T357</v>
          </cell>
          <cell r="G89">
            <v>5</v>
          </cell>
          <cell r="H89">
            <v>9.6</v>
          </cell>
          <cell r="I89" t="str">
            <v>FL</v>
          </cell>
          <cell r="J89" t="str">
            <v>SALIMA</v>
          </cell>
          <cell r="K89">
            <v>7</v>
          </cell>
          <cell r="L89" t="str">
            <v>Changed designation from T358 to T357</v>
          </cell>
        </row>
        <row r="90">
          <cell r="A90" t="str">
            <v>RS 586</v>
          </cell>
          <cell r="B90">
            <v>408</v>
          </cell>
          <cell r="C90" t="str">
            <v>C</v>
          </cell>
          <cell r="D90" t="str">
            <v>F</v>
          </cell>
          <cell r="E90" t="str">
            <v>Mikute - Nafulu</v>
          </cell>
          <cell r="F90" t="str">
            <v>T358</v>
          </cell>
          <cell r="G90">
            <v>1</v>
          </cell>
          <cell r="H90">
            <v>2.7</v>
          </cell>
          <cell r="I90" t="str">
            <v>FL</v>
          </cell>
          <cell r="J90" t="str">
            <v>SALIMA</v>
          </cell>
          <cell r="K90">
            <v>7</v>
          </cell>
        </row>
        <row r="91">
          <cell r="A91" t="str">
            <v>RS 590</v>
          </cell>
          <cell r="B91">
            <v>412</v>
          </cell>
          <cell r="C91" t="str">
            <v>C</v>
          </cell>
          <cell r="D91" t="str">
            <v>F</v>
          </cell>
          <cell r="E91" t="str">
            <v>Nafulu - Kachule</v>
          </cell>
          <cell r="F91" t="str">
            <v>T358</v>
          </cell>
          <cell r="G91">
            <v>2</v>
          </cell>
          <cell r="H91">
            <v>10.5</v>
          </cell>
          <cell r="I91" t="str">
            <v>FL</v>
          </cell>
          <cell r="J91" t="str">
            <v>SALIMA</v>
          </cell>
          <cell r="K91">
            <v>7</v>
          </cell>
        </row>
        <row r="92">
          <cell r="A92" t="str">
            <v>RS 589</v>
          </cell>
          <cell r="B92">
            <v>411</v>
          </cell>
          <cell r="C92" t="str">
            <v>C</v>
          </cell>
          <cell r="D92" t="str">
            <v>F</v>
          </cell>
          <cell r="E92" t="str">
            <v>Kachule - Maganga</v>
          </cell>
          <cell r="F92" t="str">
            <v>T358</v>
          </cell>
          <cell r="G92">
            <v>3</v>
          </cell>
          <cell r="H92">
            <v>2.4</v>
          </cell>
          <cell r="I92" t="str">
            <v>FL</v>
          </cell>
          <cell r="J92" t="str">
            <v>SALIMA</v>
          </cell>
          <cell r="K92">
            <v>7</v>
          </cell>
        </row>
        <row r="93">
          <cell r="A93" t="str">
            <v>RS 588</v>
          </cell>
          <cell r="B93">
            <v>410</v>
          </cell>
          <cell r="C93" t="str">
            <v>C</v>
          </cell>
          <cell r="D93" t="str">
            <v>F</v>
          </cell>
          <cell r="E93" t="str">
            <v>Kachule - Chipemedza</v>
          </cell>
          <cell r="F93" t="str">
            <v>T358</v>
          </cell>
          <cell r="G93">
            <v>4</v>
          </cell>
          <cell r="H93">
            <v>10.8</v>
          </cell>
          <cell r="I93" t="str">
            <v>FL</v>
          </cell>
          <cell r="J93" t="str">
            <v>SALIMA</v>
          </cell>
          <cell r="K93">
            <v>7</v>
          </cell>
        </row>
        <row r="94">
          <cell r="A94" t="str">
            <v>RS 594</v>
          </cell>
          <cell r="B94">
            <v>416</v>
          </cell>
          <cell r="C94" t="str">
            <v>C</v>
          </cell>
          <cell r="D94" t="str">
            <v>F</v>
          </cell>
          <cell r="E94" t="str">
            <v>Mpeya T.C - Kalembera</v>
          </cell>
          <cell r="F94" t="str">
            <v>T363</v>
          </cell>
          <cell r="G94">
            <v>1</v>
          </cell>
          <cell r="H94">
            <v>9.1999999999999993</v>
          </cell>
          <cell r="I94" t="str">
            <v>R</v>
          </cell>
          <cell r="J94" t="str">
            <v>LILONGWE</v>
          </cell>
          <cell r="K94">
            <v>6</v>
          </cell>
          <cell r="L94" t="str">
            <v>Section start changed to exclude Chendawaka Road (RS 154)</v>
          </cell>
        </row>
        <row r="95">
          <cell r="A95" t="str">
            <v>RS 593</v>
          </cell>
          <cell r="B95">
            <v>415</v>
          </cell>
          <cell r="C95" t="str">
            <v>C</v>
          </cell>
          <cell r="D95" t="str">
            <v>F</v>
          </cell>
          <cell r="E95" t="str">
            <v>Kalembera - Lundu</v>
          </cell>
          <cell r="F95" t="str">
            <v>T363</v>
          </cell>
          <cell r="G95">
            <v>2</v>
          </cell>
          <cell r="H95">
            <v>5.8</v>
          </cell>
          <cell r="I95" t="str">
            <v>R</v>
          </cell>
          <cell r="J95" t="str">
            <v>LILONGWE</v>
          </cell>
          <cell r="K95">
            <v>6</v>
          </cell>
        </row>
        <row r="96">
          <cell r="A96" t="str">
            <v>RS 596</v>
          </cell>
          <cell r="B96">
            <v>418</v>
          </cell>
          <cell r="C96" t="str">
            <v>C</v>
          </cell>
          <cell r="D96" t="str">
            <v>F</v>
          </cell>
          <cell r="E96" t="str">
            <v>Samu (junction M12) - Kanyelele</v>
          </cell>
          <cell r="F96" t="str">
            <v>T364</v>
          </cell>
          <cell r="G96">
            <v>1</v>
          </cell>
          <cell r="H96">
            <v>5.7</v>
          </cell>
          <cell r="I96" t="str">
            <v>FL</v>
          </cell>
          <cell r="J96" t="str">
            <v>LILONGWE</v>
          </cell>
          <cell r="K96">
            <v>6</v>
          </cell>
        </row>
        <row r="97">
          <cell r="A97" t="str">
            <v>RS 595</v>
          </cell>
          <cell r="B97">
            <v>417</v>
          </cell>
          <cell r="C97" t="str">
            <v>C</v>
          </cell>
          <cell r="D97" t="str">
            <v>F</v>
          </cell>
          <cell r="E97" t="str">
            <v>Kanyelele - Nakura</v>
          </cell>
          <cell r="F97" t="str">
            <v>T364</v>
          </cell>
          <cell r="G97">
            <v>2</v>
          </cell>
          <cell r="H97">
            <v>5.9</v>
          </cell>
          <cell r="I97" t="str">
            <v>FL</v>
          </cell>
          <cell r="J97" t="str">
            <v>LILONGWE</v>
          </cell>
          <cell r="K97">
            <v>6</v>
          </cell>
          <cell r="L97" t="str">
            <v>Changed junction road designation from M5</v>
          </cell>
        </row>
        <row r="98">
          <cell r="A98" t="str">
            <v>RS 669</v>
          </cell>
          <cell r="B98">
            <v>491</v>
          </cell>
          <cell r="C98" t="str">
            <v>C</v>
          </cell>
          <cell r="D98" t="str">
            <v>F</v>
          </cell>
          <cell r="E98" t="str">
            <v>Nakula - Kakoma</v>
          </cell>
          <cell r="F98" t="str">
            <v>T364</v>
          </cell>
          <cell r="G98">
            <v>3</v>
          </cell>
          <cell r="H98">
            <v>8.4</v>
          </cell>
          <cell r="I98" t="str">
            <v>FL</v>
          </cell>
          <cell r="J98" t="str">
            <v>LILONGWE</v>
          </cell>
          <cell r="K98">
            <v>6</v>
          </cell>
          <cell r="L98" t="str">
            <v>Changed designation from UDX to T364</v>
          </cell>
        </row>
        <row r="99">
          <cell r="A99" t="str">
            <v>RS 597</v>
          </cell>
          <cell r="B99">
            <v>419</v>
          </cell>
          <cell r="C99" t="str">
            <v>C</v>
          </cell>
          <cell r="D99" t="str">
            <v>F</v>
          </cell>
          <cell r="E99" t="str">
            <v>Kakoma - Njoka</v>
          </cell>
          <cell r="F99" t="str">
            <v>T364</v>
          </cell>
          <cell r="G99">
            <v>4</v>
          </cell>
          <cell r="H99">
            <v>11.9</v>
          </cell>
          <cell r="I99" t="str">
            <v>FL</v>
          </cell>
          <cell r="J99" t="str">
            <v>LILONGWE</v>
          </cell>
          <cell r="K99">
            <v>6</v>
          </cell>
        </row>
        <row r="100">
          <cell r="A100" t="str">
            <v>RS 604</v>
          </cell>
          <cell r="B100">
            <v>426</v>
          </cell>
          <cell r="C100" t="str">
            <v>C</v>
          </cell>
          <cell r="D100" t="str">
            <v>F</v>
          </cell>
          <cell r="E100" t="str">
            <v>Kbyzala Village - Chizandu</v>
          </cell>
          <cell r="F100" t="str">
            <v>T366</v>
          </cell>
          <cell r="G100">
            <v>1</v>
          </cell>
          <cell r="H100">
            <v>12.1</v>
          </cell>
          <cell r="I100" t="str">
            <v>FL</v>
          </cell>
          <cell r="J100" t="str">
            <v>LILONGWE</v>
          </cell>
          <cell r="K100">
            <v>6</v>
          </cell>
        </row>
        <row r="101">
          <cell r="A101" t="str">
            <v>RS 603</v>
          </cell>
          <cell r="B101">
            <v>425</v>
          </cell>
          <cell r="C101" t="str">
            <v>C</v>
          </cell>
          <cell r="D101" t="str">
            <v>F</v>
          </cell>
          <cell r="E101" t="str">
            <v>Chizandu - Kambanizithe</v>
          </cell>
          <cell r="F101" t="str">
            <v>T366</v>
          </cell>
          <cell r="G101">
            <v>2</v>
          </cell>
          <cell r="H101">
            <v>8.6999999999999993</v>
          </cell>
          <cell r="I101" t="str">
            <v>FL</v>
          </cell>
          <cell r="J101" t="str">
            <v>LILONGWE</v>
          </cell>
          <cell r="K101">
            <v>6</v>
          </cell>
          <cell r="L101" t="str">
            <v>Changed designation from D198 to S124</v>
          </cell>
        </row>
        <row r="102">
          <cell r="A102" t="str">
            <v>RS 601</v>
          </cell>
          <cell r="B102">
            <v>423</v>
          </cell>
          <cell r="C102" t="str">
            <v>C</v>
          </cell>
          <cell r="D102" t="str">
            <v>F</v>
          </cell>
          <cell r="E102" t="str">
            <v>Kambanizithe - Diamphwe River bridge</v>
          </cell>
          <cell r="F102" t="str">
            <v>T366</v>
          </cell>
          <cell r="G102">
            <v>3</v>
          </cell>
          <cell r="H102">
            <v>7.7</v>
          </cell>
          <cell r="I102" t="str">
            <v>FL</v>
          </cell>
          <cell r="J102" t="str">
            <v>LILONGWE</v>
          </cell>
          <cell r="K102">
            <v>6</v>
          </cell>
        </row>
        <row r="103">
          <cell r="A103" t="str">
            <v>RS 598</v>
          </cell>
          <cell r="B103">
            <v>420</v>
          </cell>
          <cell r="C103" t="str">
            <v>C</v>
          </cell>
          <cell r="D103" t="str">
            <v>F</v>
          </cell>
          <cell r="E103" t="str">
            <v>Diamphwe River bridge - Kafere</v>
          </cell>
          <cell r="F103" t="str">
            <v>T366</v>
          </cell>
          <cell r="G103">
            <v>4</v>
          </cell>
          <cell r="H103">
            <v>12.2</v>
          </cell>
          <cell r="I103" t="str">
            <v>FL</v>
          </cell>
          <cell r="J103" t="str">
            <v>DEDZA</v>
          </cell>
          <cell r="K103">
            <v>6</v>
          </cell>
        </row>
        <row r="104">
          <cell r="A104" t="str">
            <v>RS 602</v>
          </cell>
          <cell r="B104">
            <v>424</v>
          </cell>
          <cell r="C104" t="str">
            <v>C</v>
          </cell>
          <cell r="D104" t="str">
            <v>F</v>
          </cell>
          <cell r="E104" t="str">
            <v>Kafere - Dzalanyama</v>
          </cell>
          <cell r="F104" t="str">
            <v>T366</v>
          </cell>
          <cell r="G104">
            <v>5</v>
          </cell>
          <cell r="H104">
            <v>3.3</v>
          </cell>
          <cell r="I104" t="str">
            <v>FL</v>
          </cell>
          <cell r="J104" t="str">
            <v>DEDZA</v>
          </cell>
          <cell r="K104">
            <v>6</v>
          </cell>
        </row>
        <row r="105">
          <cell r="A105" t="str">
            <v>RS 599</v>
          </cell>
          <cell r="B105">
            <v>421</v>
          </cell>
          <cell r="C105" t="str">
            <v>C</v>
          </cell>
          <cell r="D105" t="str">
            <v>F</v>
          </cell>
          <cell r="E105" t="str">
            <v>Dzalanyama - Mtengowagwa</v>
          </cell>
          <cell r="F105" t="str">
            <v>T366</v>
          </cell>
          <cell r="G105">
            <v>6</v>
          </cell>
          <cell r="H105">
            <v>31.3</v>
          </cell>
          <cell r="I105" t="str">
            <v>FL</v>
          </cell>
          <cell r="J105" t="str">
            <v>DEDZA</v>
          </cell>
          <cell r="K105">
            <v>6</v>
          </cell>
        </row>
        <row r="106">
          <cell r="A106" t="str">
            <v>RS 662</v>
          </cell>
          <cell r="B106">
            <v>484</v>
          </cell>
          <cell r="C106" t="str">
            <v>C</v>
          </cell>
          <cell r="D106" t="str">
            <v>F</v>
          </cell>
          <cell r="E106" t="str">
            <v>Mtengowagwa - Mikonde</v>
          </cell>
          <cell r="F106" t="str">
            <v>T366</v>
          </cell>
          <cell r="G106">
            <v>7</v>
          </cell>
          <cell r="H106">
            <v>2.8</v>
          </cell>
          <cell r="I106" t="str">
            <v>FL</v>
          </cell>
          <cell r="J106" t="str">
            <v>DEDZA</v>
          </cell>
          <cell r="K106">
            <v>6</v>
          </cell>
          <cell r="L106" t="str">
            <v>Changed designation from D209 to T366</v>
          </cell>
        </row>
        <row r="107">
          <cell r="A107" t="str">
            <v>RS 600</v>
          </cell>
          <cell r="B107">
            <v>422</v>
          </cell>
          <cell r="C107" t="str">
            <v>C</v>
          </cell>
          <cell r="D107" t="str">
            <v>F</v>
          </cell>
          <cell r="E107" t="str">
            <v>Mikonde - Njonja</v>
          </cell>
          <cell r="F107" t="str">
            <v>T366</v>
          </cell>
          <cell r="G107">
            <v>8</v>
          </cell>
          <cell r="H107">
            <v>6.2</v>
          </cell>
          <cell r="I107" t="str">
            <v>FL</v>
          </cell>
          <cell r="J107" t="str">
            <v>DEDZA</v>
          </cell>
          <cell r="K107">
            <v>6</v>
          </cell>
        </row>
        <row r="108">
          <cell r="A108" t="str">
            <v>RS 668</v>
          </cell>
          <cell r="B108">
            <v>490</v>
          </cell>
          <cell r="C108" t="str">
            <v>C</v>
          </cell>
          <cell r="D108" t="str">
            <v>F</v>
          </cell>
          <cell r="E108" t="str">
            <v>Mbala - Kambanizithe</v>
          </cell>
          <cell r="F108" t="str">
            <v>T367</v>
          </cell>
          <cell r="G108">
            <v>1</v>
          </cell>
          <cell r="H108">
            <v>8.1999999999999993</v>
          </cell>
          <cell r="I108" t="str">
            <v>FL</v>
          </cell>
          <cell r="J108" t="str">
            <v>LILONGWE</v>
          </cell>
          <cell r="K108">
            <v>6</v>
          </cell>
          <cell r="L108" t="str">
            <v>Changed designation from UD to T367.</v>
          </cell>
        </row>
        <row r="109">
          <cell r="A109" t="str">
            <v>RS 605</v>
          </cell>
          <cell r="B109">
            <v>427</v>
          </cell>
          <cell r="C109" t="str">
            <v>C</v>
          </cell>
          <cell r="D109" t="str">
            <v>F</v>
          </cell>
          <cell r="E109" t="str">
            <v>Diamphwe River - Mtengowangwa</v>
          </cell>
          <cell r="F109" t="str">
            <v>T368</v>
          </cell>
          <cell r="G109">
            <v>1</v>
          </cell>
          <cell r="H109">
            <v>18.600000000000001</v>
          </cell>
          <cell r="I109" t="str">
            <v>FL</v>
          </cell>
          <cell r="J109" t="str">
            <v>DEDZA</v>
          </cell>
          <cell r="K109">
            <v>6</v>
          </cell>
        </row>
        <row r="110">
          <cell r="A110" t="str">
            <v>RS 608</v>
          </cell>
          <cell r="B110">
            <v>430</v>
          </cell>
          <cell r="C110" t="str">
            <v>C</v>
          </cell>
          <cell r="D110" t="str">
            <v>F</v>
          </cell>
          <cell r="E110" t="str">
            <v>Chalendewa - Nanjiri River</v>
          </cell>
          <cell r="F110" t="str">
            <v>T369</v>
          </cell>
          <cell r="G110">
            <v>1</v>
          </cell>
          <cell r="H110">
            <v>6.3</v>
          </cell>
          <cell r="I110" t="str">
            <v>FL</v>
          </cell>
          <cell r="J110" t="str">
            <v>LILONGWE</v>
          </cell>
          <cell r="K110">
            <v>6</v>
          </cell>
        </row>
        <row r="111">
          <cell r="A111" t="str">
            <v>RS 607</v>
          </cell>
          <cell r="B111">
            <v>429</v>
          </cell>
          <cell r="C111" t="str">
            <v>C</v>
          </cell>
          <cell r="D111" t="str">
            <v>F</v>
          </cell>
          <cell r="E111" t="str">
            <v>Nanjiri River - Perete</v>
          </cell>
          <cell r="F111" t="str">
            <v>T369</v>
          </cell>
          <cell r="G111">
            <v>2</v>
          </cell>
          <cell r="H111">
            <v>9</v>
          </cell>
          <cell r="I111" t="str">
            <v>FL</v>
          </cell>
          <cell r="J111" t="str">
            <v>LILONGWE</v>
          </cell>
          <cell r="K111">
            <v>6</v>
          </cell>
        </row>
        <row r="112">
          <cell r="A112" t="str">
            <v>RS 606</v>
          </cell>
          <cell r="B112">
            <v>428</v>
          </cell>
          <cell r="C112" t="str">
            <v>C</v>
          </cell>
          <cell r="D112" t="str">
            <v>F</v>
          </cell>
          <cell r="E112" t="str">
            <v>Perete - Chiwoko</v>
          </cell>
          <cell r="F112" t="str">
            <v>T369</v>
          </cell>
          <cell r="G112">
            <v>3</v>
          </cell>
          <cell r="H112">
            <v>5.9</v>
          </cell>
          <cell r="I112" t="str">
            <v>FL</v>
          </cell>
          <cell r="J112" t="str">
            <v>LILONGWE</v>
          </cell>
          <cell r="K112">
            <v>6</v>
          </cell>
        </row>
        <row r="113">
          <cell r="A113" t="str">
            <v>RS 664</v>
          </cell>
          <cell r="B113">
            <v>486</v>
          </cell>
          <cell r="C113" t="str">
            <v>C</v>
          </cell>
          <cell r="D113" t="str">
            <v>F</v>
          </cell>
          <cell r="E113" t="str">
            <v>Kalumba T/Off (junction M1) - Chikhombe</v>
          </cell>
          <cell r="F113" t="str">
            <v>T370</v>
          </cell>
          <cell r="G113">
            <v>1</v>
          </cell>
          <cell r="H113">
            <v>10.5</v>
          </cell>
          <cell r="I113" t="str">
            <v>C</v>
          </cell>
          <cell r="J113" t="str">
            <v>LILONGWE</v>
          </cell>
          <cell r="K113">
            <v>8</v>
          </cell>
          <cell r="L113" t="str">
            <v>Changed designation from D370 to T370</v>
          </cell>
        </row>
        <row r="114">
          <cell r="A114" t="str">
            <v>RS 665</v>
          </cell>
          <cell r="B114">
            <v>487</v>
          </cell>
          <cell r="C114" t="str">
            <v>C</v>
          </cell>
          <cell r="D114" t="str">
            <v>F</v>
          </cell>
          <cell r="E114" t="str">
            <v>Chikhombe - Chiwoko</v>
          </cell>
          <cell r="F114" t="str">
            <v>T370</v>
          </cell>
          <cell r="G114">
            <v>2</v>
          </cell>
          <cell r="H114">
            <v>10.4</v>
          </cell>
          <cell r="I114" t="str">
            <v>C</v>
          </cell>
          <cell r="J114" t="str">
            <v>LILONGWE</v>
          </cell>
          <cell r="K114">
            <v>8</v>
          </cell>
          <cell r="L114" t="str">
            <v>Changed designation from D370 to T370</v>
          </cell>
        </row>
        <row r="115">
          <cell r="A115" t="str">
            <v>RS 609</v>
          </cell>
          <cell r="B115">
            <v>431</v>
          </cell>
          <cell r="C115" t="str">
            <v>C</v>
          </cell>
          <cell r="D115" t="str">
            <v>F</v>
          </cell>
          <cell r="E115" t="str">
            <v>Chiwoko - Chisendera</v>
          </cell>
          <cell r="F115" t="str">
            <v>T370</v>
          </cell>
          <cell r="G115">
            <v>3</v>
          </cell>
          <cell r="H115">
            <v>8</v>
          </cell>
          <cell r="I115" t="str">
            <v>FL</v>
          </cell>
          <cell r="J115" t="str">
            <v>LILONGWE</v>
          </cell>
          <cell r="K115">
            <v>6</v>
          </cell>
        </row>
        <row r="116">
          <cell r="A116" t="str">
            <v>RS 614</v>
          </cell>
          <cell r="B116">
            <v>436</v>
          </cell>
          <cell r="C116" t="str">
            <v>C</v>
          </cell>
          <cell r="D116" t="str">
            <v>F</v>
          </cell>
          <cell r="E116" t="str">
            <v>junction M1 - Kakolo</v>
          </cell>
          <cell r="F116" t="str">
            <v>T372</v>
          </cell>
          <cell r="G116">
            <v>1</v>
          </cell>
          <cell r="H116">
            <v>7.7</v>
          </cell>
          <cell r="I116" t="str">
            <v>FL</v>
          </cell>
          <cell r="J116" t="str">
            <v>DEDZA</v>
          </cell>
          <cell r="K116">
            <v>6</v>
          </cell>
        </row>
        <row r="117">
          <cell r="A117" t="str">
            <v>RS 616</v>
          </cell>
          <cell r="B117">
            <v>438</v>
          </cell>
          <cell r="C117" t="str">
            <v>C</v>
          </cell>
          <cell r="D117" t="str">
            <v>F</v>
          </cell>
          <cell r="E117" t="str">
            <v>Kakolo - Nkhonga</v>
          </cell>
          <cell r="F117" t="str">
            <v>T372</v>
          </cell>
          <cell r="G117">
            <v>2</v>
          </cell>
          <cell r="H117">
            <v>5.4</v>
          </cell>
          <cell r="I117" t="str">
            <v>FL</v>
          </cell>
          <cell r="J117" t="str">
            <v>DEDZA</v>
          </cell>
          <cell r="K117">
            <v>6</v>
          </cell>
        </row>
        <row r="118">
          <cell r="A118" t="str">
            <v>RS 610</v>
          </cell>
          <cell r="B118">
            <v>432</v>
          </cell>
          <cell r="C118" t="str">
            <v>C</v>
          </cell>
          <cell r="D118" t="str">
            <v>F</v>
          </cell>
          <cell r="E118" t="str">
            <v>Mpatamilonde - Mpalale</v>
          </cell>
          <cell r="F118" t="str">
            <v>T372</v>
          </cell>
          <cell r="G118">
            <v>3</v>
          </cell>
          <cell r="H118">
            <v>20.3</v>
          </cell>
          <cell r="I118" t="str">
            <v>H</v>
          </cell>
          <cell r="J118" t="str">
            <v>DEDZA</v>
          </cell>
          <cell r="K118">
            <v>6</v>
          </cell>
        </row>
        <row r="119">
          <cell r="A119" t="str">
            <v>RS 612</v>
          </cell>
          <cell r="B119">
            <v>434</v>
          </cell>
          <cell r="C119" t="str">
            <v>C</v>
          </cell>
          <cell r="D119" t="str">
            <v>F</v>
          </cell>
          <cell r="E119" t="str">
            <v>Mpalale - Dedza</v>
          </cell>
          <cell r="F119" t="str">
            <v>T372</v>
          </cell>
          <cell r="G119">
            <v>4</v>
          </cell>
          <cell r="H119">
            <v>7.5</v>
          </cell>
          <cell r="I119" t="str">
            <v>H</v>
          </cell>
          <cell r="J119" t="str">
            <v>DEDZA</v>
          </cell>
          <cell r="K119">
            <v>6</v>
          </cell>
        </row>
        <row r="120">
          <cell r="A120" t="str">
            <v>RS 265</v>
          </cell>
          <cell r="B120">
            <v>87</v>
          </cell>
          <cell r="C120" t="str">
            <v>C</v>
          </cell>
          <cell r="D120" t="str">
            <v>F</v>
          </cell>
          <cell r="E120" t="str">
            <v>Chamadenga - Katete River</v>
          </cell>
          <cell r="F120" t="str">
            <v>T373</v>
          </cell>
          <cell r="G120">
            <v>1</v>
          </cell>
          <cell r="H120">
            <v>6.3</v>
          </cell>
          <cell r="I120" t="str">
            <v>FL</v>
          </cell>
          <cell r="J120" t="str">
            <v>LILONGWE</v>
          </cell>
          <cell r="K120">
            <v>6</v>
          </cell>
          <cell r="L120" t="str">
            <v>Changed designation from S121 to T373</v>
          </cell>
        </row>
        <row r="121">
          <cell r="A121" t="str">
            <v>RS 266</v>
          </cell>
          <cell r="B121">
            <v>88</v>
          </cell>
          <cell r="C121" t="str">
            <v>C</v>
          </cell>
          <cell r="D121" t="str">
            <v>F</v>
          </cell>
          <cell r="E121" t="str">
            <v>Katete River - Linthipe River Bridge</v>
          </cell>
          <cell r="F121" t="str">
            <v>T373</v>
          </cell>
          <cell r="G121">
            <v>2</v>
          </cell>
          <cell r="H121">
            <v>2.8</v>
          </cell>
          <cell r="I121" t="str">
            <v>R</v>
          </cell>
          <cell r="J121" t="str">
            <v>LILONGWE</v>
          </cell>
          <cell r="K121">
            <v>6</v>
          </cell>
          <cell r="L121" t="str">
            <v>Changed designation from S121 to T373</v>
          </cell>
        </row>
        <row r="122">
          <cell r="A122" t="str">
            <v>RS 619</v>
          </cell>
          <cell r="B122">
            <v>441</v>
          </cell>
          <cell r="C122" t="str">
            <v>C</v>
          </cell>
          <cell r="D122" t="str">
            <v>F</v>
          </cell>
          <cell r="E122" t="str">
            <v>Linthipe River River - Livuwadzi River (North)</v>
          </cell>
          <cell r="F122" t="str">
            <v>T373</v>
          </cell>
          <cell r="G122">
            <v>3</v>
          </cell>
          <cell r="H122">
            <v>5.6</v>
          </cell>
          <cell r="I122" t="str">
            <v>FL</v>
          </cell>
          <cell r="J122" t="str">
            <v>DEDZA</v>
          </cell>
          <cell r="K122">
            <v>6</v>
          </cell>
        </row>
        <row r="123">
          <cell r="A123" t="str">
            <v>RS 620</v>
          </cell>
          <cell r="B123">
            <v>442</v>
          </cell>
          <cell r="C123" t="str">
            <v>C</v>
          </cell>
          <cell r="D123" t="str">
            <v>F</v>
          </cell>
          <cell r="E123" t="str">
            <v>Livuwadzi River (North) - Chilanga</v>
          </cell>
          <cell r="F123" t="str">
            <v>T373</v>
          </cell>
          <cell r="G123">
            <v>4</v>
          </cell>
          <cell r="H123">
            <v>4.7</v>
          </cell>
          <cell r="I123" t="str">
            <v>FL</v>
          </cell>
          <cell r="J123" t="str">
            <v>DEDZA</v>
          </cell>
          <cell r="K123">
            <v>6</v>
          </cell>
        </row>
        <row r="124">
          <cell r="A124" t="str">
            <v>RS 618</v>
          </cell>
          <cell r="B124">
            <v>440</v>
          </cell>
          <cell r="C124" t="str">
            <v>C</v>
          </cell>
          <cell r="D124" t="str">
            <v>F</v>
          </cell>
          <cell r="E124" t="str">
            <v>Nkhonga - Livuwadzi river (South)</v>
          </cell>
          <cell r="F124" t="str">
            <v>T373</v>
          </cell>
          <cell r="G124">
            <v>5</v>
          </cell>
          <cell r="H124">
            <v>5.7</v>
          </cell>
          <cell r="I124" t="str">
            <v>R</v>
          </cell>
          <cell r="J124" t="str">
            <v>DEDZA</v>
          </cell>
          <cell r="K124">
            <v>6</v>
          </cell>
        </row>
        <row r="125">
          <cell r="A125" t="str">
            <v>RS 617</v>
          </cell>
          <cell r="B125">
            <v>439</v>
          </cell>
          <cell r="C125" t="str">
            <v>C</v>
          </cell>
          <cell r="D125" t="str">
            <v>F</v>
          </cell>
          <cell r="E125" t="str">
            <v>Kapesi (junction M1) - Mlunduni</v>
          </cell>
          <cell r="F125" t="str">
            <v>T374</v>
          </cell>
          <cell r="G125">
            <v>1</v>
          </cell>
          <cell r="H125">
            <v>9.1999999999999993</v>
          </cell>
          <cell r="I125" t="str">
            <v>R</v>
          </cell>
          <cell r="J125" t="str">
            <v>DEDZA</v>
          </cell>
          <cell r="K125">
            <v>6</v>
          </cell>
          <cell r="L125" t="str">
            <v>Changed designation from D226 to T374</v>
          </cell>
        </row>
        <row r="126">
          <cell r="A126" t="str">
            <v>RS 627</v>
          </cell>
          <cell r="B126">
            <v>449</v>
          </cell>
          <cell r="C126" t="str">
            <v>C</v>
          </cell>
          <cell r="D126" t="str">
            <v>F</v>
          </cell>
          <cell r="E126" t="str">
            <v>Mlunduni - Namilulu</v>
          </cell>
          <cell r="F126" t="str">
            <v>T374</v>
          </cell>
          <cell r="G126">
            <v>2</v>
          </cell>
          <cell r="H126">
            <v>4.5</v>
          </cell>
          <cell r="I126" t="str">
            <v>R</v>
          </cell>
          <cell r="J126" t="str">
            <v>DEDZA</v>
          </cell>
          <cell r="K126">
            <v>6</v>
          </cell>
        </row>
        <row r="127">
          <cell r="A127" t="str">
            <v>RS 622</v>
          </cell>
          <cell r="B127">
            <v>444</v>
          </cell>
          <cell r="C127" t="str">
            <v>C</v>
          </cell>
          <cell r="D127" t="str">
            <v>F</v>
          </cell>
          <cell r="E127" t="str">
            <v>Namilulu - Kumayani</v>
          </cell>
          <cell r="F127" t="str">
            <v>T374</v>
          </cell>
          <cell r="G127">
            <v>3</v>
          </cell>
          <cell r="H127">
            <v>10.199999999999999</v>
          </cell>
          <cell r="I127" t="str">
            <v>H</v>
          </cell>
          <cell r="J127" t="str">
            <v>DEDZA</v>
          </cell>
          <cell r="K127">
            <v>6</v>
          </cell>
        </row>
        <row r="128">
          <cell r="A128" t="str">
            <v>RS 623</v>
          </cell>
          <cell r="B128">
            <v>445</v>
          </cell>
          <cell r="C128" t="str">
            <v>C</v>
          </cell>
          <cell r="D128" t="str">
            <v>F</v>
          </cell>
          <cell r="E128" t="str">
            <v>Kumayani - Tembwe</v>
          </cell>
          <cell r="F128" t="str">
            <v>T374</v>
          </cell>
          <cell r="G128">
            <v>4</v>
          </cell>
          <cell r="H128">
            <v>2.2000000000000002</v>
          </cell>
          <cell r="I128" t="str">
            <v>M</v>
          </cell>
          <cell r="J128" t="str">
            <v>DEDZA</v>
          </cell>
          <cell r="K128">
            <v>6</v>
          </cell>
        </row>
        <row r="129">
          <cell r="A129" t="str">
            <v>RS 626</v>
          </cell>
          <cell r="B129">
            <v>448</v>
          </cell>
          <cell r="C129" t="str">
            <v>C</v>
          </cell>
          <cell r="D129" t="str">
            <v>F</v>
          </cell>
          <cell r="E129" t="str">
            <v>Tembwe - Mlulu River</v>
          </cell>
          <cell r="F129" t="str">
            <v>T374</v>
          </cell>
          <cell r="G129">
            <v>5</v>
          </cell>
          <cell r="H129">
            <v>5.6</v>
          </cell>
          <cell r="I129" t="str">
            <v>M</v>
          </cell>
          <cell r="J129" t="str">
            <v>DEDZA</v>
          </cell>
          <cell r="K129">
            <v>6</v>
          </cell>
        </row>
        <row r="130">
          <cell r="A130" t="str">
            <v>RS 624</v>
          </cell>
          <cell r="B130">
            <v>446</v>
          </cell>
          <cell r="C130" t="str">
            <v>C</v>
          </cell>
          <cell r="D130" t="str">
            <v>F</v>
          </cell>
          <cell r="E130" t="str">
            <v>Mlulu River - Kuntawanga</v>
          </cell>
          <cell r="F130" t="str">
            <v>T374</v>
          </cell>
          <cell r="G130">
            <v>6</v>
          </cell>
          <cell r="H130">
            <v>6.7</v>
          </cell>
          <cell r="I130" t="str">
            <v>H</v>
          </cell>
          <cell r="J130" t="str">
            <v>DEDZA</v>
          </cell>
          <cell r="K130">
            <v>6</v>
          </cell>
        </row>
        <row r="131">
          <cell r="A131" t="str">
            <v>RS 621</v>
          </cell>
          <cell r="B131">
            <v>443</v>
          </cell>
          <cell r="C131" t="str">
            <v>C</v>
          </cell>
          <cell r="D131" t="str">
            <v>F</v>
          </cell>
          <cell r="E131" t="str">
            <v>Kuntawanga - Mayani</v>
          </cell>
          <cell r="F131" t="str">
            <v>T374</v>
          </cell>
          <cell r="G131">
            <v>7</v>
          </cell>
          <cell r="H131">
            <v>3.6</v>
          </cell>
          <cell r="I131" t="str">
            <v>FL</v>
          </cell>
          <cell r="J131" t="str">
            <v>DEDZA</v>
          </cell>
          <cell r="K131">
            <v>6</v>
          </cell>
          <cell r="L131" t="str">
            <v xml:space="preserve">New section part of RS 78 </v>
          </cell>
        </row>
        <row r="132">
          <cell r="A132" t="str">
            <v>RS 631</v>
          </cell>
          <cell r="B132">
            <v>453</v>
          </cell>
          <cell r="C132" t="str">
            <v>C</v>
          </cell>
          <cell r="D132" t="str">
            <v>F</v>
          </cell>
          <cell r="E132" t="str">
            <v>Linthipe River Bridge- Chaseta</v>
          </cell>
          <cell r="F132" t="str">
            <v>T375</v>
          </cell>
          <cell r="G132">
            <v>1</v>
          </cell>
          <cell r="H132">
            <v>12.3</v>
          </cell>
          <cell r="I132" t="str">
            <v>H</v>
          </cell>
          <cell r="J132" t="str">
            <v>SALIMA</v>
          </cell>
          <cell r="K132">
            <v>6</v>
          </cell>
        </row>
        <row r="133">
          <cell r="A133" t="str">
            <v>RS 629</v>
          </cell>
          <cell r="B133">
            <v>451</v>
          </cell>
          <cell r="C133" t="str">
            <v>C</v>
          </cell>
          <cell r="D133" t="str">
            <v>F</v>
          </cell>
          <cell r="E133" t="str">
            <v>Chaseta - Mponde</v>
          </cell>
          <cell r="F133" t="str">
            <v>T375</v>
          </cell>
          <cell r="G133">
            <v>2</v>
          </cell>
          <cell r="H133">
            <v>11</v>
          </cell>
          <cell r="I133" t="str">
            <v>M</v>
          </cell>
          <cell r="J133" t="str">
            <v>DEDZA</v>
          </cell>
          <cell r="K133">
            <v>6</v>
          </cell>
        </row>
        <row r="134">
          <cell r="A134" t="str">
            <v>RS 632</v>
          </cell>
          <cell r="B134">
            <v>454</v>
          </cell>
          <cell r="C134" t="str">
            <v>C</v>
          </cell>
          <cell r="D134" t="str">
            <v>F</v>
          </cell>
          <cell r="E134" t="str">
            <v>Mponde - Gwengwe</v>
          </cell>
          <cell r="F134" t="str">
            <v>T375</v>
          </cell>
          <cell r="G134">
            <v>3</v>
          </cell>
          <cell r="H134">
            <v>8</v>
          </cell>
          <cell r="I134" t="str">
            <v>R</v>
          </cell>
          <cell r="J134" t="str">
            <v>DEDZA</v>
          </cell>
          <cell r="K134">
            <v>6</v>
          </cell>
        </row>
        <row r="135">
          <cell r="A135" t="str">
            <v>RS 628</v>
          </cell>
          <cell r="B135">
            <v>450</v>
          </cell>
          <cell r="C135" t="str">
            <v>C</v>
          </cell>
          <cell r="D135" t="str">
            <v>F</v>
          </cell>
          <cell r="E135" t="str">
            <v>Gwengwe - Ngombe</v>
          </cell>
          <cell r="F135" t="str">
            <v>T375</v>
          </cell>
          <cell r="G135">
            <v>4</v>
          </cell>
          <cell r="H135">
            <v>3.9</v>
          </cell>
          <cell r="I135" t="str">
            <v>R</v>
          </cell>
          <cell r="J135" t="str">
            <v>DEDZA</v>
          </cell>
          <cell r="K135">
            <v>6</v>
          </cell>
          <cell r="L135" t="str">
            <v>New section added to cover origional RS 352</v>
          </cell>
        </row>
        <row r="136">
          <cell r="A136" t="str">
            <v>RS 630</v>
          </cell>
          <cell r="B136">
            <v>452</v>
          </cell>
          <cell r="C136" t="str">
            <v>C</v>
          </cell>
          <cell r="D136" t="str">
            <v>F</v>
          </cell>
          <cell r="E136" t="str">
            <v>Ngombe - Mayani</v>
          </cell>
          <cell r="F136" t="str">
            <v>T375</v>
          </cell>
          <cell r="G136">
            <v>5</v>
          </cell>
          <cell r="H136">
            <v>4.8</v>
          </cell>
          <cell r="I136" t="str">
            <v>R</v>
          </cell>
          <cell r="J136" t="str">
            <v>DEDZA</v>
          </cell>
          <cell r="K136">
            <v>6</v>
          </cell>
          <cell r="L136" t="str">
            <v>Changed designation from M16 to M14</v>
          </cell>
        </row>
        <row r="137">
          <cell r="A137" t="str">
            <v>RS 625</v>
          </cell>
          <cell r="B137">
            <v>447</v>
          </cell>
          <cell r="C137" t="str">
            <v>C</v>
          </cell>
          <cell r="D137" t="str">
            <v>F</v>
          </cell>
          <cell r="E137" t="str">
            <v>Mayani - Livuwadzi River</v>
          </cell>
          <cell r="F137" t="str">
            <v>T375</v>
          </cell>
          <cell r="G137">
            <v>6</v>
          </cell>
          <cell r="H137">
            <v>9.9</v>
          </cell>
          <cell r="I137" t="str">
            <v>FL</v>
          </cell>
          <cell r="J137" t="str">
            <v>DEDZA</v>
          </cell>
          <cell r="K137">
            <v>6</v>
          </cell>
          <cell r="L137" t="str">
            <v>Changed designation from T374 to T375</v>
          </cell>
        </row>
        <row r="138">
          <cell r="A138" t="str">
            <v>RS 613</v>
          </cell>
          <cell r="B138">
            <v>435</v>
          </cell>
          <cell r="C138" t="str">
            <v>C</v>
          </cell>
          <cell r="D138" t="str">
            <v>F</v>
          </cell>
          <cell r="E138" t="str">
            <v>Bembeke turnoff (junction M1) - Bembeke</v>
          </cell>
          <cell r="F138" t="str">
            <v>T376</v>
          </cell>
          <cell r="G138">
            <v>1</v>
          </cell>
          <cell r="H138">
            <v>9.8000000000000007</v>
          </cell>
          <cell r="I138" t="str">
            <v>R</v>
          </cell>
          <cell r="J138" t="str">
            <v>DEDZA</v>
          </cell>
          <cell r="K138">
            <v>7</v>
          </cell>
          <cell r="L138" t="str">
            <v>Changed designation from T372 to T376</v>
          </cell>
        </row>
        <row r="139">
          <cell r="A139" t="str">
            <v>RS 615</v>
          </cell>
          <cell r="B139">
            <v>437</v>
          </cell>
          <cell r="C139" t="str">
            <v>C</v>
          </cell>
          <cell r="D139" t="str">
            <v>F</v>
          </cell>
          <cell r="E139" t="str">
            <v>Bembeke - Chinkwita</v>
          </cell>
          <cell r="F139" t="str">
            <v>T376</v>
          </cell>
          <cell r="G139">
            <v>2</v>
          </cell>
          <cell r="H139">
            <v>4.5</v>
          </cell>
          <cell r="I139" t="str">
            <v>R</v>
          </cell>
          <cell r="J139" t="str">
            <v>DEDZA</v>
          </cell>
          <cell r="K139">
            <v>7</v>
          </cell>
          <cell r="L139" t="str">
            <v>Changed designation from T372 to T376</v>
          </cell>
        </row>
        <row r="140">
          <cell r="A140" t="str">
            <v>RS 674</v>
          </cell>
          <cell r="B140">
            <v>496</v>
          </cell>
          <cell r="C140" t="str">
            <v>S</v>
          </cell>
          <cell r="D140" t="str">
            <v>F</v>
          </cell>
          <cell r="E140" t="str">
            <v>Nsandu - Chimphamba</v>
          </cell>
          <cell r="F140" t="str">
            <v>T379</v>
          </cell>
          <cell r="G140">
            <v>1</v>
          </cell>
          <cell r="H140">
            <v>3.8</v>
          </cell>
          <cell r="I140" t="str">
            <v>R</v>
          </cell>
          <cell r="J140" t="str">
            <v>MANGOCHI</v>
          </cell>
          <cell r="K140">
            <v>7</v>
          </cell>
          <cell r="L140" t="str">
            <v>Changed designation from T378 to T379</v>
          </cell>
        </row>
        <row r="141">
          <cell r="A141" t="str">
            <v>RS 795</v>
          </cell>
          <cell r="B141">
            <v>617</v>
          </cell>
          <cell r="C141" t="str">
            <v>S</v>
          </cell>
          <cell r="D141" t="str">
            <v>F</v>
          </cell>
          <cell r="E141" t="str">
            <v>Chimphamba - Malembo</v>
          </cell>
          <cell r="F141" t="str">
            <v>T379</v>
          </cell>
          <cell r="G141">
            <v>2</v>
          </cell>
          <cell r="H141">
            <v>19</v>
          </cell>
          <cell r="I141" t="str">
            <v>FL</v>
          </cell>
          <cell r="J141" t="str">
            <v>MANGOCHI</v>
          </cell>
          <cell r="K141">
            <v>7</v>
          </cell>
          <cell r="L141" t="str">
            <v>Changed designation from D231 to T379</v>
          </cell>
        </row>
        <row r="142">
          <cell r="A142" t="str">
            <v>RS 796</v>
          </cell>
          <cell r="B142">
            <v>618</v>
          </cell>
          <cell r="C142" t="str">
            <v>S</v>
          </cell>
          <cell r="D142" t="str">
            <v>F</v>
          </cell>
          <cell r="E142" t="str">
            <v>Malembo - Kuchilipa</v>
          </cell>
          <cell r="F142" t="str">
            <v>T379</v>
          </cell>
          <cell r="G142">
            <v>3</v>
          </cell>
          <cell r="H142">
            <v>2.6</v>
          </cell>
          <cell r="I142" t="str">
            <v>FL</v>
          </cell>
          <cell r="J142" t="str">
            <v>MANGOCHI</v>
          </cell>
          <cell r="K142">
            <v>7</v>
          </cell>
          <cell r="L142" t="str">
            <v>Changed designation from D231 to T379</v>
          </cell>
        </row>
        <row r="143">
          <cell r="A143" t="str">
            <v>RS 634</v>
          </cell>
          <cell r="B143">
            <v>456</v>
          </cell>
          <cell r="C143" t="str">
            <v>C</v>
          </cell>
          <cell r="D143" t="str">
            <v>F</v>
          </cell>
          <cell r="E143" t="str">
            <v>Bemvu - Thumbi River</v>
          </cell>
          <cell r="F143" t="str">
            <v>T380</v>
          </cell>
          <cell r="G143">
            <v>1</v>
          </cell>
          <cell r="H143">
            <v>8.3000000000000007</v>
          </cell>
          <cell r="I143" t="str">
            <v>R</v>
          </cell>
          <cell r="J143" t="str">
            <v>NTCHEU</v>
          </cell>
          <cell r="K143">
            <v>8</v>
          </cell>
          <cell r="L143" t="str">
            <v>Changed designation from T361 to M30</v>
          </cell>
        </row>
        <row r="144">
          <cell r="A144" t="str">
            <v>RS 633</v>
          </cell>
          <cell r="B144">
            <v>455</v>
          </cell>
          <cell r="C144" t="str">
            <v>C</v>
          </cell>
          <cell r="D144" t="str">
            <v>F</v>
          </cell>
          <cell r="E144" t="str">
            <v>Thumbi River - Matale</v>
          </cell>
          <cell r="F144" t="str">
            <v>T380</v>
          </cell>
          <cell r="G144">
            <v>2</v>
          </cell>
          <cell r="H144">
            <v>12.6</v>
          </cell>
          <cell r="I144" t="str">
            <v>R</v>
          </cell>
          <cell r="J144" t="str">
            <v>NTCHEU</v>
          </cell>
          <cell r="K144">
            <v>8</v>
          </cell>
        </row>
        <row r="145">
          <cell r="A145" t="str">
            <v>RS 677</v>
          </cell>
          <cell r="B145">
            <v>499</v>
          </cell>
          <cell r="C145" t="str">
            <v>S</v>
          </cell>
          <cell r="D145" t="str">
            <v>F</v>
          </cell>
          <cell r="E145" t="str">
            <v>Chamba - Kungwa River</v>
          </cell>
          <cell r="F145" t="str">
            <v>T381</v>
          </cell>
          <cell r="G145">
            <v>1</v>
          </cell>
          <cell r="H145">
            <v>23.8</v>
          </cell>
          <cell r="I145" t="str">
            <v>FL</v>
          </cell>
          <cell r="J145" t="str">
            <v>MANGOCHI</v>
          </cell>
          <cell r="K145">
            <v>7</v>
          </cell>
          <cell r="L145" t="str">
            <v>Changed from urban to trunk</v>
          </cell>
        </row>
        <row r="146">
          <cell r="A146" t="str">
            <v>RS 676</v>
          </cell>
          <cell r="B146">
            <v>498</v>
          </cell>
          <cell r="C146" t="str">
            <v>S</v>
          </cell>
          <cell r="D146" t="str">
            <v>F</v>
          </cell>
          <cell r="E146" t="str">
            <v>Kungira River - Nsonde</v>
          </cell>
          <cell r="F146" t="str">
            <v>T381</v>
          </cell>
          <cell r="G146">
            <v>2</v>
          </cell>
          <cell r="H146">
            <v>19.3</v>
          </cell>
          <cell r="I146" t="str">
            <v>R</v>
          </cell>
          <cell r="J146" t="str">
            <v>MANGOCHI &amp; MACHINGA</v>
          </cell>
          <cell r="K146">
            <v>8</v>
          </cell>
        </row>
        <row r="147">
          <cell r="A147" t="str">
            <v>RS 794</v>
          </cell>
          <cell r="B147">
            <v>616</v>
          </cell>
          <cell r="C147" t="str">
            <v>S</v>
          </cell>
          <cell r="D147" t="str">
            <v>F</v>
          </cell>
          <cell r="E147" t="str">
            <v>Nsonde - Kapire</v>
          </cell>
          <cell r="F147" t="str">
            <v>T381</v>
          </cell>
          <cell r="G147">
            <v>3</v>
          </cell>
          <cell r="H147">
            <v>14.7</v>
          </cell>
          <cell r="I147" t="str">
            <v>H</v>
          </cell>
          <cell r="J147" t="str">
            <v>MANGOCHI</v>
          </cell>
          <cell r="K147">
            <v>8</v>
          </cell>
          <cell r="L147" t="str">
            <v>Changed designation from D226 to T381</v>
          </cell>
        </row>
        <row r="148">
          <cell r="A148" t="str">
            <v>RS 673</v>
          </cell>
          <cell r="B148">
            <v>495</v>
          </cell>
          <cell r="C148" t="str">
            <v>S</v>
          </cell>
          <cell r="D148" t="str">
            <v>F</v>
          </cell>
          <cell r="E148" t="str">
            <v>Kapire - Mbela (junction S133)</v>
          </cell>
          <cell r="F148" t="str">
            <v>T381</v>
          </cell>
          <cell r="G148">
            <v>4</v>
          </cell>
          <cell r="H148">
            <v>16.5</v>
          </cell>
          <cell r="I148" t="str">
            <v>H</v>
          </cell>
          <cell r="J148" t="str">
            <v>MACHINGA</v>
          </cell>
          <cell r="K148">
            <v>8</v>
          </cell>
          <cell r="L148" t="str">
            <v>Changed designation from S133  to T381</v>
          </cell>
        </row>
        <row r="149">
          <cell r="A149" t="str">
            <v>RS 675</v>
          </cell>
          <cell r="B149">
            <v>497</v>
          </cell>
          <cell r="C149" t="str">
            <v>S</v>
          </cell>
          <cell r="D149" t="str">
            <v>F</v>
          </cell>
          <cell r="E149" t="str">
            <v xml:space="preserve"> Chantulo (junction M10) - Bwanje </v>
          </cell>
          <cell r="F149" t="str">
            <v>T382</v>
          </cell>
          <cell r="G149">
            <v>1</v>
          </cell>
          <cell r="H149">
            <v>17.899999999999999</v>
          </cell>
          <cell r="I149" t="str">
            <v>FL</v>
          </cell>
          <cell r="J149" t="str">
            <v>MANGOCHI</v>
          </cell>
          <cell r="K149">
            <v>7</v>
          </cell>
          <cell r="L149" t="str">
            <v>Changed designation from T381 toT382</v>
          </cell>
        </row>
        <row r="150">
          <cell r="A150" t="str">
            <v>RS 635</v>
          </cell>
          <cell r="B150">
            <v>457</v>
          </cell>
          <cell r="C150" t="str">
            <v>C</v>
          </cell>
          <cell r="D150" t="str">
            <v>F</v>
          </cell>
          <cell r="E150" t="str">
            <v>Namwiri - Kasinje (junction M5)</v>
          </cell>
          <cell r="F150" t="str">
            <v>T382</v>
          </cell>
          <cell r="G150">
            <v>2</v>
          </cell>
          <cell r="H150">
            <v>14.4</v>
          </cell>
          <cell r="I150" t="str">
            <v>FL</v>
          </cell>
          <cell r="J150" t="str">
            <v>NTCHEU</v>
          </cell>
          <cell r="K150">
            <v>8</v>
          </cell>
          <cell r="L150" t="str">
            <v>Changed designation from T381 toT382</v>
          </cell>
        </row>
        <row r="151">
          <cell r="A151" t="str">
            <v>RS 637</v>
          </cell>
          <cell r="B151">
            <v>459</v>
          </cell>
          <cell r="C151" t="str">
            <v>C</v>
          </cell>
          <cell r="D151" t="str">
            <v>F</v>
          </cell>
          <cell r="E151" t="str">
            <v>Khwekhwelele (junction (S127) - Nkhulo</v>
          </cell>
          <cell r="F151" t="str">
            <v>T383</v>
          </cell>
          <cell r="G151">
            <v>1</v>
          </cell>
          <cell r="H151">
            <v>12.2</v>
          </cell>
          <cell r="I151" t="str">
            <v>R</v>
          </cell>
          <cell r="J151" t="str">
            <v>NTCHEU</v>
          </cell>
          <cell r="K151">
            <v>8</v>
          </cell>
          <cell r="L151" t="str">
            <v>Changed designation from S124 to S135</v>
          </cell>
        </row>
        <row r="152">
          <cell r="A152" t="str">
            <v>RS 636</v>
          </cell>
          <cell r="B152">
            <v>458</v>
          </cell>
          <cell r="C152" t="str">
            <v>C</v>
          </cell>
          <cell r="D152" t="str">
            <v>F</v>
          </cell>
          <cell r="E152" t="str">
            <v>Nkhulo - Musso</v>
          </cell>
          <cell r="F152" t="str">
            <v>T383</v>
          </cell>
          <cell r="G152">
            <v>2</v>
          </cell>
          <cell r="H152">
            <v>6.9</v>
          </cell>
          <cell r="I152" t="str">
            <v>R</v>
          </cell>
          <cell r="J152" t="str">
            <v>NTCHEU</v>
          </cell>
          <cell r="K152">
            <v>8</v>
          </cell>
          <cell r="L152" t="str">
            <v>Changed designation from S124 to S135</v>
          </cell>
        </row>
        <row r="153">
          <cell r="A153" t="str">
            <v>RS 638</v>
          </cell>
          <cell r="B153">
            <v>460</v>
          </cell>
          <cell r="C153" t="str">
            <v>C</v>
          </cell>
          <cell r="D153" t="str">
            <v>F</v>
          </cell>
          <cell r="E153" t="str">
            <v>Musso - Kandeu (junction S134)</v>
          </cell>
          <cell r="F153" t="str">
            <v>T383</v>
          </cell>
          <cell r="G153">
            <v>3</v>
          </cell>
          <cell r="H153">
            <v>4.5</v>
          </cell>
          <cell r="I153" t="str">
            <v>R</v>
          </cell>
          <cell r="J153" t="str">
            <v>NTCHEU</v>
          </cell>
          <cell r="K153">
            <v>8</v>
          </cell>
        </row>
        <row r="154">
          <cell r="A154" t="str">
            <v>RS 641</v>
          </cell>
          <cell r="B154">
            <v>463</v>
          </cell>
          <cell r="C154" t="str">
            <v>C</v>
          </cell>
          <cell r="D154" t="str">
            <v>F</v>
          </cell>
          <cell r="E154" t="str">
            <v>Bilila (junction M5) - Linengwe River</v>
          </cell>
          <cell r="F154" t="str">
            <v>T384</v>
          </cell>
          <cell r="G154">
            <v>1</v>
          </cell>
          <cell r="H154">
            <v>5</v>
          </cell>
          <cell r="I154" t="str">
            <v>FL</v>
          </cell>
          <cell r="J154" t="str">
            <v>NTCHEU</v>
          </cell>
          <cell r="K154">
            <v>8</v>
          </cell>
          <cell r="L154" t="str">
            <v>Changed designation from T398 to S135</v>
          </cell>
        </row>
        <row r="155">
          <cell r="A155" t="str">
            <v>RS 643</v>
          </cell>
          <cell r="B155">
            <v>465</v>
          </cell>
          <cell r="C155" t="str">
            <v>C</v>
          </cell>
          <cell r="D155" t="str">
            <v>F</v>
          </cell>
          <cell r="E155" t="str">
            <v>Linengwe River - Njereza</v>
          </cell>
          <cell r="F155" t="str">
            <v>T384</v>
          </cell>
          <cell r="G155">
            <v>2</v>
          </cell>
          <cell r="H155">
            <v>6.8</v>
          </cell>
          <cell r="I155" t="str">
            <v>FL</v>
          </cell>
          <cell r="J155" t="str">
            <v>NTCHEU</v>
          </cell>
          <cell r="K155">
            <v>8</v>
          </cell>
          <cell r="L155" t="str">
            <v>Changed designation from T398 to S135</v>
          </cell>
        </row>
        <row r="156">
          <cell r="A156" t="str">
            <v>RS 645</v>
          </cell>
          <cell r="B156">
            <v>467</v>
          </cell>
          <cell r="C156" t="str">
            <v>C</v>
          </cell>
          <cell r="D156" t="str">
            <v>F</v>
          </cell>
          <cell r="E156" t="str">
            <v>Njereza - Chauya</v>
          </cell>
          <cell r="F156" t="str">
            <v>T384</v>
          </cell>
          <cell r="G156">
            <v>3</v>
          </cell>
          <cell r="H156">
            <v>4.9000000000000004</v>
          </cell>
          <cell r="I156" t="str">
            <v>R</v>
          </cell>
          <cell r="J156" t="str">
            <v>NTCHEU</v>
          </cell>
          <cell r="K156">
            <v>8</v>
          </cell>
        </row>
        <row r="157">
          <cell r="A157" t="str">
            <v>RS 640</v>
          </cell>
          <cell r="B157">
            <v>462</v>
          </cell>
          <cell r="C157" t="str">
            <v>C</v>
          </cell>
          <cell r="D157" t="str">
            <v>F</v>
          </cell>
          <cell r="E157" t="str">
            <v>Chauya - Chirigwalo</v>
          </cell>
          <cell r="F157" t="str">
            <v>T384</v>
          </cell>
          <cell r="G157">
            <v>4</v>
          </cell>
          <cell r="H157">
            <v>8.8000000000000007</v>
          </cell>
          <cell r="I157" t="str">
            <v>R</v>
          </cell>
          <cell r="J157" t="str">
            <v>NTCHEU</v>
          </cell>
          <cell r="K157">
            <v>8</v>
          </cell>
          <cell r="L157" t="str">
            <v>Changed designation from M15 to S128</v>
          </cell>
        </row>
        <row r="158">
          <cell r="A158" t="str">
            <v>RS 639</v>
          </cell>
          <cell r="B158">
            <v>461</v>
          </cell>
          <cell r="C158" t="str">
            <v>C</v>
          </cell>
          <cell r="D158" t="str">
            <v>F</v>
          </cell>
          <cell r="E158" t="str">
            <v>Chirigwalo - Kansapato (junction S134)</v>
          </cell>
          <cell r="F158" t="str">
            <v>T384</v>
          </cell>
          <cell r="G158">
            <v>5</v>
          </cell>
          <cell r="H158">
            <v>8.9</v>
          </cell>
          <cell r="I158" t="str">
            <v>FL</v>
          </cell>
          <cell r="J158" t="str">
            <v>NTCHEU</v>
          </cell>
          <cell r="K158">
            <v>8</v>
          </cell>
        </row>
        <row r="159">
          <cell r="A159" t="str">
            <v>RS 680</v>
          </cell>
          <cell r="B159">
            <v>502</v>
          </cell>
          <cell r="C159" t="str">
            <v>S</v>
          </cell>
          <cell r="D159" t="str">
            <v>F</v>
          </cell>
          <cell r="E159" t="str">
            <v>Mangochi - Issa</v>
          </cell>
          <cell r="F159" t="str">
            <v>T385</v>
          </cell>
          <cell r="G159">
            <v>1</v>
          </cell>
          <cell r="H159">
            <v>13</v>
          </cell>
          <cell r="I159" t="str">
            <v>FL</v>
          </cell>
          <cell r="J159" t="str">
            <v>MANGOCHI</v>
          </cell>
          <cell r="K159">
            <v>8</v>
          </cell>
        </row>
        <row r="160">
          <cell r="A160" t="str">
            <v>RS 678</v>
          </cell>
          <cell r="B160">
            <v>500</v>
          </cell>
          <cell r="C160" t="str">
            <v>S</v>
          </cell>
          <cell r="D160" t="str">
            <v>F</v>
          </cell>
          <cell r="E160" t="str">
            <v>Issa - Katete River</v>
          </cell>
          <cell r="F160" t="str">
            <v>T385</v>
          </cell>
          <cell r="G160">
            <v>2</v>
          </cell>
          <cell r="H160">
            <v>15.4</v>
          </cell>
          <cell r="I160" t="str">
            <v>R</v>
          </cell>
          <cell r="J160" t="str">
            <v>MANGOCHI</v>
          </cell>
          <cell r="K160">
            <v>8</v>
          </cell>
        </row>
        <row r="161">
          <cell r="A161" t="str">
            <v>RS 679</v>
          </cell>
          <cell r="B161">
            <v>501</v>
          </cell>
          <cell r="C161" t="str">
            <v>S</v>
          </cell>
          <cell r="D161" t="str">
            <v>F</v>
          </cell>
          <cell r="E161" t="str">
            <v>Katete River - Nsonde</v>
          </cell>
          <cell r="F161" t="str">
            <v>T385</v>
          </cell>
          <cell r="G161">
            <v>3</v>
          </cell>
          <cell r="H161">
            <v>23.4</v>
          </cell>
          <cell r="I161" t="str">
            <v>R</v>
          </cell>
          <cell r="J161" t="str">
            <v>MACHINGA</v>
          </cell>
          <cell r="K161">
            <v>8</v>
          </cell>
          <cell r="L161" t="str">
            <v>Changed designation from S142 to S139</v>
          </cell>
        </row>
        <row r="162">
          <cell r="A162" t="str">
            <v>RS 681</v>
          </cell>
          <cell r="B162">
            <v>503</v>
          </cell>
          <cell r="C162" t="str">
            <v>S</v>
          </cell>
          <cell r="D162" t="str">
            <v>F</v>
          </cell>
          <cell r="E162" t="str">
            <v>Nsonde - Nankulukuti</v>
          </cell>
          <cell r="F162" t="str">
            <v>T385</v>
          </cell>
          <cell r="G162">
            <v>4</v>
          </cell>
          <cell r="H162">
            <v>8.5</v>
          </cell>
          <cell r="I162" t="str">
            <v>R</v>
          </cell>
          <cell r="J162" t="str">
            <v>MANGOCHI</v>
          </cell>
          <cell r="K162">
            <v>8</v>
          </cell>
        </row>
        <row r="163">
          <cell r="A163" t="str">
            <v>RS 646</v>
          </cell>
          <cell r="B163">
            <v>468</v>
          </cell>
          <cell r="C163" t="str">
            <v>C</v>
          </cell>
          <cell r="D163" t="str">
            <v>F</v>
          </cell>
          <cell r="E163" t="str">
            <v>Nankulukuti - Nampoya</v>
          </cell>
          <cell r="F163" t="str">
            <v>T385</v>
          </cell>
          <cell r="G163">
            <v>5</v>
          </cell>
          <cell r="H163">
            <v>8.1999999999999993</v>
          </cell>
          <cell r="I163" t="str">
            <v>FL</v>
          </cell>
          <cell r="J163" t="str">
            <v>NTCHEU</v>
          </cell>
          <cell r="K163">
            <v>8</v>
          </cell>
        </row>
        <row r="164">
          <cell r="A164" t="str">
            <v>RS 647</v>
          </cell>
          <cell r="B164">
            <v>469</v>
          </cell>
          <cell r="C164" t="str">
            <v>C</v>
          </cell>
          <cell r="D164" t="str">
            <v>F</v>
          </cell>
          <cell r="E164" t="str">
            <v>Nampoya - Linengwe River</v>
          </cell>
          <cell r="F164" t="str">
            <v>T385</v>
          </cell>
          <cell r="G164">
            <v>6</v>
          </cell>
          <cell r="H164">
            <v>9</v>
          </cell>
          <cell r="I164" t="str">
            <v>FL</v>
          </cell>
          <cell r="J164" t="str">
            <v>NTCHEU</v>
          </cell>
          <cell r="K164">
            <v>8</v>
          </cell>
        </row>
        <row r="165">
          <cell r="A165" t="str">
            <v>RS 684</v>
          </cell>
          <cell r="B165">
            <v>506</v>
          </cell>
          <cell r="C165" t="str">
            <v>S</v>
          </cell>
          <cell r="D165" t="str">
            <v>F</v>
          </cell>
          <cell r="E165" t="str">
            <v>Idulusi (junction M3) - Itunji</v>
          </cell>
          <cell r="F165" t="str">
            <v>T386</v>
          </cell>
          <cell r="G165">
            <v>1</v>
          </cell>
          <cell r="H165">
            <v>16</v>
          </cell>
          <cell r="I165" t="str">
            <v>R</v>
          </cell>
          <cell r="J165" t="str">
            <v>MANGOCHI</v>
          </cell>
          <cell r="K165">
            <v>7</v>
          </cell>
          <cell r="L165" t="str">
            <v>Changed from feeder to trunk as bitumen road</v>
          </cell>
        </row>
        <row r="166">
          <cell r="A166" t="str">
            <v>RS 682</v>
          </cell>
          <cell r="B166">
            <v>504</v>
          </cell>
          <cell r="C166" t="str">
            <v>S</v>
          </cell>
          <cell r="D166" t="str">
            <v>F</v>
          </cell>
          <cell r="E166" t="str">
            <v>Itunji - Mpita</v>
          </cell>
          <cell r="F166" t="str">
            <v>T386</v>
          </cell>
          <cell r="G166">
            <v>2</v>
          </cell>
          <cell r="H166">
            <v>13.9</v>
          </cell>
          <cell r="I166" t="str">
            <v>R</v>
          </cell>
          <cell r="J166" t="str">
            <v>MANGOCHI</v>
          </cell>
          <cell r="K166">
            <v>7</v>
          </cell>
          <cell r="L166" t="str">
            <v>Changed designation from S116 to T334. Changed to trunk</v>
          </cell>
        </row>
        <row r="167">
          <cell r="A167" t="str">
            <v>RS 683</v>
          </cell>
          <cell r="B167">
            <v>505</v>
          </cell>
          <cell r="C167" t="str">
            <v>S</v>
          </cell>
          <cell r="D167" t="str">
            <v>F</v>
          </cell>
          <cell r="E167" t="str">
            <v>Mpita - Kwisimba</v>
          </cell>
          <cell r="F167" t="str">
            <v>T386</v>
          </cell>
          <cell r="G167">
            <v>3</v>
          </cell>
          <cell r="H167">
            <v>8.8000000000000007</v>
          </cell>
          <cell r="I167" t="str">
            <v>R</v>
          </cell>
          <cell r="J167" t="str">
            <v>MANGOCHI</v>
          </cell>
          <cell r="K167">
            <v>7</v>
          </cell>
        </row>
        <row r="168">
          <cell r="A168" t="str">
            <v>RS 797</v>
          </cell>
          <cell r="B168">
            <v>619</v>
          </cell>
          <cell r="C168" t="str">
            <v>S</v>
          </cell>
          <cell r="D168" t="str">
            <v>F</v>
          </cell>
          <cell r="E168" t="str">
            <v>Namwera - Chithumba</v>
          </cell>
          <cell r="F168" t="str">
            <v>T387</v>
          </cell>
          <cell r="G168">
            <v>1</v>
          </cell>
          <cell r="H168">
            <v>9.3000000000000007</v>
          </cell>
          <cell r="I168" t="str">
            <v>FL</v>
          </cell>
          <cell r="J168" t="str">
            <v>MANGOCHI</v>
          </cell>
          <cell r="K168">
            <v>7</v>
          </cell>
          <cell r="L168" t="str">
            <v>Changed designation from D232 to T387</v>
          </cell>
        </row>
        <row r="169">
          <cell r="A169" t="str">
            <v>RS 798</v>
          </cell>
          <cell r="B169">
            <v>620</v>
          </cell>
          <cell r="C169" t="str">
            <v>S</v>
          </cell>
          <cell r="D169" t="str">
            <v>F</v>
          </cell>
          <cell r="E169" t="str">
            <v>Chithumba - ID/Y</v>
          </cell>
          <cell r="F169" t="str">
            <v>T387</v>
          </cell>
          <cell r="G169">
            <v>2</v>
          </cell>
          <cell r="H169">
            <v>21.4</v>
          </cell>
          <cell r="I169" t="str">
            <v>FL</v>
          </cell>
          <cell r="J169" t="str">
            <v>MANGOCHI</v>
          </cell>
          <cell r="K169">
            <v>7</v>
          </cell>
          <cell r="L169" t="str">
            <v>Changed designation from D232 to T387</v>
          </cell>
        </row>
        <row r="170">
          <cell r="A170" t="str">
            <v>RS 688</v>
          </cell>
          <cell r="B170">
            <v>510</v>
          </cell>
          <cell r="C170" t="str">
            <v>S</v>
          </cell>
          <cell r="D170" t="str">
            <v>F</v>
          </cell>
          <cell r="E170" t="str">
            <v>Mbalula - Lingamadzi River</v>
          </cell>
          <cell r="F170" t="str">
            <v>T388</v>
          </cell>
          <cell r="G170">
            <v>1</v>
          </cell>
          <cell r="H170">
            <v>11.7</v>
          </cell>
          <cell r="I170" t="str">
            <v>R</v>
          </cell>
          <cell r="J170" t="str">
            <v>MANGOCHI</v>
          </cell>
          <cell r="K170">
            <v>8</v>
          </cell>
        </row>
        <row r="171">
          <cell r="A171" t="str">
            <v>RS 689</v>
          </cell>
          <cell r="B171">
            <v>511</v>
          </cell>
          <cell r="C171" t="str">
            <v>S</v>
          </cell>
          <cell r="D171" t="str">
            <v>F</v>
          </cell>
          <cell r="E171" t="str">
            <v>Lingamadzi River - Malombe</v>
          </cell>
          <cell r="F171" t="str">
            <v>T388</v>
          </cell>
          <cell r="G171">
            <v>2</v>
          </cell>
          <cell r="H171">
            <v>16.399999999999999</v>
          </cell>
          <cell r="I171" t="str">
            <v>FL</v>
          </cell>
          <cell r="J171" t="str">
            <v>MANGOCHI</v>
          </cell>
          <cell r="K171">
            <v>8</v>
          </cell>
        </row>
        <row r="172">
          <cell r="A172" t="str">
            <v>RS 687</v>
          </cell>
          <cell r="B172">
            <v>509</v>
          </cell>
          <cell r="C172" t="str">
            <v>S</v>
          </cell>
          <cell r="D172" t="str">
            <v>F</v>
          </cell>
          <cell r="E172" t="str">
            <v>Malombe - Masanje River</v>
          </cell>
          <cell r="F172" t="str">
            <v>T388</v>
          </cell>
          <cell r="G172">
            <v>3</v>
          </cell>
          <cell r="H172">
            <v>25.4</v>
          </cell>
          <cell r="I172" t="str">
            <v>R</v>
          </cell>
          <cell r="J172" t="str">
            <v>MANGOCHI</v>
          </cell>
          <cell r="K172">
            <v>8</v>
          </cell>
        </row>
        <row r="173">
          <cell r="A173" t="str">
            <v>RS 686</v>
          </cell>
          <cell r="B173">
            <v>508</v>
          </cell>
          <cell r="C173" t="str">
            <v>S</v>
          </cell>
          <cell r="D173" t="str">
            <v>F</v>
          </cell>
          <cell r="E173" t="str">
            <v>Masanje River - Namandanje River</v>
          </cell>
          <cell r="F173" t="str">
            <v>T388</v>
          </cell>
          <cell r="G173">
            <v>4</v>
          </cell>
          <cell r="H173">
            <v>12.1</v>
          </cell>
          <cell r="I173" t="str">
            <v>R</v>
          </cell>
          <cell r="J173" t="str">
            <v>MANGOCHI &amp; MACHINGA</v>
          </cell>
          <cell r="K173">
            <v>8</v>
          </cell>
        </row>
        <row r="174">
          <cell r="A174" t="str">
            <v>RS 694</v>
          </cell>
          <cell r="B174">
            <v>516</v>
          </cell>
          <cell r="C174" t="str">
            <v>S</v>
          </cell>
          <cell r="D174" t="str">
            <v>F</v>
          </cell>
          <cell r="E174" t="str">
            <v>Masuku (junction S131) - Nakapa</v>
          </cell>
          <cell r="F174" t="str">
            <v>T389</v>
          </cell>
          <cell r="G174">
            <v>1</v>
          </cell>
          <cell r="H174">
            <v>7.9</v>
          </cell>
          <cell r="I174" t="str">
            <v>R</v>
          </cell>
          <cell r="J174" t="str">
            <v>MANGOCHI</v>
          </cell>
          <cell r="K174">
            <v>8</v>
          </cell>
        </row>
        <row r="175">
          <cell r="A175" t="str">
            <v>RS 690</v>
          </cell>
          <cell r="B175">
            <v>512</v>
          </cell>
          <cell r="C175" t="str">
            <v>S</v>
          </cell>
          <cell r="D175" t="str">
            <v>F</v>
          </cell>
          <cell r="E175" t="str">
            <v>Nakapa - Lisimba Estate</v>
          </cell>
          <cell r="F175" t="str">
            <v>T389</v>
          </cell>
          <cell r="G175">
            <v>2</v>
          </cell>
          <cell r="H175">
            <v>4.4000000000000004</v>
          </cell>
          <cell r="I175" t="str">
            <v>R</v>
          </cell>
          <cell r="J175" t="str">
            <v>MANGOCHI</v>
          </cell>
          <cell r="K175">
            <v>8</v>
          </cell>
        </row>
        <row r="176">
          <cell r="A176" t="str">
            <v>RS 692</v>
          </cell>
          <cell r="B176">
            <v>514</v>
          </cell>
          <cell r="C176" t="str">
            <v>S</v>
          </cell>
          <cell r="D176" t="str">
            <v>F</v>
          </cell>
          <cell r="E176" t="str">
            <v>Lisimba Estate - Nyenyezi River</v>
          </cell>
          <cell r="F176" t="str">
            <v>T389</v>
          </cell>
          <cell r="G176">
            <v>3</v>
          </cell>
          <cell r="H176">
            <v>8.9</v>
          </cell>
          <cell r="I176" t="str">
            <v>R</v>
          </cell>
          <cell r="J176" t="str">
            <v>MANGOCHI</v>
          </cell>
          <cell r="K176">
            <v>8</v>
          </cell>
          <cell r="L176" t="str">
            <v>Name changed from Kwacha Rd - Marhattma</v>
          </cell>
        </row>
        <row r="177">
          <cell r="A177" t="str">
            <v>RS 693</v>
          </cell>
          <cell r="B177">
            <v>515</v>
          </cell>
          <cell r="C177" t="str">
            <v>S</v>
          </cell>
          <cell r="D177" t="str">
            <v>F</v>
          </cell>
          <cell r="E177" t="str">
            <v>Nyenyezi River - Nkwepere ADMARC</v>
          </cell>
          <cell r="F177" t="str">
            <v>T389</v>
          </cell>
          <cell r="G177">
            <v>4</v>
          </cell>
          <cell r="H177">
            <v>5.0999999999999996</v>
          </cell>
          <cell r="I177" t="str">
            <v>R</v>
          </cell>
          <cell r="J177" t="str">
            <v>MANGOCHI</v>
          </cell>
          <cell r="K177">
            <v>8</v>
          </cell>
          <cell r="L177" t="str">
            <v>Name modified by City Council</v>
          </cell>
        </row>
        <row r="178">
          <cell r="A178" t="str">
            <v>RS 691</v>
          </cell>
          <cell r="B178">
            <v>513</v>
          </cell>
          <cell r="C178" t="str">
            <v>S</v>
          </cell>
          <cell r="D178" t="str">
            <v>F</v>
          </cell>
          <cell r="E178" t="str">
            <v>Nkwepele ADMARC - Nantwe</v>
          </cell>
          <cell r="F178" t="str">
            <v>T389</v>
          </cell>
          <cell r="G178">
            <v>5</v>
          </cell>
          <cell r="H178">
            <v>19.100000000000001</v>
          </cell>
          <cell r="I178" t="str">
            <v>R</v>
          </cell>
          <cell r="J178" t="str">
            <v>MANGOCHI</v>
          </cell>
          <cell r="K178">
            <v>8</v>
          </cell>
          <cell r="L178" t="str">
            <v>Name modified</v>
          </cell>
        </row>
        <row r="179">
          <cell r="A179" t="str">
            <v>RS 695</v>
          </cell>
          <cell r="B179">
            <v>517</v>
          </cell>
          <cell r="C179" t="str">
            <v>S</v>
          </cell>
          <cell r="D179" t="str">
            <v>F</v>
          </cell>
          <cell r="E179" t="str">
            <v>Ntaja - Nanyumbu</v>
          </cell>
          <cell r="F179" t="str">
            <v>T390</v>
          </cell>
          <cell r="G179">
            <v>5</v>
          </cell>
          <cell r="H179">
            <v>5.8</v>
          </cell>
          <cell r="I179" t="str">
            <v>R</v>
          </cell>
          <cell r="J179" t="str">
            <v>MACHINGA</v>
          </cell>
          <cell r="K179">
            <v>8</v>
          </cell>
          <cell r="L179" t="str">
            <v>Changed designation from S129 to S139</v>
          </cell>
        </row>
        <row r="180">
          <cell r="A180" t="str">
            <v>RS 701</v>
          </cell>
          <cell r="B180">
            <v>523</v>
          </cell>
          <cell r="C180" t="str">
            <v>S</v>
          </cell>
          <cell r="D180" t="str">
            <v>F</v>
          </cell>
          <cell r="E180" t="str">
            <v>Machina - Nkhokwe</v>
          </cell>
          <cell r="F180" t="str">
            <v>T391</v>
          </cell>
          <cell r="G180">
            <v>1</v>
          </cell>
          <cell r="H180">
            <v>16.399999999999999</v>
          </cell>
          <cell r="I180" t="str">
            <v>FL</v>
          </cell>
          <cell r="J180" t="str">
            <v>MACHINGA</v>
          </cell>
          <cell r="K180">
            <v>8</v>
          </cell>
          <cell r="L180" t="str">
            <v>Changed designation from T392 to T391</v>
          </cell>
        </row>
        <row r="181">
          <cell r="A181" t="str">
            <v>RS 702</v>
          </cell>
          <cell r="B181">
            <v>524</v>
          </cell>
          <cell r="C181" t="str">
            <v>S</v>
          </cell>
          <cell r="D181" t="str">
            <v>F</v>
          </cell>
          <cell r="E181" t="str">
            <v>Nkhokwe - Mpakaka</v>
          </cell>
          <cell r="F181" t="str">
            <v>T391</v>
          </cell>
          <cell r="G181">
            <v>2</v>
          </cell>
          <cell r="H181">
            <v>6.8</v>
          </cell>
          <cell r="I181" t="str">
            <v>FL</v>
          </cell>
          <cell r="J181" t="str">
            <v>MACHINGA</v>
          </cell>
          <cell r="K181">
            <v>8</v>
          </cell>
          <cell r="L181" t="str">
            <v>Changed designation from T392 to T391</v>
          </cell>
        </row>
        <row r="182">
          <cell r="A182" t="str">
            <v>RS 700</v>
          </cell>
          <cell r="B182">
            <v>522</v>
          </cell>
          <cell r="C182" t="str">
            <v>S</v>
          </cell>
          <cell r="D182" t="str">
            <v>F</v>
          </cell>
          <cell r="E182" t="str">
            <v>Nantwe - Maundani</v>
          </cell>
          <cell r="F182" t="str">
            <v>T392</v>
          </cell>
          <cell r="G182">
            <v>1</v>
          </cell>
          <cell r="H182">
            <v>3.9</v>
          </cell>
          <cell r="I182" t="str">
            <v>R</v>
          </cell>
          <cell r="J182" t="str">
            <v>MANGOCHI</v>
          </cell>
          <cell r="K182">
            <v>8</v>
          </cell>
          <cell r="L182" t="str">
            <v>Changed designation from S142 to S139</v>
          </cell>
        </row>
        <row r="183">
          <cell r="A183" t="str">
            <v>RS 696</v>
          </cell>
          <cell r="B183">
            <v>518</v>
          </cell>
          <cell r="C183" t="str">
            <v>S</v>
          </cell>
          <cell r="D183" t="str">
            <v>F</v>
          </cell>
          <cell r="E183" t="str">
            <v>Maundani - Machina</v>
          </cell>
          <cell r="F183" t="str">
            <v>T392</v>
          </cell>
          <cell r="G183">
            <v>2</v>
          </cell>
          <cell r="H183">
            <v>17</v>
          </cell>
          <cell r="I183" t="str">
            <v>H</v>
          </cell>
          <cell r="J183" t="str">
            <v>MANGOCHI</v>
          </cell>
          <cell r="K183">
            <v>8</v>
          </cell>
        </row>
        <row r="184">
          <cell r="A184" t="str">
            <v>RS 699</v>
          </cell>
          <cell r="B184">
            <v>521</v>
          </cell>
          <cell r="C184" t="str">
            <v>S</v>
          </cell>
          <cell r="D184" t="str">
            <v>F</v>
          </cell>
          <cell r="E184" t="str">
            <v>Chikwewo - Beyadi</v>
          </cell>
          <cell r="F184" t="str">
            <v>T392</v>
          </cell>
          <cell r="G184">
            <v>3</v>
          </cell>
          <cell r="H184">
            <v>10.6</v>
          </cell>
          <cell r="I184" t="str">
            <v>FL</v>
          </cell>
          <cell r="J184" t="str">
            <v>MACHINGA</v>
          </cell>
          <cell r="K184">
            <v>8</v>
          </cell>
        </row>
        <row r="185">
          <cell r="A185" t="str">
            <v>RS 697</v>
          </cell>
          <cell r="B185">
            <v>519</v>
          </cell>
          <cell r="C185" t="str">
            <v>S</v>
          </cell>
          <cell r="D185" t="str">
            <v>F</v>
          </cell>
          <cell r="E185" t="str">
            <v>Beyadi - Nanyumbu</v>
          </cell>
          <cell r="F185" t="str">
            <v>T392</v>
          </cell>
          <cell r="G185">
            <v>4</v>
          </cell>
          <cell r="H185">
            <v>13.7</v>
          </cell>
          <cell r="I185" t="str">
            <v>FL</v>
          </cell>
          <cell r="J185" t="str">
            <v>MANGOCHI</v>
          </cell>
          <cell r="K185">
            <v>8</v>
          </cell>
        </row>
        <row r="186">
          <cell r="A186" t="str">
            <v>RS 705</v>
          </cell>
          <cell r="B186">
            <v>527</v>
          </cell>
          <cell r="C186" t="str">
            <v>S</v>
          </cell>
          <cell r="D186" t="str">
            <v>F</v>
          </cell>
          <cell r="E186" t="str">
            <v>Nsanama - Namanja Village</v>
          </cell>
          <cell r="F186" t="str">
            <v>T393</v>
          </cell>
          <cell r="G186">
            <v>1</v>
          </cell>
          <cell r="H186">
            <v>18.7</v>
          </cell>
          <cell r="I186" t="str">
            <v>FL</v>
          </cell>
          <cell r="J186" t="str">
            <v>MACHINGA</v>
          </cell>
          <cell r="K186">
            <v>8</v>
          </cell>
        </row>
        <row r="187">
          <cell r="A187" t="str">
            <v>RS 703</v>
          </cell>
          <cell r="B187">
            <v>525</v>
          </cell>
          <cell r="C187" t="str">
            <v>S</v>
          </cell>
          <cell r="D187" t="str">
            <v>F</v>
          </cell>
          <cell r="E187" t="str">
            <v>Namanja Village - Namanja Station</v>
          </cell>
          <cell r="F187" t="str">
            <v>T393</v>
          </cell>
          <cell r="G187">
            <v>2</v>
          </cell>
          <cell r="H187">
            <v>4.2</v>
          </cell>
          <cell r="I187" t="str">
            <v>FL</v>
          </cell>
          <cell r="J187" t="str">
            <v>MACHINGA</v>
          </cell>
          <cell r="K187">
            <v>8</v>
          </cell>
        </row>
        <row r="188">
          <cell r="A188" t="str">
            <v>RS 704</v>
          </cell>
          <cell r="B188">
            <v>526</v>
          </cell>
          <cell r="C188" t="str">
            <v>S</v>
          </cell>
          <cell r="D188" t="str">
            <v>F</v>
          </cell>
          <cell r="E188" t="str">
            <v>Namanja Station - Nayuchi (Mozambique border)</v>
          </cell>
          <cell r="F188" t="str">
            <v>T393</v>
          </cell>
          <cell r="G188">
            <v>3</v>
          </cell>
          <cell r="H188">
            <v>22.1</v>
          </cell>
          <cell r="I188" t="str">
            <v>FL</v>
          </cell>
          <cell r="J188" t="str">
            <v>MACHINGA</v>
          </cell>
          <cell r="K188">
            <v>8</v>
          </cell>
        </row>
        <row r="189">
          <cell r="A189" t="str">
            <v>RS 652</v>
          </cell>
          <cell r="B189">
            <v>474</v>
          </cell>
          <cell r="C189" t="str">
            <v>C</v>
          </cell>
          <cell r="D189" t="str">
            <v>F</v>
          </cell>
          <cell r="E189" t="str">
            <v>Biliate (junction S135) - Kandoma</v>
          </cell>
          <cell r="F189" t="str">
            <v>T394</v>
          </cell>
          <cell r="G189">
            <v>1</v>
          </cell>
          <cell r="H189">
            <v>8.9</v>
          </cell>
          <cell r="I189" t="str">
            <v>R</v>
          </cell>
          <cell r="J189" t="str">
            <v>NTCHEU</v>
          </cell>
          <cell r="K189">
            <v>8</v>
          </cell>
          <cell r="L189" t="str">
            <v xml:space="preserve">Length changed </v>
          </cell>
        </row>
        <row r="190">
          <cell r="A190" t="str">
            <v>RS 649</v>
          </cell>
          <cell r="B190">
            <v>471</v>
          </cell>
          <cell r="C190" t="str">
            <v>C</v>
          </cell>
          <cell r="D190" t="str">
            <v>F</v>
          </cell>
          <cell r="E190" t="str">
            <v>Kandoma - Lipangwe</v>
          </cell>
          <cell r="F190" t="str">
            <v>T394</v>
          </cell>
          <cell r="G190">
            <v>2</v>
          </cell>
          <cell r="H190">
            <v>10.8</v>
          </cell>
          <cell r="I190" t="str">
            <v>R</v>
          </cell>
          <cell r="J190" t="str">
            <v>NTCHEU</v>
          </cell>
          <cell r="K190">
            <v>8</v>
          </cell>
          <cell r="L190" t="str">
            <v>New section part of origional RS 148</v>
          </cell>
        </row>
        <row r="191">
          <cell r="A191" t="str">
            <v>RS 655</v>
          </cell>
          <cell r="B191">
            <v>477</v>
          </cell>
          <cell r="C191" t="str">
            <v>C</v>
          </cell>
          <cell r="D191" t="str">
            <v>F</v>
          </cell>
          <cell r="E191" t="str">
            <v>Lipangwe - Matale</v>
          </cell>
          <cell r="F191" t="str">
            <v>T394</v>
          </cell>
          <cell r="G191">
            <v>3</v>
          </cell>
          <cell r="H191">
            <v>5.7</v>
          </cell>
          <cell r="I191" t="str">
            <v>R</v>
          </cell>
          <cell r="J191" t="str">
            <v>NTCHEU</v>
          </cell>
          <cell r="K191">
            <v>8</v>
          </cell>
        </row>
        <row r="192">
          <cell r="A192" t="str">
            <v>RS 650</v>
          </cell>
          <cell r="B192">
            <v>472</v>
          </cell>
          <cell r="C192" t="str">
            <v>C</v>
          </cell>
          <cell r="D192" t="str">
            <v>F</v>
          </cell>
          <cell r="E192" t="str">
            <v>Matale - Bonongwe</v>
          </cell>
          <cell r="F192" t="str">
            <v>T394</v>
          </cell>
          <cell r="G192">
            <v>4</v>
          </cell>
          <cell r="H192">
            <v>4.8</v>
          </cell>
          <cell r="I192" t="str">
            <v>FL</v>
          </cell>
          <cell r="J192" t="str">
            <v>NTCHEU</v>
          </cell>
          <cell r="K192">
            <v>8</v>
          </cell>
        </row>
        <row r="193">
          <cell r="A193" t="str">
            <v>RS 653</v>
          </cell>
          <cell r="B193">
            <v>475</v>
          </cell>
          <cell r="C193" t="str">
            <v>C</v>
          </cell>
          <cell r="D193" t="str">
            <v>F</v>
          </cell>
          <cell r="E193" t="str">
            <v>Bonongwe - Senzani (junction M1)</v>
          </cell>
          <cell r="F193" t="str">
            <v>T394</v>
          </cell>
          <cell r="G193">
            <v>5</v>
          </cell>
          <cell r="H193">
            <v>7.1</v>
          </cell>
          <cell r="I193" t="str">
            <v>R</v>
          </cell>
          <cell r="J193" t="str">
            <v>NTCHEU</v>
          </cell>
          <cell r="K193">
            <v>8</v>
          </cell>
        </row>
        <row r="194">
          <cell r="A194" t="str">
            <v>RS 648</v>
          </cell>
          <cell r="B194">
            <v>470</v>
          </cell>
          <cell r="C194" t="str">
            <v>C</v>
          </cell>
          <cell r="D194" t="str">
            <v>F</v>
          </cell>
          <cell r="E194" t="str">
            <v>Doviko (junction S135) - Matande</v>
          </cell>
          <cell r="F194" t="str">
            <v>T395</v>
          </cell>
          <cell r="G194">
            <v>1</v>
          </cell>
          <cell r="H194">
            <v>10.8</v>
          </cell>
          <cell r="I194" t="str">
            <v>R</v>
          </cell>
          <cell r="J194" t="str">
            <v>NTCHEU</v>
          </cell>
          <cell r="K194">
            <v>8</v>
          </cell>
          <cell r="L194" t="str">
            <v>Changed designation from T394 to T395</v>
          </cell>
        </row>
        <row r="195">
          <cell r="A195" t="str">
            <v>RS 657</v>
          </cell>
          <cell r="B195">
            <v>479</v>
          </cell>
          <cell r="C195" t="str">
            <v>C</v>
          </cell>
          <cell r="D195" t="str">
            <v>F</v>
          </cell>
          <cell r="E195" t="str">
            <v>Matande - Jumbe</v>
          </cell>
          <cell r="F195" t="str">
            <v>T395</v>
          </cell>
          <cell r="G195">
            <v>2</v>
          </cell>
          <cell r="H195">
            <v>4.5999999999999996</v>
          </cell>
          <cell r="I195" t="str">
            <v>R</v>
          </cell>
          <cell r="J195" t="str">
            <v>NTCHEU</v>
          </cell>
          <cell r="K195">
            <v>8</v>
          </cell>
          <cell r="L195" t="str">
            <v>Changed designation from T394 to T395</v>
          </cell>
        </row>
        <row r="196">
          <cell r="A196" t="str">
            <v>RS 654</v>
          </cell>
          <cell r="B196">
            <v>476</v>
          </cell>
          <cell r="C196" t="str">
            <v>C</v>
          </cell>
          <cell r="D196" t="str">
            <v>F</v>
          </cell>
          <cell r="E196" t="str">
            <v>Jumbe - Bayani</v>
          </cell>
          <cell r="F196" t="str">
            <v>T395</v>
          </cell>
          <cell r="G196">
            <v>3</v>
          </cell>
          <cell r="H196">
            <v>10</v>
          </cell>
          <cell r="I196" t="str">
            <v>R</v>
          </cell>
          <cell r="J196" t="str">
            <v>NTCHEU</v>
          </cell>
          <cell r="K196">
            <v>8</v>
          </cell>
          <cell r="L196" t="str">
            <v>Changed designation from T394 to T395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RS 656</v>
          </cell>
          <cell r="B198">
            <v>478</v>
          </cell>
          <cell r="C198" t="str">
            <v>C</v>
          </cell>
          <cell r="D198" t="str">
            <v>F</v>
          </cell>
          <cell r="E198" t="str">
            <v>Zingilizi - Chilenga (junction S135)</v>
          </cell>
          <cell r="F198" t="str">
            <v>T395</v>
          </cell>
          <cell r="G198">
            <v>5</v>
          </cell>
          <cell r="H198">
            <v>8.6</v>
          </cell>
          <cell r="I198" t="str">
            <v>R</v>
          </cell>
          <cell r="J198" t="str">
            <v>NTCHEU</v>
          </cell>
          <cell r="K198">
            <v>8</v>
          </cell>
          <cell r="L198" t="str">
            <v>Changed designation from T394 to T395</v>
          </cell>
        </row>
        <row r="199">
          <cell r="A199" t="str">
            <v>RS 709</v>
          </cell>
          <cell r="B199">
            <v>531</v>
          </cell>
          <cell r="C199" t="str">
            <v>S</v>
          </cell>
          <cell r="D199" t="str">
            <v>F</v>
          </cell>
          <cell r="E199" t="str">
            <v>Kweneza (junction S135) - Kambale Ag.Station</v>
          </cell>
          <cell r="F199" t="str">
            <v>T396</v>
          </cell>
          <cell r="G199">
            <v>1</v>
          </cell>
          <cell r="H199">
            <v>13.5</v>
          </cell>
          <cell r="I199" t="str">
            <v>H</v>
          </cell>
          <cell r="J199" t="str">
            <v>MWANZA</v>
          </cell>
          <cell r="K199">
            <v>8</v>
          </cell>
        </row>
        <row r="200">
          <cell r="A200" t="str">
            <v>RS 706</v>
          </cell>
          <cell r="B200">
            <v>528</v>
          </cell>
          <cell r="C200" t="str">
            <v>S</v>
          </cell>
          <cell r="D200" t="str">
            <v>F</v>
          </cell>
          <cell r="E200" t="str">
            <v>Kambale Ag. Station - Nkase River</v>
          </cell>
          <cell r="F200" t="str">
            <v>T396</v>
          </cell>
          <cell r="G200">
            <v>2</v>
          </cell>
          <cell r="H200">
            <v>23.3</v>
          </cell>
          <cell r="I200" t="str">
            <v>H</v>
          </cell>
          <cell r="J200" t="str">
            <v>MWANZA</v>
          </cell>
          <cell r="K200">
            <v>8</v>
          </cell>
        </row>
        <row r="201">
          <cell r="A201" t="str">
            <v>RS 707</v>
          </cell>
          <cell r="B201">
            <v>529</v>
          </cell>
          <cell r="C201" t="str">
            <v>S</v>
          </cell>
          <cell r="D201" t="str">
            <v>F</v>
          </cell>
          <cell r="E201" t="str">
            <v>Nkase River - Lisungwi River</v>
          </cell>
          <cell r="F201" t="str">
            <v>T396</v>
          </cell>
          <cell r="G201">
            <v>3</v>
          </cell>
          <cell r="H201">
            <v>8.3000000000000007</v>
          </cell>
          <cell r="I201" t="str">
            <v>R</v>
          </cell>
          <cell r="J201" t="str">
            <v>MWANZA</v>
          </cell>
          <cell r="K201">
            <v>8</v>
          </cell>
        </row>
        <row r="202">
          <cell r="A202" t="str">
            <v>RS 708</v>
          </cell>
          <cell r="B202">
            <v>530</v>
          </cell>
          <cell r="C202" t="str">
            <v>S</v>
          </cell>
          <cell r="D202" t="str">
            <v>F</v>
          </cell>
          <cell r="E202" t="str">
            <v>Lisungwi River - Kamwamba (junction M1)</v>
          </cell>
          <cell r="F202" t="str">
            <v>T396</v>
          </cell>
          <cell r="G202">
            <v>4</v>
          </cell>
          <cell r="H202">
            <v>13.7</v>
          </cell>
          <cell r="I202" t="str">
            <v>R</v>
          </cell>
          <cell r="J202" t="str">
            <v>MWANZA</v>
          </cell>
          <cell r="K202">
            <v>8</v>
          </cell>
        </row>
        <row r="203">
          <cell r="A203" t="str">
            <v>RS 713</v>
          </cell>
          <cell r="B203">
            <v>535</v>
          </cell>
          <cell r="C203" t="str">
            <v>S</v>
          </cell>
          <cell r="D203" t="str">
            <v>F</v>
          </cell>
          <cell r="E203" t="str">
            <v>Kambale Ag. Station - Neno</v>
          </cell>
          <cell r="F203" t="str">
            <v>T397</v>
          </cell>
          <cell r="G203">
            <v>1</v>
          </cell>
          <cell r="H203">
            <v>13</v>
          </cell>
          <cell r="I203" t="str">
            <v>R</v>
          </cell>
          <cell r="J203" t="str">
            <v>MWANZA</v>
          </cell>
          <cell r="K203">
            <v>9</v>
          </cell>
        </row>
        <row r="204">
          <cell r="A204" t="str">
            <v>RS 711</v>
          </cell>
          <cell r="B204">
            <v>533</v>
          </cell>
          <cell r="C204" t="str">
            <v>S</v>
          </cell>
          <cell r="D204" t="str">
            <v>F</v>
          </cell>
          <cell r="E204" t="str">
            <v>Neno - Nyakoko</v>
          </cell>
          <cell r="F204" t="str">
            <v>T397</v>
          </cell>
          <cell r="G204">
            <v>2</v>
          </cell>
          <cell r="H204">
            <v>11.3</v>
          </cell>
          <cell r="I204" t="str">
            <v>R</v>
          </cell>
          <cell r="J204" t="str">
            <v>MWANZA</v>
          </cell>
          <cell r="K204">
            <v>9</v>
          </cell>
        </row>
        <row r="205">
          <cell r="A205" t="str">
            <v>RS 712</v>
          </cell>
          <cell r="B205">
            <v>534</v>
          </cell>
          <cell r="C205" t="str">
            <v>S</v>
          </cell>
          <cell r="D205" t="str">
            <v>F</v>
          </cell>
          <cell r="E205" t="str">
            <v>Nyakoko - Butawo</v>
          </cell>
          <cell r="F205" t="str">
            <v>T397</v>
          </cell>
          <cell r="G205">
            <v>3</v>
          </cell>
          <cell r="H205">
            <v>6.5</v>
          </cell>
          <cell r="I205" t="str">
            <v>R</v>
          </cell>
          <cell r="J205" t="str">
            <v>MWANZA</v>
          </cell>
          <cell r="K205">
            <v>9</v>
          </cell>
        </row>
        <row r="206">
          <cell r="A206" t="str">
            <v>RS 710</v>
          </cell>
          <cell r="B206">
            <v>532</v>
          </cell>
          <cell r="C206" t="str">
            <v>S</v>
          </cell>
          <cell r="D206" t="str">
            <v>F</v>
          </cell>
          <cell r="E206" t="str">
            <v>Butawo - Zaka (junction M6)</v>
          </cell>
          <cell r="F206" t="str">
            <v>T397</v>
          </cell>
          <cell r="G206">
            <v>4</v>
          </cell>
          <cell r="H206">
            <v>20</v>
          </cell>
          <cell r="I206" t="str">
            <v>R</v>
          </cell>
          <cell r="J206" t="str">
            <v>MWANZA</v>
          </cell>
          <cell r="K206">
            <v>9</v>
          </cell>
        </row>
        <row r="207">
          <cell r="A207" t="str">
            <v>RS 714</v>
          </cell>
          <cell r="B207">
            <v>536</v>
          </cell>
          <cell r="C207" t="str">
            <v>S</v>
          </cell>
          <cell r="D207" t="str">
            <v>F</v>
          </cell>
          <cell r="E207" t="str">
            <v>Kanjiwa - Nyakoko</v>
          </cell>
          <cell r="F207" t="str">
            <v>T398</v>
          </cell>
          <cell r="G207">
            <v>1</v>
          </cell>
          <cell r="H207">
            <v>24.7</v>
          </cell>
          <cell r="I207" t="str">
            <v>H</v>
          </cell>
          <cell r="J207" t="str">
            <v>MWANZA</v>
          </cell>
          <cell r="K207">
            <v>9</v>
          </cell>
        </row>
        <row r="208">
          <cell r="A208" t="str">
            <v>RS 719</v>
          </cell>
          <cell r="B208">
            <v>541</v>
          </cell>
          <cell r="C208" t="str">
            <v>S</v>
          </cell>
          <cell r="D208" t="str">
            <v>F</v>
          </cell>
          <cell r="E208" t="str">
            <v>Chiendausiku (junction M8) - Maduwane</v>
          </cell>
          <cell r="F208" t="str">
            <v>T399</v>
          </cell>
          <cell r="G208">
            <v>1</v>
          </cell>
          <cell r="H208">
            <v>12.3</v>
          </cell>
          <cell r="I208" t="str">
            <v>H</v>
          </cell>
          <cell r="J208" t="str">
            <v>MWANZA</v>
          </cell>
          <cell r="K208">
            <v>8</v>
          </cell>
        </row>
        <row r="209">
          <cell r="A209" t="str">
            <v>RS 717</v>
          </cell>
          <cell r="B209">
            <v>539</v>
          </cell>
          <cell r="C209" t="str">
            <v>S</v>
          </cell>
          <cell r="D209" t="str">
            <v>F</v>
          </cell>
          <cell r="E209" t="str">
            <v>Maduwane - Utale</v>
          </cell>
          <cell r="F209" t="str">
            <v>T399</v>
          </cell>
          <cell r="G209">
            <v>2</v>
          </cell>
          <cell r="H209">
            <v>8.8000000000000007</v>
          </cell>
          <cell r="I209" t="str">
            <v>FL</v>
          </cell>
          <cell r="J209" t="str">
            <v>MACHINGA</v>
          </cell>
          <cell r="K209">
            <v>8</v>
          </cell>
        </row>
        <row r="210">
          <cell r="A210" t="str">
            <v>RS 718</v>
          </cell>
          <cell r="B210">
            <v>540</v>
          </cell>
          <cell r="C210" t="str">
            <v>S</v>
          </cell>
          <cell r="D210" t="str">
            <v>F</v>
          </cell>
          <cell r="E210" t="str">
            <v>Utale - Nyanyala (junction M1)</v>
          </cell>
          <cell r="F210" t="str">
            <v>T399</v>
          </cell>
          <cell r="G210">
            <v>3</v>
          </cell>
          <cell r="H210">
            <v>26.7</v>
          </cell>
          <cell r="I210" t="str">
            <v>FL</v>
          </cell>
          <cell r="J210" t="str">
            <v>MACHINGA</v>
          </cell>
          <cell r="K210">
            <v>8</v>
          </cell>
        </row>
        <row r="211">
          <cell r="A211" t="str">
            <v>RS 720</v>
          </cell>
          <cell r="B211">
            <v>542</v>
          </cell>
          <cell r="C211" t="str">
            <v>S</v>
          </cell>
          <cell r="D211" t="str">
            <v>F</v>
          </cell>
          <cell r="E211" t="str">
            <v>Ntalika (junction M8) - Phalula</v>
          </cell>
          <cell r="F211" t="str">
            <v>T400</v>
          </cell>
          <cell r="G211">
            <v>1</v>
          </cell>
          <cell r="H211">
            <v>5.0999999999999996</v>
          </cell>
          <cell r="I211" t="str">
            <v>FL</v>
          </cell>
          <cell r="J211" t="str">
            <v>MACHINGA</v>
          </cell>
          <cell r="K211">
            <v>8</v>
          </cell>
        </row>
        <row r="212">
          <cell r="A212" t="str">
            <v>RS 723</v>
          </cell>
          <cell r="B212">
            <v>545</v>
          </cell>
          <cell r="C212" t="str">
            <v>S</v>
          </cell>
          <cell r="D212" t="str">
            <v>F</v>
          </cell>
          <cell r="E212" t="str">
            <v>Phalula - Utale</v>
          </cell>
          <cell r="F212" t="str">
            <v>T400</v>
          </cell>
          <cell r="G212">
            <v>2</v>
          </cell>
          <cell r="H212">
            <v>17.100000000000001</v>
          </cell>
          <cell r="I212" t="str">
            <v>FL</v>
          </cell>
          <cell r="J212" t="str">
            <v>MACHINGA</v>
          </cell>
          <cell r="K212">
            <v>8</v>
          </cell>
        </row>
        <row r="213">
          <cell r="A213" t="str">
            <v>RS 721</v>
          </cell>
          <cell r="B213">
            <v>543</v>
          </cell>
          <cell r="C213" t="str">
            <v>S</v>
          </cell>
          <cell r="D213" t="str">
            <v>F</v>
          </cell>
          <cell r="E213" t="str">
            <v>Utale - Shire North T.C</v>
          </cell>
          <cell r="F213" t="str">
            <v>T400</v>
          </cell>
          <cell r="G213">
            <v>3</v>
          </cell>
          <cell r="H213">
            <v>17.5</v>
          </cell>
          <cell r="I213" t="str">
            <v>FL</v>
          </cell>
          <cell r="J213" t="str">
            <v>MACHINGA</v>
          </cell>
          <cell r="K213">
            <v>8</v>
          </cell>
        </row>
        <row r="214">
          <cell r="A214" t="str">
            <v>RS 722</v>
          </cell>
          <cell r="B214">
            <v>544</v>
          </cell>
          <cell r="C214" t="str">
            <v>S</v>
          </cell>
          <cell r="D214" t="str">
            <v>F</v>
          </cell>
          <cell r="E214" t="str">
            <v>Shire North TC - Kasangale (junction S139)</v>
          </cell>
          <cell r="F214" t="str">
            <v>T400</v>
          </cell>
          <cell r="G214">
            <v>4</v>
          </cell>
          <cell r="H214">
            <v>10.199999999999999</v>
          </cell>
          <cell r="I214" t="str">
            <v>R</v>
          </cell>
          <cell r="J214" t="str">
            <v>ZOMBA</v>
          </cell>
          <cell r="K214">
            <v>8</v>
          </cell>
        </row>
        <row r="215">
          <cell r="A215" t="str">
            <v>RS 724</v>
          </cell>
          <cell r="B215">
            <v>546</v>
          </cell>
          <cell r="C215" t="str">
            <v>S</v>
          </cell>
          <cell r="D215" t="str">
            <v>F</v>
          </cell>
          <cell r="E215" t="str">
            <v>Machinga (junction M3) - Chigwandembo Bridge</v>
          </cell>
          <cell r="F215" t="str">
            <v>T401</v>
          </cell>
          <cell r="G215">
            <v>1</v>
          </cell>
          <cell r="H215">
            <v>8.6999999999999993</v>
          </cell>
          <cell r="I215" t="str">
            <v>FL</v>
          </cell>
          <cell r="J215" t="str">
            <v>MACHINGA</v>
          </cell>
          <cell r="K215">
            <v>8</v>
          </cell>
        </row>
        <row r="216">
          <cell r="A216" t="str">
            <v>RS 725</v>
          </cell>
          <cell r="B216">
            <v>547</v>
          </cell>
          <cell r="C216" t="str">
            <v>S</v>
          </cell>
          <cell r="D216" t="str">
            <v>F</v>
          </cell>
          <cell r="E216" t="str">
            <v>Chikwandembo River - Chinseu</v>
          </cell>
          <cell r="F216" t="str">
            <v>T401</v>
          </cell>
          <cell r="G216">
            <v>2</v>
          </cell>
          <cell r="H216">
            <v>14</v>
          </cell>
          <cell r="I216" t="str">
            <v>R</v>
          </cell>
          <cell r="J216" t="str">
            <v>ZOMBA</v>
          </cell>
          <cell r="K216">
            <v>8</v>
          </cell>
        </row>
        <row r="217">
          <cell r="A217" t="str">
            <v>RS 726</v>
          </cell>
          <cell r="B217">
            <v>548</v>
          </cell>
          <cell r="C217" t="str">
            <v>S</v>
          </cell>
          <cell r="D217" t="str">
            <v>F</v>
          </cell>
          <cell r="E217" t="str">
            <v>Chinseu - Chikwenga (junction S139)</v>
          </cell>
          <cell r="F217" t="str">
            <v>T401</v>
          </cell>
          <cell r="G217">
            <v>3</v>
          </cell>
          <cell r="H217">
            <v>7</v>
          </cell>
          <cell r="I217" t="str">
            <v>R</v>
          </cell>
          <cell r="J217" t="str">
            <v>ZOMBA</v>
          </cell>
          <cell r="K217">
            <v>8</v>
          </cell>
        </row>
        <row r="218">
          <cell r="A218" t="str">
            <v>RS 728</v>
          </cell>
          <cell r="B218">
            <v>550</v>
          </cell>
          <cell r="C218" t="str">
            <v>S</v>
          </cell>
          <cell r="D218" t="str">
            <v>F</v>
          </cell>
          <cell r="E218" t="str">
            <v>Naminga (junction S131) - Malopa</v>
          </cell>
          <cell r="F218" t="str">
            <v>T402</v>
          </cell>
          <cell r="G218">
            <v>1</v>
          </cell>
          <cell r="H218">
            <v>5.3</v>
          </cell>
          <cell r="I218" t="str">
            <v>R</v>
          </cell>
          <cell r="J218" t="str">
            <v>MACHINGA</v>
          </cell>
          <cell r="K218">
            <v>8</v>
          </cell>
        </row>
        <row r="219">
          <cell r="A219" t="str">
            <v>RS 730</v>
          </cell>
          <cell r="B219">
            <v>552</v>
          </cell>
          <cell r="C219" t="str">
            <v>S</v>
          </cell>
          <cell r="D219" t="str">
            <v>F</v>
          </cell>
          <cell r="E219" t="str">
            <v>Malopa - Namikonya Stream</v>
          </cell>
          <cell r="F219" t="str">
            <v>T402</v>
          </cell>
          <cell r="G219">
            <v>2</v>
          </cell>
          <cell r="H219">
            <v>14.4</v>
          </cell>
          <cell r="I219" t="str">
            <v>H</v>
          </cell>
          <cell r="J219" t="str">
            <v>MACHINGA</v>
          </cell>
          <cell r="K219">
            <v>8</v>
          </cell>
        </row>
        <row r="220">
          <cell r="A220" t="str">
            <v>RS 727</v>
          </cell>
          <cell r="B220">
            <v>549</v>
          </cell>
          <cell r="C220" t="str">
            <v>S</v>
          </cell>
          <cell r="D220" t="str">
            <v>F</v>
          </cell>
          <cell r="E220" t="str">
            <v>Namikonya Stream - Chamatwa</v>
          </cell>
          <cell r="F220" t="str">
            <v>T402</v>
          </cell>
          <cell r="G220">
            <v>3</v>
          </cell>
          <cell r="H220">
            <v>7.6</v>
          </cell>
          <cell r="I220" t="str">
            <v>R</v>
          </cell>
          <cell r="J220" t="str">
            <v>MACHINGA</v>
          </cell>
          <cell r="K220">
            <v>8</v>
          </cell>
        </row>
        <row r="221">
          <cell r="A221" t="str">
            <v>RS 729</v>
          </cell>
          <cell r="B221">
            <v>551</v>
          </cell>
          <cell r="C221" t="str">
            <v>S</v>
          </cell>
          <cell r="D221" t="str">
            <v>F</v>
          </cell>
          <cell r="E221" t="str">
            <v>Chamatwa - Likwenu River (junction M3)</v>
          </cell>
          <cell r="F221" t="str">
            <v>T402</v>
          </cell>
          <cell r="G221">
            <v>4</v>
          </cell>
          <cell r="H221">
            <v>6</v>
          </cell>
          <cell r="I221" t="str">
            <v>FL</v>
          </cell>
          <cell r="J221" t="str">
            <v>MACHINGA &amp; ZOMBA</v>
          </cell>
          <cell r="K221">
            <v>8</v>
          </cell>
        </row>
        <row r="222">
          <cell r="A222" t="str">
            <v>RS 732</v>
          </cell>
          <cell r="B222">
            <v>554</v>
          </cell>
          <cell r="C222" t="str">
            <v>S</v>
          </cell>
          <cell r="D222" t="str">
            <v>F</v>
          </cell>
          <cell r="E222" t="str">
            <v>Jokala - Msondole</v>
          </cell>
          <cell r="F222" t="str">
            <v>T403</v>
          </cell>
          <cell r="G222">
            <v>2</v>
          </cell>
          <cell r="H222">
            <v>8.6999999999999993</v>
          </cell>
          <cell r="I222" t="str">
            <v>R</v>
          </cell>
          <cell r="J222" t="str">
            <v>ZOMBA</v>
          </cell>
          <cell r="K222">
            <v>8</v>
          </cell>
          <cell r="L222" t="str">
            <v>Changed designation from S156 to S151</v>
          </cell>
        </row>
        <row r="223">
          <cell r="A223" t="str">
            <v>RS 734</v>
          </cell>
          <cell r="B223">
            <v>556</v>
          </cell>
          <cell r="C223" t="str">
            <v>S</v>
          </cell>
          <cell r="D223" t="str">
            <v>F</v>
          </cell>
          <cell r="E223" t="str">
            <v>Mpyupyu T.C. (junction S143)  - Chamba</v>
          </cell>
          <cell r="F223" t="str">
            <v>T404</v>
          </cell>
          <cell r="G223">
            <v>1</v>
          </cell>
          <cell r="H223">
            <v>7.9</v>
          </cell>
          <cell r="I223" t="str">
            <v>R</v>
          </cell>
          <cell r="J223" t="str">
            <v>ZOMBA</v>
          </cell>
          <cell r="K223">
            <v>9</v>
          </cell>
        </row>
        <row r="224">
          <cell r="A224" t="str">
            <v>RS 733</v>
          </cell>
          <cell r="B224">
            <v>555</v>
          </cell>
          <cell r="C224" t="str">
            <v>S</v>
          </cell>
          <cell r="D224" t="str">
            <v>F</v>
          </cell>
          <cell r="E224" t="str">
            <v>Chamba - Jali (junction S144)</v>
          </cell>
          <cell r="F224" t="str">
            <v>T404</v>
          </cell>
          <cell r="G224">
            <v>2</v>
          </cell>
          <cell r="H224">
            <v>6.6</v>
          </cell>
          <cell r="I224" t="str">
            <v>R</v>
          </cell>
          <cell r="J224" t="str">
            <v>ZOMBA</v>
          </cell>
          <cell r="K224">
            <v>9</v>
          </cell>
        </row>
        <row r="225">
          <cell r="A225" t="str">
            <v>RS 731</v>
          </cell>
          <cell r="B225">
            <v>553</v>
          </cell>
          <cell r="C225" t="str">
            <v>S</v>
          </cell>
          <cell r="D225" t="str">
            <v>F</v>
          </cell>
          <cell r="E225" t="str">
            <v>Thodwe (junction M3) - Mayaka</v>
          </cell>
          <cell r="F225" t="str">
            <v>T405</v>
          </cell>
          <cell r="G225">
            <v>1</v>
          </cell>
          <cell r="H225">
            <v>21</v>
          </cell>
          <cell r="I225" t="str">
            <v>R</v>
          </cell>
          <cell r="J225" t="str">
            <v>ZOMBA</v>
          </cell>
          <cell r="K225">
            <v>9</v>
          </cell>
          <cell r="L225" t="str">
            <v>Changed designation from T403 to T405</v>
          </cell>
        </row>
        <row r="226">
          <cell r="A226" t="str">
            <v>RS 745</v>
          </cell>
          <cell r="B226">
            <v>567</v>
          </cell>
          <cell r="C226" t="str">
            <v>S</v>
          </cell>
          <cell r="D226" t="str">
            <v>F</v>
          </cell>
          <cell r="E226" t="str">
            <v>Mayaka - Jali (junction S144)</v>
          </cell>
          <cell r="F226" t="str">
            <v>T405</v>
          </cell>
          <cell r="G226">
            <v>2</v>
          </cell>
          <cell r="H226">
            <v>14.6</v>
          </cell>
          <cell r="I226" t="str">
            <v>FL</v>
          </cell>
          <cell r="J226" t="str">
            <v>ZOMBA</v>
          </cell>
          <cell r="K226">
            <v>9</v>
          </cell>
          <cell r="L226" t="str">
            <v>Changed designation from T408 to T405</v>
          </cell>
        </row>
        <row r="227">
          <cell r="A227" t="str">
            <v>RS 735</v>
          </cell>
          <cell r="B227">
            <v>557</v>
          </cell>
          <cell r="C227" t="str">
            <v>S</v>
          </cell>
          <cell r="D227" t="str">
            <v>F</v>
          </cell>
          <cell r="E227" t="str">
            <v>Maphanda junction S144) - Chigumukire</v>
          </cell>
          <cell r="F227" t="str">
            <v>T405</v>
          </cell>
          <cell r="G227">
            <v>3</v>
          </cell>
          <cell r="H227">
            <v>10.5</v>
          </cell>
          <cell r="I227" t="str">
            <v>R</v>
          </cell>
          <cell r="J227" t="str">
            <v>ZOMBA</v>
          </cell>
          <cell r="K227">
            <v>9</v>
          </cell>
          <cell r="L227" t="str">
            <v>Changed designation from M9 to S152</v>
          </cell>
        </row>
        <row r="228">
          <cell r="A228" t="str">
            <v>RS 736</v>
          </cell>
          <cell r="B228">
            <v>558</v>
          </cell>
          <cell r="C228" t="str">
            <v>S</v>
          </cell>
          <cell r="D228" t="str">
            <v>F</v>
          </cell>
          <cell r="E228" t="str">
            <v>Chigumukire - Joni</v>
          </cell>
          <cell r="F228" t="str">
            <v>T405</v>
          </cell>
          <cell r="G228">
            <v>4</v>
          </cell>
          <cell r="H228">
            <v>19.5</v>
          </cell>
          <cell r="I228" t="str">
            <v>R</v>
          </cell>
          <cell r="J228" t="str">
            <v>ZOMBA &amp; PHALOMBE</v>
          </cell>
          <cell r="K228">
            <v>9</v>
          </cell>
          <cell r="L228" t="str">
            <v>Changed designation from S151 to S152</v>
          </cell>
        </row>
        <row r="229">
          <cell r="A229" t="str">
            <v>RS 738</v>
          </cell>
          <cell r="B229">
            <v>560</v>
          </cell>
          <cell r="C229" t="str">
            <v>S</v>
          </cell>
          <cell r="D229" t="str">
            <v>F</v>
          </cell>
          <cell r="E229" t="str">
            <v>Nyungwe (junction M3) - Lirangwe</v>
          </cell>
          <cell r="F229" t="str">
            <v>T406</v>
          </cell>
          <cell r="G229">
            <v>1</v>
          </cell>
          <cell r="H229">
            <v>4.0999999999999996</v>
          </cell>
          <cell r="I229" t="str">
            <v>R</v>
          </cell>
          <cell r="J229" t="str">
            <v>CHIRADZULU</v>
          </cell>
          <cell r="K229">
            <v>9</v>
          </cell>
        </row>
        <row r="230">
          <cell r="A230" t="str">
            <v>RS 737</v>
          </cell>
          <cell r="B230">
            <v>559</v>
          </cell>
          <cell r="C230" t="str">
            <v>S</v>
          </cell>
          <cell r="D230" t="str">
            <v>F</v>
          </cell>
          <cell r="E230" t="str">
            <v>Lirangwe - Chidzolo (Mudi)</v>
          </cell>
          <cell r="F230" t="str">
            <v>T406</v>
          </cell>
          <cell r="G230">
            <v>2</v>
          </cell>
          <cell r="H230">
            <v>4.5999999999999996</v>
          </cell>
          <cell r="I230" t="str">
            <v>R</v>
          </cell>
          <cell r="J230" t="str">
            <v>CHIRADZULU</v>
          </cell>
          <cell r="K230">
            <v>9</v>
          </cell>
          <cell r="L230" t="str">
            <v>Part of origional RS 148</v>
          </cell>
        </row>
        <row r="231">
          <cell r="A231" t="str">
            <v>RS 739</v>
          </cell>
          <cell r="B231">
            <v>561</v>
          </cell>
          <cell r="C231" t="str">
            <v>S</v>
          </cell>
          <cell r="D231" t="str">
            <v>F</v>
          </cell>
          <cell r="E231" t="str">
            <v>Chidzolo (mudi) - Lunzu (junction M1)</v>
          </cell>
          <cell r="F231" t="str">
            <v>T406</v>
          </cell>
          <cell r="G231">
            <v>3</v>
          </cell>
          <cell r="H231">
            <v>11.7</v>
          </cell>
          <cell r="I231" t="str">
            <v>R</v>
          </cell>
          <cell r="J231" t="str">
            <v>BLANTYRE</v>
          </cell>
          <cell r="K231">
            <v>9</v>
          </cell>
          <cell r="L231" t="str">
            <v>Road section redefined</v>
          </cell>
        </row>
        <row r="232">
          <cell r="A232" t="str">
            <v>RS 740</v>
          </cell>
          <cell r="B232">
            <v>562</v>
          </cell>
          <cell r="C232" t="str">
            <v>S</v>
          </cell>
          <cell r="D232" t="str">
            <v>F</v>
          </cell>
          <cell r="E232" t="str">
            <v>Magomero (junction M3) - Namadzi River bridge</v>
          </cell>
          <cell r="F232" t="str">
            <v>T407</v>
          </cell>
          <cell r="G232">
            <v>1</v>
          </cell>
          <cell r="H232">
            <v>8.1999999999999993</v>
          </cell>
          <cell r="I232" t="str">
            <v>R</v>
          </cell>
          <cell r="J232" t="str">
            <v>CHIRADZULU &amp; ZOMBA</v>
          </cell>
          <cell r="K232">
            <v>9</v>
          </cell>
        </row>
        <row r="233">
          <cell r="A233" t="str">
            <v>RS 742</v>
          </cell>
          <cell r="B233">
            <v>564</v>
          </cell>
          <cell r="C233" t="str">
            <v>S</v>
          </cell>
          <cell r="D233" t="str">
            <v>F</v>
          </cell>
          <cell r="E233" t="str">
            <v>Namadzi River bridge - Mali</v>
          </cell>
          <cell r="F233" t="str">
            <v>T407</v>
          </cell>
          <cell r="G233">
            <v>2</v>
          </cell>
          <cell r="H233">
            <v>9.1</v>
          </cell>
          <cell r="I233" t="str">
            <v>R</v>
          </cell>
          <cell r="J233" t="str">
            <v>ZOMBA</v>
          </cell>
          <cell r="K233">
            <v>9</v>
          </cell>
        </row>
        <row r="234">
          <cell r="A234" t="str">
            <v>RS 741</v>
          </cell>
          <cell r="B234">
            <v>563</v>
          </cell>
          <cell r="C234" t="str">
            <v>S</v>
          </cell>
          <cell r="D234" t="str">
            <v>F</v>
          </cell>
          <cell r="E234" t="str">
            <v>Mali - Matiti</v>
          </cell>
          <cell r="F234" t="str">
            <v>T407</v>
          </cell>
          <cell r="G234">
            <v>3</v>
          </cell>
          <cell r="H234">
            <v>9.5</v>
          </cell>
          <cell r="I234" t="str">
            <v>R</v>
          </cell>
          <cell r="J234" t="str">
            <v>ZOMBA</v>
          </cell>
          <cell r="K234">
            <v>9</v>
          </cell>
        </row>
        <row r="235">
          <cell r="A235" t="str">
            <v>RS 743</v>
          </cell>
          <cell r="B235">
            <v>565</v>
          </cell>
          <cell r="C235" t="str">
            <v>S</v>
          </cell>
          <cell r="D235" t="str">
            <v>F</v>
          </cell>
          <cell r="E235" t="str">
            <v>Mayaka - Utwe River</v>
          </cell>
          <cell r="F235" t="str">
            <v>T408</v>
          </cell>
          <cell r="G235">
            <v>1</v>
          </cell>
          <cell r="H235">
            <v>9.6</v>
          </cell>
          <cell r="I235" t="str">
            <v>FL</v>
          </cell>
          <cell r="J235" t="str">
            <v>ZOMBA</v>
          </cell>
          <cell r="K235">
            <v>9</v>
          </cell>
        </row>
        <row r="236">
          <cell r="A236" t="str">
            <v>RS 746</v>
          </cell>
          <cell r="B236">
            <v>658</v>
          </cell>
          <cell r="C236" t="str">
            <v>S</v>
          </cell>
          <cell r="D236" t="str">
            <v>F</v>
          </cell>
          <cell r="E236" t="str">
            <v>Utwe River - Matiti</v>
          </cell>
          <cell r="F236" t="str">
            <v>T408</v>
          </cell>
          <cell r="G236">
            <v>2</v>
          </cell>
          <cell r="H236">
            <v>4.3</v>
          </cell>
          <cell r="I236" t="str">
            <v>FL</v>
          </cell>
          <cell r="J236" t="str">
            <v>ZOMBA</v>
          </cell>
          <cell r="K236">
            <v>9</v>
          </cell>
        </row>
        <row r="237">
          <cell r="A237" t="str">
            <v>RS 744</v>
          </cell>
          <cell r="B237">
            <v>566</v>
          </cell>
          <cell r="C237" t="str">
            <v>S</v>
          </cell>
          <cell r="D237" t="str">
            <v>F</v>
          </cell>
          <cell r="E237" t="str">
            <v>Milepa (junction S145) - Mombezi River</v>
          </cell>
          <cell r="F237" t="str">
            <v>T408</v>
          </cell>
          <cell r="G237">
            <v>3</v>
          </cell>
          <cell r="H237">
            <v>4.5</v>
          </cell>
          <cell r="I237" t="str">
            <v>FL</v>
          </cell>
          <cell r="J237" t="str">
            <v>PHALOMBE</v>
          </cell>
          <cell r="K237">
            <v>9</v>
          </cell>
        </row>
        <row r="238">
          <cell r="A238" t="str">
            <v>RS 747</v>
          </cell>
          <cell r="B238">
            <v>659</v>
          </cell>
          <cell r="C238" t="str">
            <v>S</v>
          </cell>
          <cell r="D238" t="str">
            <v>F</v>
          </cell>
          <cell r="E238" t="str">
            <v>Mombezi River - Kandulo</v>
          </cell>
          <cell r="F238" t="str">
            <v>T408</v>
          </cell>
          <cell r="G238">
            <v>4</v>
          </cell>
          <cell r="H238">
            <v>15.5</v>
          </cell>
          <cell r="I238" t="str">
            <v>R</v>
          </cell>
          <cell r="J238" t="str">
            <v>PHALOMBE</v>
          </cell>
          <cell r="K238">
            <v>9</v>
          </cell>
        </row>
        <row r="239">
          <cell r="A239" t="str">
            <v>RS 793</v>
          </cell>
          <cell r="B239">
            <v>615</v>
          </cell>
          <cell r="C239" t="str">
            <v>S</v>
          </cell>
          <cell r="D239" t="str">
            <v>F</v>
          </cell>
          <cell r="E239" t="str">
            <v>Kandulo - junction S147</v>
          </cell>
          <cell r="F239" t="str">
            <v>T408</v>
          </cell>
          <cell r="G239">
            <v>5</v>
          </cell>
          <cell r="H239">
            <v>15</v>
          </cell>
          <cell r="I239" t="str">
            <v>R</v>
          </cell>
          <cell r="J239" t="str">
            <v>MULANJE</v>
          </cell>
          <cell r="K239">
            <v>9</v>
          </cell>
          <cell r="L239" t="str">
            <v>Changed designation from T463 to T408</v>
          </cell>
        </row>
        <row r="240">
          <cell r="A240" t="str">
            <v>RS 748</v>
          </cell>
          <cell r="B240">
            <v>570</v>
          </cell>
          <cell r="C240" t="str">
            <v>S</v>
          </cell>
          <cell r="D240" t="str">
            <v>F</v>
          </cell>
          <cell r="E240" t="str">
            <v>Chileka Airport - Chilomoni</v>
          </cell>
          <cell r="F240" t="str">
            <v>T409</v>
          </cell>
          <cell r="G240">
            <v>1</v>
          </cell>
          <cell r="H240">
            <v>21.1</v>
          </cell>
          <cell r="I240" t="str">
            <v>H</v>
          </cell>
          <cell r="J240" t="str">
            <v>BLANTYRE</v>
          </cell>
          <cell r="K240">
            <v>9</v>
          </cell>
        </row>
        <row r="241">
          <cell r="A241" t="str">
            <v>RS 749</v>
          </cell>
          <cell r="B241">
            <v>571</v>
          </cell>
          <cell r="C241" t="str">
            <v>S</v>
          </cell>
          <cell r="D241" t="str">
            <v>F</v>
          </cell>
          <cell r="E241" t="str">
            <v>Chilomoni - Blantyre</v>
          </cell>
          <cell r="F241" t="str">
            <v>T409</v>
          </cell>
          <cell r="G241">
            <v>2</v>
          </cell>
          <cell r="H241">
            <v>5.7</v>
          </cell>
          <cell r="I241" t="str">
            <v>H</v>
          </cell>
          <cell r="J241" t="str">
            <v>BLANTYRE</v>
          </cell>
          <cell r="K241">
            <v>9</v>
          </cell>
        </row>
        <row r="242">
          <cell r="A242" t="str">
            <v>RS 751</v>
          </cell>
          <cell r="B242">
            <v>573</v>
          </cell>
          <cell r="C242" t="str">
            <v>S</v>
          </cell>
          <cell r="D242" t="str">
            <v>F</v>
          </cell>
          <cell r="E242" t="str">
            <v>Chinkankheni - Chatha</v>
          </cell>
          <cell r="F242" t="str">
            <v>T411</v>
          </cell>
          <cell r="G242">
            <v>1</v>
          </cell>
          <cell r="H242">
            <v>11.5</v>
          </cell>
          <cell r="I242" t="str">
            <v>R</v>
          </cell>
          <cell r="J242" t="str">
            <v>BLANTYRE</v>
          </cell>
          <cell r="K242">
            <v>9</v>
          </cell>
        </row>
        <row r="243">
          <cell r="A243" t="str">
            <v>RS 750</v>
          </cell>
          <cell r="B243">
            <v>572</v>
          </cell>
          <cell r="C243" t="str">
            <v>S</v>
          </cell>
          <cell r="D243" t="str">
            <v>F</v>
          </cell>
          <cell r="E243" t="str">
            <v>Chatha - Mzembere</v>
          </cell>
          <cell r="F243" t="str">
            <v>T411</v>
          </cell>
          <cell r="G243">
            <v>2</v>
          </cell>
          <cell r="H243">
            <v>6.9</v>
          </cell>
          <cell r="I243" t="str">
            <v>R</v>
          </cell>
          <cell r="J243" t="str">
            <v>CHIRADZULU</v>
          </cell>
          <cell r="K243">
            <v>9</v>
          </cell>
        </row>
        <row r="244">
          <cell r="A244" t="str">
            <v>RS 753</v>
          </cell>
          <cell r="B244">
            <v>575</v>
          </cell>
          <cell r="C244" t="str">
            <v>S</v>
          </cell>
          <cell r="D244" t="str">
            <v>F</v>
          </cell>
          <cell r="E244" t="str">
            <v>Mikolongwe - Namitambo</v>
          </cell>
          <cell r="F244" t="str">
            <v>T412</v>
          </cell>
          <cell r="G244">
            <v>1</v>
          </cell>
          <cell r="H244">
            <v>7.6</v>
          </cell>
          <cell r="I244" t="str">
            <v>R</v>
          </cell>
          <cell r="J244" t="str">
            <v>CHIRADZULU</v>
          </cell>
          <cell r="K244">
            <v>9</v>
          </cell>
        </row>
        <row r="245">
          <cell r="A245" t="str">
            <v>RS 752</v>
          </cell>
          <cell r="B245">
            <v>574</v>
          </cell>
          <cell r="C245" t="str">
            <v>S</v>
          </cell>
          <cell r="D245" t="str">
            <v>F</v>
          </cell>
          <cell r="E245" t="str">
            <v>Namitambo - Namulenga</v>
          </cell>
          <cell r="F245" t="str">
            <v>T412</v>
          </cell>
          <cell r="G245">
            <v>2</v>
          </cell>
          <cell r="H245">
            <v>7.8</v>
          </cell>
          <cell r="I245" t="str">
            <v>FL</v>
          </cell>
          <cell r="J245" t="str">
            <v>CHIRADZULU</v>
          </cell>
          <cell r="K245">
            <v>9</v>
          </cell>
        </row>
        <row r="246">
          <cell r="A246" t="str">
            <v>RS 756</v>
          </cell>
          <cell r="B246">
            <v>578</v>
          </cell>
          <cell r="C246" t="str">
            <v>S</v>
          </cell>
          <cell r="D246" t="str">
            <v>F</v>
          </cell>
          <cell r="E246" t="str">
            <v>Namlenga - Chilemba</v>
          </cell>
          <cell r="F246" t="str">
            <v>T412</v>
          </cell>
          <cell r="G246">
            <v>3</v>
          </cell>
          <cell r="H246">
            <v>2.5</v>
          </cell>
          <cell r="I246" t="str">
            <v>FL</v>
          </cell>
          <cell r="J246" t="str">
            <v>PHALOMBE</v>
          </cell>
          <cell r="K246">
            <v>9</v>
          </cell>
          <cell r="L246" t="str">
            <v>Changed designation from T413 to T412</v>
          </cell>
        </row>
        <row r="247">
          <cell r="A247" t="str">
            <v>RS 759</v>
          </cell>
          <cell r="B247">
            <v>581</v>
          </cell>
          <cell r="C247" t="str">
            <v>S</v>
          </cell>
          <cell r="D247" t="str">
            <v>F</v>
          </cell>
          <cell r="E247" t="str">
            <v>Bwanaisa - Mwanyenga</v>
          </cell>
          <cell r="F247" t="str">
            <v>T413</v>
          </cell>
          <cell r="G247">
            <v>1</v>
          </cell>
          <cell r="H247">
            <v>15.5</v>
          </cell>
          <cell r="I247" t="str">
            <v>FL</v>
          </cell>
          <cell r="J247" t="str">
            <v>PHALOMBE</v>
          </cell>
          <cell r="K247">
            <v>9</v>
          </cell>
        </row>
        <row r="248">
          <cell r="A248" t="str">
            <v>RS 755</v>
          </cell>
          <cell r="B248">
            <v>577</v>
          </cell>
          <cell r="C248" t="str">
            <v>S</v>
          </cell>
          <cell r="D248" t="str">
            <v>F</v>
          </cell>
          <cell r="E248" t="str">
            <v>Mwanyenga - Kandulo T.C.</v>
          </cell>
          <cell r="F248" t="str">
            <v>T413</v>
          </cell>
          <cell r="G248">
            <v>2</v>
          </cell>
          <cell r="H248">
            <v>16.399999999999999</v>
          </cell>
          <cell r="I248" t="str">
            <v>FL</v>
          </cell>
          <cell r="J248" t="str">
            <v>PHALOMBE</v>
          </cell>
          <cell r="K248">
            <v>9</v>
          </cell>
        </row>
        <row r="249">
          <cell r="A249" t="str">
            <v>RS 757</v>
          </cell>
          <cell r="B249">
            <v>579</v>
          </cell>
          <cell r="C249" t="str">
            <v>S</v>
          </cell>
          <cell r="D249" t="str">
            <v>F</v>
          </cell>
          <cell r="E249" t="str">
            <v>Kandulo T.C. - Chilemba</v>
          </cell>
          <cell r="F249" t="str">
            <v>T413</v>
          </cell>
          <cell r="G249">
            <v>3</v>
          </cell>
          <cell r="H249">
            <v>7.6</v>
          </cell>
          <cell r="I249" t="str">
            <v>FL</v>
          </cell>
          <cell r="J249" t="str">
            <v>PHALOMBE</v>
          </cell>
          <cell r="K249">
            <v>9</v>
          </cell>
        </row>
        <row r="250">
          <cell r="A250" t="str">
            <v>RS 754</v>
          </cell>
          <cell r="B250">
            <v>576</v>
          </cell>
          <cell r="C250" t="str">
            <v>S</v>
          </cell>
          <cell r="D250" t="str">
            <v>F</v>
          </cell>
          <cell r="E250" t="str">
            <v>Chilemba - Thuchila T.C.</v>
          </cell>
          <cell r="F250" t="str">
            <v>T413</v>
          </cell>
          <cell r="G250">
            <v>4</v>
          </cell>
          <cell r="H250">
            <v>3.6</v>
          </cell>
          <cell r="I250" t="str">
            <v>FL</v>
          </cell>
          <cell r="J250" t="str">
            <v>MULANJE</v>
          </cell>
          <cell r="K250">
            <v>9</v>
          </cell>
        </row>
        <row r="251">
          <cell r="A251" t="str">
            <v>RS 760</v>
          </cell>
          <cell r="B251">
            <v>582</v>
          </cell>
          <cell r="C251" t="str">
            <v>S</v>
          </cell>
          <cell r="D251" t="str">
            <v>F</v>
          </cell>
          <cell r="E251" t="str">
            <v>Nkhulambe - Phalombe</v>
          </cell>
          <cell r="F251" t="str">
            <v>T414</v>
          </cell>
          <cell r="G251">
            <v>1</v>
          </cell>
          <cell r="H251">
            <v>14.3</v>
          </cell>
          <cell r="I251" t="str">
            <v>H</v>
          </cell>
          <cell r="J251" t="str">
            <v>MULANJE</v>
          </cell>
          <cell r="K251">
            <v>9</v>
          </cell>
        </row>
        <row r="252">
          <cell r="A252" t="str">
            <v>RS 762</v>
          </cell>
          <cell r="B252">
            <v>584</v>
          </cell>
          <cell r="C252" t="str">
            <v>S</v>
          </cell>
          <cell r="D252" t="str">
            <v>F</v>
          </cell>
          <cell r="E252" t="str">
            <v>Singano - Chilinga</v>
          </cell>
          <cell r="F252" t="str">
            <v>T415</v>
          </cell>
          <cell r="G252">
            <v>1</v>
          </cell>
          <cell r="H252">
            <v>10.9</v>
          </cell>
          <cell r="I252" t="str">
            <v>FL</v>
          </cell>
          <cell r="J252" t="str">
            <v>MULANJE</v>
          </cell>
          <cell r="K252">
            <v>9</v>
          </cell>
        </row>
        <row r="253">
          <cell r="A253" t="str">
            <v>RS 764</v>
          </cell>
          <cell r="B253">
            <v>586</v>
          </cell>
          <cell r="C253" t="str">
            <v>S</v>
          </cell>
          <cell r="D253" t="str">
            <v>F</v>
          </cell>
          <cell r="E253" t="str">
            <v>Chilinga - Nkhulambe</v>
          </cell>
          <cell r="F253" t="str">
            <v>T415</v>
          </cell>
          <cell r="G253">
            <v>2</v>
          </cell>
          <cell r="H253">
            <v>8.6999999999999993</v>
          </cell>
          <cell r="I253" t="str">
            <v>H</v>
          </cell>
          <cell r="J253" t="str">
            <v>MULANJE</v>
          </cell>
          <cell r="K253">
            <v>9</v>
          </cell>
        </row>
        <row r="254">
          <cell r="A254" t="str">
            <v>RS 765</v>
          </cell>
          <cell r="B254">
            <v>587</v>
          </cell>
          <cell r="C254" t="str">
            <v>S</v>
          </cell>
          <cell r="D254" t="str">
            <v>F</v>
          </cell>
          <cell r="E254" t="str">
            <v>Nkhulambe - Sukasanje River</v>
          </cell>
          <cell r="F254" t="str">
            <v>T415</v>
          </cell>
          <cell r="G254">
            <v>3</v>
          </cell>
          <cell r="H254">
            <v>8</v>
          </cell>
          <cell r="I254" t="str">
            <v>FL</v>
          </cell>
          <cell r="J254" t="str">
            <v>MULANJE</v>
          </cell>
          <cell r="K254">
            <v>9</v>
          </cell>
        </row>
        <row r="255">
          <cell r="A255" t="str">
            <v>RS 761</v>
          </cell>
          <cell r="B255">
            <v>583</v>
          </cell>
          <cell r="C255" t="str">
            <v>S</v>
          </cell>
          <cell r="D255" t="str">
            <v>F</v>
          </cell>
          <cell r="E255" t="str">
            <v>Sukasanje River - Nanchidwa</v>
          </cell>
          <cell r="F255" t="str">
            <v>T415</v>
          </cell>
          <cell r="G255">
            <v>4</v>
          </cell>
          <cell r="H255">
            <v>15.8</v>
          </cell>
          <cell r="I255" t="str">
            <v>FL</v>
          </cell>
          <cell r="J255" t="str">
            <v>MULANJE</v>
          </cell>
          <cell r="K255">
            <v>9</v>
          </cell>
        </row>
        <row r="256">
          <cell r="A256" t="str">
            <v>RS 763</v>
          </cell>
          <cell r="B256">
            <v>585</v>
          </cell>
          <cell r="C256" t="str">
            <v>S</v>
          </cell>
          <cell r="D256" t="str">
            <v>F</v>
          </cell>
          <cell r="E256" t="str">
            <v>Nanchindwa - Muloza (Mozambique border)</v>
          </cell>
          <cell r="F256" t="str">
            <v>T415</v>
          </cell>
          <cell r="G256">
            <v>5</v>
          </cell>
          <cell r="H256">
            <v>7.3</v>
          </cell>
          <cell r="I256" t="str">
            <v>H</v>
          </cell>
          <cell r="J256" t="str">
            <v>MULANJE</v>
          </cell>
          <cell r="K256">
            <v>9</v>
          </cell>
        </row>
        <row r="257">
          <cell r="A257" t="str">
            <v>RS 368</v>
          </cell>
          <cell r="B257">
            <v>190</v>
          </cell>
          <cell r="C257" t="str">
            <v>S</v>
          </cell>
          <cell r="D257" t="str">
            <v>F</v>
          </cell>
          <cell r="E257" t="str">
            <v>Chikwawa - Chikwawa</v>
          </cell>
          <cell r="F257" t="str">
            <v>T416</v>
          </cell>
          <cell r="G257">
            <v>1</v>
          </cell>
          <cell r="H257">
            <v>3.1</v>
          </cell>
          <cell r="I257" t="str">
            <v>H</v>
          </cell>
          <cell r="J257" t="str">
            <v>CHIKWAWA</v>
          </cell>
          <cell r="K257">
            <v>9</v>
          </cell>
          <cell r="L257" t="str">
            <v>Changed designation from S136 to T416</v>
          </cell>
        </row>
        <row r="258">
          <cell r="A258" t="str">
            <v>RS 373</v>
          </cell>
          <cell r="B258">
            <v>195</v>
          </cell>
          <cell r="C258" t="str">
            <v>S</v>
          </cell>
          <cell r="D258" t="str">
            <v>F</v>
          </cell>
          <cell r="E258" t="str">
            <v>Chikwawa - Kapichira Falls</v>
          </cell>
          <cell r="F258" t="str">
            <v>T416</v>
          </cell>
          <cell r="G258">
            <v>2</v>
          </cell>
          <cell r="H258">
            <v>18.7</v>
          </cell>
          <cell r="I258" t="str">
            <v>R</v>
          </cell>
          <cell r="J258" t="str">
            <v>CHIKWAWA</v>
          </cell>
          <cell r="K258">
            <v>9</v>
          </cell>
          <cell r="L258" t="str">
            <v>Changed designation from S136 to T416</v>
          </cell>
        </row>
        <row r="259">
          <cell r="A259" t="str">
            <v>RS 767</v>
          </cell>
          <cell r="B259">
            <v>589</v>
          </cell>
          <cell r="C259" t="str">
            <v>S</v>
          </cell>
          <cell r="D259" t="str">
            <v>F</v>
          </cell>
          <cell r="E259" t="str">
            <v>Bvumbwe - Kumtendere</v>
          </cell>
          <cell r="F259" t="str">
            <v>T417</v>
          </cell>
          <cell r="G259">
            <v>1</v>
          </cell>
          <cell r="H259">
            <v>5.9</v>
          </cell>
          <cell r="I259" t="str">
            <v>R</v>
          </cell>
          <cell r="J259" t="str">
            <v>THYOLO</v>
          </cell>
          <cell r="K259">
            <v>9</v>
          </cell>
          <cell r="L259" t="str">
            <v>Changed designation from T418 to T418</v>
          </cell>
        </row>
        <row r="260">
          <cell r="A260" t="str">
            <v>RS 771</v>
          </cell>
          <cell r="B260">
            <v>593</v>
          </cell>
          <cell r="C260" t="str">
            <v>S</v>
          </cell>
          <cell r="D260" t="str">
            <v>F</v>
          </cell>
          <cell r="E260" t="str">
            <v>Kumtendere - Amali</v>
          </cell>
          <cell r="F260" t="str">
            <v>T417</v>
          </cell>
          <cell r="G260">
            <v>2</v>
          </cell>
          <cell r="H260">
            <v>4.9000000000000004</v>
          </cell>
          <cell r="I260" t="str">
            <v>FL</v>
          </cell>
          <cell r="J260" t="str">
            <v>THYOLO</v>
          </cell>
          <cell r="K260">
            <v>9</v>
          </cell>
          <cell r="L260" t="str">
            <v>Changed designation from T418 to T417</v>
          </cell>
        </row>
        <row r="261">
          <cell r="A261" t="str">
            <v>RS 769</v>
          </cell>
          <cell r="B261">
            <v>591</v>
          </cell>
          <cell r="C261" t="str">
            <v>S</v>
          </cell>
          <cell r="D261" t="str">
            <v>F</v>
          </cell>
          <cell r="E261" t="str">
            <v>Amalika - Thunga</v>
          </cell>
          <cell r="F261" t="str">
            <v>T417</v>
          </cell>
          <cell r="G261">
            <v>3</v>
          </cell>
          <cell r="H261">
            <v>3.5</v>
          </cell>
          <cell r="I261" t="str">
            <v>FL</v>
          </cell>
          <cell r="J261" t="str">
            <v>THYOLO</v>
          </cell>
          <cell r="K261">
            <v>9</v>
          </cell>
          <cell r="L261" t="str">
            <v>Changed designation from T418 to T418</v>
          </cell>
        </row>
        <row r="262">
          <cell r="A262" t="str">
            <v>RS 766</v>
          </cell>
          <cell r="B262">
            <v>588</v>
          </cell>
          <cell r="C262" t="str">
            <v>S</v>
          </cell>
          <cell r="D262" t="str">
            <v>F</v>
          </cell>
          <cell r="E262" t="str">
            <v>Thunga - Chidzunga</v>
          </cell>
          <cell r="F262" t="str">
            <v>T418</v>
          </cell>
          <cell r="G262">
            <v>1</v>
          </cell>
          <cell r="H262">
            <v>6.2</v>
          </cell>
          <cell r="I262" t="str">
            <v>FL</v>
          </cell>
          <cell r="J262" t="str">
            <v>THYOLO</v>
          </cell>
          <cell r="K262">
            <v>9</v>
          </cell>
        </row>
        <row r="263">
          <cell r="A263" t="str">
            <v>RS 770</v>
          </cell>
          <cell r="B263">
            <v>592</v>
          </cell>
          <cell r="C263" t="str">
            <v>S</v>
          </cell>
          <cell r="D263" t="str">
            <v>F</v>
          </cell>
          <cell r="E263" t="str">
            <v>Chidzunga - Changalo</v>
          </cell>
          <cell r="F263" t="str">
            <v>T418</v>
          </cell>
          <cell r="G263">
            <v>2</v>
          </cell>
          <cell r="H263">
            <v>4.4000000000000004</v>
          </cell>
          <cell r="I263" t="str">
            <v>R</v>
          </cell>
          <cell r="J263" t="str">
            <v>THYOLO</v>
          </cell>
          <cell r="K263">
            <v>9</v>
          </cell>
        </row>
        <row r="264">
          <cell r="A264" t="str">
            <v>RS 768</v>
          </cell>
          <cell r="B264">
            <v>590</v>
          </cell>
          <cell r="C264" t="str">
            <v>S</v>
          </cell>
          <cell r="D264" t="str">
            <v>F</v>
          </cell>
          <cell r="E264" t="str">
            <v>Changalo - Masenjere</v>
          </cell>
          <cell r="F264" t="str">
            <v>T418</v>
          </cell>
          <cell r="G264">
            <v>3</v>
          </cell>
          <cell r="H264">
            <v>6.7</v>
          </cell>
          <cell r="I264" t="str">
            <v>R</v>
          </cell>
          <cell r="J264" t="str">
            <v>THYOLO</v>
          </cell>
          <cell r="K264">
            <v>9</v>
          </cell>
        </row>
        <row r="265">
          <cell r="A265" t="str">
            <v>RS 424</v>
          </cell>
          <cell r="B265">
            <v>246</v>
          </cell>
          <cell r="C265" t="str">
            <v>S</v>
          </cell>
          <cell r="D265" t="str">
            <v>F</v>
          </cell>
          <cell r="E265" t="str">
            <v>Thuchira River - Chonde</v>
          </cell>
          <cell r="F265" t="str">
            <v>T419</v>
          </cell>
          <cell r="G265">
            <v>1</v>
          </cell>
          <cell r="H265">
            <v>3.1</v>
          </cell>
          <cell r="I265" t="str">
            <v>FL</v>
          </cell>
          <cell r="J265" t="str">
            <v>MULANJE</v>
          </cell>
          <cell r="K265">
            <v>9</v>
          </cell>
          <cell r="L265" t="str">
            <v>Changed designation from S149 to T419</v>
          </cell>
        </row>
        <row r="266">
          <cell r="A266" t="str">
            <v>RS 775</v>
          </cell>
          <cell r="B266">
            <v>597</v>
          </cell>
          <cell r="C266" t="str">
            <v>S</v>
          </cell>
          <cell r="D266" t="str">
            <v>F</v>
          </cell>
          <cell r="E266" t="str">
            <v>Luchenza - Kumadzi</v>
          </cell>
          <cell r="F266" t="str">
            <v>T420</v>
          </cell>
          <cell r="G266">
            <v>1</v>
          </cell>
          <cell r="H266">
            <v>18.7</v>
          </cell>
          <cell r="I266" t="str">
            <v>R</v>
          </cell>
          <cell r="J266" t="str">
            <v>THYOLO</v>
          </cell>
          <cell r="K266">
            <v>9</v>
          </cell>
        </row>
        <row r="267">
          <cell r="A267" t="str">
            <v>RS 772</v>
          </cell>
          <cell r="B267">
            <v>594</v>
          </cell>
          <cell r="C267" t="str">
            <v>S</v>
          </cell>
          <cell r="D267" t="str">
            <v>F</v>
          </cell>
          <cell r="E267" t="str">
            <v>Kumadzi - Sandama</v>
          </cell>
          <cell r="F267" t="str">
            <v>T420</v>
          </cell>
          <cell r="G267">
            <v>2</v>
          </cell>
          <cell r="H267">
            <v>17.3</v>
          </cell>
          <cell r="I267" t="str">
            <v>H</v>
          </cell>
          <cell r="J267" t="str">
            <v>THYOLO</v>
          </cell>
          <cell r="K267">
            <v>9</v>
          </cell>
        </row>
        <row r="268">
          <cell r="A268" t="str">
            <v>RS 773</v>
          </cell>
          <cell r="B268">
            <v>595</v>
          </cell>
          <cell r="C268" t="str">
            <v>S</v>
          </cell>
          <cell r="D268" t="str">
            <v>F</v>
          </cell>
          <cell r="E268" t="str">
            <v>Sandama - Mtepera</v>
          </cell>
          <cell r="F268" t="str">
            <v>T420</v>
          </cell>
          <cell r="G268">
            <v>3</v>
          </cell>
          <cell r="H268">
            <v>8.4</v>
          </cell>
          <cell r="I268" t="str">
            <v>FL</v>
          </cell>
          <cell r="J268" t="str">
            <v>THYOLO</v>
          </cell>
          <cell r="K268">
            <v>9</v>
          </cell>
        </row>
        <row r="269">
          <cell r="A269" t="str">
            <v>RS 774</v>
          </cell>
          <cell r="B269">
            <v>596</v>
          </cell>
          <cell r="C269" t="str">
            <v>S</v>
          </cell>
          <cell r="D269" t="str">
            <v>F</v>
          </cell>
          <cell r="E269" t="str">
            <v>Mtepera - Kolopwa</v>
          </cell>
          <cell r="F269" t="str">
            <v>T420</v>
          </cell>
          <cell r="G269">
            <v>4</v>
          </cell>
          <cell r="H269">
            <v>6.7</v>
          </cell>
          <cell r="I269" t="str">
            <v>H</v>
          </cell>
          <cell r="J269" t="str">
            <v>THYOLO</v>
          </cell>
          <cell r="K269">
            <v>9</v>
          </cell>
        </row>
        <row r="270">
          <cell r="A270" t="str">
            <v>RS 435</v>
          </cell>
          <cell r="B270">
            <v>257</v>
          </cell>
          <cell r="C270" t="str">
            <v>S</v>
          </cell>
          <cell r="D270" t="str">
            <v>F</v>
          </cell>
          <cell r="E270" t="str">
            <v>Kolopwa - Chinzama</v>
          </cell>
          <cell r="F270" t="str">
            <v>T420</v>
          </cell>
          <cell r="G270">
            <v>5</v>
          </cell>
          <cell r="H270">
            <v>5.8</v>
          </cell>
          <cell r="I270" t="str">
            <v>H</v>
          </cell>
          <cell r="J270" t="str">
            <v>THYOLO</v>
          </cell>
          <cell r="K270">
            <v>9</v>
          </cell>
          <cell r="L270" t="str">
            <v>Changed, S151 to T420</v>
          </cell>
        </row>
        <row r="271">
          <cell r="A271" t="str">
            <v>RS 776</v>
          </cell>
          <cell r="B271">
            <v>598</v>
          </cell>
          <cell r="C271" t="str">
            <v>S</v>
          </cell>
          <cell r="D271" t="str">
            <v>F</v>
          </cell>
          <cell r="E271" t="str">
            <v>Msikawanjala - Simbatiyawo</v>
          </cell>
          <cell r="F271" t="str">
            <v>T421</v>
          </cell>
          <cell r="G271">
            <v>1</v>
          </cell>
          <cell r="H271">
            <v>4.5999999999999996</v>
          </cell>
          <cell r="I271" t="str">
            <v>FL</v>
          </cell>
          <cell r="J271" t="str">
            <v>MULANJE</v>
          </cell>
          <cell r="K271">
            <v>9</v>
          </cell>
        </row>
        <row r="272">
          <cell r="A272" t="str">
            <v>RS 777</v>
          </cell>
          <cell r="B272">
            <v>599</v>
          </cell>
          <cell r="C272" t="str">
            <v>S</v>
          </cell>
          <cell r="D272" t="str">
            <v>F</v>
          </cell>
          <cell r="E272" t="str">
            <v>Simbatiyawo - Khombezi River</v>
          </cell>
          <cell r="F272" t="str">
            <v>T421</v>
          </cell>
          <cell r="G272">
            <v>2</v>
          </cell>
          <cell r="H272">
            <v>2.9</v>
          </cell>
          <cell r="I272" t="str">
            <v>FL</v>
          </cell>
          <cell r="J272" t="str">
            <v>MULANJE</v>
          </cell>
          <cell r="K272">
            <v>9</v>
          </cell>
        </row>
        <row r="273">
          <cell r="A273" t="str">
            <v>RS 778</v>
          </cell>
          <cell r="B273">
            <v>600</v>
          </cell>
          <cell r="C273" t="str">
            <v>S</v>
          </cell>
          <cell r="D273" t="str">
            <v>F</v>
          </cell>
          <cell r="E273" t="str">
            <v>Khombezi River - Mitombozi</v>
          </cell>
          <cell r="F273" t="str">
            <v>T421</v>
          </cell>
          <cell r="G273">
            <v>3</v>
          </cell>
          <cell r="H273">
            <v>12</v>
          </cell>
          <cell r="I273" t="str">
            <v>FL</v>
          </cell>
          <cell r="J273" t="str">
            <v>MULANJE</v>
          </cell>
          <cell r="K273">
            <v>9</v>
          </cell>
        </row>
        <row r="274">
          <cell r="A274" t="str">
            <v>RS 779</v>
          </cell>
          <cell r="B274">
            <v>601</v>
          </cell>
          <cell r="C274" t="str">
            <v>S</v>
          </cell>
          <cell r="D274" t="str">
            <v>F</v>
          </cell>
          <cell r="E274" t="str">
            <v>Malambi - Siyama</v>
          </cell>
          <cell r="F274" t="str">
            <v>T422</v>
          </cell>
          <cell r="G274">
            <v>1</v>
          </cell>
          <cell r="H274">
            <v>7.6</v>
          </cell>
          <cell r="I274" t="str">
            <v>FL</v>
          </cell>
          <cell r="J274" t="str">
            <v>MULANJE</v>
          </cell>
          <cell r="K274">
            <v>9</v>
          </cell>
        </row>
        <row r="275">
          <cell r="A275" t="str">
            <v>RS 783</v>
          </cell>
          <cell r="B275">
            <v>605</v>
          </cell>
          <cell r="C275" t="str">
            <v>S</v>
          </cell>
          <cell r="D275" t="str">
            <v>F</v>
          </cell>
          <cell r="E275" t="str">
            <v>Lengwe T.O. - Tomali</v>
          </cell>
          <cell r="F275" t="str">
            <v>T423</v>
          </cell>
          <cell r="G275">
            <v>1</v>
          </cell>
          <cell r="H275">
            <v>9.8000000000000007</v>
          </cell>
          <cell r="I275" t="str">
            <v>FL</v>
          </cell>
          <cell r="J275" t="str">
            <v>CHIKWAWA</v>
          </cell>
          <cell r="K275">
            <v>9</v>
          </cell>
        </row>
        <row r="276">
          <cell r="A276" t="str">
            <v>RS 780</v>
          </cell>
          <cell r="B276">
            <v>602</v>
          </cell>
          <cell r="C276" t="str">
            <v>S</v>
          </cell>
          <cell r="D276" t="str">
            <v>F</v>
          </cell>
          <cell r="E276" t="str">
            <v>Tomali -  Mbuzi</v>
          </cell>
          <cell r="F276" t="str">
            <v>T423</v>
          </cell>
          <cell r="G276">
            <v>2</v>
          </cell>
          <cell r="H276">
            <v>15.9</v>
          </cell>
          <cell r="I276" t="str">
            <v>R</v>
          </cell>
          <cell r="J276" t="str">
            <v>CHIKWAWA</v>
          </cell>
          <cell r="K276">
            <v>9</v>
          </cell>
          <cell r="L276" t="str">
            <v>Changed designation from T422 to T423</v>
          </cell>
        </row>
        <row r="277">
          <cell r="A277" t="str">
            <v>RS 781</v>
          </cell>
          <cell r="B277">
            <v>603</v>
          </cell>
          <cell r="C277" t="str">
            <v>S</v>
          </cell>
          <cell r="D277" t="str">
            <v>F</v>
          </cell>
          <cell r="E277" t="str">
            <v>Mbuzi - Njirang'ombe River</v>
          </cell>
          <cell r="F277" t="str">
            <v>T423</v>
          </cell>
          <cell r="G277">
            <v>3</v>
          </cell>
          <cell r="H277">
            <v>15.8</v>
          </cell>
          <cell r="I277" t="str">
            <v>FL</v>
          </cell>
          <cell r="J277" t="str">
            <v>CHIKWAWA</v>
          </cell>
          <cell r="K277">
            <v>9</v>
          </cell>
        </row>
        <row r="278">
          <cell r="A278" t="str">
            <v>RS 782</v>
          </cell>
          <cell r="B278">
            <v>604</v>
          </cell>
          <cell r="C278" t="str">
            <v>S</v>
          </cell>
          <cell r="D278" t="str">
            <v>F</v>
          </cell>
          <cell r="E278" t="str">
            <v>Njirang'ombe River - Gama</v>
          </cell>
          <cell r="F278" t="str">
            <v>T423</v>
          </cell>
          <cell r="G278">
            <v>4</v>
          </cell>
          <cell r="H278">
            <v>21.1</v>
          </cell>
          <cell r="I278" t="str">
            <v>FL</v>
          </cell>
          <cell r="J278" t="str">
            <v>CHIKWAWA</v>
          </cell>
          <cell r="K278">
            <v>10</v>
          </cell>
        </row>
        <row r="279">
          <cell r="A279" t="str">
            <v>RS 789</v>
          </cell>
          <cell r="B279">
            <v>611</v>
          </cell>
          <cell r="C279" t="str">
            <v>S</v>
          </cell>
          <cell r="D279" t="str">
            <v>F</v>
          </cell>
          <cell r="E279" t="str">
            <v>Goma - Namikalango River</v>
          </cell>
          <cell r="F279" t="str">
            <v>T424</v>
          </cell>
          <cell r="G279">
            <v>1</v>
          </cell>
          <cell r="H279">
            <v>7.9</v>
          </cell>
          <cell r="I279" t="str">
            <v>R</v>
          </cell>
          <cell r="J279" t="str">
            <v>NSANJE</v>
          </cell>
          <cell r="K279">
            <v>10</v>
          </cell>
          <cell r="L279" t="str">
            <v>Changed designation from T424 to T425</v>
          </cell>
        </row>
        <row r="280">
          <cell r="A280" t="str">
            <v>RS 785</v>
          </cell>
          <cell r="B280">
            <v>607</v>
          </cell>
          <cell r="C280" t="str">
            <v>S</v>
          </cell>
          <cell r="D280" t="str">
            <v>F</v>
          </cell>
          <cell r="E280" t="str">
            <v>Namikalango River - Ngabu</v>
          </cell>
          <cell r="F280" t="str">
            <v>T424</v>
          </cell>
          <cell r="G280">
            <v>2</v>
          </cell>
          <cell r="H280">
            <v>7.1</v>
          </cell>
          <cell r="I280" t="str">
            <v>FL</v>
          </cell>
          <cell r="J280" t="str">
            <v>CHIKWAWA</v>
          </cell>
          <cell r="K280">
            <v>10</v>
          </cell>
        </row>
        <row r="281">
          <cell r="A281" t="str">
            <v>RS 786</v>
          </cell>
          <cell r="B281">
            <v>608</v>
          </cell>
          <cell r="C281" t="str">
            <v>S</v>
          </cell>
          <cell r="D281" t="str">
            <v>F</v>
          </cell>
          <cell r="E281" t="str">
            <v>Ngabu - Ngabu roundabout</v>
          </cell>
          <cell r="F281" t="str">
            <v>T424</v>
          </cell>
          <cell r="G281">
            <v>3</v>
          </cell>
          <cell r="H281">
            <v>5.5</v>
          </cell>
          <cell r="I281" t="str">
            <v>FL</v>
          </cell>
          <cell r="J281" t="str">
            <v>CHIKWAWA</v>
          </cell>
          <cell r="K281">
            <v>10</v>
          </cell>
        </row>
        <row r="282">
          <cell r="A282" t="str">
            <v>RS 784</v>
          </cell>
          <cell r="B282">
            <v>606</v>
          </cell>
          <cell r="C282" t="str">
            <v>S</v>
          </cell>
          <cell r="D282" t="str">
            <v>F</v>
          </cell>
          <cell r="E282" t="str">
            <v>Ngabu roundabout - Saopa</v>
          </cell>
          <cell r="F282" t="str">
            <v>T424</v>
          </cell>
          <cell r="G282">
            <v>4</v>
          </cell>
          <cell r="H282">
            <v>6.9</v>
          </cell>
          <cell r="I282" t="str">
            <v>FL</v>
          </cell>
          <cell r="J282" t="str">
            <v>CHIKWAWA</v>
          </cell>
          <cell r="K282">
            <v>10</v>
          </cell>
        </row>
        <row r="283">
          <cell r="A283" t="str">
            <v>RS 787</v>
          </cell>
          <cell r="B283">
            <v>609</v>
          </cell>
          <cell r="C283" t="str">
            <v>S</v>
          </cell>
          <cell r="D283" t="str">
            <v>F</v>
          </cell>
          <cell r="E283" t="str">
            <v>Saopa - Mozambique boundary</v>
          </cell>
          <cell r="F283" t="str">
            <v>T424</v>
          </cell>
          <cell r="G283">
            <v>5</v>
          </cell>
          <cell r="H283">
            <v>9</v>
          </cell>
          <cell r="I283" t="str">
            <v>FL</v>
          </cell>
          <cell r="J283" t="str">
            <v>CHIKWAWA</v>
          </cell>
          <cell r="K283">
            <v>10</v>
          </cell>
        </row>
        <row r="284">
          <cell r="A284" t="str">
            <v>RS 788</v>
          </cell>
          <cell r="B284">
            <v>610</v>
          </cell>
          <cell r="C284" t="str">
            <v>S</v>
          </cell>
          <cell r="D284" t="str">
            <v>F</v>
          </cell>
          <cell r="E284" t="str">
            <v>Lundu - Mbewu House</v>
          </cell>
          <cell r="F284" t="str">
            <v>T425</v>
          </cell>
          <cell r="G284">
            <v>1</v>
          </cell>
          <cell r="H284">
            <v>19.600000000000001</v>
          </cell>
          <cell r="I284" t="str">
            <v>FL</v>
          </cell>
          <cell r="J284" t="str">
            <v>NSANJE</v>
          </cell>
          <cell r="K284">
            <v>10</v>
          </cell>
        </row>
        <row r="285">
          <cell r="A285" t="str">
            <v>RS 791</v>
          </cell>
          <cell r="B285">
            <v>613</v>
          </cell>
          <cell r="C285" t="str">
            <v>S</v>
          </cell>
          <cell r="D285" t="str">
            <v>F</v>
          </cell>
          <cell r="E285" t="str">
            <v>Marka - Dundu river</v>
          </cell>
          <cell r="F285" t="str">
            <v>T426</v>
          </cell>
          <cell r="G285">
            <v>1</v>
          </cell>
          <cell r="H285">
            <v>10.9</v>
          </cell>
          <cell r="I285" t="str">
            <v>R</v>
          </cell>
          <cell r="J285" t="str">
            <v>NSANJE</v>
          </cell>
          <cell r="K285">
            <v>10</v>
          </cell>
        </row>
        <row r="286">
          <cell r="A286" t="str">
            <v>RS 792</v>
          </cell>
          <cell r="B286">
            <v>614</v>
          </cell>
          <cell r="C286" t="str">
            <v>S</v>
          </cell>
          <cell r="D286" t="str">
            <v>F</v>
          </cell>
          <cell r="E286" t="str">
            <v>Dundu River - Lulwe</v>
          </cell>
          <cell r="F286" t="str">
            <v>T426</v>
          </cell>
          <cell r="G286">
            <v>2</v>
          </cell>
          <cell r="H286">
            <v>6.7</v>
          </cell>
          <cell r="I286" t="str">
            <v>FL</v>
          </cell>
          <cell r="J286" t="str">
            <v>NSANJE</v>
          </cell>
          <cell r="K286">
            <v>10</v>
          </cell>
        </row>
        <row r="287">
          <cell r="A287" t="str">
            <v>RS 667</v>
          </cell>
          <cell r="B287">
            <v>489</v>
          </cell>
          <cell r="C287" t="str">
            <v>C</v>
          </cell>
          <cell r="D287" t="str">
            <v>F</v>
          </cell>
          <cell r="E287" t="str">
            <v>Area 25  - Kasengere/Ndodani - Junction T347</v>
          </cell>
          <cell r="F287" t="str">
            <v>UD</v>
          </cell>
          <cell r="G287">
            <v>1</v>
          </cell>
          <cell r="H287">
            <v>10</v>
          </cell>
          <cell r="I287" t="str">
            <v>R</v>
          </cell>
          <cell r="J287" t="str">
            <v>LILONGWE</v>
          </cell>
          <cell r="K287">
            <v>6</v>
          </cell>
        </row>
        <row r="288">
          <cell r="A288" t="str">
            <v>RS 467</v>
          </cell>
          <cell r="B288">
            <v>289</v>
          </cell>
          <cell r="C288" t="str">
            <v>N</v>
          </cell>
          <cell r="D288" t="str">
            <v>F</v>
          </cell>
          <cell r="E288" t="str">
            <v>Davide Kameme-Titi</v>
          </cell>
          <cell r="F288" t="str">
            <v>D001</v>
          </cell>
          <cell r="G288">
            <v>1</v>
          </cell>
          <cell r="H288">
            <v>14</v>
          </cell>
          <cell r="I288" t="str">
            <v>H</v>
          </cell>
          <cell r="J288" t="str">
            <v>CHITIPA</v>
          </cell>
          <cell r="K288">
            <v>1</v>
          </cell>
        </row>
        <row r="289">
          <cell r="A289" t="str">
            <v>RS 444</v>
          </cell>
          <cell r="B289">
            <v>266</v>
          </cell>
          <cell r="C289" t="str">
            <v>N</v>
          </cell>
          <cell r="D289" t="str">
            <v>F</v>
          </cell>
          <cell r="E289" t="str">
            <v>Fikolo Mkisi - Winston Kmeme</v>
          </cell>
          <cell r="F289" t="str">
            <v>T301</v>
          </cell>
          <cell r="G289">
            <v>1</v>
          </cell>
          <cell r="H289">
            <v>24.8</v>
          </cell>
          <cell r="I289">
            <v>1</v>
          </cell>
          <cell r="J289" t="str">
            <v>CHITIPA</v>
          </cell>
          <cell r="K289">
            <v>1</v>
          </cell>
          <cell r="L289" t="str">
            <v>Changed designation from T301 to D2</v>
          </cell>
        </row>
        <row r="290">
          <cell r="A290" t="str">
            <v>RS 469</v>
          </cell>
          <cell r="B290">
            <v>291</v>
          </cell>
          <cell r="C290" t="str">
            <v>N</v>
          </cell>
          <cell r="D290" t="str">
            <v>F</v>
          </cell>
          <cell r="E290" t="str">
            <v>Karonga Village - Fikolo Mkisi</v>
          </cell>
          <cell r="F290" t="str">
            <v>D003</v>
          </cell>
          <cell r="G290">
            <v>1</v>
          </cell>
          <cell r="H290">
            <v>32</v>
          </cell>
          <cell r="I290" t="str">
            <v>H</v>
          </cell>
          <cell r="J290" t="str">
            <v>CHITIPA</v>
          </cell>
          <cell r="K290">
            <v>1</v>
          </cell>
        </row>
        <row r="291">
          <cell r="A291" t="str">
            <v>RS 470</v>
          </cell>
          <cell r="B291">
            <v>292</v>
          </cell>
          <cell r="C291" t="str">
            <v>N</v>
          </cell>
          <cell r="D291" t="str">
            <v>F</v>
          </cell>
          <cell r="E291" t="str">
            <v>Fikolo Mkisi - Nkhangwa - junctionT301</v>
          </cell>
          <cell r="F291" t="str">
            <v>D003</v>
          </cell>
          <cell r="G291">
            <v>2</v>
          </cell>
          <cell r="H291">
            <v>11</v>
          </cell>
          <cell r="I291" t="str">
            <v>R</v>
          </cell>
          <cell r="J291" t="str">
            <v>CHITIPA</v>
          </cell>
          <cell r="K291">
            <v>1</v>
          </cell>
        </row>
        <row r="292">
          <cell r="A292" t="str">
            <v>RS 471</v>
          </cell>
          <cell r="B292">
            <v>293</v>
          </cell>
          <cell r="C292" t="str">
            <v>N</v>
          </cell>
          <cell r="D292" t="str">
            <v>F</v>
          </cell>
          <cell r="E292" t="str">
            <v>Nkhangwa - junction D008</v>
          </cell>
          <cell r="F292" t="str">
            <v>D006</v>
          </cell>
          <cell r="G292">
            <v>1</v>
          </cell>
          <cell r="H292">
            <v>9.5</v>
          </cell>
          <cell r="I292" t="str">
            <v>F</v>
          </cell>
          <cell r="J292" t="str">
            <v>CHITIPA</v>
          </cell>
          <cell r="K292">
            <v>1</v>
          </cell>
        </row>
        <row r="293">
          <cell r="A293" t="str">
            <v>RS 472</v>
          </cell>
          <cell r="B293">
            <v>294</v>
          </cell>
          <cell r="C293" t="str">
            <v>N</v>
          </cell>
          <cell r="D293" t="str">
            <v>F</v>
          </cell>
          <cell r="E293" t="str">
            <v>Junction D6 &amp; D8 - Junction D3</v>
          </cell>
          <cell r="F293" t="str">
            <v>D007</v>
          </cell>
          <cell r="G293">
            <v>1</v>
          </cell>
          <cell r="H293">
            <v>8.6999999999999993</v>
          </cell>
          <cell r="I293" t="str">
            <v>R</v>
          </cell>
          <cell r="J293" t="str">
            <v>CHITIPA</v>
          </cell>
          <cell r="K293">
            <v>1</v>
          </cell>
        </row>
        <row r="294">
          <cell r="A294" t="str">
            <v>RS 473</v>
          </cell>
          <cell r="B294">
            <v>295</v>
          </cell>
          <cell r="C294" t="str">
            <v>N</v>
          </cell>
          <cell r="D294" t="str">
            <v>F</v>
          </cell>
          <cell r="E294" t="str">
            <v>Chitipa - Junction D6 &amp; D7</v>
          </cell>
          <cell r="F294" t="str">
            <v>D008</v>
          </cell>
          <cell r="G294">
            <v>1</v>
          </cell>
          <cell r="H294">
            <v>8.5</v>
          </cell>
          <cell r="I294" t="str">
            <v>F</v>
          </cell>
          <cell r="J294" t="str">
            <v>CHITIPA</v>
          </cell>
          <cell r="K294">
            <v>1</v>
          </cell>
        </row>
        <row r="295">
          <cell r="A295" t="str">
            <v>RS 474</v>
          </cell>
          <cell r="B295">
            <v>296</v>
          </cell>
          <cell r="C295" t="str">
            <v>N</v>
          </cell>
          <cell r="D295" t="str">
            <v>F</v>
          </cell>
          <cell r="E295" t="str">
            <v>junction M26 - S.E. Chinunkha</v>
          </cell>
          <cell r="F295" t="str">
            <v>D009</v>
          </cell>
          <cell r="G295">
            <v>1</v>
          </cell>
          <cell r="H295">
            <v>10.5</v>
          </cell>
          <cell r="I295" t="str">
            <v>H</v>
          </cell>
          <cell r="J295" t="str">
            <v>CHITIPA</v>
          </cell>
          <cell r="K295">
            <v>1</v>
          </cell>
        </row>
        <row r="296">
          <cell r="A296" t="str">
            <v>RS 475</v>
          </cell>
          <cell r="B296">
            <v>297</v>
          </cell>
          <cell r="C296" t="str">
            <v>N</v>
          </cell>
          <cell r="D296" t="str">
            <v>F</v>
          </cell>
          <cell r="E296" t="str">
            <v>Misuku South - Tanzania Border</v>
          </cell>
          <cell r="F296" t="str">
            <v>D010</v>
          </cell>
          <cell r="G296">
            <v>1</v>
          </cell>
          <cell r="H296">
            <v>11.1</v>
          </cell>
          <cell r="I296" t="str">
            <v>H</v>
          </cell>
          <cell r="J296" t="str">
            <v>CHITIPA</v>
          </cell>
          <cell r="K296">
            <v>1</v>
          </cell>
        </row>
        <row r="297">
          <cell r="A297" t="str">
            <v>RS 476</v>
          </cell>
          <cell r="B297">
            <v>298</v>
          </cell>
          <cell r="C297" t="str">
            <v>N</v>
          </cell>
          <cell r="D297" t="str">
            <v>F</v>
          </cell>
          <cell r="E297" t="str">
            <v>Sokora - Misuku</v>
          </cell>
          <cell r="F297" t="str">
            <v>D011</v>
          </cell>
          <cell r="G297">
            <v>1</v>
          </cell>
          <cell r="H297">
            <v>5.0999999999999996</v>
          </cell>
          <cell r="I297" t="str">
            <v>H</v>
          </cell>
          <cell r="J297" t="str">
            <v>CHITIPA</v>
          </cell>
          <cell r="K297">
            <v>1</v>
          </cell>
        </row>
        <row r="298">
          <cell r="A298" t="str">
            <v>RS 477</v>
          </cell>
          <cell r="B298">
            <v>299</v>
          </cell>
          <cell r="C298" t="str">
            <v>N</v>
          </cell>
          <cell r="D298" t="str">
            <v>F</v>
          </cell>
          <cell r="E298" t="str">
            <v>Mwakalomba - Songwe River</v>
          </cell>
          <cell r="F298" t="str">
            <v>D015</v>
          </cell>
          <cell r="G298">
            <v>1</v>
          </cell>
          <cell r="H298">
            <v>15.3</v>
          </cell>
          <cell r="I298" t="str">
            <v>H</v>
          </cell>
          <cell r="J298" t="str">
            <v>KARONGA</v>
          </cell>
          <cell r="K298">
            <v>1</v>
          </cell>
        </row>
        <row r="299">
          <cell r="A299" t="str">
            <v>RS 478</v>
          </cell>
          <cell r="B299">
            <v>300</v>
          </cell>
          <cell r="C299" t="str">
            <v>N</v>
          </cell>
          <cell r="D299" t="str">
            <v>F</v>
          </cell>
          <cell r="E299" t="str">
            <v>Kakoma - West of M1</v>
          </cell>
          <cell r="F299" t="str">
            <v>D020</v>
          </cell>
          <cell r="G299">
            <v>1</v>
          </cell>
          <cell r="H299">
            <v>11</v>
          </cell>
          <cell r="I299" t="str">
            <v>F</v>
          </cell>
          <cell r="J299" t="str">
            <v>KARONGA</v>
          </cell>
          <cell r="K299">
            <v>1</v>
          </cell>
        </row>
        <row r="300">
          <cell r="A300" t="str">
            <v>RS 479</v>
          </cell>
          <cell r="B300">
            <v>301</v>
          </cell>
          <cell r="C300" t="str">
            <v>N</v>
          </cell>
          <cell r="D300" t="str">
            <v>F</v>
          </cell>
          <cell r="E300" t="str">
            <v>Usaka loop - junction M1</v>
          </cell>
          <cell r="F300" t="str">
            <v>D021</v>
          </cell>
          <cell r="G300">
            <v>1</v>
          </cell>
          <cell r="H300">
            <v>17.5</v>
          </cell>
          <cell r="I300" t="str">
            <v>H</v>
          </cell>
          <cell r="J300" t="str">
            <v>KARONGA</v>
          </cell>
          <cell r="K300">
            <v>1</v>
          </cell>
        </row>
        <row r="301">
          <cell r="A301" t="str">
            <v>RS 480</v>
          </cell>
          <cell r="B301">
            <v>302</v>
          </cell>
          <cell r="C301" t="str">
            <v>N</v>
          </cell>
          <cell r="D301" t="str">
            <v>F</v>
          </cell>
          <cell r="E301" t="str">
            <v>Mwandwa - Mwandwa South</v>
          </cell>
          <cell r="F301" t="str">
            <v>D022</v>
          </cell>
          <cell r="G301">
            <v>1</v>
          </cell>
          <cell r="H301">
            <v>6.5</v>
          </cell>
          <cell r="I301" t="str">
            <v>F</v>
          </cell>
          <cell r="J301" t="str">
            <v>KARONGA</v>
          </cell>
          <cell r="K301">
            <v>1</v>
          </cell>
        </row>
        <row r="302">
          <cell r="A302" t="str">
            <v>RS 481</v>
          </cell>
          <cell r="B302">
            <v>303</v>
          </cell>
          <cell r="C302" t="str">
            <v>N</v>
          </cell>
          <cell r="D302" t="str">
            <v>F</v>
          </cell>
          <cell r="E302" t="str">
            <v>Mlali - Mwambelo Village</v>
          </cell>
          <cell r="F302" t="str">
            <v>D023</v>
          </cell>
          <cell r="G302">
            <v>1</v>
          </cell>
          <cell r="H302">
            <v>2.5</v>
          </cell>
          <cell r="I302" t="str">
            <v>F</v>
          </cell>
          <cell r="J302" t="str">
            <v>KARONGA</v>
          </cell>
          <cell r="K302">
            <v>2</v>
          </cell>
        </row>
        <row r="303">
          <cell r="A303" t="str">
            <v>RS 482</v>
          </cell>
          <cell r="B303">
            <v>304</v>
          </cell>
          <cell r="C303" t="str">
            <v>N</v>
          </cell>
          <cell r="D303" t="str">
            <v>F</v>
          </cell>
          <cell r="E303" t="str">
            <v>Nyungwe - Thawilo</v>
          </cell>
          <cell r="F303" t="str">
            <v>D024</v>
          </cell>
          <cell r="G303">
            <v>1</v>
          </cell>
          <cell r="H303">
            <v>6.1</v>
          </cell>
          <cell r="I303" t="str">
            <v>F</v>
          </cell>
          <cell r="J303" t="str">
            <v>KARONGA</v>
          </cell>
          <cell r="K303">
            <v>2</v>
          </cell>
        </row>
        <row r="304">
          <cell r="A304" t="str">
            <v>RS 483</v>
          </cell>
          <cell r="B304">
            <v>305</v>
          </cell>
          <cell r="C304" t="str">
            <v>N</v>
          </cell>
          <cell r="D304" t="str">
            <v>F</v>
          </cell>
          <cell r="E304" t="str">
            <v>Wovwe - Wovwe Scheme</v>
          </cell>
          <cell r="F304" t="str">
            <v>D025</v>
          </cell>
          <cell r="G304">
            <v>1</v>
          </cell>
          <cell r="H304">
            <v>2.5</v>
          </cell>
          <cell r="I304" t="str">
            <v>F</v>
          </cell>
          <cell r="J304" t="str">
            <v>KARONGA</v>
          </cell>
          <cell r="K304">
            <v>2</v>
          </cell>
        </row>
        <row r="305">
          <cell r="A305" t="str">
            <v>RS 484</v>
          </cell>
          <cell r="B305">
            <v>306</v>
          </cell>
          <cell r="C305" t="str">
            <v>N</v>
          </cell>
          <cell r="D305" t="str">
            <v>F</v>
          </cell>
          <cell r="E305" t="str">
            <v>Hara - Bundi</v>
          </cell>
          <cell r="F305" t="str">
            <v>D026</v>
          </cell>
          <cell r="G305">
            <v>1</v>
          </cell>
          <cell r="H305">
            <v>2.6</v>
          </cell>
          <cell r="I305" t="str">
            <v>F</v>
          </cell>
          <cell r="J305" t="str">
            <v>KARONGA</v>
          </cell>
          <cell r="K305">
            <v>2</v>
          </cell>
        </row>
        <row r="306">
          <cell r="A306" t="str">
            <v>RS 485</v>
          </cell>
          <cell r="B306">
            <v>307</v>
          </cell>
          <cell r="C306" t="str">
            <v>N</v>
          </cell>
          <cell r="D306" t="str">
            <v>F</v>
          </cell>
          <cell r="E306" t="str">
            <v>Lura - Mchenga</v>
          </cell>
          <cell r="F306" t="str">
            <v>D030</v>
          </cell>
          <cell r="G306">
            <v>1</v>
          </cell>
          <cell r="H306">
            <v>11.2</v>
          </cell>
          <cell r="I306" t="str">
            <v>R</v>
          </cell>
          <cell r="J306" t="str">
            <v>RUMPHI</v>
          </cell>
          <cell r="K306">
            <v>2</v>
          </cell>
        </row>
        <row r="307">
          <cell r="A307" t="str">
            <v>RS 486</v>
          </cell>
          <cell r="B307">
            <v>308</v>
          </cell>
          <cell r="C307" t="str">
            <v>N</v>
          </cell>
          <cell r="D307" t="str">
            <v>F</v>
          </cell>
          <cell r="E307" t="str">
            <v>South Lura - West T305</v>
          </cell>
          <cell r="F307" t="str">
            <v>D031</v>
          </cell>
          <cell r="G307">
            <v>1</v>
          </cell>
          <cell r="H307">
            <v>3.1</v>
          </cell>
          <cell r="I307" t="str">
            <v>R</v>
          </cell>
          <cell r="J307" t="str">
            <v>RUMPHI</v>
          </cell>
          <cell r="K307">
            <v>2</v>
          </cell>
        </row>
        <row r="308">
          <cell r="A308" t="str">
            <v>RS 487</v>
          </cell>
          <cell r="B308">
            <v>309</v>
          </cell>
          <cell r="C308" t="str">
            <v>N</v>
          </cell>
          <cell r="D308" t="str">
            <v>F</v>
          </cell>
          <cell r="E308" t="str">
            <v>Hewe - Chisimuka</v>
          </cell>
          <cell r="F308" t="str">
            <v>D032</v>
          </cell>
          <cell r="G308">
            <v>1</v>
          </cell>
          <cell r="H308">
            <v>7.1</v>
          </cell>
          <cell r="I308" t="str">
            <v>R</v>
          </cell>
          <cell r="J308" t="str">
            <v>RUMPHI</v>
          </cell>
          <cell r="K308">
            <v>2</v>
          </cell>
        </row>
        <row r="309">
          <cell r="A309" t="str">
            <v>RS 488</v>
          </cell>
          <cell r="B309">
            <v>310</v>
          </cell>
          <cell r="C309" t="str">
            <v>N</v>
          </cell>
          <cell r="D309" t="str">
            <v>F</v>
          </cell>
          <cell r="E309" t="str">
            <v>Katowo - South West Katowo</v>
          </cell>
          <cell r="F309" t="str">
            <v>D033</v>
          </cell>
          <cell r="G309">
            <v>1</v>
          </cell>
          <cell r="H309">
            <v>6.5</v>
          </cell>
          <cell r="I309" t="str">
            <v>R</v>
          </cell>
          <cell r="J309" t="str">
            <v>RUMPHI</v>
          </cell>
          <cell r="K309">
            <v>2</v>
          </cell>
        </row>
        <row r="310">
          <cell r="A310" t="str">
            <v>RS 489</v>
          </cell>
          <cell r="B310">
            <v>311</v>
          </cell>
          <cell r="C310" t="str">
            <v>N</v>
          </cell>
          <cell r="D310" t="str">
            <v>F</v>
          </cell>
          <cell r="E310" t="str">
            <v>Katowo - East Katowo</v>
          </cell>
          <cell r="F310" t="str">
            <v>D034</v>
          </cell>
          <cell r="G310">
            <v>1</v>
          </cell>
          <cell r="H310">
            <v>2.8</v>
          </cell>
          <cell r="I310" t="str">
            <v>R</v>
          </cell>
          <cell r="J310" t="str">
            <v>RUMPHI</v>
          </cell>
          <cell r="K310">
            <v>2</v>
          </cell>
        </row>
        <row r="311">
          <cell r="A311" t="str">
            <v>RS 490</v>
          </cell>
          <cell r="B311">
            <v>312</v>
          </cell>
          <cell r="C311" t="str">
            <v>N</v>
          </cell>
          <cell r="D311" t="str">
            <v>F</v>
          </cell>
          <cell r="E311" t="str">
            <v>South Katowo - West S104</v>
          </cell>
          <cell r="F311" t="str">
            <v>D035</v>
          </cell>
          <cell r="G311">
            <v>1</v>
          </cell>
          <cell r="H311">
            <v>7.2</v>
          </cell>
          <cell r="I311" t="str">
            <v>F</v>
          </cell>
          <cell r="J311" t="str">
            <v>MZIMBA</v>
          </cell>
          <cell r="K311">
            <v>3</v>
          </cell>
        </row>
        <row r="312">
          <cell r="A312" t="str">
            <v>RS 491</v>
          </cell>
          <cell r="B312">
            <v>313</v>
          </cell>
          <cell r="C312" t="str">
            <v>N</v>
          </cell>
          <cell r="D312" t="str">
            <v>F</v>
          </cell>
          <cell r="E312" t="str">
            <v>South East Bembe - Chikwawa East</v>
          </cell>
          <cell r="F312" t="str">
            <v>D036</v>
          </cell>
          <cell r="G312">
            <v>1</v>
          </cell>
          <cell r="H312">
            <v>13.4</v>
          </cell>
          <cell r="I312" t="str">
            <v>F</v>
          </cell>
          <cell r="J312" t="str">
            <v>RUMPHI</v>
          </cell>
          <cell r="K312">
            <v>3</v>
          </cell>
        </row>
        <row r="313">
          <cell r="A313" t="str">
            <v>RS 492</v>
          </cell>
          <cell r="B313">
            <v>314</v>
          </cell>
          <cell r="C313" t="str">
            <v>N</v>
          </cell>
          <cell r="D313" t="str">
            <v>F</v>
          </cell>
          <cell r="E313" t="str">
            <v>North Bolero - Junction M9</v>
          </cell>
          <cell r="F313" t="str">
            <v>D037</v>
          </cell>
          <cell r="G313">
            <v>1</v>
          </cell>
          <cell r="H313">
            <v>12.2</v>
          </cell>
          <cell r="I313" t="str">
            <v>R</v>
          </cell>
          <cell r="J313" t="str">
            <v>RUMPHI</v>
          </cell>
          <cell r="K313">
            <v>3</v>
          </cell>
        </row>
        <row r="314">
          <cell r="A314" t="str">
            <v>RS 493</v>
          </cell>
          <cell r="B314">
            <v>315</v>
          </cell>
          <cell r="C314" t="str">
            <v>N</v>
          </cell>
          <cell r="D314" t="str">
            <v>F</v>
          </cell>
          <cell r="E314" t="str">
            <v>North West Bolero - North East Bolero</v>
          </cell>
          <cell r="F314" t="str">
            <v>D038</v>
          </cell>
          <cell r="G314">
            <v>1</v>
          </cell>
          <cell r="H314">
            <v>9.8000000000000007</v>
          </cell>
          <cell r="I314" t="str">
            <v>F</v>
          </cell>
          <cell r="J314" t="str">
            <v>RUMPHI</v>
          </cell>
          <cell r="K314">
            <v>3</v>
          </cell>
        </row>
        <row r="315">
          <cell r="A315" t="str">
            <v>RS 494</v>
          </cell>
          <cell r="B315">
            <v>316</v>
          </cell>
          <cell r="C315" t="str">
            <v>N</v>
          </cell>
          <cell r="D315" t="str">
            <v>F</v>
          </cell>
          <cell r="E315" t="str">
            <v>Kawalazi - Junction M5</v>
          </cell>
          <cell r="F315" t="str">
            <v>D044</v>
          </cell>
          <cell r="G315">
            <v>1</v>
          </cell>
          <cell r="H315">
            <v>16.399999999999999</v>
          </cell>
          <cell r="I315" t="str">
            <v>F</v>
          </cell>
          <cell r="J315" t="str">
            <v>NKHATA BAY</v>
          </cell>
          <cell r="K315">
            <v>3</v>
          </cell>
        </row>
        <row r="316">
          <cell r="A316" t="str">
            <v>RS 495</v>
          </cell>
          <cell r="B316">
            <v>317</v>
          </cell>
          <cell r="C316" t="str">
            <v>N</v>
          </cell>
          <cell r="D316" t="str">
            <v>F</v>
          </cell>
          <cell r="E316" t="str">
            <v>Chintheche - Mugondi</v>
          </cell>
          <cell r="F316" t="str">
            <v>D045</v>
          </cell>
          <cell r="G316">
            <v>1</v>
          </cell>
          <cell r="H316">
            <v>5.3</v>
          </cell>
          <cell r="I316" t="str">
            <v>R</v>
          </cell>
          <cell r="J316" t="str">
            <v>NKHATA BAY</v>
          </cell>
          <cell r="K316">
            <v>4</v>
          </cell>
        </row>
        <row r="317">
          <cell r="A317" t="str">
            <v>RS 496</v>
          </cell>
          <cell r="B317">
            <v>318</v>
          </cell>
          <cell r="C317" t="str">
            <v>N</v>
          </cell>
          <cell r="D317" t="str">
            <v>F</v>
          </cell>
          <cell r="E317" t="str">
            <v>Kamwe - Vongo</v>
          </cell>
          <cell r="F317" t="str">
            <v>D050</v>
          </cell>
          <cell r="G317">
            <v>1</v>
          </cell>
          <cell r="H317">
            <v>12</v>
          </cell>
          <cell r="I317" t="str">
            <v>R</v>
          </cell>
          <cell r="J317" t="str">
            <v>RUMPHI</v>
          </cell>
          <cell r="K317">
            <v>3</v>
          </cell>
        </row>
        <row r="318">
          <cell r="A318" t="str">
            <v>RS 497</v>
          </cell>
          <cell r="B318">
            <v>319</v>
          </cell>
          <cell r="C318" t="str">
            <v>N</v>
          </cell>
          <cell r="D318" t="str">
            <v>F</v>
          </cell>
          <cell r="E318" t="str">
            <v>Chankhalamu - Chiwotcha</v>
          </cell>
          <cell r="F318" t="str">
            <v>D051</v>
          </cell>
          <cell r="G318">
            <v>1</v>
          </cell>
          <cell r="H318">
            <v>14</v>
          </cell>
          <cell r="I318" t="str">
            <v>F</v>
          </cell>
          <cell r="J318" t="str">
            <v>MZIMBA</v>
          </cell>
          <cell r="K318">
            <v>3</v>
          </cell>
        </row>
        <row r="319">
          <cell r="A319" t="str">
            <v>RS 498</v>
          </cell>
          <cell r="B319">
            <v>320</v>
          </cell>
          <cell r="C319" t="str">
            <v>N</v>
          </cell>
          <cell r="D319" t="str">
            <v>F</v>
          </cell>
          <cell r="E319" t="str">
            <v>Ngoma - Junction M9</v>
          </cell>
          <cell r="F319" t="str">
            <v>D052</v>
          </cell>
          <cell r="G319">
            <v>1</v>
          </cell>
          <cell r="H319">
            <v>9</v>
          </cell>
          <cell r="I319" t="str">
            <v>F</v>
          </cell>
          <cell r="J319" t="str">
            <v>MZIMBA</v>
          </cell>
          <cell r="K319">
            <v>3</v>
          </cell>
        </row>
        <row r="320">
          <cell r="A320" t="str">
            <v>RS 499</v>
          </cell>
          <cell r="B320">
            <v>321</v>
          </cell>
          <cell r="C320" t="str">
            <v>N</v>
          </cell>
          <cell r="D320" t="str">
            <v>F</v>
          </cell>
          <cell r="E320" t="str">
            <v>Ezweleri School - Junction S107</v>
          </cell>
          <cell r="F320" t="str">
            <v>D053</v>
          </cell>
          <cell r="G320">
            <v>1</v>
          </cell>
          <cell r="H320">
            <v>6.1</v>
          </cell>
          <cell r="I320" t="str">
            <v>F</v>
          </cell>
          <cell r="J320" t="str">
            <v>MZIMBA</v>
          </cell>
          <cell r="K320">
            <v>3</v>
          </cell>
        </row>
        <row r="321">
          <cell r="A321" t="str">
            <v>RS 500</v>
          </cell>
          <cell r="B321">
            <v>322</v>
          </cell>
          <cell r="C321" t="str">
            <v>N</v>
          </cell>
          <cell r="D321" t="str">
            <v>F</v>
          </cell>
          <cell r="E321" t="str">
            <v>Emvuyeni - North Emvuyeni</v>
          </cell>
          <cell r="F321" t="str">
            <v>D054</v>
          </cell>
          <cell r="G321">
            <v>1</v>
          </cell>
          <cell r="H321">
            <v>4.3</v>
          </cell>
          <cell r="I321" t="str">
            <v>F</v>
          </cell>
          <cell r="J321" t="str">
            <v>MZIMBA</v>
          </cell>
          <cell r="K321">
            <v>3</v>
          </cell>
        </row>
        <row r="322">
          <cell r="A322" t="str">
            <v>RS 501</v>
          </cell>
          <cell r="B322">
            <v>323</v>
          </cell>
          <cell r="C322" t="str">
            <v>N</v>
          </cell>
          <cell r="D322" t="str">
            <v>F</v>
          </cell>
          <cell r="E322" t="str">
            <v>Mzambazi - Junction S106</v>
          </cell>
          <cell r="F322" t="str">
            <v>D055</v>
          </cell>
          <cell r="G322">
            <v>1</v>
          </cell>
          <cell r="H322">
            <v>6.5</v>
          </cell>
          <cell r="I322" t="str">
            <v>F</v>
          </cell>
          <cell r="J322" t="str">
            <v>MZIMBA</v>
          </cell>
          <cell r="K322">
            <v>3</v>
          </cell>
        </row>
        <row r="323">
          <cell r="A323" t="str">
            <v>RS 502</v>
          </cell>
          <cell r="B323">
            <v>324</v>
          </cell>
          <cell r="C323" t="str">
            <v>N</v>
          </cell>
          <cell r="D323" t="str">
            <v>F</v>
          </cell>
          <cell r="E323" t="str">
            <v>Mtwalo - Junction D057</v>
          </cell>
          <cell r="F323" t="str">
            <v>D056</v>
          </cell>
          <cell r="G323">
            <v>1</v>
          </cell>
          <cell r="H323">
            <v>15</v>
          </cell>
          <cell r="I323" t="str">
            <v>F</v>
          </cell>
          <cell r="J323" t="str">
            <v>MZIMBA</v>
          </cell>
          <cell r="K323">
            <v>3</v>
          </cell>
        </row>
        <row r="324">
          <cell r="A324" t="str">
            <v>RS 503</v>
          </cell>
          <cell r="B324">
            <v>325</v>
          </cell>
          <cell r="C324" t="str">
            <v>N</v>
          </cell>
          <cell r="D324" t="str">
            <v>F</v>
          </cell>
          <cell r="E324" t="str">
            <v>Tione Bar - Njuyu School</v>
          </cell>
          <cell r="F324" t="str">
            <v>D057</v>
          </cell>
          <cell r="G324">
            <v>1</v>
          </cell>
          <cell r="H324">
            <v>10.5</v>
          </cell>
          <cell r="I324" t="str">
            <v>R</v>
          </cell>
          <cell r="J324" t="str">
            <v>MZIMBA</v>
          </cell>
          <cell r="K324">
            <v>3</v>
          </cell>
        </row>
        <row r="325">
          <cell r="A325" t="str">
            <v>RS 504</v>
          </cell>
          <cell r="B325">
            <v>326</v>
          </cell>
          <cell r="C325" t="str">
            <v>N</v>
          </cell>
          <cell r="D325" t="str">
            <v>F</v>
          </cell>
          <cell r="E325" t="str">
            <v>Chisengeze - Junction T313</v>
          </cell>
          <cell r="F325" t="str">
            <v>D058</v>
          </cell>
          <cell r="G325">
            <v>1</v>
          </cell>
          <cell r="H325">
            <v>12.6</v>
          </cell>
          <cell r="I325" t="str">
            <v>R</v>
          </cell>
          <cell r="J325" t="str">
            <v>MZIMBA</v>
          </cell>
          <cell r="K325">
            <v>3</v>
          </cell>
        </row>
        <row r="326">
          <cell r="A326" t="str">
            <v>RS 505</v>
          </cell>
          <cell r="B326">
            <v>327</v>
          </cell>
          <cell r="C326" t="str">
            <v>N</v>
          </cell>
          <cell r="D326" t="str">
            <v>F</v>
          </cell>
          <cell r="E326" t="str">
            <v>Mzalangwe - Junction T313</v>
          </cell>
          <cell r="F326" t="str">
            <v>D059</v>
          </cell>
          <cell r="G326">
            <v>1</v>
          </cell>
          <cell r="H326">
            <v>15.9</v>
          </cell>
          <cell r="I326" t="str">
            <v>F</v>
          </cell>
          <cell r="J326" t="str">
            <v>MZIMBA</v>
          </cell>
          <cell r="K326">
            <v>3</v>
          </cell>
        </row>
        <row r="327">
          <cell r="A327" t="str">
            <v>RS 506</v>
          </cell>
          <cell r="B327">
            <v>328</v>
          </cell>
          <cell r="C327" t="str">
            <v>N</v>
          </cell>
          <cell r="D327" t="str">
            <v>F</v>
          </cell>
          <cell r="E327" t="str">
            <v>Lunjika - Junction S107</v>
          </cell>
          <cell r="F327" t="str">
            <v>D060</v>
          </cell>
          <cell r="G327">
            <v>1</v>
          </cell>
          <cell r="H327">
            <v>4.8</v>
          </cell>
          <cell r="I327" t="str">
            <v>F</v>
          </cell>
          <cell r="J327" t="str">
            <v>MZIMBA</v>
          </cell>
          <cell r="K327">
            <v>3</v>
          </cell>
        </row>
        <row r="328">
          <cell r="A328" t="str">
            <v>RS 507</v>
          </cell>
          <cell r="B328">
            <v>329</v>
          </cell>
          <cell r="C328" t="str">
            <v>N</v>
          </cell>
          <cell r="D328" t="str">
            <v>F</v>
          </cell>
          <cell r="E328" t="str">
            <v>Chakazi - Ngomiya</v>
          </cell>
          <cell r="F328" t="str">
            <v>D061</v>
          </cell>
          <cell r="G328">
            <v>1</v>
          </cell>
          <cell r="H328">
            <v>10.199999999999999</v>
          </cell>
          <cell r="I328" t="str">
            <v>F</v>
          </cell>
          <cell r="J328" t="str">
            <v>MZIMBA</v>
          </cell>
          <cell r="K328">
            <v>3</v>
          </cell>
        </row>
        <row r="329">
          <cell r="A329" t="str">
            <v>RS 508</v>
          </cell>
          <cell r="B329">
            <v>330</v>
          </cell>
          <cell r="C329" t="str">
            <v>N</v>
          </cell>
          <cell r="D329" t="str">
            <v>F</v>
          </cell>
          <cell r="E329" t="str">
            <v>Mbawa - Junction M20</v>
          </cell>
          <cell r="F329" t="str">
            <v>D064</v>
          </cell>
          <cell r="G329">
            <v>1</v>
          </cell>
          <cell r="H329">
            <v>5.2</v>
          </cell>
          <cell r="I329" t="str">
            <v>F</v>
          </cell>
          <cell r="J329" t="str">
            <v>MZIMBA</v>
          </cell>
          <cell r="K329">
            <v>4</v>
          </cell>
        </row>
        <row r="330">
          <cell r="A330" t="str">
            <v>RS 509</v>
          </cell>
          <cell r="B330">
            <v>331</v>
          </cell>
          <cell r="C330" t="str">
            <v>N</v>
          </cell>
          <cell r="D330" t="str">
            <v>F</v>
          </cell>
          <cell r="E330" t="str">
            <v>Ehleni - Hoho</v>
          </cell>
          <cell r="F330" t="str">
            <v>D065</v>
          </cell>
          <cell r="G330">
            <v>1</v>
          </cell>
          <cell r="H330">
            <v>8.4</v>
          </cell>
          <cell r="I330" t="str">
            <v>F</v>
          </cell>
          <cell r="J330" t="str">
            <v>MZIMBA</v>
          </cell>
          <cell r="K330">
            <v>4</v>
          </cell>
        </row>
        <row r="331">
          <cell r="A331" t="str">
            <v>RS 510</v>
          </cell>
          <cell r="B331">
            <v>332</v>
          </cell>
          <cell r="C331" t="str">
            <v>N</v>
          </cell>
          <cell r="D331" t="str">
            <v>F</v>
          </cell>
          <cell r="E331" t="str">
            <v>Hoho - Hoho School</v>
          </cell>
          <cell r="F331" t="str">
            <v>D066</v>
          </cell>
          <cell r="G331">
            <v>1</v>
          </cell>
          <cell r="H331">
            <v>5.9</v>
          </cell>
          <cell r="I331" t="str">
            <v>F</v>
          </cell>
          <cell r="J331" t="str">
            <v>MZIMBA</v>
          </cell>
          <cell r="K331">
            <v>4</v>
          </cell>
        </row>
        <row r="332">
          <cell r="A332" t="str">
            <v>RS 511</v>
          </cell>
          <cell r="B332">
            <v>333</v>
          </cell>
          <cell r="C332" t="str">
            <v>N</v>
          </cell>
          <cell r="D332" t="str">
            <v>F</v>
          </cell>
          <cell r="E332" t="str">
            <v>Msesa School - Junction D68</v>
          </cell>
          <cell r="F332" t="str">
            <v>D067</v>
          </cell>
          <cell r="G332">
            <v>1</v>
          </cell>
          <cell r="H332">
            <v>6.1</v>
          </cell>
          <cell r="I332" t="str">
            <v>F</v>
          </cell>
          <cell r="J332" t="str">
            <v>MZIMBA</v>
          </cell>
          <cell r="K332">
            <v>4</v>
          </cell>
        </row>
        <row r="333">
          <cell r="A333" t="str">
            <v>RS 512</v>
          </cell>
          <cell r="B333">
            <v>334</v>
          </cell>
          <cell r="C333" t="str">
            <v>N</v>
          </cell>
          <cell r="D333" t="str">
            <v>F</v>
          </cell>
          <cell r="E333" t="str">
            <v>Chizani - Junction D74</v>
          </cell>
          <cell r="F333" t="str">
            <v>D068</v>
          </cell>
          <cell r="G333">
            <v>1</v>
          </cell>
          <cell r="H333">
            <v>18.8</v>
          </cell>
          <cell r="I333" t="str">
            <v>F</v>
          </cell>
          <cell r="J333" t="str">
            <v>MZIMBA</v>
          </cell>
          <cell r="K333">
            <v>4</v>
          </cell>
        </row>
        <row r="334">
          <cell r="A334" t="str">
            <v>RS 513</v>
          </cell>
          <cell r="B334">
            <v>335</v>
          </cell>
          <cell r="C334" t="str">
            <v>N</v>
          </cell>
          <cell r="D334" t="str">
            <v>F</v>
          </cell>
          <cell r="E334" t="str">
            <v>Nyoni - Kapita School</v>
          </cell>
          <cell r="F334" t="str">
            <v>D069</v>
          </cell>
          <cell r="G334">
            <v>1</v>
          </cell>
          <cell r="H334">
            <v>6.5</v>
          </cell>
          <cell r="I334" t="str">
            <v>R</v>
          </cell>
          <cell r="J334" t="str">
            <v>MZIMBA</v>
          </cell>
          <cell r="K334">
            <v>4</v>
          </cell>
        </row>
        <row r="335">
          <cell r="A335" t="str">
            <v>RS 514</v>
          </cell>
          <cell r="B335">
            <v>336</v>
          </cell>
          <cell r="C335" t="str">
            <v>N</v>
          </cell>
          <cell r="D335" t="str">
            <v>F</v>
          </cell>
          <cell r="E335" t="str">
            <v>Kanika - Luwelezi School</v>
          </cell>
          <cell r="F335" t="str">
            <v>D070</v>
          </cell>
          <cell r="G335">
            <v>1</v>
          </cell>
          <cell r="H335">
            <v>13.5</v>
          </cell>
          <cell r="I335" t="str">
            <v>F</v>
          </cell>
          <cell r="J335" t="str">
            <v>MZIMBA</v>
          </cell>
          <cell r="K335">
            <v>4</v>
          </cell>
        </row>
        <row r="336">
          <cell r="A336" t="str">
            <v>RS 515</v>
          </cell>
          <cell r="B336">
            <v>337</v>
          </cell>
          <cell r="C336" t="str">
            <v>N</v>
          </cell>
          <cell r="D336" t="str">
            <v>F</v>
          </cell>
          <cell r="E336" t="str">
            <v>Chiwandauka - Kanjuchi School</v>
          </cell>
          <cell r="F336" t="str">
            <v>D071</v>
          </cell>
          <cell r="G336">
            <v>1</v>
          </cell>
          <cell r="H336">
            <v>8.6</v>
          </cell>
          <cell r="I336" t="str">
            <v>R</v>
          </cell>
          <cell r="J336" t="str">
            <v>MZIMBA</v>
          </cell>
          <cell r="K336">
            <v>4</v>
          </cell>
        </row>
        <row r="337">
          <cell r="A337" t="str">
            <v>RS 516</v>
          </cell>
          <cell r="B337">
            <v>338</v>
          </cell>
          <cell r="C337" t="str">
            <v>N</v>
          </cell>
          <cell r="D337" t="str">
            <v>F</v>
          </cell>
          <cell r="E337" t="str">
            <v>Jenda - Jenda East</v>
          </cell>
          <cell r="F337" t="str">
            <v>D072</v>
          </cell>
          <cell r="G337">
            <v>1</v>
          </cell>
          <cell r="H337">
            <v>4.3</v>
          </cell>
          <cell r="I337" t="str">
            <v>F</v>
          </cell>
          <cell r="J337" t="str">
            <v>MZIMBA</v>
          </cell>
          <cell r="K337">
            <v>4</v>
          </cell>
        </row>
        <row r="338">
          <cell r="A338" t="str">
            <v>RS 517</v>
          </cell>
          <cell r="B338">
            <v>339</v>
          </cell>
          <cell r="C338" t="str">
            <v>N</v>
          </cell>
          <cell r="D338" t="str">
            <v>F</v>
          </cell>
          <cell r="E338" t="str">
            <v>South Luwawa - North Zawa</v>
          </cell>
          <cell r="F338" t="str">
            <v>D073</v>
          </cell>
          <cell r="G338">
            <v>1</v>
          </cell>
          <cell r="H338">
            <v>11.2</v>
          </cell>
          <cell r="I338" t="str">
            <v>R</v>
          </cell>
          <cell r="J338" t="str">
            <v>MZIMBA</v>
          </cell>
          <cell r="K338">
            <v>4</v>
          </cell>
        </row>
        <row r="339">
          <cell r="A339" t="str">
            <v>RS 518</v>
          </cell>
          <cell r="B339">
            <v>340</v>
          </cell>
          <cell r="C339" t="str">
            <v>N</v>
          </cell>
          <cell r="D339" t="str">
            <v>F</v>
          </cell>
          <cell r="E339" t="str">
            <v>Hoho - Junctio M1 South</v>
          </cell>
          <cell r="F339" t="str">
            <v>D074</v>
          </cell>
          <cell r="G339">
            <v>1</v>
          </cell>
          <cell r="H339">
            <v>8.9</v>
          </cell>
          <cell r="I339" t="str">
            <v>R</v>
          </cell>
          <cell r="J339" t="str">
            <v>MZIMBA</v>
          </cell>
          <cell r="K339">
            <v>4</v>
          </cell>
        </row>
        <row r="340">
          <cell r="A340" t="str">
            <v>RS 227</v>
          </cell>
          <cell r="B340">
            <v>49</v>
          </cell>
          <cell r="C340" t="str">
            <v>C</v>
          </cell>
          <cell r="D340" t="str">
            <v>F</v>
          </cell>
          <cell r="E340" t="str">
            <v>Chimaliro Forest Camp - Kakwale River</v>
          </cell>
          <cell r="F340" t="str">
            <v>D076</v>
          </cell>
          <cell r="G340">
            <v>1</v>
          </cell>
          <cell r="H340">
            <v>5</v>
          </cell>
          <cell r="I340" t="str">
            <v>F</v>
          </cell>
          <cell r="J340" t="str">
            <v>KASUNGU</v>
          </cell>
          <cell r="K340">
            <v>4</v>
          </cell>
          <cell r="L340" t="str">
            <v>Changed designation from S133 to D76 &amp; trunk to feeder</v>
          </cell>
        </row>
        <row r="341">
          <cell r="A341" t="str">
            <v>RS 658</v>
          </cell>
          <cell r="B341">
            <v>480</v>
          </cell>
          <cell r="C341" t="str">
            <v>C</v>
          </cell>
          <cell r="D341" t="str">
            <v>F</v>
          </cell>
          <cell r="E341" t="str">
            <v>Likuni - Chankhandwe</v>
          </cell>
          <cell r="F341" t="str">
            <v>D194</v>
          </cell>
          <cell r="G341">
            <v>1</v>
          </cell>
          <cell r="H341">
            <v>5.2</v>
          </cell>
          <cell r="I341" t="str">
            <v>F</v>
          </cell>
          <cell r="J341" t="str">
            <v>LILONGWE</v>
          </cell>
          <cell r="K341">
            <v>6</v>
          </cell>
          <cell r="L341" t="str">
            <v>Changed designation from S133 to D76 &amp; trunk to feeder</v>
          </cell>
        </row>
        <row r="342">
          <cell r="A342" t="str">
            <v>RS 660</v>
          </cell>
          <cell r="B342">
            <v>482</v>
          </cell>
          <cell r="C342" t="str">
            <v>C</v>
          </cell>
          <cell r="D342" t="str">
            <v>F</v>
          </cell>
          <cell r="E342" t="str">
            <v>Dzalanyama - Malingunde</v>
          </cell>
          <cell r="F342" t="str">
            <v>D197</v>
          </cell>
          <cell r="G342">
            <v>1</v>
          </cell>
          <cell r="H342">
            <v>32</v>
          </cell>
          <cell r="I342" t="str">
            <v>F</v>
          </cell>
          <cell r="J342" t="str">
            <v>LILONGWE</v>
          </cell>
          <cell r="K342">
            <v>6</v>
          </cell>
        </row>
        <row r="343">
          <cell r="A343" t="str">
            <v>RS 799</v>
          </cell>
          <cell r="B343">
            <v>621</v>
          </cell>
          <cell r="C343" t="str">
            <v>S</v>
          </cell>
          <cell r="D343" t="str">
            <v>F</v>
          </cell>
          <cell r="E343" t="str">
            <v>UD/Y - Itunji</v>
          </cell>
          <cell r="F343" t="str">
            <v>D256</v>
          </cell>
          <cell r="G343">
            <v>1</v>
          </cell>
          <cell r="H343">
            <v>11.9</v>
          </cell>
          <cell r="I343" t="str">
            <v>R</v>
          </cell>
          <cell r="J343" t="str">
            <v>MANGOCHI</v>
          </cell>
          <cell r="K343">
            <v>7</v>
          </cell>
        </row>
        <row r="344">
          <cell r="A344" t="str">
            <v>RS 832</v>
          </cell>
          <cell r="B344">
            <v>654</v>
          </cell>
          <cell r="C344" t="str">
            <v>S</v>
          </cell>
          <cell r="D344" t="str">
            <v>F</v>
          </cell>
          <cell r="E344" t="str">
            <v>junction S129 - junction T400</v>
          </cell>
          <cell r="F344" t="str">
            <v>D286</v>
          </cell>
          <cell r="G344">
            <v>1</v>
          </cell>
          <cell r="H344">
            <v>9</v>
          </cell>
          <cell r="I344" t="str">
            <v>FL</v>
          </cell>
          <cell r="J344" t="str">
            <v>ZOMBA</v>
          </cell>
          <cell r="K344">
            <v>8</v>
          </cell>
          <cell r="L344" t="str">
            <v>Changed designation from UD/J to D286</v>
          </cell>
        </row>
        <row r="345">
          <cell r="A345" t="str">
            <v>RS 801</v>
          </cell>
          <cell r="B345">
            <v>623</v>
          </cell>
          <cell r="C345" t="str">
            <v>S</v>
          </cell>
          <cell r="D345" t="str">
            <v>F</v>
          </cell>
          <cell r="E345" t="str">
            <v>North Jokala - Lake Chilwa</v>
          </cell>
          <cell r="F345" t="str">
            <v>D293</v>
          </cell>
          <cell r="G345">
            <v>1</v>
          </cell>
          <cell r="H345">
            <v>32</v>
          </cell>
          <cell r="I345" t="str">
            <v>F</v>
          </cell>
          <cell r="J345" t="str">
            <v>ZOMBA</v>
          </cell>
          <cell r="K345">
            <v>8</v>
          </cell>
          <cell r="L345" t="str">
            <v>Changed designation from UD/J to D286</v>
          </cell>
        </row>
        <row r="346">
          <cell r="A346" t="str">
            <v>RS 802</v>
          </cell>
          <cell r="B346">
            <v>624</v>
          </cell>
          <cell r="C346" t="str">
            <v>S</v>
          </cell>
          <cell r="D346" t="str">
            <v>F</v>
          </cell>
          <cell r="E346" t="str">
            <v>Utwe River - junction S144</v>
          </cell>
          <cell r="F346" t="str">
            <v>D302</v>
          </cell>
          <cell r="G346">
            <v>1</v>
          </cell>
          <cell r="H346">
            <v>18.600000000000001</v>
          </cell>
          <cell r="I346" t="str">
            <v>F</v>
          </cell>
          <cell r="J346" t="str">
            <v>ZOMBA</v>
          </cell>
          <cell r="K346">
            <v>9</v>
          </cell>
        </row>
        <row r="347">
          <cell r="A347" t="str">
            <v>RS 803</v>
          </cell>
          <cell r="B347">
            <v>625</v>
          </cell>
          <cell r="C347" t="str">
            <v>S</v>
          </cell>
          <cell r="D347" t="str">
            <v>F</v>
          </cell>
          <cell r="E347" t="str">
            <v>Lisungwi River - junction D314</v>
          </cell>
          <cell r="F347" t="str">
            <v>D313</v>
          </cell>
          <cell r="G347">
            <v>1</v>
          </cell>
          <cell r="H347">
            <v>12.6</v>
          </cell>
          <cell r="I347" t="str">
            <v>F</v>
          </cell>
          <cell r="J347" t="str">
            <v>MWANZA</v>
          </cell>
          <cell r="K347">
            <v>9</v>
          </cell>
        </row>
        <row r="348">
          <cell r="A348" t="str">
            <v>RS 804</v>
          </cell>
          <cell r="B348">
            <v>626</v>
          </cell>
          <cell r="C348" t="str">
            <v>S</v>
          </cell>
          <cell r="D348" t="str">
            <v>F</v>
          </cell>
          <cell r="E348" t="str">
            <v>Machimbeya - junction D313</v>
          </cell>
          <cell r="F348" t="str">
            <v>D314</v>
          </cell>
          <cell r="G348">
            <v>1</v>
          </cell>
          <cell r="H348">
            <v>9</v>
          </cell>
          <cell r="I348" t="str">
            <v>F</v>
          </cell>
          <cell r="J348" t="str">
            <v>MWANZA</v>
          </cell>
          <cell r="K348">
            <v>9</v>
          </cell>
        </row>
        <row r="349">
          <cell r="A349" t="str">
            <v>RS 805</v>
          </cell>
          <cell r="B349">
            <v>627</v>
          </cell>
          <cell r="C349" t="str">
            <v>S</v>
          </cell>
          <cell r="D349" t="str">
            <v>F</v>
          </cell>
          <cell r="E349" t="str">
            <v>junction S138 - junction S137</v>
          </cell>
          <cell r="F349" t="str">
            <v>D320</v>
          </cell>
          <cell r="G349">
            <v>1</v>
          </cell>
          <cell r="H349">
            <v>10</v>
          </cell>
          <cell r="I349" t="str">
            <v>R</v>
          </cell>
          <cell r="J349" t="str">
            <v>BLANTYRE</v>
          </cell>
          <cell r="K349">
            <v>9</v>
          </cell>
        </row>
        <row r="350">
          <cell r="A350" t="str">
            <v>RS 806</v>
          </cell>
          <cell r="B350">
            <v>628</v>
          </cell>
          <cell r="C350" t="str">
            <v>S</v>
          </cell>
          <cell r="D350" t="str">
            <v>F</v>
          </cell>
          <cell r="E350" t="str">
            <v>junction S139 - East Boundary Zomba</v>
          </cell>
          <cell r="F350" t="str">
            <v>D322</v>
          </cell>
          <cell r="G350">
            <v>1</v>
          </cell>
          <cell r="H350">
            <v>8</v>
          </cell>
          <cell r="I350" t="str">
            <v>R</v>
          </cell>
          <cell r="J350" t="str">
            <v>BLANTYRE</v>
          </cell>
          <cell r="K350">
            <v>9</v>
          </cell>
        </row>
        <row r="351">
          <cell r="A351" t="str">
            <v>RS 807</v>
          </cell>
          <cell r="B351">
            <v>629</v>
          </cell>
          <cell r="C351" t="str">
            <v>S</v>
          </cell>
          <cell r="D351" t="str">
            <v>F</v>
          </cell>
          <cell r="E351" t="str">
            <v>Chikombero (junction M1) - Machinjiri</v>
          </cell>
          <cell r="F351" t="str">
            <v>D326</v>
          </cell>
          <cell r="G351">
            <v>1</v>
          </cell>
          <cell r="H351">
            <v>5.8</v>
          </cell>
          <cell r="I351" t="str">
            <v>R</v>
          </cell>
          <cell r="J351" t="str">
            <v>BLANTYRE</v>
          </cell>
          <cell r="K351">
            <v>9</v>
          </cell>
          <cell r="L351" t="str">
            <v>Changed end &amp; length to remove bitumen section</v>
          </cell>
        </row>
        <row r="352">
          <cell r="A352" t="str">
            <v>RS 808</v>
          </cell>
          <cell r="B352">
            <v>630</v>
          </cell>
          <cell r="C352" t="str">
            <v>S</v>
          </cell>
          <cell r="D352" t="str">
            <v>F</v>
          </cell>
          <cell r="E352" t="str">
            <v>M1 junction - Near Chikwawa Boundary</v>
          </cell>
          <cell r="F352" t="str">
            <v>D328</v>
          </cell>
          <cell r="G352">
            <v>1</v>
          </cell>
          <cell r="H352">
            <v>10.5</v>
          </cell>
          <cell r="I352" t="str">
            <v>R</v>
          </cell>
          <cell r="J352" t="str">
            <v>BLANTYRE</v>
          </cell>
          <cell r="K352">
            <v>9</v>
          </cell>
          <cell r="L352" t="str">
            <v>Changed end &amp; length to remove bitumen section</v>
          </cell>
        </row>
        <row r="353">
          <cell r="A353" t="str">
            <v>RS 809</v>
          </cell>
          <cell r="B353">
            <v>631</v>
          </cell>
          <cell r="C353" t="str">
            <v>S</v>
          </cell>
          <cell r="D353" t="str">
            <v>F</v>
          </cell>
          <cell r="E353" t="str">
            <v>Chikwawa Boundary - junction S137</v>
          </cell>
          <cell r="F353" t="str">
            <v>D329</v>
          </cell>
          <cell r="G353">
            <v>1</v>
          </cell>
          <cell r="H353">
            <v>18</v>
          </cell>
          <cell r="I353" t="str">
            <v>H</v>
          </cell>
          <cell r="J353" t="str">
            <v>BLANTYRE</v>
          </cell>
          <cell r="K353">
            <v>9</v>
          </cell>
        </row>
        <row r="354">
          <cell r="A354" t="str">
            <v>RS 810</v>
          </cell>
          <cell r="B354">
            <v>632</v>
          </cell>
          <cell r="C354" t="str">
            <v>S</v>
          </cell>
          <cell r="D354" t="str">
            <v>F</v>
          </cell>
          <cell r="E354" t="str">
            <v>junction M1 - junction M2</v>
          </cell>
          <cell r="F354" t="str">
            <v>D330</v>
          </cell>
          <cell r="G354">
            <v>1</v>
          </cell>
          <cell r="H354">
            <v>7</v>
          </cell>
          <cell r="I354" t="str">
            <v>H</v>
          </cell>
          <cell r="J354" t="str">
            <v>BLANTYRE</v>
          </cell>
          <cell r="K354">
            <v>9</v>
          </cell>
        </row>
        <row r="355">
          <cell r="A355" t="str">
            <v>RS 811</v>
          </cell>
          <cell r="B355">
            <v>633</v>
          </cell>
          <cell r="C355" t="str">
            <v>S</v>
          </cell>
          <cell r="D355" t="str">
            <v>F</v>
          </cell>
          <cell r="E355" t="str">
            <v xml:space="preserve">Mbulumbudzi East - junction T407 </v>
          </cell>
          <cell r="F355" t="str">
            <v>D336</v>
          </cell>
          <cell r="G355">
            <v>1</v>
          </cell>
          <cell r="H355">
            <v>9</v>
          </cell>
          <cell r="I355" t="str">
            <v>R</v>
          </cell>
          <cell r="J355" t="str">
            <v>BLANTYRE</v>
          </cell>
          <cell r="K355">
            <v>9</v>
          </cell>
        </row>
        <row r="356">
          <cell r="A356" t="str">
            <v>RS 812</v>
          </cell>
          <cell r="B356">
            <v>634</v>
          </cell>
          <cell r="C356" t="str">
            <v>S</v>
          </cell>
          <cell r="D356" t="str">
            <v>F</v>
          </cell>
          <cell r="E356" t="str">
            <v>junction D336 - junction D341</v>
          </cell>
          <cell r="F356" t="str">
            <v>D338</v>
          </cell>
          <cell r="G356">
            <v>1</v>
          </cell>
          <cell r="H356">
            <v>12</v>
          </cell>
          <cell r="I356" t="str">
            <v>R</v>
          </cell>
          <cell r="J356" t="str">
            <v>CHIRADZULU</v>
          </cell>
          <cell r="K356">
            <v>9</v>
          </cell>
        </row>
        <row r="357">
          <cell r="A357" t="str">
            <v>RS 813</v>
          </cell>
          <cell r="B357">
            <v>635</v>
          </cell>
          <cell r="C357" t="str">
            <v>S</v>
          </cell>
          <cell r="D357" t="str">
            <v>F</v>
          </cell>
          <cell r="E357" t="str">
            <v>Chinkankheni East - Zomba Boundary</v>
          </cell>
          <cell r="F357" t="str">
            <v>D341</v>
          </cell>
          <cell r="G357">
            <v>1</v>
          </cell>
          <cell r="H357">
            <v>17.5</v>
          </cell>
          <cell r="I357" t="str">
            <v>F</v>
          </cell>
          <cell r="J357" t="str">
            <v>CHIRADZULU</v>
          </cell>
          <cell r="K357">
            <v>9</v>
          </cell>
        </row>
        <row r="358">
          <cell r="A358" t="str">
            <v>RS 814</v>
          </cell>
          <cell r="B358">
            <v>636</v>
          </cell>
          <cell r="C358" t="str">
            <v>S</v>
          </cell>
          <cell r="D358" t="str">
            <v>F</v>
          </cell>
          <cell r="E358" t="str">
            <v>junction T411 - junction T412</v>
          </cell>
          <cell r="F358" t="str">
            <v>D343</v>
          </cell>
          <cell r="G358">
            <v>1</v>
          </cell>
          <cell r="H358">
            <v>11.5</v>
          </cell>
          <cell r="I358" t="str">
            <v>K</v>
          </cell>
          <cell r="J358" t="str">
            <v>CHIRADZULU</v>
          </cell>
          <cell r="K358">
            <v>9</v>
          </cell>
        </row>
        <row r="359">
          <cell r="A359" t="str">
            <v>RS 815</v>
          </cell>
          <cell r="B359">
            <v>637</v>
          </cell>
          <cell r="C359" t="str">
            <v>S</v>
          </cell>
          <cell r="D359" t="str">
            <v>F</v>
          </cell>
          <cell r="E359" t="str">
            <v>junction M4 - South Thuchila River</v>
          </cell>
          <cell r="F359" t="str">
            <v>D345</v>
          </cell>
          <cell r="G359">
            <v>1</v>
          </cell>
          <cell r="H359">
            <v>18</v>
          </cell>
          <cell r="I359" t="str">
            <v>F</v>
          </cell>
          <cell r="J359" t="str">
            <v>MULANJE</v>
          </cell>
          <cell r="K359">
            <v>9</v>
          </cell>
        </row>
        <row r="360">
          <cell r="A360" t="str">
            <v>RS 816</v>
          </cell>
          <cell r="B360">
            <v>638</v>
          </cell>
          <cell r="C360" t="str">
            <v>S</v>
          </cell>
          <cell r="D360" t="str">
            <v>F</v>
          </cell>
          <cell r="E360" t="str">
            <v>junction S147 - Holo</v>
          </cell>
          <cell r="F360" t="str">
            <v>D364</v>
          </cell>
          <cell r="G360">
            <v>1</v>
          </cell>
          <cell r="H360">
            <v>11</v>
          </cell>
          <cell r="I360" t="str">
            <v>F</v>
          </cell>
          <cell r="J360" t="str">
            <v>MULANJE</v>
          </cell>
          <cell r="K360">
            <v>9</v>
          </cell>
        </row>
        <row r="361">
          <cell r="A361" t="str">
            <v>RS 817</v>
          </cell>
          <cell r="B361">
            <v>639</v>
          </cell>
          <cell r="C361" t="str">
            <v>S</v>
          </cell>
          <cell r="D361" t="str">
            <v>F</v>
          </cell>
          <cell r="E361" t="str">
            <v>Thuchila - junction T463</v>
          </cell>
          <cell r="F361" t="str">
            <v>D368</v>
          </cell>
          <cell r="G361">
            <v>1</v>
          </cell>
          <cell r="H361">
            <v>17</v>
          </cell>
          <cell r="I361" t="str">
            <v>F</v>
          </cell>
          <cell r="J361" t="str">
            <v>MULANJE</v>
          </cell>
          <cell r="K361">
            <v>9</v>
          </cell>
        </row>
        <row r="362">
          <cell r="A362" t="str">
            <v>RS 818</v>
          </cell>
          <cell r="B362">
            <v>640</v>
          </cell>
          <cell r="C362" t="str">
            <v>S</v>
          </cell>
          <cell r="D362" t="str">
            <v>F</v>
          </cell>
          <cell r="E362" t="str">
            <v>North Chilinga - South Singano</v>
          </cell>
          <cell r="F362" t="str">
            <v>D369</v>
          </cell>
          <cell r="G362">
            <v>1</v>
          </cell>
          <cell r="H362">
            <v>8</v>
          </cell>
          <cell r="I362" t="str">
            <v>F</v>
          </cell>
          <cell r="J362" t="str">
            <v>MULANJE</v>
          </cell>
          <cell r="K362">
            <v>9</v>
          </cell>
        </row>
        <row r="363">
          <cell r="A363" t="str">
            <v>RS 819</v>
          </cell>
          <cell r="B363">
            <v>641</v>
          </cell>
          <cell r="C363" t="str">
            <v>S</v>
          </cell>
          <cell r="D363" t="str">
            <v>F</v>
          </cell>
          <cell r="E363" t="str">
            <v>Luwanje - Mkoti</v>
          </cell>
          <cell r="F363" t="str">
            <v>D370</v>
          </cell>
          <cell r="G363">
            <v>1</v>
          </cell>
          <cell r="H363">
            <v>2.5</v>
          </cell>
          <cell r="I363" t="str">
            <v>F</v>
          </cell>
          <cell r="J363" t="str">
            <v>MULANJE</v>
          </cell>
          <cell r="K363">
            <v>9</v>
          </cell>
        </row>
        <row r="364">
          <cell r="A364" t="str">
            <v>RS 820</v>
          </cell>
          <cell r="B364">
            <v>642</v>
          </cell>
          <cell r="C364" t="str">
            <v>S</v>
          </cell>
          <cell r="D364" t="str">
            <v>F</v>
          </cell>
          <cell r="E364" t="str">
            <v>Mkoti - Msikawanjala</v>
          </cell>
          <cell r="F364" t="str">
            <v>D370</v>
          </cell>
          <cell r="G364">
            <v>2</v>
          </cell>
          <cell r="H364">
            <v>7.3</v>
          </cell>
          <cell r="I364" t="str">
            <v>F</v>
          </cell>
          <cell r="J364" t="str">
            <v>MULANJE</v>
          </cell>
          <cell r="K364">
            <v>9</v>
          </cell>
        </row>
        <row r="365">
          <cell r="A365" t="str">
            <v>RS 821</v>
          </cell>
          <cell r="B365">
            <v>643</v>
          </cell>
          <cell r="C365" t="str">
            <v>S</v>
          </cell>
          <cell r="D365" t="str">
            <v>F</v>
          </cell>
          <cell r="E365" t="str">
            <v xml:space="preserve">Nort West Mulanje - junction S149 </v>
          </cell>
          <cell r="F365" t="str">
            <v>D372</v>
          </cell>
          <cell r="G365">
            <v>1</v>
          </cell>
          <cell r="H365">
            <v>9</v>
          </cell>
          <cell r="I365" t="str">
            <v>F</v>
          </cell>
          <cell r="J365" t="str">
            <v>MULANJE</v>
          </cell>
          <cell r="K365">
            <v>9</v>
          </cell>
        </row>
        <row r="366">
          <cell r="A366" t="str">
            <v>RS 822</v>
          </cell>
          <cell r="B366">
            <v>644</v>
          </cell>
          <cell r="C366" t="str">
            <v>S</v>
          </cell>
          <cell r="D366" t="str">
            <v>F</v>
          </cell>
          <cell r="E366" t="str">
            <v>North West Mulanje - South Siyama</v>
          </cell>
          <cell r="F366" t="str">
            <v>D373</v>
          </cell>
          <cell r="G366">
            <v>1</v>
          </cell>
          <cell r="H366">
            <v>10</v>
          </cell>
          <cell r="I366" t="str">
            <v>F</v>
          </cell>
          <cell r="J366" t="str">
            <v>MULANJE</v>
          </cell>
          <cell r="K366">
            <v>9</v>
          </cell>
        </row>
        <row r="367">
          <cell r="A367" t="str">
            <v>RS 823</v>
          </cell>
          <cell r="B367">
            <v>645</v>
          </cell>
          <cell r="C367" t="str">
            <v>S</v>
          </cell>
          <cell r="D367" t="str">
            <v>F</v>
          </cell>
          <cell r="E367" t="str">
            <v>Changoima - West Mwanza Boundary</v>
          </cell>
          <cell r="F367" t="str">
            <v>D379</v>
          </cell>
          <cell r="G367">
            <v>1</v>
          </cell>
          <cell r="H367">
            <v>11</v>
          </cell>
          <cell r="I367" t="str">
            <v>F</v>
          </cell>
          <cell r="J367" t="str">
            <v>CHIKWAWA</v>
          </cell>
          <cell r="K367">
            <v>9</v>
          </cell>
        </row>
        <row r="368">
          <cell r="A368" t="str">
            <v>RS 824</v>
          </cell>
          <cell r="B368">
            <v>646</v>
          </cell>
          <cell r="C368" t="str">
            <v>S</v>
          </cell>
          <cell r="D368" t="str">
            <v>F</v>
          </cell>
          <cell r="E368" t="str">
            <v>Nkhongono - North Nkhongono</v>
          </cell>
          <cell r="F368" t="str">
            <v>D380</v>
          </cell>
          <cell r="G368">
            <v>1</v>
          </cell>
          <cell r="H368">
            <v>21</v>
          </cell>
          <cell r="I368" t="str">
            <v>F</v>
          </cell>
          <cell r="J368" t="str">
            <v>CHIKWAWA</v>
          </cell>
          <cell r="K368">
            <v>9</v>
          </cell>
        </row>
        <row r="369">
          <cell r="A369" t="str">
            <v>RS 825</v>
          </cell>
          <cell r="B369">
            <v>647</v>
          </cell>
          <cell r="C369" t="str">
            <v>S</v>
          </cell>
          <cell r="D369" t="str">
            <v>F</v>
          </cell>
          <cell r="E369" t="str">
            <v>Tomali - South East Phwazi</v>
          </cell>
          <cell r="F369" t="str">
            <v>D383</v>
          </cell>
          <cell r="G369">
            <v>1</v>
          </cell>
          <cell r="H369">
            <v>16</v>
          </cell>
          <cell r="I369" t="str">
            <v>F</v>
          </cell>
          <cell r="J369" t="str">
            <v>CHIKWAWA</v>
          </cell>
          <cell r="K369">
            <v>9</v>
          </cell>
        </row>
        <row r="370">
          <cell r="A370" t="str">
            <v>RS 826</v>
          </cell>
          <cell r="B370">
            <v>648</v>
          </cell>
          <cell r="C370" t="str">
            <v>S</v>
          </cell>
          <cell r="D370" t="str">
            <v>F</v>
          </cell>
          <cell r="E370" t="str">
            <v>North Goma - West M1</v>
          </cell>
          <cell r="F370" t="str">
            <v>D386</v>
          </cell>
          <cell r="G370">
            <v>1</v>
          </cell>
          <cell r="H370">
            <v>13</v>
          </cell>
          <cell r="I370" t="str">
            <v>F</v>
          </cell>
          <cell r="J370" t="str">
            <v>CHIKWAWA</v>
          </cell>
          <cell r="K370">
            <v>10</v>
          </cell>
        </row>
        <row r="371">
          <cell r="A371" t="str">
            <v>RS 666</v>
          </cell>
          <cell r="B371">
            <v>488</v>
          </cell>
          <cell r="C371" t="str">
            <v>C</v>
          </cell>
          <cell r="D371" t="str">
            <v>F</v>
          </cell>
          <cell r="E371" t="str">
            <v>Mbala - Diamphwe River</v>
          </cell>
          <cell r="F371" t="str">
            <v>UD</v>
          </cell>
          <cell r="G371">
            <v>3</v>
          </cell>
          <cell r="H371">
            <v>7.7</v>
          </cell>
          <cell r="I371" t="str">
            <v>FL</v>
          </cell>
          <cell r="J371" t="str">
            <v>DEDZA</v>
          </cell>
          <cell r="K371">
            <v>6</v>
          </cell>
        </row>
        <row r="372">
          <cell r="A372" t="str">
            <v>RS 833</v>
          </cell>
          <cell r="B372">
            <v>655</v>
          </cell>
          <cell r="C372" t="str">
            <v>S</v>
          </cell>
          <cell r="D372" t="str">
            <v>F</v>
          </cell>
          <cell r="E372" t="str">
            <v>Lunzu - North East Zomba Boundary</v>
          </cell>
          <cell r="F372" t="str">
            <v>UD</v>
          </cell>
          <cell r="G372">
            <v>6</v>
          </cell>
          <cell r="H372">
            <v>11</v>
          </cell>
          <cell r="I372" t="str">
            <v>R</v>
          </cell>
          <cell r="J372" t="str">
            <v>BLANTYRE</v>
          </cell>
          <cell r="K372">
            <v>9</v>
          </cell>
        </row>
        <row r="373">
          <cell r="A373" t="str">
            <v>RS 827</v>
          </cell>
          <cell r="B373">
            <v>649</v>
          </cell>
          <cell r="C373" t="str">
            <v>S</v>
          </cell>
          <cell r="D373" t="str">
            <v>F</v>
          </cell>
          <cell r="E373" t="str">
            <v>Mayaka - Mulanje Boundary</v>
          </cell>
          <cell r="F373" t="str">
            <v>UD/C</v>
          </cell>
          <cell r="G373">
            <v>1</v>
          </cell>
          <cell r="H373">
            <v>12</v>
          </cell>
          <cell r="I373" t="str">
            <v>FL</v>
          </cell>
          <cell r="J373" t="str">
            <v>ZOMBA</v>
          </cell>
          <cell r="K373">
            <v>9</v>
          </cell>
        </row>
        <row r="374">
          <cell r="A374" t="str">
            <v>RS 828</v>
          </cell>
          <cell r="B374">
            <v>650</v>
          </cell>
          <cell r="C374" t="str">
            <v>S</v>
          </cell>
          <cell r="D374" t="str">
            <v>F</v>
          </cell>
          <cell r="E374" t="str">
            <v>South West Singano - junction S144</v>
          </cell>
          <cell r="F374" t="str">
            <v>UD/D</v>
          </cell>
          <cell r="G374">
            <v>2</v>
          </cell>
          <cell r="H374">
            <v>12</v>
          </cell>
          <cell r="I374" t="str">
            <v>H</v>
          </cell>
          <cell r="J374" t="str">
            <v>PHALOMBE</v>
          </cell>
          <cell r="K374">
            <v>9</v>
          </cell>
        </row>
        <row r="375">
          <cell r="A375" t="str">
            <v>RS 829</v>
          </cell>
          <cell r="B375">
            <v>651</v>
          </cell>
          <cell r="C375" t="str">
            <v>S</v>
          </cell>
          <cell r="D375" t="str">
            <v>F</v>
          </cell>
          <cell r="E375" t="str">
            <v>South  Ngona - East S136</v>
          </cell>
          <cell r="F375" t="str">
            <v>UD/F</v>
          </cell>
          <cell r="G375">
            <v>3</v>
          </cell>
          <cell r="H375">
            <v>9</v>
          </cell>
          <cell r="I375" t="str">
            <v>H</v>
          </cell>
          <cell r="J375" t="str">
            <v>CHIKWAWA</v>
          </cell>
          <cell r="K375">
            <v>9</v>
          </cell>
        </row>
        <row r="376">
          <cell r="A376" t="str">
            <v>RS 830</v>
          </cell>
          <cell r="B376">
            <v>652</v>
          </cell>
          <cell r="C376" t="str">
            <v>S</v>
          </cell>
          <cell r="D376" t="str">
            <v>F</v>
          </cell>
          <cell r="E376" t="str">
            <v>North Gogomwa - junction T411</v>
          </cell>
          <cell r="F376" t="str">
            <v>UD/I</v>
          </cell>
          <cell r="G376">
            <v>4</v>
          </cell>
          <cell r="H376">
            <v>9</v>
          </cell>
          <cell r="I376" t="str">
            <v>H</v>
          </cell>
          <cell r="J376" t="str">
            <v>CHIRADZULU</v>
          </cell>
          <cell r="K376">
            <v>9</v>
          </cell>
        </row>
        <row r="377">
          <cell r="A377" t="str">
            <v>RS 831</v>
          </cell>
          <cell r="B377">
            <v>653</v>
          </cell>
          <cell r="C377" t="str">
            <v>S</v>
          </cell>
          <cell r="D377" t="str">
            <v>F</v>
          </cell>
          <cell r="E377" t="str">
            <v>Chirimba - mid junction between Chizolo and Limbe</v>
          </cell>
          <cell r="F377" t="str">
            <v>UD/I</v>
          </cell>
          <cell r="G377">
            <v>5</v>
          </cell>
          <cell r="H377">
            <v>7</v>
          </cell>
          <cell r="I377" t="str">
            <v>H</v>
          </cell>
          <cell r="J377" t="str">
            <v>BLANTYRE</v>
          </cell>
          <cell r="K377">
            <v>9</v>
          </cell>
        </row>
        <row r="378">
          <cell r="A378" t="str">
            <v>RS 521</v>
          </cell>
          <cell r="B378">
            <v>343</v>
          </cell>
          <cell r="C378" t="str">
            <v>N</v>
          </cell>
          <cell r="D378" t="str">
            <v>F</v>
          </cell>
          <cell r="E378" t="str">
            <v>Mdima - Mhlafuta</v>
          </cell>
          <cell r="F378" t="str">
            <v>UDX</v>
          </cell>
          <cell r="G378">
            <v>7</v>
          </cell>
          <cell r="H378">
            <v>4.4000000000000004</v>
          </cell>
          <cell r="I378" t="str">
            <v>FL</v>
          </cell>
          <cell r="J378" t="str">
            <v>MZIMBA</v>
          </cell>
          <cell r="K378">
            <v>4</v>
          </cell>
        </row>
        <row r="379">
          <cell r="A379" t="str">
            <v>RS 522</v>
          </cell>
          <cell r="B379">
            <v>344</v>
          </cell>
          <cell r="C379" t="str">
            <v>N</v>
          </cell>
          <cell r="D379" t="str">
            <v>F</v>
          </cell>
          <cell r="E379" t="str">
            <v>Malema - Kazguli village</v>
          </cell>
          <cell r="F379" t="str">
            <v>UDX</v>
          </cell>
          <cell r="G379">
            <v>8</v>
          </cell>
          <cell r="H379">
            <v>20.100000000000001</v>
          </cell>
          <cell r="I379" t="str">
            <v>R</v>
          </cell>
          <cell r="J379" t="str">
            <v>MZIMBA</v>
          </cell>
          <cell r="K379">
            <v>4</v>
          </cell>
        </row>
        <row r="380">
          <cell r="A380" t="str">
            <v>RS 523</v>
          </cell>
          <cell r="B380">
            <v>345</v>
          </cell>
          <cell r="C380" t="str">
            <v>N</v>
          </cell>
          <cell r="D380" t="str">
            <v>F</v>
          </cell>
          <cell r="E380" t="str">
            <v>Kasichi - Edingeni</v>
          </cell>
          <cell r="F380" t="str">
            <v>UDY</v>
          </cell>
          <cell r="G380">
            <v>11</v>
          </cell>
          <cell r="H380">
            <v>19.3</v>
          </cell>
          <cell r="I380" t="str">
            <v>FL</v>
          </cell>
          <cell r="J380" t="str">
            <v>MZIMBA</v>
          </cell>
          <cell r="K380">
            <v>4</v>
          </cell>
        </row>
        <row r="381">
          <cell r="A381" t="str">
            <v>RS 834</v>
          </cell>
          <cell r="B381">
            <v>656</v>
          </cell>
          <cell r="C381" t="str">
            <v>S</v>
          </cell>
          <cell r="D381" t="str">
            <v>F</v>
          </cell>
          <cell r="E381" t="str">
            <v>Mtengo Wambalame - Lunzu</v>
          </cell>
          <cell r="F381" t="str">
            <v>IB2</v>
          </cell>
          <cell r="G381">
            <v>1</v>
          </cell>
          <cell r="H381">
            <v>12</v>
          </cell>
          <cell r="I381" t="str">
            <v>R</v>
          </cell>
          <cell r="J381" t="str">
            <v>BLANTYRE</v>
          </cell>
          <cell r="K381">
            <v>9</v>
          </cell>
        </row>
        <row r="382">
          <cell r="A382" t="str">
            <v>RS 520</v>
          </cell>
          <cell r="B382">
            <v>342</v>
          </cell>
          <cell r="C382" t="str">
            <v>N</v>
          </cell>
          <cell r="D382" t="str">
            <v>F</v>
          </cell>
          <cell r="E382" t="str">
            <v>Katoto Admarc - Sibande - junction M1</v>
          </cell>
          <cell r="F382" t="str">
            <v>PR11</v>
          </cell>
          <cell r="G382">
            <v>1</v>
          </cell>
          <cell r="H382">
            <v>25.1</v>
          </cell>
          <cell r="I382" t="str">
            <v>R</v>
          </cell>
          <cell r="J382" t="str">
            <v>MZIMBA</v>
          </cell>
          <cell r="K382">
            <v>3</v>
          </cell>
        </row>
        <row r="383">
          <cell r="A383" t="str">
            <v>RS 671</v>
          </cell>
          <cell r="B383">
            <v>493</v>
          </cell>
          <cell r="C383" t="str">
            <v>C</v>
          </cell>
          <cell r="D383" t="str">
            <v>F</v>
          </cell>
          <cell r="E383" t="str">
            <v>North Ngodzi River - Lake Malawi</v>
          </cell>
          <cell r="F383" t="str">
            <v>PR58</v>
          </cell>
          <cell r="G383">
            <v>1</v>
          </cell>
          <cell r="H383">
            <v>8</v>
          </cell>
          <cell r="I383" t="str">
            <v>F</v>
          </cell>
          <cell r="J383" t="str">
            <v>SALIMA</v>
          </cell>
          <cell r="K383">
            <v>7</v>
          </cell>
        </row>
        <row r="384">
          <cell r="A384" t="str">
            <v>RS 672</v>
          </cell>
          <cell r="B384">
            <v>494</v>
          </cell>
          <cell r="C384" t="str">
            <v>C</v>
          </cell>
          <cell r="D384" t="str">
            <v>F</v>
          </cell>
          <cell r="E384" t="str">
            <v>junction T357 - West Chelani</v>
          </cell>
          <cell r="F384" t="str">
            <v>PR92</v>
          </cell>
          <cell r="G384">
            <v>1</v>
          </cell>
          <cell r="H384">
            <v>11.5</v>
          </cell>
          <cell r="I384" t="str">
            <v>F</v>
          </cell>
          <cell r="J384" t="str">
            <v>SALMA</v>
          </cell>
          <cell r="K384">
            <v>7</v>
          </cell>
        </row>
        <row r="385">
          <cell r="A385" t="str">
            <v>RS 672</v>
          </cell>
          <cell r="B385">
            <v>494</v>
          </cell>
          <cell r="C385" t="str">
            <v>C</v>
          </cell>
          <cell r="D385" t="str">
            <v>F</v>
          </cell>
          <cell r="E385" t="str">
            <v>junction T357 - West Chelani</v>
          </cell>
          <cell r="F385" t="str">
            <v>PR92</v>
          </cell>
          <cell r="G385">
            <v>1</v>
          </cell>
          <cell r="H385">
            <v>11.5</v>
          </cell>
          <cell r="I385" t="str">
            <v>F</v>
          </cell>
          <cell r="J385" t="str">
            <v>SALMA</v>
          </cell>
          <cell r="K385">
            <v>7</v>
          </cell>
        </row>
        <row r="386">
          <cell r="A386" t="str">
            <v>Count</v>
          </cell>
          <cell r="B386">
            <v>382</v>
          </cell>
          <cell r="C386">
            <v>0</v>
          </cell>
          <cell r="D386">
            <v>0</v>
          </cell>
          <cell r="E386">
            <v>0</v>
          </cell>
          <cell r="F386" t="str">
            <v>Total length</v>
          </cell>
          <cell r="G386">
            <v>0</v>
          </cell>
          <cell r="H386">
            <v>4489.2000000000016</v>
          </cell>
          <cell r="I386">
            <v>0</v>
          </cell>
          <cell r="J386" t="str">
            <v>km</v>
          </cell>
        </row>
      </sheetData>
      <sheetData sheetId="1" refreshError="1">
        <row r="1">
          <cell r="A1" t="str">
            <v>Table A5 - Feeder Road Sections</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Trrrain</v>
          </cell>
          <cell r="J2" t="str">
            <v>District</v>
          </cell>
          <cell r="K2" t="str">
            <v>Map sheet No.</v>
          </cell>
          <cell r="L2" t="str">
            <v>Comments</v>
          </cell>
        </row>
        <row r="3">
          <cell r="A3" t="str">
            <v>RS 317</v>
          </cell>
          <cell r="B3">
            <v>139</v>
          </cell>
          <cell r="C3" t="str">
            <v>S</v>
          </cell>
          <cell r="D3" t="str">
            <v>T</v>
          </cell>
          <cell r="E3" t="str">
            <v>Bangula - Tengani</v>
          </cell>
          <cell r="F3" t="str">
            <v>M01</v>
          </cell>
          <cell r="G3">
            <v>53</v>
          </cell>
          <cell r="H3">
            <v>21.6</v>
          </cell>
          <cell r="I3" t="str">
            <v>F</v>
          </cell>
          <cell r="J3" t="str">
            <v>NSANJE</v>
          </cell>
          <cell r="K3">
            <v>10</v>
          </cell>
          <cell r="L3" t="str">
            <v>Part of RS1</v>
          </cell>
        </row>
        <row r="4">
          <cell r="A4" t="str">
            <v>RS 318</v>
          </cell>
          <cell r="B4">
            <v>140</v>
          </cell>
          <cell r="C4" t="str">
            <v>S</v>
          </cell>
          <cell r="D4" t="str">
            <v>T</v>
          </cell>
          <cell r="E4" t="str">
            <v>Tengani - Chigumukire</v>
          </cell>
          <cell r="F4" t="str">
            <v>M01</v>
          </cell>
          <cell r="G4">
            <v>54</v>
          </cell>
          <cell r="H4">
            <v>11.2</v>
          </cell>
          <cell r="I4" t="str">
            <v>F</v>
          </cell>
          <cell r="J4" t="str">
            <v>NSANJE</v>
          </cell>
          <cell r="K4">
            <v>10</v>
          </cell>
          <cell r="L4" t="str">
            <v>Part of RS1</v>
          </cell>
        </row>
        <row r="5">
          <cell r="A5" t="str">
            <v>RS 320</v>
          </cell>
          <cell r="B5">
            <v>142</v>
          </cell>
          <cell r="C5" t="str">
            <v>S</v>
          </cell>
          <cell r="D5" t="str">
            <v>T</v>
          </cell>
          <cell r="E5" t="str">
            <v>Chigumukire - Lundu</v>
          </cell>
          <cell r="F5" t="str">
            <v>M01</v>
          </cell>
          <cell r="G5">
            <v>55</v>
          </cell>
          <cell r="H5">
            <v>14</v>
          </cell>
          <cell r="I5" t="str">
            <v>F</v>
          </cell>
          <cell r="J5" t="str">
            <v>NSANJE</v>
          </cell>
          <cell r="K5">
            <v>10</v>
          </cell>
        </row>
        <row r="6">
          <cell r="A6" t="str">
            <v>RS 314</v>
          </cell>
          <cell r="B6">
            <v>136</v>
          </cell>
          <cell r="C6" t="str">
            <v>S</v>
          </cell>
          <cell r="D6" t="str">
            <v>T</v>
          </cell>
          <cell r="E6" t="str">
            <v>Lundu - Nsanje Marka</v>
          </cell>
          <cell r="F6" t="str">
            <v>M01</v>
          </cell>
          <cell r="G6">
            <v>56</v>
          </cell>
          <cell r="H6">
            <v>28</v>
          </cell>
          <cell r="I6" t="str">
            <v>F</v>
          </cell>
          <cell r="J6" t="str">
            <v>NSANJE</v>
          </cell>
          <cell r="K6">
            <v>10</v>
          </cell>
        </row>
        <row r="7">
          <cell r="A7" t="str">
            <v>RS 327</v>
          </cell>
          <cell r="B7">
            <v>149</v>
          </cell>
          <cell r="C7" t="str">
            <v>S</v>
          </cell>
          <cell r="D7" t="str">
            <v>T</v>
          </cell>
          <cell r="E7" t="str">
            <v>Mbalula - Chowe</v>
          </cell>
          <cell r="F7" t="str">
            <v>M03</v>
          </cell>
          <cell r="G7">
            <v>16</v>
          </cell>
          <cell r="H7">
            <v>7.2</v>
          </cell>
          <cell r="I7" t="str">
            <v>H</v>
          </cell>
          <cell r="J7" t="str">
            <v>MANGOCHI</v>
          </cell>
          <cell r="K7">
            <v>8</v>
          </cell>
        </row>
        <row r="8">
          <cell r="A8" t="str">
            <v>RS 325</v>
          </cell>
          <cell r="B8">
            <v>147</v>
          </cell>
          <cell r="C8" t="str">
            <v>S</v>
          </cell>
          <cell r="D8" t="str">
            <v>T</v>
          </cell>
          <cell r="E8" t="str">
            <v>Matola - Idulusi</v>
          </cell>
          <cell r="F8" t="str">
            <v>M03</v>
          </cell>
          <cell r="G8">
            <v>18</v>
          </cell>
          <cell r="H8">
            <v>4.2</v>
          </cell>
          <cell r="I8" t="str">
            <v>H</v>
          </cell>
          <cell r="J8" t="str">
            <v>MANGOCHI</v>
          </cell>
          <cell r="K8">
            <v>8</v>
          </cell>
        </row>
        <row r="9">
          <cell r="A9" t="str">
            <v>RS 328</v>
          </cell>
          <cell r="B9">
            <v>150</v>
          </cell>
          <cell r="C9" t="str">
            <v>S</v>
          </cell>
          <cell r="D9" t="str">
            <v>T</v>
          </cell>
          <cell r="E9" t="str">
            <v>Idulusi - Namwera</v>
          </cell>
          <cell r="F9" t="str">
            <v>M03</v>
          </cell>
          <cell r="G9">
            <v>19</v>
          </cell>
          <cell r="H9">
            <v>12.7</v>
          </cell>
          <cell r="I9" t="str">
            <v>R</v>
          </cell>
          <cell r="J9" t="str">
            <v>MANGOCHI</v>
          </cell>
          <cell r="K9">
            <v>7</v>
          </cell>
        </row>
        <row r="10">
          <cell r="A10" t="str">
            <v>RS 323</v>
          </cell>
          <cell r="B10">
            <v>145</v>
          </cell>
          <cell r="C10" t="str">
            <v>S</v>
          </cell>
          <cell r="D10" t="str">
            <v>T</v>
          </cell>
          <cell r="E10" t="str">
            <v>Namwera - Chiponde</v>
          </cell>
          <cell r="F10" t="str">
            <v>M03</v>
          </cell>
          <cell r="G10">
            <v>20</v>
          </cell>
          <cell r="H10">
            <v>12.9</v>
          </cell>
          <cell r="I10" t="str">
            <v>R</v>
          </cell>
          <cell r="J10" t="str">
            <v>MANGOCHI</v>
          </cell>
          <cell r="K10">
            <v>7</v>
          </cell>
        </row>
        <row r="11">
          <cell r="A11" t="str">
            <v>RS 329</v>
          </cell>
          <cell r="B11">
            <v>151</v>
          </cell>
          <cell r="C11" t="str">
            <v>S</v>
          </cell>
          <cell r="D11" t="str">
            <v>T</v>
          </cell>
          <cell r="E11" t="str">
            <v>Mikolongwe - Losa</v>
          </cell>
          <cell r="F11" t="str">
            <v>M04</v>
          </cell>
          <cell r="G11">
            <v>3</v>
          </cell>
          <cell r="H11">
            <v>13.1</v>
          </cell>
          <cell r="I11" t="str">
            <v>R</v>
          </cell>
          <cell r="J11" t="str">
            <v>CHIRADZULU</v>
          </cell>
          <cell r="K11">
            <v>9</v>
          </cell>
        </row>
        <row r="12">
          <cell r="A12" t="str">
            <v>RS 758</v>
          </cell>
          <cell r="B12">
            <v>580</v>
          </cell>
          <cell r="C12" t="str">
            <v>S</v>
          </cell>
          <cell r="D12" t="str">
            <v>T</v>
          </cell>
          <cell r="E12" t="str">
            <v>Losa - Thuchila River Bridge</v>
          </cell>
          <cell r="F12" t="str">
            <v>M04</v>
          </cell>
          <cell r="G12">
            <v>4</v>
          </cell>
          <cell r="H12">
            <v>8.6999999999999993</v>
          </cell>
          <cell r="I12" t="str">
            <v>F</v>
          </cell>
          <cell r="J12" t="str">
            <v>MULANJE</v>
          </cell>
          <cell r="K12">
            <v>9</v>
          </cell>
          <cell r="L12" t="str">
            <v>Changed designation from T413  to M04</v>
          </cell>
        </row>
        <row r="13">
          <cell r="A13" t="str">
            <v>RS 838</v>
          </cell>
          <cell r="B13" t="str">
            <v>n.a.</v>
          </cell>
          <cell r="C13" t="str">
            <v>S</v>
          </cell>
          <cell r="D13" t="str">
            <v>T</v>
          </cell>
          <cell r="E13" t="str">
            <v>Thuchila River Bridge - Luwanje T.C.</v>
          </cell>
          <cell r="F13" t="str">
            <v>M04</v>
          </cell>
          <cell r="G13">
            <v>5</v>
          </cell>
          <cell r="H13">
            <v>6.9</v>
          </cell>
          <cell r="I13" t="str">
            <v>R</v>
          </cell>
          <cell r="J13" t="str">
            <v>MULANJE</v>
          </cell>
          <cell r="K13">
            <v>9</v>
          </cell>
          <cell r="L13" t="str">
            <v xml:space="preserve">New section part of RS 330 </v>
          </cell>
        </row>
        <row r="14">
          <cell r="A14" t="str">
            <v>RS 215</v>
          </cell>
          <cell r="B14">
            <v>37</v>
          </cell>
          <cell r="C14" t="str">
            <v>C</v>
          </cell>
          <cell r="D14" t="str">
            <v>T</v>
          </cell>
          <cell r="E14" t="str">
            <v>Zowonela - Mbobo</v>
          </cell>
          <cell r="F14" t="str">
            <v>M07</v>
          </cell>
          <cell r="G14">
            <v>1</v>
          </cell>
          <cell r="H14">
            <v>12.2</v>
          </cell>
          <cell r="I14" t="str">
            <v>L</v>
          </cell>
          <cell r="J14" t="str">
            <v>NTCHISI</v>
          </cell>
          <cell r="K14">
            <v>5</v>
          </cell>
        </row>
        <row r="15">
          <cell r="A15" t="str">
            <v>RS 209</v>
          </cell>
          <cell r="B15">
            <v>31</v>
          </cell>
          <cell r="C15" t="str">
            <v>C</v>
          </cell>
          <cell r="D15" t="str">
            <v>T</v>
          </cell>
          <cell r="E15" t="str">
            <v>Mpala T.C. - Zowonela</v>
          </cell>
          <cell r="F15" t="str">
            <v>M07</v>
          </cell>
          <cell r="G15">
            <v>2</v>
          </cell>
          <cell r="H15">
            <v>9.8000000000000007</v>
          </cell>
          <cell r="I15" t="str">
            <v>R</v>
          </cell>
          <cell r="J15" t="str">
            <v>NTCHISI</v>
          </cell>
          <cell r="K15">
            <v>5</v>
          </cell>
        </row>
        <row r="16">
          <cell r="A16" t="str">
            <v>RS 214</v>
          </cell>
          <cell r="B16">
            <v>36</v>
          </cell>
          <cell r="C16" t="str">
            <v>C</v>
          </cell>
          <cell r="D16" t="str">
            <v>T</v>
          </cell>
          <cell r="E16" t="str">
            <v>Mpala T.C. - Ntchisi</v>
          </cell>
          <cell r="F16" t="str">
            <v>M07</v>
          </cell>
          <cell r="G16">
            <v>3</v>
          </cell>
          <cell r="H16">
            <v>12.9</v>
          </cell>
          <cell r="I16" t="str">
            <v>R</v>
          </cell>
          <cell r="J16" t="str">
            <v>NTCHISI</v>
          </cell>
          <cell r="K16">
            <v>5</v>
          </cell>
        </row>
        <row r="17">
          <cell r="A17" t="str">
            <v>RS 208</v>
          </cell>
          <cell r="B17">
            <v>30</v>
          </cell>
          <cell r="C17" t="str">
            <v>C</v>
          </cell>
          <cell r="D17" t="str">
            <v>T</v>
          </cell>
          <cell r="E17" t="str">
            <v>Nchisi - Km17.45</v>
          </cell>
          <cell r="F17" t="str">
            <v>M07</v>
          </cell>
          <cell r="G17">
            <v>4</v>
          </cell>
          <cell r="H17">
            <v>1.6</v>
          </cell>
          <cell r="I17" t="str">
            <v>R</v>
          </cell>
          <cell r="J17" t="str">
            <v>NTCHISI</v>
          </cell>
          <cell r="K17">
            <v>5</v>
          </cell>
        </row>
        <row r="18">
          <cell r="A18" t="str">
            <v>RS 211</v>
          </cell>
          <cell r="B18">
            <v>33</v>
          </cell>
          <cell r="C18" t="str">
            <v>C</v>
          </cell>
          <cell r="D18" t="str">
            <v>T</v>
          </cell>
          <cell r="E18" t="str">
            <v>Km17.45 - Mbonekela</v>
          </cell>
          <cell r="F18" t="str">
            <v>M07</v>
          </cell>
          <cell r="G18">
            <v>5</v>
          </cell>
          <cell r="H18">
            <v>17.399999999999999</v>
          </cell>
          <cell r="I18" t="str">
            <v>R</v>
          </cell>
          <cell r="J18" t="str">
            <v>NTCHISI</v>
          </cell>
          <cell r="K18">
            <v>5</v>
          </cell>
        </row>
        <row r="19">
          <cell r="A19" t="str">
            <v>RS 212</v>
          </cell>
          <cell r="B19">
            <v>34</v>
          </cell>
          <cell r="C19" t="str">
            <v>C</v>
          </cell>
          <cell r="D19" t="str">
            <v>T</v>
          </cell>
          <cell r="E19" t="str">
            <v>Mwangala - Dzaleka</v>
          </cell>
          <cell r="F19" t="str">
            <v>M07</v>
          </cell>
          <cell r="G19">
            <v>6</v>
          </cell>
          <cell r="H19">
            <v>25.4</v>
          </cell>
          <cell r="I19" t="str">
            <v>R</v>
          </cell>
          <cell r="J19" t="str">
            <v>DOWA</v>
          </cell>
          <cell r="K19" t="str">
            <v>5,6</v>
          </cell>
        </row>
        <row r="20">
          <cell r="A20" t="str">
            <v>RS 210</v>
          </cell>
          <cell r="B20">
            <v>32</v>
          </cell>
          <cell r="C20" t="str">
            <v>C</v>
          </cell>
          <cell r="D20" t="str">
            <v>T</v>
          </cell>
          <cell r="E20" t="str">
            <v>Dzaleka - Zidunge</v>
          </cell>
          <cell r="F20" t="str">
            <v>M07</v>
          </cell>
          <cell r="G20">
            <v>7</v>
          </cell>
          <cell r="H20">
            <v>5.2</v>
          </cell>
          <cell r="I20" t="str">
            <v>R</v>
          </cell>
          <cell r="J20" t="str">
            <v>DOWA</v>
          </cell>
          <cell r="K20">
            <v>5</v>
          </cell>
        </row>
        <row r="21">
          <cell r="A21" t="str">
            <v>RS 213</v>
          </cell>
          <cell r="B21">
            <v>35</v>
          </cell>
          <cell r="C21" t="str">
            <v>C</v>
          </cell>
          <cell r="D21" t="str">
            <v>T</v>
          </cell>
          <cell r="E21" t="str">
            <v>Zidunge - Othambwe</v>
          </cell>
          <cell r="F21" t="str">
            <v>M07</v>
          </cell>
          <cell r="G21">
            <v>8</v>
          </cell>
          <cell r="H21">
            <v>7.9</v>
          </cell>
          <cell r="I21" t="str">
            <v>F</v>
          </cell>
          <cell r="J21" t="str">
            <v>DOWA</v>
          </cell>
          <cell r="K21">
            <v>6</v>
          </cell>
        </row>
        <row r="22">
          <cell r="A22" t="str">
            <v>RS 847</v>
          </cell>
          <cell r="B22" t="str">
            <v>n.a.</v>
          </cell>
          <cell r="C22" t="str">
            <v>N</v>
          </cell>
          <cell r="D22" t="str">
            <v>T</v>
          </cell>
          <cell r="E22" t="str">
            <v>Mkoma (Tanzania border) - Chitipa</v>
          </cell>
          <cell r="F22" t="str">
            <v>M09</v>
          </cell>
          <cell r="G22">
            <v>1</v>
          </cell>
          <cell r="H22">
            <v>44.5</v>
          </cell>
          <cell r="I22" t="str">
            <v>R</v>
          </cell>
          <cell r="J22" t="str">
            <v>CHITIPA</v>
          </cell>
          <cell r="K22">
            <v>1</v>
          </cell>
          <cell r="L22" t="str">
            <v>New section part of origional RS 179</v>
          </cell>
        </row>
        <row r="23">
          <cell r="A23" t="str">
            <v>RS 848</v>
          </cell>
          <cell r="B23" t="str">
            <v>n.a.</v>
          </cell>
          <cell r="C23" t="str">
            <v>N</v>
          </cell>
          <cell r="D23" t="str">
            <v>T</v>
          </cell>
          <cell r="E23" t="str">
            <v>Chitipa - Chelinda T/off</v>
          </cell>
          <cell r="F23" t="str">
            <v>M09</v>
          </cell>
          <cell r="G23">
            <v>2</v>
          </cell>
          <cell r="H23">
            <v>166.8</v>
          </cell>
          <cell r="I23" t="str">
            <v>R</v>
          </cell>
          <cell r="J23" t="str">
            <v>CHITIPA</v>
          </cell>
          <cell r="K23">
            <v>1</v>
          </cell>
          <cell r="L23" t="str">
            <v>New section part of origional RS 179</v>
          </cell>
        </row>
        <row r="24">
          <cell r="A24" t="str">
            <v>RS 181</v>
          </cell>
          <cell r="B24">
            <v>3</v>
          </cell>
          <cell r="C24" t="str">
            <v>N</v>
          </cell>
          <cell r="D24" t="str">
            <v>T</v>
          </cell>
          <cell r="E24" t="str">
            <v>Chelinda T/off - Chitanga</v>
          </cell>
          <cell r="F24" t="str">
            <v>M09</v>
          </cell>
          <cell r="G24">
            <v>3</v>
          </cell>
          <cell r="H24">
            <v>62.8</v>
          </cell>
          <cell r="I24" t="str">
            <v>R</v>
          </cell>
          <cell r="J24" t="str">
            <v>RUMPHI</v>
          </cell>
          <cell r="K24" t="str">
            <v>2,3</v>
          </cell>
          <cell r="L24" t="str">
            <v>End point altered from Mphangara Stream to Chatanga</v>
          </cell>
        </row>
        <row r="25">
          <cell r="A25" t="str">
            <v>RS 182</v>
          </cell>
          <cell r="B25">
            <v>4</v>
          </cell>
          <cell r="C25" t="str">
            <v>N</v>
          </cell>
          <cell r="D25" t="str">
            <v>T</v>
          </cell>
          <cell r="E25" t="str">
            <v>Mphangara Stream-Bow-Emcisweni-Kamchocho-Chitapa</v>
          </cell>
          <cell r="F25" t="str">
            <v>M09</v>
          </cell>
          <cell r="G25">
            <v>4</v>
          </cell>
          <cell r="H25">
            <v>95</v>
          </cell>
          <cell r="I25" t="str">
            <v>R</v>
          </cell>
          <cell r="J25" t="str">
            <v>MZIMBA</v>
          </cell>
          <cell r="K25" t="str">
            <v>3,4</v>
          </cell>
        </row>
        <row r="26">
          <cell r="A26" t="str">
            <v>RS 180</v>
          </cell>
          <cell r="B26">
            <v>2</v>
          </cell>
          <cell r="C26" t="str">
            <v>N</v>
          </cell>
          <cell r="D26" t="str">
            <v>T</v>
          </cell>
          <cell r="E26" t="str">
            <v>Chitapa - Majighasawa</v>
          </cell>
          <cell r="F26" t="str">
            <v>M09</v>
          </cell>
          <cell r="G26">
            <v>5</v>
          </cell>
          <cell r="H26">
            <v>31.8</v>
          </cell>
          <cell r="I26" t="str">
            <v>R</v>
          </cell>
          <cell r="J26" t="str">
            <v>MZIMBA</v>
          </cell>
          <cell r="K26" t="str">
            <v>3,4</v>
          </cell>
        </row>
        <row r="27">
          <cell r="A27" t="str">
            <v>RS 849</v>
          </cell>
          <cell r="B27" t="str">
            <v>n.a.</v>
          </cell>
          <cell r="C27" t="str">
            <v>N</v>
          </cell>
          <cell r="D27" t="str">
            <v>T</v>
          </cell>
          <cell r="E27" t="str">
            <v>Chitanga - Mphangara Stream</v>
          </cell>
          <cell r="F27" t="str">
            <v>M09</v>
          </cell>
          <cell r="G27">
            <v>6</v>
          </cell>
          <cell r="H27">
            <v>21.2</v>
          </cell>
          <cell r="I27">
            <v>3</v>
          </cell>
          <cell r="J27" t="str">
            <v>MZIMBA</v>
          </cell>
          <cell r="K27">
            <v>3</v>
          </cell>
          <cell r="L27" t="str">
            <v>New section part of origional RS 181</v>
          </cell>
        </row>
        <row r="28">
          <cell r="A28" t="str">
            <v>RS 183</v>
          </cell>
          <cell r="B28">
            <v>5</v>
          </cell>
          <cell r="C28" t="str">
            <v>N</v>
          </cell>
          <cell r="D28" t="str">
            <v>T</v>
          </cell>
          <cell r="E28" t="str">
            <v>Chiweta - Malongowe River</v>
          </cell>
          <cell r="F28" t="str">
            <v>M11</v>
          </cell>
          <cell r="G28">
            <v>1</v>
          </cell>
          <cell r="H28">
            <v>33.200000000000003</v>
          </cell>
          <cell r="I28" t="str">
            <v>R</v>
          </cell>
          <cell r="J28" t="str">
            <v>RUMPHI</v>
          </cell>
          <cell r="K28" t="str">
            <v>2,3</v>
          </cell>
        </row>
        <row r="29">
          <cell r="A29" t="str">
            <v>RS 184</v>
          </cell>
          <cell r="B29">
            <v>6</v>
          </cell>
          <cell r="C29" t="str">
            <v>N</v>
          </cell>
          <cell r="D29" t="str">
            <v>T</v>
          </cell>
          <cell r="E29" t="str">
            <v>Malongowe River - Usisya - Timbiri</v>
          </cell>
          <cell r="F29" t="str">
            <v>M11</v>
          </cell>
          <cell r="G29">
            <v>2</v>
          </cell>
          <cell r="H29">
            <v>63</v>
          </cell>
          <cell r="I29" t="str">
            <v>R</v>
          </cell>
          <cell r="J29" t="str">
            <v>MZIMBA</v>
          </cell>
          <cell r="K29">
            <v>3</v>
          </cell>
        </row>
        <row r="30">
          <cell r="A30" t="str">
            <v>RS 220</v>
          </cell>
          <cell r="B30">
            <v>42</v>
          </cell>
          <cell r="C30" t="str">
            <v>C</v>
          </cell>
          <cell r="D30" t="str">
            <v>T</v>
          </cell>
          <cell r="E30" t="str">
            <v>Dzaleka - Dowa</v>
          </cell>
          <cell r="F30" t="str">
            <v>M16</v>
          </cell>
          <cell r="G30">
            <v>1</v>
          </cell>
          <cell r="H30">
            <v>7.4</v>
          </cell>
          <cell r="I30" t="str">
            <v>R</v>
          </cell>
          <cell r="J30" t="str">
            <v>DOWA</v>
          </cell>
          <cell r="K30">
            <v>6</v>
          </cell>
        </row>
        <row r="31">
          <cell r="A31" t="str">
            <v>RS 219</v>
          </cell>
          <cell r="B31">
            <v>41</v>
          </cell>
          <cell r="C31" t="str">
            <v>C</v>
          </cell>
          <cell r="D31" t="str">
            <v>T</v>
          </cell>
          <cell r="E31" t="str">
            <v>Dowa - Chezi</v>
          </cell>
          <cell r="F31" t="str">
            <v>M16</v>
          </cell>
          <cell r="G31">
            <v>2</v>
          </cell>
          <cell r="H31">
            <v>16.600000000000001</v>
          </cell>
          <cell r="I31" t="str">
            <v>H</v>
          </cell>
          <cell r="J31" t="str">
            <v>DOWA</v>
          </cell>
          <cell r="K31">
            <v>6</v>
          </cell>
        </row>
        <row r="32">
          <cell r="A32" t="str">
            <v>RS 049</v>
          </cell>
          <cell r="B32">
            <v>49</v>
          </cell>
          <cell r="C32" t="str">
            <v>C</v>
          </cell>
          <cell r="D32" t="str">
            <v>T</v>
          </cell>
          <cell r="E32" t="str">
            <v>Nkhota-kota - Malenga</v>
          </cell>
          <cell r="F32" t="str">
            <v>M18</v>
          </cell>
          <cell r="G32">
            <v>1</v>
          </cell>
          <cell r="H32">
            <v>5.6</v>
          </cell>
          <cell r="I32" t="str">
            <v>F</v>
          </cell>
          <cell r="J32" t="str">
            <v>NKHOTA KOTA</v>
          </cell>
          <cell r="K32">
            <v>5</v>
          </cell>
          <cell r="L32" t="str">
            <v>Changed designation from M5 to M18</v>
          </cell>
        </row>
        <row r="33">
          <cell r="A33" t="str">
            <v>RS 224</v>
          </cell>
          <cell r="B33">
            <v>46</v>
          </cell>
          <cell r="C33" t="str">
            <v>C</v>
          </cell>
          <cell r="D33" t="str">
            <v>T</v>
          </cell>
          <cell r="E33" t="str">
            <v>Malenga - Nkhotakota Game Reserve</v>
          </cell>
          <cell r="F33" t="str">
            <v>M18</v>
          </cell>
          <cell r="G33">
            <v>2</v>
          </cell>
          <cell r="H33">
            <v>16.100000000000001</v>
          </cell>
          <cell r="I33" t="str">
            <v>F</v>
          </cell>
          <cell r="J33" t="str">
            <v>NKHOTA KOTA</v>
          </cell>
          <cell r="K33">
            <v>5</v>
          </cell>
        </row>
        <row r="34">
          <cell r="A34" t="str">
            <v>RS 222</v>
          </cell>
          <cell r="B34">
            <v>44</v>
          </cell>
          <cell r="C34" t="str">
            <v>C</v>
          </cell>
          <cell r="D34" t="str">
            <v>T</v>
          </cell>
          <cell r="E34" t="str">
            <v>Nkhotakota Game Reserve - Mbobo</v>
          </cell>
          <cell r="F34" t="str">
            <v>M18</v>
          </cell>
          <cell r="G34">
            <v>3</v>
          </cell>
          <cell r="H34">
            <v>32.6</v>
          </cell>
          <cell r="I34" t="str">
            <v>R</v>
          </cell>
          <cell r="J34" t="str">
            <v>NKHOTA KOTA &amp; NTCHISI</v>
          </cell>
          <cell r="K34">
            <v>5</v>
          </cell>
        </row>
        <row r="35">
          <cell r="A35" t="str">
            <v>RS 223</v>
          </cell>
          <cell r="B35">
            <v>45</v>
          </cell>
          <cell r="C35" t="str">
            <v>C</v>
          </cell>
          <cell r="D35" t="str">
            <v>T</v>
          </cell>
          <cell r="E35" t="str">
            <v>Mbobo - Malomo T.C.</v>
          </cell>
          <cell r="F35" t="str">
            <v>M18</v>
          </cell>
          <cell r="G35">
            <v>4</v>
          </cell>
          <cell r="H35">
            <v>18.100000000000001</v>
          </cell>
          <cell r="I35" t="str">
            <v>R</v>
          </cell>
          <cell r="J35" t="str">
            <v>NTCHISI</v>
          </cell>
          <cell r="K35">
            <v>5</v>
          </cell>
        </row>
        <row r="36">
          <cell r="A36" t="str">
            <v>RS 837</v>
          </cell>
          <cell r="B36" t="str">
            <v>n.a.</v>
          </cell>
          <cell r="C36" t="str">
            <v>C</v>
          </cell>
          <cell r="D36" t="str">
            <v>T</v>
          </cell>
          <cell r="E36" t="str">
            <v>Malomo T.C. - Chima</v>
          </cell>
          <cell r="F36" t="str">
            <v>M18</v>
          </cell>
          <cell r="G36">
            <v>5</v>
          </cell>
          <cell r="H36">
            <v>14.4</v>
          </cell>
          <cell r="I36" t="str">
            <v>R</v>
          </cell>
          <cell r="J36" t="str">
            <v>LILONGWE</v>
          </cell>
          <cell r="K36">
            <v>6</v>
          </cell>
          <cell r="L36" t="str">
            <v>New section part of RS 225</v>
          </cell>
        </row>
        <row r="37">
          <cell r="A37" t="str">
            <v>RS 259</v>
          </cell>
          <cell r="B37">
            <v>81</v>
          </cell>
          <cell r="C37" t="str">
            <v>C</v>
          </cell>
          <cell r="D37" t="str">
            <v>T</v>
          </cell>
          <cell r="E37" t="str">
            <v>Chima - Chilowamatambe</v>
          </cell>
          <cell r="F37" t="str">
            <v>M18</v>
          </cell>
          <cell r="G37">
            <v>6</v>
          </cell>
          <cell r="H37">
            <v>14.9</v>
          </cell>
          <cell r="I37" t="str">
            <v>F</v>
          </cell>
          <cell r="J37" t="str">
            <v>KASUNGU</v>
          </cell>
          <cell r="K37">
            <v>5</v>
          </cell>
          <cell r="L37" t="str">
            <v>Changed designation from S120 to M18. Now by-passed.</v>
          </cell>
        </row>
        <row r="38">
          <cell r="A38" t="str">
            <v>RS 261</v>
          </cell>
          <cell r="B38">
            <v>83</v>
          </cell>
          <cell r="C38" t="str">
            <v>C</v>
          </cell>
          <cell r="D38" t="str">
            <v>T</v>
          </cell>
          <cell r="E38" t="str">
            <v>Chilowamatambe - Chiwengo</v>
          </cell>
          <cell r="F38" t="str">
            <v>M18</v>
          </cell>
          <cell r="G38">
            <v>7</v>
          </cell>
          <cell r="H38">
            <v>15.9</v>
          </cell>
          <cell r="I38" t="str">
            <v>F</v>
          </cell>
          <cell r="J38" t="str">
            <v>KASUNGU</v>
          </cell>
          <cell r="K38">
            <v>5</v>
          </cell>
          <cell r="L38" t="str">
            <v>Changed designation from S120 to M18. Now by-passed.</v>
          </cell>
        </row>
        <row r="39">
          <cell r="A39" t="str">
            <v>RS 185</v>
          </cell>
          <cell r="B39">
            <v>7</v>
          </cell>
          <cell r="C39" t="str">
            <v>N</v>
          </cell>
          <cell r="D39" t="str">
            <v>T</v>
          </cell>
          <cell r="E39" t="str">
            <v>Luwawa (junction M1) - Mqocha - Jenda (junction S112)</v>
          </cell>
          <cell r="F39" t="str">
            <v>M20</v>
          </cell>
          <cell r="G39">
            <v>1</v>
          </cell>
          <cell r="H39">
            <v>78.5</v>
          </cell>
          <cell r="I39" t="str">
            <v>F</v>
          </cell>
          <cell r="J39" t="str">
            <v>MZIMBA</v>
          </cell>
          <cell r="K39">
            <v>4</v>
          </cell>
          <cell r="L39" t="str">
            <v>Contains road designated T322 (on 1:250,000 series map)</v>
          </cell>
        </row>
        <row r="40">
          <cell r="A40" t="str">
            <v>RS 186</v>
          </cell>
          <cell r="B40">
            <v>8</v>
          </cell>
          <cell r="C40" t="str">
            <v>N</v>
          </cell>
          <cell r="D40" t="str">
            <v>T</v>
          </cell>
          <cell r="E40" t="str">
            <v>Mzimba - Mtangatanga</v>
          </cell>
          <cell r="F40" t="str">
            <v>M22</v>
          </cell>
          <cell r="G40">
            <v>1</v>
          </cell>
          <cell r="H40">
            <v>24</v>
          </cell>
          <cell r="I40" t="str">
            <v>R</v>
          </cell>
          <cell r="J40" t="str">
            <v>MZIMBA</v>
          </cell>
          <cell r="K40">
            <v>4</v>
          </cell>
        </row>
        <row r="41">
          <cell r="A41" t="str">
            <v>RS 187</v>
          </cell>
          <cell r="B41">
            <v>9</v>
          </cell>
          <cell r="C41" t="str">
            <v>N</v>
          </cell>
          <cell r="D41" t="str">
            <v>T</v>
          </cell>
          <cell r="E41" t="str">
            <v>Rumphi - Bolero - Chitanga</v>
          </cell>
          <cell r="F41" t="str">
            <v>M24</v>
          </cell>
          <cell r="G41">
            <v>3</v>
          </cell>
          <cell r="H41">
            <v>37.799999999999997</v>
          </cell>
          <cell r="I41" t="str">
            <v>F</v>
          </cell>
          <cell r="J41" t="str">
            <v>RUMPHI</v>
          </cell>
          <cell r="K41">
            <v>3</v>
          </cell>
          <cell r="L41" t="str">
            <v>Section start changed to Rumphi</v>
          </cell>
        </row>
        <row r="42">
          <cell r="A42" t="str">
            <v>RS 189</v>
          </cell>
          <cell r="B42">
            <v>11</v>
          </cell>
          <cell r="C42" t="str">
            <v>N</v>
          </cell>
          <cell r="D42" t="str">
            <v>T</v>
          </cell>
          <cell r="E42" t="str">
            <v>Chitipa-Lufira River</v>
          </cell>
          <cell r="F42" t="str">
            <v>M26</v>
          </cell>
          <cell r="G42">
            <v>1</v>
          </cell>
          <cell r="H42">
            <v>43</v>
          </cell>
          <cell r="I42" t="str">
            <v>F</v>
          </cell>
          <cell r="J42" t="str">
            <v>CHITIPA</v>
          </cell>
          <cell r="K42">
            <v>1</v>
          </cell>
        </row>
        <row r="43">
          <cell r="A43" t="str">
            <v>RS 188</v>
          </cell>
          <cell r="B43">
            <v>10</v>
          </cell>
          <cell r="C43" t="str">
            <v>N</v>
          </cell>
          <cell r="D43" t="str">
            <v>T</v>
          </cell>
          <cell r="E43" t="str">
            <v>Lufira river-Karonga</v>
          </cell>
          <cell r="F43" t="str">
            <v>M26</v>
          </cell>
          <cell r="G43">
            <v>2</v>
          </cell>
          <cell r="H43">
            <v>43</v>
          </cell>
          <cell r="I43" t="str">
            <v>F&amp;H</v>
          </cell>
          <cell r="J43" t="str">
            <v>CHITIPA &amp; KARONGA</v>
          </cell>
          <cell r="K43" t="str">
            <v>1,2</v>
          </cell>
        </row>
        <row r="44">
          <cell r="A44" t="str">
            <v>RS 190</v>
          </cell>
          <cell r="B44">
            <v>12</v>
          </cell>
          <cell r="C44" t="str">
            <v>N</v>
          </cell>
          <cell r="D44" t="str">
            <v>T</v>
          </cell>
          <cell r="E44" t="str">
            <v>Chisenga - Chisenga customs</v>
          </cell>
          <cell r="F44" t="str">
            <v>S085</v>
          </cell>
          <cell r="G44">
            <v>1</v>
          </cell>
          <cell r="H44">
            <v>12.6</v>
          </cell>
          <cell r="I44" t="str">
            <v>F</v>
          </cell>
          <cell r="J44" t="str">
            <v>CHITIPA</v>
          </cell>
          <cell r="K44">
            <v>2</v>
          </cell>
        </row>
        <row r="45">
          <cell r="A45" t="str">
            <v>RS 192</v>
          </cell>
          <cell r="B45">
            <v>14</v>
          </cell>
          <cell r="C45" t="str">
            <v>N</v>
          </cell>
          <cell r="D45" t="str">
            <v>T</v>
          </cell>
          <cell r="E45" t="str">
            <v>Chendo - Mwakaromba</v>
          </cell>
          <cell r="F45" t="str">
            <v>S100</v>
          </cell>
          <cell r="G45">
            <v>2</v>
          </cell>
          <cell r="H45">
            <v>178.5</v>
          </cell>
          <cell r="I45" t="str">
            <v>F&amp;H</v>
          </cell>
          <cell r="J45" t="str">
            <v>CHITIPA &amp; KARONGA</v>
          </cell>
          <cell r="K45">
            <v>1</v>
          </cell>
        </row>
        <row r="46">
          <cell r="A46" t="str">
            <v>RS 193</v>
          </cell>
          <cell r="B46">
            <v>15</v>
          </cell>
          <cell r="C46" t="str">
            <v>N</v>
          </cell>
          <cell r="D46" t="str">
            <v>T</v>
          </cell>
          <cell r="E46" t="str">
            <v>Kapirinkhonde - Uledi</v>
          </cell>
          <cell r="F46" t="str">
            <v>S101</v>
          </cell>
          <cell r="G46">
            <v>1</v>
          </cell>
          <cell r="H46">
            <v>33.200000000000003</v>
          </cell>
          <cell r="I46" t="str">
            <v>R</v>
          </cell>
          <cell r="J46" t="str">
            <v>CHITIPA &amp; KARONGA</v>
          </cell>
          <cell r="K46">
            <v>2</v>
          </cell>
        </row>
        <row r="47">
          <cell r="A47" t="str">
            <v>RS 191</v>
          </cell>
          <cell r="B47">
            <v>13</v>
          </cell>
          <cell r="C47" t="str">
            <v>N</v>
          </cell>
          <cell r="D47" t="str">
            <v>T</v>
          </cell>
          <cell r="E47" t="str">
            <v>Uledi - Mpata</v>
          </cell>
          <cell r="F47" t="str">
            <v>S101</v>
          </cell>
          <cell r="G47">
            <v>2</v>
          </cell>
          <cell r="H47">
            <v>28</v>
          </cell>
          <cell r="I47" t="str">
            <v>H</v>
          </cell>
          <cell r="J47" t="str">
            <v>KARONGA</v>
          </cell>
          <cell r="K47">
            <v>2</v>
          </cell>
          <cell r="L47" t="str">
            <v>Changed designation from S100 to S101</v>
          </cell>
        </row>
        <row r="48">
          <cell r="A48" t="str">
            <v>RS 195</v>
          </cell>
          <cell r="B48">
            <v>17</v>
          </cell>
          <cell r="C48" t="str">
            <v>N</v>
          </cell>
          <cell r="D48" t="str">
            <v>T</v>
          </cell>
          <cell r="E48" t="str">
            <v>Gamba T/off - Hananiya - Livingstonia (junction M1)</v>
          </cell>
          <cell r="F48" t="str">
            <v>S103</v>
          </cell>
          <cell r="G48">
            <v>1</v>
          </cell>
          <cell r="H48">
            <v>58.1</v>
          </cell>
          <cell r="I48" t="str">
            <v>H</v>
          </cell>
          <cell r="J48" t="str">
            <v>RUMPHI</v>
          </cell>
          <cell r="K48">
            <v>2</v>
          </cell>
        </row>
        <row r="49">
          <cell r="A49" t="str">
            <v>RS 196</v>
          </cell>
          <cell r="B49">
            <v>18</v>
          </cell>
          <cell r="C49" t="str">
            <v>N</v>
          </cell>
          <cell r="D49" t="str">
            <v>T</v>
          </cell>
          <cell r="E49" t="str">
            <v>Hewe - Makonyola</v>
          </cell>
          <cell r="F49" t="str">
            <v>S104</v>
          </cell>
          <cell r="G49">
            <v>1</v>
          </cell>
          <cell r="H49">
            <v>12.8</v>
          </cell>
          <cell r="I49" t="str">
            <v>R</v>
          </cell>
          <cell r="J49" t="str">
            <v>RUMPHI</v>
          </cell>
          <cell r="K49" t="str">
            <v>2,3</v>
          </cell>
        </row>
        <row r="50">
          <cell r="A50" t="str">
            <v>RS 197</v>
          </cell>
          <cell r="B50">
            <v>19</v>
          </cell>
          <cell r="C50" t="str">
            <v>N</v>
          </cell>
          <cell r="D50" t="str">
            <v>T</v>
          </cell>
          <cell r="E50" t="str">
            <v>Chanyama - Mbalachanda - Munyanja - Kazuni</v>
          </cell>
          <cell r="F50" t="str">
            <v>S105</v>
          </cell>
          <cell r="G50">
            <v>1</v>
          </cell>
          <cell r="H50">
            <v>75</v>
          </cell>
          <cell r="I50" t="str">
            <v>F</v>
          </cell>
          <cell r="J50" t="str">
            <v>MZIMBA</v>
          </cell>
          <cell r="K50">
            <v>3</v>
          </cell>
        </row>
        <row r="51">
          <cell r="A51" t="str">
            <v>RS 198</v>
          </cell>
          <cell r="B51">
            <v>20</v>
          </cell>
          <cell r="C51" t="str">
            <v>N</v>
          </cell>
          <cell r="D51" t="str">
            <v>T</v>
          </cell>
          <cell r="E51" t="str">
            <v>Agripa Jere - Euthini - Mtantha</v>
          </cell>
          <cell r="F51" t="str">
            <v>S106</v>
          </cell>
          <cell r="G51">
            <v>1</v>
          </cell>
          <cell r="H51">
            <v>33.1</v>
          </cell>
          <cell r="I51" t="str">
            <v>F</v>
          </cell>
          <cell r="J51" t="str">
            <v>MZIMBA</v>
          </cell>
          <cell r="K51">
            <v>3</v>
          </cell>
        </row>
        <row r="52">
          <cell r="A52" t="str">
            <v>RS 199</v>
          </cell>
          <cell r="B52">
            <v>21</v>
          </cell>
          <cell r="C52" t="str">
            <v>N</v>
          </cell>
          <cell r="D52" t="str">
            <v>T</v>
          </cell>
          <cell r="E52" t="str">
            <v>Ekwendeni - Kafukule - Eswazini - junction M22</v>
          </cell>
          <cell r="F52" t="str">
            <v>S107</v>
          </cell>
          <cell r="G52">
            <v>1</v>
          </cell>
          <cell r="H52">
            <v>82</v>
          </cell>
          <cell r="I52" t="str">
            <v>F</v>
          </cell>
          <cell r="J52" t="str">
            <v>MZIMBA</v>
          </cell>
          <cell r="K52" t="str">
            <v>3,4</v>
          </cell>
        </row>
        <row r="53">
          <cell r="A53" t="str">
            <v>RS 200</v>
          </cell>
          <cell r="B53">
            <v>22</v>
          </cell>
          <cell r="C53" t="str">
            <v>N</v>
          </cell>
          <cell r="D53" t="str">
            <v>T</v>
          </cell>
          <cell r="E53" t="str">
            <v>Usisya - Bula - Choma Hill</v>
          </cell>
          <cell r="F53" t="str">
            <v>S108</v>
          </cell>
          <cell r="G53">
            <v>1</v>
          </cell>
          <cell r="H53">
            <v>22</v>
          </cell>
          <cell r="I53" t="str">
            <v>H</v>
          </cell>
          <cell r="J53" t="str">
            <v>MZIMBA</v>
          </cell>
          <cell r="K53">
            <v>3</v>
          </cell>
        </row>
        <row r="54">
          <cell r="A54" t="str">
            <v>RS 201</v>
          </cell>
          <cell r="B54">
            <v>23</v>
          </cell>
          <cell r="C54" t="str">
            <v>N</v>
          </cell>
          <cell r="D54" t="str">
            <v>T</v>
          </cell>
          <cell r="E54" t="str">
            <v>Choma Hill - Mzuzu</v>
          </cell>
          <cell r="F54" t="str">
            <v>S108</v>
          </cell>
          <cell r="G54">
            <v>2</v>
          </cell>
          <cell r="H54">
            <v>16.5</v>
          </cell>
          <cell r="I54" t="str">
            <v>F</v>
          </cell>
          <cell r="J54" t="str">
            <v>MZIMBA</v>
          </cell>
          <cell r="K54">
            <v>3</v>
          </cell>
        </row>
        <row r="55">
          <cell r="A55" t="str">
            <v>RS 202</v>
          </cell>
          <cell r="B55">
            <v>24</v>
          </cell>
          <cell r="C55" t="str">
            <v>N</v>
          </cell>
          <cell r="D55" t="str">
            <v>T</v>
          </cell>
          <cell r="E55" t="str">
            <v>Mwazisi River - Chikwawa</v>
          </cell>
          <cell r="F55" t="str">
            <v>S109</v>
          </cell>
          <cell r="G55">
            <v>1</v>
          </cell>
          <cell r="H55">
            <v>13.2</v>
          </cell>
          <cell r="I55" t="str">
            <v>F</v>
          </cell>
          <cell r="J55" t="str">
            <v>RUMPI</v>
          </cell>
          <cell r="K55">
            <v>3</v>
          </cell>
        </row>
        <row r="56">
          <cell r="A56" t="str">
            <v>RS 203</v>
          </cell>
          <cell r="B56">
            <v>25</v>
          </cell>
          <cell r="C56" t="str">
            <v>N</v>
          </cell>
          <cell r="D56" t="str">
            <v>T</v>
          </cell>
          <cell r="E56" t="str">
            <v>Chintheche - Mazamba Hill</v>
          </cell>
          <cell r="F56" t="str">
            <v>S110</v>
          </cell>
          <cell r="G56">
            <v>1</v>
          </cell>
          <cell r="H56">
            <v>41</v>
          </cell>
          <cell r="I56" t="str">
            <v>H</v>
          </cell>
          <cell r="J56" t="str">
            <v>NKHATA BAY</v>
          </cell>
          <cell r="K56">
            <v>3</v>
          </cell>
        </row>
        <row r="57">
          <cell r="A57" t="str">
            <v>RS 204</v>
          </cell>
          <cell r="B57">
            <v>26</v>
          </cell>
          <cell r="C57" t="str">
            <v>N</v>
          </cell>
          <cell r="D57" t="str">
            <v>T</v>
          </cell>
          <cell r="E57" t="str">
            <v>Engalaweni - Kandodo Chisi</v>
          </cell>
          <cell r="F57" t="str">
            <v>S111</v>
          </cell>
          <cell r="G57">
            <v>1</v>
          </cell>
          <cell r="H57">
            <v>25.9</v>
          </cell>
          <cell r="I57" t="str">
            <v>R</v>
          </cell>
          <cell r="J57" t="str">
            <v>MZIMBA</v>
          </cell>
          <cell r="K57">
            <v>4</v>
          </cell>
        </row>
        <row r="58">
          <cell r="A58" t="str">
            <v>RS 205</v>
          </cell>
          <cell r="B58">
            <v>27</v>
          </cell>
          <cell r="C58" t="str">
            <v>N</v>
          </cell>
          <cell r="D58" t="str">
            <v>T</v>
          </cell>
          <cell r="E58" t="str">
            <v>Chaiso - Kamteteka</v>
          </cell>
          <cell r="F58" t="str">
            <v>S112</v>
          </cell>
          <cell r="G58">
            <v>1</v>
          </cell>
          <cell r="H58">
            <v>7.1</v>
          </cell>
          <cell r="I58" t="str">
            <v>F</v>
          </cell>
          <cell r="J58" t="str">
            <v>MZIMBA</v>
          </cell>
          <cell r="K58">
            <v>4</v>
          </cell>
        </row>
        <row r="59">
          <cell r="A59" t="str">
            <v>RS 206</v>
          </cell>
          <cell r="B59">
            <v>28</v>
          </cell>
          <cell r="C59" t="str">
            <v>N</v>
          </cell>
          <cell r="D59" t="str">
            <v>T</v>
          </cell>
          <cell r="E59" t="str">
            <v>Kamteteka - Edingeni - Embangweni - Jenda</v>
          </cell>
          <cell r="F59" t="str">
            <v>S112</v>
          </cell>
          <cell r="G59">
            <v>2</v>
          </cell>
          <cell r="H59">
            <v>84</v>
          </cell>
          <cell r="I59" t="str">
            <v>F</v>
          </cell>
          <cell r="J59" t="str">
            <v>MZIMBA</v>
          </cell>
          <cell r="K59">
            <v>4</v>
          </cell>
        </row>
        <row r="60">
          <cell r="A60" t="str">
            <v>RS 207</v>
          </cell>
          <cell r="B60">
            <v>29</v>
          </cell>
          <cell r="C60" t="str">
            <v>N</v>
          </cell>
          <cell r="D60" t="str">
            <v>T</v>
          </cell>
          <cell r="E60" t="str">
            <v>Rumphi River - Luwelezi - Kakwale River</v>
          </cell>
          <cell r="F60" t="str">
            <v>S113</v>
          </cell>
          <cell r="G60">
            <v>1</v>
          </cell>
          <cell r="H60">
            <v>44.9</v>
          </cell>
          <cell r="I60" t="str">
            <v>H</v>
          </cell>
          <cell r="J60" t="str">
            <v>NKHATA BAY</v>
          </cell>
          <cell r="K60">
            <v>4</v>
          </cell>
        </row>
        <row r="61">
          <cell r="A61" t="str">
            <v>RS 226</v>
          </cell>
          <cell r="B61">
            <v>48</v>
          </cell>
          <cell r="C61" t="str">
            <v>C</v>
          </cell>
          <cell r="D61" t="str">
            <v>T</v>
          </cell>
          <cell r="E61" t="str">
            <v>Kachinda - Chimaliro Police</v>
          </cell>
          <cell r="F61" t="str">
            <v>S113</v>
          </cell>
          <cell r="G61">
            <v>2</v>
          </cell>
          <cell r="H61">
            <v>13</v>
          </cell>
          <cell r="I61" t="str">
            <v>F</v>
          </cell>
          <cell r="J61" t="str">
            <v>KASUNGU</v>
          </cell>
          <cell r="K61">
            <v>4</v>
          </cell>
        </row>
        <row r="62">
          <cell r="A62" t="str">
            <v>RS 229</v>
          </cell>
          <cell r="B62">
            <v>51</v>
          </cell>
          <cell r="C62" t="str">
            <v>C</v>
          </cell>
          <cell r="D62" t="str">
            <v>T</v>
          </cell>
          <cell r="E62" t="str">
            <v>Kasungu - Lifupa (Kasungu National Park)</v>
          </cell>
          <cell r="F62" t="str">
            <v>S114</v>
          </cell>
          <cell r="G62">
            <v>1</v>
          </cell>
          <cell r="H62">
            <v>47</v>
          </cell>
          <cell r="I62" t="str">
            <v>F</v>
          </cell>
          <cell r="J62" t="str">
            <v>KASUNGU</v>
          </cell>
          <cell r="K62">
            <v>5</v>
          </cell>
        </row>
        <row r="63">
          <cell r="A63" t="str">
            <v>RS 218</v>
          </cell>
          <cell r="B63">
            <v>40</v>
          </cell>
          <cell r="C63" t="str">
            <v>C</v>
          </cell>
          <cell r="D63" t="str">
            <v>T</v>
          </cell>
          <cell r="E63" t="str">
            <v>Zidunge - Senga</v>
          </cell>
          <cell r="F63" t="str">
            <v>S115</v>
          </cell>
          <cell r="G63">
            <v>1</v>
          </cell>
          <cell r="H63">
            <v>8.3000000000000007</v>
          </cell>
          <cell r="I63" t="str">
            <v>F</v>
          </cell>
          <cell r="J63" t="str">
            <v>DOWA</v>
          </cell>
          <cell r="K63">
            <v>6</v>
          </cell>
          <cell r="L63" t="str">
            <v>Changed designation from M16 to S115</v>
          </cell>
        </row>
        <row r="64">
          <cell r="A64" t="str">
            <v>RS 233</v>
          </cell>
          <cell r="B64">
            <v>55</v>
          </cell>
          <cell r="C64" t="str">
            <v>C</v>
          </cell>
          <cell r="D64" t="str">
            <v>T</v>
          </cell>
          <cell r="E64" t="str">
            <v>Senga - Dangaliro</v>
          </cell>
          <cell r="F64" t="str">
            <v>S115</v>
          </cell>
          <cell r="G64">
            <v>2</v>
          </cell>
          <cell r="H64">
            <v>10.7</v>
          </cell>
          <cell r="I64" t="str">
            <v>F</v>
          </cell>
          <cell r="J64" t="str">
            <v>DOWA</v>
          </cell>
          <cell r="K64">
            <v>6</v>
          </cell>
        </row>
        <row r="65">
          <cell r="A65" t="str">
            <v>RS 232</v>
          </cell>
          <cell r="B65">
            <v>54</v>
          </cell>
          <cell r="C65" t="str">
            <v>C</v>
          </cell>
          <cell r="D65" t="str">
            <v>T</v>
          </cell>
          <cell r="E65" t="str">
            <v>Dangaliro - Mkulumimba</v>
          </cell>
          <cell r="F65" t="str">
            <v>S115</v>
          </cell>
          <cell r="G65">
            <v>3</v>
          </cell>
          <cell r="H65">
            <v>15.4</v>
          </cell>
          <cell r="I65" t="str">
            <v>F</v>
          </cell>
          <cell r="J65" t="str">
            <v>DOWA</v>
          </cell>
          <cell r="K65">
            <v>6</v>
          </cell>
        </row>
        <row r="66">
          <cell r="A66" t="str">
            <v>RS 231</v>
          </cell>
          <cell r="B66">
            <v>53</v>
          </cell>
          <cell r="C66" t="str">
            <v>C</v>
          </cell>
          <cell r="D66" t="str">
            <v>T</v>
          </cell>
          <cell r="E66" t="str">
            <v>Mkulumimba - Bua River Bridge</v>
          </cell>
          <cell r="F66" t="str">
            <v>S115</v>
          </cell>
          <cell r="G66">
            <v>4</v>
          </cell>
          <cell r="H66">
            <v>13</v>
          </cell>
          <cell r="I66" t="str">
            <v>F</v>
          </cell>
          <cell r="J66" t="str">
            <v>DOWA &amp; LILONGWE</v>
          </cell>
          <cell r="K66">
            <v>6</v>
          </cell>
        </row>
        <row r="67">
          <cell r="A67" t="str">
            <v>RS 238</v>
          </cell>
          <cell r="B67">
            <v>60</v>
          </cell>
          <cell r="C67" t="str">
            <v>C</v>
          </cell>
          <cell r="D67" t="str">
            <v>T</v>
          </cell>
          <cell r="E67" t="str">
            <v>Mpala T.C. - Ganondo</v>
          </cell>
          <cell r="F67" t="str">
            <v>S116</v>
          </cell>
          <cell r="G67">
            <v>1</v>
          </cell>
          <cell r="H67">
            <v>3.8</v>
          </cell>
          <cell r="I67" t="str">
            <v>F</v>
          </cell>
          <cell r="J67" t="str">
            <v>NTCHISI</v>
          </cell>
          <cell r="K67">
            <v>5</v>
          </cell>
        </row>
        <row r="68">
          <cell r="A68" t="str">
            <v>RS 241</v>
          </cell>
          <cell r="B68">
            <v>63</v>
          </cell>
          <cell r="C68" t="str">
            <v>C</v>
          </cell>
          <cell r="D68" t="str">
            <v>T</v>
          </cell>
          <cell r="E68" t="str">
            <v>Gonondo - Kamsonga</v>
          </cell>
          <cell r="F68" t="str">
            <v>S116</v>
          </cell>
          <cell r="G68">
            <v>2</v>
          </cell>
          <cell r="H68">
            <v>12.3</v>
          </cell>
          <cell r="I68" t="str">
            <v>R</v>
          </cell>
          <cell r="J68" t="str">
            <v>NTCHISI</v>
          </cell>
          <cell r="K68">
            <v>5</v>
          </cell>
        </row>
        <row r="69">
          <cell r="A69" t="str">
            <v>RS 243</v>
          </cell>
          <cell r="B69">
            <v>65</v>
          </cell>
          <cell r="C69" t="str">
            <v>C</v>
          </cell>
          <cell r="D69" t="str">
            <v>T</v>
          </cell>
          <cell r="E69" t="str">
            <v>Kamsonga - Muchala</v>
          </cell>
          <cell r="F69" t="str">
            <v>S116</v>
          </cell>
          <cell r="G69">
            <v>3</v>
          </cell>
          <cell r="H69">
            <v>12.3</v>
          </cell>
          <cell r="I69" t="str">
            <v>R</v>
          </cell>
          <cell r="J69" t="str">
            <v>NTCHISI</v>
          </cell>
          <cell r="K69">
            <v>5</v>
          </cell>
        </row>
        <row r="70">
          <cell r="A70" t="str">
            <v>RS 236</v>
          </cell>
          <cell r="B70">
            <v>58</v>
          </cell>
          <cell r="C70" t="str">
            <v>C</v>
          </cell>
          <cell r="D70" t="str">
            <v>T</v>
          </cell>
          <cell r="E70" t="str">
            <v>Muchala - Chisoso</v>
          </cell>
          <cell r="F70" t="str">
            <v>S116</v>
          </cell>
          <cell r="G70">
            <v>4</v>
          </cell>
          <cell r="H70">
            <v>5.5</v>
          </cell>
          <cell r="I70" t="str">
            <v>F</v>
          </cell>
          <cell r="J70" t="str">
            <v>NTCHISI</v>
          </cell>
          <cell r="K70">
            <v>5</v>
          </cell>
        </row>
        <row r="71">
          <cell r="A71" t="str">
            <v>RS 242</v>
          </cell>
          <cell r="B71">
            <v>64</v>
          </cell>
          <cell r="C71" t="str">
            <v>C</v>
          </cell>
          <cell r="D71" t="str">
            <v>T</v>
          </cell>
          <cell r="E71" t="str">
            <v>Chisoso - Madisi</v>
          </cell>
          <cell r="F71" t="str">
            <v>S116</v>
          </cell>
          <cell r="G71">
            <v>5</v>
          </cell>
          <cell r="H71">
            <v>16.100000000000001</v>
          </cell>
          <cell r="I71" t="str">
            <v>F</v>
          </cell>
          <cell r="J71" t="str">
            <v>DOWA</v>
          </cell>
          <cell r="K71">
            <v>5</v>
          </cell>
        </row>
        <row r="72">
          <cell r="A72" t="str">
            <v>RS 234</v>
          </cell>
          <cell r="B72">
            <v>56</v>
          </cell>
          <cell r="C72" t="str">
            <v>C</v>
          </cell>
          <cell r="D72" t="str">
            <v>T</v>
          </cell>
          <cell r="E72" t="str">
            <v>Madisi - Bua River Bridge</v>
          </cell>
          <cell r="F72" t="str">
            <v>S116</v>
          </cell>
          <cell r="G72">
            <v>6</v>
          </cell>
          <cell r="H72">
            <v>14.1</v>
          </cell>
          <cell r="I72" t="str">
            <v>F</v>
          </cell>
          <cell r="J72" t="str">
            <v>DOWA</v>
          </cell>
          <cell r="K72">
            <v>5</v>
          </cell>
        </row>
        <row r="73">
          <cell r="A73" t="str">
            <v>RS 239</v>
          </cell>
          <cell r="B73">
            <v>61</v>
          </cell>
          <cell r="C73" t="str">
            <v>C</v>
          </cell>
          <cell r="D73" t="str">
            <v>T</v>
          </cell>
          <cell r="E73" t="str">
            <v>Matutu - Kamuzu School</v>
          </cell>
          <cell r="F73" t="str">
            <v>S116</v>
          </cell>
          <cell r="G73">
            <v>9</v>
          </cell>
          <cell r="H73">
            <v>21.6</v>
          </cell>
          <cell r="I73" t="str">
            <v>F</v>
          </cell>
          <cell r="J73" t="str">
            <v>MCHINJI</v>
          </cell>
          <cell r="K73">
            <v>6</v>
          </cell>
          <cell r="L73" t="str">
            <v>Changed designation from S120 to T349</v>
          </cell>
        </row>
        <row r="74">
          <cell r="A74" t="str">
            <v>RS 246</v>
          </cell>
          <cell r="B74">
            <v>68</v>
          </cell>
          <cell r="C74" t="str">
            <v>C</v>
          </cell>
          <cell r="D74" t="str">
            <v>T</v>
          </cell>
          <cell r="E74" t="str">
            <v xml:space="preserve"> Mbabzi - Chilobwe - Santhe</v>
          </cell>
          <cell r="F74" t="str">
            <v>S117</v>
          </cell>
          <cell r="G74">
            <v>3</v>
          </cell>
          <cell r="H74">
            <v>93</v>
          </cell>
          <cell r="I74" t="str">
            <v>F</v>
          </cell>
          <cell r="J74" t="str">
            <v>LL &amp; MC &amp; KU</v>
          </cell>
          <cell r="K74" t="str">
            <v>6,5</v>
          </cell>
        </row>
        <row r="75">
          <cell r="A75" t="str">
            <v>RS 247</v>
          </cell>
          <cell r="B75">
            <v>69</v>
          </cell>
          <cell r="C75" t="str">
            <v>C</v>
          </cell>
          <cell r="D75" t="str">
            <v>T</v>
          </cell>
          <cell r="E75" t="str">
            <v>Changuluwa - Kachenje School</v>
          </cell>
          <cell r="F75" t="str">
            <v>S118</v>
          </cell>
          <cell r="G75">
            <v>1</v>
          </cell>
          <cell r="H75">
            <v>21</v>
          </cell>
          <cell r="I75" t="str">
            <v>F</v>
          </cell>
          <cell r="J75" t="str">
            <v>KASUNGU</v>
          </cell>
          <cell r="K75">
            <v>5</v>
          </cell>
        </row>
        <row r="76">
          <cell r="A76" t="str">
            <v>RS 250</v>
          </cell>
          <cell r="B76">
            <v>72</v>
          </cell>
          <cell r="C76" t="str">
            <v>C</v>
          </cell>
          <cell r="D76" t="str">
            <v>T</v>
          </cell>
          <cell r="E76" t="str">
            <v>Kamutu Village - Mavumbi River</v>
          </cell>
          <cell r="F76" t="str">
            <v>S118</v>
          </cell>
          <cell r="G76">
            <v>2</v>
          </cell>
          <cell r="H76">
            <v>5</v>
          </cell>
          <cell r="I76" t="str">
            <v>F</v>
          </cell>
          <cell r="J76" t="str">
            <v>KASUNGU</v>
          </cell>
          <cell r="K76">
            <v>5</v>
          </cell>
        </row>
        <row r="77">
          <cell r="A77" t="str">
            <v>RS 249</v>
          </cell>
          <cell r="B77">
            <v>71</v>
          </cell>
          <cell r="C77" t="str">
            <v>C</v>
          </cell>
          <cell r="D77" t="str">
            <v>T</v>
          </cell>
          <cell r="E77" t="str">
            <v>Mavumbi River - G.F. Estate 54</v>
          </cell>
          <cell r="F77" t="str">
            <v>S118</v>
          </cell>
          <cell r="G77">
            <v>3</v>
          </cell>
          <cell r="H77">
            <v>11</v>
          </cell>
          <cell r="I77" t="str">
            <v>F</v>
          </cell>
          <cell r="J77" t="str">
            <v>KASUNGU</v>
          </cell>
          <cell r="K77">
            <v>5</v>
          </cell>
        </row>
        <row r="78">
          <cell r="A78" t="str">
            <v>RS 248</v>
          </cell>
          <cell r="B78">
            <v>70</v>
          </cell>
          <cell r="C78" t="str">
            <v>C</v>
          </cell>
          <cell r="D78" t="str">
            <v>T</v>
          </cell>
          <cell r="E78" t="str">
            <v>Plaka Estate - G.F. Estate 54</v>
          </cell>
          <cell r="F78" t="str">
            <v>S118</v>
          </cell>
          <cell r="G78">
            <v>4</v>
          </cell>
          <cell r="H78">
            <v>26.4</v>
          </cell>
          <cell r="I78" t="str">
            <v>F</v>
          </cell>
          <cell r="J78" t="str">
            <v>MCHINJI</v>
          </cell>
          <cell r="K78">
            <v>5</v>
          </cell>
        </row>
        <row r="79">
          <cell r="A79" t="str">
            <v>RS 253</v>
          </cell>
          <cell r="B79">
            <v>75</v>
          </cell>
          <cell r="C79" t="str">
            <v>C</v>
          </cell>
          <cell r="D79" t="str">
            <v>T</v>
          </cell>
          <cell r="E79" t="str">
            <v>Mkanda - Chawala T.C.</v>
          </cell>
          <cell r="F79" t="str">
            <v>S118</v>
          </cell>
          <cell r="G79">
            <v>5</v>
          </cell>
          <cell r="H79">
            <v>9.3000000000000007</v>
          </cell>
          <cell r="I79" t="str">
            <v>F</v>
          </cell>
          <cell r="J79" t="str">
            <v>MCHINJI</v>
          </cell>
          <cell r="K79" t="str">
            <v>5,6</v>
          </cell>
        </row>
        <row r="80">
          <cell r="A80" t="str">
            <v>RS 251</v>
          </cell>
          <cell r="B80">
            <v>73</v>
          </cell>
          <cell r="C80" t="str">
            <v>C</v>
          </cell>
          <cell r="D80" t="str">
            <v>T</v>
          </cell>
          <cell r="E80" t="str">
            <v>Chawala T.C. - Mchinji School</v>
          </cell>
          <cell r="F80" t="str">
            <v>S118</v>
          </cell>
          <cell r="G80">
            <v>6</v>
          </cell>
          <cell r="H80">
            <v>15.5</v>
          </cell>
          <cell r="I80" t="str">
            <v>F</v>
          </cell>
          <cell r="J80" t="str">
            <v>MCHINJI</v>
          </cell>
          <cell r="K80">
            <v>6</v>
          </cell>
        </row>
        <row r="81">
          <cell r="A81" t="str">
            <v>RS 252</v>
          </cell>
          <cell r="B81">
            <v>74</v>
          </cell>
          <cell r="C81" t="str">
            <v>C</v>
          </cell>
          <cell r="D81" t="str">
            <v>T</v>
          </cell>
          <cell r="E81" t="str">
            <v>Mchinji School - Kamuzu School</v>
          </cell>
          <cell r="F81" t="str">
            <v>S118</v>
          </cell>
          <cell r="G81">
            <v>7</v>
          </cell>
          <cell r="H81">
            <v>10.8</v>
          </cell>
          <cell r="I81" t="str">
            <v>F</v>
          </cell>
          <cell r="J81" t="str">
            <v>MCHINJI</v>
          </cell>
          <cell r="K81">
            <v>6</v>
          </cell>
          <cell r="L81" t="str">
            <v>Changed designation from M2 to M4</v>
          </cell>
        </row>
        <row r="82">
          <cell r="A82" t="str">
            <v>RS 257</v>
          </cell>
          <cell r="B82">
            <v>79</v>
          </cell>
          <cell r="C82" t="str">
            <v>C</v>
          </cell>
          <cell r="D82" t="str">
            <v>T</v>
          </cell>
          <cell r="E82" t="str">
            <v>Mchepa - Kaniche</v>
          </cell>
          <cell r="F82" t="str">
            <v>S119</v>
          </cell>
          <cell r="G82">
            <v>1</v>
          </cell>
          <cell r="H82">
            <v>3.4</v>
          </cell>
          <cell r="I82" t="str">
            <v>R</v>
          </cell>
          <cell r="J82" t="str">
            <v>SALIMA</v>
          </cell>
          <cell r="K82">
            <v>7</v>
          </cell>
        </row>
        <row r="83">
          <cell r="A83" t="str">
            <v>RS 256</v>
          </cell>
          <cell r="B83">
            <v>78</v>
          </cell>
          <cell r="C83" t="str">
            <v>C</v>
          </cell>
          <cell r="D83" t="str">
            <v>T</v>
          </cell>
          <cell r="E83" t="str">
            <v>Kaniche - Kanongola</v>
          </cell>
          <cell r="F83" t="str">
            <v>S119</v>
          </cell>
          <cell r="G83">
            <v>2</v>
          </cell>
          <cell r="H83">
            <v>9.4</v>
          </cell>
          <cell r="I83" t="str">
            <v>R</v>
          </cell>
          <cell r="J83" t="str">
            <v>SALIMA</v>
          </cell>
          <cell r="K83">
            <v>6</v>
          </cell>
        </row>
        <row r="84">
          <cell r="A84" t="str">
            <v>RS 255</v>
          </cell>
          <cell r="B84">
            <v>77</v>
          </cell>
          <cell r="C84" t="str">
            <v>C</v>
          </cell>
          <cell r="D84" t="str">
            <v>T</v>
          </cell>
          <cell r="E84" t="str">
            <v>Kanongola - Mafika</v>
          </cell>
          <cell r="F84" t="str">
            <v>S119</v>
          </cell>
          <cell r="G84">
            <v>3</v>
          </cell>
          <cell r="H84">
            <v>18.899999999999999</v>
          </cell>
          <cell r="I84" t="str">
            <v>R</v>
          </cell>
          <cell r="J84" t="str">
            <v>DOWA</v>
          </cell>
          <cell r="K84">
            <v>6</v>
          </cell>
        </row>
        <row r="85">
          <cell r="A85" t="str">
            <v>RS 254</v>
          </cell>
          <cell r="B85">
            <v>76</v>
          </cell>
          <cell r="C85" t="str">
            <v>C</v>
          </cell>
          <cell r="D85" t="str">
            <v>T</v>
          </cell>
          <cell r="E85" t="str">
            <v>Mafika - Lipanda</v>
          </cell>
          <cell r="F85" t="str">
            <v>S119</v>
          </cell>
          <cell r="G85">
            <v>4</v>
          </cell>
          <cell r="H85">
            <v>16.899999999999999</v>
          </cell>
          <cell r="I85" t="str">
            <v>R</v>
          </cell>
          <cell r="J85" t="str">
            <v>DOWA</v>
          </cell>
          <cell r="K85">
            <v>6</v>
          </cell>
        </row>
        <row r="86">
          <cell r="A86" t="str">
            <v>RS 272</v>
          </cell>
          <cell r="B86">
            <v>94</v>
          </cell>
          <cell r="C86" t="str">
            <v>C</v>
          </cell>
          <cell r="D86" t="str">
            <v>T</v>
          </cell>
          <cell r="E86" t="str">
            <v>Kachinchezo - Kachiwele</v>
          </cell>
          <cell r="F86" t="str">
            <v>S121</v>
          </cell>
          <cell r="G86">
            <v>1</v>
          </cell>
          <cell r="H86">
            <v>7.6</v>
          </cell>
          <cell r="I86" t="str">
            <v>F</v>
          </cell>
          <cell r="J86" t="str">
            <v>LILONGWE</v>
          </cell>
          <cell r="K86">
            <v>6</v>
          </cell>
        </row>
        <row r="87">
          <cell r="A87" t="str">
            <v>RS 267</v>
          </cell>
          <cell r="B87">
            <v>89</v>
          </cell>
          <cell r="C87" t="str">
            <v>C</v>
          </cell>
          <cell r="D87" t="str">
            <v>T</v>
          </cell>
          <cell r="E87" t="str">
            <v>Kachiwele - Lilongwe river</v>
          </cell>
          <cell r="F87" t="str">
            <v>S121</v>
          </cell>
          <cell r="G87">
            <v>2</v>
          </cell>
          <cell r="H87">
            <v>6.7</v>
          </cell>
          <cell r="I87" t="str">
            <v>H</v>
          </cell>
          <cell r="J87" t="str">
            <v>LILONGWE</v>
          </cell>
          <cell r="K87">
            <v>6</v>
          </cell>
        </row>
        <row r="88">
          <cell r="A88" t="str">
            <v>RS 268</v>
          </cell>
          <cell r="B88">
            <v>90</v>
          </cell>
          <cell r="C88" t="str">
            <v>C</v>
          </cell>
          <cell r="D88" t="str">
            <v>T</v>
          </cell>
          <cell r="E88" t="str">
            <v>Lilongwe River - Milungu</v>
          </cell>
          <cell r="F88" t="str">
            <v>S121</v>
          </cell>
          <cell r="G88">
            <v>3</v>
          </cell>
          <cell r="H88">
            <v>15.5</v>
          </cell>
          <cell r="I88" t="str">
            <v>R</v>
          </cell>
          <cell r="J88" t="str">
            <v>LILONGWE</v>
          </cell>
          <cell r="K88">
            <v>6</v>
          </cell>
          <cell r="L88" t="str">
            <v>Changed designation from D276 to T357</v>
          </cell>
        </row>
        <row r="89">
          <cell r="A89" t="str">
            <v>RS 270</v>
          </cell>
          <cell r="B89">
            <v>92</v>
          </cell>
          <cell r="C89" t="str">
            <v>C</v>
          </cell>
          <cell r="D89" t="str">
            <v>T</v>
          </cell>
          <cell r="E89" t="str">
            <v>Milungu - Chimbalanga</v>
          </cell>
          <cell r="F89" t="str">
            <v>S121</v>
          </cell>
          <cell r="G89">
            <v>4</v>
          </cell>
          <cell r="H89">
            <v>7.3</v>
          </cell>
          <cell r="I89" t="str">
            <v>H</v>
          </cell>
          <cell r="J89" t="str">
            <v>LILONGWE</v>
          </cell>
          <cell r="K89">
            <v>6</v>
          </cell>
          <cell r="L89" t="str">
            <v>Changed designation from T358 to T357</v>
          </cell>
        </row>
        <row r="90">
          <cell r="A90" t="str">
            <v>RS 264</v>
          </cell>
          <cell r="B90">
            <v>86</v>
          </cell>
          <cell r="C90" t="str">
            <v>C</v>
          </cell>
          <cell r="D90" t="str">
            <v>T</v>
          </cell>
          <cell r="E90" t="str">
            <v>Chimbalanga - Mphunzi</v>
          </cell>
          <cell r="F90" t="str">
            <v>S121</v>
          </cell>
          <cell r="G90">
            <v>5</v>
          </cell>
          <cell r="H90">
            <v>4.2</v>
          </cell>
          <cell r="I90" t="str">
            <v>R</v>
          </cell>
          <cell r="J90" t="str">
            <v>LILONGWE</v>
          </cell>
          <cell r="K90">
            <v>6</v>
          </cell>
        </row>
        <row r="91">
          <cell r="A91" t="str">
            <v>RS 262</v>
          </cell>
          <cell r="B91">
            <v>84</v>
          </cell>
          <cell r="C91" t="str">
            <v>C</v>
          </cell>
          <cell r="D91" t="str">
            <v>T</v>
          </cell>
          <cell r="E91" t="str">
            <v>Mphunzi - Mpeya T.C.</v>
          </cell>
          <cell r="F91" t="str">
            <v>S121</v>
          </cell>
          <cell r="G91">
            <v>6</v>
          </cell>
          <cell r="H91">
            <v>5.9</v>
          </cell>
          <cell r="I91" t="str">
            <v>F</v>
          </cell>
          <cell r="J91" t="str">
            <v>LILONGWE</v>
          </cell>
          <cell r="K91">
            <v>6</v>
          </cell>
        </row>
        <row r="92">
          <cell r="A92" t="str">
            <v>RS 269</v>
          </cell>
          <cell r="B92">
            <v>91</v>
          </cell>
          <cell r="C92" t="str">
            <v>C</v>
          </cell>
          <cell r="D92" t="str">
            <v>T</v>
          </cell>
          <cell r="E92" t="str">
            <v>Mpeya T.C. - Chamadenga</v>
          </cell>
          <cell r="F92" t="str">
            <v>S121</v>
          </cell>
          <cell r="G92">
            <v>7</v>
          </cell>
          <cell r="H92">
            <v>6.4</v>
          </cell>
          <cell r="I92" t="str">
            <v>F</v>
          </cell>
          <cell r="J92" t="str">
            <v>LILONGWE</v>
          </cell>
          <cell r="K92">
            <v>6</v>
          </cell>
        </row>
        <row r="93">
          <cell r="A93" t="str">
            <v>RS 273</v>
          </cell>
          <cell r="B93">
            <v>95</v>
          </cell>
          <cell r="C93" t="str">
            <v>C</v>
          </cell>
          <cell r="D93" t="str">
            <v>T</v>
          </cell>
          <cell r="E93" t="str">
            <v>Chamadenga - Kamphata</v>
          </cell>
          <cell r="F93" t="str">
            <v>S121</v>
          </cell>
          <cell r="G93">
            <v>8</v>
          </cell>
          <cell r="H93">
            <v>9.1</v>
          </cell>
          <cell r="I93" t="str">
            <v>F</v>
          </cell>
          <cell r="J93" t="str">
            <v>LILONGWE</v>
          </cell>
          <cell r="K93">
            <v>6</v>
          </cell>
        </row>
        <row r="94">
          <cell r="A94" t="str">
            <v>RS 278</v>
          </cell>
          <cell r="B94">
            <v>100</v>
          </cell>
          <cell r="C94" t="str">
            <v>C</v>
          </cell>
          <cell r="D94" t="str">
            <v>T</v>
          </cell>
          <cell r="E94" t="str">
            <v>Kaunda Road - Lingadzi River</v>
          </cell>
          <cell r="F94" t="str">
            <v>S123</v>
          </cell>
          <cell r="G94">
            <v>1</v>
          </cell>
          <cell r="H94">
            <v>6</v>
          </cell>
          <cell r="I94" t="str">
            <v>F</v>
          </cell>
          <cell r="J94" t="str">
            <v>LILONGWE</v>
          </cell>
          <cell r="K94">
            <v>6</v>
          </cell>
          <cell r="L94" t="str">
            <v>Section start changed to exclude Chendawaka Road (RS 154)</v>
          </cell>
        </row>
        <row r="95">
          <cell r="A95" t="str">
            <v>RS 277</v>
          </cell>
          <cell r="B95">
            <v>99</v>
          </cell>
          <cell r="C95" t="str">
            <v>C</v>
          </cell>
          <cell r="D95" t="str">
            <v>T</v>
          </cell>
          <cell r="E95" t="str">
            <v>Lingadzi River - Chitedze</v>
          </cell>
          <cell r="F95" t="str">
            <v>S123</v>
          </cell>
          <cell r="G95">
            <v>2</v>
          </cell>
          <cell r="H95">
            <v>15.2</v>
          </cell>
          <cell r="I95" t="str">
            <v>F</v>
          </cell>
          <cell r="J95" t="str">
            <v>LILONGWE</v>
          </cell>
          <cell r="K95">
            <v>6</v>
          </cell>
        </row>
        <row r="96">
          <cell r="A96" t="str">
            <v>RS 282</v>
          </cell>
          <cell r="B96">
            <v>104</v>
          </cell>
          <cell r="C96" t="str">
            <v>C</v>
          </cell>
          <cell r="D96" t="str">
            <v>T</v>
          </cell>
          <cell r="E96" t="str">
            <v>Likuni - Kakoma</v>
          </cell>
          <cell r="F96" t="str">
            <v>S124</v>
          </cell>
          <cell r="G96">
            <v>3</v>
          </cell>
          <cell r="H96">
            <v>10.3</v>
          </cell>
          <cell r="I96" t="str">
            <v>F</v>
          </cell>
          <cell r="J96" t="str">
            <v>LILONGWE</v>
          </cell>
          <cell r="K96">
            <v>6</v>
          </cell>
        </row>
        <row r="97">
          <cell r="A97" t="str">
            <v>RS 292</v>
          </cell>
          <cell r="B97">
            <v>114</v>
          </cell>
          <cell r="C97" t="str">
            <v>C</v>
          </cell>
          <cell r="D97" t="str">
            <v>T</v>
          </cell>
          <cell r="E97" t="str">
            <v>Kakoma - Malingunde</v>
          </cell>
          <cell r="F97" t="str">
            <v>S124</v>
          </cell>
          <cell r="G97">
            <v>4</v>
          </cell>
          <cell r="H97">
            <v>7</v>
          </cell>
          <cell r="I97" t="str">
            <v>F</v>
          </cell>
          <cell r="J97" t="str">
            <v>LILONGWE</v>
          </cell>
          <cell r="K97">
            <v>6</v>
          </cell>
          <cell r="L97" t="str">
            <v>Changed junction road designation from M5</v>
          </cell>
        </row>
        <row r="98">
          <cell r="A98" t="str">
            <v>RS 564</v>
          </cell>
          <cell r="B98">
            <v>386</v>
          </cell>
          <cell r="C98" t="str">
            <v>C</v>
          </cell>
          <cell r="D98" t="str">
            <v>T</v>
          </cell>
          <cell r="E98" t="str">
            <v>Malingunde - Kabyzala Village</v>
          </cell>
          <cell r="F98" t="str">
            <v>S124</v>
          </cell>
          <cell r="G98">
            <v>5</v>
          </cell>
          <cell r="H98">
            <v>3.3</v>
          </cell>
          <cell r="I98" t="str">
            <v>F</v>
          </cell>
          <cell r="J98" t="str">
            <v>LILONGWE</v>
          </cell>
          <cell r="K98">
            <v>6</v>
          </cell>
          <cell r="L98" t="str">
            <v>Changed designation from T345 to S124</v>
          </cell>
        </row>
        <row r="99">
          <cell r="A99" t="str">
            <v>RS 271</v>
          </cell>
          <cell r="B99">
            <v>93</v>
          </cell>
          <cell r="C99" t="str">
            <v>C</v>
          </cell>
          <cell r="D99" t="str">
            <v>T</v>
          </cell>
          <cell r="E99" t="str">
            <v>Kabyzala Village - Nsengere</v>
          </cell>
          <cell r="F99" t="str">
            <v>S124</v>
          </cell>
          <cell r="G99">
            <v>6</v>
          </cell>
          <cell r="H99">
            <v>14.6</v>
          </cell>
          <cell r="I99" t="str">
            <v>F</v>
          </cell>
          <cell r="J99" t="str">
            <v>LILONGWE</v>
          </cell>
          <cell r="K99">
            <v>6</v>
          </cell>
        </row>
        <row r="100">
          <cell r="A100" t="str">
            <v>RS 279</v>
          </cell>
          <cell r="B100">
            <v>101</v>
          </cell>
          <cell r="C100" t="str">
            <v>C</v>
          </cell>
          <cell r="D100" t="str">
            <v>T</v>
          </cell>
          <cell r="E100" t="str">
            <v>Mitundu - Sitima</v>
          </cell>
          <cell r="F100" t="str">
            <v>S124</v>
          </cell>
          <cell r="G100">
            <v>7</v>
          </cell>
          <cell r="H100">
            <v>3.6</v>
          </cell>
          <cell r="I100" t="str">
            <v>F</v>
          </cell>
          <cell r="J100" t="str">
            <v>LILONGWE</v>
          </cell>
          <cell r="K100">
            <v>6</v>
          </cell>
        </row>
        <row r="101">
          <cell r="A101" t="str">
            <v>RS 661</v>
          </cell>
          <cell r="B101">
            <v>483</v>
          </cell>
          <cell r="C101" t="str">
            <v>C</v>
          </cell>
          <cell r="D101" t="str">
            <v>T</v>
          </cell>
          <cell r="E101" t="str">
            <v>Sitima - Kambalanje</v>
          </cell>
          <cell r="F101" t="str">
            <v>S124</v>
          </cell>
          <cell r="G101">
            <v>8</v>
          </cell>
          <cell r="H101">
            <v>1.9</v>
          </cell>
          <cell r="I101" t="str">
            <v>F</v>
          </cell>
          <cell r="J101" t="str">
            <v>LILONGWE</v>
          </cell>
          <cell r="K101">
            <v>6</v>
          </cell>
          <cell r="L101" t="str">
            <v>Changed designation from D198 to S124</v>
          </cell>
        </row>
        <row r="102">
          <cell r="A102" t="str">
            <v>RS 284</v>
          </cell>
          <cell r="B102">
            <v>106</v>
          </cell>
          <cell r="C102" t="str">
            <v>C</v>
          </cell>
          <cell r="D102" t="str">
            <v>T</v>
          </cell>
          <cell r="E102" t="str">
            <v>Kambalanje - Chisendera</v>
          </cell>
          <cell r="F102" t="str">
            <v>S124</v>
          </cell>
          <cell r="G102">
            <v>9</v>
          </cell>
          <cell r="H102">
            <v>7.5</v>
          </cell>
          <cell r="I102" t="str">
            <v>F</v>
          </cell>
          <cell r="J102" t="str">
            <v>LILONGWE</v>
          </cell>
          <cell r="K102">
            <v>6</v>
          </cell>
        </row>
        <row r="103">
          <cell r="A103" t="str">
            <v>RS 286</v>
          </cell>
          <cell r="B103">
            <v>108</v>
          </cell>
          <cell r="C103" t="str">
            <v>C</v>
          </cell>
          <cell r="D103" t="str">
            <v>T</v>
          </cell>
          <cell r="E103" t="str">
            <v>Chisendera - Mlozesi</v>
          </cell>
          <cell r="F103" t="str">
            <v>S124</v>
          </cell>
          <cell r="G103">
            <v>10</v>
          </cell>
          <cell r="H103">
            <v>4.9000000000000004</v>
          </cell>
          <cell r="I103" t="str">
            <v>F</v>
          </cell>
          <cell r="J103" t="str">
            <v>LILONGWE</v>
          </cell>
          <cell r="K103">
            <v>6</v>
          </cell>
        </row>
        <row r="104">
          <cell r="A104" t="str">
            <v>RS 288</v>
          </cell>
          <cell r="B104">
            <v>110</v>
          </cell>
          <cell r="C104" t="str">
            <v>C</v>
          </cell>
          <cell r="D104" t="str">
            <v>T</v>
          </cell>
          <cell r="E104" t="str">
            <v>Mlozesi - Diamphwe River</v>
          </cell>
          <cell r="F104" t="str">
            <v>S124</v>
          </cell>
          <cell r="G104">
            <v>11</v>
          </cell>
          <cell r="H104">
            <v>4.5</v>
          </cell>
          <cell r="I104" t="str">
            <v>F</v>
          </cell>
          <cell r="J104" t="str">
            <v>LILONGWE</v>
          </cell>
          <cell r="K104">
            <v>6</v>
          </cell>
        </row>
        <row r="105">
          <cell r="A105" t="str">
            <v>RS 290</v>
          </cell>
          <cell r="B105">
            <v>112</v>
          </cell>
          <cell r="C105" t="str">
            <v>C</v>
          </cell>
          <cell r="D105" t="str">
            <v>T</v>
          </cell>
          <cell r="E105" t="str">
            <v>Diamphwe River - Chidewere</v>
          </cell>
          <cell r="F105" t="str">
            <v>S124</v>
          </cell>
          <cell r="G105">
            <v>12</v>
          </cell>
          <cell r="H105">
            <v>9.4</v>
          </cell>
          <cell r="I105" t="str">
            <v>F</v>
          </cell>
          <cell r="J105" t="str">
            <v>DEDZA</v>
          </cell>
          <cell r="K105">
            <v>6</v>
          </cell>
        </row>
        <row r="106">
          <cell r="A106" t="str">
            <v>RS 281</v>
          </cell>
          <cell r="B106">
            <v>103</v>
          </cell>
          <cell r="C106" t="str">
            <v>C</v>
          </cell>
          <cell r="D106" t="str">
            <v>T</v>
          </cell>
          <cell r="E106" t="str">
            <v>Chidewere - Lobi</v>
          </cell>
          <cell r="F106" t="str">
            <v>S124</v>
          </cell>
          <cell r="G106">
            <v>13</v>
          </cell>
          <cell r="H106">
            <v>13</v>
          </cell>
          <cell r="I106" t="str">
            <v>F</v>
          </cell>
          <cell r="J106" t="str">
            <v>DEDZA</v>
          </cell>
          <cell r="K106">
            <v>6</v>
          </cell>
          <cell r="L106" t="str">
            <v>Changed designation from D209 to T366</v>
          </cell>
        </row>
        <row r="107">
          <cell r="A107" t="str">
            <v>RS 283</v>
          </cell>
          <cell r="B107">
            <v>105</v>
          </cell>
          <cell r="C107" t="str">
            <v>C</v>
          </cell>
          <cell r="D107" t="str">
            <v>T</v>
          </cell>
          <cell r="E107" t="str">
            <v>Lobi - Maonde</v>
          </cell>
          <cell r="F107" t="str">
            <v>S124</v>
          </cell>
          <cell r="G107">
            <v>14</v>
          </cell>
          <cell r="H107">
            <v>5.9</v>
          </cell>
          <cell r="I107" t="str">
            <v>F</v>
          </cell>
          <cell r="J107" t="str">
            <v>DEDZA</v>
          </cell>
          <cell r="K107">
            <v>6</v>
          </cell>
        </row>
        <row r="108">
          <cell r="A108" t="str">
            <v>RS 280</v>
          </cell>
          <cell r="B108">
            <v>102</v>
          </cell>
          <cell r="C108" t="str">
            <v>C</v>
          </cell>
          <cell r="D108" t="str">
            <v>T</v>
          </cell>
          <cell r="E108" t="str">
            <v>Maonde - Kaliyodzi</v>
          </cell>
          <cell r="F108" t="str">
            <v>S124</v>
          </cell>
          <cell r="G108">
            <v>15</v>
          </cell>
          <cell r="H108">
            <v>1.8</v>
          </cell>
          <cell r="I108" t="str">
            <v>F</v>
          </cell>
          <cell r="J108" t="str">
            <v>DEDZA</v>
          </cell>
          <cell r="K108">
            <v>6</v>
          </cell>
          <cell r="L108" t="str">
            <v>Changed designation from UD to T367.</v>
          </cell>
        </row>
        <row r="109">
          <cell r="A109" t="str">
            <v>RS 291</v>
          </cell>
          <cell r="B109">
            <v>113</v>
          </cell>
          <cell r="C109" t="str">
            <v>C</v>
          </cell>
          <cell r="D109" t="str">
            <v>T</v>
          </cell>
          <cell r="E109" t="str">
            <v>Kaliyodzi - Jumbe</v>
          </cell>
          <cell r="F109" t="str">
            <v>S124</v>
          </cell>
          <cell r="G109">
            <v>16</v>
          </cell>
          <cell r="H109">
            <v>7.8</v>
          </cell>
          <cell r="I109" t="str">
            <v>F</v>
          </cell>
          <cell r="J109" t="str">
            <v>DEDZA</v>
          </cell>
          <cell r="K109">
            <v>6</v>
          </cell>
        </row>
        <row r="110">
          <cell r="A110" t="str">
            <v>RS 285</v>
          </cell>
          <cell r="B110">
            <v>107</v>
          </cell>
          <cell r="C110" t="str">
            <v>C</v>
          </cell>
          <cell r="D110" t="str">
            <v>T</v>
          </cell>
          <cell r="E110" t="str">
            <v>Jumbe - Mchaneka</v>
          </cell>
          <cell r="F110" t="str">
            <v>S124</v>
          </cell>
          <cell r="G110">
            <v>17</v>
          </cell>
          <cell r="H110">
            <v>4.8</v>
          </cell>
          <cell r="I110" t="str">
            <v>F</v>
          </cell>
          <cell r="J110" t="str">
            <v>DEDZA</v>
          </cell>
          <cell r="K110">
            <v>6</v>
          </cell>
        </row>
        <row r="111">
          <cell r="A111" t="str">
            <v>RS 293</v>
          </cell>
          <cell r="B111">
            <v>115</v>
          </cell>
          <cell r="C111" t="str">
            <v>C</v>
          </cell>
          <cell r="D111" t="str">
            <v>T</v>
          </cell>
          <cell r="E111" t="str">
            <v>Bunda - Nsendere</v>
          </cell>
          <cell r="F111" t="str">
            <v>S125</v>
          </cell>
          <cell r="G111">
            <v>3</v>
          </cell>
          <cell r="H111">
            <v>4.5999999999999996</v>
          </cell>
          <cell r="I111" t="str">
            <v>F</v>
          </cell>
          <cell r="J111" t="str">
            <v>LILONGWE</v>
          </cell>
          <cell r="K111">
            <v>6</v>
          </cell>
        </row>
        <row r="112">
          <cell r="A112" t="str">
            <v>RS 296</v>
          </cell>
          <cell r="B112">
            <v>118</v>
          </cell>
          <cell r="C112" t="str">
            <v>C</v>
          </cell>
          <cell r="D112" t="str">
            <v>T</v>
          </cell>
          <cell r="E112" t="str">
            <v>Nsendere - Mitundu</v>
          </cell>
          <cell r="F112" t="str">
            <v>S125</v>
          </cell>
          <cell r="G112">
            <v>4</v>
          </cell>
          <cell r="H112">
            <v>2.7</v>
          </cell>
          <cell r="I112" t="str">
            <v>F</v>
          </cell>
          <cell r="J112" t="str">
            <v>LILONGWE</v>
          </cell>
          <cell r="K112">
            <v>6</v>
          </cell>
        </row>
        <row r="113">
          <cell r="A113" t="str">
            <v>RS 300</v>
          </cell>
          <cell r="B113">
            <v>122</v>
          </cell>
          <cell r="C113" t="str">
            <v>C</v>
          </cell>
          <cell r="D113" t="str">
            <v>T</v>
          </cell>
          <cell r="E113" t="str">
            <v>junction M1 - Thete</v>
          </cell>
          <cell r="F113" t="str">
            <v>S126</v>
          </cell>
          <cell r="G113">
            <v>1</v>
          </cell>
          <cell r="H113">
            <v>18</v>
          </cell>
          <cell r="I113" t="str">
            <v>F</v>
          </cell>
          <cell r="J113" t="str">
            <v>DEDZA</v>
          </cell>
          <cell r="K113">
            <v>6</v>
          </cell>
          <cell r="L113" t="str">
            <v>Changed designation from D370 to T370</v>
          </cell>
        </row>
        <row r="114">
          <cell r="A114" t="str">
            <v>RS 301</v>
          </cell>
          <cell r="B114">
            <v>123</v>
          </cell>
          <cell r="C114" t="str">
            <v>C</v>
          </cell>
          <cell r="D114" t="str">
            <v>T</v>
          </cell>
          <cell r="E114" t="str">
            <v>Thete - Lobi</v>
          </cell>
          <cell r="F114" t="str">
            <v>S126</v>
          </cell>
          <cell r="G114">
            <v>2</v>
          </cell>
          <cell r="H114">
            <v>9.1</v>
          </cell>
          <cell r="I114" t="str">
            <v>F</v>
          </cell>
          <cell r="J114" t="str">
            <v>DEDZA</v>
          </cell>
          <cell r="K114">
            <v>6</v>
          </cell>
          <cell r="L114" t="str">
            <v>Changed designation from D370 to T370</v>
          </cell>
        </row>
        <row r="115">
          <cell r="A115" t="str">
            <v>RS 306</v>
          </cell>
          <cell r="B115">
            <v>128</v>
          </cell>
          <cell r="C115" t="str">
            <v>C</v>
          </cell>
          <cell r="D115" t="str">
            <v>T</v>
          </cell>
          <cell r="E115" t="str">
            <v>Masasa (junction M1) - Chapita</v>
          </cell>
          <cell r="F115" t="str">
            <v>S127</v>
          </cell>
          <cell r="G115">
            <v>1</v>
          </cell>
          <cell r="H115">
            <v>2.2000000000000002</v>
          </cell>
          <cell r="I115" t="str">
            <v>F</v>
          </cell>
          <cell r="J115" t="str">
            <v>DEDZA</v>
          </cell>
          <cell r="K115">
            <v>7</v>
          </cell>
        </row>
        <row r="116">
          <cell r="A116" t="str">
            <v>RS 302</v>
          </cell>
          <cell r="B116">
            <v>124</v>
          </cell>
          <cell r="C116" t="str">
            <v>C</v>
          </cell>
          <cell r="D116" t="str">
            <v>T</v>
          </cell>
          <cell r="E116" t="str">
            <v>Chapita - Khwekhwelele</v>
          </cell>
          <cell r="F116" t="str">
            <v>S127</v>
          </cell>
          <cell r="G116">
            <v>2</v>
          </cell>
          <cell r="H116">
            <v>16.5</v>
          </cell>
          <cell r="I116" t="str">
            <v>R</v>
          </cell>
          <cell r="J116" t="str">
            <v>DEDZA</v>
          </cell>
          <cell r="K116">
            <v>7</v>
          </cell>
        </row>
        <row r="117">
          <cell r="A117" t="str">
            <v>RS 303</v>
          </cell>
          <cell r="B117">
            <v>125</v>
          </cell>
          <cell r="C117" t="str">
            <v>C</v>
          </cell>
          <cell r="D117" t="str">
            <v>T</v>
          </cell>
          <cell r="E117" t="str">
            <v>Chitambe River - Mganja</v>
          </cell>
          <cell r="F117" t="str">
            <v>S127</v>
          </cell>
          <cell r="G117">
            <v>3</v>
          </cell>
          <cell r="H117">
            <v>3.7</v>
          </cell>
          <cell r="I117" t="str">
            <v>R</v>
          </cell>
          <cell r="J117" t="str">
            <v>DEDZA</v>
          </cell>
          <cell r="K117">
            <v>7</v>
          </cell>
        </row>
        <row r="118">
          <cell r="A118" t="str">
            <v>RS 305</v>
          </cell>
          <cell r="B118">
            <v>127</v>
          </cell>
          <cell r="C118" t="str">
            <v>C</v>
          </cell>
          <cell r="D118" t="str">
            <v>T</v>
          </cell>
          <cell r="E118" t="str">
            <v>Golomoti - Liwenga</v>
          </cell>
          <cell r="F118" t="str">
            <v>S127</v>
          </cell>
          <cell r="G118">
            <v>5</v>
          </cell>
          <cell r="H118">
            <v>5.6</v>
          </cell>
          <cell r="I118" t="str">
            <v>R</v>
          </cell>
          <cell r="J118" t="str">
            <v>DEDZA</v>
          </cell>
          <cell r="K118">
            <v>7</v>
          </cell>
        </row>
        <row r="119">
          <cell r="A119" t="str">
            <v>RS 304</v>
          </cell>
          <cell r="B119">
            <v>126</v>
          </cell>
          <cell r="C119" t="str">
            <v>C</v>
          </cell>
          <cell r="D119" t="str">
            <v>T</v>
          </cell>
          <cell r="E119" t="str">
            <v>Liwenga - Kapiri (junction M10)</v>
          </cell>
          <cell r="F119" t="str">
            <v>S127</v>
          </cell>
          <cell r="G119">
            <v>6</v>
          </cell>
          <cell r="H119">
            <v>12</v>
          </cell>
          <cell r="I119" t="str">
            <v>F</v>
          </cell>
          <cell r="J119" t="str">
            <v>DEDZA</v>
          </cell>
          <cell r="K119">
            <v>7</v>
          </cell>
        </row>
        <row r="120">
          <cell r="A120" t="str">
            <v>RS 342</v>
          </cell>
          <cell r="B120">
            <v>164</v>
          </cell>
          <cell r="C120" t="str">
            <v>S</v>
          </cell>
          <cell r="D120" t="str">
            <v>T</v>
          </cell>
          <cell r="E120" t="str">
            <v>Maganga - Kwilasya</v>
          </cell>
          <cell r="F120" t="str">
            <v>S129</v>
          </cell>
          <cell r="G120">
            <v>1</v>
          </cell>
          <cell r="H120">
            <v>13.8</v>
          </cell>
          <cell r="I120" t="str">
            <v>F</v>
          </cell>
          <cell r="J120" t="str">
            <v>MANGOCHI</v>
          </cell>
          <cell r="K120">
            <v>7</v>
          </cell>
          <cell r="L120" t="str">
            <v>Changed designation from S121 to T373</v>
          </cell>
        </row>
        <row r="121">
          <cell r="A121" t="str">
            <v>RS 344</v>
          </cell>
          <cell r="B121">
            <v>166</v>
          </cell>
          <cell r="C121" t="str">
            <v>S</v>
          </cell>
          <cell r="D121" t="str">
            <v>T</v>
          </cell>
          <cell r="E121" t="str">
            <v>Kwilasya - Makanjira</v>
          </cell>
          <cell r="F121" t="str">
            <v>S129</v>
          </cell>
          <cell r="G121">
            <v>2</v>
          </cell>
          <cell r="H121">
            <v>15.8</v>
          </cell>
          <cell r="I121" t="str">
            <v>F</v>
          </cell>
          <cell r="J121" t="str">
            <v>MANGOCHI</v>
          </cell>
          <cell r="K121">
            <v>7</v>
          </cell>
          <cell r="L121" t="str">
            <v>Changed designation from S121 to T373</v>
          </cell>
        </row>
        <row r="122">
          <cell r="A122" t="str">
            <v>RS 340</v>
          </cell>
          <cell r="B122">
            <v>162</v>
          </cell>
          <cell r="C122" t="str">
            <v>S</v>
          </cell>
          <cell r="D122" t="str">
            <v>T</v>
          </cell>
          <cell r="E122" t="str">
            <v>Makanjira - Chilawe</v>
          </cell>
          <cell r="F122" t="str">
            <v>S129</v>
          </cell>
          <cell r="G122">
            <v>3</v>
          </cell>
          <cell r="H122">
            <v>13.6</v>
          </cell>
          <cell r="I122" t="str">
            <v>F</v>
          </cell>
          <cell r="J122" t="str">
            <v>MANGOCHI</v>
          </cell>
          <cell r="K122">
            <v>7</v>
          </cell>
        </row>
        <row r="123">
          <cell r="A123" t="str">
            <v>RS 338</v>
          </cell>
          <cell r="B123">
            <v>160</v>
          </cell>
          <cell r="C123" t="str">
            <v>S</v>
          </cell>
          <cell r="D123" t="str">
            <v>T</v>
          </cell>
          <cell r="E123" t="str">
            <v>Chilawe - Binali</v>
          </cell>
          <cell r="F123" t="str">
            <v>S129</v>
          </cell>
          <cell r="G123">
            <v>4</v>
          </cell>
          <cell r="H123">
            <v>11.8</v>
          </cell>
          <cell r="I123" t="str">
            <v>F</v>
          </cell>
          <cell r="J123" t="str">
            <v>MANGOCHI</v>
          </cell>
          <cell r="K123">
            <v>7</v>
          </cell>
        </row>
        <row r="124">
          <cell r="A124" t="str">
            <v>RS 341</v>
          </cell>
          <cell r="B124">
            <v>163</v>
          </cell>
          <cell r="C124" t="str">
            <v>S</v>
          </cell>
          <cell r="D124" t="str">
            <v>T</v>
          </cell>
          <cell r="E124" t="str">
            <v>Binali - Mdala</v>
          </cell>
          <cell r="F124" t="str">
            <v>S129</v>
          </cell>
          <cell r="G124">
            <v>5</v>
          </cell>
          <cell r="H124">
            <v>7.9</v>
          </cell>
          <cell r="I124" t="str">
            <v>F</v>
          </cell>
          <cell r="J124" t="str">
            <v>MANGOCHI</v>
          </cell>
          <cell r="K124">
            <v>7</v>
          </cell>
        </row>
        <row r="125">
          <cell r="A125" t="str">
            <v>RS 335</v>
          </cell>
          <cell r="B125">
            <v>157</v>
          </cell>
          <cell r="C125" t="str">
            <v>S</v>
          </cell>
          <cell r="D125" t="str">
            <v>T</v>
          </cell>
          <cell r="E125" t="str">
            <v>Mdala - Unga River</v>
          </cell>
          <cell r="F125" t="str">
            <v>S129</v>
          </cell>
          <cell r="G125">
            <v>6</v>
          </cell>
          <cell r="H125">
            <v>5.4</v>
          </cell>
          <cell r="I125" t="str">
            <v>F</v>
          </cell>
          <cell r="J125" t="str">
            <v>MANGOCHI</v>
          </cell>
          <cell r="K125">
            <v>7</v>
          </cell>
          <cell r="L125" t="str">
            <v>Changed designation from D226 to T374</v>
          </cell>
        </row>
        <row r="126">
          <cell r="A126" t="str">
            <v>RS 346</v>
          </cell>
          <cell r="B126">
            <v>168</v>
          </cell>
          <cell r="C126" t="str">
            <v>S</v>
          </cell>
          <cell r="D126" t="str">
            <v>T</v>
          </cell>
          <cell r="E126" t="str">
            <v>Unga River - Lilembe River</v>
          </cell>
          <cell r="F126" t="str">
            <v>S129</v>
          </cell>
          <cell r="G126">
            <v>7</v>
          </cell>
          <cell r="H126">
            <v>8.1</v>
          </cell>
          <cell r="I126" t="str">
            <v>F</v>
          </cell>
          <cell r="J126" t="str">
            <v>MANGOCHI</v>
          </cell>
          <cell r="K126">
            <v>7</v>
          </cell>
        </row>
        <row r="127">
          <cell r="A127" t="str">
            <v>RS 334</v>
          </cell>
          <cell r="B127">
            <v>156</v>
          </cell>
          <cell r="C127" t="str">
            <v>S</v>
          </cell>
          <cell r="D127" t="str">
            <v>T</v>
          </cell>
          <cell r="E127" t="str">
            <v>Lilembe River - Lungwena River</v>
          </cell>
          <cell r="F127" t="str">
            <v>S129</v>
          </cell>
          <cell r="G127">
            <v>8</v>
          </cell>
          <cell r="H127">
            <v>23.5</v>
          </cell>
          <cell r="I127" t="str">
            <v>F</v>
          </cell>
          <cell r="J127" t="str">
            <v>MANGOCHI</v>
          </cell>
          <cell r="K127">
            <v>7</v>
          </cell>
        </row>
        <row r="128">
          <cell r="A128" t="str">
            <v>RS 345</v>
          </cell>
          <cell r="B128">
            <v>167</v>
          </cell>
          <cell r="C128" t="str">
            <v>S</v>
          </cell>
          <cell r="D128" t="str">
            <v>T</v>
          </cell>
          <cell r="E128" t="str">
            <v>Lungwena River - Malindi</v>
          </cell>
          <cell r="F128" t="str">
            <v>S129</v>
          </cell>
          <cell r="G128">
            <v>9</v>
          </cell>
          <cell r="H128">
            <v>14.3</v>
          </cell>
          <cell r="I128" t="str">
            <v>F</v>
          </cell>
          <cell r="J128" t="str">
            <v>MANGOCHI</v>
          </cell>
          <cell r="K128">
            <v>7</v>
          </cell>
        </row>
        <row r="129">
          <cell r="A129" t="str">
            <v>RS 336</v>
          </cell>
          <cell r="B129">
            <v>158</v>
          </cell>
          <cell r="C129" t="str">
            <v>S</v>
          </cell>
          <cell r="D129" t="str">
            <v>T</v>
          </cell>
          <cell r="E129" t="str">
            <v>Malindi - Chingo (junction M3)</v>
          </cell>
          <cell r="F129" t="str">
            <v>S129</v>
          </cell>
          <cell r="G129">
            <v>10</v>
          </cell>
          <cell r="H129">
            <v>12</v>
          </cell>
          <cell r="I129" t="str">
            <v>F</v>
          </cell>
          <cell r="J129" t="str">
            <v>MANGOCHI</v>
          </cell>
          <cell r="K129">
            <v>7</v>
          </cell>
        </row>
        <row r="130">
          <cell r="A130" t="str">
            <v>RS 350</v>
          </cell>
          <cell r="B130">
            <v>172</v>
          </cell>
          <cell r="C130" t="str">
            <v>S</v>
          </cell>
          <cell r="D130" t="str">
            <v>T</v>
          </cell>
          <cell r="E130" t="str">
            <v>Chiponde (junction M3) - Mandimba</v>
          </cell>
          <cell r="F130" t="str">
            <v>S131</v>
          </cell>
          <cell r="G130">
            <v>1</v>
          </cell>
          <cell r="H130">
            <v>1</v>
          </cell>
          <cell r="I130" t="str">
            <v>R</v>
          </cell>
          <cell r="J130" t="str">
            <v>MANGOCHI</v>
          </cell>
          <cell r="K130">
            <v>7</v>
          </cell>
        </row>
        <row r="131">
          <cell r="A131" t="str">
            <v>RS 353</v>
          </cell>
          <cell r="B131">
            <v>175</v>
          </cell>
          <cell r="C131" t="str">
            <v>S</v>
          </cell>
          <cell r="D131" t="str">
            <v>T</v>
          </cell>
          <cell r="E131" t="str">
            <v>Mandimba - Masuku</v>
          </cell>
          <cell r="F131" t="str">
            <v>S131</v>
          </cell>
          <cell r="G131">
            <v>2</v>
          </cell>
          <cell r="H131">
            <v>10.9</v>
          </cell>
          <cell r="I131" t="str">
            <v>F</v>
          </cell>
          <cell r="J131" t="str">
            <v>MANGOCHI</v>
          </cell>
          <cell r="K131">
            <v>8</v>
          </cell>
          <cell r="L131" t="str">
            <v xml:space="preserve">New section part of RS 78 </v>
          </cell>
        </row>
        <row r="132">
          <cell r="A132" t="str">
            <v>RS 356</v>
          </cell>
          <cell r="B132">
            <v>178</v>
          </cell>
          <cell r="C132" t="str">
            <v>S</v>
          </cell>
          <cell r="D132" t="str">
            <v>T</v>
          </cell>
          <cell r="E132" t="str">
            <v>Masuku - Nkumba</v>
          </cell>
          <cell r="F132" t="str">
            <v>S131</v>
          </cell>
          <cell r="G132">
            <v>3</v>
          </cell>
          <cell r="H132">
            <v>17.600000000000001</v>
          </cell>
          <cell r="I132" t="str">
            <v>R</v>
          </cell>
          <cell r="J132" t="str">
            <v>MACHINGA</v>
          </cell>
          <cell r="K132">
            <v>8</v>
          </cell>
        </row>
        <row r="133">
          <cell r="A133" t="str">
            <v>RS 349</v>
          </cell>
          <cell r="B133">
            <v>171</v>
          </cell>
          <cell r="C133" t="str">
            <v>S</v>
          </cell>
          <cell r="D133" t="str">
            <v>T</v>
          </cell>
          <cell r="E133" t="str">
            <v>Nkumba - Nselema</v>
          </cell>
          <cell r="F133" t="str">
            <v>S131</v>
          </cell>
          <cell r="G133">
            <v>4</v>
          </cell>
          <cell r="H133">
            <v>17.600000000000001</v>
          </cell>
          <cell r="I133" t="str">
            <v>R</v>
          </cell>
          <cell r="J133" t="str">
            <v>MACHINGA</v>
          </cell>
          <cell r="K133">
            <v>8</v>
          </cell>
        </row>
        <row r="134">
          <cell r="A134" t="str">
            <v>RS 355</v>
          </cell>
          <cell r="B134">
            <v>177</v>
          </cell>
          <cell r="C134" t="str">
            <v>S</v>
          </cell>
          <cell r="D134" t="str">
            <v>T</v>
          </cell>
          <cell r="E134" t="str">
            <v>Matope - Ntaja</v>
          </cell>
          <cell r="F134" t="str">
            <v>S131</v>
          </cell>
          <cell r="G134">
            <v>5</v>
          </cell>
          <cell r="H134">
            <v>7.5</v>
          </cell>
          <cell r="I134" t="str">
            <v>R</v>
          </cell>
          <cell r="J134" t="str">
            <v>MACHINGA</v>
          </cell>
          <cell r="K134">
            <v>8</v>
          </cell>
        </row>
        <row r="135">
          <cell r="A135" t="str">
            <v>RS 845</v>
          </cell>
          <cell r="B135" t="str">
            <v>n.a.</v>
          </cell>
          <cell r="C135" t="str">
            <v>S</v>
          </cell>
          <cell r="D135" t="str">
            <v>T</v>
          </cell>
          <cell r="E135" t="str">
            <v>Ntaja - Singwa</v>
          </cell>
          <cell r="F135" t="str">
            <v>S131</v>
          </cell>
          <cell r="G135">
            <v>6</v>
          </cell>
          <cell r="H135">
            <v>11.2</v>
          </cell>
          <cell r="I135" t="str">
            <v>R</v>
          </cell>
          <cell r="J135" t="str">
            <v>MACHINGA</v>
          </cell>
          <cell r="K135">
            <v>8</v>
          </cell>
          <cell r="L135" t="str">
            <v>New section added to cover origional RS 352</v>
          </cell>
        </row>
        <row r="136">
          <cell r="A136" t="str">
            <v>RS 347</v>
          </cell>
          <cell r="B136">
            <v>169</v>
          </cell>
          <cell r="C136" t="str">
            <v>S</v>
          </cell>
          <cell r="D136" t="str">
            <v>T</v>
          </cell>
          <cell r="E136" t="str">
            <v>Singwa - Nsanama</v>
          </cell>
          <cell r="F136" t="str">
            <v>S131</v>
          </cell>
          <cell r="G136">
            <v>7</v>
          </cell>
          <cell r="H136">
            <v>13.2</v>
          </cell>
          <cell r="I136" t="str">
            <v>R</v>
          </cell>
          <cell r="J136" t="str">
            <v>MACHINGA</v>
          </cell>
          <cell r="K136">
            <v>8</v>
          </cell>
          <cell r="L136" t="str">
            <v>Changed designation from M16 to M14</v>
          </cell>
        </row>
        <row r="137">
          <cell r="A137" t="str">
            <v>RS 351</v>
          </cell>
          <cell r="B137">
            <v>173</v>
          </cell>
          <cell r="C137" t="str">
            <v>S</v>
          </cell>
          <cell r="D137" t="str">
            <v>T</v>
          </cell>
          <cell r="E137" t="str">
            <v>Nsanama - Naminga</v>
          </cell>
          <cell r="F137" t="str">
            <v>S131</v>
          </cell>
          <cell r="G137">
            <v>8</v>
          </cell>
          <cell r="H137">
            <v>8.6999999999999993</v>
          </cell>
          <cell r="I137" t="str">
            <v>R</v>
          </cell>
          <cell r="J137" t="str">
            <v>MACHINGA</v>
          </cell>
          <cell r="K137">
            <v>8</v>
          </cell>
          <cell r="L137" t="str">
            <v xml:space="preserve">Changed designation from M16 to M14 </v>
          </cell>
        </row>
        <row r="138">
          <cell r="A138" t="str">
            <v>RS 685</v>
          </cell>
          <cell r="B138">
            <v>507</v>
          </cell>
          <cell r="C138" t="str">
            <v>S</v>
          </cell>
          <cell r="D138" t="str">
            <v>T</v>
          </cell>
          <cell r="E138" t="str">
            <v>Singwa (junction S131) - Mbonechera</v>
          </cell>
          <cell r="F138" t="str">
            <v>S132</v>
          </cell>
          <cell r="G138">
            <v>1</v>
          </cell>
          <cell r="H138">
            <v>6.6</v>
          </cell>
          <cell r="I138" t="str">
            <v>R</v>
          </cell>
          <cell r="J138" t="str">
            <v>MACHINGA</v>
          </cell>
          <cell r="K138">
            <v>8</v>
          </cell>
          <cell r="L138" t="str">
            <v>Changed designation from T388 to S132</v>
          </cell>
        </row>
        <row r="139">
          <cell r="A139" t="str">
            <v>RS 358</v>
          </cell>
          <cell r="B139">
            <v>180</v>
          </cell>
          <cell r="C139" t="str">
            <v>S</v>
          </cell>
          <cell r="D139" t="str">
            <v>T</v>
          </cell>
          <cell r="E139" t="str">
            <v>Mbonechera - Mweso</v>
          </cell>
          <cell r="F139" t="str">
            <v>S132</v>
          </cell>
          <cell r="G139">
            <v>2</v>
          </cell>
          <cell r="H139">
            <v>11</v>
          </cell>
          <cell r="I139" t="str">
            <v>R</v>
          </cell>
          <cell r="J139" t="str">
            <v>MACHINGA</v>
          </cell>
          <cell r="K139">
            <v>8</v>
          </cell>
          <cell r="L139" t="str">
            <v>Changed designation from M5 to M14</v>
          </cell>
        </row>
        <row r="140">
          <cell r="A140" t="str">
            <v>RS 357</v>
          </cell>
          <cell r="B140">
            <v>179</v>
          </cell>
          <cell r="C140" t="str">
            <v>S</v>
          </cell>
          <cell r="D140" t="str">
            <v>T</v>
          </cell>
          <cell r="E140" t="str">
            <v>Mweso - Namandanje River</v>
          </cell>
          <cell r="F140" t="str">
            <v>S132</v>
          </cell>
          <cell r="G140">
            <v>3</v>
          </cell>
          <cell r="H140">
            <v>3</v>
          </cell>
          <cell r="I140" t="str">
            <v>R</v>
          </cell>
          <cell r="J140" t="str">
            <v>MACHINGA</v>
          </cell>
          <cell r="K140">
            <v>8</v>
          </cell>
          <cell r="L140" t="str">
            <v xml:space="preserve">Changed designation from S120 to M18 </v>
          </cell>
        </row>
        <row r="141">
          <cell r="A141" t="str">
            <v>RS 359</v>
          </cell>
          <cell r="B141">
            <v>181</v>
          </cell>
          <cell r="C141" t="str">
            <v>S</v>
          </cell>
          <cell r="D141" t="str">
            <v>T</v>
          </cell>
          <cell r="E141" t="str">
            <v>Balaka - Mbela</v>
          </cell>
          <cell r="F141" t="str">
            <v>S133</v>
          </cell>
          <cell r="G141">
            <v>1</v>
          </cell>
          <cell r="H141">
            <v>14.5</v>
          </cell>
          <cell r="I141" t="str">
            <v>R</v>
          </cell>
          <cell r="J141" t="str">
            <v>MACHINGA</v>
          </cell>
          <cell r="K141">
            <v>8</v>
          </cell>
          <cell r="L141" t="str">
            <v>Changed designation from D231 to T379</v>
          </cell>
        </row>
        <row r="142">
          <cell r="A142" t="str">
            <v>RS 361</v>
          </cell>
          <cell r="B142">
            <v>183</v>
          </cell>
          <cell r="C142" t="str">
            <v>S</v>
          </cell>
          <cell r="D142" t="str">
            <v>T</v>
          </cell>
          <cell r="E142" t="str">
            <v>Mbela - Mzimundilinde</v>
          </cell>
          <cell r="F142" t="str">
            <v>S133</v>
          </cell>
          <cell r="G142">
            <v>2</v>
          </cell>
          <cell r="H142">
            <v>7.9</v>
          </cell>
          <cell r="I142" t="str">
            <v>F</v>
          </cell>
          <cell r="J142" t="str">
            <v>MACHINGA</v>
          </cell>
          <cell r="K142">
            <v>8</v>
          </cell>
          <cell r="L142" t="str">
            <v>Changed designation from D231 to T379</v>
          </cell>
        </row>
        <row r="143">
          <cell r="A143" t="str">
            <v>RS 360</v>
          </cell>
          <cell r="B143">
            <v>182</v>
          </cell>
          <cell r="C143" t="str">
            <v>S</v>
          </cell>
          <cell r="D143" t="str">
            <v>T</v>
          </cell>
          <cell r="E143" t="str">
            <v>Mzimundilinde - Hoba</v>
          </cell>
          <cell r="F143" t="str">
            <v>S133</v>
          </cell>
          <cell r="G143">
            <v>3</v>
          </cell>
          <cell r="H143">
            <v>6</v>
          </cell>
          <cell r="I143" t="str">
            <v>F</v>
          </cell>
          <cell r="J143" t="str">
            <v>MACHINGA</v>
          </cell>
          <cell r="K143">
            <v>8</v>
          </cell>
          <cell r="L143" t="str">
            <v>Changed designation from T361 to M30</v>
          </cell>
        </row>
        <row r="144">
          <cell r="A144" t="str">
            <v>RS 310</v>
          </cell>
          <cell r="B144">
            <v>132</v>
          </cell>
          <cell r="C144" t="str">
            <v>C</v>
          </cell>
          <cell r="D144" t="str">
            <v>T</v>
          </cell>
          <cell r="E144" t="str">
            <v>Kasinje (junction M5) - Mtambalika</v>
          </cell>
          <cell r="F144" t="str">
            <v>S134</v>
          </cell>
          <cell r="G144">
            <v>1</v>
          </cell>
          <cell r="H144">
            <v>5.0999999999999996</v>
          </cell>
          <cell r="I144" t="str">
            <v>H</v>
          </cell>
          <cell r="J144" t="str">
            <v>NTCHEU</v>
          </cell>
          <cell r="K144">
            <v>8</v>
          </cell>
        </row>
        <row r="145">
          <cell r="A145" t="str">
            <v>RS 311</v>
          </cell>
          <cell r="B145">
            <v>133</v>
          </cell>
          <cell r="C145" t="str">
            <v>C</v>
          </cell>
          <cell r="D145" t="str">
            <v>T</v>
          </cell>
          <cell r="E145" t="str">
            <v>Mtambalika - Kandeu</v>
          </cell>
          <cell r="F145" t="str">
            <v>S134</v>
          </cell>
          <cell r="G145">
            <v>2</v>
          </cell>
          <cell r="H145">
            <v>8.4</v>
          </cell>
          <cell r="I145" t="str">
            <v>H</v>
          </cell>
          <cell r="J145" t="str">
            <v>NTCHEU</v>
          </cell>
          <cell r="K145">
            <v>8</v>
          </cell>
          <cell r="L145" t="str">
            <v>Changed from urban to trunk</v>
          </cell>
        </row>
        <row r="146">
          <cell r="A146" t="str">
            <v>RS 308</v>
          </cell>
          <cell r="B146">
            <v>130</v>
          </cell>
          <cell r="C146" t="str">
            <v>C</v>
          </cell>
          <cell r="D146" t="str">
            <v>T</v>
          </cell>
          <cell r="E146" t="str">
            <v>Kandeu - Sitolo</v>
          </cell>
          <cell r="F146" t="str">
            <v>S134</v>
          </cell>
          <cell r="G146">
            <v>3</v>
          </cell>
          <cell r="H146">
            <v>4.8</v>
          </cell>
          <cell r="I146" t="str">
            <v>M</v>
          </cell>
          <cell r="J146" t="str">
            <v>NTCHEU</v>
          </cell>
          <cell r="K146">
            <v>8</v>
          </cell>
        </row>
        <row r="147">
          <cell r="A147" t="str">
            <v>RS 309</v>
          </cell>
          <cell r="B147">
            <v>131</v>
          </cell>
          <cell r="C147" t="str">
            <v>C</v>
          </cell>
          <cell r="D147" t="str">
            <v>T</v>
          </cell>
          <cell r="E147" t="str">
            <v>Sitolo - Kabekele</v>
          </cell>
          <cell r="F147" t="str">
            <v>S134</v>
          </cell>
          <cell r="G147">
            <v>4</v>
          </cell>
          <cell r="H147">
            <v>4.7</v>
          </cell>
          <cell r="I147" t="str">
            <v>H</v>
          </cell>
          <cell r="J147" t="str">
            <v>NTCHEU</v>
          </cell>
          <cell r="K147">
            <v>8</v>
          </cell>
          <cell r="L147" t="str">
            <v>Changed designation from D226 to T381</v>
          </cell>
        </row>
        <row r="148">
          <cell r="A148" t="str">
            <v>RS 312</v>
          </cell>
          <cell r="B148">
            <v>134</v>
          </cell>
          <cell r="C148" t="str">
            <v>C</v>
          </cell>
          <cell r="D148" t="str">
            <v>T</v>
          </cell>
          <cell r="E148" t="str">
            <v>Kabekele - Kansapato (junction T384)</v>
          </cell>
          <cell r="F148" t="str">
            <v>S134</v>
          </cell>
          <cell r="G148">
            <v>6</v>
          </cell>
          <cell r="H148">
            <v>7.8</v>
          </cell>
          <cell r="I148" t="str">
            <v>R</v>
          </cell>
          <cell r="J148" t="str">
            <v>NTCHEU</v>
          </cell>
          <cell r="K148">
            <v>8</v>
          </cell>
          <cell r="L148" t="str">
            <v>Part currently bitumen</v>
          </cell>
        </row>
        <row r="149">
          <cell r="A149" t="str">
            <v>RS 644</v>
          </cell>
          <cell r="B149">
            <v>466</v>
          </cell>
          <cell r="C149" t="str">
            <v>C</v>
          </cell>
          <cell r="D149" t="str">
            <v>T</v>
          </cell>
          <cell r="E149" t="str">
            <v>Kazembe - Ntcheu (junction M1)</v>
          </cell>
          <cell r="F149" t="str">
            <v>S134</v>
          </cell>
          <cell r="G149">
            <v>8</v>
          </cell>
          <cell r="H149">
            <v>9</v>
          </cell>
          <cell r="I149" t="str">
            <v>FL</v>
          </cell>
          <cell r="J149" t="str">
            <v>NTCHEU</v>
          </cell>
          <cell r="K149">
            <v>8</v>
          </cell>
          <cell r="L149" t="str">
            <v>Changed designation from T384 to S134</v>
          </cell>
        </row>
        <row r="150">
          <cell r="A150" t="str">
            <v>RS 295</v>
          </cell>
          <cell r="B150">
            <v>117</v>
          </cell>
          <cell r="C150" t="str">
            <v>C</v>
          </cell>
          <cell r="D150" t="str">
            <v>T</v>
          </cell>
          <cell r="E150" t="str">
            <v>Biriwiri (junction M1) - Kalonga</v>
          </cell>
          <cell r="F150" t="str">
            <v>S135</v>
          </cell>
          <cell r="G150">
            <v>1</v>
          </cell>
          <cell r="H150">
            <v>13.7</v>
          </cell>
          <cell r="I150" t="str">
            <v>R</v>
          </cell>
          <cell r="J150" t="str">
            <v>NTCHEU</v>
          </cell>
          <cell r="K150">
            <v>8</v>
          </cell>
          <cell r="L150" t="str">
            <v>Changed designation from S124 to S135</v>
          </cell>
        </row>
        <row r="151">
          <cell r="A151" t="str">
            <v>RS 299</v>
          </cell>
          <cell r="B151">
            <v>121</v>
          </cell>
          <cell r="C151" t="str">
            <v>C</v>
          </cell>
          <cell r="D151" t="str">
            <v>T</v>
          </cell>
          <cell r="E151" t="str">
            <v>Kalonga - Biliate</v>
          </cell>
          <cell r="F151" t="str">
            <v>S135</v>
          </cell>
          <cell r="G151">
            <v>2</v>
          </cell>
          <cell r="H151">
            <v>20.9</v>
          </cell>
          <cell r="I151" t="str">
            <v>R</v>
          </cell>
          <cell r="J151" t="str">
            <v>NTCHEU</v>
          </cell>
          <cell r="K151">
            <v>8</v>
          </cell>
          <cell r="L151" t="str">
            <v>Changed designation from S124 to S135</v>
          </cell>
        </row>
        <row r="152">
          <cell r="A152" t="str">
            <v>RS 297</v>
          </cell>
          <cell r="B152">
            <v>119</v>
          </cell>
          <cell r="C152" t="str">
            <v>C</v>
          </cell>
          <cell r="D152" t="str">
            <v>T</v>
          </cell>
          <cell r="E152" t="str">
            <v>Biliate - Doviko</v>
          </cell>
          <cell r="F152" t="str">
            <v>S135</v>
          </cell>
          <cell r="G152">
            <v>3</v>
          </cell>
          <cell r="H152">
            <v>11.2</v>
          </cell>
          <cell r="I152" t="str">
            <v>FL</v>
          </cell>
          <cell r="J152" t="str">
            <v>NTCHEU</v>
          </cell>
          <cell r="K152">
            <v>8</v>
          </cell>
          <cell r="L152" t="str">
            <v>Changed designation from S124 to S135</v>
          </cell>
        </row>
        <row r="153">
          <cell r="A153" t="str">
            <v>RS 313</v>
          </cell>
          <cell r="B153">
            <v>135</v>
          </cell>
          <cell r="C153" t="str">
            <v>C</v>
          </cell>
          <cell r="D153" t="str">
            <v>T</v>
          </cell>
          <cell r="E153" t="str">
            <v>Doviko - Chilengo</v>
          </cell>
          <cell r="F153" t="str">
            <v>S135</v>
          </cell>
          <cell r="G153">
            <v>4</v>
          </cell>
          <cell r="H153">
            <v>20.5</v>
          </cell>
          <cell r="I153" t="str">
            <v>H</v>
          </cell>
          <cell r="J153" t="str">
            <v>NTCHEU</v>
          </cell>
          <cell r="K153">
            <v>8</v>
          </cell>
        </row>
        <row r="154">
          <cell r="A154" t="str">
            <v>RS 716</v>
          </cell>
          <cell r="B154">
            <v>538</v>
          </cell>
          <cell r="C154" t="str">
            <v>S</v>
          </cell>
          <cell r="D154" t="str">
            <v>T</v>
          </cell>
          <cell r="E154" t="str">
            <v>Chilengo - Kweneza</v>
          </cell>
          <cell r="F154" t="str">
            <v>S135</v>
          </cell>
          <cell r="G154">
            <v>6</v>
          </cell>
          <cell r="H154">
            <v>10.7</v>
          </cell>
          <cell r="I154" t="str">
            <v>R</v>
          </cell>
          <cell r="J154" t="str">
            <v>MWANZA</v>
          </cell>
          <cell r="K154">
            <v>8</v>
          </cell>
          <cell r="L154" t="str">
            <v>Changed designation from T398 to S135</v>
          </cell>
        </row>
        <row r="155">
          <cell r="A155" t="str">
            <v>RS 715</v>
          </cell>
          <cell r="B155">
            <v>537</v>
          </cell>
          <cell r="C155" t="str">
            <v>S</v>
          </cell>
          <cell r="D155" t="str">
            <v>T</v>
          </cell>
          <cell r="E155" t="str">
            <v>Kweneza - Kanjiwa</v>
          </cell>
          <cell r="F155" t="str">
            <v>S135</v>
          </cell>
          <cell r="G155">
            <v>7</v>
          </cell>
          <cell r="H155">
            <v>8.4</v>
          </cell>
          <cell r="I155" t="str">
            <v>H</v>
          </cell>
          <cell r="J155" t="str">
            <v>MWANZA</v>
          </cell>
          <cell r="K155">
            <v>8</v>
          </cell>
          <cell r="L155" t="str">
            <v>Changed designation from T398 to S135</v>
          </cell>
        </row>
        <row r="156">
          <cell r="A156" t="str">
            <v>RS 365</v>
          </cell>
          <cell r="B156">
            <v>187</v>
          </cell>
          <cell r="C156" t="str">
            <v>S</v>
          </cell>
          <cell r="D156" t="str">
            <v>T</v>
          </cell>
          <cell r="E156" t="str">
            <v>Kanjiwa - Chipondeni</v>
          </cell>
          <cell r="F156" t="str">
            <v>S135</v>
          </cell>
          <cell r="G156">
            <v>8</v>
          </cell>
          <cell r="H156">
            <v>22.2</v>
          </cell>
          <cell r="I156" t="str">
            <v>H</v>
          </cell>
          <cell r="J156" t="str">
            <v>MWANZA</v>
          </cell>
          <cell r="K156">
            <v>9</v>
          </cell>
        </row>
        <row r="157">
          <cell r="A157" t="str">
            <v>RS 362</v>
          </cell>
          <cell r="B157">
            <v>184</v>
          </cell>
          <cell r="C157" t="str">
            <v>S</v>
          </cell>
          <cell r="D157" t="str">
            <v>T</v>
          </cell>
          <cell r="E157" t="str">
            <v>Chipondeni - Kunenekude</v>
          </cell>
          <cell r="F157" t="str">
            <v>S135</v>
          </cell>
          <cell r="G157">
            <v>9</v>
          </cell>
          <cell r="H157">
            <v>5.5</v>
          </cell>
          <cell r="I157" t="str">
            <v>H</v>
          </cell>
          <cell r="J157" t="str">
            <v>MWANZA</v>
          </cell>
          <cell r="K157">
            <v>9</v>
          </cell>
          <cell r="L157" t="str">
            <v>Changed designation from M15 to S128</v>
          </cell>
        </row>
        <row r="158">
          <cell r="A158" t="str">
            <v>RS 363</v>
          </cell>
          <cell r="B158">
            <v>185</v>
          </cell>
          <cell r="C158" t="str">
            <v>S</v>
          </cell>
          <cell r="D158" t="str">
            <v>T</v>
          </cell>
          <cell r="E158" t="str">
            <v>Kunenekude - Mwanza Admarc</v>
          </cell>
          <cell r="F158" t="str">
            <v>S135</v>
          </cell>
          <cell r="G158">
            <v>10</v>
          </cell>
          <cell r="H158">
            <v>12</v>
          </cell>
          <cell r="I158" t="str">
            <v>H</v>
          </cell>
          <cell r="J158" t="str">
            <v>MWANZA</v>
          </cell>
          <cell r="K158">
            <v>9</v>
          </cell>
        </row>
        <row r="159">
          <cell r="A159" t="str">
            <v>RS 364</v>
          </cell>
          <cell r="B159">
            <v>186</v>
          </cell>
          <cell r="C159" t="str">
            <v>S</v>
          </cell>
          <cell r="D159" t="str">
            <v>T</v>
          </cell>
          <cell r="E159" t="str">
            <v>Mwanza Admarc - Liwonde Village (junction M6)</v>
          </cell>
          <cell r="F159" t="str">
            <v>S135</v>
          </cell>
          <cell r="G159">
            <v>11</v>
          </cell>
          <cell r="H159">
            <v>3.8</v>
          </cell>
          <cell r="I159" t="str">
            <v>R</v>
          </cell>
          <cell r="J159" t="str">
            <v>MWANZA</v>
          </cell>
          <cell r="K159">
            <v>9</v>
          </cell>
        </row>
        <row r="160">
          <cell r="A160" t="str">
            <v>RS 367</v>
          </cell>
          <cell r="B160">
            <v>189</v>
          </cell>
          <cell r="C160" t="str">
            <v>S</v>
          </cell>
          <cell r="D160" t="str">
            <v>T</v>
          </cell>
          <cell r="E160" t="str">
            <v>Mwanza (junction M6) - Chimulango</v>
          </cell>
          <cell r="F160" t="str">
            <v>S136</v>
          </cell>
          <cell r="G160">
            <v>1</v>
          </cell>
          <cell r="H160">
            <v>10.7</v>
          </cell>
          <cell r="I160" t="str">
            <v>R</v>
          </cell>
          <cell r="J160" t="str">
            <v>MWANZA</v>
          </cell>
          <cell r="K160">
            <v>9</v>
          </cell>
        </row>
        <row r="161">
          <cell r="A161" t="str">
            <v>RS 374</v>
          </cell>
          <cell r="B161">
            <v>196</v>
          </cell>
          <cell r="C161" t="str">
            <v>S</v>
          </cell>
          <cell r="D161" t="str">
            <v>T</v>
          </cell>
          <cell r="E161" t="str">
            <v>Chimulango - Chikoleka</v>
          </cell>
          <cell r="F161" t="str">
            <v>S136</v>
          </cell>
          <cell r="G161">
            <v>2</v>
          </cell>
          <cell r="H161">
            <v>5.9</v>
          </cell>
          <cell r="I161" t="str">
            <v>R</v>
          </cell>
          <cell r="J161" t="str">
            <v>MWANZA</v>
          </cell>
          <cell r="K161">
            <v>9</v>
          </cell>
          <cell r="L161" t="str">
            <v>Changed designation from S142 to S139</v>
          </cell>
        </row>
        <row r="162">
          <cell r="A162" t="str">
            <v>RS 372</v>
          </cell>
          <cell r="B162">
            <v>194</v>
          </cell>
          <cell r="C162" t="str">
            <v>S</v>
          </cell>
          <cell r="D162" t="str">
            <v>T</v>
          </cell>
          <cell r="E162" t="str">
            <v>Chikoleka - Thambani</v>
          </cell>
          <cell r="F162" t="str">
            <v>S136</v>
          </cell>
          <cell r="G162">
            <v>3</v>
          </cell>
          <cell r="H162">
            <v>6.6</v>
          </cell>
          <cell r="I162" t="str">
            <v>H</v>
          </cell>
          <cell r="J162" t="str">
            <v>MWANZA</v>
          </cell>
          <cell r="K162">
            <v>9</v>
          </cell>
        </row>
        <row r="163">
          <cell r="A163" t="str">
            <v>RS 370</v>
          </cell>
          <cell r="B163">
            <v>192</v>
          </cell>
          <cell r="C163" t="str">
            <v>S</v>
          </cell>
          <cell r="D163" t="str">
            <v>T</v>
          </cell>
          <cell r="E163" t="str">
            <v>Thambani - Ngoma River</v>
          </cell>
          <cell r="F163" t="str">
            <v>S136</v>
          </cell>
          <cell r="G163">
            <v>4</v>
          </cell>
          <cell r="H163">
            <v>7.5</v>
          </cell>
          <cell r="I163" t="str">
            <v>R</v>
          </cell>
          <cell r="J163" t="str">
            <v>MWANZA</v>
          </cell>
          <cell r="K163">
            <v>9</v>
          </cell>
        </row>
        <row r="164">
          <cell r="A164" t="str">
            <v>RS 371</v>
          </cell>
          <cell r="B164">
            <v>193</v>
          </cell>
          <cell r="C164" t="str">
            <v>S</v>
          </cell>
          <cell r="D164" t="str">
            <v>T</v>
          </cell>
          <cell r="E164" t="str">
            <v>Ngoma River - Changoima</v>
          </cell>
          <cell r="F164" t="str">
            <v>S136</v>
          </cell>
          <cell r="G164">
            <v>5</v>
          </cell>
          <cell r="H164">
            <v>10.9</v>
          </cell>
          <cell r="I164" t="str">
            <v>FL</v>
          </cell>
          <cell r="J164" t="str">
            <v>CHIKWAWA</v>
          </cell>
          <cell r="K164">
            <v>9</v>
          </cell>
        </row>
        <row r="165">
          <cell r="A165" t="str">
            <v>RS 376</v>
          </cell>
          <cell r="B165">
            <v>198</v>
          </cell>
          <cell r="C165" t="str">
            <v>S</v>
          </cell>
          <cell r="D165" t="str">
            <v>T</v>
          </cell>
          <cell r="E165" t="str">
            <v>Changoima - Balalika</v>
          </cell>
          <cell r="F165" t="str">
            <v>S136</v>
          </cell>
          <cell r="G165">
            <v>6</v>
          </cell>
          <cell r="H165">
            <v>9.1</v>
          </cell>
          <cell r="I165" t="str">
            <v>R</v>
          </cell>
          <cell r="J165" t="str">
            <v>CHIKWAWA</v>
          </cell>
          <cell r="K165">
            <v>9</v>
          </cell>
          <cell r="L165" t="str">
            <v>Changed from feeder to trunk as bitumen road</v>
          </cell>
        </row>
        <row r="166">
          <cell r="A166" t="str">
            <v>RS 369</v>
          </cell>
          <cell r="B166">
            <v>191</v>
          </cell>
          <cell r="C166" t="str">
            <v>S</v>
          </cell>
          <cell r="D166" t="str">
            <v>T</v>
          </cell>
          <cell r="E166" t="str">
            <v>Balalika - Mwanza River</v>
          </cell>
          <cell r="F166" t="str">
            <v>S136</v>
          </cell>
          <cell r="G166">
            <v>7</v>
          </cell>
          <cell r="H166">
            <v>10.4</v>
          </cell>
          <cell r="I166" t="str">
            <v>R</v>
          </cell>
          <cell r="J166" t="str">
            <v>CHIKWAWA</v>
          </cell>
          <cell r="K166">
            <v>9</v>
          </cell>
          <cell r="L166" t="str">
            <v>Changed designation from S116 to T334. Changed to trunk</v>
          </cell>
        </row>
        <row r="167">
          <cell r="A167" t="str">
            <v>RS 377</v>
          </cell>
          <cell r="B167">
            <v>199</v>
          </cell>
          <cell r="C167" t="str">
            <v>S</v>
          </cell>
          <cell r="D167" t="str">
            <v>T</v>
          </cell>
          <cell r="E167" t="str">
            <v>Mwanza River - Nkhongono</v>
          </cell>
          <cell r="F167" t="str">
            <v>S136</v>
          </cell>
          <cell r="G167">
            <v>8</v>
          </cell>
          <cell r="H167">
            <v>16.399999999999999</v>
          </cell>
          <cell r="I167" t="str">
            <v>F</v>
          </cell>
          <cell r="J167" t="str">
            <v>CHIKWAWA</v>
          </cell>
          <cell r="K167">
            <v>9</v>
          </cell>
        </row>
        <row r="168">
          <cell r="A168" t="str">
            <v>RS 366</v>
          </cell>
          <cell r="B168">
            <v>188</v>
          </cell>
          <cell r="C168" t="str">
            <v>S</v>
          </cell>
          <cell r="D168" t="str">
            <v>T</v>
          </cell>
          <cell r="E168" t="str">
            <v>Nkhongono - Fombe</v>
          </cell>
          <cell r="F168" t="str">
            <v>S136</v>
          </cell>
          <cell r="G168">
            <v>9</v>
          </cell>
          <cell r="H168">
            <v>10.8</v>
          </cell>
          <cell r="I168" t="str">
            <v>R</v>
          </cell>
          <cell r="J168" t="str">
            <v>CHIKWAWA</v>
          </cell>
          <cell r="K168">
            <v>9</v>
          </cell>
          <cell r="L168" t="str">
            <v>Changed designation from D232 to T387</v>
          </cell>
        </row>
        <row r="169">
          <cell r="A169" t="str">
            <v>RS 378</v>
          </cell>
          <cell r="B169">
            <v>200</v>
          </cell>
          <cell r="C169" t="str">
            <v>S</v>
          </cell>
          <cell r="D169" t="str">
            <v>T</v>
          </cell>
          <cell r="E169" t="str">
            <v>Fombe - Chikwawa (junction T416)</v>
          </cell>
          <cell r="F169" t="str">
            <v>S136</v>
          </cell>
          <cell r="G169">
            <v>10</v>
          </cell>
          <cell r="H169">
            <v>8</v>
          </cell>
          <cell r="I169" t="str">
            <v>P</v>
          </cell>
          <cell r="J169" t="str">
            <v>CHIKWAWA</v>
          </cell>
          <cell r="K169">
            <v>9</v>
          </cell>
          <cell r="L169" t="str">
            <v>Changed designation from D232 to T387</v>
          </cell>
        </row>
        <row r="170">
          <cell r="A170" t="str">
            <v>RS 379</v>
          </cell>
          <cell r="B170">
            <v>201</v>
          </cell>
          <cell r="C170" t="str">
            <v>S</v>
          </cell>
          <cell r="D170" t="str">
            <v>T</v>
          </cell>
          <cell r="E170" t="str">
            <v>Moffati (junction M6) - Feremu</v>
          </cell>
          <cell r="F170" t="str">
            <v>S137</v>
          </cell>
          <cell r="G170">
            <v>1</v>
          </cell>
          <cell r="H170">
            <v>10.1</v>
          </cell>
          <cell r="I170" t="str">
            <v>R</v>
          </cell>
          <cell r="J170" t="str">
            <v>MWANZA</v>
          </cell>
          <cell r="K170">
            <v>9</v>
          </cell>
        </row>
        <row r="171">
          <cell r="A171" t="str">
            <v>RS 380</v>
          </cell>
          <cell r="B171">
            <v>202</v>
          </cell>
          <cell r="C171" t="str">
            <v>S</v>
          </cell>
          <cell r="D171" t="str">
            <v>T</v>
          </cell>
          <cell r="E171" t="str">
            <v>Feremu - Mpatamanga Gorge</v>
          </cell>
          <cell r="F171" t="str">
            <v>S137</v>
          </cell>
          <cell r="G171">
            <v>2</v>
          </cell>
          <cell r="H171">
            <v>14.7</v>
          </cell>
          <cell r="I171" t="str">
            <v>R</v>
          </cell>
          <cell r="J171" t="str">
            <v>MWANZA</v>
          </cell>
          <cell r="K171">
            <v>9</v>
          </cell>
        </row>
        <row r="172">
          <cell r="A172" t="str">
            <v>RS 381</v>
          </cell>
          <cell r="B172">
            <v>203</v>
          </cell>
          <cell r="C172" t="str">
            <v>S</v>
          </cell>
          <cell r="D172" t="str">
            <v>T</v>
          </cell>
          <cell r="E172" t="str">
            <v>Mpatamanga Gorge - Kaliati</v>
          </cell>
          <cell r="F172" t="str">
            <v>S137</v>
          </cell>
          <cell r="G172">
            <v>3</v>
          </cell>
          <cell r="H172">
            <v>14.3</v>
          </cell>
          <cell r="I172" t="str">
            <v>R</v>
          </cell>
          <cell r="J172" t="str">
            <v>BLANTYRE</v>
          </cell>
          <cell r="K172">
            <v>9</v>
          </cell>
        </row>
        <row r="173">
          <cell r="A173" t="str">
            <v>RS 383</v>
          </cell>
          <cell r="B173">
            <v>205</v>
          </cell>
          <cell r="C173" t="str">
            <v>S</v>
          </cell>
          <cell r="D173" t="str">
            <v>T</v>
          </cell>
          <cell r="E173" t="str">
            <v>Kaliati - Kunthembwe</v>
          </cell>
          <cell r="F173" t="str">
            <v>S137</v>
          </cell>
          <cell r="G173">
            <v>4</v>
          </cell>
          <cell r="H173">
            <v>8.6999999999999993</v>
          </cell>
          <cell r="I173" t="str">
            <v>R</v>
          </cell>
          <cell r="J173" t="str">
            <v>BLANTYRE</v>
          </cell>
          <cell r="K173">
            <v>9</v>
          </cell>
        </row>
        <row r="174">
          <cell r="A174" t="str">
            <v>RS 384</v>
          </cell>
          <cell r="B174">
            <v>206</v>
          </cell>
          <cell r="C174" t="str">
            <v>S</v>
          </cell>
          <cell r="D174" t="str">
            <v>T</v>
          </cell>
          <cell r="E174" t="str">
            <v>Kunthembwe - Chileka Airport</v>
          </cell>
          <cell r="F174" t="str">
            <v>S137</v>
          </cell>
          <cell r="G174">
            <v>5</v>
          </cell>
          <cell r="H174">
            <v>13.2</v>
          </cell>
          <cell r="I174" t="str">
            <v>F</v>
          </cell>
          <cell r="J174" t="str">
            <v>BLANTYRE</v>
          </cell>
          <cell r="K174">
            <v>9</v>
          </cell>
        </row>
        <row r="175">
          <cell r="A175" t="str">
            <v>RS 387</v>
          </cell>
          <cell r="B175">
            <v>209</v>
          </cell>
          <cell r="C175" t="str">
            <v>S</v>
          </cell>
          <cell r="D175" t="str">
            <v>T</v>
          </cell>
          <cell r="E175" t="str">
            <v>Sanama (junction S137) - Mtengowambalame</v>
          </cell>
          <cell r="F175" t="str">
            <v>S138</v>
          </cell>
          <cell r="G175">
            <v>1</v>
          </cell>
          <cell r="H175">
            <v>5.5</v>
          </cell>
          <cell r="I175" t="str">
            <v>R</v>
          </cell>
          <cell r="J175" t="str">
            <v>BLANTYRE</v>
          </cell>
          <cell r="K175">
            <v>9</v>
          </cell>
          <cell r="L175">
            <v>0</v>
          </cell>
        </row>
        <row r="176">
          <cell r="A176" t="str">
            <v>RS 385</v>
          </cell>
          <cell r="B176">
            <v>207</v>
          </cell>
          <cell r="C176" t="str">
            <v>S</v>
          </cell>
          <cell r="D176" t="str">
            <v>T</v>
          </cell>
          <cell r="E176" t="str">
            <v>Mtengowambalame - Nkula</v>
          </cell>
          <cell r="F176" t="str">
            <v>S138</v>
          </cell>
          <cell r="G176">
            <v>2</v>
          </cell>
          <cell r="H176">
            <v>16.399999999999999</v>
          </cell>
          <cell r="I176" t="str">
            <v>R</v>
          </cell>
          <cell r="J176" t="str">
            <v>BLANTYRE</v>
          </cell>
          <cell r="K176">
            <v>9</v>
          </cell>
          <cell r="L176" t="str">
            <v>Name changed from Kwacha Rd - Marhattma</v>
          </cell>
        </row>
        <row r="177">
          <cell r="A177" t="str">
            <v>RS 386</v>
          </cell>
          <cell r="B177">
            <v>208</v>
          </cell>
          <cell r="C177" t="str">
            <v>S</v>
          </cell>
          <cell r="D177" t="str">
            <v>T</v>
          </cell>
          <cell r="E177" t="str">
            <v>Nkula - Tedzani</v>
          </cell>
          <cell r="F177" t="str">
            <v>S138</v>
          </cell>
          <cell r="G177">
            <v>3</v>
          </cell>
          <cell r="H177">
            <v>10.199999999999999</v>
          </cell>
          <cell r="I177" t="str">
            <v>R</v>
          </cell>
          <cell r="J177" t="str">
            <v>BLANTYRE</v>
          </cell>
          <cell r="K177">
            <v>9</v>
          </cell>
          <cell r="L177" t="str">
            <v>Name modified by City Council</v>
          </cell>
        </row>
        <row r="178">
          <cell r="A178" t="str">
            <v>RS 388</v>
          </cell>
          <cell r="B178">
            <v>210</v>
          </cell>
          <cell r="C178" t="str">
            <v>S</v>
          </cell>
          <cell r="D178" t="str">
            <v>T</v>
          </cell>
          <cell r="E178" t="str">
            <v>Lirangwe (junction M1) - Namatumu railway crossing</v>
          </cell>
          <cell r="F178" t="str">
            <v>S139</v>
          </cell>
          <cell r="G178">
            <v>1</v>
          </cell>
          <cell r="H178">
            <v>13.1</v>
          </cell>
          <cell r="I178" t="str">
            <v>R</v>
          </cell>
          <cell r="J178" t="str">
            <v>BLANTYRE</v>
          </cell>
          <cell r="K178">
            <v>9</v>
          </cell>
          <cell r="L178" t="str">
            <v>Name modified</v>
          </cell>
        </row>
        <row r="179">
          <cell r="A179" t="str">
            <v>RS 337</v>
          </cell>
          <cell r="B179">
            <v>159</v>
          </cell>
          <cell r="C179" t="str">
            <v>S</v>
          </cell>
          <cell r="D179" t="str">
            <v>T</v>
          </cell>
          <cell r="E179" t="str">
            <v>Kasangale - Koloti River</v>
          </cell>
          <cell r="F179" t="str">
            <v>S139</v>
          </cell>
          <cell r="G179">
            <v>2</v>
          </cell>
          <cell r="H179">
            <v>19.8</v>
          </cell>
          <cell r="I179" t="str">
            <v>R</v>
          </cell>
          <cell r="J179" t="str">
            <v>ZOMBA</v>
          </cell>
          <cell r="K179">
            <v>9</v>
          </cell>
          <cell r="L179" t="str">
            <v>Changed designation from S129 to S139</v>
          </cell>
        </row>
        <row r="180">
          <cell r="A180" t="str">
            <v>RS 343</v>
          </cell>
          <cell r="B180">
            <v>165</v>
          </cell>
          <cell r="C180" t="str">
            <v>S</v>
          </cell>
          <cell r="D180" t="str">
            <v>T</v>
          </cell>
          <cell r="E180" t="str">
            <v>Koloti River - Chikwenga</v>
          </cell>
          <cell r="F180" t="str">
            <v>S139</v>
          </cell>
          <cell r="G180">
            <v>3</v>
          </cell>
          <cell r="H180">
            <v>5.0999999999999996</v>
          </cell>
          <cell r="I180" t="str">
            <v>R</v>
          </cell>
          <cell r="J180" t="str">
            <v>ZOMBA</v>
          </cell>
          <cell r="K180">
            <v>9</v>
          </cell>
          <cell r="L180" t="str">
            <v>name changed from HHI - David Whitehead Via Ndirande Market</v>
          </cell>
        </row>
        <row r="181">
          <cell r="A181" t="str">
            <v>RS 339</v>
          </cell>
          <cell r="B181">
            <v>161</v>
          </cell>
          <cell r="C181" t="str">
            <v>S</v>
          </cell>
          <cell r="D181" t="str">
            <v>T</v>
          </cell>
          <cell r="E181" t="str">
            <v>Changalume - Kaunde</v>
          </cell>
          <cell r="F181" t="str">
            <v>S139</v>
          </cell>
          <cell r="G181">
            <v>4</v>
          </cell>
          <cell r="H181">
            <v>3.4</v>
          </cell>
          <cell r="I181" t="str">
            <v>R</v>
          </cell>
          <cell r="J181" t="str">
            <v>ZOMBA</v>
          </cell>
          <cell r="K181">
            <v>9</v>
          </cell>
          <cell r="L181" t="str">
            <v>Changed designation from S129 to S139</v>
          </cell>
        </row>
        <row r="182">
          <cell r="A182" t="str">
            <v>RS 389</v>
          </cell>
          <cell r="B182">
            <v>211</v>
          </cell>
          <cell r="C182" t="str">
            <v>S</v>
          </cell>
          <cell r="D182" t="str">
            <v>T</v>
          </cell>
          <cell r="E182" t="str">
            <v>Likangala River - Kuntiya</v>
          </cell>
          <cell r="F182" t="str">
            <v>S139</v>
          </cell>
          <cell r="G182">
            <v>5</v>
          </cell>
          <cell r="H182">
            <v>5.8</v>
          </cell>
          <cell r="I182" t="str">
            <v>R</v>
          </cell>
          <cell r="J182" t="str">
            <v>ZOMBA</v>
          </cell>
          <cell r="K182">
            <v>9</v>
          </cell>
          <cell r="L182" t="str">
            <v>Changed designation from S142 to S139</v>
          </cell>
        </row>
        <row r="183">
          <cell r="A183" t="str">
            <v>RS 390</v>
          </cell>
          <cell r="B183">
            <v>212</v>
          </cell>
          <cell r="C183" t="str">
            <v>S</v>
          </cell>
          <cell r="D183" t="str">
            <v>T</v>
          </cell>
          <cell r="E183" t="str">
            <v>Likangala River - Nkoloma</v>
          </cell>
          <cell r="F183" t="str">
            <v>S142</v>
          </cell>
          <cell r="G183">
            <v>1</v>
          </cell>
          <cell r="H183">
            <v>8.1999999999999993</v>
          </cell>
          <cell r="I183" t="str">
            <v>R</v>
          </cell>
          <cell r="J183" t="str">
            <v>ZOMBA</v>
          </cell>
          <cell r="K183">
            <v>9</v>
          </cell>
        </row>
        <row r="184">
          <cell r="A184" t="str">
            <v>RS 394</v>
          </cell>
          <cell r="B184">
            <v>216</v>
          </cell>
          <cell r="C184" t="str">
            <v>S</v>
          </cell>
          <cell r="D184" t="str">
            <v>T</v>
          </cell>
          <cell r="E184" t="str">
            <v>Ndege (Air Wing) - Mpyupyu T.C.</v>
          </cell>
          <cell r="F184" t="str">
            <v>S143</v>
          </cell>
          <cell r="G184">
            <v>2</v>
          </cell>
          <cell r="H184">
            <v>14.1</v>
          </cell>
          <cell r="I184" t="str">
            <v>F</v>
          </cell>
          <cell r="J184" t="str">
            <v>ZOMBA</v>
          </cell>
          <cell r="K184">
            <v>9</v>
          </cell>
        </row>
        <row r="185">
          <cell r="A185" t="str">
            <v>RS 392</v>
          </cell>
          <cell r="B185">
            <v>214</v>
          </cell>
          <cell r="C185" t="str">
            <v>S</v>
          </cell>
          <cell r="D185" t="str">
            <v>T</v>
          </cell>
          <cell r="E185" t="str">
            <v>Mpyupyu T.C. - Kachulu Habour</v>
          </cell>
          <cell r="F185" t="str">
            <v>S143</v>
          </cell>
          <cell r="G185">
            <v>3</v>
          </cell>
          <cell r="H185">
            <v>9.4</v>
          </cell>
          <cell r="I185" t="str">
            <v>F</v>
          </cell>
          <cell r="J185" t="str">
            <v>ZOMBA</v>
          </cell>
          <cell r="K185">
            <v>9</v>
          </cell>
        </row>
        <row r="186">
          <cell r="A186" t="str">
            <v>RS 398</v>
          </cell>
          <cell r="B186">
            <v>220</v>
          </cell>
          <cell r="C186" t="str">
            <v>S</v>
          </cell>
          <cell r="D186" t="str">
            <v>T</v>
          </cell>
          <cell r="E186" t="str">
            <v>Ndege (junction S143) - Jali</v>
          </cell>
          <cell r="F186" t="str">
            <v>S144</v>
          </cell>
          <cell r="G186">
            <v>1</v>
          </cell>
          <cell r="H186">
            <v>16.899999999999999</v>
          </cell>
          <cell r="I186" t="str">
            <v>F</v>
          </cell>
          <cell r="J186" t="str">
            <v>ZOMBA</v>
          </cell>
          <cell r="K186">
            <v>9</v>
          </cell>
        </row>
        <row r="187">
          <cell r="A187" t="str">
            <v>RS 397</v>
          </cell>
          <cell r="B187">
            <v>219</v>
          </cell>
          <cell r="C187" t="str">
            <v>S</v>
          </cell>
          <cell r="D187" t="str">
            <v>T</v>
          </cell>
          <cell r="E187" t="str">
            <v>Jali - Namadzi River (Mlamwa)</v>
          </cell>
          <cell r="F187" t="str">
            <v>S144</v>
          </cell>
          <cell r="G187">
            <v>2</v>
          </cell>
          <cell r="H187">
            <v>15.8</v>
          </cell>
          <cell r="I187" t="str">
            <v>F</v>
          </cell>
          <cell r="J187" t="str">
            <v>ZOMBA</v>
          </cell>
          <cell r="K187">
            <v>9</v>
          </cell>
        </row>
        <row r="188">
          <cell r="A188" t="str">
            <v>RS 395</v>
          </cell>
          <cell r="B188">
            <v>217</v>
          </cell>
          <cell r="C188" t="str">
            <v>S</v>
          </cell>
          <cell r="D188" t="str">
            <v>T</v>
          </cell>
          <cell r="E188" t="str">
            <v>Namadzi River (Mlamwa) - Mumbuwa</v>
          </cell>
          <cell r="F188" t="str">
            <v>S144</v>
          </cell>
          <cell r="G188">
            <v>3</v>
          </cell>
          <cell r="H188">
            <v>8.8000000000000007</v>
          </cell>
          <cell r="I188" t="str">
            <v>F</v>
          </cell>
          <cell r="J188" t="str">
            <v>ZOMBA</v>
          </cell>
          <cell r="K188">
            <v>9</v>
          </cell>
        </row>
        <row r="189">
          <cell r="A189" t="str">
            <v>RS 396</v>
          </cell>
          <cell r="B189">
            <v>218</v>
          </cell>
          <cell r="C189" t="str">
            <v>S</v>
          </cell>
          <cell r="D189" t="str">
            <v>T</v>
          </cell>
          <cell r="E189" t="str">
            <v>Mumbuwa - Phalombe (junction S147)</v>
          </cell>
          <cell r="F189" t="str">
            <v>S144</v>
          </cell>
          <cell r="G189">
            <v>4</v>
          </cell>
          <cell r="H189">
            <v>23.6</v>
          </cell>
          <cell r="I189" t="str">
            <v>F</v>
          </cell>
          <cell r="J189" t="str">
            <v>PHALOMBE</v>
          </cell>
          <cell r="K189">
            <v>9</v>
          </cell>
          <cell r="L189" t="str">
            <v xml:space="preserve">Length changed </v>
          </cell>
        </row>
        <row r="190">
          <cell r="A190" t="str">
            <v>RS 401</v>
          </cell>
          <cell r="B190">
            <v>223</v>
          </cell>
          <cell r="C190" t="str">
            <v>S</v>
          </cell>
          <cell r="D190" t="str">
            <v>T</v>
          </cell>
          <cell r="E190" t="str">
            <v>Mikochi - Malangalanga River</v>
          </cell>
          <cell r="F190" t="str">
            <v>S145</v>
          </cell>
          <cell r="G190">
            <v>1</v>
          </cell>
          <cell r="H190">
            <v>4.4000000000000004</v>
          </cell>
          <cell r="I190" t="str">
            <v>R</v>
          </cell>
          <cell r="J190" t="str">
            <v>CHIRADZULU</v>
          </cell>
          <cell r="K190">
            <v>9</v>
          </cell>
          <cell r="L190" t="str">
            <v>New section part of origional RS 148</v>
          </cell>
        </row>
        <row r="191">
          <cell r="A191" t="str">
            <v>RS 405</v>
          </cell>
          <cell r="B191">
            <v>227</v>
          </cell>
          <cell r="C191" t="str">
            <v>S</v>
          </cell>
          <cell r="D191" t="str">
            <v>T</v>
          </cell>
          <cell r="E191" t="str">
            <v>Malangalanga River - Milepa</v>
          </cell>
          <cell r="F191" t="str">
            <v>S145</v>
          </cell>
          <cell r="G191">
            <v>2</v>
          </cell>
          <cell r="H191">
            <v>11.5</v>
          </cell>
          <cell r="I191" t="str">
            <v>F</v>
          </cell>
          <cell r="J191" t="str">
            <v>CHIRADZULU</v>
          </cell>
          <cell r="K191">
            <v>9</v>
          </cell>
        </row>
        <row r="192">
          <cell r="A192" t="str">
            <v>RS 402</v>
          </cell>
          <cell r="B192">
            <v>224</v>
          </cell>
          <cell r="C192" t="str">
            <v>S</v>
          </cell>
          <cell r="D192" t="str">
            <v>T</v>
          </cell>
          <cell r="E192" t="str">
            <v>Milepa - Sangawa</v>
          </cell>
          <cell r="F192" t="str">
            <v>S145</v>
          </cell>
          <cell r="G192">
            <v>3</v>
          </cell>
          <cell r="H192">
            <v>3</v>
          </cell>
          <cell r="I192" t="str">
            <v>F</v>
          </cell>
          <cell r="J192" t="str">
            <v>CHIRADZULU</v>
          </cell>
          <cell r="K192">
            <v>9</v>
          </cell>
        </row>
        <row r="193">
          <cell r="A193" t="str">
            <v>RS 404</v>
          </cell>
          <cell r="B193">
            <v>226</v>
          </cell>
          <cell r="C193" t="str">
            <v>S</v>
          </cell>
          <cell r="D193" t="str">
            <v>T</v>
          </cell>
          <cell r="E193" t="str">
            <v>Sangawa - Phalombe River</v>
          </cell>
          <cell r="F193" t="str">
            <v>S145</v>
          </cell>
          <cell r="G193">
            <v>4</v>
          </cell>
          <cell r="H193">
            <v>18.899999999999999</v>
          </cell>
          <cell r="I193" t="str">
            <v>F</v>
          </cell>
          <cell r="J193" t="str">
            <v>PHALOMBE</v>
          </cell>
          <cell r="K193">
            <v>9</v>
          </cell>
        </row>
        <row r="194">
          <cell r="A194" t="str">
            <v>RS 403</v>
          </cell>
          <cell r="B194">
            <v>225</v>
          </cell>
          <cell r="C194" t="str">
            <v>S</v>
          </cell>
          <cell r="D194" t="str">
            <v>T</v>
          </cell>
          <cell r="E194" t="str">
            <v>Phalombe River - Namangani</v>
          </cell>
          <cell r="F194" t="str">
            <v>S145</v>
          </cell>
          <cell r="G194">
            <v>5</v>
          </cell>
          <cell r="H194">
            <v>10.3</v>
          </cell>
          <cell r="I194" t="str">
            <v>R</v>
          </cell>
          <cell r="J194" t="str">
            <v>PHALOMBE</v>
          </cell>
          <cell r="K194">
            <v>9</v>
          </cell>
          <cell r="L194" t="str">
            <v>Changed designation from T394 to T395</v>
          </cell>
        </row>
        <row r="195">
          <cell r="A195" t="str">
            <v>RS 400</v>
          </cell>
          <cell r="B195">
            <v>222</v>
          </cell>
          <cell r="C195" t="str">
            <v>S</v>
          </cell>
          <cell r="D195" t="str">
            <v>T</v>
          </cell>
          <cell r="E195" t="str">
            <v>Namangani - Holo</v>
          </cell>
          <cell r="F195" t="str">
            <v>S145</v>
          </cell>
          <cell r="G195">
            <v>6</v>
          </cell>
          <cell r="H195">
            <v>7.3</v>
          </cell>
          <cell r="I195" t="str">
            <v>F</v>
          </cell>
          <cell r="J195" t="str">
            <v>PHALOMBE</v>
          </cell>
          <cell r="K195">
            <v>9</v>
          </cell>
          <cell r="L195" t="str">
            <v>Changed designation from T394 to T395</v>
          </cell>
        </row>
        <row r="196">
          <cell r="A196" t="str">
            <v>RS 399</v>
          </cell>
          <cell r="B196">
            <v>221</v>
          </cell>
          <cell r="C196" t="str">
            <v>S</v>
          </cell>
          <cell r="D196" t="str">
            <v>T</v>
          </cell>
          <cell r="E196" t="str">
            <v>Holo - Kalinde (junction S147)</v>
          </cell>
          <cell r="F196" t="str">
            <v>S145</v>
          </cell>
          <cell r="G196">
            <v>7</v>
          </cell>
          <cell r="H196">
            <v>10.4</v>
          </cell>
          <cell r="I196" t="str">
            <v>F</v>
          </cell>
          <cell r="J196" t="str">
            <v>PHALOMBE</v>
          </cell>
          <cell r="K196">
            <v>9</v>
          </cell>
          <cell r="L196" t="str">
            <v>Changed from T372 to Urban, to Trunk &amp; to Kepiri</v>
          </cell>
        </row>
        <row r="197">
          <cell r="A197" t="str">
            <v>RS 409</v>
          </cell>
          <cell r="B197">
            <v>231</v>
          </cell>
          <cell r="C197" t="str">
            <v>S</v>
          </cell>
          <cell r="D197" t="str">
            <v>T</v>
          </cell>
          <cell r="E197" t="str">
            <v>Mbulumbuzi (junction M3) - Mikochi</v>
          </cell>
          <cell r="F197" t="str">
            <v>S146</v>
          </cell>
          <cell r="G197">
            <v>1</v>
          </cell>
          <cell r="H197">
            <v>8.5</v>
          </cell>
          <cell r="I197" t="str">
            <v>R</v>
          </cell>
          <cell r="J197" t="str">
            <v>CHIRADZULU</v>
          </cell>
          <cell r="K197">
            <v>9</v>
          </cell>
          <cell r="L197" t="str">
            <v>Changed designation from T394 to T395</v>
          </cell>
        </row>
        <row r="198">
          <cell r="A198" t="str">
            <v>RS 408</v>
          </cell>
          <cell r="B198">
            <v>230</v>
          </cell>
          <cell r="C198" t="str">
            <v>S</v>
          </cell>
          <cell r="D198" t="str">
            <v>T</v>
          </cell>
          <cell r="E198" t="str">
            <v>Mikochi - Chiradzulu</v>
          </cell>
          <cell r="F198" t="str">
            <v>S146</v>
          </cell>
          <cell r="G198">
            <v>2</v>
          </cell>
          <cell r="H198">
            <v>2.5</v>
          </cell>
          <cell r="I198" t="str">
            <v>R</v>
          </cell>
          <cell r="J198" t="str">
            <v>CHIRADZULU</v>
          </cell>
          <cell r="K198">
            <v>9</v>
          </cell>
          <cell r="L198" t="str">
            <v>Changed designation from T394 to T395</v>
          </cell>
        </row>
        <row r="199">
          <cell r="A199" t="str">
            <v>RS 418</v>
          </cell>
          <cell r="B199">
            <v>240</v>
          </cell>
          <cell r="C199" t="str">
            <v>S</v>
          </cell>
          <cell r="D199" t="str">
            <v>T</v>
          </cell>
          <cell r="E199" t="str">
            <v>Mandawala - Nambazo</v>
          </cell>
          <cell r="F199" t="str">
            <v>S147</v>
          </cell>
          <cell r="G199">
            <v>1</v>
          </cell>
          <cell r="H199">
            <v>4.0999999999999996</v>
          </cell>
          <cell r="I199" t="str">
            <v>F</v>
          </cell>
          <cell r="J199" t="str">
            <v>MULANJE</v>
          </cell>
          <cell r="K199">
            <v>9</v>
          </cell>
        </row>
        <row r="200">
          <cell r="A200" t="str">
            <v>RS 416</v>
          </cell>
          <cell r="B200">
            <v>238</v>
          </cell>
          <cell r="C200" t="str">
            <v>S</v>
          </cell>
          <cell r="D200" t="str">
            <v>T</v>
          </cell>
          <cell r="E200" t="str">
            <v>Nambazo - Nambera</v>
          </cell>
          <cell r="F200" t="str">
            <v>S147</v>
          </cell>
          <cell r="G200">
            <v>2</v>
          </cell>
          <cell r="H200">
            <v>10.9</v>
          </cell>
          <cell r="I200" t="str">
            <v>F</v>
          </cell>
          <cell r="J200" t="str">
            <v>PHALOMBE</v>
          </cell>
          <cell r="K200">
            <v>9</v>
          </cell>
        </row>
        <row r="201">
          <cell r="A201" t="str">
            <v>RS 414</v>
          </cell>
          <cell r="B201">
            <v>236</v>
          </cell>
          <cell r="C201" t="str">
            <v>S</v>
          </cell>
          <cell r="D201" t="str">
            <v>T</v>
          </cell>
          <cell r="E201" t="str">
            <v>Nambera - Kalinde</v>
          </cell>
          <cell r="F201" t="str">
            <v>S147</v>
          </cell>
          <cell r="G201">
            <v>3</v>
          </cell>
          <cell r="H201">
            <v>6.2</v>
          </cell>
          <cell r="I201" t="str">
            <v>F</v>
          </cell>
          <cell r="J201" t="str">
            <v>PHALOMBE</v>
          </cell>
          <cell r="K201">
            <v>9</v>
          </cell>
        </row>
        <row r="202">
          <cell r="A202" t="str">
            <v>RS 412</v>
          </cell>
          <cell r="B202">
            <v>234</v>
          </cell>
          <cell r="C202" t="str">
            <v>S</v>
          </cell>
          <cell r="D202" t="str">
            <v>T</v>
          </cell>
          <cell r="E202" t="str">
            <v>Kalinde - Singano</v>
          </cell>
          <cell r="F202" t="str">
            <v>S147</v>
          </cell>
          <cell r="G202">
            <v>4</v>
          </cell>
          <cell r="H202">
            <v>5</v>
          </cell>
          <cell r="I202" t="str">
            <v>F</v>
          </cell>
          <cell r="J202" t="str">
            <v>PHALOMBE</v>
          </cell>
          <cell r="K202">
            <v>9</v>
          </cell>
        </row>
        <row r="203">
          <cell r="A203" t="str">
            <v>RS 419</v>
          </cell>
          <cell r="B203">
            <v>241</v>
          </cell>
          <cell r="C203" t="str">
            <v>S</v>
          </cell>
          <cell r="D203" t="str">
            <v>T</v>
          </cell>
          <cell r="E203" t="str">
            <v>Singano - Phalombe</v>
          </cell>
          <cell r="F203" t="str">
            <v>S147</v>
          </cell>
          <cell r="G203">
            <v>5</v>
          </cell>
          <cell r="H203">
            <v>17.100000000000001</v>
          </cell>
          <cell r="I203" t="str">
            <v>R</v>
          </cell>
          <cell r="J203" t="str">
            <v>PHALOMBE</v>
          </cell>
          <cell r="K203">
            <v>9</v>
          </cell>
        </row>
        <row r="204">
          <cell r="A204" t="str">
            <v>RS 413</v>
          </cell>
          <cell r="B204">
            <v>235</v>
          </cell>
          <cell r="C204" t="str">
            <v>S</v>
          </cell>
          <cell r="D204" t="str">
            <v>T</v>
          </cell>
          <cell r="E204" t="str">
            <v>Bwanaisa - Thuchila River</v>
          </cell>
          <cell r="F204" t="str">
            <v>S147</v>
          </cell>
          <cell r="G204">
            <v>6</v>
          </cell>
          <cell r="H204">
            <v>10.7</v>
          </cell>
          <cell r="I204" t="str">
            <v>F</v>
          </cell>
          <cell r="J204" t="str">
            <v>PHALOMBE</v>
          </cell>
          <cell r="K204">
            <v>9</v>
          </cell>
        </row>
        <row r="205">
          <cell r="A205" t="str">
            <v>RS 415</v>
          </cell>
          <cell r="B205">
            <v>237</v>
          </cell>
          <cell r="C205" t="str">
            <v>S</v>
          </cell>
          <cell r="D205" t="str">
            <v>T</v>
          </cell>
          <cell r="E205" t="str">
            <v>Thuchila River - Liwamba Village</v>
          </cell>
          <cell r="F205" t="str">
            <v>S147</v>
          </cell>
          <cell r="G205">
            <v>7</v>
          </cell>
          <cell r="H205">
            <v>13.3</v>
          </cell>
          <cell r="I205" t="str">
            <v>F</v>
          </cell>
          <cell r="J205" t="str">
            <v>MULANJE</v>
          </cell>
          <cell r="K205">
            <v>9</v>
          </cell>
        </row>
        <row r="206">
          <cell r="A206" t="str">
            <v>RS 411</v>
          </cell>
          <cell r="B206">
            <v>233</v>
          </cell>
          <cell r="C206" t="str">
            <v>S</v>
          </cell>
          <cell r="D206" t="str">
            <v>T</v>
          </cell>
          <cell r="E206" t="str">
            <v>Liwamba Village - Fundisi Cross (junction M4)</v>
          </cell>
          <cell r="F206" t="str">
            <v>S147</v>
          </cell>
          <cell r="G206">
            <v>8</v>
          </cell>
          <cell r="H206">
            <v>11.3</v>
          </cell>
          <cell r="I206" t="str">
            <v>F</v>
          </cell>
          <cell r="J206" t="str">
            <v>PHALOMBE</v>
          </cell>
          <cell r="K206">
            <v>9</v>
          </cell>
        </row>
        <row r="207">
          <cell r="A207" t="str">
            <v>RS 420</v>
          </cell>
          <cell r="B207">
            <v>242</v>
          </cell>
          <cell r="C207" t="str">
            <v>S</v>
          </cell>
          <cell r="D207" t="str">
            <v>T</v>
          </cell>
          <cell r="E207" t="str">
            <v>Liwamba Village - Chitakale</v>
          </cell>
          <cell r="F207" t="str">
            <v>S148</v>
          </cell>
          <cell r="G207">
            <v>1</v>
          </cell>
          <cell r="H207">
            <v>12</v>
          </cell>
          <cell r="I207" t="str">
            <v>H</v>
          </cell>
          <cell r="J207" t="str">
            <v>MULANJE</v>
          </cell>
          <cell r="K207">
            <v>9</v>
          </cell>
        </row>
        <row r="208">
          <cell r="A208" t="str">
            <v>RS 425</v>
          </cell>
          <cell r="B208">
            <v>247</v>
          </cell>
          <cell r="C208" t="str">
            <v>S</v>
          </cell>
          <cell r="D208" t="str">
            <v>T</v>
          </cell>
          <cell r="E208" t="str">
            <v>Chonde (junction M2) - Msikawanjala</v>
          </cell>
          <cell r="F208" t="str">
            <v>S149</v>
          </cell>
          <cell r="G208">
            <v>1</v>
          </cell>
          <cell r="H208">
            <v>9.1999999999999993</v>
          </cell>
          <cell r="I208" t="str">
            <v>R</v>
          </cell>
          <cell r="J208" t="str">
            <v>MULANJE</v>
          </cell>
          <cell r="K208">
            <v>9</v>
          </cell>
        </row>
        <row r="209">
          <cell r="A209" t="str">
            <v>RS 422</v>
          </cell>
          <cell r="B209">
            <v>244</v>
          </cell>
          <cell r="C209" t="str">
            <v>S</v>
          </cell>
          <cell r="D209" t="str">
            <v>T</v>
          </cell>
          <cell r="E209" t="str">
            <v>Msikawanjala - Mitombozi</v>
          </cell>
          <cell r="F209" t="str">
            <v>S149</v>
          </cell>
          <cell r="G209">
            <v>2</v>
          </cell>
          <cell r="H209">
            <v>11.4</v>
          </cell>
          <cell r="I209" t="str">
            <v>F</v>
          </cell>
          <cell r="J209" t="str">
            <v>MULANJE</v>
          </cell>
          <cell r="K209">
            <v>9</v>
          </cell>
        </row>
        <row r="210">
          <cell r="A210" t="str">
            <v>RS 421</v>
          </cell>
          <cell r="B210">
            <v>243</v>
          </cell>
          <cell r="C210" t="str">
            <v>S</v>
          </cell>
          <cell r="D210" t="str">
            <v>T</v>
          </cell>
          <cell r="E210" t="str">
            <v>Mitombozi - Thanguzi River</v>
          </cell>
          <cell r="F210" t="str">
            <v>S149</v>
          </cell>
          <cell r="G210">
            <v>3</v>
          </cell>
          <cell r="H210">
            <v>1</v>
          </cell>
          <cell r="I210" t="str">
            <v>R</v>
          </cell>
          <cell r="J210" t="str">
            <v>MULANJE</v>
          </cell>
          <cell r="K210">
            <v>9</v>
          </cell>
        </row>
        <row r="211">
          <cell r="A211" t="str">
            <v>RS 426</v>
          </cell>
          <cell r="B211">
            <v>248</v>
          </cell>
          <cell r="C211" t="str">
            <v>S</v>
          </cell>
          <cell r="D211" t="str">
            <v>T</v>
          </cell>
          <cell r="E211" t="str">
            <v>Thanguzi River - Matambi</v>
          </cell>
          <cell r="F211" t="str">
            <v>S149</v>
          </cell>
          <cell r="G211">
            <v>4</v>
          </cell>
          <cell r="H211">
            <v>12.6</v>
          </cell>
          <cell r="I211" t="str">
            <v>F</v>
          </cell>
          <cell r="J211" t="str">
            <v>MULANJE</v>
          </cell>
          <cell r="K211">
            <v>9</v>
          </cell>
        </row>
        <row r="212">
          <cell r="A212" t="str">
            <v>RS 423</v>
          </cell>
          <cell r="B212">
            <v>245</v>
          </cell>
          <cell r="C212" t="str">
            <v>S</v>
          </cell>
          <cell r="D212" t="str">
            <v>T</v>
          </cell>
          <cell r="E212" t="str">
            <v>Matambi - Mimosa (junction M2)</v>
          </cell>
          <cell r="F212" t="str">
            <v>S149</v>
          </cell>
          <cell r="G212">
            <v>5</v>
          </cell>
          <cell r="H212">
            <v>9.8000000000000007</v>
          </cell>
          <cell r="I212" t="str">
            <v>R</v>
          </cell>
          <cell r="J212" t="str">
            <v>MULANJE</v>
          </cell>
          <cell r="K212">
            <v>9</v>
          </cell>
        </row>
        <row r="213">
          <cell r="A213" t="str">
            <v>RS 430</v>
          </cell>
          <cell r="B213">
            <v>252</v>
          </cell>
          <cell r="C213" t="str">
            <v>S</v>
          </cell>
          <cell r="D213" t="str">
            <v>T</v>
          </cell>
          <cell r="E213" t="str">
            <v>Luchenza (junction M2) - Namilonje</v>
          </cell>
          <cell r="F213" t="str">
            <v>S150</v>
          </cell>
          <cell r="G213">
            <v>1</v>
          </cell>
          <cell r="H213">
            <v>9</v>
          </cell>
          <cell r="I213" t="str">
            <v>R</v>
          </cell>
          <cell r="J213" t="str">
            <v>THYOLO</v>
          </cell>
          <cell r="K213">
            <v>9</v>
          </cell>
        </row>
        <row r="214">
          <cell r="A214" t="str">
            <v>RS 428</v>
          </cell>
          <cell r="B214">
            <v>250</v>
          </cell>
          <cell r="C214" t="str">
            <v>S</v>
          </cell>
          <cell r="D214" t="str">
            <v>T</v>
          </cell>
          <cell r="E214" t="str">
            <v>Namilonje - Goliati</v>
          </cell>
          <cell r="F214" t="str">
            <v>S150</v>
          </cell>
          <cell r="G214">
            <v>2</v>
          </cell>
          <cell r="H214">
            <v>8.1</v>
          </cell>
          <cell r="I214" t="str">
            <v>R</v>
          </cell>
          <cell r="J214" t="str">
            <v>THYOLO</v>
          </cell>
          <cell r="K214">
            <v>9</v>
          </cell>
        </row>
        <row r="215">
          <cell r="A215" t="str">
            <v>RS 427</v>
          </cell>
          <cell r="B215">
            <v>249</v>
          </cell>
          <cell r="C215" t="str">
            <v>S</v>
          </cell>
          <cell r="D215" t="str">
            <v>T</v>
          </cell>
          <cell r="E215" t="str">
            <v>Goliati - Nansadi</v>
          </cell>
          <cell r="F215" t="str">
            <v>S150</v>
          </cell>
          <cell r="G215">
            <v>3</v>
          </cell>
          <cell r="H215">
            <v>6.5</v>
          </cell>
          <cell r="I215" t="str">
            <v>R</v>
          </cell>
          <cell r="J215" t="str">
            <v>THYOLO</v>
          </cell>
          <cell r="K215">
            <v>9</v>
          </cell>
        </row>
        <row r="216">
          <cell r="A216" t="str">
            <v>RS 429</v>
          </cell>
          <cell r="B216">
            <v>251</v>
          </cell>
          <cell r="C216" t="str">
            <v>S</v>
          </cell>
          <cell r="D216" t="str">
            <v>T</v>
          </cell>
          <cell r="E216" t="str">
            <v>Nansadi - Mikolongwe (junction M4)</v>
          </cell>
          <cell r="F216" t="str">
            <v>S150</v>
          </cell>
          <cell r="G216">
            <v>4</v>
          </cell>
          <cell r="H216">
            <v>5.7</v>
          </cell>
          <cell r="I216" t="str">
            <v>R</v>
          </cell>
          <cell r="J216" t="str">
            <v>THYOLO</v>
          </cell>
          <cell r="K216">
            <v>9</v>
          </cell>
        </row>
        <row r="217">
          <cell r="A217" t="str">
            <v>RS 433</v>
          </cell>
          <cell r="B217">
            <v>255</v>
          </cell>
          <cell r="C217" t="str">
            <v>S</v>
          </cell>
          <cell r="D217" t="str">
            <v>T</v>
          </cell>
          <cell r="E217" t="str">
            <v>Thyolo (junction M2) - Nawadzi River Bridge</v>
          </cell>
          <cell r="F217" t="str">
            <v>S151</v>
          </cell>
          <cell r="G217">
            <v>1</v>
          </cell>
          <cell r="H217">
            <v>5.0999999999999996</v>
          </cell>
          <cell r="I217" t="str">
            <v>R</v>
          </cell>
          <cell r="J217" t="str">
            <v>THYOLO</v>
          </cell>
          <cell r="K217">
            <v>9</v>
          </cell>
        </row>
        <row r="218">
          <cell r="A218" t="str">
            <v>RS 431</v>
          </cell>
          <cell r="B218">
            <v>253</v>
          </cell>
          <cell r="C218" t="str">
            <v>S</v>
          </cell>
          <cell r="D218" t="str">
            <v>T</v>
          </cell>
          <cell r="E218" t="str">
            <v>Nawadzi River Bridge - Makwasa</v>
          </cell>
          <cell r="F218" t="str">
            <v>S151</v>
          </cell>
          <cell r="G218">
            <v>2</v>
          </cell>
          <cell r="H218">
            <v>16.5</v>
          </cell>
          <cell r="I218" t="str">
            <v>H</v>
          </cell>
          <cell r="J218" t="str">
            <v>THYOLO</v>
          </cell>
          <cell r="K218">
            <v>9</v>
          </cell>
        </row>
        <row r="219">
          <cell r="A219" t="str">
            <v>RS 434</v>
          </cell>
          <cell r="B219">
            <v>256</v>
          </cell>
          <cell r="C219" t="str">
            <v>S</v>
          </cell>
          <cell r="D219" t="str">
            <v>T</v>
          </cell>
          <cell r="E219" t="str">
            <v>Makwasa - Chinzama</v>
          </cell>
          <cell r="F219" t="str">
            <v>S151</v>
          </cell>
          <cell r="G219">
            <v>3</v>
          </cell>
          <cell r="H219">
            <v>18</v>
          </cell>
          <cell r="I219" t="str">
            <v>H</v>
          </cell>
          <cell r="J219" t="str">
            <v>THYOLO</v>
          </cell>
          <cell r="K219">
            <v>9</v>
          </cell>
        </row>
        <row r="220">
          <cell r="A220" t="str">
            <v>RS 432</v>
          </cell>
          <cell r="B220">
            <v>254</v>
          </cell>
          <cell r="C220" t="str">
            <v>S</v>
          </cell>
          <cell r="D220" t="str">
            <v>T</v>
          </cell>
          <cell r="E220" t="str">
            <v>Chinzama - Thekerani</v>
          </cell>
          <cell r="F220" t="str">
            <v>S151</v>
          </cell>
          <cell r="G220">
            <v>4</v>
          </cell>
          <cell r="H220">
            <v>14.8</v>
          </cell>
          <cell r="I220" t="str">
            <v>H</v>
          </cell>
          <cell r="J220" t="str">
            <v>THYOLO</v>
          </cell>
          <cell r="K220">
            <v>10</v>
          </cell>
        </row>
        <row r="221">
          <cell r="A221" t="str">
            <v>RS 437</v>
          </cell>
          <cell r="B221">
            <v>259</v>
          </cell>
          <cell r="C221" t="str">
            <v>S</v>
          </cell>
          <cell r="D221" t="str">
            <v>T</v>
          </cell>
          <cell r="E221" t="str">
            <v>Thekerani - Chiphwanya</v>
          </cell>
          <cell r="F221" t="str">
            <v>S151</v>
          </cell>
          <cell r="G221">
            <v>5</v>
          </cell>
          <cell r="H221">
            <v>8.6999999999999993</v>
          </cell>
          <cell r="I221" t="str">
            <v>H</v>
          </cell>
          <cell r="J221" t="str">
            <v>THYOLO</v>
          </cell>
          <cell r="K221">
            <v>10</v>
          </cell>
        </row>
        <row r="222">
          <cell r="A222" t="str">
            <v>RS 442</v>
          </cell>
          <cell r="B222">
            <v>264</v>
          </cell>
          <cell r="C222" t="str">
            <v>S</v>
          </cell>
          <cell r="D222" t="str">
            <v>T</v>
          </cell>
          <cell r="E222" t="str">
            <v>Chiphwanya - Mlambala River</v>
          </cell>
          <cell r="F222" t="str">
            <v>S151</v>
          </cell>
          <cell r="G222">
            <v>6</v>
          </cell>
          <cell r="H222">
            <v>9.3000000000000007</v>
          </cell>
          <cell r="I222" t="str">
            <v>R</v>
          </cell>
          <cell r="J222" t="str">
            <v>NSANJE</v>
          </cell>
          <cell r="K222">
            <v>10</v>
          </cell>
          <cell r="L222" t="str">
            <v>Changed designation from S156 to S151</v>
          </cell>
        </row>
        <row r="223">
          <cell r="A223" t="str">
            <v>RS 440</v>
          </cell>
          <cell r="B223">
            <v>262</v>
          </cell>
          <cell r="C223" t="str">
            <v>S</v>
          </cell>
          <cell r="D223" t="str">
            <v>T</v>
          </cell>
          <cell r="E223" t="str">
            <v>Thabwa (junction M1) - Mapelera River</v>
          </cell>
          <cell r="F223" t="str">
            <v>S152</v>
          </cell>
          <cell r="G223">
            <v>1</v>
          </cell>
          <cell r="H223">
            <v>10</v>
          </cell>
          <cell r="I223" t="str">
            <v>R</v>
          </cell>
          <cell r="J223" t="str">
            <v>CHIKWAWA</v>
          </cell>
          <cell r="K223">
            <v>9</v>
          </cell>
        </row>
        <row r="224">
          <cell r="A224" t="str">
            <v>RS 441</v>
          </cell>
          <cell r="B224">
            <v>263</v>
          </cell>
          <cell r="C224" t="str">
            <v>S</v>
          </cell>
          <cell r="D224" t="str">
            <v>T</v>
          </cell>
          <cell r="E224" t="str">
            <v>Maperela River - Livunzi River</v>
          </cell>
          <cell r="F224" t="str">
            <v>S152</v>
          </cell>
          <cell r="G224">
            <v>2</v>
          </cell>
          <cell r="H224">
            <v>16.2</v>
          </cell>
          <cell r="I224" t="str">
            <v>R</v>
          </cell>
          <cell r="J224" t="str">
            <v>CHIKWAWA</v>
          </cell>
          <cell r="K224">
            <v>9</v>
          </cell>
        </row>
        <row r="225">
          <cell r="A225" t="str">
            <v>RS 438</v>
          </cell>
          <cell r="B225">
            <v>260</v>
          </cell>
          <cell r="C225" t="str">
            <v>S</v>
          </cell>
          <cell r="D225" t="str">
            <v>T</v>
          </cell>
          <cell r="E225" t="str">
            <v>Livunzu River - Milole River</v>
          </cell>
          <cell r="F225" t="str">
            <v>S152</v>
          </cell>
          <cell r="G225">
            <v>3</v>
          </cell>
          <cell r="H225">
            <v>19.100000000000001</v>
          </cell>
          <cell r="I225" t="str">
            <v>H</v>
          </cell>
          <cell r="J225" t="str">
            <v>CHIKWAWA</v>
          </cell>
          <cell r="K225">
            <v>9</v>
          </cell>
          <cell r="L225" t="str">
            <v>Changed designation from T403 to T405</v>
          </cell>
        </row>
        <row r="226">
          <cell r="A226" t="str">
            <v>RS 439</v>
          </cell>
          <cell r="B226">
            <v>261</v>
          </cell>
          <cell r="C226" t="str">
            <v>S</v>
          </cell>
          <cell r="D226" t="str">
            <v>T</v>
          </cell>
          <cell r="E226" t="str">
            <v>Milole River - Mlambala</v>
          </cell>
          <cell r="F226" t="str">
            <v>S152</v>
          </cell>
          <cell r="G226">
            <v>4</v>
          </cell>
          <cell r="H226">
            <v>14.5</v>
          </cell>
          <cell r="I226" t="str">
            <v>R</v>
          </cell>
          <cell r="J226" t="str">
            <v>CHIKWAWA</v>
          </cell>
          <cell r="K226">
            <v>10</v>
          </cell>
          <cell r="L226" t="str">
            <v>Changed designation from T408 to T405</v>
          </cell>
        </row>
        <row r="227">
          <cell r="A227" t="str">
            <v>RS 332</v>
          </cell>
          <cell r="B227">
            <v>154</v>
          </cell>
          <cell r="C227" t="str">
            <v>S</v>
          </cell>
          <cell r="D227" t="str">
            <v>T</v>
          </cell>
          <cell r="E227" t="str">
            <v>Mwona - Makhanga</v>
          </cell>
          <cell r="F227" t="str">
            <v>S152</v>
          </cell>
          <cell r="G227">
            <v>5</v>
          </cell>
          <cell r="H227">
            <v>12</v>
          </cell>
          <cell r="I227" t="str">
            <v>F</v>
          </cell>
          <cell r="J227" t="str">
            <v>NSANJE</v>
          </cell>
          <cell r="K227">
            <v>10</v>
          </cell>
          <cell r="L227" t="str">
            <v>Changed designation from M9 to S152</v>
          </cell>
        </row>
        <row r="228">
          <cell r="A228" t="str">
            <v>RS 436</v>
          </cell>
          <cell r="B228">
            <v>258</v>
          </cell>
          <cell r="C228" t="str">
            <v>S</v>
          </cell>
          <cell r="D228" t="str">
            <v>T</v>
          </cell>
          <cell r="E228" t="str">
            <v>Makhanga - Bangula (junction M1)</v>
          </cell>
          <cell r="F228" t="str">
            <v>S152</v>
          </cell>
          <cell r="G228">
            <v>6</v>
          </cell>
          <cell r="H228">
            <v>9</v>
          </cell>
          <cell r="I228" t="str">
            <v>H</v>
          </cell>
          <cell r="J228" t="str">
            <v>NSANJE</v>
          </cell>
          <cell r="K228">
            <v>10</v>
          </cell>
          <cell r="L228" t="str">
            <v>Changed designation from S151 to S152</v>
          </cell>
        </row>
        <row r="229">
          <cell r="A229" t="str">
            <v>RS 417</v>
          </cell>
          <cell r="B229">
            <v>239</v>
          </cell>
          <cell r="C229" t="str">
            <v>S</v>
          </cell>
          <cell r="D229" t="str">
            <v>T</v>
          </cell>
          <cell r="E229" t="str">
            <v>Kuchawe - Zomba City Boundary (down road)</v>
          </cell>
          <cell r="F229" t="str">
            <v>UD</v>
          </cell>
          <cell r="G229">
            <v>6</v>
          </cell>
          <cell r="H229">
            <v>5.9</v>
          </cell>
          <cell r="I229" t="str">
            <v>H</v>
          </cell>
          <cell r="J229" t="str">
            <v xml:space="preserve">ZOMBA </v>
          </cell>
          <cell r="K229" t="str">
            <v>C</v>
          </cell>
        </row>
        <row r="230">
          <cell r="A230" t="str">
            <v>RS 850</v>
          </cell>
          <cell r="B230" t="str">
            <v>n.a</v>
          </cell>
          <cell r="C230" t="str">
            <v>N</v>
          </cell>
          <cell r="D230" t="str">
            <v>Urban</v>
          </cell>
          <cell r="E230" t="str">
            <v>Viphya Drive (Mazuzu Hotel to end)</v>
          </cell>
          <cell r="F230" t="str">
            <v>Urban</v>
          </cell>
          <cell r="G230" t="str">
            <v>U</v>
          </cell>
          <cell r="H230">
            <v>1.5</v>
          </cell>
          <cell r="I230">
            <v>0</v>
          </cell>
          <cell r="J230" t="str">
            <v>MUZUZU</v>
          </cell>
          <cell r="K230" t="str">
            <v>C</v>
          </cell>
          <cell r="L230" t="str">
            <v>Part of origional RS 148</v>
          </cell>
        </row>
        <row r="231">
          <cell r="A231" t="str">
            <v>RS 150</v>
          </cell>
          <cell r="B231">
            <v>150</v>
          </cell>
          <cell r="C231" t="str">
            <v>N</v>
          </cell>
          <cell r="D231" t="str">
            <v>U</v>
          </cell>
          <cell r="E231" t="str">
            <v>Viphya Drive - via Prison - Kamuzu Drive</v>
          </cell>
          <cell r="F231" t="str">
            <v>Urban</v>
          </cell>
          <cell r="G231">
            <v>27</v>
          </cell>
          <cell r="H231">
            <v>2</v>
          </cell>
          <cell r="I231" t="str">
            <v>F</v>
          </cell>
          <cell r="J231" t="str">
            <v>MZUZU CITY</v>
          </cell>
          <cell r="K231" t="str">
            <v>C</v>
          </cell>
          <cell r="L231" t="str">
            <v>Road section redefined</v>
          </cell>
        </row>
        <row r="232">
          <cell r="A232" t="str">
            <v>RS 842</v>
          </cell>
          <cell r="B232">
            <v>170</v>
          </cell>
          <cell r="C232" t="str">
            <v>S</v>
          </cell>
          <cell r="D232" t="str">
            <v>U</v>
          </cell>
          <cell r="E232" t="str">
            <v>Zomba - Chikanda (end bitumen to end road)</v>
          </cell>
          <cell r="F232" t="str">
            <v>Urban</v>
          </cell>
          <cell r="G232">
            <v>18</v>
          </cell>
          <cell r="H232">
            <v>2.6</v>
          </cell>
          <cell r="I232" t="str">
            <v>R</v>
          </cell>
          <cell r="J232" t="str">
            <v>ZOMBA CITY</v>
          </cell>
          <cell r="K232" t="str">
            <v>C</v>
          </cell>
          <cell r="L232" t="str">
            <v>Road section redefined</v>
          </cell>
        </row>
        <row r="233">
          <cell r="A233" t="str">
            <v>RS 844</v>
          </cell>
          <cell r="B233">
            <v>172</v>
          </cell>
          <cell r="C233" t="str">
            <v>S</v>
          </cell>
          <cell r="D233" t="str">
            <v>U</v>
          </cell>
          <cell r="E233" t="str">
            <v>Chancellor College Road (end bitumen to end road)</v>
          </cell>
          <cell r="F233" t="str">
            <v>Urban</v>
          </cell>
          <cell r="G233">
            <v>20</v>
          </cell>
          <cell r="H233">
            <v>2.2000000000000002</v>
          </cell>
          <cell r="I233" t="str">
            <v>R</v>
          </cell>
          <cell r="J233" t="str">
            <v>ZOMBA CITY</v>
          </cell>
          <cell r="K233" t="str">
            <v>C</v>
          </cell>
        </row>
        <row r="234">
          <cell r="A234" t="str">
            <v>RS 844</v>
          </cell>
          <cell r="B234">
            <v>172</v>
          </cell>
          <cell r="C234" t="str">
            <v>S</v>
          </cell>
          <cell r="D234" t="str">
            <v>U</v>
          </cell>
          <cell r="E234" t="str">
            <v>Chancellor College Road (end bitumen to end road)</v>
          </cell>
          <cell r="F234" t="str">
            <v>Urban</v>
          </cell>
          <cell r="G234">
            <v>20</v>
          </cell>
          <cell r="H234">
            <v>2.2000000000000002</v>
          </cell>
          <cell r="I234" t="str">
            <v>R</v>
          </cell>
          <cell r="J234" t="str">
            <v>ZOMBA CITY</v>
          </cell>
          <cell r="K234" t="str">
            <v>C</v>
          </cell>
        </row>
        <row r="235">
          <cell r="A235" t="str">
            <v>Count</v>
          </cell>
          <cell r="B235">
            <v>224</v>
          </cell>
          <cell r="C235">
            <v>0</v>
          </cell>
          <cell r="D235">
            <v>0</v>
          </cell>
          <cell r="E235" t="str">
            <v>Total length</v>
          </cell>
          <cell r="F235">
            <v>3752.4000000000005</v>
          </cell>
          <cell r="G235">
            <v>0</v>
          </cell>
          <cell r="H235">
            <v>0</v>
          </cell>
          <cell r="I235">
            <v>0</v>
          </cell>
          <cell r="J235" t="str">
            <v>km</v>
          </cell>
          <cell r="K235">
            <v>9</v>
          </cell>
        </row>
      </sheetData>
      <sheetData sheetId="2" refreshError="1">
        <row r="1">
          <cell r="A1" t="str">
            <v xml:space="preserve">Table A2 - Road Sections (as given in Terms of Reference) Not Used In The Study </v>
          </cell>
        </row>
        <row r="2">
          <cell r="A2" t="str">
            <v>Road Section No.</v>
          </cell>
          <cell r="B2" t="str">
            <v>MOWS Project No.</v>
          </cell>
          <cell r="C2" t="str">
            <v>Region</v>
          </cell>
          <cell r="D2" t="str">
            <v>Road class</v>
          </cell>
          <cell r="E2" t="str">
            <v>Road section</v>
          </cell>
          <cell r="F2" t="str">
            <v>Road designation</v>
          </cell>
          <cell r="G2" t="str">
            <v>Sequence</v>
          </cell>
          <cell r="H2" t="str">
            <v>Length (km)</v>
          </cell>
          <cell r="I2" t="str">
            <v>Map sheet No.</v>
          </cell>
          <cell r="J2" t="str">
            <v>Trrrain</v>
          </cell>
          <cell r="K2" t="str">
            <v>Reason for change &amp; district</v>
          </cell>
          <cell r="L2" t="str">
            <v>Comments</v>
          </cell>
        </row>
        <row r="3">
          <cell r="A3" t="str">
            <v>RS 001</v>
          </cell>
          <cell r="B3" t="str">
            <v>1</v>
          </cell>
          <cell r="C3" t="str">
            <v>N</v>
          </cell>
          <cell r="D3" t="str">
            <v>T</v>
          </cell>
          <cell r="E3" t="str">
            <v>Songwe - Chitimba River</v>
          </cell>
          <cell r="F3" t="str">
            <v>M01</v>
          </cell>
          <cell r="G3">
            <v>99</v>
          </cell>
          <cell r="H3">
            <v>120</v>
          </cell>
          <cell r="I3">
            <v>1</v>
          </cell>
          <cell r="J3" t="str">
            <v>F</v>
          </cell>
          <cell r="K3" t="str">
            <v>Split into RS 839 &amp; 840.</v>
          </cell>
          <cell r="L3" t="str">
            <v>Section not used in Study</v>
          </cell>
        </row>
        <row r="4">
          <cell r="A4" t="str">
            <v>RS 839</v>
          </cell>
          <cell r="B4" t="str">
            <v>n.a</v>
          </cell>
          <cell r="C4" t="str">
            <v>N</v>
          </cell>
          <cell r="D4" t="str">
            <v>T</v>
          </cell>
          <cell r="E4" t="str">
            <v>Songwe - Karonga</v>
          </cell>
          <cell r="F4" t="str">
            <v>M01</v>
          </cell>
          <cell r="G4">
            <v>1</v>
          </cell>
          <cell r="H4">
            <v>43</v>
          </cell>
          <cell r="I4">
            <v>1</v>
          </cell>
          <cell r="J4" t="str">
            <v>F</v>
          </cell>
          <cell r="K4" t="str">
            <v>KARONGA</v>
          </cell>
          <cell r="L4" t="str">
            <v>New section, part of RS1</v>
          </cell>
        </row>
        <row r="5">
          <cell r="A5" t="str">
            <v>RS 840</v>
          </cell>
          <cell r="B5" t="str">
            <v>n.a</v>
          </cell>
          <cell r="C5" t="str">
            <v>N</v>
          </cell>
          <cell r="D5" t="str">
            <v>T</v>
          </cell>
          <cell r="E5" t="str">
            <v>Karonga - Chitimba River</v>
          </cell>
          <cell r="F5" t="str">
            <v>M01</v>
          </cell>
          <cell r="G5">
            <v>2</v>
          </cell>
          <cell r="H5">
            <v>77</v>
          </cell>
          <cell r="I5">
            <v>1</v>
          </cell>
          <cell r="J5" t="str">
            <v>F</v>
          </cell>
          <cell r="K5" t="str">
            <v>KARONGA</v>
          </cell>
          <cell r="L5" t="str">
            <v>New section, part of RS1</v>
          </cell>
        </row>
        <row r="6">
          <cell r="A6" t="str">
            <v>RS 006</v>
          </cell>
          <cell r="B6" t="str">
            <v>6</v>
          </cell>
          <cell r="C6" t="str">
            <v>N</v>
          </cell>
          <cell r="D6" t="str">
            <v>T</v>
          </cell>
          <cell r="E6" t="str">
            <v>Mzuzu -Nkhata Bay Border</v>
          </cell>
          <cell r="F6" t="str">
            <v>M05</v>
          </cell>
          <cell r="G6">
            <v>99</v>
          </cell>
          <cell r="H6">
            <v>8</v>
          </cell>
          <cell r="I6" t="str">
            <v>-</v>
          </cell>
          <cell r="J6" t="str">
            <v>-</v>
          </cell>
          <cell r="K6" t="str">
            <v>Contained within RS 005</v>
          </cell>
          <cell r="L6" t="str">
            <v>Section not used in Study</v>
          </cell>
        </row>
        <row r="7">
          <cell r="A7" t="str">
            <v>RS 005</v>
          </cell>
          <cell r="B7" t="str">
            <v>5</v>
          </cell>
          <cell r="C7" t="str">
            <v>N</v>
          </cell>
          <cell r="D7" t="str">
            <v>T</v>
          </cell>
          <cell r="E7" t="str">
            <v>Mzuzu - Nkhata Bay</v>
          </cell>
          <cell r="F7" t="str">
            <v>M05</v>
          </cell>
          <cell r="G7">
            <v>1</v>
          </cell>
          <cell r="H7">
            <v>45</v>
          </cell>
          <cell r="I7">
            <v>3</v>
          </cell>
          <cell r="J7" t="str">
            <v>F</v>
          </cell>
          <cell r="K7" t="str">
            <v>MZIMBA &amp; NKHATA BAY</v>
          </cell>
        </row>
        <row r="8">
          <cell r="A8" t="str">
            <v>RS 039</v>
          </cell>
          <cell r="B8">
            <v>39</v>
          </cell>
          <cell r="C8" t="str">
            <v>C</v>
          </cell>
          <cell r="D8" t="str">
            <v>T</v>
          </cell>
          <cell r="E8" t="str">
            <v>Dedza - Lilongwe</v>
          </cell>
          <cell r="F8" t="str">
            <v>M01</v>
          </cell>
          <cell r="G8">
            <v>99</v>
          </cell>
          <cell r="H8">
            <v>84</v>
          </cell>
          <cell r="I8" t="str">
            <v>-</v>
          </cell>
          <cell r="J8" t="str">
            <v>-</v>
          </cell>
          <cell r="K8" t="str">
            <v>Contains RS 20,28,12,37,25,10,38,23,33</v>
          </cell>
          <cell r="L8" t="str">
            <v>Section not used in Study</v>
          </cell>
        </row>
        <row r="9">
          <cell r="A9" t="str">
            <v>RS 020</v>
          </cell>
          <cell r="B9">
            <v>20</v>
          </cell>
          <cell r="C9" t="str">
            <v>C</v>
          </cell>
          <cell r="D9" t="str">
            <v>T</v>
          </cell>
          <cell r="E9" t="str">
            <v>Lumbadzi River Bridge -  Chitsame</v>
          </cell>
          <cell r="F9" t="str">
            <v>M01</v>
          </cell>
          <cell r="G9">
            <v>15</v>
          </cell>
          <cell r="H9">
            <v>33</v>
          </cell>
          <cell r="I9">
            <v>6</v>
          </cell>
          <cell r="J9" t="str">
            <v>F</v>
          </cell>
          <cell r="K9" t="str">
            <v>LILONGWE</v>
          </cell>
        </row>
        <row r="10">
          <cell r="A10" t="str">
            <v>RS 028</v>
          </cell>
          <cell r="B10">
            <v>28</v>
          </cell>
          <cell r="C10" t="str">
            <v>C</v>
          </cell>
          <cell r="D10" t="str">
            <v>T</v>
          </cell>
          <cell r="E10" t="str">
            <v>Chitsime - Kamchere</v>
          </cell>
          <cell r="F10" t="str">
            <v>M01</v>
          </cell>
          <cell r="G10">
            <v>16</v>
          </cell>
          <cell r="H10">
            <v>8.8000000000000007</v>
          </cell>
          <cell r="I10">
            <v>6</v>
          </cell>
          <cell r="J10" t="str">
            <v>F</v>
          </cell>
          <cell r="K10" t="str">
            <v>LILONGWE</v>
          </cell>
        </row>
        <row r="11">
          <cell r="A11" t="str">
            <v>RS 012</v>
          </cell>
          <cell r="B11">
            <v>12</v>
          </cell>
          <cell r="C11" t="str">
            <v>C</v>
          </cell>
          <cell r="D11" t="str">
            <v>T</v>
          </cell>
          <cell r="E11" t="str">
            <v>Kamchere - Kalumba T/Off</v>
          </cell>
          <cell r="F11" t="str">
            <v>M01</v>
          </cell>
          <cell r="G11">
            <v>17</v>
          </cell>
          <cell r="H11">
            <v>13.4</v>
          </cell>
          <cell r="I11">
            <v>6</v>
          </cell>
          <cell r="J11" t="str">
            <v>F</v>
          </cell>
          <cell r="K11" t="str">
            <v>LILONGWE</v>
          </cell>
        </row>
        <row r="12">
          <cell r="A12" t="str">
            <v>RS 037</v>
          </cell>
          <cell r="B12">
            <v>37</v>
          </cell>
          <cell r="C12" t="str">
            <v>C</v>
          </cell>
          <cell r="D12" t="str">
            <v>T</v>
          </cell>
          <cell r="E12" t="str">
            <v>Kalumba T/Off - Diamphwe River Bridge</v>
          </cell>
          <cell r="F12" t="str">
            <v>M01</v>
          </cell>
          <cell r="G12">
            <v>18</v>
          </cell>
          <cell r="H12">
            <v>18.7</v>
          </cell>
          <cell r="I12">
            <v>6</v>
          </cell>
          <cell r="J12" t="str">
            <v>F</v>
          </cell>
          <cell r="K12" t="str">
            <v>LILONGWE</v>
          </cell>
        </row>
        <row r="13">
          <cell r="A13" t="str">
            <v>RS 025</v>
          </cell>
          <cell r="B13">
            <v>25</v>
          </cell>
          <cell r="C13" t="str">
            <v>C</v>
          </cell>
          <cell r="D13" t="str">
            <v>T</v>
          </cell>
          <cell r="E13" t="str">
            <v>Diamphwe River - Junction S126</v>
          </cell>
          <cell r="F13" t="str">
            <v>M01</v>
          </cell>
          <cell r="G13">
            <v>19</v>
          </cell>
          <cell r="H13">
            <v>5.4</v>
          </cell>
          <cell r="I13">
            <v>6</v>
          </cell>
          <cell r="J13" t="str">
            <v>R</v>
          </cell>
          <cell r="K13" t="str">
            <v>DEDZA</v>
          </cell>
        </row>
        <row r="14">
          <cell r="A14" t="str">
            <v>RS 010</v>
          </cell>
          <cell r="B14">
            <v>10</v>
          </cell>
          <cell r="C14" t="str">
            <v>C</v>
          </cell>
          <cell r="D14" t="str">
            <v>T</v>
          </cell>
          <cell r="E14" t="str">
            <v>Junction S126 - Linthipe</v>
          </cell>
          <cell r="F14" t="str">
            <v>M01</v>
          </cell>
          <cell r="G14">
            <v>20</v>
          </cell>
          <cell r="H14">
            <v>8.1</v>
          </cell>
          <cell r="I14">
            <v>6</v>
          </cell>
          <cell r="J14" t="str">
            <v>R</v>
          </cell>
          <cell r="K14" t="str">
            <v>DEDZA</v>
          </cell>
        </row>
        <row r="15">
          <cell r="A15" t="str">
            <v>RS 038</v>
          </cell>
          <cell r="B15">
            <v>38</v>
          </cell>
          <cell r="C15" t="str">
            <v>C</v>
          </cell>
          <cell r="D15" t="str">
            <v>T</v>
          </cell>
          <cell r="E15" t="str">
            <v>Linthipe - Chimbiya</v>
          </cell>
          <cell r="F15" t="str">
            <v>M01</v>
          </cell>
          <cell r="G15">
            <v>21</v>
          </cell>
          <cell r="H15">
            <v>6.3</v>
          </cell>
          <cell r="I15">
            <v>6</v>
          </cell>
          <cell r="J15" t="str">
            <v>R</v>
          </cell>
          <cell r="K15" t="str">
            <v>LILONGWE</v>
          </cell>
        </row>
        <row r="16">
          <cell r="A16" t="str">
            <v>RS 023</v>
          </cell>
          <cell r="B16">
            <v>23</v>
          </cell>
          <cell r="C16" t="str">
            <v>C</v>
          </cell>
          <cell r="D16" t="str">
            <v>T</v>
          </cell>
          <cell r="E16" t="str">
            <v>Chimbiya - Zuze</v>
          </cell>
          <cell r="F16" t="str">
            <v>M01</v>
          </cell>
          <cell r="G16">
            <v>22</v>
          </cell>
          <cell r="H16">
            <v>31.8</v>
          </cell>
          <cell r="I16">
            <v>6</v>
          </cell>
          <cell r="J16" t="str">
            <v>H</v>
          </cell>
          <cell r="K16" t="str">
            <v>DEDZA</v>
          </cell>
        </row>
        <row r="17">
          <cell r="A17" t="str">
            <v>RS 033</v>
          </cell>
          <cell r="B17">
            <v>33</v>
          </cell>
          <cell r="C17" t="str">
            <v>C</v>
          </cell>
          <cell r="D17" t="str">
            <v>T</v>
          </cell>
          <cell r="E17" t="str">
            <v>Dauya - Kapesi</v>
          </cell>
          <cell r="F17" t="str">
            <v>M01</v>
          </cell>
          <cell r="G17">
            <v>23</v>
          </cell>
          <cell r="H17">
            <v>12.5</v>
          </cell>
          <cell r="I17">
            <v>7</v>
          </cell>
          <cell r="J17" t="str">
            <v>F</v>
          </cell>
          <cell r="K17" t="str">
            <v>DEDZA</v>
          </cell>
        </row>
        <row r="18">
          <cell r="A18" t="str">
            <v>RS 040</v>
          </cell>
          <cell r="B18">
            <v>40</v>
          </cell>
          <cell r="C18" t="str">
            <v>C</v>
          </cell>
          <cell r="D18" t="str">
            <v>T</v>
          </cell>
          <cell r="E18" t="str">
            <v>Salima - Benga - Nkhotakota - Dwangwa</v>
          </cell>
          <cell r="F18" t="str">
            <v>M05</v>
          </cell>
          <cell r="G18">
            <v>99</v>
          </cell>
          <cell r="H18">
            <v>169</v>
          </cell>
          <cell r="I18" t="str">
            <v>-</v>
          </cell>
          <cell r="J18" t="str">
            <v>-</v>
          </cell>
          <cell r="K18" t="str">
            <v>Contains RS 43,66,50,54,53,61,42,58</v>
          </cell>
          <cell r="L18" t="str">
            <v>Section not used in Study</v>
          </cell>
        </row>
        <row r="19">
          <cell r="A19" t="str">
            <v>RS 043</v>
          </cell>
          <cell r="B19">
            <v>43</v>
          </cell>
          <cell r="C19" t="str">
            <v>C</v>
          </cell>
          <cell r="D19" t="str">
            <v>T</v>
          </cell>
          <cell r="E19" t="str">
            <v>Musenjere River- Bua River</v>
          </cell>
          <cell r="F19" t="str">
            <v>M05</v>
          </cell>
          <cell r="G19">
            <v>7</v>
          </cell>
          <cell r="H19">
            <v>14.7</v>
          </cell>
          <cell r="I19">
            <v>5</v>
          </cell>
          <cell r="J19" t="str">
            <v>R</v>
          </cell>
          <cell r="K19" t="str">
            <v>NKHOTA KOTA</v>
          </cell>
        </row>
        <row r="20">
          <cell r="A20" t="str">
            <v>RS 066</v>
          </cell>
          <cell r="B20">
            <v>66</v>
          </cell>
          <cell r="C20" t="str">
            <v>C</v>
          </cell>
          <cell r="D20" t="str">
            <v>T</v>
          </cell>
          <cell r="E20" t="str">
            <v>Bua River - Nkhota-kota</v>
          </cell>
          <cell r="F20" t="str">
            <v>M05</v>
          </cell>
          <cell r="G20">
            <v>8</v>
          </cell>
          <cell r="H20">
            <v>14.8</v>
          </cell>
          <cell r="I20">
            <v>5</v>
          </cell>
          <cell r="J20" t="str">
            <v>F</v>
          </cell>
          <cell r="K20" t="str">
            <v>NKHOTA KOTA</v>
          </cell>
        </row>
        <row r="21">
          <cell r="A21" t="str">
            <v>RS 050</v>
          </cell>
          <cell r="B21">
            <v>50</v>
          </cell>
          <cell r="C21" t="str">
            <v>C</v>
          </cell>
          <cell r="D21" t="str">
            <v>T</v>
          </cell>
          <cell r="E21" t="str">
            <v>Km 11.6-Km 18.3 (Nkhota-kota - Chia)</v>
          </cell>
          <cell r="F21" t="str">
            <v>M05</v>
          </cell>
          <cell r="G21">
            <v>10</v>
          </cell>
          <cell r="H21">
            <v>6.7</v>
          </cell>
          <cell r="I21">
            <v>5</v>
          </cell>
          <cell r="J21" t="str">
            <v>F</v>
          </cell>
          <cell r="K21" t="str">
            <v>NKHOTA KOTA</v>
          </cell>
        </row>
        <row r="22">
          <cell r="A22" t="str">
            <v>RS 054</v>
          </cell>
          <cell r="B22">
            <v>54</v>
          </cell>
          <cell r="C22" t="str">
            <v>C</v>
          </cell>
          <cell r="D22" t="str">
            <v>T</v>
          </cell>
          <cell r="E22" t="str">
            <v>Km 18.3-Chia River</v>
          </cell>
          <cell r="F22" t="str">
            <v>M05</v>
          </cell>
          <cell r="G22">
            <v>11</v>
          </cell>
          <cell r="H22">
            <v>5.4</v>
          </cell>
          <cell r="I22">
            <v>5</v>
          </cell>
          <cell r="J22" t="str">
            <v>F</v>
          </cell>
          <cell r="K22" t="str">
            <v>NKHOTA KOTA</v>
          </cell>
        </row>
        <row r="23">
          <cell r="A23" t="str">
            <v>RS 053</v>
          </cell>
          <cell r="B23">
            <v>53</v>
          </cell>
          <cell r="C23" t="str">
            <v>C</v>
          </cell>
          <cell r="D23" t="str">
            <v>T</v>
          </cell>
          <cell r="E23" t="str">
            <v>Chia River-Benga</v>
          </cell>
          <cell r="F23" t="str">
            <v>M05</v>
          </cell>
          <cell r="G23">
            <v>12</v>
          </cell>
          <cell r="H23">
            <v>29.4</v>
          </cell>
          <cell r="I23">
            <v>5</v>
          </cell>
          <cell r="J23" t="str">
            <v>F</v>
          </cell>
          <cell r="K23" t="str">
            <v>NKHOTA KOTA</v>
          </cell>
        </row>
        <row r="24">
          <cell r="A24" t="str">
            <v>RS 061</v>
          </cell>
          <cell r="B24">
            <v>61</v>
          </cell>
          <cell r="C24" t="str">
            <v>C</v>
          </cell>
          <cell r="D24" t="str">
            <v>T</v>
          </cell>
          <cell r="E24" t="str">
            <v>Benga-Kachisoka</v>
          </cell>
          <cell r="F24" t="str">
            <v>M05</v>
          </cell>
          <cell r="G24">
            <v>13</v>
          </cell>
          <cell r="H24">
            <v>2.7</v>
          </cell>
          <cell r="I24">
            <v>5</v>
          </cell>
          <cell r="J24" t="str">
            <v>F</v>
          </cell>
          <cell r="K24" t="str">
            <v>NKHOTA KOTA</v>
          </cell>
        </row>
        <row r="25">
          <cell r="A25" t="str">
            <v>RS 042</v>
          </cell>
          <cell r="B25">
            <v>42</v>
          </cell>
          <cell r="C25" t="str">
            <v>C</v>
          </cell>
          <cell r="D25" t="str">
            <v>T</v>
          </cell>
          <cell r="E25" t="str">
            <v>Chirua River Bridge - Thavite River Bridge</v>
          </cell>
          <cell r="F25" t="str">
            <v>M05</v>
          </cell>
          <cell r="G25">
            <v>14</v>
          </cell>
          <cell r="H25">
            <v>6</v>
          </cell>
          <cell r="I25">
            <v>5</v>
          </cell>
          <cell r="J25" t="str">
            <v>F</v>
          </cell>
          <cell r="K25" t="str">
            <v>SALIMA</v>
          </cell>
        </row>
        <row r="26">
          <cell r="A26" t="str">
            <v>RS 058</v>
          </cell>
          <cell r="B26">
            <v>58</v>
          </cell>
          <cell r="C26" t="str">
            <v>C</v>
          </cell>
          <cell r="D26" t="str">
            <v>T</v>
          </cell>
          <cell r="E26" t="str">
            <v>Thavite River Bridge - Kamphatenga</v>
          </cell>
          <cell r="F26" t="str">
            <v>M05</v>
          </cell>
          <cell r="G26">
            <v>15</v>
          </cell>
          <cell r="H26">
            <v>32.5</v>
          </cell>
          <cell r="I26">
            <v>7</v>
          </cell>
          <cell r="J26" t="str">
            <v>F</v>
          </cell>
          <cell r="K26" t="str">
            <v>SALIMA</v>
          </cell>
        </row>
        <row r="27">
          <cell r="A27" t="str">
            <v>RS 057</v>
          </cell>
          <cell r="B27">
            <v>57</v>
          </cell>
          <cell r="C27" t="str">
            <v>C</v>
          </cell>
          <cell r="D27" t="str">
            <v>T</v>
          </cell>
          <cell r="E27" t="str">
            <v>Malenga-Km 11.6</v>
          </cell>
          <cell r="F27" t="str">
            <v>M05</v>
          </cell>
          <cell r="G27">
            <v>99</v>
          </cell>
          <cell r="H27">
            <v>11.6</v>
          </cell>
          <cell r="I27" t="str">
            <v>-</v>
          </cell>
          <cell r="J27" t="str">
            <v>-</v>
          </cell>
          <cell r="K27" t="str">
            <v xml:space="preserve">Link does not exist </v>
          </cell>
          <cell r="L27" t="str">
            <v>Section not used in Study</v>
          </cell>
        </row>
        <row r="28">
          <cell r="A28" t="str">
            <v>RS 073</v>
          </cell>
          <cell r="B28">
            <v>73</v>
          </cell>
          <cell r="C28" t="str">
            <v>C</v>
          </cell>
          <cell r="D28" t="str">
            <v>T</v>
          </cell>
          <cell r="E28" t="str">
            <v>Kapiri - Bwanje River</v>
          </cell>
          <cell r="F28" t="str">
            <v>M10</v>
          </cell>
          <cell r="G28">
            <v>99</v>
          </cell>
          <cell r="H28">
            <v>9</v>
          </cell>
          <cell r="I28">
            <v>7</v>
          </cell>
          <cell r="J28" t="str">
            <v>F</v>
          </cell>
          <cell r="K28" t="str">
            <v>Contained within RS 72</v>
          </cell>
          <cell r="L28" t="str">
            <v>Section not used in Study</v>
          </cell>
        </row>
        <row r="29">
          <cell r="A29" t="str">
            <v>RS 072</v>
          </cell>
          <cell r="B29">
            <v>72</v>
          </cell>
          <cell r="C29" t="str">
            <v>C</v>
          </cell>
          <cell r="D29" t="str">
            <v>T</v>
          </cell>
          <cell r="E29" t="str">
            <v>Malambalala - Bwanje River</v>
          </cell>
          <cell r="F29" t="str">
            <v>M10</v>
          </cell>
          <cell r="G29">
            <v>3</v>
          </cell>
          <cell r="H29">
            <v>9</v>
          </cell>
          <cell r="I29">
            <v>7</v>
          </cell>
          <cell r="J29" t="str">
            <v>F</v>
          </cell>
          <cell r="K29" t="str">
            <v>DEDZA &amp; MANGOCHI</v>
          </cell>
        </row>
        <row r="30">
          <cell r="A30" t="str">
            <v>RS 078</v>
          </cell>
          <cell r="B30">
            <v>78</v>
          </cell>
          <cell r="C30" t="str">
            <v>C</v>
          </cell>
          <cell r="D30" t="str">
            <v>T</v>
          </cell>
          <cell r="E30" t="str">
            <v>Lilongwe-Mchinji</v>
          </cell>
          <cell r="F30" t="str">
            <v>M12</v>
          </cell>
          <cell r="G30">
            <v>99</v>
          </cell>
          <cell r="H30">
            <v>120</v>
          </cell>
          <cell r="I30">
            <v>6</v>
          </cell>
          <cell r="J30" t="str">
            <v>R</v>
          </cell>
          <cell r="K30" t="str">
            <v>Contains RS 80,79,77,76,75,836,74</v>
          </cell>
          <cell r="L30" t="str">
            <v>Section not used in Study</v>
          </cell>
        </row>
        <row r="31">
          <cell r="A31" t="str">
            <v>RS 080</v>
          </cell>
          <cell r="B31">
            <v>80</v>
          </cell>
          <cell r="C31" t="str">
            <v>C</v>
          </cell>
          <cell r="D31" t="str">
            <v>T</v>
          </cell>
          <cell r="E31" t="str">
            <v>International Border - Mchinji</v>
          </cell>
          <cell r="F31" t="str">
            <v>M12</v>
          </cell>
          <cell r="G31">
            <v>1</v>
          </cell>
          <cell r="H31">
            <v>11.5</v>
          </cell>
          <cell r="I31">
            <v>6</v>
          </cell>
          <cell r="J31" t="str">
            <v>F</v>
          </cell>
          <cell r="K31" t="str">
            <v>MCHINJI</v>
          </cell>
        </row>
        <row r="32">
          <cell r="A32" t="str">
            <v>RS 079</v>
          </cell>
          <cell r="B32">
            <v>79</v>
          </cell>
          <cell r="C32" t="str">
            <v>C</v>
          </cell>
          <cell r="D32" t="str">
            <v>T</v>
          </cell>
          <cell r="E32" t="str">
            <v>Mchinji - Kamwendo</v>
          </cell>
          <cell r="F32" t="str">
            <v>M12</v>
          </cell>
          <cell r="G32">
            <v>2</v>
          </cell>
          <cell r="H32">
            <v>19.100000000000001</v>
          </cell>
          <cell r="I32">
            <v>6</v>
          </cell>
          <cell r="J32" t="str">
            <v>F</v>
          </cell>
          <cell r="K32" t="str">
            <v>MCHINJI</v>
          </cell>
        </row>
        <row r="33">
          <cell r="A33" t="str">
            <v>RS 077</v>
          </cell>
          <cell r="B33">
            <v>77</v>
          </cell>
          <cell r="C33" t="str">
            <v>C</v>
          </cell>
          <cell r="D33" t="str">
            <v>T</v>
          </cell>
          <cell r="E33" t="str">
            <v>Kamwendo - Bua River</v>
          </cell>
          <cell r="F33" t="str">
            <v>M12</v>
          </cell>
          <cell r="G33">
            <v>3</v>
          </cell>
          <cell r="H33">
            <v>14.7</v>
          </cell>
          <cell r="I33">
            <v>6</v>
          </cell>
          <cell r="J33" t="str">
            <v>F</v>
          </cell>
          <cell r="K33" t="str">
            <v>MCHINJI</v>
          </cell>
        </row>
        <row r="34">
          <cell r="A34" t="str">
            <v>RS 076</v>
          </cell>
          <cell r="B34">
            <v>76</v>
          </cell>
          <cell r="C34" t="str">
            <v>C</v>
          </cell>
          <cell r="D34" t="str">
            <v>T</v>
          </cell>
          <cell r="E34" t="str">
            <v>Bua River - Namitete River Bridge</v>
          </cell>
          <cell r="F34" t="str">
            <v>M12</v>
          </cell>
          <cell r="G34">
            <v>4</v>
          </cell>
          <cell r="H34">
            <v>27.9</v>
          </cell>
          <cell r="I34">
            <v>6</v>
          </cell>
          <cell r="J34" t="str">
            <v>F</v>
          </cell>
          <cell r="K34" t="str">
            <v>MCHINJI</v>
          </cell>
        </row>
        <row r="35">
          <cell r="A35" t="str">
            <v>RS 075</v>
          </cell>
          <cell r="B35">
            <v>75</v>
          </cell>
          <cell r="C35" t="str">
            <v>C</v>
          </cell>
          <cell r="D35" t="str">
            <v>T</v>
          </cell>
          <cell r="E35" t="str">
            <v>Namitete River Bridge - Chileka</v>
          </cell>
          <cell r="F35" t="str">
            <v>M12</v>
          </cell>
          <cell r="G35">
            <v>5</v>
          </cell>
          <cell r="H35">
            <v>4.0999999999999996</v>
          </cell>
          <cell r="I35">
            <v>6</v>
          </cell>
          <cell r="J35" t="str">
            <v>R</v>
          </cell>
          <cell r="K35" t="str">
            <v>LILONGWE</v>
          </cell>
        </row>
        <row r="36">
          <cell r="A36" t="str">
            <v>RS 836</v>
          </cell>
          <cell r="B36" t="str">
            <v>n.a.</v>
          </cell>
          <cell r="C36" t="str">
            <v>C</v>
          </cell>
          <cell r="D36" t="str">
            <v>T</v>
          </cell>
          <cell r="E36" t="str">
            <v>Chileka - Chankhandwe</v>
          </cell>
          <cell r="F36" t="str">
            <v>M12</v>
          </cell>
          <cell r="G36">
            <v>6</v>
          </cell>
          <cell r="H36">
            <v>31.4</v>
          </cell>
          <cell r="I36">
            <v>6</v>
          </cell>
          <cell r="J36" t="str">
            <v>R</v>
          </cell>
          <cell r="K36" t="str">
            <v>LILONGWE</v>
          </cell>
          <cell r="L36" t="str">
            <v xml:space="preserve">New section part of RS 78 </v>
          </cell>
        </row>
        <row r="37">
          <cell r="A37" t="str">
            <v>RS 074</v>
          </cell>
          <cell r="B37">
            <v>74</v>
          </cell>
          <cell r="C37" t="str">
            <v>C</v>
          </cell>
          <cell r="D37" t="str">
            <v>T</v>
          </cell>
          <cell r="E37" t="str">
            <v>Chankhandwe - Njewa</v>
          </cell>
          <cell r="F37" t="str">
            <v>M12</v>
          </cell>
          <cell r="G37">
            <v>7</v>
          </cell>
          <cell r="H37">
            <v>11.3</v>
          </cell>
          <cell r="I37">
            <v>6</v>
          </cell>
          <cell r="J37" t="str">
            <v>R</v>
          </cell>
          <cell r="K37" t="str">
            <v>LILONGWE</v>
          </cell>
        </row>
        <row r="38">
          <cell r="A38" t="str">
            <v>RS 083</v>
          </cell>
          <cell r="B38">
            <v>83</v>
          </cell>
          <cell r="C38" t="str">
            <v>C</v>
          </cell>
          <cell r="D38" t="str">
            <v>T</v>
          </cell>
          <cell r="E38" t="str">
            <v>Chembe Railroad - Kaphatenga</v>
          </cell>
          <cell r="F38" t="str">
            <v>M14</v>
          </cell>
          <cell r="G38">
            <v>99</v>
          </cell>
          <cell r="H38">
            <v>8.6999999999999993</v>
          </cell>
          <cell r="I38">
            <v>6</v>
          </cell>
          <cell r="J38" t="str">
            <v>F</v>
          </cell>
          <cell r="K38" t="str">
            <v>Contains RS 60 &amp; 45</v>
          </cell>
          <cell r="L38" t="str">
            <v>Section not used in Study</v>
          </cell>
        </row>
        <row r="39">
          <cell r="A39" t="str">
            <v>RS 060</v>
          </cell>
          <cell r="B39">
            <v>60</v>
          </cell>
          <cell r="C39" t="str">
            <v>C</v>
          </cell>
          <cell r="D39" t="str">
            <v>T</v>
          </cell>
          <cell r="E39" t="str">
            <v>Chembe Railroad Bridge - Makande</v>
          </cell>
          <cell r="F39" t="str">
            <v>M14</v>
          </cell>
          <cell r="G39" t="str">
            <v>T</v>
          </cell>
          <cell r="H39">
            <v>6.8</v>
          </cell>
          <cell r="I39">
            <v>7</v>
          </cell>
          <cell r="J39" t="str">
            <v>F</v>
          </cell>
          <cell r="K39" t="str">
            <v>SALIMA</v>
          </cell>
          <cell r="L39" t="str">
            <v>Changed designation from M5 to M14</v>
          </cell>
        </row>
        <row r="40">
          <cell r="A40" t="str">
            <v>RS 045</v>
          </cell>
          <cell r="B40">
            <v>45</v>
          </cell>
          <cell r="C40" t="str">
            <v>C</v>
          </cell>
          <cell r="D40" t="str">
            <v>T</v>
          </cell>
          <cell r="E40" t="str">
            <v>Makande - Kaphatenga</v>
          </cell>
          <cell r="F40" t="str">
            <v>M14</v>
          </cell>
          <cell r="G40">
            <v>8</v>
          </cell>
          <cell r="H40">
            <v>4.5999999999999996</v>
          </cell>
          <cell r="I40">
            <v>6</v>
          </cell>
          <cell r="J40" t="str">
            <v>F</v>
          </cell>
          <cell r="K40" t="str">
            <v>SALIMA</v>
          </cell>
          <cell r="L40" t="str">
            <v>Changed designation from M5 to M14</v>
          </cell>
        </row>
        <row r="41">
          <cell r="A41" t="str">
            <v>RS 085</v>
          </cell>
          <cell r="B41">
            <v>85</v>
          </cell>
          <cell r="C41" t="str">
            <v>C</v>
          </cell>
          <cell r="D41" t="str">
            <v>T</v>
          </cell>
          <cell r="E41" t="str">
            <v>Salima - Senga Bay</v>
          </cell>
          <cell r="F41" t="str">
            <v>S122</v>
          </cell>
          <cell r="G41">
            <v>99</v>
          </cell>
          <cell r="H41">
            <v>22</v>
          </cell>
          <cell r="I41">
            <v>7</v>
          </cell>
          <cell r="J41" t="str">
            <v>F</v>
          </cell>
          <cell r="K41" t="str">
            <v>Contains RS276 &amp; 275</v>
          </cell>
          <cell r="L41" t="str">
            <v>Section not used in Study</v>
          </cell>
        </row>
        <row r="42">
          <cell r="A42" t="str">
            <v>RS 276</v>
          </cell>
          <cell r="B42">
            <v>98</v>
          </cell>
          <cell r="C42" t="str">
            <v>C</v>
          </cell>
          <cell r="D42" t="str">
            <v>T</v>
          </cell>
          <cell r="E42" t="str">
            <v>Salima railway crossing - Mikute</v>
          </cell>
          <cell r="F42" t="str">
            <v>S122</v>
          </cell>
          <cell r="G42">
            <v>2</v>
          </cell>
          <cell r="H42">
            <v>14.4</v>
          </cell>
          <cell r="I42">
            <v>7</v>
          </cell>
          <cell r="J42" t="str">
            <v>F</v>
          </cell>
          <cell r="K42" t="str">
            <v>SALIMA</v>
          </cell>
        </row>
        <row r="43">
          <cell r="A43" t="str">
            <v>RS 275</v>
          </cell>
          <cell r="B43">
            <v>97</v>
          </cell>
          <cell r="C43" t="str">
            <v>C</v>
          </cell>
          <cell r="D43" t="str">
            <v>T</v>
          </cell>
          <cell r="E43" t="str">
            <v>Mikute - Grand Beach</v>
          </cell>
          <cell r="F43" t="str">
            <v>S122</v>
          </cell>
          <cell r="G43">
            <v>3</v>
          </cell>
          <cell r="H43">
            <v>5.6</v>
          </cell>
          <cell r="I43">
            <v>7</v>
          </cell>
          <cell r="J43" t="str">
            <v>F</v>
          </cell>
          <cell r="K43" t="str">
            <v>SALIMA</v>
          </cell>
        </row>
        <row r="44">
          <cell r="A44" t="str">
            <v>RS 086</v>
          </cell>
          <cell r="B44">
            <v>86</v>
          </cell>
          <cell r="C44" t="str">
            <v>C</v>
          </cell>
          <cell r="D44" t="str">
            <v>T</v>
          </cell>
          <cell r="E44">
            <v>0</v>
          </cell>
          <cell r="F44" t="str">
            <v>S122</v>
          </cell>
          <cell r="G44">
            <v>0</v>
          </cell>
          <cell r="H44" t="str">
            <v>NO ROAD SECTION with this MOWS Project No.</v>
          </cell>
          <cell r="I44">
            <v>0</v>
          </cell>
          <cell r="J44">
            <v>0</v>
          </cell>
          <cell r="K44">
            <v>0</v>
          </cell>
          <cell r="L44" t="str">
            <v>Deleted from road sections in Study</v>
          </cell>
        </row>
        <row r="45">
          <cell r="A45" t="str">
            <v>RS 087</v>
          </cell>
          <cell r="B45">
            <v>87</v>
          </cell>
          <cell r="C45" t="str">
            <v>C</v>
          </cell>
          <cell r="D45" t="str">
            <v>T</v>
          </cell>
          <cell r="E45">
            <v>0</v>
          </cell>
          <cell r="F45" t="str">
            <v>S122</v>
          </cell>
          <cell r="G45">
            <v>0</v>
          </cell>
          <cell r="H45" t="str">
            <v>NO ROAD SECTION with this MOWS Project No.</v>
          </cell>
          <cell r="I45">
            <v>0</v>
          </cell>
          <cell r="J45">
            <v>0</v>
          </cell>
          <cell r="K45">
            <v>0</v>
          </cell>
          <cell r="L45" t="str">
            <v>Deleted from road sections in Study</v>
          </cell>
        </row>
        <row r="46">
          <cell r="A46" t="str">
            <v>RS 088</v>
          </cell>
          <cell r="B46">
            <v>88</v>
          </cell>
          <cell r="C46" t="str">
            <v>C</v>
          </cell>
          <cell r="D46" t="str">
            <v>T</v>
          </cell>
          <cell r="E46">
            <v>0</v>
          </cell>
          <cell r="F46" t="str">
            <v>S122</v>
          </cell>
          <cell r="G46">
            <v>0</v>
          </cell>
          <cell r="H46" t="str">
            <v>NO ROAD SECTION with this MOWS Project No.</v>
          </cell>
          <cell r="I46">
            <v>0</v>
          </cell>
          <cell r="J46">
            <v>0</v>
          </cell>
          <cell r="K46">
            <v>0</v>
          </cell>
          <cell r="L46" t="str">
            <v>Deleted from road sections in Study</v>
          </cell>
        </row>
        <row r="47">
          <cell r="A47" t="str">
            <v>RS 089</v>
          </cell>
          <cell r="B47">
            <v>89</v>
          </cell>
          <cell r="C47" t="str">
            <v>C</v>
          </cell>
          <cell r="D47" t="str">
            <v>T</v>
          </cell>
          <cell r="E47" t="str">
            <v xml:space="preserve"> Balaka - Salima</v>
          </cell>
          <cell r="F47" t="str">
            <v>M05</v>
          </cell>
          <cell r="G47">
            <v>99</v>
          </cell>
          <cell r="H47">
            <v>158</v>
          </cell>
          <cell r="I47" t="str">
            <v>-</v>
          </cell>
          <cell r="J47" t="str">
            <v>-</v>
          </cell>
          <cell r="K47" t="str">
            <v>Contains RS 51,67,64,59,63,55,41,46,65,56</v>
          </cell>
          <cell r="L47" t="str">
            <v>Section not used in Study</v>
          </cell>
        </row>
        <row r="48">
          <cell r="A48" t="str">
            <v>RS 051</v>
          </cell>
          <cell r="B48">
            <v>51</v>
          </cell>
          <cell r="C48" t="str">
            <v>C</v>
          </cell>
          <cell r="D48" t="str">
            <v>T</v>
          </cell>
          <cell r="E48" t="str">
            <v>Junction S122 - Linthipe River</v>
          </cell>
          <cell r="F48" t="str">
            <v>M05</v>
          </cell>
          <cell r="G48">
            <v>17</v>
          </cell>
          <cell r="H48">
            <v>1.9</v>
          </cell>
          <cell r="I48">
            <v>7</v>
          </cell>
          <cell r="J48" t="str">
            <v>F</v>
          </cell>
          <cell r="K48" t="str">
            <v>SALIMA</v>
          </cell>
        </row>
        <row r="49">
          <cell r="A49" t="str">
            <v>RS 067</v>
          </cell>
          <cell r="B49">
            <v>67</v>
          </cell>
          <cell r="C49" t="str">
            <v>C</v>
          </cell>
          <cell r="D49" t="str">
            <v>T</v>
          </cell>
          <cell r="E49" t="str">
            <v>Linthipe River - Luwadzi River Bridge</v>
          </cell>
          <cell r="F49" t="str">
            <v>M05</v>
          </cell>
          <cell r="G49">
            <v>18</v>
          </cell>
          <cell r="H49">
            <v>20.8</v>
          </cell>
          <cell r="I49">
            <v>7</v>
          </cell>
          <cell r="J49" t="str">
            <v>F</v>
          </cell>
          <cell r="K49" t="str">
            <v>SALIMA</v>
          </cell>
        </row>
        <row r="50">
          <cell r="A50" t="str">
            <v>RS 064</v>
          </cell>
          <cell r="B50">
            <v>64</v>
          </cell>
          <cell r="C50" t="str">
            <v>C</v>
          </cell>
          <cell r="D50" t="str">
            <v>T</v>
          </cell>
          <cell r="E50" t="str">
            <v>Luwadzi River Bridge - Ngodzi River Bridge</v>
          </cell>
          <cell r="F50" t="str">
            <v>M05</v>
          </cell>
          <cell r="G50">
            <v>19</v>
          </cell>
          <cell r="H50">
            <v>15.8</v>
          </cell>
          <cell r="I50">
            <v>7</v>
          </cell>
          <cell r="J50" t="str">
            <v>F</v>
          </cell>
          <cell r="K50" t="str">
            <v>SALIMA</v>
          </cell>
        </row>
        <row r="51">
          <cell r="A51" t="str">
            <v>RS 059</v>
          </cell>
          <cell r="B51">
            <v>59</v>
          </cell>
          <cell r="C51" t="str">
            <v>C</v>
          </cell>
          <cell r="D51" t="str">
            <v>T</v>
          </cell>
          <cell r="E51" t="str">
            <v>Ngodzi River Bridge - Mtakataka</v>
          </cell>
          <cell r="F51" t="str">
            <v>M05</v>
          </cell>
          <cell r="G51">
            <v>20</v>
          </cell>
          <cell r="H51">
            <v>14.3</v>
          </cell>
          <cell r="I51">
            <v>7</v>
          </cell>
          <cell r="J51" t="str">
            <v>F</v>
          </cell>
          <cell r="K51" t="str">
            <v>SALIMA</v>
          </cell>
        </row>
        <row r="52">
          <cell r="A52" t="str">
            <v>RS 063</v>
          </cell>
          <cell r="B52">
            <v>63</v>
          </cell>
          <cell r="C52" t="str">
            <v>C</v>
          </cell>
          <cell r="D52" t="str">
            <v>T</v>
          </cell>
          <cell r="E52" t="str">
            <v>Mtakataka - Golomoti</v>
          </cell>
          <cell r="F52" t="str">
            <v>M05</v>
          </cell>
          <cell r="G52">
            <v>21</v>
          </cell>
          <cell r="H52">
            <v>25.5</v>
          </cell>
          <cell r="I52">
            <v>7</v>
          </cell>
          <cell r="J52" t="str">
            <v>F</v>
          </cell>
          <cell r="K52" t="str">
            <v>DEDZA</v>
          </cell>
        </row>
        <row r="53">
          <cell r="A53" t="str">
            <v>RS 055</v>
          </cell>
          <cell r="B53">
            <v>55</v>
          </cell>
          <cell r="C53" t="str">
            <v>C</v>
          </cell>
          <cell r="D53" t="str">
            <v>T</v>
          </cell>
          <cell r="E53" t="str">
            <v>Golomoti - Kasinje</v>
          </cell>
          <cell r="F53" t="str">
            <v>M05</v>
          </cell>
          <cell r="G53">
            <v>22</v>
          </cell>
          <cell r="H53">
            <v>14.4</v>
          </cell>
          <cell r="I53">
            <v>8</v>
          </cell>
          <cell r="J53" t="str">
            <v>F</v>
          </cell>
          <cell r="K53" t="str">
            <v>NTCHEU</v>
          </cell>
        </row>
        <row r="54">
          <cell r="A54" t="str">
            <v>RS 041</v>
          </cell>
          <cell r="B54">
            <v>41</v>
          </cell>
          <cell r="C54" t="str">
            <v>C</v>
          </cell>
          <cell r="D54" t="str">
            <v>T</v>
          </cell>
          <cell r="E54" t="str">
            <v>Kasinje - Sharpevale</v>
          </cell>
          <cell r="F54" t="str">
            <v>M05</v>
          </cell>
          <cell r="G54">
            <v>23</v>
          </cell>
          <cell r="H54">
            <v>10.5</v>
          </cell>
          <cell r="I54">
            <v>8</v>
          </cell>
          <cell r="J54" t="str">
            <v>F</v>
          </cell>
          <cell r="K54" t="str">
            <v>NTCHEU</v>
          </cell>
        </row>
        <row r="55">
          <cell r="A55" t="str">
            <v>RS 046</v>
          </cell>
          <cell r="B55">
            <v>46</v>
          </cell>
          <cell r="C55" t="str">
            <v>C</v>
          </cell>
          <cell r="D55" t="str">
            <v>T</v>
          </cell>
          <cell r="E55" t="str">
            <v>Sharpevale - Bilila</v>
          </cell>
          <cell r="F55" t="str">
            <v>M05</v>
          </cell>
          <cell r="G55">
            <v>24</v>
          </cell>
          <cell r="H55">
            <v>28.3</v>
          </cell>
          <cell r="I55">
            <v>8</v>
          </cell>
          <cell r="J55" t="str">
            <v>R</v>
          </cell>
          <cell r="K55" t="str">
            <v>NTCHEU</v>
          </cell>
        </row>
        <row r="56">
          <cell r="A56" t="str">
            <v>RS 065</v>
          </cell>
          <cell r="B56">
            <v>65</v>
          </cell>
          <cell r="C56" t="str">
            <v>C</v>
          </cell>
          <cell r="D56" t="str">
            <v>T</v>
          </cell>
          <cell r="E56" t="str">
            <v>Bilila - Linengwe River</v>
          </cell>
          <cell r="F56" t="str">
            <v>M05</v>
          </cell>
          <cell r="G56">
            <v>25</v>
          </cell>
          <cell r="H56">
            <v>5.2</v>
          </cell>
          <cell r="I56">
            <v>8</v>
          </cell>
          <cell r="J56" t="str">
            <v>F</v>
          </cell>
          <cell r="K56" t="str">
            <v>NTCHEU</v>
          </cell>
        </row>
        <row r="57">
          <cell r="A57" t="str">
            <v>RS 056</v>
          </cell>
          <cell r="B57">
            <v>56</v>
          </cell>
          <cell r="C57" t="str">
            <v>C</v>
          </cell>
          <cell r="D57" t="str">
            <v>T</v>
          </cell>
          <cell r="E57" t="str">
            <v>Linengwe River - Balaka Market (junction M1)</v>
          </cell>
          <cell r="F57" t="str">
            <v>M05</v>
          </cell>
          <cell r="G57">
            <v>26</v>
          </cell>
          <cell r="H57">
            <v>7.4</v>
          </cell>
          <cell r="I57">
            <v>8</v>
          </cell>
          <cell r="J57" t="str">
            <v>F</v>
          </cell>
          <cell r="K57" t="str">
            <v>NTCHEU</v>
          </cell>
        </row>
        <row r="58">
          <cell r="A58" t="str">
            <v>RS 116</v>
          </cell>
          <cell r="B58">
            <v>116</v>
          </cell>
          <cell r="C58" t="str">
            <v>S</v>
          </cell>
          <cell r="D58" t="str">
            <v>T</v>
          </cell>
          <cell r="E58" t="str">
            <v>Blantyre - Limbe</v>
          </cell>
          <cell r="F58" t="str">
            <v>M02</v>
          </cell>
          <cell r="G58">
            <v>99</v>
          </cell>
          <cell r="H58">
            <v>7.9</v>
          </cell>
          <cell r="I58">
            <v>9</v>
          </cell>
          <cell r="J58" t="str">
            <v>R</v>
          </cell>
          <cell r="K58" t="str">
            <v>Same as RS 174</v>
          </cell>
          <cell r="L58" t="str">
            <v>Section not used in Study</v>
          </cell>
        </row>
        <row r="59">
          <cell r="A59" t="str">
            <v>RS 174</v>
          </cell>
          <cell r="B59">
            <v>174</v>
          </cell>
          <cell r="C59" t="str">
            <v>S</v>
          </cell>
          <cell r="D59" t="str">
            <v>U</v>
          </cell>
          <cell r="E59" t="str">
            <v>Chipembere Highway (M2, Blantyre - Limbe)</v>
          </cell>
          <cell r="F59" t="str">
            <v>Urban</v>
          </cell>
          <cell r="G59">
            <v>16</v>
          </cell>
          <cell r="H59">
            <v>9</v>
          </cell>
          <cell r="I59" t="str">
            <v>C</v>
          </cell>
          <cell r="J59" t="str">
            <v>R</v>
          </cell>
          <cell r="K59" t="str">
            <v>IN BLANTYRE CITY</v>
          </cell>
        </row>
        <row r="60">
          <cell r="A60" t="str">
            <v>RS 122</v>
          </cell>
          <cell r="B60">
            <v>122</v>
          </cell>
          <cell r="C60" t="str">
            <v>S</v>
          </cell>
          <cell r="D60" t="str">
            <v>T</v>
          </cell>
          <cell r="E60" t="str">
            <v>Nkoloma - Zomba Township Boundary</v>
          </cell>
          <cell r="F60" t="str">
            <v>M03</v>
          </cell>
          <cell r="G60">
            <v>99</v>
          </cell>
          <cell r="H60">
            <v>6.4</v>
          </cell>
          <cell r="I60">
            <v>9</v>
          </cell>
          <cell r="J60" t="str">
            <v>R</v>
          </cell>
          <cell r="K60" t="str">
            <v>Contained within RS 126</v>
          </cell>
          <cell r="L60" t="str">
            <v>Section not used in Study</v>
          </cell>
        </row>
        <row r="61">
          <cell r="A61" t="str">
            <v>RS 126</v>
          </cell>
          <cell r="B61">
            <v>126</v>
          </cell>
          <cell r="C61" t="str">
            <v>S</v>
          </cell>
          <cell r="D61" t="str">
            <v>T</v>
          </cell>
          <cell r="E61" t="str">
            <v>Namadzi River-Zomba South Township Boundary</v>
          </cell>
          <cell r="F61" t="str">
            <v>M03</v>
          </cell>
          <cell r="G61">
            <v>3</v>
          </cell>
          <cell r="H61">
            <v>13.3</v>
          </cell>
          <cell r="I61">
            <v>9</v>
          </cell>
          <cell r="J61" t="str">
            <v>R</v>
          </cell>
          <cell r="K61" t="str">
            <v>ZOMBA</v>
          </cell>
        </row>
        <row r="62">
          <cell r="A62" t="str">
            <v>RS 148</v>
          </cell>
          <cell r="B62">
            <v>148</v>
          </cell>
          <cell r="C62" t="str">
            <v>N</v>
          </cell>
          <cell r="D62" t="str">
            <v>U</v>
          </cell>
          <cell r="E62" t="str">
            <v>Mzuzu Hotel Road</v>
          </cell>
          <cell r="F62" t="str">
            <v>Urban</v>
          </cell>
          <cell r="G62" t="str">
            <v>U</v>
          </cell>
          <cell r="H62">
            <v>2</v>
          </cell>
          <cell r="I62" t="str">
            <v>C</v>
          </cell>
          <cell r="J62" t="str">
            <v>R</v>
          </cell>
          <cell r="K62" t="str">
            <v xml:space="preserve">Split into RS 849 &amp; 850 (bitumen &amp; earth sections) </v>
          </cell>
          <cell r="L62" t="str">
            <v>Section not used in Study</v>
          </cell>
        </row>
        <row r="63">
          <cell r="A63" t="str">
            <v>RS 849</v>
          </cell>
          <cell r="B63" t="str">
            <v>n.a.</v>
          </cell>
          <cell r="C63" t="str">
            <v>N</v>
          </cell>
          <cell r="D63" t="str">
            <v>U</v>
          </cell>
          <cell r="E63" t="str">
            <v>Viphya Drive (Kamuzu Avenue to Mazuzu Hotel)</v>
          </cell>
          <cell r="F63" t="str">
            <v>Urban</v>
          </cell>
          <cell r="G63" t="str">
            <v>U</v>
          </cell>
          <cell r="H63">
            <v>0.5</v>
          </cell>
          <cell r="I63">
            <v>0</v>
          </cell>
          <cell r="J63">
            <v>0</v>
          </cell>
          <cell r="K63" t="str">
            <v>MZUZU CITY</v>
          </cell>
        </row>
        <row r="64">
          <cell r="A64" t="str">
            <v>RS 850</v>
          </cell>
          <cell r="B64" t="str">
            <v>n.a.</v>
          </cell>
          <cell r="C64" t="str">
            <v>N</v>
          </cell>
          <cell r="D64" t="str">
            <v>U</v>
          </cell>
          <cell r="E64" t="str">
            <v>Viphya Drive (Mazuzu Hotel to end)</v>
          </cell>
          <cell r="F64" t="str">
            <v>Urban</v>
          </cell>
          <cell r="G64" t="str">
            <v>U</v>
          </cell>
          <cell r="H64">
            <v>1.5</v>
          </cell>
          <cell r="I64">
            <v>0</v>
          </cell>
          <cell r="J64">
            <v>0</v>
          </cell>
          <cell r="K64" t="str">
            <v>MZUZU CITY</v>
          </cell>
        </row>
        <row r="65">
          <cell r="A65" t="str">
            <v>RS 166</v>
          </cell>
          <cell r="B65">
            <v>166</v>
          </cell>
          <cell r="C65" t="str">
            <v>S</v>
          </cell>
          <cell r="D65" t="str">
            <v>U</v>
          </cell>
          <cell r="E65" t="str">
            <v>Zingwagwa Road (Chikwawa Road - Kapeni Road)</v>
          </cell>
          <cell r="F65" t="str">
            <v>Urban</v>
          </cell>
          <cell r="G65">
            <v>12</v>
          </cell>
          <cell r="H65">
            <v>7.7</v>
          </cell>
          <cell r="I65" t="str">
            <v>C</v>
          </cell>
          <cell r="J65" t="str">
            <v>R</v>
          </cell>
          <cell r="K65" t="str">
            <v>Name &amp; length modified by City Council</v>
          </cell>
          <cell r="L65" t="str">
            <v>See next line for change</v>
          </cell>
        </row>
        <row r="66">
          <cell r="A66" t="str">
            <v>RS 166</v>
          </cell>
          <cell r="B66">
            <v>166</v>
          </cell>
          <cell r="C66" t="str">
            <v>S</v>
          </cell>
          <cell r="D66" t="str">
            <v>U</v>
          </cell>
          <cell r="E66" t="str">
            <v>Kudya - Zingwagwa - Somba</v>
          </cell>
          <cell r="F66" t="str">
            <v>Urban</v>
          </cell>
          <cell r="G66">
            <v>12</v>
          </cell>
          <cell r="H66">
            <v>7.7</v>
          </cell>
          <cell r="I66" t="str">
            <v>C</v>
          </cell>
          <cell r="J66" t="str">
            <v>R</v>
          </cell>
          <cell r="K66" t="str">
            <v>IN BLANTYRE CITY</v>
          </cell>
          <cell r="L66" t="str">
            <v>New section details</v>
          </cell>
        </row>
        <row r="67">
          <cell r="A67" t="str">
            <v>RS 170</v>
          </cell>
          <cell r="B67">
            <v>170</v>
          </cell>
          <cell r="C67" t="str">
            <v>S</v>
          </cell>
          <cell r="D67" t="str">
            <v>U</v>
          </cell>
          <cell r="E67" t="str">
            <v>Zomba - Chikanda</v>
          </cell>
          <cell r="F67" t="str">
            <v>Urban</v>
          </cell>
          <cell r="G67">
            <v>99</v>
          </cell>
          <cell r="H67">
            <v>2</v>
          </cell>
          <cell r="I67" t="str">
            <v>C</v>
          </cell>
          <cell r="J67" t="str">
            <v>R</v>
          </cell>
          <cell r="K67" t="str">
            <v>Split into RS 841 &amp; 842 (bitumen &amp; earth sections)</v>
          </cell>
          <cell r="L67" t="str">
            <v>Section not used in Study</v>
          </cell>
        </row>
        <row r="68">
          <cell r="A68" t="str">
            <v>RS 841</v>
          </cell>
          <cell r="B68">
            <v>170</v>
          </cell>
          <cell r="C68" t="str">
            <v>S</v>
          </cell>
          <cell r="D68" t="str">
            <v>U</v>
          </cell>
          <cell r="E68" t="str">
            <v>Zomba - Chikanda (M1 to end bitumen)</v>
          </cell>
          <cell r="F68" t="str">
            <v>Urban</v>
          </cell>
          <cell r="G68">
            <v>18</v>
          </cell>
          <cell r="H68">
            <v>0.9</v>
          </cell>
          <cell r="I68" t="str">
            <v>C</v>
          </cell>
          <cell r="J68" t="str">
            <v>R</v>
          </cell>
          <cell r="K68" t="str">
            <v>ZOMBA CITY</v>
          </cell>
        </row>
        <row r="69">
          <cell r="A69" t="str">
            <v>RS 842</v>
          </cell>
          <cell r="B69">
            <v>170</v>
          </cell>
          <cell r="C69" t="str">
            <v>S</v>
          </cell>
          <cell r="D69" t="str">
            <v>U</v>
          </cell>
          <cell r="E69" t="str">
            <v>Zomba - Chikanda (end bitumen to end road)</v>
          </cell>
          <cell r="F69" t="str">
            <v>Urban</v>
          </cell>
          <cell r="G69">
            <v>18</v>
          </cell>
          <cell r="H69">
            <v>2.6</v>
          </cell>
          <cell r="I69" t="str">
            <v>C</v>
          </cell>
          <cell r="J69" t="str">
            <v>R</v>
          </cell>
          <cell r="K69" t="str">
            <v>ZOMBA CITY</v>
          </cell>
        </row>
        <row r="70">
          <cell r="A70" t="str">
            <v>RS 172</v>
          </cell>
          <cell r="B70">
            <v>172</v>
          </cell>
          <cell r="C70" t="str">
            <v>S</v>
          </cell>
          <cell r="D70" t="str">
            <v>U</v>
          </cell>
          <cell r="E70" t="str">
            <v>Chancellor College Road</v>
          </cell>
          <cell r="F70" t="str">
            <v>Urban</v>
          </cell>
          <cell r="G70">
            <v>99</v>
          </cell>
          <cell r="H70">
            <v>4.8</v>
          </cell>
          <cell r="I70" t="str">
            <v>C</v>
          </cell>
          <cell r="J70" t="str">
            <v>R</v>
          </cell>
          <cell r="K70" t="str">
            <v>Split into RS 843 &amp; 844 (bitumen &amp; earth sections)</v>
          </cell>
          <cell r="L70" t="str">
            <v>Section not used in Study</v>
          </cell>
        </row>
        <row r="71">
          <cell r="A71" t="str">
            <v>RS 843</v>
          </cell>
          <cell r="B71">
            <v>172</v>
          </cell>
          <cell r="C71" t="str">
            <v>S</v>
          </cell>
          <cell r="D71" t="str">
            <v>U</v>
          </cell>
          <cell r="E71" t="str">
            <v>Chancellor College Road (M1 to College - end bitumen)</v>
          </cell>
          <cell r="F71" t="str">
            <v>Urban</v>
          </cell>
          <cell r="G71">
            <v>20</v>
          </cell>
          <cell r="H71">
            <v>2.6</v>
          </cell>
          <cell r="I71" t="str">
            <v>C</v>
          </cell>
          <cell r="J71" t="str">
            <v>R</v>
          </cell>
          <cell r="K71" t="str">
            <v>ZOMBA CITY</v>
          </cell>
        </row>
        <row r="72">
          <cell r="A72" t="str">
            <v>RS 844</v>
          </cell>
          <cell r="B72">
            <v>172</v>
          </cell>
          <cell r="C72" t="str">
            <v>S</v>
          </cell>
          <cell r="D72" t="str">
            <v>U</v>
          </cell>
          <cell r="E72" t="str">
            <v>Chancellor College Road (end bitumen to end road)</v>
          </cell>
          <cell r="F72" t="str">
            <v>Urban</v>
          </cell>
          <cell r="G72">
            <v>20</v>
          </cell>
          <cell r="H72">
            <v>2.2000000000000002</v>
          </cell>
          <cell r="I72" t="str">
            <v>C</v>
          </cell>
          <cell r="J72" t="str">
            <v>R</v>
          </cell>
          <cell r="K72" t="str">
            <v>ZOMBA CITY</v>
          </cell>
        </row>
        <row r="73">
          <cell r="A73" t="str">
            <v>RS 175</v>
          </cell>
          <cell r="B73">
            <v>175</v>
          </cell>
          <cell r="C73" t="str">
            <v>S</v>
          </cell>
          <cell r="D73" t="str">
            <v>T</v>
          </cell>
          <cell r="E73" t="str">
            <v>Chileka Via Chirimba</v>
          </cell>
          <cell r="F73" t="str">
            <v>S137</v>
          </cell>
          <cell r="G73">
            <v>99</v>
          </cell>
          <cell r="H73">
            <v>18.7</v>
          </cell>
          <cell r="I73">
            <v>9</v>
          </cell>
          <cell r="J73" t="str">
            <v>F</v>
          </cell>
          <cell r="K73" t="str">
            <v>Contains RS 382 &amp; 838</v>
          </cell>
          <cell r="L73" t="str">
            <v>Section not used in Study</v>
          </cell>
        </row>
        <row r="74">
          <cell r="A74" t="str">
            <v>RS 382</v>
          </cell>
          <cell r="B74">
            <v>204</v>
          </cell>
          <cell r="C74" t="str">
            <v>S</v>
          </cell>
          <cell r="D74" t="str">
            <v>T</v>
          </cell>
          <cell r="E74" t="str">
            <v>Chileka Airport - Chirimba (junction M1)</v>
          </cell>
          <cell r="F74" t="str">
            <v>S137</v>
          </cell>
          <cell r="G74">
            <v>6</v>
          </cell>
          <cell r="H74">
            <v>8.3000000000000007</v>
          </cell>
          <cell r="I74">
            <v>9</v>
          </cell>
          <cell r="J74" t="str">
            <v>H</v>
          </cell>
          <cell r="K74" t="str">
            <v>BLANTYRE</v>
          </cell>
        </row>
        <row r="75">
          <cell r="A75" t="str">
            <v>RS 838</v>
          </cell>
          <cell r="B75" t="str">
            <v>n.a.</v>
          </cell>
          <cell r="C75" t="str">
            <v>S</v>
          </cell>
          <cell r="D75" t="str">
            <v>U</v>
          </cell>
          <cell r="E75" t="str">
            <v>Clock Tower - junction M1 (via road S137)</v>
          </cell>
          <cell r="F75" t="str">
            <v>Urban</v>
          </cell>
          <cell r="G75">
            <v>17</v>
          </cell>
          <cell r="H75">
            <v>10.4</v>
          </cell>
          <cell r="I75">
            <v>9</v>
          </cell>
          <cell r="J75" t="str">
            <v>R</v>
          </cell>
          <cell r="K75" t="str">
            <v>BLANTYRE CITY</v>
          </cell>
          <cell r="L75" t="str">
            <v>New section part original RS 175</v>
          </cell>
        </row>
        <row r="76">
          <cell r="A76" t="str">
            <v>RS 177</v>
          </cell>
          <cell r="B76">
            <v>177</v>
          </cell>
          <cell r="C76" t="str">
            <v>S</v>
          </cell>
          <cell r="D76" t="str">
            <v>U</v>
          </cell>
          <cell r="E76" t="str">
            <v>Air Wing Road</v>
          </cell>
          <cell r="F76" t="str">
            <v>Urban</v>
          </cell>
          <cell r="G76">
            <v>99</v>
          </cell>
          <cell r="H76">
            <v>8.6999999999999993</v>
          </cell>
          <cell r="I76" t="str">
            <v>C</v>
          </cell>
          <cell r="J76" t="str">
            <v>R</v>
          </cell>
          <cell r="K76" t="str">
            <v>Same as RS 393</v>
          </cell>
          <cell r="L76" t="str">
            <v>Section not used in Study</v>
          </cell>
        </row>
        <row r="77">
          <cell r="A77" t="str">
            <v>RS 393</v>
          </cell>
          <cell r="B77">
            <v>215</v>
          </cell>
          <cell r="C77" t="str">
            <v>S</v>
          </cell>
          <cell r="D77" t="str">
            <v>T</v>
          </cell>
          <cell r="E77" t="str">
            <v>M3 junction - Ndege (Air Wing)</v>
          </cell>
          <cell r="F77" t="str">
            <v>S143</v>
          </cell>
          <cell r="G77">
            <v>1</v>
          </cell>
          <cell r="H77">
            <v>3.9</v>
          </cell>
          <cell r="I77">
            <v>9</v>
          </cell>
          <cell r="J77" t="str">
            <v>F</v>
          </cell>
          <cell r="K77" t="str">
            <v>ZOMBA</v>
          </cell>
        </row>
        <row r="78">
          <cell r="A78" t="str">
            <v>RS 178</v>
          </cell>
          <cell r="B78">
            <v>178</v>
          </cell>
          <cell r="C78" t="str">
            <v>S</v>
          </cell>
          <cell r="D78" t="str">
            <v>U</v>
          </cell>
          <cell r="E78" t="str">
            <v>Balaka Loop</v>
          </cell>
          <cell r="F78" t="str">
            <v>Urban</v>
          </cell>
          <cell r="G78">
            <v>99</v>
          </cell>
          <cell r="H78">
            <v>1.5</v>
          </cell>
          <cell r="I78">
            <v>8</v>
          </cell>
          <cell r="J78" t="str">
            <v>-</v>
          </cell>
          <cell r="K78" t="str">
            <v>Same as RS 139</v>
          </cell>
          <cell r="L78" t="str">
            <v>Section not used in Study</v>
          </cell>
        </row>
        <row r="79">
          <cell r="A79" t="str">
            <v>RS 139</v>
          </cell>
          <cell r="B79">
            <v>139</v>
          </cell>
          <cell r="C79" t="str">
            <v>S</v>
          </cell>
          <cell r="D79" t="str">
            <v>T</v>
          </cell>
          <cell r="E79" t="str">
            <v xml:space="preserve">Balaka Loop </v>
          </cell>
          <cell r="F79" t="str">
            <v>Urban</v>
          </cell>
          <cell r="G79">
            <v>31</v>
          </cell>
          <cell r="H79">
            <v>1.5</v>
          </cell>
          <cell r="I79">
            <v>8</v>
          </cell>
          <cell r="J79" t="str">
            <v>F</v>
          </cell>
          <cell r="K79" t="str">
            <v>BALAKA TOWN</v>
          </cell>
        </row>
        <row r="80">
          <cell r="A80" t="str">
            <v>RS 179</v>
          </cell>
          <cell r="B80">
            <v>1</v>
          </cell>
          <cell r="C80" t="str">
            <v>N</v>
          </cell>
          <cell r="D80" t="str">
            <v>T</v>
          </cell>
          <cell r="E80" t="str">
            <v>Mkoma - Chelinda T/off</v>
          </cell>
          <cell r="F80" t="str">
            <v>M09</v>
          </cell>
          <cell r="G80" t="str">
            <v>T</v>
          </cell>
          <cell r="H80">
            <v>211.3</v>
          </cell>
          <cell r="I80">
            <v>2</v>
          </cell>
          <cell r="J80" t="str">
            <v>H</v>
          </cell>
          <cell r="K80" t="str">
            <v>Split into RS 847 &amp; 848 for link separation</v>
          </cell>
          <cell r="L80" t="str">
            <v>Section not used in Study</v>
          </cell>
        </row>
        <row r="81">
          <cell r="A81" t="str">
            <v>RS 847</v>
          </cell>
          <cell r="B81" t="str">
            <v>n.a.</v>
          </cell>
          <cell r="C81" t="str">
            <v>N</v>
          </cell>
          <cell r="D81" t="str">
            <v>T</v>
          </cell>
          <cell r="E81" t="str">
            <v>Mkoma (Tanzania border) - Chitipa</v>
          </cell>
          <cell r="F81" t="str">
            <v>M09</v>
          </cell>
          <cell r="G81">
            <v>1</v>
          </cell>
          <cell r="H81">
            <v>44.5</v>
          </cell>
          <cell r="I81">
            <v>1</v>
          </cell>
          <cell r="J81" t="str">
            <v>R</v>
          </cell>
          <cell r="K81" t="str">
            <v>CHITIPA</v>
          </cell>
          <cell r="L81" t="str">
            <v>New section part of original RS 179</v>
          </cell>
        </row>
        <row r="82">
          <cell r="A82" t="str">
            <v>RS 848</v>
          </cell>
          <cell r="B82" t="str">
            <v>n.a.</v>
          </cell>
          <cell r="C82" t="str">
            <v>N</v>
          </cell>
          <cell r="D82" t="str">
            <v>T</v>
          </cell>
          <cell r="E82" t="str">
            <v>Chitipa - Chelinda T/off</v>
          </cell>
          <cell r="F82" t="str">
            <v>M09</v>
          </cell>
          <cell r="G82">
            <v>2</v>
          </cell>
          <cell r="H82">
            <v>166.8</v>
          </cell>
          <cell r="I82">
            <v>1</v>
          </cell>
          <cell r="J82" t="str">
            <v>R</v>
          </cell>
          <cell r="K82" t="str">
            <v>CHITIPA</v>
          </cell>
          <cell r="L82" t="str">
            <v>New section part of original RS 179</v>
          </cell>
        </row>
        <row r="83">
          <cell r="A83" t="str">
            <v>RS 217</v>
          </cell>
          <cell r="B83">
            <v>39</v>
          </cell>
          <cell r="C83" t="str">
            <v>C</v>
          </cell>
          <cell r="D83" t="str">
            <v>T</v>
          </cell>
          <cell r="E83" t="str">
            <v>Railroad Bridge - Kanyenyeva</v>
          </cell>
          <cell r="F83" t="str">
            <v>M14</v>
          </cell>
          <cell r="G83" t="str">
            <v>T</v>
          </cell>
          <cell r="H83">
            <v>12</v>
          </cell>
          <cell r="I83">
            <v>6</v>
          </cell>
          <cell r="J83" t="str">
            <v>R</v>
          </cell>
          <cell r="K83" t="str">
            <v>Contained within RS 216</v>
          </cell>
          <cell r="L83" t="str">
            <v>Section not used in Study</v>
          </cell>
        </row>
        <row r="84">
          <cell r="A84" t="str">
            <v>RS 216</v>
          </cell>
          <cell r="B84">
            <v>38</v>
          </cell>
          <cell r="C84" t="str">
            <v>C</v>
          </cell>
          <cell r="D84" t="str">
            <v>T</v>
          </cell>
          <cell r="E84" t="str">
            <v>Kachinchezo - Kanyenyeva</v>
          </cell>
          <cell r="F84" t="str">
            <v>M14</v>
          </cell>
          <cell r="G84">
            <v>4</v>
          </cell>
          <cell r="H84">
            <v>10.8</v>
          </cell>
          <cell r="I84">
            <v>6</v>
          </cell>
          <cell r="J84" t="str">
            <v>R</v>
          </cell>
          <cell r="K84" t="str">
            <v>DOWA</v>
          </cell>
          <cell r="L84" t="str">
            <v>Changed designation from M16 to M14</v>
          </cell>
        </row>
        <row r="85">
          <cell r="A85" t="str">
            <v>RS 225</v>
          </cell>
          <cell r="B85">
            <v>47</v>
          </cell>
          <cell r="C85" t="str">
            <v>C</v>
          </cell>
          <cell r="D85" t="str">
            <v>T</v>
          </cell>
          <cell r="E85" t="str">
            <v>Msulira - Nkhotakota</v>
          </cell>
          <cell r="F85" t="str">
            <v>M18</v>
          </cell>
          <cell r="G85">
            <v>99</v>
          </cell>
          <cell r="H85">
            <v>80</v>
          </cell>
          <cell r="I85" t="str">
            <v>-</v>
          </cell>
          <cell r="J85" t="str">
            <v>-</v>
          </cell>
          <cell r="K85" t="str">
            <v>Contains RS 49,224,222,223,837,259</v>
          </cell>
          <cell r="L85" t="str">
            <v>Section not used in Study</v>
          </cell>
        </row>
        <row r="86">
          <cell r="A86" t="str">
            <v>RS 049</v>
          </cell>
          <cell r="B86">
            <v>49</v>
          </cell>
          <cell r="C86" t="str">
            <v>C</v>
          </cell>
          <cell r="D86" t="str">
            <v>T</v>
          </cell>
          <cell r="E86" t="str">
            <v>Nkhota-kota - Malenga</v>
          </cell>
          <cell r="F86" t="str">
            <v>M18</v>
          </cell>
          <cell r="G86">
            <v>1</v>
          </cell>
          <cell r="H86">
            <v>5.6</v>
          </cell>
          <cell r="I86">
            <v>5</v>
          </cell>
          <cell r="J86" t="str">
            <v>F</v>
          </cell>
          <cell r="K86" t="str">
            <v>NKHOTA KOTA</v>
          </cell>
          <cell r="L86" t="str">
            <v>Changed designation from M5 to M18</v>
          </cell>
        </row>
        <row r="87">
          <cell r="A87" t="str">
            <v>RS 224</v>
          </cell>
          <cell r="B87">
            <v>46</v>
          </cell>
          <cell r="C87" t="str">
            <v>C</v>
          </cell>
          <cell r="D87" t="str">
            <v>T</v>
          </cell>
          <cell r="E87" t="str">
            <v>Malenga - Nkhotakota Game Reserve</v>
          </cell>
          <cell r="F87" t="str">
            <v>M18</v>
          </cell>
          <cell r="G87">
            <v>2</v>
          </cell>
          <cell r="H87">
            <v>16.100000000000001</v>
          </cell>
          <cell r="I87">
            <v>5</v>
          </cell>
          <cell r="J87" t="str">
            <v>F</v>
          </cell>
          <cell r="K87" t="str">
            <v>NKHOTA KOTA</v>
          </cell>
        </row>
        <row r="88">
          <cell r="A88" t="str">
            <v>RS 222</v>
          </cell>
          <cell r="B88">
            <v>44</v>
          </cell>
          <cell r="C88" t="str">
            <v>C</v>
          </cell>
          <cell r="D88" t="str">
            <v>T</v>
          </cell>
          <cell r="E88" t="str">
            <v>Nkhotakota Game Reserve - Mbobo</v>
          </cell>
          <cell r="F88" t="str">
            <v>M18</v>
          </cell>
          <cell r="G88">
            <v>3</v>
          </cell>
          <cell r="H88">
            <v>32.6</v>
          </cell>
          <cell r="I88">
            <v>5</v>
          </cell>
          <cell r="J88" t="str">
            <v>R</v>
          </cell>
          <cell r="K88" t="str">
            <v>NKHOTA KOTA &amp; NTCHISI</v>
          </cell>
        </row>
        <row r="89">
          <cell r="A89" t="str">
            <v>RS 223</v>
          </cell>
          <cell r="B89">
            <v>45</v>
          </cell>
          <cell r="C89" t="str">
            <v>C</v>
          </cell>
          <cell r="D89" t="str">
            <v>T</v>
          </cell>
          <cell r="E89" t="str">
            <v>Mbobo - Malomo T.C.</v>
          </cell>
          <cell r="F89" t="str">
            <v>M18</v>
          </cell>
          <cell r="G89">
            <v>4</v>
          </cell>
          <cell r="H89">
            <v>18.100000000000001</v>
          </cell>
          <cell r="I89">
            <v>5</v>
          </cell>
          <cell r="J89" t="str">
            <v>R</v>
          </cell>
          <cell r="K89" t="str">
            <v>NTCHISI</v>
          </cell>
        </row>
        <row r="90">
          <cell r="A90" t="str">
            <v>RS 837</v>
          </cell>
          <cell r="B90" t="str">
            <v>n.a.</v>
          </cell>
          <cell r="C90" t="str">
            <v>C</v>
          </cell>
          <cell r="D90" t="str">
            <v>T</v>
          </cell>
          <cell r="E90" t="str">
            <v>Malomo T.C. - Chima</v>
          </cell>
          <cell r="F90" t="str">
            <v>M18</v>
          </cell>
          <cell r="G90">
            <v>5</v>
          </cell>
          <cell r="H90">
            <v>14.4</v>
          </cell>
          <cell r="I90">
            <v>6</v>
          </cell>
          <cell r="J90" t="str">
            <v>R</v>
          </cell>
          <cell r="K90" t="str">
            <v>LILONGWE</v>
          </cell>
          <cell r="L90" t="str">
            <v>New section part of RS 225</v>
          </cell>
        </row>
        <row r="91">
          <cell r="A91" t="str">
            <v>RS 259</v>
          </cell>
          <cell r="B91">
            <v>81</v>
          </cell>
          <cell r="C91" t="str">
            <v>C</v>
          </cell>
          <cell r="D91" t="str">
            <v>T</v>
          </cell>
          <cell r="E91" t="str">
            <v>Chima - Chilowamatambe</v>
          </cell>
          <cell r="F91" t="str">
            <v>M18</v>
          </cell>
          <cell r="G91">
            <v>6</v>
          </cell>
          <cell r="H91">
            <v>14.9</v>
          </cell>
          <cell r="I91">
            <v>5</v>
          </cell>
          <cell r="J91" t="str">
            <v>F</v>
          </cell>
          <cell r="K91" t="str">
            <v>KASUNGU</v>
          </cell>
          <cell r="L91" t="str">
            <v>Changed designation from S120 to M18. Now by-passed.</v>
          </cell>
        </row>
        <row r="92">
          <cell r="A92" t="str">
            <v>RS 228</v>
          </cell>
          <cell r="B92">
            <v>50</v>
          </cell>
          <cell r="C92" t="str">
            <v>C</v>
          </cell>
          <cell r="D92" t="str">
            <v>T</v>
          </cell>
          <cell r="E92" t="str">
            <v>Msokera - Lisitu River</v>
          </cell>
          <cell r="F92" t="str">
            <v>S114</v>
          </cell>
          <cell r="G92">
            <v>99</v>
          </cell>
          <cell r="H92">
            <v>32.5</v>
          </cell>
          <cell r="I92">
            <v>5</v>
          </cell>
          <cell r="J92" t="str">
            <v>F</v>
          </cell>
          <cell r="K92" t="str">
            <v>Contained within RS 229</v>
          </cell>
          <cell r="L92" t="str">
            <v>Section not used in Study</v>
          </cell>
        </row>
        <row r="93">
          <cell r="A93" t="str">
            <v>RS 229</v>
          </cell>
          <cell r="B93">
            <v>51</v>
          </cell>
          <cell r="C93" t="str">
            <v>C</v>
          </cell>
          <cell r="D93" t="str">
            <v>T</v>
          </cell>
          <cell r="E93" t="str">
            <v>Kasungu - Lifupa (Kasungu National Park)</v>
          </cell>
          <cell r="F93" t="str">
            <v>S114</v>
          </cell>
          <cell r="G93">
            <v>1</v>
          </cell>
          <cell r="H93">
            <v>47</v>
          </cell>
          <cell r="I93">
            <v>5</v>
          </cell>
          <cell r="J93" t="str">
            <v>F</v>
          </cell>
          <cell r="K93" t="str">
            <v>KASUNGU</v>
          </cell>
        </row>
        <row r="94">
          <cell r="A94" t="str">
            <v>RS 230</v>
          </cell>
          <cell r="B94">
            <v>52</v>
          </cell>
          <cell r="C94" t="str">
            <v>C</v>
          </cell>
          <cell r="D94" t="str">
            <v>T</v>
          </cell>
          <cell r="E94" t="str">
            <v>Dangaliro - Nambuma River</v>
          </cell>
          <cell r="F94" t="str">
            <v>S115</v>
          </cell>
          <cell r="G94">
            <v>99</v>
          </cell>
          <cell r="H94">
            <v>9.8000000000000007</v>
          </cell>
          <cell r="I94">
            <v>6</v>
          </cell>
          <cell r="J94" t="str">
            <v>F</v>
          </cell>
          <cell r="K94" t="str">
            <v>Contained in RS 232 &amp; 231</v>
          </cell>
          <cell r="L94" t="str">
            <v>Section not used in Study</v>
          </cell>
        </row>
        <row r="95">
          <cell r="A95" t="str">
            <v>RS 232</v>
          </cell>
          <cell r="B95">
            <v>54</v>
          </cell>
          <cell r="C95" t="str">
            <v>C</v>
          </cell>
          <cell r="D95" t="str">
            <v>T</v>
          </cell>
          <cell r="E95" t="str">
            <v>Dangaliro - Mkulumimba</v>
          </cell>
          <cell r="F95" t="str">
            <v>S115</v>
          </cell>
          <cell r="G95">
            <v>3</v>
          </cell>
          <cell r="H95">
            <v>15.4</v>
          </cell>
          <cell r="I95">
            <v>6</v>
          </cell>
          <cell r="J95" t="str">
            <v>F</v>
          </cell>
          <cell r="K95" t="str">
            <v>DOWA</v>
          </cell>
        </row>
        <row r="96">
          <cell r="A96" t="str">
            <v>RS 231</v>
          </cell>
          <cell r="B96">
            <v>53</v>
          </cell>
          <cell r="C96" t="str">
            <v>C</v>
          </cell>
          <cell r="D96" t="str">
            <v>T</v>
          </cell>
          <cell r="E96" t="str">
            <v>Mkulumimba - Bua River Bridge</v>
          </cell>
          <cell r="F96" t="str">
            <v>S115</v>
          </cell>
          <cell r="G96">
            <v>4</v>
          </cell>
          <cell r="H96">
            <v>13</v>
          </cell>
          <cell r="I96">
            <v>6</v>
          </cell>
          <cell r="J96" t="str">
            <v>F</v>
          </cell>
          <cell r="K96" t="str">
            <v>DOWA &amp; LILONGWE</v>
          </cell>
        </row>
        <row r="97">
          <cell r="A97" t="str">
            <v>RS 263</v>
          </cell>
          <cell r="B97">
            <v>85</v>
          </cell>
          <cell r="C97" t="str">
            <v>C</v>
          </cell>
          <cell r="D97" t="str">
            <v>T</v>
          </cell>
          <cell r="E97" t="str">
            <v>Kamphata - Nkhoma</v>
          </cell>
          <cell r="F97" t="str">
            <v>S121</v>
          </cell>
          <cell r="G97">
            <v>99</v>
          </cell>
          <cell r="H97">
            <v>16</v>
          </cell>
          <cell r="I97">
            <v>6</v>
          </cell>
          <cell r="J97" t="str">
            <v>F</v>
          </cell>
          <cell r="K97" t="str">
            <v>Contains RS 273 &amp; 265 (Part of T373)</v>
          </cell>
          <cell r="L97" t="str">
            <v>Section not used in Study</v>
          </cell>
        </row>
        <row r="98">
          <cell r="A98" t="str">
            <v>RS 273</v>
          </cell>
          <cell r="B98">
            <v>95</v>
          </cell>
          <cell r="C98" t="str">
            <v>C</v>
          </cell>
          <cell r="D98" t="str">
            <v>T</v>
          </cell>
          <cell r="E98" t="str">
            <v>Chamadenga - Kamphata</v>
          </cell>
          <cell r="F98" t="str">
            <v>S121</v>
          </cell>
          <cell r="G98">
            <v>8</v>
          </cell>
          <cell r="H98">
            <v>9.1</v>
          </cell>
          <cell r="I98">
            <v>6</v>
          </cell>
          <cell r="J98" t="str">
            <v>F</v>
          </cell>
          <cell r="K98" t="str">
            <v>LILONGWE</v>
          </cell>
        </row>
        <row r="99">
          <cell r="A99" t="str">
            <v>RS 265</v>
          </cell>
          <cell r="B99">
            <v>87</v>
          </cell>
          <cell r="C99" t="str">
            <v>C</v>
          </cell>
          <cell r="D99" t="str">
            <v>F</v>
          </cell>
          <cell r="E99" t="str">
            <v>Chamadenga - Katete River</v>
          </cell>
          <cell r="F99" t="str">
            <v>T373</v>
          </cell>
          <cell r="G99">
            <v>1</v>
          </cell>
          <cell r="H99">
            <v>6.3</v>
          </cell>
          <cell r="I99">
            <v>6</v>
          </cell>
          <cell r="J99" t="str">
            <v>F</v>
          </cell>
          <cell r="K99" t="str">
            <v>LILONGWE</v>
          </cell>
          <cell r="L99" t="str">
            <v>Changed designation from S121 to T373</v>
          </cell>
        </row>
        <row r="100">
          <cell r="A100" t="str">
            <v>RS 244</v>
          </cell>
          <cell r="B100">
            <v>66</v>
          </cell>
          <cell r="C100" t="str">
            <v>C</v>
          </cell>
          <cell r="D100" t="str">
            <v>T</v>
          </cell>
          <cell r="E100" t="str">
            <v>Santhe T.C. - Bua River</v>
          </cell>
          <cell r="F100" t="str">
            <v>S117</v>
          </cell>
          <cell r="G100">
            <v>2</v>
          </cell>
          <cell r="H100">
            <v>6.5</v>
          </cell>
          <cell r="I100" t="str">
            <v>F</v>
          </cell>
          <cell r="J100" t="str">
            <v>KASUNGU</v>
          </cell>
          <cell r="K100" t="str">
            <v>Contained within  RS 246</v>
          </cell>
          <cell r="L100" t="str">
            <v>Section not used in Study</v>
          </cell>
        </row>
        <row r="101">
          <cell r="A101" t="str">
            <v>RS 246</v>
          </cell>
          <cell r="B101">
            <v>68</v>
          </cell>
          <cell r="C101" t="str">
            <v>C</v>
          </cell>
          <cell r="D101" t="str">
            <v>T</v>
          </cell>
          <cell r="E101" t="str">
            <v>Bua River - Chilobwe - Mbabzi</v>
          </cell>
          <cell r="F101" t="str">
            <v>S117</v>
          </cell>
          <cell r="G101">
            <v>3</v>
          </cell>
          <cell r="H101">
            <v>93</v>
          </cell>
          <cell r="I101" t="str">
            <v>F</v>
          </cell>
          <cell r="J101" t="str">
            <v>LL &amp; MC &amp; KU</v>
          </cell>
          <cell r="K101" t="str">
            <v>LILONGWE/MCHINJI/KASUNGU</v>
          </cell>
        </row>
        <row r="102">
          <cell r="A102" t="str">
            <v>RS 287</v>
          </cell>
          <cell r="B102">
            <v>109</v>
          </cell>
          <cell r="C102" t="str">
            <v>C</v>
          </cell>
          <cell r="D102" t="str">
            <v>T</v>
          </cell>
          <cell r="E102" t="str">
            <v>Sitima - Diamphwe River</v>
          </cell>
          <cell r="F102" t="str">
            <v>S124</v>
          </cell>
          <cell r="G102">
            <v>99</v>
          </cell>
          <cell r="H102">
            <v>6.1</v>
          </cell>
          <cell r="I102">
            <v>6</v>
          </cell>
          <cell r="J102" t="str">
            <v>F</v>
          </cell>
          <cell r="K102" t="str">
            <v>Contains RS 661,284,286,288</v>
          </cell>
          <cell r="L102" t="str">
            <v>Section not used in Study</v>
          </cell>
        </row>
        <row r="103">
          <cell r="A103" t="str">
            <v>RS 661</v>
          </cell>
          <cell r="B103">
            <v>483</v>
          </cell>
          <cell r="C103" t="str">
            <v>C</v>
          </cell>
          <cell r="D103" t="str">
            <v>T</v>
          </cell>
          <cell r="E103" t="str">
            <v>Sitima - Kambalanje</v>
          </cell>
          <cell r="F103" t="str">
            <v>S124</v>
          </cell>
          <cell r="G103">
            <v>8</v>
          </cell>
          <cell r="H103">
            <v>1.9</v>
          </cell>
          <cell r="I103">
            <v>6</v>
          </cell>
          <cell r="J103" t="str">
            <v>F</v>
          </cell>
          <cell r="K103" t="str">
            <v>LILONGWE</v>
          </cell>
          <cell r="L103" t="str">
            <v>Changed designation from D198 to S124</v>
          </cell>
        </row>
        <row r="104">
          <cell r="A104" t="str">
            <v>RS 284</v>
          </cell>
          <cell r="B104">
            <v>106</v>
          </cell>
          <cell r="C104" t="str">
            <v>C</v>
          </cell>
          <cell r="D104" t="str">
            <v>T</v>
          </cell>
          <cell r="E104" t="str">
            <v>Kambalanje - Chisendera</v>
          </cell>
          <cell r="F104" t="str">
            <v>S124</v>
          </cell>
          <cell r="G104">
            <v>9</v>
          </cell>
          <cell r="H104">
            <v>7.5</v>
          </cell>
          <cell r="I104">
            <v>6</v>
          </cell>
          <cell r="J104" t="str">
            <v>F</v>
          </cell>
          <cell r="K104" t="str">
            <v>LILONGWE</v>
          </cell>
        </row>
        <row r="105">
          <cell r="A105" t="str">
            <v>RS 286</v>
          </cell>
          <cell r="B105">
            <v>108</v>
          </cell>
          <cell r="C105" t="str">
            <v>C</v>
          </cell>
          <cell r="D105" t="str">
            <v>T</v>
          </cell>
          <cell r="E105" t="str">
            <v>Chisendera - Mlozesi</v>
          </cell>
          <cell r="F105" t="str">
            <v>S124</v>
          </cell>
          <cell r="G105">
            <v>10</v>
          </cell>
          <cell r="H105">
            <v>4.9000000000000004</v>
          </cell>
          <cell r="I105">
            <v>6</v>
          </cell>
          <cell r="J105" t="str">
            <v>F</v>
          </cell>
          <cell r="K105" t="str">
            <v>LILONGWE</v>
          </cell>
        </row>
        <row r="106">
          <cell r="A106" t="str">
            <v>RS 288</v>
          </cell>
          <cell r="B106">
            <v>110</v>
          </cell>
          <cell r="C106" t="str">
            <v>C</v>
          </cell>
          <cell r="D106" t="str">
            <v>T</v>
          </cell>
          <cell r="E106" t="str">
            <v>Mlozesi - Diamphwe River</v>
          </cell>
          <cell r="F106" t="str">
            <v>S124</v>
          </cell>
          <cell r="G106">
            <v>11</v>
          </cell>
          <cell r="H106">
            <v>4.5</v>
          </cell>
          <cell r="I106">
            <v>6</v>
          </cell>
          <cell r="J106" t="str">
            <v>F</v>
          </cell>
          <cell r="K106" t="str">
            <v>LILONGWE</v>
          </cell>
        </row>
        <row r="107">
          <cell r="A107" t="str">
            <v>RS 316</v>
          </cell>
          <cell r="B107">
            <v>138</v>
          </cell>
          <cell r="C107" t="str">
            <v>S</v>
          </cell>
          <cell r="D107" t="str">
            <v>T</v>
          </cell>
          <cell r="E107" t="str">
            <v>Ngabu - Lalanje River</v>
          </cell>
          <cell r="F107" t="str">
            <v>M01</v>
          </cell>
          <cell r="G107">
            <v>99</v>
          </cell>
          <cell r="H107">
            <v>17.399999999999999</v>
          </cell>
          <cell r="I107">
            <v>3</v>
          </cell>
          <cell r="J107" t="str">
            <v>F</v>
          </cell>
          <cell r="K107" t="str">
            <v>Same as RS 097</v>
          </cell>
          <cell r="L107" t="str">
            <v>Section not used in Study</v>
          </cell>
        </row>
        <row r="108">
          <cell r="A108" t="str">
            <v>RS 097</v>
          </cell>
          <cell r="B108">
            <v>97</v>
          </cell>
          <cell r="C108" t="str">
            <v>S</v>
          </cell>
          <cell r="D108" t="str">
            <v>T</v>
          </cell>
          <cell r="E108" t="str">
            <v>Ngabu - Lalanje River</v>
          </cell>
          <cell r="F108" t="str">
            <v>M01</v>
          </cell>
          <cell r="G108">
            <v>50</v>
          </cell>
          <cell r="H108">
            <v>17.399999999999999</v>
          </cell>
          <cell r="I108">
            <v>10</v>
          </cell>
          <cell r="J108" t="str">
            <v>F</v>
          </cell>
          <cell r="K108" t="str">
            <v>CHIKWAWA</v>
          </cell>
        </row>
        <row r="109">
          <cell r="A109" t="str">
            <v>RS 319</v>
          </cell>
          <cell r="B109">
            <v>141</v>
          </cell>
          <cell r="C109" t="str">
            <v>S</v>
          </cell>
          <cell r="D109" t="str">
            <v>T</v>
          </cell>
          <cell r="E109" t="str">
            <v>Bango - Mirale Police Post</v>
          </cell>
          <cell r="F109" t="str">
            <v>M01</v>
          </cell>
          <cell r="G109">
            <v>99</v>
          </cell>
          <cell r="H109">
            <v>11.4</v>
          </cell>
          <cell r="I109">
            <v>9</v>
          </cell>
          <cell r="J109" t="str">
            <v>R</v>
          </cell>
          <cell r="K109" t="str">
            <v>Same as RS 104</v>
          </cell>
          <cell r="L109" t="str">
            <v>Section not used in Study</v>
          </cell>
        </row>
        <row r="110">
          <cell r="A110" t="str">
            <v>RS 104</v>
          </cell>
          <cell r="B110">
            <v>104</v>
          </cell>
          <cell r="C110" t="str">
            <v>S</v>
          </cell>
          <cell r="D110" t="str">
            <v>T</v>
          </cell>
          <cell r="E110" t="str">
            <v>Bango - Mirale Police Post</v>
          </cell>
          <cell r="F110" t="str">
            <v>M01</v>
          </cell>
          <cell r="G110">
            <v>42</v>
          </cell>
          <cell r="H110">
            <v>11.4</v>
          </cell>
          <cell r="I110">
            <v>9</v>
          </cell>
          <cell r="J110" t="str">
            <v>R</v>
          </cell>
          <cell r="K110" t="str">
            <v>BLANTYRE</v>
          </cell>
        </row>
        <row r="111">
          <cell r="A111" t="str">
            <v>RS 330</v>
          </cell>
          <cell r="B111">
            <v>152</v>
          </cell>
          <cell r="C111" t="str">
            <v>S</v>
          </cell>
          <cell r="D111" t="str">
            <v>T</v>
          </cell>
          <cell r="E111" t="str">
            <v>Losa - Luwanje</v>
          </cell>
          <cell r="F111" t="str">
            <v>M04</v>
          </cell>
          <cell r="G111">
            <v>99</v>
          </cell>
          <cell r="H111">
            <v>15.6</v>
          </cell>
          <cell r="I111">
            <v>9</v>
          </cell>
          <cell r="J111" t="str">
            <v>R</v>
          </cell>
          <cell r="K111" t="str">
            <v>Contains RS 758 &amp; 838</v>
          </cell>
          <cell r="L111" t="str">
            <v>Section not used in Study</v>
          </cell>
        </row>
        <row r="112">
          <cell r="A112" t="str">
            <v>RS 758</v>
          </cell>
          <cell r="B112">
            <v>580</v>
          </cell>
          <cell r="C112" t="str">
            <v>S</v>
          </cell>
          <cell r="D112" t="str">
            <v>T</v>
          </cell>
          <cell r="E112" t="str">
            <v>Losa - Thuchila River Bridge</v>
          </cell>
          <cell r="F112" t="str">
            <v>M04</v>
          </cell>
          <cell r="G112">
            <v>4</v>
          </cell>
          <cell r="H112">
            <v>8.6999999999999993</v>
          </cell>
          <cell r="I112">
            <v>9</v>
          </cell>
          <cell r="J112" t="str">
            <v>F</v>
          </cell>
          <cell r="K112" t="str">
            <v>MULANJE</v>
          </cell>
          <cell r="L112" t="str">
            <v>Changed designation from T413  to M04</v>
          </cell>
        </row>
        <row r="113">
          <cell r="A113" t="str">
            <v>RS 838</v>
          </cell>
          <cell r="B113" t="str">
            <v>n.a.</v>
          </cell>
          <cell r="C113" t="str">
            <v>S</v>
          </cell>
          <cell r="D113" t="str">
            <v>T</v>
          </cell>
          <cell r="E113" t="str">
            <v>Thuchila River Bridge - Luwanje T.C.</v>
          </cell>
          <cell r="F113" t="str">
            <v>M04</v>
          </cell>
          <cell r="G113">
            <v>5</v>
          </cell>
          <cell r="H113">
            <v>6.9</v>
          </cell>
          <cell r="I113">
            <v>9</v>
          </cell>
          <cell r="J113" t="str">
            <v>R</v>
          </cell>
          <cell r="K113" t="str">
            <v>MULANJE</v>
          </cell>
          <cell r="L113" t="str">
            <v xml:space="preserve">New section part of RS 330 </v>
          </cell>
        </row>
        <row r="114">
          <cell r="A114" t="str">
            <v>RS 352</v>
          </cell>
          <cell r="B114">
            <v>174</v>
          </cell>
          <cell r="C114" t="str">
            <v>S</v>
          </cell>
          <cell r="D114" t="str">
            <v>T</v>
          </cell>
          <cell r="E114" t="str">
            <v>Matope - Singwa</v>
          </cell>
          <cell r="F114" t="str">
            <v>S131</v>
          </cell>
          <cell r="G114">
            <v>99</v>
          </cell>
          <cell r="H114">
            <v>18.7</v>
          </cell>
          <cell r="I114">
            <v>8</v>
          </cell>
          <cell r="J114" t="str">
            <v>R</v>
          </cell>
          <cell r="K114" t="str">
            <v>Contains RS 355 &amp; 845</v>
          </cell>
          <cell r="L114" t="str">
            <v>Section not used in Study</v>
          </cell>
        </row>
        <row r="115">
          <cell r="A115" t="str">
            <v>RS 355</v>
          </cell>
          <cell r="B115">
            <v>177</v>
          </cell>
          <cell r="C115" t="str">
            <v>S</v>
          </cell>
          <cell r="D115" t="str">
            <v>T</v>
          </cell>
          <cell r="E115" t="str">
            <v>Matope - Ntaja</v>
          </cell>
          <cell r="F115" t="str">
            <v>S131</v>
          </cell>
          <cell r="G115">
            <v>5</v>
          </cell>
          <cell r="H115">
            <v>7.5</v>
          </cell>
          <cell r="I115">
            <v>8</v>
          </cell>
          <cell r="J115" t="str">
            <v>R</v>
          </cell>
          <cell r="K115" t="str">
            <v>MACHINGA</v>
          </cell>
        </row>
        <row r="116">
          <cell r="A116" t="str">
            <v>RS 845</v>
          </cell>
          <cell r="B116" t="str">
            <v>n.a.</v>
          </cell>
          <cell r="C116" t="str">
            <v>S</v>
          </cell>
          <cell r="D116" t="str">
            <v>T</v>
          </cell>
          <cell r="E116" t="str">
            <v>Ntaja - Singwa</v>
          </cell>
          <cell r="F116" t="str">
            <v>S131</v>
          </cell>
          <cell r="G116">
            <v>6</v>
          </cell>
          <cell r="H116">
            <v>11.2</v>
          </cell>
          <cell r="I116">
            <v>8</v>
          </cell>
          <cell r="J116" t="str">
            <v>R</v>
          </cell>
          <cell r="K116" t="str">
            <v>MACHINGA</v>
          </cell>
          <cell r="L116" t="str">
            <v>New section added to cover original RS 352</v>
          </cell>
        </row>
        <row r="117">
          <cell r="A117" t="str">
            <v>RS 375</v>
          </cell>
          <cell r="B117">
            <v>197</v>
          </cell>
          <cell r="C117" t="str">
            <v>S</v>
          </cell>
          <cell r="D117" t="str">
            <v>T</v>
          </cell>
          <cell r="E117" t="str">
            <v>Mwanza River - Phwadzi River</v>
          </cell>
          <cell r="F117" t="str">
            <v>S136</v>
          </cell>
          <cell r="G117">
            <v>99</v>
          </cell>
          <cell r="H117">
            <v>12.1</v>
          </cell>
          <cell r="I117">
            <v>9</v>
          </cell>
          <cell r="J117" t="str">
            <v>R</v>
          </cell>
          <cell r="K117" t="str">
            <v>Contained within RS377</v>
          </cell>
          <cell r="L117" t="str">
            <v>Section not used in Study</v>
          </cell>
        </row>
        <row r="118">
          <cell r="A118" t="str">
            <v>RS 377</v>
          </cell>
          <cell r="B118">
            <v>199</v>
          </cell>
          <cell r="C118" t="str">
            <v>S</v>
          </cell>
          <cell r="D118" t="str">
            <v>T</v>
          </cell>
          <cell r="E118" t="str">
            <v>Mwanza River - Nkhongono</v>
          </cell>
          <cell r="F118" t="str">
            <v>S136</v>
          </cell>
          <cell r="G118">
            <v>8</v>
          </cell>
          <cell r="H118">
            <v>16.399999999999999</v>
          </cell>
          <cell r="I118">
            <v>9</v>
          </cell>
          <cell r="J118" t="str">
            <v>F</v>
          </cell>
          <cell r="K118" t="str">
            <v>CHIKWAWA</v>
          </cell>
        </row>
        <row r="119">
          <cell r="A119" t="str">
            <v>RS 410</v>
          </cell>
          <cell r="B119">
            <v>232</v>
          </cell>
          <cell r="C119" t="str">
            <v>S</v>
          </cell>
          <cell r="D119" t="str">
            <v>T</v>
          </cell>
          <cell r="E119" t="str">
            <v>Zomba - Kuchawe</v>
          </cell>
          <cell r="F119" t="str">
            <v>UD</v>
          </cell>
          <cell r="G119">
            <v>99</v>
          </cell>
          <cell r="H119">
            <v>8.9</v>
          </cell>
          <cell r="I119">
            <v>9</v>
          </cell>
          <cell r="J119" t="str">
            <v>H</v>
          </cell>
          <cell r="K119" t="str">
            <v>Contains RS 176 &amp; 417.</v>
          </cell>
          <cell r="L119" t="str">
            <v>Section not used in Study</v>
          </cell>
        </row>
        <row r="120">
          <cell r="A120" t="str">
            <v>RS 176</v>
          </cell>
          <cell r="B120">
            <v>176</v>
          </cell>
          <cell r="C120" t="str">
            <v>S</v>
          </cell>
          <cell r="D120" t="str">
            <v>U</v>
          </cell>
          <cell r="E120" t="str">
            <v>Kuchawe Road (up road)</v>
          </cell>
          <cell r="F120" t="str">
            <v>Urban</v>
          </cell>
          <cell r="G120">
            <v>22</v>
          </cell>
          <cell r="H120">
            <v>15</v>
          </cell>
          <cell r="I120" t="str">
            <v>C</v>
          </cell>
          <cell r="J120" t="str">
            <v>H</v>
          </cell>
          <cell r="K120" t="str">
            <v>ZOMBA CITY &amp; ZOMBA</v>
          </cell>
        </row>
        <row r="121">
          <cell r="A121" t="str">
            <v>RS 417</v>
          </cell>
          <cell r="B121">
            <v>239</v>
          </cell>
          <cell r="C121" t="str">
            <v>S</v>
          </cell>
          <cell r="D121" t="str">
            <v>T</v>
          </cell>
          <cell r="E121" t="str">
            <v>Kuchawe - Zomba City Boundary (down road)</v>
          </cell>
          <cell r="F121" t="str">
            <v>UD</v>
          </cell>
          <cell r="G121">
            <v>6</v>
          </cell>
          <cell r="H121">
            <v>5.9</v>
          </cell>
          <cell r="I121" t="str">
            <v>C</v>
          </cell>
          <cell r="J121" t="str">
            <v>H</v>
          </cell>
          <cell r="K121" t="str">
            <v xml:space="preserve">ZOMBA </v>
          </cell>
        </row>
        <row r="122">
          <cell r="A122" t="str">
            <v>RS 465</v>
          </cell>
          <cell r="B122">
            <v>287</v>
          </cell>
          <cell r="C122" t="str">
            <v>N</v>
          </cell>
          <cell r="D122" t="str">
            <v>F</v>
          </cell>
          <cell r="E122" t="str">
            <v>Mabulabo - Kasungu Border</v>
          </cell>
          <cell r="F122" t="str">
            <v>T327</v>
          </cell>
          <cell r="G122">
            <v>99</v>
          </cell>
          <cell r="H122">
            <v>3.9</v>
          </cell>
          <cell r="I122">
            <v>4</v>
          </cell>
          <cell r="J122" t="str">
            <v>R</v>
          </cell>
          <cell r="K122" t="str">
            <v xml:space="preserve">Contained within RS 529. </v>
          </cell>
          <cell r="L122" t="str">
            <v>Section not used in Study</v>
          </cell>
        </row>
        <row r="123">
          <cell r="A123" t="str">
            <v>RS 529</v>
          </cell>
          <cell r="B123">
            <v>351</v>
          </cell>
          <cell r="C123" t="str">
            <v>C</v>
          </cell>
          <cell r="D123" t="str">
            <v>F</v>
          </cell>
          <cell r="E123" t="str">
            <v>Kalula - Mabulabo</v>
          </cell>
          <cell r="F123" t="str">
            <v>T327</v>
          </cell>
          <cell r="G123">
            <v>1</v>
          </cell>
          <cell r="H123">
            <v>12.5</v>
          </cell>
          <cell r="I123">
            <v>4</v>
          </cell>
          <cell r="J123" t="str">
            <v>R</v>
          </cell>
          <cell r="K123" t="str">
            <v>KASUNGU/MZIMBA</v>
          </cell>
        </row>
        <row r="124">
          <cell r="A124" t="str">
            <v>RS 468</v>
          </cell>
          <cell r="B124">
            <v>290</v>
          </cell>
          <cell r="C124" t="str">
            <v>N</v>
          </cell>
          <cell r="D124" t="str">
            <v>F</v>
          </cell>
          <cell r="E124" t="str">
            <v>Davide Kameme-Adamu</v>
          </cell>
          <cell r="F124" t="str">
            <v>D002</v>
          </cell>
          <cell r="G124">
            <v>99</v>
          </cell>
          <cell r="H124">
            <v>10</v>
          </cell>
          <cell r="I124" t="str">
            <v>F</v>
          </cell>
          <cell r="J124" t="str">
            <v>CHITIPA</v>
          </cell>
          <cell r="K124" t="str">
            <v>Contiained within RS 444</v>
          </cell>
          <cell r="L124" t="str">
            <v>Section not used in Study</v>
          </cell>
        </row>
        <row r="125">
          <cell r="A125" t="str">
            <v>RS 444</v>
          </cell>
          <cell r="B125">
            <v>266</v>
          </cell>
          <cell r="C125" t="str">
            <v>N</v>
          </cell>
          <cell r="D125" t="str">
            <v>F</v>
          </cell>
          <cell r="E125" t="str">
            <v>Fikolo Mkisi - Winston Kmeme</v>
          </cell>
          <cell r="F125" t="str">
            <v>D002</v>
          </cell>
          <cell r="G125">
            <v>1</v>
          </cell>
          <cell r="H125">
            <v>24.8</v>
          </cell>
          <cell r="I125">
            <v>1</v>
          </cell>
          <cell r="J125" t="str">
            <v>CHITIPA</v>
          </cell>
          <cell r="K125" t="str">
            <v>CHITIPA</v>
          </cell>
          <cell r="L125" t="str">
            <v>Changed designation from T301 to D2</v>
          </cell>
        </row>
        <row r="126">
          <cell r="A126" t="str">
            <v>RS 519</v>
          </cell>
          <cell r="B126">
            <v>341</v>
          </cell>
          <cell r="C126" t="str">
            <v>N</v>
          </cell>
          <cell r="D126" t="str">
            <v>T</v>
          </cell>
          <cell r="E126" t="str">
            <v>Enukweni - Embombeni</v>
          </cell>
          <cell r="F126" t="str">
            <v>M01</v>
          </cell>
          <cell r="G126">
            <v>99</v>
          </cell>
          <cell r="H126">
            <v>14.9</v>
          </cell>
          <cell r="I126">
            <v>3</v>
          </cell>
          <cell r="J126" t="str">
            <v>F&amp;H</v>
          </cell>
          <cell r="K126" t="str">
            <v>Contained in RS 3</v>
          </cell>
          <cell r="L126" t="str">
            <v>Section not used in Study</v>
          </cell>
        </row>
        <row r="127">
          <cell r="A127" t="str">
            <v>RS 003</v>
          </cell>
          <cell r="B127" t="str">
            <v>3</v>
          </cell>
          <cell r="C127" t="str">
            <v>N</v>
          </cell>
          <cell r="D127" t="str">
            <v>T</v>
          </cell>
          <cell r="E127" t="str">
            <v>Luzi River - Mzuzu - Champhoyo - Mtangatanga</v>
          </cell>
          <cell r="F127" t="str">
            <v>M01</v>
          </cell>
          <cell r="G127">
            <v>3</v>
          </cell>
          <cell r="H127">
            <v>107.5</v>
          </cell>
          <cell r="I127" t="str">
            <v>F</v>
          </cell>
          <cell r="J127" t="str">
            <v>RUMPHI &amp; MZIMBA</v>
          </cell>
          <cell r="K127" t="str">
            <v>RUMPHI &amp; MZIMBA</v>
          </cell>
        </row>
        <row r="128">
          <cell r="A128" t="str">
            <v>RS 543</v>
          </cell>
          <cell r="B128">
            <v>365</v>
          </cell>
          <cell r="C128" t="str">
            <v>C</v>
          </cell>
          <cell r="D128" t="str">
            <v>F</v>
          </cell>
          <cell r="E128" t="str">
            <v>Ngombe - junction D82</v>
          </cell>
          <cell r="F128" t="str">
            <v>T340</v>
          </cell>
          <cell r="G128">
            <v>99</v>
          </cell>
          <cell r="H128">
            <v>23</v>
          </cell>
          <cell r="I128">
            <v>5</v>
          </cell>
          <cell r="J128" t="str">
            <v>F</v>
          </cell>
          <cell r="K128" t="str">
            <v>Link does not exist</v>
          </cell>
          <cell r="L128" t="str">
            <v>Not used in Study</v>
          </cell>
        </row>
        <row r="129">
          <cell r="A129" t="str">
            <v>RS 670</v>
          </cell>
          <cell r="B129">
            <v>492</v>
          </cell>
          <cell r="C129" t="str">
            <v>C</v>
          </cell>
          <cell r="D129" t="str">
            <v>F</v>
          </cell>
          <cell r="E129" t="str">
            <v>Nakura - junction S124</v>
          </cell>
          <cell r="F129" t="str">
            <v>T364</v>
          </cell>
          <cell r="G129">
            <v>99</v>
          </cell>
          <cell r="H129">
            <v>10</v>
          </cell>
          <cell r="I129">
            <v>6</v>
          </cell>
          <cell r="J129" t="str">
            <v>FL</v>
          </cell>
          <cell r="K129" t="str">
            <v xml:space="preserve">Contains RS 669, 597 &amp; 566 </v>
          </cell>
          <cell r="L129" t="str">
            <v>Section not used in Study</v>
          </cell>
        </row>
        <row r="130">
          <cell r="A130" t="str">
            <v>RS 669</v>
          </cell>
          <cell r="B130">
            <v>491</v>
          </cell>
          <cell r="C130" t="str">
            <v>C</v>
          </cell>
          <cell r="D130" t="str">
            <v>F</v>
          </cell>
          <cell r="E130" t="str">
            <v>Nakula - Kakoma</v>
          </cell>
          <cell r="F130" t="str">
            <v>T364</v>
          </cell>
          <cell r="G130">
            <v>3</v>
          </cell>
          <cell r="H130">
            <v>8.4</v>
          </cell>
          <cell r="I130" t="str">
            <v>FL</v>
          </cell>
          <cell r="J130" t="str">
            <v>LILONGWE</v>
          </cell>
          <cell r="K130" t="str">
            <v>LILONGWE</v>
          </cell>
          <cell r="L130" t="str">
            <v>Changed designation from UDX to T364</v>
          </cell>
        </row>
        <row r="131">
          <cell r="A131" t="str">
            <v>RS 597</v>
          </cell>
          <cell r="B131">
            <v>419</v>
          </cell>
          <cell r="C131" t="str">
            <v>C</v>
          </cell>
          <cell r="D131" t="str">
            <v>F</v>
          </cell>
          <cell r="E131" t="str">
            <v>Kakoma - Njoka</v>
          </cell>
          <cell r="F131" t="str">
            <v>T364</v>
          </cell>
          <cell r="G131">
            <v>4</v>
          </cell>
          <cell r="H131">
            <v>11.9</v>
          </cell>
          <cell r="I131" t="str">
            <v>FL</v>
          </cell>
          <cell r="J131" t="str">
            <v>LILONGWE</v>
          </cell>
          <cell r="K131" t="str">
            <v>LILONGWE</v>
          </cell>
        </row>
        <row r="132">
          <cell r="A132" t="str">
            <v>RS 566</v>
          </cell>
          <cell r="B132">
            <v>388</v>
          </cell>
          <cell r="C132" t="str">
            <v>C</v>
          </cell>
          <cell r="D132" t="str">
            <v>F</v>
          </cell>
          <cell r="E132" t="str">
            <v>Njoka - Malingunde (junction S124)</v>
          </cell>
          <cell r="F132" t="str">
            <v>T345</v>
          </cell>
          <cell r="G132">
            <v>4</v>
          </cell>
          <cell r="H132">
            <v>9.6999999999999993</v>
          </cell>
          <cell r="I132" t="str">
            <v>F</v>
          </cell>
          <cell r="J132" t="str">
            <v>LILONGWE</v>
          </cell>
          <cell r="K132" t="str">
            <v>LILONGWE</v>
          </cell>
        </row>
        <row r="133">
          <cell r="A133" t="str">
            <v>RS 671</v>
          </cell>
          <cell r="B133">
            <v>493</v>
          </cell>
          <cell r="C133" t="str">
            <v>C</v>
          </cell>
          <cell r="D133" t="str">
            <v>F</v>
          </cell>
          <cell r="E133" t="str">
            <v>North Ngodzi River - Lake Malawi</v>
          </cell>
          <cell r="F133" t="str">
            <v>PR58</v>
          </cell>
          <cell r="G133">
            <v>1</v>
          </cell>
          <cell r="H133">
            <v>8</v>
          </cell>
          <cell r="I133">
            <v>7</v>
          </cell>
          <cell r="J133" t="str">
            <v>F</v>
          </cell>
          <cell r="K133" t="str">
            <v>SALIMA</v>
          </cell>
          <cell r="L133" t="str">
            <v>Can not locate.  Section not used in Sudy</v>
          </cell>
        </row>
        <row r="134">
          <cell r="A134" t="str">
            <v>RS 672</v>
          </cell>
          <cell r="B134">
            <v>494</v>
          </cell>
          <cell r="C134" t="str">
            <v>C</v>
          </cell>
          <cell r="D134" t="str">
            <v>F</v>
          </cell>
          <cell r="E134" t="str">
            <v>junction T357 - West Chelani</v>
          </cell>
          <cell r="F134" t="str">
            <v>PR92</v>
          </cell>
          <cell r="G134">
            <v>1</v>
          </cell>
          <cell r="H134">
            <v>11.5</v>
          </cell>
          <cell r="I134">
            <v>7</v>
          </cell>
          <cell r="J134" t="str">
            <v>F</v>
          </cell>
          <cell r="K134" t="str">
            <v>SALMA</v>
          </cell>
          <cell r="L134" t="str">
            <v>Can not locate.  Section not used in Sudy</v>
          </cell>
        </row>
        <row r="135">
          <cell r="A135" t="str">
            <v>RS 698</v>
          </cell>
          <cell r="B135">
            <v>520</v>
          </cell>
          <cell r="C135" t="str">
            <v>S</v>
          </cell>
          <cell r="D135" t="str">
            <v>F</v>
          </cell>
          <cell r="E135" t="str">
            <v>Maundani- Machina</v>
          </cell>
          <cell r="F135" t="str">
            <v>T392</v>
          </cell>
          <cell r="G135">
            <v>99</v>
          </cell>
          <cell r="H135">
            <v>12</v>
          </cell>
          <cell r="I135" t="str">
            <v>H</v>
          </cell>
          <cell r="J135" t="str">
            <v>Same as RS 696</v>
          </cell>
          <cell r="K135" t="str">
            <v>Same as RS 696</v>
          </cell>
          <cell r="L135" t="str">
            <v>Section not used in Study</v>
          </cell>
        </row>
        <row r="136">
          <cell r="A136" t="str">
            <v>RS 696</v>
          </cell>
          <cell r="B136">
            <v>518</v>
          </cell>
          <cell r="C136" t="str">
            <v>S</v>
          </cell>
          <cell r="D136" t="str">
            <v>F</v>
          </cell>
          <cell r="E136" t="str">
            <v>Maundani - Machina</v>
          </cell>
          <cell r="F136" t="str">
            <v>T392</v>
          </cell>
          <cell r="G136">
            <v>2</v>
          </cell>
          <cell r="H136">
            <v>17</v>
          </cell>
          <cell r="I136" t="str">
            <v>H</v>
          </cell>
          <cell r="J136" t="str">
            <v>MANGOCHI</v>
          </cell>
          <cell r="K136" t="str">
            <v>MANGOCHI</v>
          </cell>
        </row>
        <row r="137">
          <cell r="A137" t="str">
            <v>RS 790</v>
          </cell>
          <cell r="B137">
            <v>612</v>
          </cell>
          <cell r="C137" t="str">
            <v>S</v>
          </cell>
          <cell r="D137" t="str">
            <v>F</v>
          </cell>
          <cell r="E137" t="str">
            <v>Namikalango River - Ngabu</v>
          </cell>
          <cell r="F137" t="str">
            <v>T424</v>
          </cell>
          <cell r="G137">
            <v>99</v>
          </cell>
          <cell r="H137">
            <v>10</v>
          </cell>
          <cell r="I137">
            <v>10</v>
          </cell>
          <cell r="J137" t="str">
            <v>H</v>
          </cell>
          <cell r="K137" t="str">
            <v>Same as RS 785</v>
          </cell>
          <cell r="L137" t="str">
            <v>Section not used in Study</v>
          </cell>
        </row>
        <row r="138">
          <cell r="A138" t="str">
            <v>RS 785</v>
          </cell>
          <cell r="B138">
            <v>607</v>
          </cell>
          <cell r="C138" t="str">
            <v>S</v>
          </cell>
          <cell r="D138" t="str">
            <v>F</v>
          </cell>
          <cell r="E138" t="str">
            <v>Namikalango River - Ngabu</v>
          </cell>
          <cell r="F138" t="str">
            <v>T424</v>
          </cell>
          <cell r="G138">
            <v>2</v>
          </cell>
          <cell r="H138">
            <v>7.1</v>
          </cell>
          <cell r="I138">
            <v>10</v>
          </cell>
          <cell r="J138" t="str">
            <v>FL</v>
          </cell>
          <cell r="K138" t="str">
            <v>CHIKWAWA</v>
          </cell>
        </row>
        <row r="139">
          <cell r="A139" t="str">
            <v>RS 800</v>
          </cell>
          <cell r="B139">
            <v>622</v>
          </cell>
          <cell r="C139" t="str">
            <v>S</v>
          </cell>
          <cell r="D139" t="str">
            <v>F</v>
          </cell>
          <cell r="E139" t="str">
            <v>Mwanza Admarc - West Chipondeni</v>
          </cell>
          <cell r="F139" t="str">
            <v>S135</v>
          </cell>
          <cell r="G139">
            <v>99</v>
          </cell>
          <cell r="H139">
            <v>21</v>
          </cell>
          <cell r="I139">
            <v>9</v>
          </cell>
          <cell r="J139" t="str">
            <v>F</v>
          </cell>
          <cell r="K139" t="str">
            <v>Contians RS 362, 363 &amp; 364</v>
          </cell>
          <cell r="L139" t="str">
            <v>Changed designation frim D287 to S135. Not used in Study</v>
          </cell>
        </row>
        <row r="140">
          <cell r="A140" t="str">
            <v>RS 362</v>
          </cell>
          <cell r="B140">
            <v>184</v>
          </cell>
          <cell r="C140" t="str">
            <v>S</v>
          </cell>
          <cell r="D140" t="str">
            <v>T</v>
          </cell>
          <cell r="E140" t="str">
            <v>Chipondeni - Kunenekude</v>
          </cell>
          <cell r="F140" t="str">
            <v>S135</v>
          </cell>
          <cell r="G140">
            <v>9</v>
          </cell>
          <cell r="H140">
            <v>5.5</v>
          </cell>
          <cell r="I140" t="str">
            <v>H</v>
          </cell>
          <cell r="J140" t="str">
            <v>MWANZA</v>
          </cell>
          <cell r="K140" t="str">
            <v>MWANZA</v>
          </cell>
        </row>
        <row r="141">
          <cell r="A141" t="str">
            <v>RS 363</v>
          </cell>
          <cell r="B141">
            <v>185</v>
          </cell>
          <cell r="C141" t="str">
            <v>S</v>
          </cell>
          <cell r="D141" t="str">
            <v>T</v>
          </cell>
          <cell r="E141" t="str">
            <v>Kunenekude - Mwanza Admarc</v>
          </cell>
          <cell r="F141" t="str">
            <v>S135</v>
          </cell>
          <cell r="G141">
            <v>10</v>
          </cell>
          <cell r="H141">
            <v>12</v>
          </cell>
          <cell r="I141" t="str">
            <v>H</v>
          </cell>
          <cell r="J141" t="str">
            <v>MWANZA</v>
          </cell>
          <cell r="K141" t="str">
            <v>MWANZA</v>
          </cell>
        </row>
        <row r="142">
          <cell r="A142" t="str">
            <v>RS 364</v>
          </cell>
          <cell r="B142">
            <v>186</v>
          </cell>
          <cell r="C142" t="str">
            <v>S</v>
          </cell>
          <cell r="D142" t="str">
            <v>T</v>
          </cell>
          <cell r="E142" t="str">
            <v>Mwanza Admarc - Liwonde Village (junction M6)</v>
          </cell>
          <cell r="F142" t="str">
            <v>S135</v>
          </cell>
          <cell r="G142">
            <v>11</v>
          </cell>
          <cell r="H142">
            <v>3.8</v>
          </cell>
          <cell r="I142">
            <v>0</v>
          </cell>
          <cell r="J142">
            <v>0</v>
          </cell>
          <cell r="K142" t="str">
            <v>MWANZA</v>
          </cell>
        </row>
      </sheetData>
      <sheetData sheetId="3" refreshError="1">
        <row r="1">
          <cell r="A1">
            <v>0</v>
          </cell>
          <cell r="B1">
            <v>0</v>
          </cell>
          <cell r="C1">
            <v>0</v>
          </cell>
          <cell r="D1">
            <v>0</v>
          </cell>
          <cell r="E1">
            <v>0</v>
          </cell>
          <cell r="F1">
            <v>0</v>
          </cell>
          <cell r="G1">
            <v>0</v>
          </cell>
          <cell r="H1">
            <v>0</v>
          </cell>
          <cell r="I1">
            <v>0</v>
          </cell>
          <cell r="J1">
            <v>0</v>
          </cell>
          <cell r="K1">
            <v>0</v>
          </cell>
          <cell r="L1">
            <v>0</v>
          </cell>
          <cell r="W1" t="str">
            <v>Origional</v>
          </cell>
          <cell r="X1">
            <v>0</v>
          </cell>
          <cell r="Y1">
            <v>0</v>
          </cell>
          <cell r="Z1">
            <v>0</v>
          </cell>
          <cell r="AA1">
            <v>0</v>
          </cell>
          <cell r="AB1">
            <v>0</v>
          </cell>
          <cell r="AC1">
            <v>0</v>
          </cell>
          <cell r="AD1">
            <v>0</v>
          </cell>
          <cell r="AE1" t="str">
            <v>Treatment 1</v>
          </cell>
          <cell r="AF1">
            <v>0</v>
          </cell>
          <cell r="AG1">
            <v>0</v>
          </cell>
          <cell r="AH1">
            <v>0</v>
          </cell>
          <cell r="AI1" t="str">
            <v>Treatment 2</v>
          </cell>
          <cell r="AJ1">
            <v>0</v>
          </cell>
          <cell r="AK1">
            <v>0</v>
          </cell>
          <cell r="AL1">
            <v>0</v>
          </cell>
          <cell r="AM1">
            <v>0</v>
          </cell>
          <cell r="AN1">
            <v>0</v>
          </cell>
          <cell r="BO1" t="str">
            <v>HDM III INPUT DATA</v>
          </cell>
          <cell r="BP1">
            <v>0</v>
          </cell>
          <cell r="BQ1">
            <v>0</v>
          </cell>
          <cell r="BR1" t="str">
            <v>x</v>
          </cell>
          <cell r="BS1">
            <v>0</v>
          </cell>
          <cell r="BT1" t="str">
            <v>x</v>
          </cell>
          <cell r="BU1">
            <v>0</v>
          </cell>
          <cell r="BV1">
            <v>0</v>
          </cell>
          <cell r="BW1">
            <v>1</v>
          </cell>
          <cell r="BX1">
            <v>2</v>
          </cell>
          <cell r="BY1">
            <v>3</v>
          </cell>
          <cell r="BZ1">
            <v>4</v>
          </cell>
          <cell r="CA1">
            <v>5</v>
          </cell>
          <cell r="CB1">
            <v>6</v>
          </cell>
          <cell r="CC1">
            <v>7</v>
          </cell>
          <cell r="CD1" t="str">
            <v>x</v>
          </cell>
          <cell r="CE1" t="str">
            <v>x</v>
          </cell>
          <cell r="CF1" t="str">
            <v>x</v>
          </cell>
          <cell r="CG1">
            <v>8</v>
          </cell>
          <cell r="CH1">
            <v>9</v>
          </cell>
          <cell r="CI1">
            <v>0</v>
          </cell>
          <cell r="CJ1">
            <v>10</v>
          </cell>
          <cell r="CK1" t="str">
            <v xml:space="preserve">IRI change </v>
          </cell>
          <cell r="CL1">
            <v>0</v>
          </cell>
          <cell r="CM1">
            <v>0</v>
          </cell>
          <cell r="CN1">
            <v>0</v>
          </cell>
          <cell r="CO1">
            <v>0</v>
          </cell>
          <cell r="CP1">
            <v>0</v>
          </cell>
          <cell r="CQ1" t="str">
            <v>x</v>
          </cell>
          <cell r="CR1">
            <v>11</v>
          </cell>
          <cell r="CS1">
            <v>0</v>
          </cell>
          <cell r="CT1">
            <v>12</v>
          </cell>
          <cell r="CU1">
            <v>13</v>
          </cell>
          <cell r="CV1">
            <v>14</v>
          </cell>
          <cell r="CW1">
            <v>15</v>
          </cell>
          <cell r="CX1">
            <v>16</v>
          </cell>
          <cell r="CY1" t="str">
            <v>x</v>
          </cell>
          <cell r="CZ1" t="str">
            <v>x</v>
          </cell>
          <cell r="DA1" t="str">
            <v>x</v>
          </cell>
          <cell r="DB1">
            <v>0</v>
          </cell>
          <cell r="DC1">
            <v>17</v>
          </cell>
          <cell r="DD1">
            <v>18</v>
          </cell>
          <cell r="DE1">
            <v>19</v>
          </cell>
          <cell r="DF1">
            <v>20</v>
          </cell>
          <cell r="DG1">
            <v>21</v>
          </cell>
          <cell r="DH1">
            <v>22</v>
          </cell>
          <cell r="DI1">
            <v>23</v>
          </cell>
        </row>
        <row r="2">
          <cell r="A2" t="str">
            <v>Road Section No.</v>
          </cell>
          <cell r="B2" t="str">
            <v>MOWS Project No.</v>
          </cell>
          <cell r="C2" t="str">
            <v>Region</v>
          </cell>
          <cell r="D2" t="str">
            <v>Road class</v>
          </cell>
          <cell r="E2" t="str">
            <v>Road section</v>
          </cell>
          <cell r="F2" t="str">
            <v>Designation</v>
          </cell>
          <cell r="G2" t="str">
            <v>Sequence</v>
          </cell>
          <cell r="H2" t="str">
            <v>Length (km)</v>
          </cell>
          <cell r="I2" t="str">
            <v>Terrain</v>
          </cell>
          <cell r="J2" t="str">
            <v>District</v>
          </cell>
          <cell r="K2" t="str">
            <v>Map sheet No.</v>
          </cell>
          <cell r="L2" t="str">
            <v>Comments</v>
          </cell>
          <cell r="W2" t="str">
            <v>Year constructed</v>
          </cell>
          <cell r="X2" t="str">
            <v>Surface type</v>
          </cell>
          <cell r="Y2" t="str">
            <v>Base thickness</v>
          </cell>
          <cell r="Z2" t="str">
            <v>Base type</v>
          </cell>
          <cell r="AA2" t="str">
            <v>Sub base thick</v>
          </cell>
          <cell r="AB2" t="str">
            <v>Sub base type</v>
          </cell>
          <cell r="AC2" t="str">
            <v>Sub grade CBR</v>
          </cell>
          <cell r="AD2" t="str">
            <v>Basis of data</v>
          </cell>
          <cell r="AE2" t="str">
            <v>Year treated</v>
          </cell>
          <cell r="AF2" t="str">
            <v>Treatment type</v>
          </cell>
          <cell r="AG2" t="str">
            <v>Surface type</v>
          </cell>
          <cell r="AH2" t="str">
            <v>Surface thickness</v>
          </cell>
          <cell r="AI2" t="str">
            <v>Year treated</v>
          </cell>
          <cell r="AJ2" t="str">
            <v>Treatment type</v>
          </cell>
          <cell r="AK2" t="str">
            <v>Surface type</v>
          </cell>
          <cell r="AL2" t="str">
            <v>Surface thickness</v>
          </cell>
          <cell r="AM2" t="str">
            <v>HDM surface code</v>
          </cell>
          <cell r="AN2" t="str">
            <v>Comments</v>
          </cell>
          <cell r="BO2" t="str">
            <v>Road Section No.</v>
          </cell>
          <cell r="BP2" t="str">
            <v>Length (km)</v>
          </cell>
          <cell r="BQ2" t="str">
            <v>Bitumen width (m)</v>
          </cell>
          <cell r="BR2" t="str">
            <v>Terrain</v>
          </cell>
          <cell r="BS2" t="str">
            <v>Surface type (field)</v>
          </cell>
          <cell r="BT2" t="str">
            <v>Gravel (% length)</v>
          </cell>
          <cell r="BU2" t="str">
            <v>Current surf. type</v>
          </cell>
          <cell r="BV2" t="str">
            <v>Prev. surface type</v>
          </cell>
          <cell r="BW2" t="str">
            <v>HDM surface code</v>
          </cell>
          <cell r="BX2" t="str">
            <v>Current surf. thick</v>
          </cell>
          <cell r="BY2" t="str">
            <v>Prev. surface thick</v>
          </cell>
          <cell r="BZ2" t="str">
            <v>Base mat'l code</v>
          </cell>
          <cell r="CA2" t="str">
            <v>Subgrade CBR</v>
          </cell>
          <cell r="CB2" t="str">
            <v>Structural No.</v>
          </cell>
          <cell r="CC2" t="str">
            <v>Roughness (IRI)</v>
          </cell>
          <cell r="CD2" t="str">
            <v xml:space="preserve">All cracks (%area) </v>
          </cell>
          <cell r="CE2" t="str">
            <v>Wide c'ks (%area)</v>
          </cell>
          <cell r="CF2" t="str">
            <v>Wide crack &gt;15%</v>
          </cell>
          <cell r="CG2" t="str">
            <v>All crack (end 98)</v>
          </cell>
          <cell r="CH2" t="str">
            <v>Wide c'ks (end 98)</v>
          </cell>
          <cell r="CI2" t="str">
            <v>Pothole /km</v>
          </cell>
          <cell r="CJ2" t="str">
            <v>Pothole (%area)</v>
          </cell>
          <cell r="CK2" t="str">
            <v>Delta minASPm</v>
          </cell>
          <cell r="CL2" t="str">
            <v>Delta CRXm</v>
          </cell>
          <cell r="CM2" t="str">
            <v>Delta IRIm</v>
          </cell>
          <cell r="CN2" t="str">
            <v>Min Delta IRIm</v>
          </cell>
          <cell r="CO2" t="str">
            <v>Patch /km</v>
          </cell>
          <cell r="CP2" t="str">
            <v>Patch (%area)</v>
          </cell>
          <cell r="CQ2" t="str">
            <v>IRI after patch</v>
          </cell>
          <cell r="CR2" t="str">
            <v xml:space="preserve">Ravelling (%area) </v>
          </cell>
          <cell r="CS2" t="str">
            <v>Ruts rating</v>
          </cell>
          <cell r="CT2" t="str">
            <v>Mean rut (mm)</v>
          </cell>
          <cell r="CU2" t="str">
            <v>S.D. rut (mm)</v>
          </cell>
          <cell r="CV2" t="str">
            <v>Surface age (yrs)</v>
          </cell>
          <cell r="CW2" t="str">
            <v xml:space="preserve">Const. Age (yrs) </v>
          </cell>
          <cell r="CX2" t="str">
            <v>Previous wide c'ks</v>
          </cell>
          <cell r="CY2" t="str">
            <v>Edge break rating</v>
          </cell>
          <cell r="CZ2" t="str">
            <v>Shoulder rating</v>
          </cell>
          <cell r="DA2" t="str">
            <v>Side drain rating</v>
          </cell>
          <cell r="DB2" t="str">
            <v>ADT total</v>
          </cell>
          <cell r="DC2" t="str">
            <v>ADT car</v>
          </cell>
          <cell r="DD2" t="str">
            <v>ADT pickup</v>
          </cell>
          <cell r="DE2" t="str">
            <v>ADT bus</v>
          </cell>
          <cell r="DF2" t="str">
            <v>ADT light truck</v>
          </cell>
          <cell r="DG2" t="str">
            <v>ADT med. Truck</v>
          </cell>
          <cell r="DH2" t="str">
            <v>ADT heavy truck</v>
          </cell>
          <cell r="DI2" t="str">
            <v>ADT artic truck</v>
          </cell>
        </row>
        <row r="3">
          <cell r="A3" t="str">
            <v>RS 839</v>
          </cell>
          <cell r="B3" t="str">
            <v>n.a</v>
          </cell>
          <cell r="C3" t="str">
            <v>N</v>
          </cell>
          <cell r="D3" t="str">
            <v>T</v>
          </cell>
          <cell r="E3" t="str">
            <v>Songwe - Karonga</v>
          </cell>
          <cell r="F3" t="str">
            <v>M01</v>
          </cell>
          <cell r="G3">
            <v>1</v>
          </cell>
          <cell r="H3">
            <v>43</v>
          </cell>
          <cell r="I3" t="str">
            <v>F</v>
          </cell>
          <cell r="J3" t="str">
            <v>KARONGA</v>
          </cell>
          <cell r="K3">
            <v>1</v>
          </cell>
          <cell r="L3" t="str">
            <v>Part of RS1</v>
          </cell>
          <cell r="W3">
            <v>92</v>
          </cell>
          <cell r="X3" t="str">
            <v>DS</v>
          </cell>
          <cell r="Y3">
            <v>150</v>
          </cell>
          <cell r="Z3" t="str">
            <v>SB</v>
          </cell>
          <cell r="AA3">
            <v>100</v>
          </cell>
          <cell r="AB3" t="str">
            <v>GR</v>
          </cell>
          <cell r="AC3">
            <v>12</v>
          </cell>
          <cell r="AD3" t="str">
            <v>VR</v>
          </cell>
          <cell r="AE3">
            <v>0</v>
          </cell>
          <cell r="AF3">
            <v>0</v>
          </cell>
          <cell r="AG3">
            <v>0</v>
          </cell>
          <cell r="AH3">
            <v>0</v>
          </cell>
          <cell r="AI3">
            <v>0</v>
          </cell>
          <cell r="AJ3">
            <v>0</v>
          </cell>
          <cell r="AK3">
            <v>0</v>
          </cell>
          <cell r="AL3">
            <v>0</v>
          </cell>
          <cell r="AM3">
            <v>1</v>
          </cell>
          <cell r="AN3" t="str">
            <v>never resealed</v>
          </cell>
          <cell r="BO3" t="str">
            <v>RS 839</v>
          </cell>
          <cell r="BP3">
            <v>43</v>
          </cell>
          <cell r="BQ3">
            <v>6.7</v>
          </cell>
          <cell r="BR3" t="str">
            <v>F</v>
          </cell>
          <cell r="BS3" t="str">
            <v>C</v>
          </cell>
          <cell r="BT3">
            <v>11</v>
          </cell>
          <cell r="BU3" t="str">
            <v>DS</v>
          </cell>
          <cell r="BV3" t="str">
            <v/>
          </cell>
          <cell r="BW3">
            <v>1</v>
          </cell>
          <cell r="BX3">
            <v>15</v>
          </cell>
          <cell r="BY3" t="str">
            <v xml:space="preserve"> </v>
          </cell>
          <cell r="BZ3">
            <v>1</v>
          </cell>
          <cell r="CA3">
            <v>12</v>
          </cell>
          <cell r="CB3">
            <v>1.177</v>
          </cell>
          <cell r="CC3">
            <v>3.85</v>
          </cell>
          <cell r="CD3">
            <v>12.5</v>
          </cell>
          <cell r="CE3">
            <v>2</v>
          </cell>
          <cell r="CF3">
            <v>0</v>
          </cell>
          <cell r="CG3">
            <v>12.5</v>
          </cell>
          <cell r="CH3">
            <v>2</v>
          </cell>
          <cell r="CI3">
            <v>0</v>
          </cell>
          <cell r="CJ3">
            <v>0</v>
          </cell>
          <cell r="CK3">
            <v>0</v>
          </cell>
          <cell r="CL3">
            <v>0</v>
          </cell>
          <cell r="CM3">
            <v>0</v>
          </cell>
          <cell r="CN3">
            <v>0</v>
          </cell>
          <cell r="CO3">
            <v>0</v>
          </cell>
          <cell r="CP3">
            <v>0</v>
          </cell>
          <cell r="CQ3">
            <v>3.85</v>
          </cell>
          <cell r="CR3">
            <v>0</v>
          </cell>
          <cell r="CS3">
            <v>1</v>
          </cell>
          <cell r="CT3">
            <v>0</v>
          </cell>
          <cell r="CU3">
            <v>0</v>
          </cell>
          <cell r="CV3">
            <v>6</v>
          </cell>
          <cell r="CW3">
            <v>6</v>
          </cell>
          <cell r="CX3" t="str">
            <v xml:space="preserve"> </v>
          </cell>
          <cell r="CY3">
            <v>1</v>
          </cell>
          <cell r="CZ3">
            <v>1</v>
          </cell>
          <cell r="DA3">
            <v>1</v>
          </cell>
          <cell r="DB3">
            <v>220</v>
          </cell>
          <cell r="DC3">
            <v>104</v>
          </cell>
          <cell r="DD3">
            <v>58</v>
          </cell>
          <cell r="DE3">
            <v>17</v>
          </cell>
          <cell r="DF3">
            <v>26</v>
          </cell>
          <cell r="DG3">
            <v>5</v>
          </cell>
          <cell r="DH3">
            <v>3</v>
          </cell>
          <cell r="DI3">
            <v>11</v>
          </cell>
        </row>
        <row r="4">
          <cell r="A4" t="str">
            <v>RS 840</v>
          </cell>
          <cell r="B4" t="str">
            <v>n.a</v>
          </cell>
          <cell r="C4" t="str">
            <v>N</v>
          </cell>
          <cell r="D4" t="str">
            <v>T</v>
          </cell>
          <cell r="E4" t="str">
            <v>Karonga - Chitimba River</v>
          </cell>
          <cell r="F4" t="str">
            <v>M01</v>
          </cell>
          <cell r="G4">
            <v>2</v>
          </cell>
          <cell r="H4">
            <v>77</v>
          </cell>
          <cell r="I4" t="str">
            <v>F</v>
          </cell>
          <cell r="J4" t="str">
            <v>KARONGA</v>
          </cell>
          <cell r="K4">
            <v>1</v>
          </cell>
          <cell r="L4" t="str">
            <v>Part of RS1</v>
          </cell>
          <cell r="W4">
            <v>79</v>
          </cell>
          <cell r="X4" t="str">
            <v>DS</v>
          </cell>
          <cell r="Y4">
            <v>150</v>
          </cell>
          <cell r="Z4" t="str">
            <v>SB</v>
          </cell>
          <cell r="AA4">
            <v>100</v>
          </cell>
          <cell r="AB4" t="str">
            <v>GR</v>
          </cell>
          <cell r="AC4">
            <v>12</v>
          </cell>
          <cell r="AD4" t="str">
            <v>VR</v>
          </cell>
          <cell r="AE4">
            <v>0</v>
          </cell>
          <cell r="AF4">
            <v>0</v>
          </cell>
          <cell r="AG4">
            <v>0</v>
          </cell>
          <cell r="AH4">
            <v>0</v>
          </cell>
          <cell r="AI4">
            <v>0</v>
          </cell>
          <cell r="AJ4">
            <v>0</v>
          </cell>
          <cell r="AK4">
            <v>0</v>
          </cell>
          <cell r="AL4">
            <v>0</v>
          </cell>
          <cell r="AM4">
            <v>1</v>
          </cell>
          <cell r="AN4" t="str">
            <v>never resealed</v>
          </cell>
          <cell r="BO4" t="str">
            <v>RS 840</v>
          </cell>
          <cell r="BP4">
            <v>77</v>
          </cell>
          <cell r="BQ4">
            <v>6.7</v>
          </cell>
          <cell r="BR4" t="str">
            <v>F</v>
          </cell>
          <cell r="BS4" t="str">
            <v>C</v>
          </cell>
          <cell r="BT4">
            <v>11</v>
          </cell>
          <cell r="BU4" t="str">
            <v>DS</v>
          </cell>
          <cell r="BV4" t="str">
            <v/>
          </cell>
          <cell r="BW4">
            <v>1</v>
          </cell>
          <cell r="BX4">
            <v>15</v>
          </cell>
          <cell r="BY4" t="str">
            <v xml:space="preserve"> </v>
          </cell>
          <cell r="BZ4">
            <v>1</v>
          </cell>
          <cell r="CA4">
            <v>12</v>
          </cell>
          <cell r="CB4">
            <v>1.177</v>
          </cell>
          <cell r="CC4">
            <v>5.36</v>
          </cell>
          <cell r="CD4">
            <v>40</v>
          </cell>
          <cell r="CE4">
            <v>30</v>
          </cell>
          <cell r="CF4">
            <v>15</v>
          </cell>
          <cell r="CG4">
            <v>25</v>
          </cell>
          <cell r="CH4">
            <v>15</v>
          </cell>
          <cell r="CI4">
            <v>100</v>
          </cell>
          <cell r="CJ4">
            <v>0.29850746268656719</v>
          </cell>
          <cell r="CK4">
            <v>10</v>
          </cell>
          <cell r="CL4">
            <v>15</v>
          </cell>
          <cell r="CM4">
            <v>0.31197474167623418</v>
          </cell>
          <cell r="CN4">
            <v>0.31197474167623418</v>
          </cell>
          <cell r="CO4">
            <v>0</v>
          </cell>
          <cell r="CP4">
            <v>0</v>
          </cell>
          <cell r="CQ4">
            <v>5.6719747416762347</v>
          </cell>
          <cell r="CR4">
            <v>0</v>
          </cell>
          <cell r="CS4">
            <v>1.1000000000000001</v>
          </cell>
          <cell r="CT4">
            <v>0.50000000000000044</v>
          </cell>
          <cell r="CU4">
            <v>0.20000000000000018</v>
          </cell>
          <cell r="CV4">
            <v>19</v>
          </cell>
          <cell r="CW4">
            <v>19</v>
          </cell>
          <cell r="CX4" t="str">
            <v xml:space="preserve"> </v>
          </cell>
          <cell r="CY4">
            <v>2.5</v>
          </cell>
          <cell r="CZ4">
            <v>1.8</v>
          </cell>
          <cell r="DA4">
            <v>1.3</v>
          </cell>
          <cell r="DB4">
            <v>220</v>
          </cell>
          <cell r="DC4">
            <v>104</v>
          </cell>
          <cell r="DD4">
            <v>58</v>
          </cell>
          <cell r="DE4">
            <v>17</v>
          </cell>
          <cell r="DF4">
            <v>26</v>
          </cell>
          <cell r="DG4">
            <v>5</v>
          </cell>
          <cell r="DH4">
            <v>3</v>
          </cell>
          <cell r="DI4">
            <v>11</v>
          </cell>
        </row>
        <row r="5">
          <cell r="A5" t="str">
            <v>RS 002</v>
          </cell>
          <cell r="B5" t="str">
            <v>2</v>
          </cell>
          <cell r="C5" t="str">
            <v>N</v>
          </cell>
          <cell r="D5" t="str">
            <v>T</v>
          </cell>
          <cell r="E5" t="str">
            <v>Chitimba River - Luzi River</v>
          </cell>
          <cell r="F5" t="str">
            <v>M01</v>
          </cell>
          <cell r="G5">
            <v>2</v>
          </cell>
          <cell r="H5">
            <v>52</v>
          </cell>
          <cell r="I5" t="str">
            <v>R</v>
          </cell>
          <cell r="J5" t="str">
            <v>MZIMBA</v>
          </cell>
          <cell r="K5">
            <v>2</v>
          </cell>
          <cell r="L5">
            <v>0</v>
          </cell>
          <cell r="W5">
            <v>75</v>
          </cell>
          <cell r="X5" t="str">
            <v>ST</v>
          </cell>
          <cell r="Y5">
            <v>150</v>
          </cell>
          <cell r="Z5" t="str">
            <v>GR</v>
          </cell>
          <cell r="AA5">
            <v>100</v>
          </cell>
          <cell r="AB5" t="str">
            <v>GR</v>
          </cell>
          <cell r="AC5">
            <v>12</v>
          </cell>
          <cell r="AD5" t="str">
            <v>VR</v>
          </cell>
          <cell r="AE5">
            <v>98</v>
          </cell>
          <cell r="AF5" t="str">
            <v>SR</v>
          </cell>
          <cell r="AG5" t="str">
            <v>ST</v>
          </cell>
          <cell r="AH5">
            <v>10</v>
          </cell>
          <cell r="AI5">
            <v>0</v>
          </cell>
          <cell r="AJ5">
            <v>0</v>
          </cell>
          <cell r="AK5">
            <v>0</v>
          </cell>
          <cell r="AL5">
            <v>0</v>
          </cell>
          <cell r="AM5">
            <v>4</v>
          </cell>
          <cell r="AN5" t="str">
            <v>To be resealed 1998</v>
          </cell>
          <cell r="BO5" t="str">
            <v>RS 002</v>
          </cell>
          <cell r="BP5">
            <v>52</v>
          </cell>
          <cell r="BQ5">
            <v>6</v>
          </cell>
          <cell r="BR5" t="str">
            <v>R</v>
          </cell>
          <cell r="BS5" t="str">
            <v>C</v>
          </cell>
          <cell r="BT5">
            <v>7</v>
          </cell>
          <cell r="BU5" t="str">
            <v>ST</v>
          </cell>
          <cell r="BV5" t="str">
            <v>ST</v>
          </cell>
          <cell r="BW5">
            <v>4</v>
          </cell>
          <cell r="BX5">
            <v>10</v>
          </cell>
          <cell r="BY5">
            <v>10</v>
          </cell>
          <cell r="BZ5">
            <v>1</v>
          </cell>
          <cell r="CA5">
            <v>12</v>
          </cell>
          <cell r="CB5">
            <v>1.085</v>
          </cell>
          <cell r="CC5">
            <v>4.6900000000000004</v>
          </cell>
          <cell r="CD5" t="str">
            <v>To be re-sealed 1998</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1.3</v>
          </cell>
          <cell r="CT5">
            <v>0</v>
          </cell>
          <cell r="CU5">
            <v>0</v>
          </cell>
          <cell r="CV5">
            <v>0</v>
          </cell>
          <cell r="CW5">
            <v>0</v>
          </cell>
          <cell r="CX5" t="str">
            <v xml:space="preserve"> </v>
          </cell>
          <cell r="CY5">
            <v>2.5</v>
          </cell>
          <cell r="CZ5">
            <v>1.5</v>
          </cell>
          <cell r="DA5">
            <v>1.6</v>
          </cell>
          <cell r="DB5">
            <v>300</v>
          </cell>
          <cell r="DC5">
            <v>141</v>
          </cell>
          <cell r="DD5">
            <v>78</v>
          </cell>
          <cell r="DE5">
            <v>23</v>
          </cell>
          <cell r="DF5">
            <v>35</v>
          </cell>
          <cell r="DG5">
            <v>6</v>
          </cell>
          <cell r="DH5">
            <v>3</v>
          </cell>
          <cell r="DI5">
            <v>15</v>
          </cell>
        </row>
        <row r="6">
          <cell r="A6" t="str">
            <v>RS 003</v>
          </cell>
          <cell r="B6" t="str">
            <v>3</v>
          </cell>
          <cell r="C6" t="str">
            <v>N</v>
          </cell>
          <cell r="D6" t="str">
            <v>T</v>
          </cell>
          <cell r="E6" t="str">
            <v>Luzi River - Mzuzu  - Mtangatanga</v>
          </cell>
          <cell r="F6" t="str">
            <v>M01</v>
          </cell>
          <cell r="G6">
            <v>3</v>
          </cell>
          <cell r="H6">
            <v>107.5</v>
          </cell>
          <cell r="I6" t="str">
            <v>F</v>
          </cell>
          <cell r="J6" t="str">
            <v>RUMPHI &amp; MZIMBA</v>
          </cell>
          <cell r="K6">
            <v>3</v>
          </cell>
          <cell r="L6">
            <v>0</v>
          </cell>
          <cell r="W6">
            <v>86</v>
          </cell>
          <cell r="X6" t="str">
            <v>DS</v>
          </cell>
          <cell r="Y6">
            <v>150</v>
          </cell>
          <cell r="Z6" t="str">
            <v>SB</v>
          </cell>
          <cell r="AA6">
            <v>100</v>
          </cell>
          <cell r="AB6" t="str">
            <v>GR</v>
          </cell>
          <cell r="AC6">
            <v>13</v>
          </cell>
          <cell r="AD6" t="str">
            <v>VR</v>
          </cell>
          <cell r="AE6">
            <v>98</v>
          </cell>
          <cell r="AF6" t="str">
            <v>SR</v>
          </cell>
          <cell r="AG6" t="str">
            <v>ST</v>
          </cell>
          <cell r="AH6">
            <v>10</v>
          </cell>
          <cell r="AI6">
            <v>0</v>
          </cell>
          <cell r="AJ6">
            <v>0</v>
          </cell>
          <cell r="AK6">
            <v>0</v>
          </cell>
          <cell r="AL6">
            <v>0</v>
          </cell>
          <cell r="AM6">
            <v>4</v>
          </cell>
          <cell r="AN6" t="str">
            <v>To be resealed 1998</v>
          </cell>
          <cell r="BO6" t="str">
            <v>RS 003</v>
          </cell>
          <cell r="BP6">
            <v>107.5</v>
          </cell>
          <cell r="BQ6">
            <v>6.7</v>
          </cell>
          <cell r="BR6" t="str">
            <v>F</v>
          </cell>
          <cell r="BS6" t="str">
            <v>C</v>
          </cell>
          <cell r="BT6">
            <v>0</v>
          </cell>
          <cell r="BU6" t="str">
            <v>ST</v>
          </cell>
          <cell r="BV6" t="str">
            <v>DS</v>
          </cell>
          <cell r="BW6">
            <v>4</v>
          </cell>
          <cell r="BX6">
            <v>10</v>
          </cell>
          <cell r="BY6">
            <v>15</v>
          </cell>
          <cell r="BZ6">
            <v>1</v>
          </cell>
          <cell r="CA6">
            <v>13</v>
          </cell>
          <cell r="CB6">
            <v>1.3540000000000001</v>
          </cell>
          <cell r="CC6">
            <v>4.1399999999999997</v>
          </cell>
          <cell r="CD6" t="str">
            <v>To be re-sealed 1998</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1.3</v>
          </cell>
          <cell r="CT6">
            <v>0</v>
          </cell>
          <cell r="CU6">
            <v>0</v>
          </cell>
          <cell r="CV6">
            <v>0</v>
          </cell>
          <cell r="CW6">
            <v>0</v>
          </cell>
          <cell r="CX6">
            <v>0</v>
          </cell>
          <cell r="CY6">
            <v>2</v>
          </cell>
          <cell r="CZ6">
            <v>1.8</v>
          </cell>
          <cell r="DA6">
            <v>1</v>
          </cell>
          <cell r="DB6">
            <v>450</v>
          </cell>
          <cell r="DC6">
            <v>212</v>
          </cell>
          <cell r="DD6">
            <v>117</v>
          </cell>
          <cell r="DE6">
            <v>34</v>
          </cell>
          <cell r="DF6">
            <v>52</v>
          </cell>
          <cell r="DG6">
            <v>9</v>
          </cell>
          <cell r="DH6">
            <v>5</v>
          </cell>
          <cell r="DI6">
            <v>23</v>
          </cell>
        </row>
        <row r="7">
          <cell r="A7" t="str">
            <v>RS 004</v>
          </cell>
          <cell r="B7" t="str">
            <v>4</v>
          </cell>
          <cell r="C7" t="str">
            <v>N</v>
          </cell>
          <cell r="D7" t="str">
            <v>T</v>
          </cell>
          <cell r="E7" t="str">
            <v>Mtangatanga - Jenda</v>
          </cell>
          <cell r="F7" t="str">
            <v>M01</v>
          </cell>
          <cell r="G7">
            <v>4</v>
          </cell>
          <cell r="H7">
            <v>62.1</v>
          </cell>
          <cell r="I7" t="str">
            <v>R</v>
          </cell>
          <cell r="J7" t="str">
            <v>MZIMBA</v>
          </cell>
          <cell r="K7">
            <v>4</v>
          </cell>
          <cell r="L7">
            <v>0</v>
          </cell>
          <cell r="W7">
            <v>86</v>
          </cell>
          <cell r="X7" t="str">
            <v>DS</v>
          </cell>
          <cell r="Y7">
            <v>150</v>
          </cell>
          <cell r="Z7" t="str">
            <v>SB</v>
          </cell>
          <cell r="AA7">
            <v>100</v>
          </cell>
          <cell r="AB7" t="str">
            <v>GR</v>
          </cell>
          <cell r="AC7">
            <v>13</v>
          </cell>
          <cell r="AD7" t="str">
            <v>VR</v>
          </cell>
          <cell r="AE7">
            <v>0</v>
          </cell>
          <cell r="AF7">
            <v>0</v>
          </cell>
          <cell r="AG7">
            <v>0</v>
          </cell>
          <cell r="AH7">
            <v>0</v>
          </cell>
          <cell r="AI7">
            <v>0</v>
          </cell>
          <cell r="AJ7">
            <v>0</v>
          </cell>
          <cell r="AK7">
            <v>0</v>
          </cell>
          <cell r="AL7">
            <v>0</v>
          </cell>
          <cell r="AM7">
            <v>1</v>
          </cell>
          <cell r="AN7" t="str">
            <v>never resealed</v>
          </cell>
          <cell r="BO7" t="str">
            <v>RS 004</v>
          </cell>
          <cell r="BP7">
            <v>62.1</v>
          </cell>
          <cell r="BQ7">
            <v>6</v>
          </cell>
          <cell r="BR7" t="str">
            <v>R</v>
          </cell>
          <cell r="BS7" t="str">
            <v>C</v>
          </cell>
          <cell r="BT7">
            <v>0</v>
          </cell>
          <cell r="BU7" t="str">
            <v>DS</v>
          </cell>
          <cell r="BV7" t="str">
            <v/>
          </cell>
          <cell r="BW7">
            <v>1</v>
          </cell>
          <cell r="BX7">
            <v>15</v>
          </cell>
          <cell r="BY7" t="str">
            <v xml:space="preserve"> </v>
          </cell>
          <cell r="BZ7">
            <v>1</v>
          </cell>
          <cell r="CA7">
            <v>13</v>
          </cell>
          <cell r="CB7">
            <v>1.177</v>
          </cell>
          <cell r="CC7">
            <v>4.3</v>
          </cell>
          <cell r="CD7">
            <v>29</v>
          </cell>
          <cell r="CE7">
            <v>23</v>
          </cell>
          <cell r="CF7">
            <v>8</v>
          </cell>
          <cell r="CG7">
            <v>21</v>
          </cell>
          <cell r="CH7">
            <v>15</v>
          </cell>
          <cell r="CI7">
            <v>1.1000000000000001</v>
          </cell>
          <cell r="CJ7">
            <v>3.666666666666667E-3</v>
          </cell>
          <cell r="CK7">
            <v>8.0036666666666658</v>
          </cell>
          <cell r="CL7">
            <v>8</v>
          </cell>
          <cell r="CM7">
            <v>0.13434461538461537</v>
          </cell>
          <cell r="CN7">
            <v>0.13434461538461537</v>
          </cell>
          <cell r="CO7">
            <v>0</v>
          </cell>
          <cell r="CP7">
            <v>0</v>
          </cell>
          <cell r="CQ7">
            <v>4.4343446153846156</v>
          </cell>
          <cell r="CR7">
            <v>0</v>
          </cell>
          <cell r="CS7">
            <v>1.2</v>
          </cell>
          <cell r="CT7">
            <v>0.99999999999999978</v>
          </cell>
          <cell r="CU7">
            <v>0.39999999999999991</v>
          </cell>
          <cell r="CV7">
            <v>12</v>
          </cell>
          <cell r="CW7">
            <v>12</v>
          </cell>
          <cell r="CX7" t="str">
            <v xml:space="preserve"> </v>
          </cell>
          <cell r="CY7">
            <v>1.3</v>
          </cell>
          <cell r="CZ7">
            <v>1.5</v>
          </cell>
          <cell r="DA7">
            <v>1</v>
          </cell>
          <cell r="DB7">
            <v>300</v>
          </cell>
          <cell r="DC7">
            <v>141</v>
          </cell>
          <cell r="DD7">
            <v>78</v>
          </cell>
          <cell r="DE7">
            <v>23</v>
          </cell>
          <cell r="DF7">
            <v>35</v>
          </cell>
          <cell r="DG7">
            <v>6</v>
          </cell>
          <cell r="DH7">
            <v>3</v>
          </cell>
          <cell r="DI7">
            <v>15</v>
          </cell>
        </row>
        <row r="8">
          <cell r="A8" t="str">
            <v>RS 031</v>
          </cell>
          <cell r="B8">
            <v>31</v>
          </cell>
          <cell r="C8" t="str">
            <v>C</v>
          </cell>
          <cell r="D8" t="str">
            <v>T</v>
          </cell>
          <cell r="E8" t="str">
            <v>Jenda - Chimaliro Forest Camp</v>
          </cell>
          <cell r="F8" t="str">
            <v>M01</v>
          </cell>
          <cell r="G8">
            <v>5</v>
          </cell>
          <cell r="H8">
            <v>11.6</v>
          </cell>
          <cell r="I8" t="str">
            <v>F</v>
          </cell>
          <cell r="J8" t="str">
            <v>KASUNGU</v>
          </cell>
          <cell r="K8">
            <v>4</v>
          </cell>
          <cell r="L8">
            <v>0</v>
          </cell>
          <cell r="W8">
            <v>83</v>
          </cell>
          <cell r="X8" t="str">
            <v>DS</v>
          </cell>
          <cell r="Y8">
            <v>150</v>
          </cell>
          <cell r="Z8" t="str">
            <v>SB</v>
          </cell>
          <cell r="AA8">
            <v>100</v>
          </cell>
          <cell r="AB8" t="str">
            <v>GR</v>
          </cell>
          <cell r="AC8">
            <v>9</v>
          </cell>
          <cell r="AD8" t="str">
            <v>VR</v>
          </cell>
          <cell r="AE8">
            <v>0</v>
          </cell>
          <cell r="AF8">
            <v>0</v>
          </cell>
          <cell r="AG8">
            <v>0</v>
          </cell>
          <cell r="AH8">
            <v>0</v>
          </cell>
          <cell r="AI8">
            <v>0</v>
          </cell>
          <cell r="AJ8">
            <v>0</v>
          </cell>
          <cell r="AK8">
            <v>0</v>
          </cell>
          <cell r="AL8">
            <v>0</v>
          </cell>
          <cell r="AM8">
            <v>1</v>
          </cell>
          <cell r="AN8" t="str">
            <v>never resealed</v>
          </cell>
          <cell r="BO8" t="str">
            <v>RS 031</v>
          </cell>
          <cell r="BP8">
            <v>11.6</v>
          </cell>
          <cell r="BQ8">
            <v>6</v>
          </cell>
          <cell r="BR8" t="str">
            <v>F</v>
          </cell>
          <cell r="BS8" t="str">
            <v>C</v>
          </cell>
          <cell r="BT8">
            <v>0</v>
          </cell>
          <cell r="BU8" t="str">
            <v>DS</v>
          </cell>
          <cell r="BV8" t="str">
            <v/>
          </cell>
          <cell r="BW8">
            <v>1</v>
          </cell>
          <cell r="BX8">
            <v>15</v>
          </cell>
          <cell r="BY8" t="str">
            <v xml:space="preserve"> </v>
          </cell>
          <cell r="BZ8">
            <v>1</v>
          </cell>
          <cell r="CA8">
            <v>9</v>
          </cell>
          <cell r="CB8">
            <v>1.177</v>
          </cell>
          <cell r="CC8">
            <v>3.23</v>
          </cell>
          <cell r="CD8">
            <v>20</v>
          </cell>
          <cell r="CE8">
            <v>15</v>
          </cell>
          <cell r="CF8">
            <v>0</v>
          </cell>
          <cell r="CG8">
            <v>20</v>
          </cell>
          <cell r="CH8">
            <v>15</v>
          </cell>
          <cell r="CI8">
            <v>1.5</v>
          </cell>
          <cell r="CJ8">
            <v>5.000000000000001E-3</v>
          </cell>
          <cell r="CK8">
            <v>5.000000000000001E-3</v>
          </cell>
          <cell r="CL8">
            <v>0</v>
          </cell>
          <cell r="CM8">
            <v>1.9384615384615391E-3</v>
          </cell>
          <cell r="CN8">
            <v>1.9384615384615391E-3</v>
          </cell>
          <cell r="CO8">
            <v>0</v>
          </cell>
          <cell r="CP8">
            <v>0</v>
          </cell>
          <cell r="CQ8">
            <v>3.2319384615384616</v>
          </cell>
          <cell r="CR8">
            <v>0</v>
          </cell>
          <cell r="CS8">
            <v>1.1000000000000001</v>
          </cell>
          <cell r="CT8">
            <v>0.50000000000000044</v>
          </cell>
          <cell r="CU8">
            <v>0.20000000000000018</v>
          </cell>
          <cell r="CV8">
            <v>15</v>
          </cell>
          <cell r="CW8">
            <v>15</v>
          </cell>
          <cell r="CX8" t="str">
            <v xml:space="preserve"> </v>
          </cell>
          <cell r="CY8">
            <v>1.2</v>
          </cell>
          <cell r="CZ8">
            <v>1.5</v>
          </cell>
          <cell r="DA8">
            <v>1</v>
          </cell>
          <cell r="DB8">
            <v>600</v>
          </cell>
          <cell r="DC8">
            <v>282</v>
          </cell>
          <cell r="DD8">
            <v>156</v>
          </cell>
          <cell r="DE8">
            <v>45</v>
          </cell>
          <cell r="DF8">
            <v>69</v>
          </cell>
          <cell r="DG8">
            <v>12</v>
          </cell>
          <cell r="DH8">
            <v>6</v>
          </cell>
          <cell r="DI8">
            <v>30</v>
          </cell>
        </row>
        <row r="9">
          <cell r="A9" t="str">
            <v>RS 022</v>
          </cell>
          <cell r="B9">
            <v>22</v>
          </cell>
          <cell r="C9" t="str">
            <v>C</v>
          </cell>
          <cell r="D9" t="str">
            <v>T</v>
          </cell>
          <cell r="E9" t="str">
            <v>Chimaliro Forest Camp - Chatoloma</v>
          </cell>
          <cell r="F9" t="str">
            <v>M01</v>
          </cell>
          <cell r="G9">
            <v>7</v>
          </cell>
          <cell r="H9">
            <v>26.6</v>
          </cell>
          <cell r="I9" t="str">
            <v>R</v>
          </cell>
          <cell r="J9" t="str">
            <v>KASUNGU</v>
          </cell>
          <cell r="K9">
            <v>4</v>
          </cell>
          <cell r="L9">
            <v>0</v>
          </cell>
          <cell r="W9">
            <v>83</v>
          </cell>
          <cell r="X9" t="str">
            <v>DS</v>
          </cell>
          <cell r="Y9">
            <v>150</v>
          </cell>
          <cell r="Z9" t="str">
            <v>GR</v>
          </cell>
          <cell r="AA9">
            <v>100</v>
          </cell>
          <cell r="AB9" t="str">
            <v>GR</v>
          </cell>
          <cell r="AC9">
            <v>14</v>
          </cell>
          <cell r="AD9" t="str">
            <v>VR</v>
          </cell>
          <cell r="AE9">
            <v>0</v>
          </cell>
          <cell r="AF9">
            <v>0</v>
          </cell>
          <cell r="AG9">
            <v>0</v>
          </cell>
          <cell r="AH9">
            <v>0</v>
          </cell>
          <cell r="AI9">
            <v>0</v>
          </cell>
          <cell r="AJ9">
            <v>0</v>
          </cell>
          <cell r="AK9">
            <v>0</v>
          </cell>
          <cell r="AL9">
            <v>0</v>
          </cell>
          <cell r="AM9">
            <v>1</v>
          </cell>
          <cell r="AN9" t="str">
            <v>never resealed</v>
          </cell>
          <cell r="BO9" t="str">
            <v>RS 022</v>
          </cell>
          <cell r="BP9">
            <v>26.6</v>
          </cell>
          <cell r="BQ9">
            <v>6</v>
          </cell>
          <cell r="BR9" t="str">
            <v>R</v>
          </cell>
          <cell r="BS9" t="str">
            <v>C</v>
          </cell>
          <cell r="BT9">
            <v>0</v>
          </cell>
          <cell r="BU9" t="str">
            <v>DS</v>
          </cell>
          <cell r="BV9" t="str">
            <v/>
          </cell>
          <cell r="BW9">
            <v>1</v>
          </cell>
          <cell r="BX9">
            <v>15</v>
          </cell>
          <cell r="BY9" t="str">
            <v xml:space="preserve"> </v>
          </cell>
          <cell r="BZ9">
            <v>1</v>
          </cell>
          <cell r="CA9">
            <v>14</v>
          </cell>
          <cell r="CB9">
            <v>1.077</v>
          </cell>
          <cell r="CC9">
            <v>3.6480386194450714</v>
          </cell>
          <cell r="CD9">
            <v>12</v>
          </cell>
          <cell r="CE9">
            <v>10</v>
          </cell>
          <cell r="CF9">
            <v>0</v>
          </cell>
          <cell r="CG9">
            <v>12</v>
          </cell>
          <cell r="CH9">
            <v>10</v>
          </cell>
          <cell r="CI9">
            <v>1.2</v>
          </cell>
          <cell r="CJ9">
            <v>4.0000000000000001E-3</v>
          </cell>
          <cell r="CK9">
            <v>4.0000000000000001E-3</v>
          </cell>
          <cell r="CL9">
            <v>0</v>
          </cell>
          <cell r="CM9">
            <v>1.5507692307692308E-3</v>
          </cell>
          <cell r="CN9">
            <v>1.5507692307692308E-3</v>
          </cell>
          <cell r="CO9">
            <v>0</v>
          </cell>
          <cell r="CP9">
            <v>0</v>
          </cell>
          <cell r="CQ9">
            <v>3.6495893886758406</v>
          </cell>
          <cell r="CR9">
            <v>0</v>
          </cell>
          <cell r="CS9">
            <v>1.1000000000000001</v>
          </cell>
          <cell r="CT9">
            <v>0.50000000000000044</v>
          </cell>
          <cell r="CU9">
            <v>0.20000000000000018</v>
          </cell>
          <cell r="CV9">
            <v>15</v>
          </cell>
          <cell r="CW9">
            <v>15</v>
          </cell>
          <cell r="CX9" t="str">
            <v xml:space="preserve"> </v>
          </cell>
          <cell r="CY9">
            <v>1.1000000000000001</v>
          </cell>
          <cell r="CZ9">
            <v>1.5</v>
          </cell>
          <cell r="DA9">
            <v>1</v>
          </cell>
          <cell r="DB9">
            <v>600</v>
          </cell>
          <cell r="DC9">
            <v>282</v>
          </cell>
          <cell r="DD9">
            <v>156</v>
          </cell>
          <cell r="DE9">
            <v>45</v>
          </cell>
          <cell r="DF9">
            <v>69</v>
          </cell>
          <cell r="DG9">
            <v>12</v>
          </cell>
          <cell r="DH9">
            <v>6</v>
          </cell>
          <cell r="DI9">
            <v>30</v>
          </cell>
        </row>
        <row r="10">
          <cell r="A10" t="str">
            <v>RS 035</v>
          </cell>
          <cell r="B10">
            <v>35</v>
          </cell>
          <cell r="C10" t="str">
            <v>C</v>
          </cell>
          <cell r="D10" t="str">
            <v>T</v>
          </cell>
          <cell r="E10" t="str">
            <v>Chatoloma - Mphomwa</v>
          </cell>
          <cell r="F10" t="str">
            <v>M01</v>
          </cell>
          <cell r="G10">
            <v>8</v>
          </cell>
          <cell r="H10">
            <v>23</v>
          </cell>
          <cell r="I10" t="str">
            <v>F</v>
          </cell>
          <cell r="J10" t="str">
            <v>KASUNGU</v>
          </cell>
          <cell r="K10">
            <v>5</v>
          </cell>
          <cell r="L10">
            <v>0</v>
          </cell>
          <cell r="W10">
            <v>83</v>
          </cell>
          <cell r="X10" t="str">
            <v>DS</v>
          </cell>
          <cell r="Y10">
            <v>150</v>
          </cell>
          <cell r="Z10" t="str">
            <v>GR</v>
          </cell>
          <cell r="AA10">
            <v>100</v>
          </cell>
          <cell r="AB10" t="str">
            <v>GR</v>
          </cell>
          <cell r="AC10">
            <v>14</v>
          </cell>
          <cell r="AD10" t="str">
            <v>VR</v>
          </cell>
          <cell r="AE10">
            <v>0</v>
          </cell>
          <cell r="AF10">
            <v>0</v>
          </cell>
          <cell r="AG10">
            <v>0</v>
          </cell>
          <cell r="AH10">
            <v>0</v>
          </cell>
          <cell r="AI10">
            <v>0</v>
          </cell>
          <cell r="AJ10">
            <v>0</v>
          </cell>
          <cell r="AK10">
            <v>0</v>
          </cell>
          <cell r="AL10">
            <v>0</v>
          </cell>
          <cell r="AM10">
            <v>1</v>
          </cell>
          <cell r="AN10" t="str">
            <v>never resealed</v>
          </cell>
          <cell r="BO10" t="str">
            <v>RS 035</v>
          </cell>
          <cell r="BP10">
            <v>23</v>
          </cell>
          <cell r="BQ10">
            <v>6</v>
          </cell>
          <cell r="BR10" t="str">
            <v>F</v>
          </cell>
          <cell r="BS10" t="str">
            <v>C</v>
          </cell>
          <cell r="BT10">
            <v>0</v>
          </cell>
          <cell r="BU10" t="str">
            <v>DS</v>
          </cell>
          <cell r="BV10" t="str">
            <v/>
          </cell>
          <cell r="BW10">
            <v>1</v>
          </cell>
          <cell r="BX10">
            <v>15</v>
          </cell>
          <cell r="BY10" t="str">
            <v xml:space="preserve"> </v>
          </cell>
          <cell r="BZ10">
            <v>1</v>
          </cell>
          <cell r="CA10">
            <v>14</v>
          </cell>
          <cell r="CB10">
            <v>1.077</v>
          </cell>
          <cell r="CC10">
            <v>3.305719648093842</v>
          </cell>
          <cell r="CD10">
            <v>45</v>
          </cell>
          <cell r="CE10">
            <v>32</v>
          </cell>
          <cell r="CF10">
            <v>17</v>
          </cell>
          <cell r="CG10">
            <v>28</v>
          </cell>
          <cell r="CH10">
            <v>15</v>
          </cell>
          <cell r="CI10">
            <v>0.9</v>
          </cell>
          <cell r="CJ10">
            <v>3.0000000000000005E-3</v>
          </cell>
          <cell r="CK10">
            <v>10</v>
          </cell>
          <cell r="CL10">
            <v>17</v>
          </cell>
          <cell r="CM10">
            <v>0.21359461538461538</v>
          </cell>
          <cell r="CN10">
            <v>0.21359461538461538</v>
          </cell>
          <cell r="CO10">
            <v>0</v>
          </cell>
          <cell r="CP10">
            <v>0</v>
          </cell>
          <cell r="CQ10">
            <v>3.5193142634784573</v>
          </cell>
          <cell r="CR10">
            <v>0</v>
          </cell>
          <cell r="CS10">
            <v>1.2</v>
          </cell>
          <cell r="CT10">
            <v>0.99999999999999978</v>
          </cell>
          <cell r="CU10">
            <v>0.39999999999999991</v>
          </cell>
          <cell r="CV10">
            <v>15</v>
          </cell>
          <cell r="CW10">
            <v>15</v>
          </cell>
          <cell r="CX10" t="str">
            <v xml:space="preserve"> </v>
          </cell>
          <cell r="CY10">
            <v>1.5</v>
          </cell>
          <cell r="CZ10">
            <v>1.5</v>
          </cell>
          <cell r="DA10">
            <v>1</v>
          </cell>
          <cell r="DB10">
            <v>600</v>
          </cell>
          <cell r="DC10">
            <v>282</v>
          </cell>
          <cell r="DD10">
            <v>156</v>
          </cell>
          <cell r="DE10">
            <v>45</v>
          </cell>
          <cell r="DF10">
            <v>69</v>
          </cell>
          <cell r="DG10">
            <v>12</v>
          </cell>
          <cell r="DH10">
            <v>6</v>
          </cell>
          <cell r="DI10">
            <v>30</v>
          </cell>
        </row>
        <row r="11">
          <cell r="A11" t="str">
            <v>RS 026</v>
          </cell>
          <cell r="B11">
            <v>26</v>
          </cell>
          <cell r="C11" t="str">
            <v>C</v>
          </cell>
          <cell r="D11" t="str">
            <v>T</v>
          </cell>
          <cell r="E11" t="str">
            <v>Kasungu Boma - Bua River</v>
          </cell>
          <cell r="F11" t="str">
            <v>M01</v>
          </cell>
          <cell r="G11">
            <v>9</v>
          </cell>
          <cell r="H11">
            <v>31.6</v>
          </cell>
          <cell r="I11" t="str">
            <v>F</v>
          </cell>
          <cell r="J11" t="str">
            <v>KASUNGU</v>
          </cell>
          <cell r="K11">
            <v>5</v>
          </cell>
          <cell r="L11">
            <v>0</v>
          </cell>
          <cell r="W11">
            <v>80</v>
          </cell>
          <cell r="X11" t="str">
            <v>DS</v>
          </cell>
          <cell r="Y11">
            <v>150</v>
          </cell>
          <cell r="Z11" t="str">
            <v>GR</v>
          </cell>
          <cell r="AA11">
            <v>100</v>
          </cell>
          <cell r="AB11" t="str">
            <v>GR</v>
          </cell>
          <cell r="AC11">
            <v>14</v>
          </cell>
          <cell r="AD11" t="str">
            <v>VR</v>
          </cell>
          <cell r="AE11">
            <v>0</v>
          </cell>
          <cell r="AF11">
            <v>0</v>
          </cell>
          <cell r="AG11">
            <v>0</v>
          </cell>
          <cell r="AH11">
            <v>0</v>
          </cell>
          <cell r="AI11">
            <v>0</v>
          </cell>
          <cell r="AJ11">
            <v>0</v>
          </cell>
          <cell r="AK11">
            <v>0</v>
          </cell>
          <cell r="AL11">
            <v>0</v>
          </cell>
          <cell r="AM11">
            <v>1</v>
          </cell>
          <cell r="AN11" t="str">
            <v>never resealed</v>
          </cell>
          <cell r="BO11" t="str">
            <v>RS 026</v>
          </cell>
          <cell r="BP11">
            <v>31.6</v>
          </cell>
          <cell r="BQ11">
            <v>6</v>
          </cell>
          <cell r="BR11" t="str">
            <v>F</v>
          </cell>
          <cell r="BS11" t="str">
            <v>C</v>
          </cell>
          <cell r="BT11">
            <v>0</v>
          </cell>
          <cell r="BU11" t="str">
            <v>DS</v>
          </cell>
          <cell r="BV11" t="str">
            <v/>
          </cell>
          <cell r="BW11">
            <v>1</v>
          </cell>
          <cell r="BX11">
            <v>15</v>
          </cell>
          <cell r="BY11" t="str">
            <v xml:space="preserve"> </v>
          </cell>
          <cell r="BZ11">
            <v>1</v>
          </cell>
          <cell r="CA11">
            <v>14</v>
          </cell>
          <cell r="CB11">
            <v>1.077</v>
          </cell>
          <cell r="CC11">
            <v>4.4826839518657096</v>
          </cell>
          <cell r="CD11">
            <v>57</v>
          </cell>
          <cell r="CE11">
            <v>26</v>
          </cell>
          <cell r="CF11">
            <v>11</v>
          </cell>
          <cell r="CG11">
            <v>46</v>
          </cell>
          <cell r="CH11">
            <v>15</v>
          </cell>
          <cell r="CI11">
            <v>7.9</v>
          </cell>
          <cell r="CJ11">
            <v>2.6333333333333337E-2</v>
          </cell>
          <cell r="CK11">
            <v>10</v>
          </cell>
          <cell r="CL11">
            <v>11</v>
          </cell>
          <cell r="CM11">
            <v>0.18271512820512822</v>
          </cell>
          <cell r="CN11">
            <v>0.18271512820512822</v>
          </cell>
          <cell r="CO11">
            <v>0</v>
          </cell>
          <cell r="CP11">
            <v>0</v>
          </cell>
          <cell r="CQ11">
            <v>4.6653990800708378</v>
          </cell>
          <cell r="CR11">
            <v>0</v>
          </cell>
          <cell r="CS11">
            <v>2.5</v>
          </cell>
          <cell r="CT11">
            <v>10</v>
          </cell>
          <cell r="CU11">
            <v>4</v>
          </cell>
          <cell r="CV11">
            <v>18</v>
          </cell>
          <cell r="CW11">
            <v>18</v>
          </cell>
          <cell r="CX11" t="str">
            <v xml:space="preserve"> </v>
          </cell>
          <cell r="CY11">
            <v>2.1</v>
          </cell>
          <cell r="CZ11">
            <v>1.5</v>
          </cell>
          <cell r="DA11">
            <v>1</v>
          </cell>
          <cell r="DB11">
            <v>600</v>
          </cell>
          <cell r="DC11">
            <v>282</v>
          </cell>
          <cell r="DD11">
            <v>156</v>
          </cell>
          <cell r="DE11">
            <v>45</v>
          </cell>
          <cell r="DF11">
            <v>69</v>
          </cell>
          <cell r="DG11">
            <v>12</v>
          </cell>
          <cell r="DH11">
            <v>6</v>
          </cell>
          <cell r="DI11">
            <v>30</v>
          </cell>
        </row>
        <row r="12">
          <cell r="A12" t="str">
            <v>RS 011</v>
          </cell>
          <cell r="B12">
            <v>11</v>
          </cell>
          <cell r="C12" t="str">
            <v>C</v>
          </cell>
          <cell r="D12" t="str">
            <v>T</v>
          </cell>
          <cell r="E12" t="str">
            <v>Bua river - Madisi</v>
          </cell>
          <cell r="F12" t="str">
            <v>M01</v>
          </cell>
          <cell r="G12">
            <v>10</v>
          </cell>
          <cell r="H12">
            <v>17.100000000000001</v>
          </cell>
          <cell r="I12" t="str">
            <v>F</v>
          </cell>
          <cell r="J12" t="str">
            <v>DOWA</v>
          </cell>
          <cell r="K12">
            <v>5</v>
          </cell>
          <cell r="L12">
            <v>0</v>
          </cell>
          <cell r="W12">
            <v>80</v>
          </cell>
          <cell r="X12" t="str">
            <v>DS</v>
          </cell>
          <cell r="Y12">
            <v>150</v>
          </cell>
          <cell r="Z12" t="str">
            <v>GR</v>
          </cell>
          <cell r="AA12">
            <v>100</v>
          </cell>
          <cell r="AB12" t="str">
            <v>GR</v>
          </cell>
          <cell r="AC12">
            <v>14</v>
          </cell>
          <cell r="AD12" t="str">
            <v>VR</v>
          </cell>
          <cell r="AE12">
            <v>87</v>
          </cell>
          <cell r="AF12" t="str">
            <v>RC</v>
          </cell>
          <cell r="AG12" t="str">
            <v>ST</v>
          </cell>
          <cell r="AH12">
            <v>15</v>
          </cell>
          <cell r="AI12">
            <v>0</v>
          </cell>
          <cell r="AJ12">
            <v>0</v>
          </cell>
          <cell r="AK12">
            <v>0</v>
          </cell>
          <cell r="AL12">
            <v>0</v>
          </cell>
          <cell r="AM12">
            <v>1</v>
          </cell>
          <cell r="AN12" t="str">
            <v>5km reseal</v>
          </cell>
          <cell r="BO12" t="str">
            <v>RS 011</v>
          </cell>
          <cell r="BP12">
            <v>17.100000000000001</v>
          </cell>
          <cell r="BQ12">
            <v>6.7</v>
          </cell>
          <cell r="BR12" t="str">
            <v>F</v>
          </cell>
          <cell r="BS12" t="str">
            <v>C</v>
          </cell>
          <cell r="BT12">
            <v>0</v>
          </cell>
          <cell r="BU12" t="str">
            <v>ST</v>
          </cell>
          <cell r="BV12" t="str">
            <v/>
          </cell>
          <cell r="BW12">
            <v>1</v>
          </cell>
          <cell r="BX12">
            <v>10</v>
          </cell>
          <cell r="BY12" t="str">
            <v xml:space="preserve"> </v>
          </cell>
          <cell r="BZ12">
            <v>1</v>
          </cell>
          <cell r="CA12">
            <v>14</v>
          </cell>
          <cell r="CB12">
            <v>1.254</v>
          </cell>
          <cell r="CC12">
            <v>4.8099999999999996</v>
          </cell>
          <cell r="CD12">
            <v>64</v>
          </cell>
          <cell r="CE12">
            <v>41</v>
          </cell>
          <cell r="CF12">
            <v>26</v>
          </cell>
          <cell r="CG12">
            <v>38</v>
          </cell>
          <cell r="CH12">
            <v>15</v>
          </cell>
          <cell r="CI12">
            <v>13.6</v>
          </cell>
          <cell r="CJ12">
            <v>4.0597014925373133E-2</v>
          </cell>
          <cell r="CK12">
            <v>10</v>
          </cell>
          <cell r="CL12">
            <v>26</v>
          </cell>
          <cell r="CM12">
            <v>0.2873331802525832</v>
          </cell>
          <cell r="CN12">
            <v>0.2873331802525832</v>
          </cell>
          <cell r="CO12">
            <v>0</v>
          </cell>
          <cell r="CP12">
            <v>0</v>
          </cell>
          <cell r="CQ12">
            <v>5.0973331802525825</v>
          </cell>
          <cell r="CR12">
            <v>0</v>
          </cell>
          <cell r="CS12">
            <v>2.5</v>
          </cell>
          <cell r="CT12">
            <v>10</v>
          </cell>
          <cell r="CU12">
            <v>4</v>
          </cell>
          <cell r="CV12">
            <v>11</v>
          </cell>
          <cell r="CW12">
            <v>11</v>
          </cell>
          <cell r="CX12" t="str">
            <v xml:space="preserve"> </v>
          </cell>
          <cell r="CY12">
            <v>2</v>
          </cell>
          <cell r="CZ12">
            <v>2</v>
          </cell>
          <cell r="DA12">
            <v>1</v>
          </cell>
          <cell r="DB12">
            <v>600</v>
          </cell>
          <cell r="DC12">
            <v>282</v>
          </cell>
          <cell r="DD12">
            <v>156</v>
          </cell>
          <cell r="DE12">
            <v>45</v>
          </cell>
          <cell r="DF12">
            <v>69</v>
          </cell>
          <cell r="DG12">
            <v>12</v>
          </cell>
          <cell r="DH12">
            <v>6</v>
          </cell>
          <cell r="DI12">
            <v>30</v>
          </cell>
        </row>
        <row r="13">
          <cell r="A13" t="str">
            <v>RS 014</v>
          </cell>
          <cell r="B13">
            <v>14</v>
          </cell>
          <cell r="C13" t="str">
            <v>C</v>
          </cell>
          <cell r="D13" t="str">
            <v>T</v>
          </cell>
          <cell r="E13" t="str">
            <v>Madisi - Mponela</v>
          </cell>
          <cell r="F13" t="str">
            <v>M01</v>
          </cell>
          <cell r="G13">
            <v>11</v>
          </cell>
          <cell r="H13">
            <v>21</v>
          </cell>
          <cell r="I13" t="str">
            <v>F</v>
          </cell>
          <cell r="J13" t="str">
            <v>DOWA</v>
          </cell>
          <cell r="K13">
            <v>5</v>
          </cell>
          <cell r="L13">
            <v>0</v>
          </cell>
          <cell r="W13">
            <v>80</v>
          </cell>
          <cell r="X13" t="str">
            <v>DS</v>
          </cell>
          <cell r="Y13">
            <v>150</v>
          </cell>
          <cell r="Z13" t="str">
            <v>GR</v>
          </cell>
          <cell r="AA13">
            <v>100</v>
          </cell>
          <cell r="AB13" t="str">
            <v>GR</v>
          </cell>
          <cell r="AC13">
            <v>14</v>
          </cell>
          <cell r="AD13" t="str">
            <v>VR</v>
          </cell>
          <cell r="AE13">
            <v>87</v>
          </cell>
          <cell r="AF13" t="str">
            <v>RC</v>
          </cell>
          <cell r="AG13" t="str">
            <v>ST</v>
          </cell>
          <cell r="AH13">
            <v>15</v>
          </cell>
          <cell r="AI13">
            <v>0</v>
          </cell>
          <cell r="AJ13">
            <v>0</v>
          </cell>
          <cell r="AK13">
            <v>0</v>
          </cell>
          <cell r="AL13">
            <v>0</v>
          </cell>
          <cell r="AM13">
            <v>1</v>
          </cell>
          <cell r="AN13" t="str">
            <v>5km reseal</v>
          </cell>
          <cell r="BO13" t="str">
            <v>RS 014</v>
          </cell>
          <cell r="BP13">
            <v>21</v>
          </cell>
          <cell r="BQ13">
            <v>6.7</v>
          </cell>
          <cell r="BR13" t="str">
            <v>F</v>
          </cell>
          <cell r="BS13" t="str">
            <v>C</v>
          </cell>
          <cell r="BT13">
            <v>0</v>
          </cell>
          <cell r="BU13" t="str">
            <v>ST</v>
          </cell>
          <cell r="BV13" t="str">
            <v/>
          </cell>
          <cell r="BW13">
            <v>1</v>
          </cell>
          <cell r="BX13">
            <v>10</v>
          </cell>
          <cell r="BY13" t="str">
            <v xml:space="preserve"> </v>
          </cell>
          <cell r="BZ13">
            <v>1</v>
          </cell>
          <cell r="CA13">
            <v>14</v>
          </cell>
          <cell r="CB13">
            <v>1.254</v>
          </cell>
          <cell r="CC13">
            <v>6.474208051186352</v>
          </cell>
          <cell r="CD13">
            <v>32.5</v>
          </cell>
          <cell r="CE13">
            <v>13</v>
          </cell>
          <cell r="CF13">
            <v>0</v>
          </cell>
          <cell r="CG13">
            <v>32.5</v>
          </cell>
          <cell r="CH13">
            <v>13</v>
          </cell>
          <cell r="CI13">
            <v>5.9</v>
          </cell>
          <cell r="CJ13">
            <v>1.7611940298507465E-2</v>
          </cell>
          <cell r="CK13">
            <v>1.7611940298507465E-2</v>
          </cell>
          <cell r="CL13">
            <v>0</v>
          </cell>
          <cell r="CM13">
            <v>6.8280137772675099E-3</v>
          </cell>
          <cell r="CN13">
            <v>6.8280137772675099E-3</v>
          </cell>
          <cell r="CO13">
            <v>0</v>
          </cell>
          <cell r="CP13">
            <v>0</v>
          </cell>
          <cell r="CQ13">
            <v>6.4810360649636198</v>
          </cell>
          <cell r="CR13">
            <v>0</v>
          </cell>
          <cell r="CS13">
            <v>1.5</v>
          </cell>
          <cell r="CT13">
            <v>2.5</v>
          </cell>
          <cell r="CU13">
            <v>1</v>
          </cell>
          <cell r="CV13">
            <v>11</v>
          </cell>
          <cell r="CW13">
            <v>11</v>
          </cell>
          <cell r="CX13" t="str">
            <v xml:space="preserve"> </v>
          </cell>
          <cell r="CY13">
            <v>2</v>
          </cell>
          <cell r="CZ13">
            <v>1.8</v>
          </cell>
          <cell r="DA13">
            <v>1</v>
          </cell>
          <cell r="DB13">
            <v>600</v>
          </cell>
          <cell r="DC13">
            <v>282</v>
          </cell>
          <cell r="DD13">
            <v>156</v>
          </cell>
          <cell r="DE13">
            <v>45</v>
          </cell>
          <cell r="DF13">
            <v>69</v>
          </cell>
          <cell r="DG13">
            <v>12</v>
          </cell>
          <cell r="DH13">
            <v>6</v>
          </cell>
          <cell r="DI13">
            <v>30</v>
          </cell>
        </row>
        <row r="14">
          <cell r="A14" t="str">
            <v>RS 017</v>
          </cell>
          <cell r="B14">
            <v>17</v>
          </cell>
          <cell r="C14" t="str">
            <v>C</v>
          </cell>
          <cell r="D14" t="str">
            <v>T</v>
          </cell>
          <cell r="E14" t="str">
            <v>Mponela - Senga</v>
          </cell>
          <cell r="F14" t="str">
            <v>M01</v>
          </cell>
          <cell r="G14">
            <v>12</v>
          </cell>
          <cell r="H14">
            <v>17.2</v>
          </cell>
          <cell r="I14" t="str">
            <v>R</v>
          </cell>
          <cell r="J14" t="str">
            <v>DOWA</v>
          </cell>
          <cell r="K14" t="str">
            <v>5,6</v>
          </cell>
          <cell r="L14">
            <v>0</v>
          </cell>
          <cell r="W14">
            <v>80</v>
          </cell>
          <cell r="X14" t="str">
            <v>DS</v>
          </cell>
          <cell r="Y14">
            <v>100</v>
          </cell>
          <cell r="Z14" t="str">
            <v>GR</v>
          </cell>
          <cell r="AA14">
            <v>150</v>
          </cell>
          <cell r="AB14" t="str">
            <v>GR</v>
          </cell>
          <cell r="AC14">
            <v>14</v>
          </cell>
          <cell r="AD14" t="str">
            <v>VR</v>
          </cell>
          <cell r="AE14">
            <v>0</v>
          </cell>
          <cell r="AF14">
            <v>0</v>
          </cell>
          <cell r="AG14">
            <v>0</v>
          </cell>
          <cell r="AH14">
            <v>0</v>
          </cell>
          <cell r="AI14">
            <v>0</v>
          </cell>
          <cell r="AJ14">
            <v>0</v>
          </cell>
          <cell r="AK14">
            <v>0</v>
          </cell>
          <cell r="AL14">
            <v>0</v>
          </cell>
          <cell r="AM14">
            <v>1</v>
          </cell>
          <cell r="AN14" t="str">
            <v>never resealed</v>
          </cell>
          <cell r="BO14" t="str">
            <v>RS 017</v>
          </cell>
          <cell r="BP14">
            <v>17.2</v>
          </cell>
          <cell r="BQ14">
            <v>6</v>
          </cell>
          <cell r="BR14" t="str">
            <v>R</v>
          </cell>
          <cell r="BS14" t="str">
            <v>C</v>
          </cell>
          <cell r="BT14">
            <v>0</v>
          </cell>
          <cell r="BU14" t="str">
            <v>DS</v>
          </cell>
          <cell r="BV14" t="str">
            <v/>
          </cell>
          <cell r="BW14">
            <v>1</v>
          </cell>
          <cell r="BX14">
            <v>15</v>
          </cell>
          <cell r="BY14" t="str">
            <v xml:space="preserve"> </v>
          </cell>
          <cell r="BZ14">
            <v>1</v>
          </cell>
          <cell r="CA14">
            <v>14</v>
          </cell>
          <cell r="CB14">
            <v>1.5270000000000001</v>
          </cell>
          <cell r="CC14">
            <v>3.8169610948191601</v>
          </cell>
          <cell r="CD14">
            <v>43</v>
          </cell>
          <cell r="CE14">
            <v>30</v>
          </cell>
          <cell r="CF14">
            <v>15</v>
          </cell>
          <cell r="CG14">
            <v>28</v>
          </cell>
          <cell r="CH14">
            <v>15</v>
          </cell>
          <cell r="CI14">
            <v>10.4</v>
          </cell>
          <cell r="CJ14">
            <v>3.4666666666666665E-2</v>
          </cell>
          <cell r="CK14">
            <v>10</v>
          </cell>
          <cell r="CL14">
            <v>15</v>
          </cell>
          <cell r="CM14">
            <v>0.21232410256410256</v>
          </cell>
          <cell r="CN14">
            <v>0.21232410256410256</v>
          </cell>
          <cell r="CO14">
            <v>0</v>
          </cell>
          <cell r="CP14">
            <v>0</v>
          </cell>
          <cell r="CQ14">
            <v>4.0292851973832624</v>
          </cell>
          <cell r="CR14">
            <v>0</v>
          </cell>
          <cell r="CS14">
            <v>1.5</v>
          </cell>
          <cell r="CT14">
            <v>2.5</v>
          </cell>
          <cell r="CU14">
            <v>1</v>
          </cell>
          <cell r="CV14">
            <v>18</v>
          </cell>
          <cell r="CW14">
            <v>18</v>
          </cell>
          <cell r="CX14" t="str">
            <v xml:space="preserve"> </v>
          </cell>
          <cell r="CY14">
            <v>2.5</v>
          </cell>
          <cell r="CZ14">
            <v>2</v>
          </cell>
          <cell r="DA14">
            <v>1</v>
          </cell>
          <cell r="DB14">
            <v>400</v>
          </cell>
          <cell r="DC14">
            <v>188</v>
          </cell>
          <cell r="DD14">
            <v>104</v>
          </cell>
          <cell r="DE14">
            <v>30</v>
          </cell>
          <cell r="DF14">
            <v>46</v>
          </cell>
          <cell r="DG14">
            <v>8</v>
          </cell>
          <cell r="DH14">
            <v>4</v>
          </cell>
          <cell r="DI14">
            <v>20</v>
          </cell>
        </row>
        <row r="15">
          <cell r="A15" t="str">
            <v>RS 013</v>
          </cell>
          <cell r="B15">
            <v>13</v>
          </cell>
          <cell r="C15" t="str">
            <v>C</v>
          </cell>
          <cell r="D15" t="str">
            <v>T</v>
          </cell>
          <cell r="E15" t="str">
            <v>Senga - Othambwe</v>
          </cell>
          <cell r="F15" t="str">
            <v>M01</v>
          </cell>
          <cell r="G15">
            <v>13</v>
          </cell>
          <cell r="H15">
            <v>9.5</v>
          </cell>
          <cell r="I15" t="str">
            <v>F</v>
          </cell>
          <cell r="J15" t="str">
            <v>LILONGWE</v>
          </cell>
          <cell r="K15">
            <v>6</v>
          </cell>
          <cell r="L15">
            <v>0</v>
          </cell>
          <cell r="W15">
            <v>80</v>
          </cell>
          <cell r="X15" t="str">
            <v>DS</v>
          </cell>
          <cell r="Y15">
            <v>150</v>
          </cell>
          <cell r="Z15" t="str">
            <v>GR</v>
          </cell>
          <cell r="AA15">
            <v>100</v>
          </cell>
          <cell r="AB15" t="str">
            <v>GR</v>
          </cell>
          <cell r="AC15">
            <v>14</v>
          </cell>
          <cell r="AD15" t="str">
            <v>VR</v>
          </cell>
          <cell r="AE15">
            <v>87</v>
          </cell>
          <cell r="AF15" t="str">
            <v>RC</v>
          </cell>
          <cell r="AG15" t="str">
            <v>ST</v>
          </cell>
          <cell r="AH15">
            <v>15</v>
          </cell>
          <cell r="AI15">
            <v>0</v>
          </cell>
          <cell r="AJ15">
            <v>0</v>
          </cell>
          <cell r="AK15">
            <v>0</v>
          </cell>
          <cell r="AL15">
            <v>0</v>
          </cell>
          <cell r="AM15">
            <v>1</v>
          </cell>
          <cell r="AN15">
            <v>0</v>
          </cell>
          <cell r="BO15" t="str">
            <v>RS 013</v>
          </cell>
          <cell r="BP15">
            <v>9.5</v>
          </cell>
          <cell r="BQ15">
            <v>6</v>
          </cell>
          <cell r="BR15" t="str">
            <v>F</v>
          </cell>
          <cell r="BS15" t="str">
            <v>C</v>
          </cell>
          <cell r="BT15">
            <v>0</v>
          </cell>
          <cell r="BU15" t="str">
            <v>ST</v>
          </cell>
          <cell r="BV15" t="str">
            <v/>
          </cell>
          <cell r="BW15">
            <v>1</v>
          </cell>
          <cell r="BX15">
            <v>10</v>
          </cell>
          <cell r="BY15" t="str">
            <v xml:space="preserve"> </v>
          </cell>
          <cell r="BZ15">
            <v>1</v>
          </cell>
          <cell r="CA15">
            <v>14</v>
          </cell>
          <cell r="CB15">
            <v>1.254</v>
          </cell>
          <cell r="CC15">
            <v>4.34</v>
          </cell>
          <cell r="CD15">
            <v>75</v>
          </cell>
          <cell r="CE15">
            <v>45</v>
          </cell>
          <cell r="CF15">
            <v>30</v>
          </cell>
          <cell r="CG15">
            <v>45</v>
          </cell>
          <cell r="CH15">
            <v>15</v>
          </cell>
          <cell r="CI15">
            <v>6.2</v>
          </cell>
          <cell r="CJ15">
            <v>2.066666666666667E-2</v>
          </cell>
          <cell r="CK15">
            <v>10</v>
          </cell>
          <cell r="CL15">
            <v>30</v>
          </cell>
          <cell r="CM15">
            <v>0.30626717948717946</v>
          </cell>
          <cell r="CN15">
            <v>0.30626717948717946</v>
          </cell>
          <cell r="CO15">
            <v>0</v>
          </cell>
          <cell r="CP15">
            <v>0</v>
          </cell>
          <cell r="CQ15">
            <v>4.6462671794871797</v>
          </cell>
          <cell r="CR15">
            <v>0</v>
          </cell>
          <cell r="CS15">
            <v>1</v>
          </cell>
          <cell r="CT15">
            <v>0</v>
          </cell>
          <cell r="CU15">
            <v>0</v>
          </cell>
          <cell r="CV15">
            <v>11</v>
          </cell>
          <cell r="CW15">
            <v>11</v>
          </cell>
          <cell r="CX15" t="str">
            <v xml:space="preserve"> </v>
          </cell>
          <cell r="CY15">
            <v>2</v>
          </cell>
          <cell r="CZ15">
            <v>1.8</v>
          </cell>
          <cell r="DA15">
            <v>1</v>
          </cell>
          <cell r="DB15">
            <v>400</v>
          </cell>
          <cell r="DC15">
            <v>188</v>
          </cell>
          <cell r="DD15">
            <v>104</v>
          </cell>
          <cell r="DE15">
            <v>30</v>
          </cell>
          <cell r="DF15">
            <v>46</v>
          </cell>
          <cell r="DG15">
            <v>8</v>
          </cell>
          <cell r="DH15">
            <v>4</v>
          </cell>
          <cell r="DI15">
            <v>20</v>
          </cell>
        </row>
        <row r="16">
          <cell r="A16" t="str">
            <v>RS 024</v>
          </cell>
          <cell r="B16">
            <v>24</v>
          </cell>
          <cell r="C16" t="str">
            <v>C</v>
          </cell>
          <cell r="D16" t="str">
            <v>T</v>
          </cell>
          <cell r="E16" t="str">
            <v>Othambwe - Lumbadzi River Bridge</v>
          </cell>
          <cell r="F16" t="str">
            <v>M01</v>
          </cell>
          <cell r="G16">
            <v>14</v>
          </cell>
          <cell r="H16">
            <v>5.7</v>
          </cell>
          <cell r="I16" t="str">
            <v>F</v>
          </cell>
          <cell r="J16" t="str">
            <v>LILONGWE</v>
          </cell>
          <cell r="K16">
            <v>6</v>
          </cell>
          <cell r="L16">
            <v>0</v>
          </cell>
          <cell r="W16">
            <v>80</v>
          </cell>
          <cell r="X16" t="str">
            <v>DS</v>
          </cell>
          <cell r="Y16">
            <v>150</v>
          </cell>
          <cell r="Z16" t="str">
            <v>GR</v>
          </cell>
          <cell r="AA16">
            <v>100</v>
          </cell>
          <cell r="AB16" t="str">
            <v>GR</v>
          </cell>
          <cell r="AC16">
            <v>14</v>
          </cell>
          <cell r="AD16" t="str">
            <v>VR</v>
          </cell>
          <cell r="AE16">
            <v>87</v>
          </cell>
          <cell r="AF16" t="str">
            <v>RC</v>
          </cell>
          <cell r="AG16" t="str">
            <v>ST</v>
          </cell>
          <cell r="AH16">
            <v>15</v>
          </cell>
          <cell r="AI16">
            <v>0</v>
          </cell>
          <cell r="AJ16">
            <v>0</v>
          </cell>
          <cell r="AK16">
            <v>0</v>
          </cell>
          <cell r="AL16">
            <v>0</v>
          </cell>
          <cell r="AM16">
            <v>1</v>
          </cell>
          <cell r="AN16">
            <v>0</v>
          </cell>
          <cell r="BO16" t="str">
            <v>RS 024</v>
          </cell>
          <cell r="BP16">
            <v>5.7</v>
          </cell>
          <cell r="BQ16">
            <v>6</v>
          </cell>
          <cell r="BR16" t="str">
            <v>F</v>
          </cell>
          <cell r="BS16" t="str">
            <v>C</v>
          </cell>
          <cell r="BT16">
            <v>0</v>
          </cell>
          <cell r="BU16" t="str">
            <v>ST</v>
          </cell>
          <cell r="BV16" t="str">
            <v/>
          </cell>
          <cell r="BW16">
            <v>1</v>
          </cell>
          <cell r="BX16">
            <v>10</v>
          </cell>
          <cell r="BY16" t="str">
            <v xml:space="preserve"> </v>
          </cell>
          <cell r="BZ16">
            <v>1</v>
          </cell>
          <cell r="CA16">
            <v>14</v>
          </cell>
          <cell r="CB16">
            <v>1.254</v>
          </cell>
          <cell r="CC16">
            <v>4</v>
          </cell>
          <cell r="CD16">
            <v>75</v>
          </cell>
          <cell r="CE16">
            <v>45</v>
          </cell>
          <cell r="CF16">
            <v>30</v>
          </cell>
          <cell r="CG16">
            <v>45</v>
          </cell>
          <cell r="CH16">
            <v>15</v>
          </cell>
          <cell r="CI16">
            <v>6.2</v>
          </cell>
          <cell r="CJ16">
            <v>2.066666666666667E-2</v>
          </cell>
          <cell r="CK16">
            <v>10</v>
          </cell>
          <cell r="CL16">
            <v>30</v>
          </cell>
          <cell r="CM16">
            <v>0.30626717948717946</v>
          </cell>
          <cell r="CN16">
            <v>0.30626717948717946</v>
          </cell>
          <cell r="CO16">
            <v>0</v>
          </cell>
          <cell r="CP16">
            <v>0</v>
          </cell>
          <cell r="CQ16">
            <v>4.3062671794871799</v>
          </cell>
          <cell r="CR16">
            <v>0</v>
          </cell>
          <cell r="CS16">
            <v>1</v>
          </cell>
          <cell r="CT16">
            <v>0</v>
          </cell>
          <cell r="CU16">
            <v>0</v>
          </cell>
          <cell r="CV16">
            <v>11</v>
          </cell>
          <cell r="CW16">
            <v>11</v>
          </cell>
          <cell r="CX16" t="str">
            <v xml:space="preserve"> </v>
          </cell>
          <cell r="CY16">
            <v>2</v>
          </cell>
          <cell r="CZ16">
            <v>1.8</v>
          </cell>
          <cell r="DA16">
            <v>1</v>
          </cell>
          <cell r="DB16">
            <v>500</v>
          </cell>
          <cell r="DC16">
            <v>235</v>
          </cell>
          <cell r="DD16">
            <v>130</v>
          </cell>
          <cell r="DE16">
            <v>38</v>
          </cell>
          <cell r="DF16">
            <v>58</v>
          </cell>
          <cell r="DG16">
            <v>10</v>
          </cell>
          <cell r="DH16">
            <v>5</v>
          </cell>
          <cell r="DI16">
            <v>25</v>
          </cell>
        </row>
        <row r="17">
          <cell r="A17" t="str">
            <v>RS 020</v>
          </cell>
          <cell r="B17">
            <v>20</v>
          </cell>
          <cell r="C17" t="str">
            <v>C</v>
          </cell>
          <cell r="D17" t="str">
            <v>T</v>
          </cell>
          <cell r="E17" t="str">
            <v>Lumbadzi River Bridge -  Chitsame</v>
          </cell>
          <cell r="F17" t="str">
            <v>M01</v>
          </cell>
          <cell r="G17">
            <v>15</v>
          </cell>
          <cell r="H17">
            <v>33</v>
          </cell>
          <cell r="I17" t="str">
            <v>F</v>
          </cell>
          <cell r="J17" t="str">
            <v>LILONGWE</v>
          </cell>
          <cell r="K17">
            <v>6</v>
          </cell>
          <cell r="L17">
            <v>0</v>
          </cell>
          <cell r="W17">
            <v>71</v>
          </cell>
          <cell r="X17" t="str">
            <v>DS</v>
          </cell>
          <cell r="Y17">
            <v>150</v>
          </cell>
          <cell r="Z17" t="str">
            <v>GR</v>
          </cell>
          <cell r="AA17">
            <v>100</v>
          </cell>
          <cell r="AB17" t="str">
            <v>CG</v>
          </cell>
          <cell r="AC17">
            <v>14</v>
          </cell>
          <cell r="AD17" t="str">
            <v>VR</v>
          </cell>
          <cell r="AE17">
            <v>87</v>
          </cell>
          <cell r="AF17" t="str">
            <v>AO</v>
          </cell>
          <cell r="AG17" t="str">
            <v>AC</v>
          </cell>
          <cell r="AH17">
            <v>40</v>
          </cell>
          <cell r="AI17">
            <v>0</v>
          </cell>
          <cell r="AJ17">
            <v>0</v>
          </cell>
          <cell r="AK17">
            <v>0</v>
          </cell>
          <cell r="AL17">
            <v>0</v>
          </cell>
          <cell r="AM17">
            <v>6</v>
          </cell>
          <cell r="AN17">
            <v>0</v>
          </cell>
          <cell r="BO17" t="str">
            <v>RS 020</v>
          </cell>
          <cell r="BP17">
            <v>33</v>
          </cell>
          <cell r="BQ17">
            <v>6.7</v>
          </cell>
          <cell r="BR17" t="str">
            <v>F</v>
          </cell>
          <cell r="BS17" t="str">
            <v>C</v>
          </cell>
          <cell r="BT17">
            <v>0</v>
          </cell>
          <cell r="BU17" t="str">
            <v>AC</v>
          </cell>
          <cell r="BV17" t="str">
            <v>DS</v>
          </cell>
          <cell r="BW17">
            <v>6</v>
          </cell>
          <cell r="BX17">
            <v>40</v>
          </cell>
          <cell r="BY17">
            <v>15</v>
          </cell>
          <cell r="BZ17">
            <v>1</v>
          </cell>
          <cell r="CA17">
            <v>14</v>
          </cell>
          <cell r="CB17">
            <v>1.629</v>
          </cell>
          <cell r="CC17">
            <v>2.0467220474540122</v>
          </cell>
          <cell r="CD17">
            <v>28</v>
          </cell>
          <cell r="CE17">
            <v>6</v>
          </cell>
          <cell r="CF17">
            <v>0</v>
          </cell>
          <cell r="CG17">
            <v>28</v>
          </cell>
          <cell r="CH17">
            <v>6</v>
          </cell>
          <cell r="CI17">
            <v>1</v>
          </cell>
          <cell r="CJ17">
            <v>2.9850746268656717E-3</v>
          </cell>
          <cell r="CK17">
            <v>2.9850746268656717E-3</v>
          </cell>
          <cell r="CL17">
            <v>0</v>
          </cell>
          <cell r="CM17">
            <v>1.1572904707233065E-3</v>
          </cell>
          <cell r="CN17">
            <v>1.1572904707233065E-3</v>
          </cell>
          <cell r="CO17">
            <v>0</v>
          </cell>
          <cell r="CP17">
            <v>0</v>
          </cell>
          <cell r="CQ17">
            <v>2.0478793379247353</v>
          </cell>
          <cell r="CR17">
            <v>0</v>
          </cell>
          <cell r="CS17">
            <v>1</v>
          </cell>
          <cell r="CT17">
            <v>0</v>
          </cell>
          <cell r="CU17">
            <v>0</v>
          </cell>
          <cell r="CV17">
            <v>11</v>
          </cell>
          <cell r="CW17">
            <v>27</v>
          </cell>
          <cell r="CX17">
            <v>54</v>
          </cell>
          <cell r="CY17">
            <v>1.5</v>
          </cell>
          <cell r="CZ17">
            <v>2</v>
          </cell>
          <cell r="DA17">
            <v>1.2</v>
          </cell>
          <cell r="DB17">
            <v>575</v>
          </cell>
          <cell r="DC17">
            <v>271</v>
          </cell>
          <cell r="DD17">
            <v>150</v>
          </cell>
          <cell r="DE17">
            <v>44</v>
          </cell>
          <cell r="DF17">
            <v>67</v>
          </cell>
          <cell r="DG17">
            <v>12</v>
          </cell>
          <cell r="DH17">
            <v>6</v>
          </cell>
          <cell r="DI17">
            <v>29</v>
          </cell>
        </row>
        <row r="18">
          <cell r="A18" t="str">
            <v>RS 028</v>
          </cell>
          <cell r="B18">
            <v>28</v>
          </cell>
          <cell r="C18" t="str">
            <v>C</v>
          </cell>
          <cell r="D18" t="str">
            <v>T</v>
          </cell>
          <cell r="E18" t="str">
            <v>Chitsime - Kamchere</v>
          </cell>
          <cell r="F18" t="str">
            <v>M01</v>
          </cell>
          <cell r="G18">
            <v>16</v>
          </cell>
          <cell r="H18">
            <v>8.8000000000000007</v>
          </cell>
          <cell r="I18" t="str">
            <v>F</v>
          </cell>
          <cell r="J18" t="str">
            <v>LILONGWE</v>
          </cell>
          <cell r="K18">
            <v>6</v>
          </cell>
          <cell r="L18">
            <v>0</v>
          </cell>
          <cell r="W18">
            <v>71</v>
          </cell>
          <cell r="X18" t="str">
            <v>AC</v>
          </cell>
          <cell r="Y18">
            <v>125</v>
          </cell>
          <cell r="Z18" t="str">
            <v>SB</v>
          </cell>
          <cell r="AA18">
            <v>100</v>
          </cell>
          <cell r="AB18" t="str">
            <v>GR</v>
          </cell>
          <cell r="AC18">
            <v>4</v>
          </cell>
          <cell r="AD18" t="str">
            <v>VR</v>
          </cell>
          <cell r="AE18">
            <v>87</v>
          </cell>
          <cell r="AF18" t="str">
            <v>AO</v>
          </cell>
          <cell r="AG18" t="str">
            <v>AC</v>
          </cell>
          <cell r="AH18">
            <v>40</v>
          </cell>
          <cell r="AI18">
            <v>0</v>
          </cell>
          <cell r="AJ18">
            <v>0</v>
          </cell>
          <cell r="AK18">
            <v>0</v>
          </cell>
          <cell r="AL18">
            <v>0</v>
          </cell>
          <cell r="AM18">
            <v>6</v>
          </cell>
          <cell r="AN18">
            <v>0</v>
          </cell>
          <cell r="BO18" t="str">
            <v>RS 028</v>
          </cell>
          <cell r="BP18">
            <v>8.8000000000000007</v>
          </cell>
          <cell r="BQ18">
            <v>6.7</v>
          </cell>
          <cell r="BR18" t="str">
            <v>F</v>
          </cell>
          <cell r="BS18" t="str">
            <v>C</v>
          </cell>
          <cell r="BT18">
            <v>0</v>
          </cell>
          <cell r="BU18" t="str">
            <v>AC</v>
          </cell>
          <cell r="BV18" t="str">
            <v>AC</v>
          </cell>
          <cell r="BW18">
            <v>6</v>
          </cell>
          <cell r="BX18">
            <v>40</v>
          </cell>
          <cell r="BY18">
            <v>40</v>
          </cell>
          <cell r="BZ18">
            <v>1</v>
          </cell>
          <cell r="CA18">
            <v>4</v>
          </cell>
          <cell r="CB18">
            <v>2.1040000000000001</v>
          </cell>
          <cell r="CC18">
            <v>2.8208711632453571</v>
          </cell>
          <cell r="CD18">
            <v>80</v>
          </cell>
          <cell r="CE18">
            <v>40</v>
          </cell>
          <cell r="CF18">
            <v>25</v>
          </cell>
          <cell r="CG18">
            <v>55</v>
          </cell>
          <cell r="CH18">
            <v>15</v>
          </cell>
          <cell r="CI18">
            <v>1.6</v>
          </cell>
          <cell r="CJ18">
            <v>4.7761194029850755E-3</v>
          </cell>
          <cell r="CK18">
            <v>10</v>
          </cell>
          <cell r="CL18">
            <v>25</v>
          </cell>
          <cell r="CM18">
            <v>0.26718851894374285</v>
          </cell>
          <cell r="CN18">
            <v>0.26718851894374285</v>
          </cell>
          <cell r="CO18">
            <v>0</v>
          </cell>
          <cell r="CP18">
            <v>0</v>
          </cell>
          <cell r="CQ18">
            <v>3.0880596821891002</v>
          </cell>
          <cell r="CR18">
            <v>0</v>
          </cell>
          <cell r="CS18">
            <v>1</v>
          </cell>
          <cell r="CT18">
            <v>0</v>
          </cell>
          <cell r="CU18">
            <v>0</v>
          </cell>
          <cell r="CV18">
            <v>11</v>
          </cell>
          <cell r="CW18">
            <v>27</v>
          </cell>
          <cell r="CX18">
            <v>54</v>
          </cell>
          <cell r="CY18">
            <v>1.5</v>
          </cell>
          <cell r="CZ18">
            <v>2</v>
          </cell>
          <cell r="DA18">
            <v>2</v>
          </cell>
          <cell r="DB18">
            <v>1000</v>
          </cell>
          <cell r="DC18">
            <v>470</v>
          </cell>
          <cell r="DD18">
            <v>260</v>
          </cell>
          <cell r="DE18">
            <v>75</v>
          </cell>
          <cell r="DF18">
            <v>115</v>
          </cell>
          <cell r="DG18">
            <v>20</v>
          </cell>
          <cell r="DH18">
            <v>10</v>
          </cell>
          <cell r="DI18">
            <v>50</v>
          </cell>
        </row>
        <row r="19">
          <cell r="A19" t="str">
            <v>RS 012</v>
          </cell>
          <cell r="B19">
            <v>12</v>
          </cell>
          <cell r="C19" t="str">
            <v>C</v>
          </cell>
          <cell r="D19" t="str">
            <v>T</v>
          </cell>
          <cell r="E19" t="str">
            <v>Kamchere - Kalumba T/Off</v>
          </cell>
          <cell r="F19" t="str">
            <v>M01</v>
          </cell>
          <cell r="G19">
            <v>17</v>
          </cell>
          <cell r="H19">
            <v>13.4</v>
          </cell>
          <cell r="I19" t="str">
            <v>F</v>
          </cell>
          <cell r="J19" t="str">
            <v>LILONGWE</v>
          </cell>
          <cell r="K19">
            <v>6</v>
          </cell>
          <cell r="L19">
            <v>0</v>
          </cell>
          <cell r="W19">
            <v>71</v>
          </cell>
          <cell r="X19" t="str">
            <v>DS</v>
          </cell>
          <cell r="Y19">
            <v>125</v>
          </cell>
          <cell r="Z19" t="str">
            <v>SB</v>
          </cell>
          <cell r="AA19">
            <v>100</v>
          </cell>
          <cell r="AB19" t="str">
            <v>GR</v>
          </cell>
          <cell r="AC19">
            <v>4</v>
          </cell>
          <cell r="AD19" t="str">
            <v>VR</v>
          </cell>
          <cell r="AE19">
            <v>81</v>
          </cell>
          <cell r="AF19" t="str">
            <v>AO</v>
          </cell>
          <cell r="AG19" t="str">
            <v>AC</v>
          </cell>
          <cell r="AH19">
            <v>40</v>
          </cell>
          <cell r="AI19">
            <v>87</v>
          </cell>
          <cell r="AJ19" t="str">
            <v>AO</v>
          </cell>
          <cell r="AK19" t="str">
            <v>AC</v>
          </cell>
          <cell r="AL19">
            <v>40</v>
          </cell>
          <cell r="AM19">
            <v>6</v>
          </cell>
          <cell r="AN19" t="str">
            <v>spot AO</v>
          </cell>
          <cell r="BO19" t="str">
            <v>RS 012</v>
          </cell>
          <cell r="BP19">
            <v>13.4</v>
          </cell>
          <cell r="BQ19">
            <v>6.7</v>
          </cell>
          <cell r="BR19" t="str">
            <v>F</v>
          </cell>
          <cell r="BS19" t="str">
            <v>C</v>
          </cell>
          <cell r="BT19">
            <v>0</v>
          </cell>
          <cell r="BU19" t="str">
            <v>AC</v>
          </cell>
          <cell r="BV19" t="str">
            <v>AO</v>
          </cell>
          <cell r="BW19">
            <v>6</v>
          </cell>
          <cell r="BX19">
            <v>40</v>
          </cell>
          <cell r="BY19">
            <v>40</v>
          </cell>
          <cell r="BZ19">
            <v>1</v>
          </cell>
          <cell r="CA19">
            <v>4</v>
          </cell>
          <cell r="CB19">
            <v>1.7290000000000001</v>
          </cell>
          <cell r="CC19">
            <v>2.7216531769305963</v>
          </cell>
          <cell r="CD19">
            <v>70</v>
          </cell>
          <cell r="CE19">
            <v>35</v>
          </cell>
          <cell r="CF19">
            <v>20</v>
          </cell>
          <cell r="CG19">
            <v>50</v>
          </cell>
          <cell r="CH19">
            <v>15</v>
          </cell>
          <cell r="CI19">
            <v>2</v>
          </cell>
          <cell r="CJ19">
            <v>5.9701492537313433E-3</v>
          </cell>
          <cell r="CK19">
            <v>10</v>
          </cell>
          <cell r="CL19">
            <v>20</v>
          </cell>
          <cell r="CM19">
            <v>0.23456257175660158</v>
          </cell>
          <cell r="CN19">
            <v>0.23456257175660158</v>
          </cell>
          <cell r="CO19">
            <v>0</v>
          </cell>
          <cell r="CP19">
            <v>0</v>
          </cell>
          <cell r="CQ19">
            <v>2.9562157486871978</v>
          </cell>
          <cell r="CR19">
            <v>0</v>
          </cell>
          <cell r="CS19">
            <v>1</v>
          </cell>
          <cell r="CT19">
            <v>0</v>
          </cell>
          <cell r="CU19">
            <v>0</v>
          </cell>
          <cell r="CV19">
            <v>11</v>
          </cell>
          <cell r="CW19">
            <v>27</v>
          </cell>
          <cell r="CX19">
            <v>54</v>
          </cell>
          <cell r="CY19">
            <v>1.5</v>
          </cell>
          <cell r="CZ19">
            <v>1.8</v>
          </cell>
          <cell r="DA19">
            <v>1.8</v>
          </cell>
          <cell r="DB19">
            <v>600</v>
          </cell>
          <cell r="DC19">
            <v>282</v>
          </cell>
          <cell r="DD19">
            <v>156</v>
          </cell>
          <cell r="DE19">
            <v>45</v>
          </cell>
          <cell r="DF19">
            <v>69</v>
          </cell>
          <cell r="DG19">
            <v>12</v>
          </cell>
          <cell r="DH19">
            <v>6</v>
          </cell>
          <cell r="DI19">
            <v>30</v>
          </cell>
        </row>
        <row r="20">
          <cell r="A20" t="str">
            <v>RS 037</v>
          </cell>
          <cell r="B20">
            <v>37</v>
          </cell>
          <cell r="C20" t="str">
            <v>C</v>
          </cell>
          <cell r="D20" t="str">
            <v>T</v>
          </cell>
          <cell r="E20" t="str">
            <v>Kalumba T/Off - Diamphwe River Bridge</v>
          </cell>
          <cell r="F20" t="str">
            <v>M01</v>
          </cell>
          <cell r="G20">
            <v>18</v>
          </cell>
          <cell r="H20">
            <v>18.7</v>
          </cell>
          <cell r="I20" t="str">
            <v>F</v>
          </cell>
          <cell r="J20" t="str">
            <v>LILONGWE</v>
          </cell>
          <cell r="K20">
            <v>6</v>
          </cell>
          <cell r="L20">
            <v>0</v>
          </cell>
          <cell r="W20">
            <v>71</v>
          </cell>
          <cell r="X20" t="str">
            <v>AC</v>
          </cell>
          <cell r="Y20">
            <v>125</v>
          </cell>
          <cell r="Z20" t="str">
            <v>SB</v>
          </cell>
          <cell r="AA20">
            <v>100</v>
          </cell>
          <cell r="AB20" t="str">
            <v>GR</v>
          </cell>
          <cell r="AC20">
            <v>4</v>
          </cell>
          <cell r="AD20" t="str">
            <v>VR</v>
          </cell>
          <cell r="AE20">
            <v>0</v>
          </cell>
          <cell r="AF20">
            <v>0</v>
          </cell>
          <cell r="AG20">
            <v>0</v>
          </cell>
          <cell r="AH20">
            <v>0</v>
          </cell>
          <cell r="AI20">
            <v>0</v>
          </cell>
          <cell r="AJ20">
            <v>0</v>
          </cell>
          <cell r="AK20">
            <v>0</v>
          </cell>
          <cell r="AL20">
            <v>0</v>
          </cell>
          <cell r="AM20">
            <v>2</v>
          </cell>
          <cell r="AN20" t="str">
            <v>spot AO</v>
          </cell>
          <cell r="BO20" t="str">
            <v>RS 037</v>
          </cell>
          <cell r="BP20">
            <v>18.7</v>
          </cell>
          <cell r="BQ20">
            <v>6.7</v>
          </cell>
          <cell r="BR20" t="str">
            <v>F</v>
          </cell>
          <cell r="BS20" t="str">
            <v>C</v>
          </cell>
          <cell r="BT20">
            <v>0</v>
          </cell>
          <cell r="BU20" t="str">
            <v>AC</v>
          </cell>
          <cell r="BV20" t="str">
            <v/>
          </cell>
          <cell r="BW20">
            <v>2</v>
          </cell>
          <cell r="BX20">
            <v>40</v>
          </cell>
          <cell r="BY20" t="str">
            <v xml:space="preserve"> </v>
          </cell>
          <cell r="BZ20">
            <v>1</v>
          </cell>
          <cell r="CA20">
            <v>4</v>
          </cell>
          <cell r="CB20">
            <v>1.552</v>
          </cell>
          <cell r="CC20">
            <v>3.3922299120234607</v>
          </cell>
          <cell r="CD20">
            <v>80</v>
          </cell>
          <cell r="CE20">
            <v>45</v>
          </cell>
          <cell r="CF20">
            <v>30</v>
          </cell>
          <cell r="CG20">
            <v>50</v>
          </cell>
          <cell r="CH20">
            <v>15</v>
          </cell>
          <cell r="CI20">
            <v>5</v>
          </cell>
          <cell r="CJ20">
            <v>1.4925373134328358E-2</v>
          </cell>
          <cell r="CK20">
            <v>10</v>
          </cell>
          <cell r="CL20">
            <v>30</v>
          </cell>
          <cell r="CM20">
            <v>0.30409873708381169</v>
          </cell>
          <cell r="CN20">
            <v>0.30409873708381169</v>
          </cell>
          <cell r="CO20">
            <v>0</v>
          </cell>
          <cell r="CP20">
            <v>0</v>
          </cell>
          <cell r="CQ20">
            <v>3.6963286491072722</v>
          </cell>
          <cell r="CR20">
            <v>0</v>
          </cell>
          <cell r="CS20">
            <v>1</v>
          </cell>
          <cell r="CT20">
            <v>0</v>
          </cell>
          <cell r="CU20">
            <v>0</v>
          </cell>
          <cell r="CV20">
            <v>27</v>
          </cell>
          <cell r="CW20">
            <v>27</v>
          </cell>
          <cell r="CX20" t="str">
            <v xml:space="preserve"> </v>
          </cell>
          <cell r="CY20">
            <v>2</v>
          </cell>
          <cell r="CZ20">
            <v>1.5</v>
          </cell>
          <cell r="DA20">
            <v>1.5</v>
          </cell>
          <cell r="DB20">
            <v>600</v>
          </cell>
          <cell r="DC20">
            <v>282</v>
          </cell>
          <cell r="DD20">
            <v>156</v>
          </cell>
          <cell r="DE20">
            <v>45</v>
          </cell>
          <cell r="DF20">
            <v>69</v>
          </cell>
          <cell r="DG20">
            <v>12</v>
          </cell>
          <cell r="DH20">
            <v>6</v>
          </cell>
          <cell r="DI20">
            <v>30</v>
          </cell>
        </row>
        <row r="21">
          <cell r="A21" t="str">
            <v>RS 025</v>
          </cell>
          <cell r="B21">
            <v>25</v>
          </cell>
          <cell r="C21" t="str">
            <v>C</v>
          </cell>
          <cell r="D21" t="str">
            <v>T</v>
          </cell>
          <cell r="E21" t="str">
            <v>Diamphwe River - Junction S126</v>
          </cell>
          <cell r="F21" t="str">
            <v>M01</v>
          </cell>
          <cell r="G21">
            <v>19</v>
          </cell>
          <cell r="H21">
            <v>5.4</v>
          </cell>
          <cell r="I21" t="str">
            <v>R</v>
          </cell>
          <cell r="J21" t="str">
            <v>DEDZA</v>
          </cell>
          <cell r="K21">
            <v>6</v>
          </cell>
          <cell r="L21">
            <v>0</v>
          </cell>
          <cell r="W21">
            <v>71</v>
          </cell>
          <cell r="X21" t="str">
            <v>DS</v>
          </cell>
          <cell r="Y21">
            <v>150</v>
          </cell>
          <cell r="Z21" t="str">
            <v>GR</v>
          </cell>
          <cell r="AA21">
            <v>100</v>
          </cell>
          <cell r="AB21" t="str">
            <v>GR</v>
          </cell>
          <cell r="AC21">
            <v>14</v>
          </cell>
          <cell r="AD21" t="str">
            <v>VR</v>
          </cell>
          <cell r="AE21">
            <v>0</v>
          </cell>
          <cell r="AF21">
            <v>0</v>
          </cell>
          <cell r="AG21">
            <v>0</v>
          </cell>
          <cell r="AH21">
            <v>0</v>
          </cell>
          <cell r="AI21">
            <v>0</v>
          </cell>
          <cell r="AJ21">
            <v>0</v>
          </cell>
          <cell r="AK21">
            <v>0</v>
          </cell>
          <cell r="AL21">
            <v>0</v>
          </cell>
          <cell r="AM21">
            <v>1</v>
          </cell>
          <cell r="AN21" t="str">
            <v>spot AO</v>
          </cell>
          <cell r="BO21" t="str">
            <v>RS 025</v>
          </cell>
          <cell r="BP21">
            <v>5.4</v>
          </cell>
          <cell r="BQ21">
            <v>6.7</v>
          </cell>
          <cell r="BR21" t="str">
            <v>R</v>
          </cell>
          <cell r="BS21" t="str">
            <v>C</v>
          </cell>
          <cell r="BT21">
            <v>0</v>
          </cell>
          <cell r="BU21" t="str">
            <v>DS</v>
          </cell>
          <cell r="BV21" t="str">
            <v/>
          </cell>
          <cell r="BW21">
            <v>1</v>
          </cell>
          <cell r="BX21">
            <v>15</v>
          </cell>
          <cell r="BY21" t="str">
            <v xml:space="preserve"> </v>
          </cell>
          <cell r="BZ21">
            <v>1</v>
          </cell>
          <cell r="CA21">
            <v>14</v>
          </cell>
          <cell r="CB21">
            <v>1.077</v>
          </cell>
          <cell r="CC21">
            <v>4.9865603128054747</v>
          </cell>
          <cell r="CD21">
            <v>80</v>
          </cell>
          <cell r="CE21">
            <v>50</v>
          </cell>
          <cell r="CF21">
            <v>35</v>
          </cell>
          <cell r="CG21">
            <v>45</v>
          </cell>
          <cell r="CH21">
            <v>15</v>
          </cell>
          <cell r="CI21">
            <v>117</v>
          </cell>
          <cell r="CJ21">
            <v>0.34925373134328364</v>
          </cell>
          <cell r="CK21">
            <v>10</v>
          </cell>
          <cell r="CL21">
            <v>35</v>
          </cell>
          <cell r="CM21">
            <v>0.4634489092996556</v>
          </cell>
          <cell r="CN21">
            <v>0.4634489092996556</v>
          </cell>
          <cell r="CO21">
            <v>0</v>
          </cell>
          <cell r="CP21">
            <v>0</v>
          </cell>
          <cell r="CQ21">
            <v>5.4500092221051304</v>
          </cell>
          <cell r="CR21">
            <v>80</v>
          </cell>
          <cell r="CS21">
            <v>1</v>
          </cell>
          <cell r="CT21">
            <v>0</v>
          </cell>
          <cell r="CU21">
            <v>0</v>
          </cell>
          <cell r="CV21">
            <v>27</v>
          </cell>
          <cell r="CW21">
            <v>27</v>
          </cell>
          <cell r="CX21" t="str">
            <v xml:space="preserve"> </v>
          </cell>
          <cell r="CY21">
            <v>2</v>
          </cell>
          <cell r="CZ21">
            <v>1.5</v>
          </cell>
          <cell r="DA21">
            <v>1.5</v>
          </cell>
          <cell r="DB21">
            <v>600</v>
          </cell>
          <cell r="DC21">
            <v>282</v>
          </cell>
          <cell r="DD21">
            <v>156</v>
          </cell>
          <cell r="DE21">
            <v>45</v>
          </cell>
          <cell r="DF21">
            <v>69</v>
          </cell>
          <cell r="DG21">
            <v>12</v>
          </cell>
          <cell r="DH21">
            <v>6</v>
          </cell>
          <cell r="DI21">
            <v>30</v>
          </cell>
        </row>
        <row r="22">
          <cell r="A22" t="str">
            <v>RS 010</v>
          </cell>
          <cell r="B22">
            <v>10</v>
          </cell>
          <cell r="C22" t="str">
            <v>C</v>
          </cell>
          <cell r="D22" t="str">
            <v>T</v>
          </cell>
          <cell r="E22" t="str">
            <v>Junction S126 - Linthipe</v>
          </cell>
          <cell r="F22" t="str">
            <v>M01</v>
          </cell>
          <cell r="G22">
            <v>20</v>
          </cell>
          <cell r="H22">
            <v>8.1</v>
          </cell>
          <cell r="I22" t="str">
            <v>R</v>
          </cell>
          <cell r="J22" t="str">
            <v>DEDZA</v>
          </cell>
          <cell r="K22">
            <v>6</v>
          </cell>
          <cell r="L22">
            <v>0</v>
          </cell>
          <cell r="W22">
            <v>71</v>
          </cell>
          <cell r="X22" t="str">
            <v>DS</v>
          </cell>
          <cell r="Y22">
            <v>125</v>
          </cell>
          <cell r="Z22" t="str">
            <v>SB</v>
          </cell>
          <cell r="AA22">
            <v>100</v>
          </cell>
          <cell r="AB22" t="str">
            <v>GR</v>
          </cell>
          <cell r="AC22">
            <v>4</v>
          </cell>
          <cell r="AD22" t="str">
            <v>VR</v>
          </cell>
          <cell r="AE22">
            <v>0</v>
          </cell>
          <cell r="AF22">
            <v>0</v>
          </cell>
          <cell r="AG22">
            <v>0</v>
          </cell>
          <cell r="AH22">
            <v>0</v>
          </cell>
          <cell r="AI22">
            <v>0</v>
          </cell>
          <cell r="AJ22">
            <v>0</v>
          </cell>
          <cell r="AK22">
            <v>0</v>
          </cell>
          <cell r="AL22">
            <v>0</v>
          </cell>
          <cell r="AM22">
            <v>1</v>
          </cell>
          <cell r="AN22" t="str">
            <v>never resealed</v>
          </cell>
          <cell r="BO22" t="str">
            <v>RS 010</v>
          </cell>
          <cell r="BP22">
            <v>8.1</v>
          </cell>
          <cell r="BQ22">
            <v>6.7</v>
          </cell>
          <cell r="BR22" t="str">
            <v>R</v>
          </cell>
          <cell r="BS22" t="str">
            <v>C</v>
          </cell>
          <cell r="BT22">
            <v>0</v>
          </cell>
          <cell r="BU22" t="str">
            <v>DS</v>
          </cell>
          <cell r="BV22" t="str">
            <v/>
          </cell>
          <cell r="BW22">
            <v>1</v>
          </cell>
          <cell r="BX22">
            <v>15</v>
          </cell>
          <cell r="BY22" t="str">
            <v xml:space="preserve"> </v>
          </cell>
          <cell r="BZ22">
            <v>1</v>
          </cell>
          <cell r="CA22">
            <v>4</v>
          </cell>
          <cell r="CB22">
            <v>1.177</v>
          </cell>
          <cell r="CC22">
            <v>3.09</v>
          </cell>
          <cell r="CD22">
            <v>10</v>
          </cell>
          <cell r="CE22">
            <v>7</v>
          </cell>
          <cell r="CF22">
            <v>0</v>
          </cell>
          <cell r="CG22">
            <v>10</v>
          </cell>
          <cell r="CH22">
            <v>7</v>
          </cell>
          <cell r="CI22">
            <v>0.5</v>
          </cell>
          <cell r="CJ22">
            <v>1.4925373134328358E-3</v>
          </cell>
          <cell r="CK22">
            <v>1.4925373134328358E-3</v>
          </cell>
          <cell r="CL22">
            <v>0</v>
          </cell>
          <cell r="CM22">
            <v>5.7864523536165326E-4</v>
          </cell>
          <cell r="CN22">
            <v>5.7864523536165326E-4</v>
          </cell>
          <cell r="CO22">
            <v>0</v>
          </cell>
          <cell r="CP22">
            <v>0</v>
          </cell>
          <cell r="CQ22">
            <v>3.0905786452353614</v>
          </cell>
          <cell r="CR22">
            <v>20</v>
          </cell>
          <cell r="CS22">
            <v>1</v>
          </cell>
          <cell r="CT22">
            <v>0</v>
          </cell>
          <cell r="CU22">
            <v>0</v>
          </cell>
          <cell r="CV22">
            <v>27</v>
          </cell>
          <cell r="CW22">
            <v>27</v>
          </cell>
          <cell r="CX22" t="str">
            <v xml:space="preserve"> </v>
          </cell>
          <cell r="CY22">
            <v>2</v>
          </cell>
          <cell r="CZ22">
            <v>1.5</v>
          </cell>
          <cell r="DA22">
            <v>1.5</v>
          </cell>
          <cell r="DB22">
            <v>600</v>
          </cell>
          <cell r="DC22">
            <v>282</v>
          </cell>
          <cell r="DD22">
            <v>156</v>
          </cell>
          <cell r="DE22">
            <v>45</v>
          </cell>
          <cell r="DF22">
            <v>69</v>
          </cell>
          <cell r="DG22">
            <v>12</v>
          </cell>
          <cell r="DH22">
            <v>6</v>
          </cell>
          <cell r="DI22">
            <v>30</v>
          </cell>
        </row>
        <row r="23">
          <cell r="A23" t="str">
            <v>RS 038</v>
          </cell>
          <cell r="B23">
            <v>38</v>
          </cell>
          <cell r="C23" t="str">
            <v>C</v>
          </cell>
          <cell r="D23" t="str">
            <v>T</v>
          </cell>
          <cell r="E23" t="str">
            <v>Linthipe - Chimbiya</v>
          </cell>
          <cell r="F23" t="str">
            <v>M01</v>
          </cell>
          <cell r="G23">
            <v>21</v>
          </cell>
          <cell r="H23">
            <v>6.3</v>
          </cell>
          <cell r="I23" t="str">
            <v>R</v>
          </cell>
          <cell r="J23" t="str">
            <v>LILONGWE</v>
          </cell>
          <cell r="K23">
            <v>6</v>
          </cell>
          <cell r="L23">
            <v>0</v>
          </cell>
          <cell r="W23">
            <v>71</v>
          </cell>
          <cell r="X23" t="str">
            <v>AC</v>
          </cell>
          <cell r="Y23">
            <v>125</v>
          </cell>
          <cell r="Z23" t="str">
            <v>SB</v>
          </cell>
          <cell r="AA23">
            <v>100</v>
          </cell>
          <cell r="AB23" t="str">
            <v>GR</v>
          </cell>
          <cell r="AC23">
            <v>4</v>
          </cell>
          <cell r="AD23" t="str">
            <v>VR</v>
          </cell>
          <cell r="AE23">
            <v>86</v>
          </cell>
          <cell r="AF23" t="str">
            <v>AO</v>
          </cell>
          <cell r="AG23" t="str">
            <v>AC</v>
          </cell>
          <cell r="AH23">
            <v>40</v>
          </cell>
          <cell r="AI23">
            <v>0</v>
          </cell>
          <cell r="AJ23">
            <v>0</v>
          </cell>
          <cell r="AK23">
            <v>0</v>
          </cell>
          <cell r="AL23">
            <v>0</v>
          </cell>
          <cell r="AM23">
            <v>6</v>
          </cell>
          <cell r="AN23">
            <v>0</v>
          </cell>
          <cell r="BO23" t="str">
            <v>RS 038</v>
          </cell>
          <cell r="BP23">
            <v>6.3</v>
          </cell>
          <cell r="BQ23">
            <v>6</v>
          </cell>
          <cell r="BR23" t="str">
            <v>R</v>
          </cell>
          <cell r="BS23" t="str">
            <v>C</v>
          </cell>
          <cell r="BT23">
            <v>0</v>
          </cell>
          <cell r="BU23" t="str">
            <v>AC</v>
          </cell>
          <cell r="BV23" t="str">
            <v>AC</v>
          </cell>
          <cell r="BW23">
            <v>6</v>
          </cell>
          <cell r="BX23">
            <v>40</v>
          </cell>
          <cell r="BY23">
            <v>40</v>
          </cell>
          <cell r="BZ23">
            <v>1</v>
          </cell>
          <cell r="CA23">
            <v>4</v>
          </cell>
          <cell r="CB23">
            <v>2.1040000000000001</v>
          </cell>
          <cell r="CC23">
            <v>3.53</v>
          </cell>
          <cell r="CD23">
            <v>50</v>
          </cell>
          <cell r="CE23">
            <v>20</v>
          </cell>
          <cell r="CF23">
            <v>5</v>
          </cell>
          <cell r="CG23">
            <v>45</v>
          </cell>
          <cell r="CH23">
            <v>15</v>
          </cell>
          <cell r="CI23">
            <v>0.7</v>
          </cell>
          <cell r="CJ23">
            <v>2.3333333333333331E-3</v>
          </cell>
          <cell r="CK23">
            <v>5.0023333333333335</v>
          </cell>
          <cell r="CL23">
            <v>5</v>
          </cell>
          <cell r="CM23">
            <v>8.3981538461538455E-2</v>
          </cell>
          <cell r="CN23">
            <v>8.3981538461538455E-2</v>
          </cell>
          <cell r="CO23">
            <v>0</v>
          </cell>
          <cell r="CP23">
            <v>0</v>
          </cell>
          <cell r="CQ23">
            <v>3.6139815384615384</v>
          </cell>
          <cell r="CR23">
            <v>10</v>
          </cell>
          <cell r="CS23">
            <v>1</v>
          </cell>
          <cell r="CT23">
            <v>0</v>
          </cell>
          <cell r="CU23">
            <v>0</v>
          </cell>
          <cell r="CV23">
            <v>12</v>
          </cell>
          <cell r="CW23">
            <v>27</v>
          </cell>
          <cell r="CX23">
            <v>54</v>
          </cell>
          <cell r="CY23">
            <v>1.5</v>
          </cell>
          <cell r="CZ23">
            <v>1.5</v>
          </cell>
          <cell r="DA23">
            <v>1.5</v>
          </cell>
          <cell r="DB23">
            <v>600</v>
          </cell>
          <cell r="DC23">
            <v>282</v>
          </cell>
          <cell r="DD23">
            <v>156</v>
          </cell>
          <cell r="DE23">
            <v>45</v>
          </cell>
          <cell r="DF23">
            <v>69</v>
          </cell>
          <cell r="DG23">
            <v>12</v>
          </cell>
          <cell r="DH23">
            <v>6</v>
          </cell>
          <cell r="DI23">
            <v>30</v>
          </cell>
        </row>
        <row r="24">
          <cell r="A24" t="str">
            <v>RS 023</v>
          </cell>
          <cell r="B24">
            <v>23</v>
          </cell>
          <cell r="C24" t="str">
            <v>C</v>
          </cell>
          <cell r="D24" t="str">
            <v>T</v>
          </cell>
          <cell r="E24" t="str">
            <v>Chimbiya - Zuze</v>
          </cell>
          <cell r="F24" t="str">
            <v>M01</v>
          </cell>
          <cell r="G24">
            <v>22</v>
          </cell>
          <cell r="H24">
            <v>31.8</v>
          </cell>
          <cell r="I24" t="str">
            <v>H</v>
          </cell>
          <cell r="J24" t="str">
            <v>DEDZA</v>
          </cell>
          <cell r="K24">
            <v>6</v>
          </cell>
          <cell r="L24">
            <v>0</v>
          </cell>
          <cell r="W24">
            <v>71</v>
          </cell>
          <cell r="X24" t="str">
            <v>AC</v>
          </cell>
          <cell r="Y24">
            <v>125</v>
          </cell>
          <cell r="Z24" t="str">
            <v>SB</v>
          </cell>
          <cell r="AA24">
            <v>150</v>
          </cell>
          <cell r="AB24" t="str">
            <v>GR</v>
          </cell>
          <cell r="AC24">
            <v>4</v>
          </cell>
          <cell r="AD24" t="str">
            <v>VR</v>
          </cell>
          <cell r="AE24">
            <v>81</v>
          </cell>
          <cell r="AF24" t="str">
            <v>SS</v>
          </cell>
          <cell r="AG24" t="str">
            <v>SS</v>
          </cell>
          <cell r="AH24">
            <v>5</v>
          </cell>
          <cell r="AI24">
            <v>86</v>
          </cell>
          <cell r="AJ24" t="str">
            <v>AO</v>
          </cell>
          <cell r="AK24" t="str">
            <v>AC</v>
          </cell>
          <cell r="AL24">
            <v>40</v>
          </cell>
          <cell r="AM24">
            <v>6</v>
          </cell>
          <cell r="AN24">
            <v>0</v>
          </cell>
          <cell r="BO24" t="str">
            <v>RS 023</v>
          </cell>
          <cell r="BP24">
            <v>31.8</v>
          </cell>
          <cell r="BQ24">
            <v>6</v>
          </cell>
          <cell r="BR24" t="str">
            <v>H</v>
          </cell>
          <cell r="BS24" t="str">
            <v>S</v>
          </cell>
          <cell r="BT24">
            <v>0</v>
          </cell>
          <cell r="BU24" t="str">
            <v>AC</v>
          </cell>
          <cell r="BV24" t="str">
            <v>AO</v>
          </cell>
          <cell r="BW24">
            <v>6</v>
          </cell>
          <cell r="BX24">
            <v>40</v>
          </cell>
          <cell r="BY24">
            <v>40</v>
          </cell>
          <cell r="BZ24">
            <v>1</v>
          </cell>
          <cell r="CA24">
            <v>4</v>
          </cell>
          <cell r="CB24">
            <v>2.6040000000000001</v>
          </cell>
          <cell r="CC24">
            <v>2.5019690693008183</v>
          </cell>
          <cell r="CD24">
            <v>10</v>
          </cell>
          <cell r="CE24">
            <v>7</v>
          </cell>
          <cell r="CF24">
            <v>0</v>
          </cell>
          <cell r="CG24">
            <v>10</v>
          </cell>
          <cell r="CH24">
            <v>7</v>
          </cell>
          <cell r="CI24">
            <v>0.3</v>
          </cell>
          <cell r="CJ24">
            <v>1E-3</v>
          </cell>
          <cell r="CK24">
            <v>1E-3</v>
          </cell>
          <cell r="CL24">
            <v>0</v>
          </cell>
          <cell r="CM24">
            <v>3.876923076923077E-4</v>
          </cell>
          <cell r="CN24">
            <v>3.876923076923077E-4</v>
          </cell>
          <cell r="CO24">
            <v>0</v>
          </cell>
          <cell r="CP24">
            <v>0</v>
          </cell>
          <cell r="CQ24">
            <v>2.5023567616085107</v>
          </cell>
          <cell r="CR24">
            <v>5</v>
          </cell>
          <cell r="CS24">
            <v>1</v>
          </cell>
          <cell r="CT24">
            <v>0</v>
          </cell>
          <cell r="CU24">
            <v>0</v>
          </cell>
          <cell r="CV24">
            <v>12</v>
          </cell>
          <cell r="CW24">
            <v>27</v>
          </cell>
          <cell r="CX24">
            <v>54</v>
          </cell>
          <cell r="CY24">
            <v>2</v>
          </cell>
          <cell r="CZ24">
            <v>2</v>
          </cell>
          <cell r="DA24">
            <v>2</v>
          </cell>
          <cell r="DB24">
            <v>600</v>
          </cell>
          <cell r="DC24">
            <v>282</v>
          </cell>
          <cell r="DD24">
            <v>156</v>
          </cell>
          <cell r="DE24">
            <v>45</v>
          </cell>
          <cell r="DF24">
            <v>69</v>
          </cell>
          <cell r="DG24">
            <v>12</v>
          </cell>
          <cell r="DH24">
            <v>6</v>
          </cell>
          <cell r="DI24">
            <v>30</v>
          </cell>
        </row>
        <row r="25">
          <cell r="A25" t="str">
            <v>RS 033</v>
          </cell>
          <cell r="B25">
            <v>33</v>
          </cell>
          <cell r="C25" t="str">
            <v>C</v>
          </cell>
          <cell r="D25" t="str">
            <v>T</v>
          </cell>
          <cell r="E25" t="str">
            <v>Dauya - Kapesi</v>
          </cell>
          <cell r="F25" t="str">
            <v>M01</v>
          </cell>
          <cell r="G25">
            <v>23</v>
          </cell>
          <cell r="H25">
            <v>12.5</v>
          </cell>
          <cell r="I25" t="str">
            <v>F</v>
          </cell>
          <cell r="J25" t="str">
            <v>DEDZA</v>
          </cell>
          <cell r="K25">
            <v>7</v>
          </cell>
          <cell r="L25">
            <v>0</v>
          </cell>
          <cell r="W25">
            <v>71</v>
          </cell>
          <cell r="X25" t="str">
            <v>AC</v>
          </cell>
          <cell r="Y25">
            <v>125</v>
          </cell>
          <cell r="Z25" t="str">
            <v>SB</v>
          </cell>
          <cell r="AA25">
            <v>100</v>
          </cell>
          <cell r="AB25" t="str">
            <v>GR</v>
          </cell>
          <cell r="AC25">
            <v>4</v>
          </cell>
          <cell r="AD25" t="str">
            <v>VR</v>
          </cell>
          <cell r="AE25">
            <v>81</v>
          </cell>
          <cell r="AF25" t="str">
            <v>AO</v>
          </cell>
          <cell r="AG25" t="str">
            <v>AC</v>
          </cell>
          <cell r="AH25">
            <v>40</v>
          </cell>
          <cell r="AI25">
            <v>87</v>
          </cell>
          <cell r="AJ25" t="str">
            <v>AO</v>
          </cell>
          <cell r="AK25" t="str">
            <v>AC</v>
          </cell>
          <cell r="AL25">
            <v>40</v>
          </cell>
          <cell r="AM25">
            <v>6</v>
          </cell>
          <cell r="AN25">
            <v>0</v>
          </cell>
          <cell r="BO25" t="str">
            <v>RS 033</v>
          </cell>
          <cell r="BP25">
            <v>12.5</v>
          </cell>
          <cell r="BQ25">
            <v>6</v>
          </cell>
          <cell r="BR25" t="str">
            <v>F</v>
          </cell>
          <cell r="BS25" t="str">
            <v>C</v>
          </cell>
          <cell r="BT25">
            <v>0</v>
          </cell>
          <cell r="BU25" t="str">
            <v>AC</v>
          </cell>
          <cell r="BV25" t="str">
            <v>AO</v>
          </cell>
          <cell r="BW25">
            <v>6</v>
          </cell>
          <cell r="BX25">
            <v>40</v>
          </cell>
          <cell r="BY25">
            <v>40</v>
          </cell>
          <cell r="BZ25">
            <v>1</v>
          </cell>
          <cell r="CA25">
            <v>4</v>
          </cell>
          <cell r="CB25">
            <v>2.1040000000000001</v>
          </cell>
          <cell r="CC25">
            <v>2.7620246334310852</v>
          </cell>
          <cell r="CD25">
            <v>20</v>
          </cell>
          <cell r="CE25">
            <v>8</v>
          </cell>
          <cell r="CF25">
            <v>0</v>
          </cell>
          <cell r="CG25">
            <v>20</v>
          </cell>
          <cell r="CH25">
            <v>8</v>
          </cell>
          <cell r="CI25">
            <v>0.1</v>
          </cell>
          <cell r="CJ25">
            <v>3.3333333333333343E-4</v>
          </cell>
          <cell r="CK25">
            <v>3.3333333333333343E-4</v>
          </cell>
          <cell r="CL25">
            <v>0</v>
          </cell>
          <cell r="CM25">
            <v>1.2923076923076926E-4</v>
          </cell>
          <cell r="CN25">
            <v>1.2923076923076926E-4</v>
          </cell>
          <cell r="CO25">
            <v>0</v>
          </cell>
          <cell r="CP25">
            <v>0</v>
          </cell>
          <cell r="CQ25">
            <v>2.7621538642003158</v>
          </cell>
          <cell r="CR25">
            <v>0</v>
          </cell>
          <cell r="CS25">
            <v>1</v>
          </cell>
          <cell r="CT25">
            <v>0</v>
          </cell>
          <cell r="CU25">
            <v>0</v>
          </cell>
          <cell r="CV25">
            <v>11</v>
          </cell>
          <cell r="CW25">
            <v>27</v>
          </cell>
          <cell r="CX25">
            <v>54</v>
          </cell>
          <cell r="CY25">
            <v>3</v>
          </cell>
          <cell r="CZ25">
            <v>2</v>
          </cell>
          <cell r="DA25">
            <v>1.5</v>
          </cell>
          <cell r="DB25">
            <v>600</v>
          </cell>
          <cell r="DC25">
            <v>282</v>
          </cell>
          <cell r="DD25">
            <v>156</v>
          </cell>
          <cell r="DE25">
            <v>45</v>
          </cell>
          <cell r="DF25">
            <v>69</v>
          </cell>
          <cell r="DG25">
            <v>12</v>
          </cell>
          <cell r="DH25">
            <v>6</v>
          </cell>
          <cell r="DI25">
            <v>30</v>
          </cell>
        </row>
        <row r="26">
          <cell r="A26" t="str">
            <v>RS 034</v>
          </cell>
          <cell r="B26">
            <v>34</v>
          </cell>
          <cell r="C26" t="str">
            <v>C</v>
          </cell>
          <cell r="D26" t="str">
            <v>T</v>
          </cell>
          <cell r="E26" t="str">
            <v>Nkutu - Bembeke</v>
          </cell>
          <cell r="F26" t="str">
            <v>M01</v>
          </cell>
          <cell r="G26">
            <v>24</v>
          </cell>
          <cell r="H26">
            <v>9</v>
          </cell>
          <cell r="I26" t="str">
            <v>H</v>
          </cell>
          <cell r="J26" t="str">
            <v>DEDZA</v>
          </cell>
          <cell r="K26">
            <v>7</v>
          </cell>
          <cell r="L26">
            <v>0</v>
          </cell>
          <cell r="W26">
            <v>71</v>
          </cell>
          <cell r="X26" t="str">
            <v>AC</v>
          </cell>
          <cell r="Y26">
            <v>125</v>
          </cell>
          <cell r="Z26" t="str">
            <v>SB</v>
          </cell>
          <cell r="AA26">
            <v>150</v>
          </cell>
          <cell r="AB26" t="str">
            <v>GR</v>
          </cell>
          <cell r="AC26">
            <v>10</v>
          </cell>
          <cell r="AD26" t="str">
            <v>VR</v>
          </cell>
          <cell r="AE26">
            <v>0</v>
          </cell>
          <cell r="AF26">
            <v>0</v>
          </cell>
          <cell r="AG26">
            <v>0</v>
          </cell>
          <cell r="AH26">
            <v>0</v>
          </cell>
          <cell r="AI26">
            <v>0</v>
          </cell>
          <cell r="AJ26">
            <v>0</v>
          </cell>
          <cell r="AK26">
            <v>0</v>
          </cell>
          <cell r="AL26">
            <v>0</v>
          </cell>
          <cell r="AM26">
            <v>2</v>
          </cell>
          <cell r="AN26" t="str">
            <v>never resealed</v>
          </cell>
          <cell r="BO26" t="str">
            <v>RS 034</v>
          </cell>
          <cell r="BP26">
            <v>9</v>
          </cell>
          <cell r="BQ26">
            <v>6</v>
          </cell>
          <cell r="BR26" t="str">
            <v>H</v>
          </cell>
          <cell r="BS26" t="str">
            <v>C</v>
          </cell>
          <cell r="BT26">
            <v>0</v>
          </cell>
          <cell r="BU26" t="str">
            <v>AC</v>
          </cell>
          <cell r="BV26" t="str">
            <v/>
          </cell>
          <cell r="BW26">
            <v>2</v>
          </cell>
          <cell r="BX26">
            <v>40</v>
          </cell>
          <cell r="BY26" t="str">
            <v xml:space="preserve"> </v>
          </cell>
          <cell r="BZ26">
            <v>1</v>
          </cell>
          <cell r="CA26">
            <v>10</v>
          </cell>
          <cell r="CB26">
            <v>2.052</v>
          </cell>
          <cell r="CC26">
            <v>2.8482416422287393</v>
          </cell>
          <cell r="CD26">
            <v>40</v>
          </cell>
          <cell r="CE26">
            <v>18</v>
          </cell>
          <cell r="CF26">
            <v>3</v>
          </cell>
          <cell r="CG26">
            <v>37</v>
          </cell>
          <cell r="CH26">
            <v>15</v>
          </cell>
          <cell r="CI26">
            <v>2.2999999999999998</v>
          </cell>
          <cell r="CJ26">
            <v>7.6666666666666654E-3</v>
          </cell>
          <cell r="CK26">
            <v>3.0076666666666667</v>
          </cell>
          <cell r="CL26">
            <v>3</v>
          </cell>
          <cell r="CM26">
            <v>5.2818461538461543E-2</v>
          </cell>
          <cell r="CN26">
            <v>5.2818461538461543E-2</v>
          </cell>
          <cell r="CO26">
            <v>0</v>
          </cell>
          <cell r="CP26">
            <v>0</v>
          </cell>
          <cell r="CQ26">
            <v>2.9010601037672008</v>
          </cell>
          <cell r="CR26">
            <v>0</v>
          </cell>
          <cell r="CS26">
            <v>1</v>
          </cell>
          <cell r="CT26">
            <v>0</v>
          </cell>
          <cell r="CU26">
            <v>0</v>
          </cell>
          <cell r="CV26">
            <v>27</v>
          </cell>
          <cell r="CW26">
            <v>27</v>
          </cell>
          <cell r="CX26" t="str">
            <v xml:space="preserve"> </v>
          </cell>
          <cell r="CY26">
            <v>2</v>
          </cell>
          <cell r="CZ26">
            <v>2</v>
          </cell>
          <cell r="DA26">
            <v>1.5</v>
          </cell>
          <cell r="DB26">
            <v>400</v>
          </cell>
          <cell r="DC26">
            <v>188</v>
          </cell>
          <cell r="DD26">
            <v>104</v>
          </cell>
          <cell r="DE26">
            <v>30</v>
          </cell>
          <cell r="DF26">
            <v>46</v>
          </cell>
          <cell r="DG26">
            <v>8</v>
          </cell>
          <cell r="DH26">
            <v>4</v>
          </cell>
          <cell r="DI26">
            <v>20</v>
          </cell>
        </row>
        <row r="27">
          <cell r="A27" t="str">
            <v>RS 030</v>
          </cell>
          <cell r="B27">
            <v>30</v>
          </cell>
          <cell r="C27" t="str">
            <v>C</v>
          </cell>
          <cell r="D27" t="str">
            <v>T</v>
          </cell>
          <cell r="E27" t="str">
            <v>Nkutu - Masasa</v>
          </cell>
          <cell r="F27" t="str">
            <v>M01</v>
          </cell>
          <cell r="G27">
            <v>25</v>
          </cell>
          <cell r="H27">
            <v>2.8</v>
          </cell>
          <cell r="I27" t="str">
            <v>H</v>
          </cell>
          <cell r="J27" t="str">
            <v>DEDZA</v>
          </cell>
          <cell r="K27">
            <v>7</v>
          </cell>
          <cell r="L27">
            <v>0</v>
          </cell>
          <cell r="W27">
            <v>71</v>
          </cell>
          <cell r="X27" t="str">
            <v>AC</v>
          </cell>
          <cell r="Y27">
            <v>125</v>
          </cell>
          <cell r="Z27" t="str">
            <v>SB</v>
          </cell>
          <cell r="AA27">
            <v>150</v>
          </cell>
          <cell r="AB27" t="str">
            <v>GR</v>
          </cell>
          <cell r="AC27">
            <v>10</v>
          </cell>
          <cell r="AD27" t="str">
            <v>VR</v>
          </cell>
          <cell r="AE27">
            <v>0</v>
          </cell>
          <cell r="AF27">
            <v>0</v>
          </cell>
          <cell r="AG27">
            <v>0</v>
          </cell>
          <cell r="AH27">
            <v>0</v>
          </cell>
          <cell r="AI27">
            <v>0</v>
          </cell>
          <cell r="AJ27">
            <v>0</v>
          </cell>
          <cell r="AK27">
            <v>0</v>
          </cell>
          <cell r="AL27">
            <v>0</v>
          </cell>
          <cell r="AM27">
            <v>2</v>
          </cell>
          <cell r="AN27" t="str">
            <v>never resealed</v>
          </cell>
          <cell r="BO27" t="str">
            <v>RS 030</v>
          </cell>
          <cell r="BP27">
            <v>2.8</v>
          </cell>
          <cell r="BQ27">
            <v>6</v>
          </cell>
          <cell r="BR27" t="str">
            <v>H</v>
          </cell>
          <cell r="BS27" t="str">
            <v>C</v>
          </cell>
          <cell r="BT27">
            <v>0</v>
          </cell>
          <cell r="BU27" t="str">
            <v>AC</v>
          </cell>
          <cell r="BV27" t="str">
            <v/>
          </cell>
          <cell r="BW27">
            <v>2</v>
          </cell>
          <cell r="BX27">
            <v>40</v>
          </cell>
          <cell r="BY27" t="str">
            <v xml:space="preserve"> </v>
          </cell>
          <cell r="BZ27">
            <v>1</v>
          </cell>
          <cell r="CA27">
            <v>10</v>
          </cell>
          <cell r="CB27">
            <v>2.052</v>
          </cell>
          <cell r="CC27">
            <v>3.8643706744868038</v>
          </cell>
          <cell r="CD27">
            <v>80</v>
          </cell>
          <cell r="CE27">
            <v>56</v>
          </cell>
          <cell r="CF27">
            <v>41</v>
          </cell>
          <cell r="CG27">
            <v>39</v>
          </cell>
          <cell r="CH27">
            <v>15</v>
          </cell>
          <cell r="CI27">
            <v>3.1</v>
          </cell>
          <cell r="CJ27">
            <v>1.0333333333333335E-2</v>
          </cell>
          <cell r="CK27">
            <v>10</v>
          </cell>
          <cell r="CL27">
            <v>41</v>
          </cell>
          <cell r="CM27">
            <v>0.37513358974358968</v>
          </cell>
          <cell r="CN27">
            <v>0.37513358974358968</v>
          </cell>
          <cell r="CO27">
            <v>0</v>
          </cell>
          <cell r="CP27">
            <v>0</v>
          </cell>
          <cell r="CQ27">
            <v>4.2395042642303933</v>
          </cell>
          <cell r="CR27">
            <v>0</v>
          </cell>
          <cell r="CS27">
            <v>1</v>
          </cell>
          <cell r="CT27">
            <v>0</v>
          </cell>
          <cell r="CU27">
            <v>0</v>
          </cell>
          <cell r="CV27">
            <v>27</v>
          </cell>
          <cell r="CW27">
            <v>27</v>
          </cell>
          <cell r="CX27" t="str">
            <v xml:space="preserve"> </v>
          </cell>
          <cell r="CY27">
            <v>2</v>
          </cell>
          <cell r="CZ27">
            <v>2</v>
          </cell>
          <cell r="DA27">
            <v>1.5</v>
          </cell>
          <cell r="DB27">
            <v>400</v>
          </cell>
          <cell r="DC27">
            <v>188</v>
          </cell>
          <cell r="DD27">
            <v>104</v>
          </cell>
          <cell r="DE27">
            <v>30</v>
          </cell>
          <cell r="DF27">
            <v>46</v>
          </cell>
          <cell r="DG27">
            <v>8</v>
          </cell>
          <cell r="DH27">
            <v>4</v>
          </cell>
          <cell r="DI27">
            <v>20</v>
          </cell>
        </row>
        <row r="28">
          <cell r="A28" t="str">
            <v>RS 015</v>
          </cell>
          <cell r="B28">
            <v>15</v>
          </cell>
          <cell r="C28" t="str">
            <v>C</v>
          </cell>
          <cell r="D28" t="str">
            <v>T</v>
          </cell>
          <cell r="E28" t="str">
            <v>Masasa - Kalitsilo</v>
          </cell>
          <cell r="F28" t="str">
            <v>M01</v>
          </cell>
          <cell r="G28">
            <v>26</v>
          </cell>
          <cell r="H28">
            <v>20.9</v>
          </cell>
          <cell r="I28" t="str">
            <v>R</v>
          </cell>
          <cell r="J28" t="str">
            <v>NTCHEU</v>
          </cell>
          <cell r="K28">
            <v>8</v>
          </cell>
          <cell r="L28">
            <v>0</v>
          </cell>
          <cell r="W28">
            <v>71</v>
          </cell>
          <cell r="X28" t="str">
            <v>DS</v>
          </cell>
          <cell r="Y28">
            <v>150</v>
          </cell>
          <cell r="Z28" t="str">
            <v>SB</v>
          </cell>
          <cell r="AA28">
            <v>125</v>
          </cell>
          <cell r="AB28" t="str">
            <v>GR</v>
          </cell>
          <cell r="AC28">
            <v>10</v>
          </cell>
          <cell r="AD28" t="str">
            <v>VR</v>
          </cell>
          <cell r="AE28">
            <v>0</v>
          </cell>
          <cell r="AF28">
            <v>0</v>
          </cell>
          <cell r="AG28">
            <v>0</v>
          </cell>
          <cell r="AH28">
            <v>0</v>
          </cell>
          <cell r="AI28">
            <v>0</v>
          </cell>
          <cell r="AJ28">
            <v>0</v>
          </cell>
          <cell r="AK28">
            <v>0</v>
          </cell>
          <cell r="AL28">
            <v>0</v>
          </cell>
          <cell r="AM28">
            <v>1</v>
          </cell>
          <cell r="AN28" t="str">
            <v>never resealed</v>
          </cell>
          <cell r="BO28" t="str">
            <v>RS 015</v>
          </cell>
          <cell r="BP28">
            <v>20.9</v>
          </cell>
          <cell r="BQ28">
            <v>6</v>
          </cell>
          <cell r="BR28" t="str">
            <v>R</v>
          </cell>
          <cell r="BS28" t="str">
            <v>C</v>
          </cell>
          <cell r="BT28">
            <v>0</v>
          </cell>
          <cell r="BU28" t="str">
            <v>DS</v>
          </cell>
          <cell r="BV28" t="str">
            <v/>
          </cell>
          <cell r="BW28">
            <v>1</v>
          </cell>
          <cell r="BX28">
            <v>15</v>
          </cell>
          <cell r="BY28" t="str">
            <v xml:space="preserve"> </v>
          </cell>
          <cell r="BZ28">
            <v>1</v>
          </cell>
          <cell r="CA28">
            <v>10</v>
          </cell>
          <cell r="CB28">
            <v>1.427</v>
          </cell>
          <cell r="CC28">
            <v>3.3221936863895123</v>
          </cell>
          <cell r="CD28">
            <v>95</v>
          </cell>
          <cell r="CE28">
            <v>86</v>
          </cell>
          <cell r="CF28">
            <v>71</v>
          </cell>
          <cell r="CG28">
            <v>24</v>
          </cell>
          <cell r="CH28">
            <v>15</v>
          </cell>
          <cell r="CI28">
            <v>18.7</v>
          </cell>
          <cell r="CJ28">
            <v>6.2333333333333338E-2</v>
          </cell>
          <cell r="CK28">
            <v>10</v>
          </cell>
          <cell r="CL28">
            <v>71</v>
          </cell>
          <cell r="CM28">
            <v>0.59323512820512814</v>
          </cell>
          <cell r="CN28">
            <v>0.59323512820512814</v>
          </cell>
          <cell r="CO28">
            <v>0</v>
          </cell>
          <cell r="CP28">
            <v>0</v>
          </cell>
          <cell r="CQ28">
            <v>3.9154288145946405</v>
          </cell>
          <cell r="CR28">
            <v>5</v>
          </cell>
          <cell r="CS28">
            <v>1</v>
          </cell>
          <cell r="CT28">
            <v>0</v>
          </cell>
          <cell r="CU28">
            <v>0</v>
          </cell>
          <cell r="CV28">
            <v>27</v>
          </cell>
          <cell r="CW28">
            <v>27</v>
          </cell>
          <cell r="CX28" t="str">
            <v xml:space="preserve"> </v>
          </cell>
          <cell r="CY28">
            <v>2</v>
          </cell>
          <cell r="CZ28">
            <v>2</v>
          </cell>
          <cell r="DA28">
            <v>1.3</v>
          </cell>
          <cell r="DB28">
            <v>400</v>
          </cell>
          <cell r="DC28">
            <v>188</v>
          </cell>
          <cell r="DD28">
            <v>104</v>
          </cell>
          <cell r="DE28">
            <v>30</v>
          </cell>
          <cell r="DF28">
            <v>46</v>
          </cell>
          <cell r="DG28">
            <v>8</v>
          </cell>
          <cell r="DH28">
            <v>4</v>
          </cell>
          <cell r="DI28">
            <v>20</v>
          </cell>
        </row>
        <row r="29">
          <cell r="A29" t="str">
            <v>RS 027</v>
          </cell>
          <cell r="B29">
            <v>27</v>
          </cell>
          <cell r="C29" t="str">
            <v>C</v>
          </cell>
          <cell r="D29" t="str">
            <v>T</v>
          </cell>
          <cell r="E29" t="str">
            <v>Kalitsilo - Mlangeni</v>
          </cell>
          <cell r="F29" t="str">
            <v>M01</v>
          </cell>
          <cell r="G29">
            <v>27</v>
          </cell>
          <cell r="H29">
            <v>14.7</v>
          </cell>
          <cell r="I29" t="str">
            <v>R</v>
          </cell>
          <cell r="J29" t="str">
            <v>DEDZA</v>
          </cell>
          <cell r="K29">
            <v>8</v>
          </cell>
          <cell r="L29">
            <v>0</v>
          </cell>
          <cell r="W29">
            <v>71</v>
          </cell>
          <cell r="X29" t="str">
            <v>AC</v>
          </cell>
          <cell r="Y29">
            <v>125</v>
          </cell>
          <cell r="Z29" t="str">
            <v>SB</v>
          </cell>
          <cell r="AA29">
            <v>150</v>
          </cell>
          <cell r="AB29" t="str">
            <v>GR</v>
          </cell>
          <cell r="AC29">
            <v>10</v>
          </cell>
          <cell r="AD29" t="str">
            <v>VR</v>
          </cell>
          <cell r="AE29">
            <v>0</v>
          </cell>
          <cell r="AF29">
            <v>0</v>
          </cell>
          <cell r="AG29">
            <v>0</v>
          </cell>
          <cell r="AH29">
            <v>0</v>
          </cell>
          <cell r="AI29">
            <v>0</v>
          </cell>
          <cell r="AJ29">
            <v>0</v>
          </cell>
          <cell r="AK29">
            <v>0</v>
          </cell>
          <cell r="AL29">
            <v>0</v>
          </cell>
          <cell r="AM29">
            <v>2</v>
          </cell>
          <cell r="AN29" t="str">
            <v>never resealed</v>
          </cell>
          <cell r="BO29" t="str">
            <v>RS 027</v>
          </cell>
          <cell r="BP29">
            <v>14.7</v>
          </cell>
          <cell r="BQ29">
            <v>6</v>
          </cell>
          <cell r="BR29" t="str">
            <v>R</v>
          </cell>
          <cell r="BS29" t="str">
            <v>C</v>
          </cell>
          <cell r="BT29">
            <v>0</v>
          </cell>
          <cell r="BU29" t="str">
            <v>AC</v>
          </cell>
          <cell r="BV29" t="str">
            <v/>
          </cell>
          <cell r="BW29">
            <v>2</v>
          </cell>
          <cell r="BX29">
            <v>40</v>
          </cell>
          <cell r="BY29" t="str">
            <v xml:space="preserve"> </v>
          </cell>
          <cell r="BZ29">
            <v>1</v>
          </cell>
          <cell r="CA29">
            <v>10</v>
          </cell>
          <cell r="CB29">
            <v>2.052</v>
          </cell>
          <cell r="CC29">
            <v>3.1289903053303436</v>
          </cell>
          <cell r="CD29">
            <v>50</v>
          </cell>
          <cell r="CE29">
            <v>15</v>
          </cell>
          <cell r="CF29">
            <v>0</v>
          </cell>
          <cell r="CG29">
            <v>50</v>
          </cell>
          <cell r="CH29">
            <v>15</v>
          </cell>
          <cell r="CI29">
            <v>17.5</v>
          </cell>
          <cell r="CJ29">
            <v>5.8333333333333341E-2</v>
          </cell>
          <cell r="CK29">
            <v>5.8333333333333341E-2</v>
          </cell>
          <cell r="CL29">
            <v>0</v>
          </cell>
          <cell r="CM29">
            <v>2.2615384615384617E-2</v>
          </cell>
          <cell r="CN29">
            <v>2.2615384615384617E-2</v>
          </cell>
          <cell r="CO29">
            <v>0</v>
          </cell>
          <cell r="CP29">
            <v>0</v>
          </cell>
          <cell r="CQ29">
            <v>3.1516056899457281</v>
          </cell>
          <cell r="CR29">
            <v>0</v>
          </cell>
          <cell r="CS29">
            <v>1</v>
          </cell>
          <cell r="CT29">
            <v>0</v>
          </cell>
          <cell r="CU29">
            <v>0</v>
          </cell>
          <cell r="CV29">
            <v>27</v>
          </cell>
          <cell r="CW29">
            <v>27</v>
          </cell>
          <cell r="CX29" t="str">
            <v xml:space="preserve"> </v>
          </cell>
          <cell r="CY29">
            <v>1.8</v>
          </cell>
          <cell r="CZ29">
            <v>1.5</v>
          </cell>
          <cell r="DA29">
            <v>1.5</v>
          </cell>
          <cell r="DB29">
            <v>400</v>
          </cell>
          <cell r="DC29">
            <v>188</v>
          </cell>
          <cell r="DD29">
            <v>104</v>
          </cell>
          <cell r="DE29">
            <v>30</v>
          </cell>
          <cell r="DF29">
            <v>46</v>
          </cell>
          <cell r="DG29">
            <v>8</v>
          </cell>
          <cell r="DH29">
            <v>4</v>
          </cell>
          <cell r="DI29">
            <v>20</v>
          </cell>
        </row>
        <row r="30">
          <cell r="A30" t="str">
            <v>RS 032</v>
          </cell>
          <cell r="B30">
            <v>32</v>
          </cell>
          <cell r="C30" t="str">
            <v>C</v>
          </cell>
          <cell r="D30" t="str">
            <v>T</v>
          </cell>
          <cell r="E30" t="str">
            <v>Mlangeni - Biriwiri</v>
          </cell>
          <cell r="F30" t="str">
            <v>M01</v>
          </cell>
          <cell r="G30">
            <v>28</v>
          </cell>
          <cell r="H30">
            <v>13.1</v>
          </cell>
          <cell r="I30" t="str">
            <v>R</v>
          </cell>
          <cell r="J30" t="str">
            <v>NTCHEU</v>
          </cell>
          <cell r="K30">
            <v>8</v>
          </cell>
          <cell r="L30">
            <v>0</v>
          </cell>
          <cell r="W30">
            <v>71</v>
          </cell>
          <cell r="X30" t="str">
            <v>AC</v>
          </cell>
          <cell r="Y30">
            <v>125</v>
          </cell>
          <cell r="Z30" t="str">
            <v>SB</v>
          </cell>
          <cell r="AA30">
            <v>150</v>
          </cell>
          <cell r="AB30" t="str">
            <v>GR</v>
          </cell>
          <cell r="AC30">
            <v>10</v>
          </cell>
          <cell r="AD30" t="str">
            <v>VR</v>
          </cell>
          <cell r="AE30">
            <v>0</v>
          </cell>
          <cell r="AF30">
            <v>0</v>
          </cell>
          <cell r="AG30">
            <v>0</v>
          </cell>
          <cell r="AH30">
            <v>0</v>
          </cell>
          <cell r="AI30">
            <v>0</v>
          </cell>
          <cell r="AJ30">
            <v>0</v>
          </cell>
          <cell r="AK30">
            <v>0</v>
          </cell>
          <cell r="AL30">
            <v>0</v>
          </cell>
          <cell r="AM30">
            <v>2</v>
          </cell>
          <cell r="AN30" t="str">
            <v>never resealed</v>
          </cell>
          <cell r="BO30" t="str">
            <v>RS 032</v>
          </cell>
          <cell r="BP30">
            <v>13.1</v>
          </cell>
          <cell r="BQ30">
            <v>6</v>
          </cell>
          <cell r="BR30" t="str">
            <v>R</v>
          </cell>
          <cell r="BS30" t="str">
            <v>C</v>
          </cell>
          <cell r="BT30">
            <v>0</v>
          </cell>
          <cell r="BU30" t="str">
            <v>AC</v>
          </cell>
          <cell r="BV30" t="str">
            <v/>
          </cell>
          <cell r="BW30">
            <v>2</v>
          </cell>
          <cell r="BX30">
            <v>40</v>
          </cell>
          <cell r="BY30" t="str">
            <v xml:space="preserve"> </v>
          </cell>
          <cell r="BZ30">
            <v>1</v>
          </cell>
          <cell r="CA30">
            <v>10</v>
          </cell>
          <cell r="CB30">
            <v>2.052</v>
          </cell>
          <cell r="CC30">
            <v>2.21</v>
          </cell>
          <cell r="CD30">
            <v>50</v>
          </cell>
          <cell r="CE30">
            <v>30</v>
          </cell>
          <cell r="CF30">
            <v>15</v>
          </cell>
          <cell r="CG30">
            <v>35</v>
          </cell>
          <cell r="CH30">
            <v>15</v>
          </cell>
          <cell r="CI30">
            <v>0</v>
          </cell>
          <cell r="CJ30">
            <v>0</v>
          </cell>
          <cell r="CK30">
            <v>10</v>
          </cell>
          <cell r="CL30">
            <v>15</v>
          </cell>
          <cell r="CM30">
            <v>0.19923076923076921</v>
          </cell>
          <cell r="CN30">
            <v>0.19923076923076921</v>
          </cell>
          <cell r="CO30">
            <v>0</v>
          </cell>
          <cell r="CP30">
            <v>0</v>
          </cell>
          <cell r="CQ30">
            <v>2.4092307692307693</v>
          </cell>
          <cell r="CR30">
            <v>0</v>
          </cell>
          <cell r="CS30">
            <v>1</v>
          </cell>
          <cell r="CT30">
            <v>0</v>
          </cell>
          <cell r="CU30">
            <v>0</v>
          </cell>
          <cell r="CV30">
            <v>27</v>
          </cell>
          <cell r="CW30">
            <v>27</v>
          </cell>
          <cell r="CX30" t="str">
            <v xml:space="preserve"> </v>
          </cell>
          <cell r="CY30">
            <v>1.5</v>
          </cell>
          <cell r="CZ30">
            <v>1.5</v>
          </cell>
          <cell r="DA30">
            <v>1.5</v>
          </cell>
          <cell r="DB30">
            <v>400</v>
          </cell>
          <cell r="DC30">
            <v>188</v>
          </cell>
          <cell r="DD30">
            <v>104</v>
          </cell>
          <cell r="DE30">
            <v>30</v>
          </cell>
          <cell r="DF30">
            <v>46</v>
          </cell>
          <cell r="DG30">
            <v>8</v>
          </cell>
          <cell r="DH30">
            <v>4</v>
          </cell>
          <cell r="DI30">
            <v>20</v>
          </cell>
        </row>
        <row r="31">
          <cell r="A31" t="str">
            <v>RS 021</v>
          </cell>
          <cell r="B31">
            <v>21</v>
          </cell>
          <cell r="C31" t="str">
            <v>C</v>
          </cell>
          <cell r="D31" t="str">
            <v>T</v>
          </cell>
          <cell r="E31" t="str">
            <v>Biriwiri - Ntcheu</v>
          </cell>
          <cell r="F31" t="str">
            <v>M01</v>
          </cell>
          <cell r="G31">
            <v>29</v>
          </cell>
          <cell r="H31">
            <v>6.7</v>
          </cell>
          <cell r="I31" t="str">
            <v>F</v>
          </cell>
          <cell r="J31" t="str">
            <v>NTCHEU</v>
          </cell>
          <cell r="K31">
            <v>8</v>
          </cell>
          <cell r="L31">
            <v>0</v>
          </cell>
          <cell r="W31">
            <v>71</v>
          </cell>
          <cell r="X31" t="str">
            <v>DS</v>
          </cell>
          <cell r="Y31">
            <v>125</v>
          </cell>
          <cell r="Z31" t="str">
            <v>SB</v>
          </cell>
          <cell r="AA31">
            <v>150</v>
          </cell>
          <cell r="AB31" t="str">
            <v>GR</v>
          </cell>
          <cell r="AC31">
            <v>10</v>
          </cell>
          <cell r="AD31" t="str">
            <v>VR</v>
          </cell>
          <cell r="AE31">
            <v>0</v>
          </cell>
          <cell r="AF31">
            <v>0</v>
          </cell>
          <cell r="AG31">
            <v>0</v>
          </cell>
          <cell r="AH31">
            <v>0</v>
          </cell>
          <cell r="AI31">
            <v>0</v>
          </cell>
          <cell r="AJ31">
            <v>0</v>
          </cell>
          <cell r="AK31">
            <v>0</v>
          </cell>
          <cell r="AL31">
            <v>0</v>
          </cell>
          <cell r="AM31">
            <v>1</v>
          </cell>
          <cell r="AN31" t="str">
            <v>never resealed</v>
          </cell>
          <cell r="BO31" t="str">
            <v>RS 021</v>
          </cell>
          <cell r="BP31">
            <v>6.7</v>
          </cell>
          <cell r="BQ31">
            <v>6</v>
          </cell>
          <cell r="BR31" t="str">
            <v>F</v>
          </cell>
          <cell r="BS31" t="str">
            <v>C</v>
          </cell>
          <cell r="BT31">
            <v>0</v>
          </cell>
          <cell r="BU31" t="str">
            <v>DS</v>
          </cell>
          <cell r="BV31" t="str">
            <v/>
          </cell>
          <cell r="BW31">
            <v>1</v>
          </cell>
          <cell r="BX31">
            <v>15</v>
          </cell>
          <cell r="BY31" t="str">
            <v xml:space="preserve"> </v>
          </cell>
          <cell r="BZ31">
            <v>1</v>
          </cell>
          <cell r="CA31">
            <v>10</v>
          </cell>
          <cell r="CB31">
            <v>1.677</v>
          </cell>
          <cell r="CC31">
            <v>2.4494146627565985</v>
          </cell>
          <cell r="CD31">
            <v>40</v>
          </cell>
          <cell r="CE31">
            <v>5</v>
          </cell>
          <cell r="CF31">
            <v>0</v>
          </cell>
          <cell r="CG31">
            <v>40</v>
          </cell>
          <cell r="CH31">
            <v>5</v>
          </cell>
          <cell r="CI31">
            <v>0.4</v>
          </cell>
          <cell r="CJ31">
            <v>1.3333333333333337E-3</v>
          </cell>
          <cell r="CK31">
            <v>1.3333333333333337E-3</v>
          </cell>
          <cell r="CL31">
            <v>0</v>
          </cell>
          <cell r="CM31">
            <v>5.1692307692307704E-4</v>
          </cell>
          <cell r="CN31">
            <v>5.1692307692307704E-4</v>
          </cell>
          <cell r="CO31">
            <v>0</v>
          </cell>
          <cell r="CP31">
            <v>0</v>
          </cell>
          <cell r="CQ31">
            <v>2.4499315858335216</v>
          </cell>
          <cell r="CR31">
            <v>0</v>
          </cell>
          <cell r="CS31">
            <v>1</v>
          </cell>
          <cell r="CT31">
            <v>0</v>
          </cell>
          <cell r="CU31">
            <v>0</v>
          </cell>
          <cell r="CV31">
            <v>27</v>
          </cell>
          <cell r="CW31">
            <v>27</v>
          </cell>
          <cell r="CX31" t="str">
            <v xml:space="preserve"> </v>
          </cell>
          <cell r="CY31">
            <v>2</v>
          </cell>
          <cell r="CZ31">
            <v>1.5</v>
          </cell>
          <cell r="DA31">
            <v>1.5</v>
          </cell>
          <cell r="DB31">
            <v>400</v>
          </cell>
          <cell r="DC31">
            <v>188</v>
          </cell>
          <cell r="DD31">
            <v>104</v>
          </cell>
          <cell r="DE31">
            <v>30</v>
          </cell>
          <cell r="DF31">
            <v>46</v>
          </cell>
          <cell r="DG31">
            <v>8</v>
          </cell>
          <cell r="DH31">
            <v>4</v>
          </cell>
          <cell r="DI31">
            <v>20</v>
          </cell>
        </row>
        <row r="32">
          <cell r="A32" t="str">
            <v>RS 019</v>
          </cell>
          <cell r="B32">
            <v>19</v>
          </cell>
          <cell r="C32" t="str">
            <v>C</v>
          </cell>
          <cell r="D32" t="str">
            <v>T</v>
          </cell>
          <cell r="E32" t="str">
            <v>Ntcheu - Bemvu</v>
          </cell>
          <cell r="F32" t="str">
            <v>M01</v>
          </cell>
          <cell r="G32">
            <v>30</v>
          </cell>
          <cell r="H32">
            <v>11.8</v>
          </cell>
          <cell r="I32" t="str">
            <v>F</v>
          </cell>
          <cell r="J32" t="str">
            <v>NTCHEU</v>
          </cell>
          <cell r="K32">
            <v>8</v>
          </cell>
          <cell r="L32">
            <v>0</v>
          </cell>
          <cell r="W32">
            <v>71</v>
          </cell>
          <cell r="X32" t="str">
            <v>DS</v>
          </cell>
          <cell r="Y32">
            <v>125</v>
          </cell>
          <cell r="Z32" t="str">
            <v>SB</v>
          </cell>
          <cell r="AA32">
            <v>150</v>
          </cell>
          <cell r="AB32" t="str">
            <v>CG</v>
          </cell>
          <cell r="AC32">
            <v>10</v>
          </cell>
          <cell r="AD32" t="str">
            <v>VR</v>
          </cell>
          <cell r="AE32">
            <v>89</v>
          </cell>
          <cell r="AF32" t="str">
            <v>AO</v>
          </cell>
          <cell r="AG32" t="str">
            <v>AC</v>
          </cell>
          <cell r="AH32">
            <v>50</v>
          </cell>
          <cell r="AI32">
            <v>0</v>
          </cell>
          <cell r="AJ32">
            <v>0</v>
          </cell>
          <cell r="AK32">
            <v>0</v>
          </cell>
          <cell r="AL32">
            <v>0</v>
          </cell>
          <cell r="AM32">
            <v>7</v>
          </cell>
          <cell r="AN32">
            <v>0</v>
          </cell>
          <cell r="BO32" t="str">
            <v>RS 019</v>
          </cell>
          <cell r="BP32">
            <v>11.8</v>
          </cell>
          <cell r="BQ32">
            <v>6</v>
          </cell>
          <cell r="BR32" t="str">
            <v>F</v>
          </cell>
          <cell r="BS32" t="str">
            <v>C</v>
          </cell>
          <cell r="BT32">
            <v>0</v>
          </cell>
          <cell r="BU32" t="str">
            <v>AC</v>
          </cell>
          <cell r="BV32" t="str">
            <v>DS</v>
          </cell>
          <cell r="BW32">
            <v>7</v>
          </cell>
          <cell r="BX32">
            <v>40</v>
          </cell>
          <cell r="BY32">
            <v>15</v>
          </cell>
          <cell r="BZ32">
            <v>1</v>
          </cell>
          <cell r="CA32">
            <v>10</v>
          </cell>
          <cell r="CB32">
            <v>2.2290000000000001</v>
          </cell>
          <cell r="CC32">
            <v>2.2000000000000002</v>
          </cell>
          <cell r="CD32">
            <v>70</v>
          </cell>
          <cell r="CE32">
            <v>4</v>
          </cell>
          <cell r="CF32">
            <v>0</v>
          </cell>
          <cell r="CG32">
            <v>70</v>
          </cell>
          <cell r="CH32">
            <v>4</v>
          </cell>
          <cell r="CI32">
            <v>0.5</v>
          </cell>
          <cell r="CJ32">
            <v>1.6666666666666668E-3</v>
          </cell>
          <cell r="CK32">
            <v>1.6666666666666668E-3</v>
          </cell>
          <cell r="CL32">
            <v>0</v>
          </cell>
          <cell r="CM32">
            <v>6.4615384615384621E-4</v>
          </cell>
          <cell r="CN32">
            <v>6.4615384615384621E-4</v>
          </cell>
          <cell r="CO32">
            <v>0</v>
          </cell>
          <cell r="CP32">
            <v>0</v>
          </cell>
          <cell r="CQ32">
            <v>2.2006461538461539</v>
          </cell>
          <cell r="CR32">
            <v>0</v>
          </cell>
          <cell r="CS32">
            <v>1</v>
          </cell>
          <cell r="CT32">
            <v>0</v>
          </cell>
          <cell r="CU32">
            <v>0</v>
          </cell>
          <cell r="CV32">
            <v>9</v>
          </cell>
          <cell r="CW32">
            <v>27</v>
          </cell>
          <cell r="CX32">
            <v>54</v>
          </cell>
          <cell r="CY32">
            <v>1.5</v>
          </cell>
          <cell r="CZ32">
            <v>1.3</v>
          </cell>
          <cell r="DA32">
            <v>1.3</v>
          </cell>
          <cell r="DB32">
            <v>440</v>
          </cell>
          <cell r="DC32">
            <v>207</v>
          </cell>
          <cell r="DD32">
            <v>115</v>
          </cell>
          <cell r="DE32">
            <v>33</v>
          </cell>
          <cell r="DF32">
            <v>51</v>
          </cell>
          <cell r="DG32">
            <v>9</v>
          </cell>
          <cell r="DH32">
            <v>5</v>
          </cell>
          <cell r="DI32">
            <v>22</v>
          </cell>
        </row>
        <row r="33">
          <cell r="A33" t="str">
            <v>RS 029</v>
          </cell>
          <cell r="B33">
            <v>29</v>
          </cell>
          <cell r="C33" t="str">
            <v>C</v>
          </cell>
          <cell r="D33" t="str">
            <v>T</v>
          </cell>
          <cell r="E33" t="str">
            <v>Bemvu - Njereza</v>
          </cell>
          <cell r="F33" t="str">
            <v>M01</v>
          </cell>
          <cell r="G33">
            <v>31</v>
          </cell>
          <cell r="H33">
            <v>8.8000000000000007</v>
          </cell>
          <cell r="I33" t="str">
            <v>R</v>
          </cell>
          <cell r="J33" t="str">
            <v>NTCHEU</v>
          </cell>
          <cell r="K33">
            <v>8</v>
          </cell>
          <cell r="L33">
            <v>0</v>
          </cell>
          <cell r="W33">
            <v>71</v>
          </cell>
          <cell r="X33" t="str">
            <v>AC</v>
          </cell>
          <cell r="Y33">
            <v>125</v>
          </cell>
          <cell r="Z33" t="str">
            <v>SB</v>
          </cell>
          <cell r="AA33">
            <v>150</v>
          </cell>
          <cell r="AB33" t="str">
            <v>GR</v>
          </cell>
          <cell r="AC33">
            <v>10</v>
          </cell>
          <cell r="AD33" t="str">
            <v>VR</v>
          </cell>
          <cell r="AE33">
            <v>89</v>
          </cell>
          <cell r="AF33" t="str">
            <v>AO</v>
          </cell>
          <cell r="AG33" t="str">
            <v>AC</v>
          </cell>
          <cell r="AH33">
            <v>50</v>
          </cell>
          <cell r="AI33">
            <v>0</v>
          </cell>
          <cell r="AJ33">
            <v>0</v>
          </cell>
          <cell r="AK33">
            <v>0</v>
          </cell>
          <cell r="AL33">
            <v>0</v>
          </cell>
          <cell r="AM33">
            <v>6</v>
          </cell>
          <cell r="AN33">
            <v>0</v>
          </cell>
          <cell r="BO33" t="str">
            <v>RS 029</v>
          </cell>
          <cell r="BP33">
            <v>8.8000000000000007</v>
          </cell>
          <cell r="BQ33">
            <v>6</v>
          </cell>
          <cell r="BR33" t="str">
            <v>R</v>
          </cell>
          <cell r="BS33" t="str">
            <v>C</v>
          </cell>
          <cell r="BT33">
            <v>0</v>
          </cell>
          <cell r="BU33" t="str">
            <v>AC</v>
          </cell>
          <cell r="BV33" t="str">
            <v>AC</v>
          </cell>
          <cell r="BW33">
            <v>6</v>
          </cell>
          <cell r="BX33">
            <v>40</v>
          </cell>
          <cell r="BY33">
            <v>40</v>
          </cell>
          <cell r="BZ33">
            <v>1</v>
          </cell>
          <cell r="CA33">
            <v>10</v>
          </cell>
          <cell r="CB33">
            <v>2.6040000000000001</v>
          </cell>
          <cell r="CC33">
            <v>2.3115847507331377</v>
          </cell>
          <cell r="CD33">
            <v>1</v>
          </cell>
          <cell r="CE33">
            <v>0</v>
          </cell>
          <cell r="CF33">
            <v>0</v>
          </cell>
          <cell r="CG33">
            <v>1</v>
          </cell>
          <cell r="CH33">
            <v>0</v>
          </cell>
          <cell r="CI33">
            <v>0</v>
          </cell>
          <cell r="CJ33">
            <v>0</v>
          </cell>
          <cell r="CK33">
            <v>0</v>
          </cell>
          <cell r="CL33">
            <v>0</v>
          </cell>
          <cell r="CM33">
            <v>0</v>
          </cell>
          <cell r="CN33">
            <v>0</v>
          </cell>
          <cell r="CO33">
            <v>0</v>
          </cell>
          <cell r="CP33">
            <v>0</v>
          </cell>
          <cell r="CQ33">
            <v>2.3115847507331377</v>
          </cell>
          <cell r="CR33">
            <v>0</v>
          </cell>
          <cell r="CS33">
            <v>1</v>
          </cell>
          <cell r="CT33">
            <v>0</v>
          </cell>
          <cell r="CU33">
            <v>0</v>
          </cell>
          <cell r="CV33">
            <v>9</v>
          </cell>
          <cell r="CW33">
            <v>27</v>
          </cell>
          <cell r="CX33">
            <v>54</v>
          </cell>
          <cell r="CY33">
            <v>1.1000000000000001</v>
          </cell>
          <cell r="CZ33">
            <v>1.2</v>
          </cell>
          <cell r="DA33">
            <v>1.1000000000000001</v>
          </cell>
          <cell r="DB33">
            <v>440</v>
          </cell>
          <cell r="DC33">
            <v>207</v>
          </cell>
          <cell r="DD33">
            <v>115</v>
          </cell>
          <cell r="DE33">
            <v>33</v>
          </cell>
          <cell r="DF33">
            <v>51</v>
          </cell>
          <cell r="DG33">
            <v>9</v>
          </cell>
          <cell r="DH33">
            <v>5</v>
          </cell>
          <cell r="DI33">
            <v>22</v>
          </cell>
        </row>
        <row r="34">
          <cell r="A34" t="str">
            <v>RS 016</v>
          </cell>
          <cell r="B34">
            <v>16</v>
          </cell>
          <cell r="C34" t="str">
            <v>C</v>
          </cell>
          <cell r="D34" t="str">
            <v>T</v>
          </cell>
          <cell r="E34" t="str">
            <v>Njereza - Balaka Market</v>
          </cell>
          <cell r="F34" t="str">
            <v>M01</v>
          </cell>
          <cell r="G34">
            <v>32</v>
          </cell>
          <cell r="H34">
            <v>12</v>
          </cell>
          <cell r="I34" t="str">
            <v>R</v>
          </cell>
          <cell r="J34" t="str">
            <v>NTCHEU</v>
          </cell>
          <cell r="K34">
            <v>8</v>
          </cell>
          <cell r="L34">
            <v>0</v>
          </cell>
          <cell r="W34">
            <v>71</v>
          </cell>
          <cell r="X34" t="str">
            <v>DS</v>
          </cell>
          <cell r="Y34">
            <v>150</v>
          </cell>
          <cell r="Z34" t="str">
            <v>SB</v>
          </cell>
          <cell r="AA34">
            <v>125</v>
          </cell>
          <cell r="AB34" t="str">
            <v>GR</v>
          </cell>
          <cell r="AC34">
            <v>10</v>
          </cell>
          <cell r="AD34" t="str">
            <v>VR</v>
          </cell>
          <cell r="AE34">
            <v>89</v>
          </cell>
          <cell r="AF34" t="str">
            <v>AO</v>
          </cell>
          <cell r="AG34" t="str">
            <v>AC</v>
          </cell>
          <cell r="AH34">
            <v>50</v>
          </cell>
          <cell r="AI34">
            <v>0</v>
          </cell>
          <cell r="AJ34">
            <v>0</v>
          </cell>
          <cell r="AK34">
            <v>0</v>
          </cell>
          <cell r="AL34">
            <v>0</v>
          </cell>
          <cell r="AM34">
            <v>7</v>
          </cell>
          <cell r="AN34">
            <v>0</v>
          </cell>
          <cell r="BO34" t="str">
            <v>RS 016</v>
          </cell>
          <cell r="BP34">
            <v>12</v>
          </cell>
          <cell r="BQ34">
            <v>6</v>
          </cell>
          <cell r="BR34" t="str">
            <v>R</v>
          </cell>
          <cell r="BS34" t="str">
            <v>S</v>
          </cell>
          <cell r="BT34">
            <v>0</v>
          </cell>
          <cell r="BU34" t="str">
            <v>AC</v>
          </cell>
          <cell r="BV34" t="str">
            <v>DS</v>
          </cell>
          <cell r="BW34">
            <v>7</v>
          </cell>
          <cell r="BX34">
            <v>40</v>
          </cell>
          <cell r="BY34">
            <v>15</v>
          </cell>
          <cell r="BZ34">
            <v>1</v>
          </cell>
          <cell r="CA34">
            <v>10</v>
          </cell>
          <cell r="CB34">
            <v>1.9790000000000001</v>
          </cell>
          <cell r="CC34">
            <v>1.8983616102372702</v>
          </cell>
          <cell r="CD34">
            <v>0</v>
          </cell>
          <cell r="CE34">
            <v>0</v>
          </cell>
          <cell r="CF34">
            <v>0</v>
          </cell>
          <cell r="CG34">
            <v>0</v>
          </cell>
          <cell r="CH34">
            <v>0</v>
          </cell>
          <cell r="CI34">
            <v>0</v>
          </cell>
          <cell r="CJ34">
            <v>0</v>
          </cell>
          <cell r="CK34">
            <v>0</v>
          </cell>
          <cell r="CL34">
            <v>0</v>
          </cell>
          <cell r="CM34">
            <v>0</v>
          </cell>
          <cell r="CN34">
            <v>0</v>
          </cell>
          <cell r="CO34">
            <v>0</v>
          </cell>
          <cell r="CP34">
            <v>0</v>
          </cell>
          <cell r="CQ34">
            <v>1.8983616102372702</v>
          </cell>
          <cell r="CR34">
            <v>0</v>
          </cell>
          <cell r="CS34">
            <v>1</v>
          </cell>
          <cell r="CT34">
            <v>0</v>
          </cell>
          <cell r="CU34">
            <v>0</v>
          </cell>
          <cell r="CV34">
            <v>9</v>
          </cell>
          <cell r="CW34">
            <v>27</v>
          </cell>
          <cell r="CX34">
            <v>54</v>
          </cell>
          <cell r="CY34">
            <v>1.1000000000000001</v>
          </cell>
          <cell r="CZ34">
            <v>1.2</v>
          </cell>
          <cell r="DA34">
            <v>1.1000000000000001</v>
          </cell>
          <cell r="DB34">
            <v>400</v>
          </cell>
          <cell r="DC34">
            <v>188</v>
          </cell>
          <cell r="DD34">
            <v>104</v>
          </cell>
          <cell r="DE34">
            <v>30</v>
          </cell>
          <cell r="DF34">
            <v>46</v>
          </cell>
          <cell r="DG34">
            <v>8</v>
          </cell>
          <cell r="DH34">
            <v>4</v>
          </cell>
          <cell r="DI34">
            <v>20</v>
          </cell>
        </row>
        <row r="35">
          <cell r="A35" t="str">
            <v>RS 036</v>
          </cell>
          <cell r="B35">
            <v>36</v>
          </cell>
          <cell r="C35" t="str">
            <v>C</v>
          </cell>
          <cell r="D35" t="str">
            <v>T</v>
          </cell>
          <cell r="E35" t="str">
            <v>Balaka Market - Chingeni</v>
          </cell>
          <cell r="F35" t="str">
            <v>M01</v>
          </cell>
          <cell r="G35">
            <v>33</v>
          </cell>
          <cell r="H35">
            <v>4.7</v>
          </cell>
          <cell r="I35" t="str">
            <v>F</v>
          </cell>
          <cell r="J35" t="str">
            <v>MACHINGA</v>
          </cell>
          <cell r="K35">
            <v>8</v>
          </cell>
          <cell r="L35">
            <v>0</v>
          </cell>
          <cell r="W35">
            <v>71</v>
          </cell>
          <cell r="X35" t="str">
            <v>AC</v>
          </cell>
          <cell r="Y35">
            <v>125</v>
          </cell>
          <cell r="Z35" t="str">
            <v>SB</v>
          </cell>
          <cell r="AA35">
            <v>150</v>
          </cell>
          <cell r="AB35" t="str">
            <v>GR</v>
          </cell>
          <cell r="AC35">
            <v>10</v>
          </cell>
          <cell r="AD35" t="str">
            <v>VR</v>
          </cell>
          <cell r="AE35">
            <v>89</v>
          </cell>
          <cell r="AF35" t="str">
            <v>AO</v>
          </cell>
          <cell r="AG35" t="str">
            <v>AC</v>
          </cell>
          <cell r="AH35">
            <v>50</v>
          </cell>
          <cell r="AI35">
            <v>0</v>
          </cell>
          <cell r="AJ35">
            <v>0</v>
          </cell>
          <cell r="AK35">
            <v>0</v>
          </cell>
          <cell r="AL35">
            <v>0</v>
          </cell>
          <cell r="AM35">
            <v>6</v>
          </cell>
          <cell r="AN35">
            <v>0</v>
          </cell>
          <cell r="BO35" t="str">
            <v>RS 036</v>
          </cell>
          <cell r="BP35">
            <v>4.7</v>
          </cell>
          <cell r="BQ35">
            <v>6</v>
          </cell>
          <cell r="BR35" t="str">
            <v>F</v>
          </cell>
          <cell r="BS35" t="str">
            <v>C</v>
          </cell>
          <cell r="BT35">
            <v>0</v>
          </cell>
          <cell r="BU35" t="str">
            <v>AC</v>
          </cell>
          <cell r="BV35" t="str">
            <v>AC</v>
          </cell>
          <cell r="BW35">
            <v>6</v>
          </cell>
          <cell r="BX35">
            <v>40</v>
          </cell>
          <cell r="BY35">
            <v>40</v>
          </cell>
          <cell r="BZ35">
            <v>1</v>
          </cell>
          <cell r="CA35">
            <v>10</v>
          </cell>
          <cell r="CB35">
            <v>2.6040000000000001</v>
          </cell>
          <cell r="CC35">
            <v>3.05</v>
          </cell>
          <cell r="CD35">
            <v>60</v>
          </cell>
          <cell r="CE35">
            <v>25</v>
          </cell>
          <cell r="CF35">
            <v>10</v>
          </cell>
          <cell r="CG35">
            <v>50</v>
          </cell>
          <cell r="CH35">
            <v>15</v>
          </cell>
          <cell r="CI35">
            <v>0.3</v>
          </cell>
          <cell r="CJ35">
            <v>1E-3</v>
          </cell>
          <cell r="CK35">
            <v>10</v>
          </cell>
          <cell r="CL35">
            <v>10</v>
          </cell>
          <cell r="CM35">
            <v>0.16653153846153848</v>
          </cell>
          <cell r="CN35">
            <v>0.16653153846153848</v>
          </cell>
          <cell r="CO35">
            <v>0</v>
          </cell>
          <cell r="CP35">
            <v>0</v>
          </cell>
          <cell r="CQ35">
            <v>3.2165315384615383</v>
          </cell>
          <cell r="CR35">
            <v>10</v>
          </cell>
          <cell r="CS35">
            <v>1</v>
          </cell>
          <cell r="CT35">
            <v>0</v>
          </cell>
          <cell r="CU35">
            <v>0</v>
          </cell>
          <cell r="CV35">
            <v>9</v>
          </cell>
          <cell r="CW35">
            <v>27</v>
          </cell>
          <cell r="CX35">
            <v>54</v>
          </cell>
          <cell r="CY35">
            <v>2</v>
          </cell>
          <cell r="CZ35">
            <v>1.5</v>
          </cell>
          <cell r="DA35">
            <v>1.3</v>
          </cell>
          <cell r="DB35">
            <v>500</v>
          </cell>
          <cell r="DC35">
            <v>235</v>
          </cell>
          <cell r="DD35">
            <v>130</v>
          </cell>
          <cell r="DE35">
            <v>38</v>
          </cell>
          <cell r="DF35">
            <v>58</v>
          </cell>
          <cell r="DG35">
            <v>10</v>
          </cell>
          <cell r="DH35">
            <v>5</v>
          </cell>
          <cell r="DI35">
            <v>25</v>
          </cell>
        </row>
        <row r="36">
          <cell r="A36" t="str">
            <v>RS 018</v>
          </cell>
          <cell r="B36">
            <v>18</v>
          </cell>
          <cell r="C36" t="str">
            <v>C</v>
          </cell>
          <cell r="D36" t="str">
            <v>T</v>
          </cell>
          <cell r="E36" t="str">
            <v>Chingeni - Senzani</v>
          </cell>
          <cell r="F36" t="str">
            <v>M01</v>
          </cell>
          <cell r="G36">
            <v>34</v>
          </cell>
          <cell r="H36">
            <v>14.8</v>
          </cell>
          <cell r="I36" t="str">
            <v>R</v>
          </cell>
          <cell r="J36" t="str">
            <v>NTCHEU</v>
          </cell>
          <cell r="K36">
            <v>8</v>
          </cell>
          <cell r="L36">
            <v>0</v>
          </cell>
          <cell r="W36">
            <v>89</v>
          </cell>
          <cell r="X36" t="str">
            <v>DS</v>
          </cell>
          <cell r="Y36">
            <v>200</v>
          </cell>
          <cell r="Z36" t="str">
            <v>SB</v>
          </cell>
          <cell r="AA36">
            <v>200</v>
          </cell>
          <cell r="AB36" t="str">
            <v>GR</v>
          </cell>
          <cell r="AC36">
            <v>16</v>
          </cell>
          <cell r="AD36" t="str">
            <v>VR</v>
          </cell>
          <cell r="AE36">
            <v>0</v>
          </cell>
          <cell r="AF36">
            <v>0</v>
          </cell>
          <cell r="AG36">
            <v>0</v>
          </cell>
          <cell r="AH36">
            <v>0</v>
          </cell>
          <cell r="AI36">
            <v>0</v>
          </cell>
          <cell r="AJ36">
            <v>0</v>
          </cell>
          <cell r="AK36">
            <v>0</v>
          </cell>
          <cell r="AL36">
            <v>0</v>
          </cell>
          <cell r="AM36">
            <v>1</v>
          </cell>
          <cell r="AN36" t="str">
            <v>never resealed</v>
          </cell>
          <cell r="BO36" t="str">
            <v>RS 018</v>
          </cell>
          <cell r="BP36">
            <v>14.8</v>
          </cell>
          <cell r="BQ36">
            <v>6</v>
          </cell>
          <cell r="BR36" t="str">
            <v>R</v>
          </cell>
          <cell r="BS36" t="str">
            <v>C</v>
          </cell>
          <cell r="BT36">
            <v>0</v>
          </cell>
          <cell r="BU36" t="str">
            <v>DS</v>
          </cell>
          <cell r="BV36" t="str">
            <v/>
          </cell>
          <cell r="BW36">
            <v>1</v>
          </cell>
          <cell r="BX36">
            <v>15</v>
          </cell>
          <cell r="BY36" t="str">
            <v xml:space="preserve"> </v>
          </cell>
          <cell r="BZ36">
            <v>1</v>
          </cell>
          <cell r="CA36">
            <v>16</v>
          </cell>
          <cell r="CB36">
            <v>2.177</v>
          </cell>
          <cell r="CC36">
            <v>2.9262475073313787</v>
          </cell>
          <cell r="CD36">
            <v>0</v>
          </cell>
          <cell r="CE36">
            <v>0</v>
          </cell>
          <cell r="CF36">
            <v>0</v>
          </cell>
          <cell r="CG36">
            <v>0</v>
          </cell>
          <cell r="CH36">
            <v>0</v>
          </cell>
          <cell r="CI36">
            <v>0.9</v>
          </cell>
          <cell r="CJ36">
            <v>3.0000000000000005E-3</v>
          </cell>
          <cell r="CK36">
            <v>3.0000000000000005E-3</v>
          </cell>
          <cell r="CL36">
            <v>0</v>
          </cell>
          <cell r="CM36">
            <v>1.1630769230769234E-3</v>
          </cell>
          <cell r="CN36">
            <v>1.1630769230769234E-3</v>
          </cell>
          <cell r="CO36">
            <v>0</v>
          </cell>
          <cell r="CP36">
            <v>0</v>
          </cell>
          <cell r="CQ36">
            <v>2.9274105842544556</v>
          </cell>
          <cell r="CR36">
            <v>0</v>
          </cell>
          <cell r="CS36">
            <v>1</v>
          </cell>
          <cell r="CT36">
            <v>0</v>
          </cell>
          <cell r="CU36">
            <v>0</v>
          </cell>
          <cell r="CV36">
            <v>9</v>
          </cell>
          <cell r="CW36">
            <v>9</v>
          </cell>
          <cell r="CX36" t="str">
            <v xml:space="preserve"> </v>
          </cell>
          <cell r="CY36">
            <v>1.5</v>
          </cell>
          <cell r="CZ36">
            <v>1.3</v>
          </cell>
          <cell r="DA36">
            <v>1.1000000000000001</v>
          </cell>
          <cell r="DB36">
            <v>400</v>
          </cell>
          <cell r="DC36">
            <v>188</v>
          </cell>
          <cell r="DD36">
            <v>104</v>
          </cell>
          <cell r="DE36">
            <v>30</v>
          </cell>
          <cell r="DF36">
            <v>46</v>
          </cell>
          <cell r="DG36">
            <v>8</v>
          </cell>
          <cell r="DH36">
            <v>4</v>
          </cell>
          <cell r="DI36">
            <v>20</v>
          </cell>
        </row>
        <row r="37">
          <cell r="A37" t="str">
            <v>RS 105</v>
          </cell>
          <cell r="B37">
            <v>105</v>
          </cell>
          <cell r="C37" t="str">
            <v>S</v>
          </cell>
          <cell r="D37" t="str">
            <v>T</v>
          </cell>
          <cell r="E37" t="str">
            <v>Senzani - Lipaluwa River</v>
          </cell>
          <cell r="F37" t="str">
            <v>M01</v>
          </cell>
          <cell r="G37">
            <v>35</v>
          </cell>
          <cell r="H37">
            <v>26.8</v>
          </cell>
          <cell r="I37" t="str">
            <v>F</v>
          </cell>
          <cell r="J37" t="str">
            <v>NTCHEU</v>
          </cell>
          <cell r="K37">
            <v>8</v>
          </cell>
          <cell r="L37">
            <v>0</v>
          </cell>
          <cell r="W37">
            <v>89</v>
          </cell>
          <cell r="X37" t="str">
            <v>DS</v>
          </cell>
          <cell r="Y37">
            <v>200</v>
          </cell>
          <cell r="Z37" t="str">
            <v>SB</v>
          </cell>
          <cell r="AA37">
            <v>150</v>
          </cell>
          <cell r="AB37" t="str">
            <v>GR</v>
          </cell>
          <cell r="AC37">
            <v>5</v>
          </cell>
          <cell r="AD37" t="str">
            <v>VR</v>
          </cell>
          <cell r="AE37">
            <v>0</v>
          </cell>
          <cell r="AF37">
            <v>0</v>
          </cell>
          <cell r="AG37">
            <v>0</v>
          </cell>
          <cell r="AH37">
            <v>0</v>
          </cell>
          <cell r="AI37">
            <v>0</v>
          </cell>
          <cell r="AJ37">
            <v>0</v>
          </cell>
          <cell r="AK37">
            <v>0</v>
          </cell>
          <cell r="AL37">
            <v>0</v>
          </cell>
          <cell r="AM37">
            <v>1</v>
          </cell>
          <cell r="AN37" t="str">
            <v>never resealed</v>
          </cell>
          <cell r="BO37" t="str">
            <v>RS 105</v>
          </cell>
          <cell r="BP37">
            <v>26.8</v>
          </cell>
          <cell r="BQ37">
            <v>6</v>
          </cell>
          <cell r="BR37" t="str">
            <v>F</v>
          </cell>
          <cell r="BS37" t="str">
            <v>C</v>
          </cell>
          <cell r="BT37">
            <v>0</v>
          </cell>
          <cell r="BU37" t="str">
            <v>DS</v>
          </cell>
          <cell r="BV37" t="str">
            <v/>
          </cell>
          <cell r="BW37">
            <v>1</v>
          </cell>
          <cell r="BX37">
            <v>15</v>
          </cell>
          <cell r="BY37" t="str">
            <v xml:space="preserve"> </v>
          </cell>
          <cell r="BZ37">
            <v>1</v>
          </cell>
          <cell r="CA37">
            <v>5</v>
          </cell>
          <cell r="CB37">
            <v>1.677</v>
          </cell>
          <cell r="CC37">
            <v>3.31</v>
          </cell>
          <cell r="CD37">
            <v>2.5</v>
          </cell>
          <cell r="CE37">
            <v>0</v>
          </cell>
          <cell r="CF37">
            <v>0</v>
          </cell>
          <cell r="CG37">
            <v>2.5</v>
          </cell>
          <cell r="CH37">
            <v>0</v>
          </cell>
          <cell r="CI37">
            <v>1.1000000000000001</v>
          </cell>
          <cell r="CJ37">
            <v>3.666666666666667E-3</v>
          </cell>
          <cell r="CK37">
            <v>3.666666666666667E-3</v>
          </cell>
          <cell r="CL37">
            <v>0</v>
          </cell>
          <cell r="CM37">
            <v>1.4215384615384617E-3</v>
          </cell>
          <cell r="CN37">
            <v>1.4215384615384617E-3</v>
          </cell>
          <cell r="CO37">
            <v>0</v>
          </cell>
          <cell r="CP37">
            <v>0</v>
          </cell>
          <cell r="CQ37">
            <v>3.3114215384615386</v>
          </cell>
          <cell r="CR37">
            <v>0</v>
          </cell>
          <cell r="CS37">
            <v>1</v>
          </cell>
          <cell r="CT37">
            <v>0</v>
          </cell>
          <cell r="CU37">
            <v>0</v>
          </cell>
          <cell r="CV37">
            <v>9</v>
          </cell>
          <cell r="CW37">
            <v>9</v>
          </cell>
          <cell r="CX37" t="str">
            <v xml:space="preserve"> </v>
          </cell>
          <cell r="CY37">
            <v>1.1000000000000001</v>
          </cell>
          <cell r="CZ37">
            <v>1.2</v>
          </cell>
          <cell r="DA37">
            <v>1.1000000000000001</v>
          </cell>
          <cell r="DB37">
            <v>400</v>
          </cell>
          <cell r="DC37">
            <v>188</v>
          </cell>
          <cell r="DD37">
            <v>104</v>
          </cell>
          <cell r="DE37">
            <v>30</v>
          </cell>
          <cell r="DF37">
            <v>46</v>
          </cell>
          <cell r="DG37">
            <v>8</v>
          </cell>
          <cell r="DH37">
            <v>4</v>
          </cell>
          <cell r="DI37">
            <v>20</v>
          </cell>
        </row>
        <row r="38">
          <cell r="A38" t="str">
            <v>RS 094</v>
          </cell>
          <cell r="B38">
            <v>94</v>
          </cell>
          <cell r="C38" t="str">
            <v>S</v>
          </cell>
          <cell r="D38" t="str">
            <v>T</v>
          </cell>
          <cell r="E38" t="str">
            <v>Matope - Chigaru</v>
          </cell>
          <cell r="F38" t="str">
            <v>M01</v>
          </cell>
          <cell r="G38">
            <v>36</v>
          </cell>
          <cell r="H38">
            <v>4.9000000000000004</v>
          </cell>
          <cell r="I38" t="str">
            <v>R</v>
          </cell>
          <cell r="J38" t="str">
            <v>BLANTYRE</v>
          </cell>
          <cell r="K38">
            <v>9</v>
          </cell>
          <cell r="L38">
            <v>0</v>
          </cell>
          <cell r="W38">
            <v>89</v>
          </cell>
          <cell r="X38" t="str">
            <v>DS</v>
          </cell>
          <cell r="Y38">
            <v>200</v>
          </cell>
          <cell r="Z38" t="str">
            <v>SB</v>
          </cell>
          <cell r="AA38">
            <v>150</v>
          </cell>
          <cell r="AB38" t="str">
            <v>GR</v>
          </cell>
          <cell r="AC38">
            <v>5</v>
          </cell>
          <cell r="AD38" t="str">
            <v>VR</v>
          </cell>
          <cell r="AE38">
            <v>0</v>
          </cell>
          <cell r="AF38">
            <v>0</v>
          </cell>
          <cell r="AG38">
            <v>0</v>
          </cell>
          <cell r="AH38">
            <v>0</v>
          </cell>
          <cell r="AI38">
            <v>0</v>
          </cell>
          <cell r="AJ38">
            <v>0</v>
          </cell>
          <cell r="AK38">
            <v>0</v>
          </cell>
          <cell r="AL38">
            <v>0</v>
          </cell>
          <cell r="AM38">
            <v>1</v>
          </cell>
          <cell r="AN38" t="str">
            <v>never resealed</v>
          </cell>
          <cell r="BO38" t="str">
            <v>RS 094</v>
          </cell>
          <cell r="BP38">
            <v>4.9000000000000004</v>
          </cell>
          <cell r="BQ38">
            <v>6</v>
          </cell>
          <cell r="BR38" t="str">
            <v>R</v>
          </cell>
          <cell r="BS38" t="str">
            <v>C</v>
          </cell>
          <cell r="BT38">
            <v>0</v>
          </cell>
          <cell r="BU38" t="str">
            <v>DS</v>
          </cell>
          <cell r="BV38" t="str">
            <v/>
          </cell>
          <cell r="BW38">
            <v>1</v>
          </cell>
          <cell r="BX38">
            <v>15</v>
          </cell>
          <cell r="BY38" t="str">
            <v xml:space="preserve"> </v>
          </cell>
          <cell r="BZ38">
            <v>1</v>
          </cell>
          <cell r="CA38">
            <v>5</v>
          </cell>
          <cell r="CB38">
            <v>1.677</v>
          </cell>
          <cell r="CC38">
            <v>2.868769501466276</v>
          </cell>
          <cell r="CD38">
            <v>0</v>
          </cell>
          <cell r="CE38">
            <v>0</v>
          </cell>
          <cell r="CF38">
            <v>0</v>
          </cell>
          <cell r="CG38">
            <v>0</v>
          </cell>
          <cell r="CH38">
            <v>0</v>
          </cell>
          <cell r="CI38">
            <v>0.21</v>
          </cell>
          <cell r="CJ38">
            <v>7.000000000000001E-4</v>
          </cell>
          <cell r="CK38">
            <v>7.000000000000001E-4</v>
          </cell>
          <cell r="CL38">
            <v>0</v>
          </cell>
          <cell r="CM38">
            <v>2.7138461538461539E-4</v>
          </cell>
          <cell r="CN38">
            <v>2.7138461538461539E-4</v>
          </cell>
          <cell r="CO38">
            <v>0</v>
          </cell>
          <cell r="CP38">
            <v>0</v>
          </cell>
          <cell r="CQ38">
            <v>2.8690408860816605</v>
          </cell>
          <cell r="CR38">
            <v>0</v>
          </cell>
          <cell r="CS38">
            <v>1</v>
          </cell>
          <cell r="CT38">
            <v>0</v>
          </cell>
          <cell r="CU38">
            <v>0</v>
          </cell>
          <cell r="CV38">
            <v>9</v>
          </cell>
          <cell r="CW38">
            <v>9</v>
          </cell>
          <cell r="CX38" t="str">
            <v xml:space="preserve"> </v>
          </cell>
          <cell r="CY38">
            <v>1.1000000000000001</v>
          </cell>
          <cell r="CZ38">
            <v>1.2</v>
          </cell>
          <cell r="DA38">
            <v>1</v>
          </cell>
          <cell r="DB38">
            <v>400</v>
          </cell>
          <cell r="DC38">
            <v>188</v>
          </cell>
          <cell r="DD38">
            <v>104</v>
          </cell>
          <cell r="DE38">
            <v>30</v>
          </cell>
          <cell r="DF38">
            <v>46</v>
          </cell>
          <cell r="DG38">
            <v>8</v>
          </cell>
          <cell r="DH38">
            <v>4</v>
          </cell>
          <cell r="DI38">
            <v>20</v>
          </cell>
        </row>
        <row r="39">
          <cell r="A39" t="str">
            <v>RS 090</v>
          </cell>
          <cell r="B39">
            <v>90</v>
          </cell>
          <cell r="C39" t="str">
            <v>S</v>
          </cell>
          <cell r="D39" t="str">
            <v>T</v>
          </cell>
          <cell r="E39" t="str">
            <v>Chigaru - Ndeka</v>
          </cell>
          <cell r="F39" t="str">
            <v>M01</v>
          </cell>
          <cell r="G39">
            <v>37</v>
          </cell>
          <cell r="H39">
            <v>12</v>
          </cell>
          <cell r="I39" t="str">
            <v>R</v>
          </cell>
          <cell r="J39" t="str">
            <v>BLANTYRE</v>
          </cell>
          <cell r="K39">
            <v>9</v>
          </cell>
          <cell r="L39">
            <v>0</v>
          </cell>
          <cell r="W39">
            <v>87</v>
          </cell>
          <cell r="X39" t="str">
            <v>DS</v>
          </cell>
          <cell r="Y39">
            <v>200</v>
          </cell>
          <cell r="Z39" t="str">
            <v>GR</v>
          </cell>
          <cell r="AA39">
            <v>200</v>
          </cell>
          <cell r="AB39" t="str">
            <v>GR</v>
          </cell>
          <cell r="AC39">
            <v>16</v>
          </cell>
          <cell r="AD39" t="str">
            <v>VR</v>
          </cell>
          <cell r="AE39">
            <v>0</v>
          </cell>
          <cell r="AF39">
            <v>0</v>
          </cell>
          <cell r="AG39">
            <v>0</v>
          </cell>
          <cell r="AH39">
            <v>0</v>
          </cell>
          <cell r="AI39">
            <v>0</v>
          </cell>
          <cell r="AJ39">
            <v>0</v>
          </cell>
          <cell r="AK39">
            <v>0</v>
          </cell>
          <cell r="AL39">
            <v>0</v>
          </cell>
          <cell r="AM39">
            <v>1</v>
          </cell>
          <cell r="AN39" t="str">
            <v>never resealed</v>
          </cell>
          <cell r="BO39" t="str">
            <v>RS 090</v>
          </cell>
          <cell r="BP39">
            <v>12</v>
          </cell>
          <cell r="BQ39">
            <v>6.7</v>
          </cell>
          <cell r="BR39" t="str">
            <v>R</v>
          </cell>
          <cell r="BS39" t="str">
            <v>C</v>
          </cell>
          <cell r="BT39">
            <v>0</v>
          </cell>
          <cell r="BU39" t="str">
            <v>DS</v>
          </cell>
          <cell r="BV39" t="str">
            <v/>
          </cell>
          <cell r="BW39">
            <v>1</v>
          </cell>
          <cell r="BX39">
            <v>15</v>
          </cell>
          <cell r="BY39" t="str">
            <v xml:space="preserve"> </v>
          </cell>
          <cell r="BZ39">
            <v>1</v>
          </cell>
          <cell r="CA39">
            <v>16</v>
          </cell>
          <cell r="CB39">
            <v>1.9770000000000001</v>
          </cell>
          <cell r="CC39">
            <v>3.1605583577712615</v>
          </cell>
          <cell r="CD39">
            <v>40</v>
          </cell>
          <cell r="CE39">
            <v>12</v>
          </cell>
          <cell r="CF39">
            <v>0</v>
          </cell>
          <cell r="CG39">
            <v>40</v>
          </cell>
          <cell r="CH39">
            <v>12</v>
          </cell>
          <cell r="CI39">
            <v>0.67</v>
          </cell>
          <cell r="CJ39">
            <v>2E-3</v>
          </cell>
          <cell r="CK39">
            <v>2E-3</v>
          </cell>
          <cell r="CL39">
            <v>0</v>
          </cell>
          <cell r="CM39">
            <v>7.7538461538461539E-4</v>
          </cell>
          <cell r="CN39">
            <v>7.7538461538461539E-4</v>
          </cell>
          <cell r="CO39">
            <v>0</v>
          </cell>
          <cell r="CP39">
            <v>0</v>
          </cell>
          <cell r="CQ39">
            <v>3.1613337423866459</v>
          </cell>
          <cell r="CR39">
            <v>10</v>
          </cell>
          <cell r="CS39">
            <v>1</v>
          </cell>
          <cell r="CT39">
            <v>0</v>
          </cell>
          <cell r="CU39">
            <v>0</v>
          </cell>
          <cell r="CV39">
            <v>11</v>
          </cell>
          <cell r="CW39">
            <v>11</v>
          </cell>
          <cell r="CX39" t="str">
            <v xml:space="preserve"> </v>
          </cell>
          <cell r="CY39">
            <v>2</v>
          </cell>
          <cell r="CZ39">
            <v>2</v>
          </cell>
          <cell r="DA39">
            <v>1</v>
          </cell>
          <cell r="DB39">
            <v>400</v>
          </cell>
          <cell r="DC39">
            <v>188</v>
          </cell>
          <cell r="DD39">
            <v>104</v>
          </cell>
          <cell r="DE39">
            <v>30</v>
          </cell>
          <cell r="DF39">
            <v>46</v>
          </cell>
          <cell r="DG39">
            <v>8</v>
          </cell>
          <cell r="DH39">
            <v>4</v>
          </cell>
          <cell r="DI39">
            <v>20</v>
          </cell>
        </row>
        <row r="40">
          <cell r="A40" t="str">
            <v>RS 098</v>
          </cell>
          <cell r="B40">
            <v>98</v>
          </cell>
          <cell r="C40" t="str">
            <v>S</v>
          </cell>
          <cell r="D40" t="str">
            <v>T</v>
          </cell>
          <cell r="E40" t="str">
            <v>Ndeka - Lirangwe</v>
          </cell>
          <cell r="F40" t="str">
            <v>M01</v>
          </cell>
          <cell r="G40">
            <v>38</v>
          </cell>
          <cell r="H40">
            <v>10.9</v>
          </cell>
          <cell r="I40" t="str">
            <v>R</v>
          </cell>
          <cell r="J40" t="str">
            <v>BLANTYRE</v>
          </cell>
          <cell r="K40">
            <v>9</v>
          </cell>
          <cell r="L40">
            <v>0</v>
          </cell>
          <cell r="W40">
            <v>89</v>
          </cell>
          <cell r="X40" t="str">
            <v>DS</v>
          </cell>
          <cell r="Y40">
            <v>200</v>
          </cell>
          <cell r="Z40" t="str">
            <v>SB</v>
          </cell>
          <cell r="AA40">
            <v>150</v>
          </cell>
          <cell r="AB40" t="str">
            <v>GR</v>
          </cell>
          <cell r="AC40">
            <v>5</v>
          </cell>
          <cell r="AD40" t="str">
            <v>VR</v>
          </cell>
          <cell r="AE40">
            <v>0</v>
          </cell>
          <cell r="AF40">
            <v>0</v>
          </cell>
          <cell r="AG40">
            <v>0</v>
          </cell>
          <cell r="AH40">
            <v>0</v>
          </cell>
          <cell r="AI40">
            <v>0</v>
          </cell>
          <cell r="AJ40">
            <v>0</v>
          </cell>
          <cell r="AK40">
            <v>0</v>
          </cell>
          <cell r="AL40">
            <v>0</v>
          </cell>
          <cell r="AM40">
            <v>1</v>
          </cell>
          <cell r="AN40" t="str">
            <v>never resealed</v>
          </cell>
          <cell r="BO40" t="str">
            <v>RS 098</v>
          </cell>
          <cell r="BP40">
            <v>10.9</v>
          </cell>
          <cell r="BQ40">
            <v>6.7</v>
          </cell>
          <cell r="BR40" t="str">
            <v>R</v>
          </cell>
          <cell r="BS40" t="str">
            <v>C</v>
          </cell>
          <cell r="BT40">
            <v>0</v>
          </cell>
          <cell r="BU40" t="str">
            <v>DS</v>
          </cell>
          <cell r="BV40" t="str">
            <v/>
          </cell>
          <cell r="BW40">
            <v>1</v>
          </cell>
          <cell r="BX40">
            <v>15</v>
          </cell>
          <cell r="BY40" t="str">
            <v xml:space="preserve"> </v>
          </cell>
          <cell r="BZ40">
            <v>1</v>
          </cell>
          <cell r="CA40">
            <v>5</v>
          </cell>
          <cell r="CB40">
            <v>1.677</v>
          </cell>
          <cell r="CC40">
            <v>3.1</v>
          </cell>
          <cell r="CD40">
            <v>20</v>
          </cell>
          <cell r="CE40">
            <v>0</v>
          </cell>
          <cell r="CF40">
            <v>0</v>
          </cell>
          <cell r="CG40">
            <v>20</v>
          </cell>
          <cell r="CH40">
            <v>0</v>
          </cell>
          <cell r="CI40">
            <v>0.2</v>
          </cell>
          <cell r="CJ40">
            <v>5.9701492537313444E-4</v>
          </cell>
          <cell r="CK40">
            <v>5.9701492537313444E-4</v>
          </cell>
          <cell r="CL40">
            <v>0</v>
          </cell>
          <cell r="CM40">
            <v>2.3145809414466134E-4</v>
          </cell>
          <cell r="CN40">
            <v>2.3145809414466134E-4</v>
          </cell>
          <cell r="CO40">
            <v>0</v>
          </cell>
          <cell r="CP40">
            <v>0</v>
          </cell>
          <cell r="CQ40">
            <v>3.1002314580941448</v>
          </cell>
          <cell r="CR40">
            <v>15</v>
          </cell>
          <cell r="CS40">
            <v>1</v>
          </cell>
          <cell r="CT40">
            <v>0</v>
          </cell>
          <cell r="CU40">
            <v>0</v>
          </cell>
          <cell r="CV40">
            <v>9</v>
          </cell>
          <cell r="CW40">
            <v>9</v>
          </cell>
          <cell r="CX40" t="str">
            <v xml:space="preserve"> </v>
          </cell>
          <cell r="CY40">
            <v>2</v>
          </cell>
          <cell r="CZ40">
            <v>2</v>
          </cell>
          <cell r="DA40">
            <v>1.3</v>
          </cell>
          <cell r="DB40">
            <v>600</v>
          </cell>
          <cell r="DC40">
            <v>282</v>
          </cell>
          <cell r="DD40">
            <v>156</v>
          </cell>
          <cell r="DE40">
            <v>45</v>
          </cell>
          <cell r="DF40">
            <v>69</v>
          </cell>
          <cell r="DG40">
            <v>12</v>
          </cell>
          <cell r="DH40">
            <v>6</v>
          </cell>
          <cell r="DI40">
            <v>30</v>
          </cell>
        </row>
        <row r="41">
          <cell r="A41" t="str">
            <v>RS 096</v>
          </cell>
          <cell r="B41">
            <v>96</v>
          </cell>
          <cell r="C41" t="str">
            <v>S</v>
          </cell>
          <cell r="D41" t="str">
            <v>T</v>
          </cell>
          <cell r="E41" t="str">
            <v>Lirangwe - Chirimba</v>
          </cell>
          <cell r="F41" t="str">
            <v>M01</v>
          </cell>
          <cell r="G41">
            <v>39</v>
          </cell>
          <cell r="H41">
            <v>22.5</v>
          </cell>
          <cell r="I41" t="str">
            <v>R</v>
          </cell>
          <cell r="J41" t="str">
            <v>BLANTYRE</v>
          </cell>
          <cell r="K41">
            <v>9</v>
          </cell>
          <cell r="L41">
            <v>0</v>
          </cell>
          <cell r="W41">
            <v>89</v>
          </cell>
          <cell r="X41" t="str">
            <v>DS</v>
          </cell>
          <cell r="Y41">
            <v>200</v>
          </cell>
          <cell r="Z41" t="str">
            <v>SB</v>
          </cell>
          <cell r="AA41">
            <v>150</v>
          </cell>
          <cell r="AB41" t="str">
            <v>GR</v>
          </cell>
          <cell r="AC41">
            <v>5</v>
          </cell>
          <cell r="AD41" t="str">
            <v>VR</v>
          </cell>
          <cell r="AE41">
            <v>0</v>
          </cell>
          <cell r="AF41">
            <v>0</v>
          </cell>
          <cell r="AG41">
            <v>0</v>
          </cell>
          <cell r="AH41">
            <v>0</v>
          </cell>
          <cell r="AI41">
            <v>0</v>
          </cell>
          <cell r="AJ41">
            <v>0</v>
          </cell>
          <cell r="AK41">
            <v>0</v>
          </cell>
          <cell r="AL41">
            <v>0</v>
          </cell>
          <cell r="AM41">
            <v>1</v>
          </cell>
          <cell r="AN41" t="str">
            <v>never resealed</v>
          </cell>
          <cell r="BO41" t="str">
            <v>RS 096</v>
          </cell>
          <cell r="BP41">
            <v>22.5</v>
          </cell>
          <cell r="BQ41">
            <v>6.7</v>
          </cell>
          <cell r="BR41" t="str">
            <v>R</v>
          </cell>
          <cell r="BS41" t="str">
            <v>C</v>
          </cell>
          <cell r="BT41">
            <v>0</v>
          </cell>
          <cell r="BU41" t="str">
            <v>DS</v>
          </cell>
          <cell r="BV41" t="str">
            <v/>
          </cell>
          <cell r="BW41">
            <v>1</v>
          </cell>
          <cell r="BX41">
            <v>15</v>
          </cell>
          <cell r="BY41" t="str">
            <v xml:space="preserve"> </v>
          </cell>
          <cell r="BZ41">
            <v>1</v>
          </cell>
          <cell r="CA41">
            <v>5</v>
          </cell>
          <cell r="CB41">
            <v>1.677</v>
          </cell>
          <cell r="CC41">
            <v>3.0335055718475079</v>
          </cell>
          <cell r="CD41">
            <v>60</v>
          </cell>
          <cell r="CE41">
            <v>12</v>
          </cell>
          <cell r="CF41">
            <v>0</v>
          </cell>
          <cell r="CG41">
            <v>60</v>
          </cell>
          <cell r="CH41">
            <v>12</v>
          </cell>
          <cell r="CI41">
            <v>2</v>
          </cell>
          <cell r="CJ41">
            <v>5.9701492537313433E-3</v>
          </cell>
          <cell r="CK41">
            <v>5.9701492537313433E-3</v>
          </cell>
          <cell r="CL41">
            <v>0</v>
          </cell>
          <cell r="CM41">
            <v>2.3145809414466131E-3</v>
          </cell>
          <cell r="CN41">
            <v>2.3145809414466131E-3</v>
          </cell>
          <cell r="CO41">
            <v>0</v>
          </cell>
          <cell r="CP41">
            <v>0</v>
          </cell>
          <cell r="CQ41">
            <v>3.0358201527889546</v>
          </cell>
          <cell r="CR41">
            <v>5</v>
          </cell>
          <cell r="CS41">
            <v>1</v>
          </cell>
          <cell r="CT41">
            <v>0</v>
          </cell>
          <cell r="CU41">
            <v>0</v>
          </cell>
          <cell r="CV41">
            <v>9</v>
          </cell>
          <cell r="CW41">
            <v>9</v>
          </cell>
          <cell r="CX41" t="str">
            <v xml:space="preserve"> </v>
          </cell>
          <cell r="CY41">
            <v>1.5</v>
          </cell>
          <cell r="CZ41">
            <v>2</v>
          </cell>
          <cell r="DA41">
            <v>2</v>
          </cell>
          <cell r="DB41">
            <v>600</v>
          </cell>
          <cell r="DC41">
            <v>282</v>
          </cell>
          <cell r="DD41">
            <v>156</v>
          </cell>
          <cell r="DE41">
            <v>45</v>
          </cell>
          <cell r="DF41">
            <v>69</v>
          </cell>
          <cell r="DG41">
            <v>12</v>
          </cell>
          <cell r="DH41">
            <v>6</v>
          </cell>
          <cell r="DI41">
            <v>30</v>
          </cell>
        </row>
        <row r="42">
          <cell r="A42" t="str">
            <v>RS 095</v>
          </cell>
          <cell r="B42">
            <v>95</v>
          </cell>
          <cell r="C42" t="str">
            <v>S</v>
          </cell>
          <cell r="D42" t="str">
            <v>T</v>
          </cell>
          <cell r="E42" t="str">
            <v>Chirimba - Blantyre</v>
          </cell>
          <cell r="F42" t="str">
            <v>M01</v>
          </cell>
          <cell r="G42">
            <v>40</v>
          </cell>
          <cell r="H42">
            <v>10.4</v>
          </cell>
          <cell r="I42" t="str">
            <v>R</v>
          </cell>
          <cell r="J42" t="str">
            <v>BLANTYRE</v>
          </cell>
          <cell r="K42">
            <v>9</v>
          </cell>
          <cell r="L42">
            <v>0</v>
          </cell>
          <cell r="W42">
            <v>89</v>
          </cell>
          <cell r="X42" t="str">
            <v>DS</v>
          </cell>
          <cell r="Y42">
            <v>200</v>
          </cell>
          <cell r="Z42" t="str">
            <v>SB</v>
          </cell>
          <cell r="AA42">
            <v>150</v>
          </cell>
          <cell r="AB42" t="str">
            <v>GR</v>
          </cell>
          <cell r="AC42">
            <v>5</v>
          </cell>
          <cell r="AD42" t="str">
            <v>VR</v>
          </cell>
          <cell r="AE42">
            <v>0</v>
          </cell>
          <cell r="AF42">
            <v>0</v>
          </cell>
          <cell r="AG42">
            <v>0</v>
          </cell>
          <cell r="AH42">
            <v>0</v>
          </cell>
          <cell r="AI42">
            <v>0</v>
          </cell>
          <cell r="AJ42">
            <v>0</v>
          </cell>
          <cell r="AK42">
            <v>0</v>
          </cell>
          <cell r="AL42">
            <v>0</v>
          </cell>
          <cell r="AM42">
            <v>1</v>
          </cell>
          <cell r="AN42" t="str">
            <v>never resealed</v>
          </cell>
          <cell r="BO42" t="str">
            <v>RS 095</v>
          </cell>
          <cell r="BP42">
            <v>10.4</v>
          </cell>
          <cell r="BQ42">
            <v>6.7</v>
          </cell>
          <cell r="BR42" t="str">
            <v>R</v>
          </cell>
          <cell r="BS42" t="str">
            <v>C</v>
          </cell>
          <cell r="BT42">
            <v>0</v>
          </cell>
          <cell r="BU42" t="str">
            <v>DS</v>
          </cell>
          <cell r="BV42" t="str">
            <v/>
          </cell>
          <cell r="BW42">
            <v>1</v>
          </cell>
          <cell r="BX42">
            <v>15</v>
          </cell>
          <cell r="BY42" t="str">
            <v xml:space="preserve"> </v>
          </cell>
          <cell r="BZ42">
            <v>1</v>
          </cell>
          <cell r="CA42">
            <v>5</v>
          </cell>
          <cell r="CB42">
            <v>1.677</v>
          </cell>
          <cell r="CC42">
            <v>4.1772032258064513</v>
          </cell>
          <cell r="CD42">
            <v>75</v>
          </cell>
          <cell r="CE42">
            <v>38</v>
          </cell>
          <cell r="CF42">
            <v>23</v>
          </cell>
          <cell r="CG42">
            <v>52</v>
          </cell>
          <cell r="CH42">
            <v>15</v>
          </cell>
          <cell r="CI42">
            <v>2.5</v>
          </cell>
          <cell r="CJ42">
            <v>7.462686567164179E-3</v>
          </cell>
          <cell r="CK42">
            <v>10</v>
          </cell>
          <cell r="CL42">
            <v>23</v>
          </cell>
          <cell r="CM42">
            <v>0.25497244546498277</v>
          </cell>
          <cell r="CN42">
            <v>0.25497244546498277</v>
          </cell>
          <cell r="CO42">
            <v>0</v>
          </cell>
          <cell r="CP42">
            <v>0</v>
          </cell>
          <cell r="CQ42">
            <v>4.432175671271434</v>
          </cell>
          <cell r="CR42">
            <v>5</v>
          </cell>
          <cell r="CS42">
            <v>1</v>
          </cell>
          <cell r="CT42">
            <v>0</v>
          </cell>
          <cell r="CU42">
            <v>0</v>
          </cell>
          <cell r="CV42">
            <v>9</v>
          </cell>
          <cell r="CW42">
            <v>9</v>
          </cell>
          <cell r="CX42" t="str">
            <v xml:space="preserve"> </v>
          </cell>
          <cell r="CY42">
            <v>3</v>
          </cell>
          <cell r="CZ42">
            <v>2.8</v>
          </cell>
          <cell r="DA42">
            <v>1.1000000000000001</v>
          </cell>
          <cell r="DB42">
            <v>900</v>
          </cell>
          <cell r="DC42">
            <v>423</v>
          </cell>
          <cell r="DD42">
            <v>234</v>
          </cell>
          <cell r="DE42">
            <v>68</v>
          </cell>
          <cell r="DF42">
            <v>104</v>
          </cell>
          <cell r="DG42">
            <v>18</v>
          </cell>
          <cell r="DH42">
            <v>9</v>
          </cell>
          <cell r="DI42">
            <v>45</v>
          </cell>
        </row>
        <row r="43">
          <cell r="A43" t="str">
            <v>RS 092</v>
          </cell>
          <cell r="B43">
            <v>92</v>
          </cell>
          <cell r="C43" t="str">
            <v>S</v>
          </cell>
          <cell r="D43" t="str">
            <v>T</v>
          </cell>
          <cell r="E43" t="str">
            <v>Blantyre - Bango</v>
          </cell>
          <cell r="F43" t="str">
            <v>M01</v>
          </cell>
          <cell r="G43">
            <v>41</v>
          </cell>
          <cell r="H43">
            <v>7.4</v>
          </cell>
          <cell r="I43" t="str">
            <v>R</v>
          </cell>
          <cell r="J43" t="str">
            <v>BLANTYRE</v>
          </cell>
          <cell r="K43">
            <v>10</v>
          </cell>
          <cell r="L43">
            <v>0</v>
          </cell>
          <cell r="W43">
            <v>80</v>
          </cell>
          <cell r="X43" t="str">
            <v>DS</v>
          </cell>
          <cell r="Y43">
            <v>150</v>
          </cell>
          <cell r="Z43" t="str">
            <v>SB</v>
          </cell>
          <cell r="AA43">
            <v>150</v>
          </cell>
          <cell r="AB43" t="str">
            <v>GR</v>
          </cell>
          <cell r="AC43">
            <v>12</v>
          </cell>
          <cell r="AD43" t="str">
            <v>VR</v>
          </cell>
          <cell r="AE43">
            <v>0</v>
          </cell>
          <cell r="AF43">
            <v>0</v>
          </cell>
          <cell r="AG43">
            <v>0</v>
          </cell>
          <cell r="AH43">
            <v>0</v>
          </cell>
          <cell r="AI43">
            <v>0</v>
          </cell>
          <cell r="AJ43">
            <v>0</v>
          </cell>
          <cell r="AK43">
            <v>0</v>
          </cell>
          <cell r="AL43">
            <v>0</v>
          </cell>
          <cell r="AM43">
            <v>1</v>
          </cell>
          <cell r="AN43" t="str">
            <v>never resealed</v>
          </cell>
          <cell r="BO43" t="str">
            <v>RS 092</v>
          </cell>
          <cell r="BP43">
            <v>7.4</v>
          </cell>
          <cell r="BQ43">
            <v>6</v>
          </cell>
          <cell r="BR43" t="str">
            <v>R</v>
          </cell>
          <cell r="BS43" t="str">
            <v>C</v>
          </cell>
          <cell r="BT43">
            <v>0</v>
          </cell>
          <cell r="BU43" t="str">
            <v>DS</v>
          </cell>
          <cell r="BV43" t="str">
            <v/>
          </cell>
          <cell r="BW43">
            <v>1</v>
          </cell>
          <cell r="BX43">
            <v>15</v>
          </cell>
          <cell r="BY43" t="str">
            <v xml:space="preserve"> </v>
          </cell>
          <cell r="BZ43">
            <v>1</v>
          </cell>
          <cell r="CA43">
            <v>12</v>
          </cell>
          <cell r="CB43">
            <v>1.677</v>
          </cell>
          <cell r="CC43">
            <v>5.69</v>
          </cell>
          <cell r="CD43">
            <v>85</v>
          </cell>
          <cell r="CE43">
            <v>51</v>
          </cell>
          <cell r="CF43">
            <v>36</v>
          </cell>
          <cell r="CG43">
            <v>49</v>
          </cell>
          <cell r="CH43">
            <v>15</v>
          </cell>
          <cell r="CI43">
            <v>600</v>
          </cell>
          <cell r="CJ43">
            <v>2</v>
          </cell>
          <cell r="CK43">
            <v>10</v>
          </cell>
          <cell r="CL43">
            <v>36</v>
          </cell>
          <cell r="CM43">
            <v>1.0935384615384616</v>
          </cell>
          <cell r="CN43">
            <v>1.0935384615384616</v>
          </cell>
          <cell r="CO43">
            <v>0</v>
          </cell>
          <cell r="CP43">
            <v>0</v>
          </cell>
          <cell r="CQ43">
            <v>6.7835384615384617</v>
          </cell>
          <cell r="CR43">
            <v>0</v>
          </cell>
          <cell r="CS43">
            <v>1</v>
          </cell>
          <cell r="CT43">
            <v>0</v>
          </cell>
          <cell r="CU43">
            <v>0</v>
          </cell>
          <cell r="CV43">
            <v>18</v>
          </cell>
          <cell r="CW43">
            <v>18</v>
          </cell>
          <cell r="CX43" t="str">
            <v xml:space="preserve"> </v>
          </cell>
          <cell r="CY43">
            <v>3</v>
          </cell>
          <cell r="CZ43">
            <v>3</v>
          </cell>
          <cell r="DA43">
            <v>2</v>
          </cell>
          <cell r="DB43">
            <v>500</v>
          </cell>
          <cell r="DC43">
            <v>235</v>
          </cell>
          <cell r="DD43">
            <v>130</v>
          </cell>
          <cell r="DE43">
            <v>38</v>
          </cell>
          <cell r="DF43">
            <v>58</v>
          </cell>
          <cell r="DG43">
            <v>10</v>
          </cell>
          <cell r="DH43">
            <v>5</v>
          </cell>
          <cell r="DI43">
            <v>25</v>
          </cell>
        </row>
        <row r="44">
          <cell r="A44" t="str">
            <v>RS 104</v>
          </cell>
          <cell r="B44">
            <v>104</v>
          </cell>
          <cell r="C44" t="str">
            <v>S</v>
          </cell>
          <cell r="D44" t="str">
            <v>T</v>
          </cell>
          <cell r="E44" t="str">
            <v>Bango - Mirale Police Post</v>
          </cell>
          <cell r="F44" t="str">
            <v>M01</v>
          </cell>
          <cell r="G44">
            <v>42</v>
          </cell>
          <cell r="H44">
            <v>11.4</v>
          </cell>
          <cell r="I44" t="str">
            <v>R</v>
          </cell>
          <cell r="J44" t="str">
            <v>BLANTYRE</v>
          </cell>
          <cell r="K44">
            <v>9</v>
          </cell>
          <cell r="L44">
            <v>0</v>
          </cell>
          <cell r="W44">
            <v>80</v>
          </cell>
          <cell r="X44" t="str">
            <v>DS</v>
          </cell>
          <cell r="Y44">
            <v>150</v>
          </cell>
          <cell r="Z44" t="str">
            <v>SB</v>
          </cell>
          <cell r="AA44">
            <v>100</v>
          </cell>
          <cell r="AB44" t="str">
            <v>GR</v>
          </cell>
          <cell r="AC44">
            <v>12</v>
          </cell>
          <cell r="AD44" t="str">
            <v>VR</v>
          </cell>
          <cell r="AE44">
            <v>0</v>
          </cell>
          <cell r="AF44">
            <v>0</v>
          </cell>
          <cell r="AG44">
            <v>0</v>
          </cell>
          <cell r="AH44">
            <v>0</v>
          </cell>
          <cell r="AI44">
            <v>0</v>
          </cell>
          <cell r="AJ44">
            <v>0</v>
          </cell>
          <cell r="AK44">
            <v>0</v>
          </cell>
          <cell r="AL44">
            <v>0</v>
          </cell>
          <cell r="AM44">
            <v>1</v>
          </cell>
          <cell r="AN44" t="str">
            <v>never resealed</v>
          </cell>
          <cell r="BO44" t="str">
            <v>RS 104</v>
          </cell>
          <cell r="BP44">
            <v>11.4</v>
          </cell>
          <cell r="BQ44">
            <v>6</v>
          </cell>
          <cell r="BR44" t="str">
            <v>R</v>
          </cell>
          <cell r="BS44" t="str">
            <v>C</v>
          </cell>
          <cell r="BT44">
            <v>0</v>
          </cell>
          <cell r="BU44" t="str">
            <v>DS</v>
          </cell>
          <cell r="BV44" t="str">
            <v/>
          </cell>
          <cell r="BW44">
            <v>1</v>
          </cell>
          <cell r="BX44">
            <v>15</v>
          </cell>
          <cell r="BY44" t="str">
            <v xml:space="preserve"> </v>
          </cell>
          <cell r="BZ44">
            <v>1</v>
          </cell>
          <cell r="CA44">
            <v>12</v>
          </cell>
          <cell r="CB44">
            <v>1.177</v>
          </cell>
          <cell r="CC44">
            <v>5.1370979472140768</v>
          </cell>
          <cell r="CD44">
            <v>90</v>
          </cell>
          <cell r="CE44">
            <v>55</v>
          </cell>
          <cell r="CF44">
            <v>40</v>
          </cell>
          <cell r="CG44">
            <v>50</v>
          </cell>
          <cell r="CH44">
            <v>15</v>
          </cell>
          <cell r="CI44">
            <v>25</v>
          </cell>
          <cell r="CJ44">
            <v>8.3333333333333343E-2</v>
          </cell>
          <cell r="CK44">
            <v>10</v>
          </cell>
          <cell r="CL44">
            <v>40</v>
          </cell>
          <cell r="CM44">
            <v>0.39608974358974353</v>
          </cell>
          <cell r="CN44">
            <v>0.39608974358974353</v>
          </cell>
          <cell r="CO44">
            <v>0</v>
          </cell>
          <cell r="CP44">
            <v>0</v>
          </cell>
          <cell r="CQ44">
            <v>5.5331876908038202</v>
          </cell>
          <cell r="CR44">
            <v>60</v>
          </cell>
          <cell r="CS44">
            <v>1</v>
          </cell>
          <cell r="CT44">
            <v>0</v>
          </cell>
          <cell r="CU44">
            <v>0</v>
          </cell>
          <cell r="CV44">
            <v>18</v>
          </cell>
          <cell r="CW44">
            <v>18</v>
          </cell>
          <cell r="CX44" t="str">
            <v xml:space="preserve"> </v>
          </cell>
          <cell r="CY44">
            <v>2</v>
          </cell>
          <cell r="CZ44">
            <v>2</v>
          </cell>
          <cell r="DA44">
            <v>2</v>
          </cell>
          <cell r="DB44">
            <v>400</v>
          </cell>
          <cell r="DC44">
            <v>188</v>
          </cell>
          <cell r="DD44">
            <v>104</v>
          </cell>
          <cell r="DE44">
            <v>30</v>
          </cell>
          <cell r="DF44">
            <v>46</v>
          </cell>
          <cell r="DG44">
            <v>8</v>
          </cell>
          <cell r="DH44">
            <v>4</v>
          </cell>
          <cell r="DI44">
            <v>20</v>
          </cell>
        </row>
        <row r="45">
          <cell r="A45" t="str">
            <v>RS 093</v>
          </cell>
          <cell r="B45">
            <v>93</v>
          </cell>
          <cell r="C45" t="str">
            <v>S</v>
          </cell>
          <cell r="D45" t="str">
            <v>T</v>
          </cell>
          <cell r="E45" t="str">
            <v>Mirale Police Post - Madziabango</v>
          </cell>
          <cell r="F45" t="str">
            <v>M01</v>
          </cell>
          <cell r="G45">
            <v>43</v>
          </cell>
          <cell r="H45">
            <v>7.9</v>
          </cell>
          <cell r="I45" t="str">
            <v>R</v>
          </cell>
          <cell r="J45" t="str">
            <v>BLANTYRE</v>
          </cell>
          <cell r="K45">
            <v>9</v>
          </cell>
          <cell r="L45">
            <v>0</v>
          </cell>
          <cell r="W45">
            <v>80</v>
          </cell>
          <cell r="X45" t="str">
            <v>DS</v>
          </cell>
          <cell r="Y45">
            <v>150</v>
          </cell>
          <cell r="Z45" t="str">
            <v>SB</v>
          </cell>
          <cell r="AA45">
            <v>150</v>
          </cell>
          <cell r="AB45" t="str">
            <v>GR</v>
          </cell>
          <cell r="AC45">
            <v>12</v>
          </cell>
          <cell r="AD45" t="str">
            <v>VR</v>
          </cell>
          <cell r="AE45">
            <v>0</v>
          </cell>
          <cell r="AF45">
            <v>0</v>
          </cell>
          <cell r="AG45">
            <v>0</v>
          </cell>
          <cell r="AH45">
            <v>0</v>
          </cell>
          <cell r="AI45">
            <v>0</v>
          </cell>
          <cell r="AJ45">
            <v>0</v>
          </cell>
          <cell r="AK45">
            <v>0</v>
          </cell>
          <cell r="AL45">
            <v>0</v>
          </cell>
          <cell r="AM45">
            <v>1</v>
          </cell>
          <cell r="AN45" t="str">
            <v>never resealed</v>
          </cell>
          <cell r="BO45" t="str">
            <v>RS 093</v>
          </cell>
          <cell r="BP45">
            <v>7.9</v>
          </cell>
          <cell r="BQ45">
            <v>6</v>
          </cell>
          <cell r="BR45" t="str">
            <v>R</v>
          </cell>
          <cell r="BS45" t="str">
            <v>C</v>
          </cell>
          <cell r="BT45">
            <v>0</v>
          </cell>
          <cell r="BU45" t="str">
            <v>DS</v>
          </cell>
          <cell r="BV45" t="str">
            <v/>
          </cell>
          <cell r="BW45">
            <v>1</v>
          </cell>
          <cell r="BX45">
            <v>15</v>
          </cell>
          <cell r="BY45" t="str">
            <v xml:space="preserve"> </v>
          </cell>
          <cell r="BZ45">
            <v>1</v>
          </cell>
          <cell r="CA45">
            <v>12</v>
          </cell>
          <cell r="CB45">
            <v>1.677</v>
          </cell>
          <cell r="CC45">
            <v>6.7552300377042318</v>
          </cell>
          <cell r="CD45">
            <v>85</v>
          </cell>
          <cell r="CE45">
            <v>50</v>
          </cell>
          <cell r="CF45">
            <v>35</v>
          </cell>
          <cell r="CG45">
            <v>50</v>
          </cell>
          <cell r="CH45">
            <v>15</v>
          </cell>
          <cell r="CI45">
            <v>24</v>
          </cell>
          <cell r="CJ45">
            <v>8.0000000000000016E-2</v>
          </cell>
          <cell r="CK45">
            <v>10</v>
          </cell>
          <cell r="CL45">
            <v>35</v>
          </cell>
          <cell r="CM45">
            <v>0.36175384615384615</v>
          </cell>
          <cell r="CN45">
            <v>0.36175384615384615</v>
          </cell>
          <cell r="CO45">
            <v>0</v>
          </cell>
          <cell r="CP45">
            <v>0</v>
          </cell>
          <cell r="CQ45">
            <v>7.1169838838580777</v>
          </cell>
          <cell r="CR45">
            <v>55</v>
          </cell>
          <cell r="CS45">
            <v>1</v>
          </cell>
          <cell r="CT45">
            <v>0</v>
          </cell>
          <cell r="CU45">
            <v>0</v>
          </cell>
          <cell r="CV45">
            <v>18</v>
          </cell>
          <cell r="CW45">
            <v>18</v>
          </cell>
          <cell r="CX45" t="str">
            <v xml:space="preserve"> </v>
          </cell>
          <cell r="CY45">
            <v>1.8</v>
          </cell>
          <cell r="CZ45">
            <v>2</v>
          </cell>
          <cell r="DA45">
            <v>1.8</v>
          </cell>
          <cell r="DB45">
            <v>400</v>
          </cell>
          <cell r="DC45">
            <v>188</v>
          </cell>
          <cell r="DD45">
            <v>104</v>
          </cell>
          <cell r="DE45">
            <v>30</v>
          </cell>
          <cell r="DF45">
            <v>46</v>
          </cell>
          <cell r="DG45">
            <v>8</v>
          </cell>
          <cell r="DH45">
            <v>4</v>
          </cell>
          <cell r="DI45">
            <v>20</v>
          </cell>
        </row>
        <row r="46">
          <cell r="A46" t="str">
            <v>RS 106</v>
          </cell>
          <cell r="B46">
            <v>106</v>
          </cell>
          <cell r="C46" t="str">
            <v>S</v>
          </cell>
          <cell r="D46" t="str">
            <v>T</v>
          </cell>
          <cell r="E46" t="str">
            <v>Madziabango - Thabwa</v>
          </cell>
          <cell r="F46" t="str">
            <v>M01</v>
          </cell>
          <cell r="G46">
            <v>44</v>
          </cell>
          <cell r="H46">
            <v>11.7</v>
          </cell>
          <cell r="I46" t="str">
            <v>H</v>
          </cell>
          <cell r="J46" t="str">
            <v>CHIKWAWA</v>
          </cell>
          <cell r="K46">
            <v>9</v>
          </cell>
          <cell r="L46">
            <v>0</v>
          </cell>
          <cell r="W46">
            <v>80</v>
          </cell>
          <cell r="X46" t="str">
            <v>DS</v>
          </cell>
          <cell r="Y46">
            <v>150</v>
          </cell>
          <cell r="Z46" t="str">
            <v>SB</v>
          </cell>
          <cell r="AA46">
            <v>100</v>
          </cell>
          <cell r="AB46" t="str">
            <v>GR</v>
          </cell>
          <cell r="AC46">
            <v>12</v>
          </cell>
          <cell r="AD46" t="str">
            <v>VR</v>
          </cell>
          <cell r="AE46">
            <v>0</v>
          </cell>
          <cell r="AF46">
            <v>0</v>
          </cell>
          <cell r="AG46">
            <v>0</v>
          </cell>
          <cell r="AH46">
            <v>0</v>
          </cell>
          <cell r="AI46">
            <v>0</v>
          </cell>
          <cell r="AJ46">
            <v>0</v>
          </cell>
          <cell r="AK46">
            <v>0</v>
          </cell>
          <cell r="AL46">
            <v>0</v>
          </cell>
          <cell r="AM46">
            <v>1</v>
          </cell>
          <cell r="AN46" t="str">
            <v>never resealed</v>
          </cell>
          <cell r="BO46" t="str">
            <v>RS 106</v>
          </cell>
          <cell r="BP46">
            <v>11.7</v>
          </cell>
          <cell r="BQ46">
            <v>6</v>
          </cell>
          <cell r="BR46" t="str">
            <v>H</v>
          </cell>
          <cell r="BS46" t="str">
            <v>C</v>
          </cell>
          <cell r="BT46">
            <v>0</v>
          </cell>
          <cell r="BU46" t="str">
            <v>DS</v>
          </cell>
          <cell r="BV46" t="str">
            <v/>
          </cell>
          <cell r="BW46">
            <v>1</v>
          </cell>
          <cell r="BX46">
            <v>15</v>
          </cell>
          <cell r="BY46" t="str">
            <v xml:space="preserve"> </v>
          </cell>
          <cell r="BZ46">
            <v>1</v>
          </cell>
          <cell r="CA46">
            <v>12</v>
          </cell>
          <cell r="CB46">
            <v>1.177</v>
          </cell>
          <cell r="CC46">
            <v>6.6103543854972013</v>
          </cell>
          <cell r="CD46">
            <v>80</v>
          </cell>
          <cell r="CE46">
            <v>50</v>
          </cell>
          <cell r="CF46">
            <v>35</v>
          </cell>
          <cell r="CG46">
            <v>45</v>
          </cell>
          <cell r="CH46">
            <v>15</v>
          </cell>
          <cell r="CI46">
            <v>23</v>
          </cell>
          <cell r="CJ46">
            <v>7.6666666666666675E-2</v>
          </cell>
          <cell r="CK46">
            <v>10</v>
          </cell>
          <cell r="CL46">
            <v>35</v>
          </cell>
          <cell r="CM46">
            <v>0.36049487179487183</v>
          </cell>
          <cell r="CN46">
            <v>0.36049487179487183</v>
          </cell>
          <cell r="CO46">
            <v>0</v>
          </cell>
          <cell r="CP46">
            <v>0</v>
          </cell>
          <cell r="CQ46">
            <v>6.9708492572920733</v>
          </cell>
          <cell r="CR46">
            <v>50</v>
          </cell>
          <cell r="CS46">
            <v>1</v>
          </cell>
          <cell r="CT46">
            <v>0</v>
          </cell>
          <cell r="CU46">
            <v>0</v>
          </cell>
          <cell r="CV46">
            <v>18</v>
          </cell>
          <cell r="CW46">
            <v>18</v>
          </cell>
          <cell r="CX46" t="str">
            <v xml:space="preserve"> </v>
          </cell>
          <cell r="CY46">
            <v>1.5</v>
          </cell>
          <cell r="CZ46">
            <v>2</v>
          </cell>
          <cell r="DA46">
            <v>1.3</v>
          </cell>
          <cell r="DB46">
            <v>300</v>
          </cell>
          <cell r="DC46">
            <v>141</v>
          </cell>
          <cell r="DD46">
            <v>78</v>
          </cell>
          <cell r="DE46">
            <v>23</v>
          </cell>
          <cell r="DF46">
            <v>35</v>
          </cell>
          <cell r="DG46">
            <v>6</v>
          </cell>
          <cell r="DH46">
            <v>3</v>
          </cell>
          <cell r="DI46">
            <v>15</v>
          </cell>
        </row>
        <row r="47">
          <cell r="A47" t="str">
            <v>RS 102</v>
          </cell>
          <cell r="B47">
            <v>102</v>
          </cell>
          <cell r="C47" t="str">
            <v>S</v>
          </cell>
          <cell r="D47" t="str">
            <v>T</v>
          </cell>
          <cell r="E47" t="str">
            <v>Thabwa - Chikwawa</v>
          </cell>
          <cell r="F47" t="str">
            <v>M01</v>
          </cell>
          <cell r="G47">
            <v>45</v>
          </cell>
          <cell r="H47">
            <v>8.3000000000000007</v>
          </cell>
          <cell r="I47" t="str">
            <v>F</v>
          </cell>
          <cell r="J47" t="str">
            <v>CHIKWAWA</v>
          </cell>
          <cell r="K47">
            <v>9</v>
          </cell>
          <cell r="L47">
            <v>0</v>
          </cell>
          <cell r="W47">
            <v>80</v>
          </cell>
          <cell r="X47" t="str">
            <v>DS</v>
          </cell>
          <cell r="Y47">
            <v>150</v>
          </cell>
          <cell r="Z47" t="str">
            <v>SB</v>
          </cell>
          <cell r="AA47">
            <v>100</v>
          </cell>
          <cell r="AB47" t="str">
            <v>GR</v>
          </cell>
          <cell r="AC47">
            <v>12</v>
          </cell>
          <cell r="AD47" t="str">
            <v>VR</v>
          </cell>
          <cell r="AE47">
            <v>0</v>
          </cell>
          <cell r="AF47">
            <v>0</v>
          </cell>
          <cell r="AG47">
            <v>0</v>
          </cell>
          <cell r="AH47">
            <v>0</v>
          </cell>
          <cell r="AI47">
            <v>0</v>
          </cell>
          <cell r="AJ47">
            <v>0</v>
          </cell>
          <cell r="AK47">
            <v>0</v>
          </cell>
          <cell r="AL47">
            <v>0</v>
          </cell>
          <cell r="AM47">
            <v>1</v>
          </cell>
          <cell r="AN47" t="str">
            <v>never resealed</v>
          </cell>
          <cell r="BO47" t="str">
            <v>RS 102</v>
          </cell>
          <cell r="BP47">
            <v>8.3000000000000007</v>
          </cell>
          <cell r="BQ47">
            <v>6</v>
          </cell>
          <cell r="BR47" t="str">
            <v>F</v>
          </cell>
          <cell r="BS47" t="str">
            <v>C</v>
          </cell>
          <cell r="BT47">
            <v>0</v>
          </cell>
          <cell r="BU47" t="str">
            <v>DS</v>
          </cell>
          <cell r="BV47" t="str">
            <v/>
          </cell>
          <cell r="BW47">
            <v>1</v>
          </cell>
          <cell r="BX47">
            <v>15</v>
          </cell>
          <cell r="BY47" t="str">
            <v xml:space="preserve"> </v>
          </cell>
          <cell r="BZ47">
            <v>1</v>
          </cell>
          <cell r="CA47">
            <v>12</v>
          </cell>
          <cell r="CB47">
            <v>1.177</v>
          </cell>
          <cell r="CC47">
            <v>8.3274964809384162</v>
          </cell>
          <cell r="CD47">
            <v>99</v>
          </cell>
          <cell r="CE47">
            <v>80</v>
          </cell>
          <cell r="CF47">
            <v>65</v>
          </cell>
          <cell r="CG47">
            <v>34</v>
          </cell>
          <cell r="CH47">
            <v>15</v>
          </cell>
          <cell r="CI47">
            <v>85</v>
          </cell>
          <cell r="CJ47">
            <v>0.28333333333333333</v>
          </cell>
          <cell r="CK47">
            <v>10</v>
          </cell>
          <cell r="CL47">
            <v>65</v>
          </cell>
          <cell r="CM47">
            <v>0.63701282051282049</v>
          </cell>
          <cell r="CN47">
            <v>0.63701282051282049</v>
          </cell>
          <cell r="CO47">
            <v>0</v>
          </cell>
          <cell r="CP47">
            <v>0</v>
          </cell>
          <cell r="CQ47">
            <v>8.9645093014512369</v>
          </cell>
          <cell r="CR47">
            <v>75</v>
          </cell>
          <cell r="CS47">
            <v>1</v>
          </cell>
          <cell r="CT47">
            <v>0</v>
          </cell>
          <cell r="CU47">
            <v>0</v>
          </cell>
          <cell r="CV47">
            <v>18</v>
          </cell>
          <cell r="CW47">
            <v>18</v>
          </cell>
          <cell r="CX47" t="str">
            <v xml:space="preserve"> </v>
          </cell>
          <cell r="CY47">
            <v>1.2</v>
          </cell>
          <cell r="CZ47">
            <v>2</v>
          </cell>
          <cell r="DA47">
            <v>1.1000000000000001</v>
          </cell>
          <cell r="DB47">
            <v>500</v>
          </cell>
          <cell r="DC47">
            <v>235</v>
          </cell>
          <cell r="DD47">
            <v>130</v>
          </cell>
          <cell r="DE47">
            <v>38</v>
          </cell>
          <cell r="DF47">
            <v>58</v>
          </cell>
          <cell r="DG47">
            <v>10</v>
          </cell>
          <cell r="DH47">
            <v>5</v>
          </cell>
          <cell r="DI47">
            <v>25</v>
          </cell>
        </row>
        <row r="48">
          <cell r="A48" t="str">
            <v>RS 101</v>
          </cell>
          <cell r="B48">
            <v>101</v>
          </cell>
          <cell r="C48" t="str">
            <v>S</v>
          </cell>
          <cell r="D48" t="str">
            <v>T</v>
          </cell>
          <cell r="E48" t="str">
            <v>Chikwawa - Lengwe T/Off</v>
          </cell>
          <cell r="F48" t="str">
            <v>M01</v>
          </cell>
          <cell r="G48">
            <v>46</v>
          </cell>
          <cell r="H48">
            <v>18.7</v>
          </cell>
          <cell r="I48" t="str">
            <v>F</v>
          </cell>
          <cell r="J48" t="str">
            <v>CHIKWAWA</v>
          </cell>
          <cell r="K48">
            <v>9</v>
          </cell>
          <cell r="L48">
            <v>0</v>
          </cell>
          <cell r="W48">
            <v>78</v>
          </cell>
          <cell r="X48" t="str">
            <v>SA</v>
          </cell>
          <cell r="Y48">
            <v>60</v>
          </cell>
          <cell r="Z48" t="str">
            <v>SB</v>
          </cell>
          <cell r="AA48">
            <v>150</v>
          </cell>
          <cell r="AB48" t="str">
            <v>GR</v>
          </cell>
          <cell r="AC48">
            <v>6</v>
          </cell>
          <cell r="AD48" t="str">
            <v>VR</v>
          </cell>
          <cell r="AE48">
            <v>83</v>
          </cell>
          <cell r="AF48" t="str">
            <v>RC</v>
          </cell>
          <cell r="AG48" t="str">
            <v>ST</v>
          </cell>
          <cell r="AH48">
            <v>15</v>
          </cell>
          <cell r="AI48">
            <v>98</v>
          </cell>
          <cell r="AJ48" t="str">
            <v>RC</v>
          </cell>
          <cell r="AK48" t="str">
            <v>DS</v>
          </cell>
          <cell r="AL48">
            <v>15</v>
          </cell>
          <cell r="AM48">
            <v>1</v>
          </cell>
          <cell r="AN48" t="str">
            <v>under reconstuction</v>
          </cell>
          <cell r="BO48" t="str">
            <v>RS 101</v>
          </cell>
          <cell r="BP48">
            <v>18.7</v>
          </cell>
          <cell r="BQ48" t="str">
            <v>n.a.</v>
          </cell>
          <cell r="BR48" t="str">
            <v>F</v>
          </cell>
          <cell r="BS48" t="str">
            <v>n.a.</v>
          </cell>
          <cell r="BT48">
            <v>0</v>
          </cell>
          <cell r="BU48" t="str">
            <v>DS</v>
          </cell>
          <cell r="BV48" t="str">
            <v/>
          </cell>
          <cell r="BW48">
            <v>1</v>
          </cell>
          <cell r="BX48">
            <v>15</v>
          </cell>
          <cell r="BY48" t="str">
            <v xml:space="preserve"> </v>
          </cell>
          <cell r="BZ48">
            <v>1</v>
          </cell>
          <cell r="CA48">
            <v>6</v>
          </cell>
          <cell r="CB48">
            <v>1.6850000000000001</v>
          </cell>
          <cell r="CC48" t="str">
            <v>Under reconstruction 1998</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t="str">
            <v xml:space="preserve"> </v>
          </cell>
          <cell r="CY48" t="str">
            <v>n.a.</v>
          </cell>
          <cell r="CZ48" t="str">
            <v>n.a.</v>
          </cell>
          <cell r="DA48" t="str">
            <v>n.a.</v>
          </cell>
          <cell r="DB48">
            <v>300</v>
          </cell>
          <cell r="DC48">
            <v>141</v>
          </cell>
          <cell r="DD48">
            <v>78</v>
          </cell>
          <cell r="DE48">
            <v>23</v>
          </cell>
          <cell r="DF48">
            <v>35</v>
          </cell>
          <cell r="DG48">
            <v>6</v>
          </cell>
          <cell r="DH48">
            <v>3</v>
          </cell>
          <cell r="DI48">
            <v>15</v>
          </cell>
        </row>
        <row r="49">
          <cell r="A49" t="str">
            <v>RS 103</v>
          </cell>
          <cell r="B49">
            <v>103</v>
          </cell>
          <cell r="C49" t="str">
            <v>S</v>
          </cell>
          <cell r="D49" t="str">
            <v>T</v>
          </cell>
          <cell r="E49" t="str">
            <v>Lengwe T/Off - Nchalo</v>
          </cell>
          <cell r="F49" t="str">
            <v>M01</v>
          </cell>
          <cell r="G49">
            <v>47</v>
          </cell>
          <cell r="H49">
            <v>8.5</v>
          </cell>
          <cell r="I49" t="str">
            <v>F</v>
          </cell>
          <cell r="J49" t="str">
            <v>CHIKWAWA</v>
          </cell>
          <cell r="K49">
            <v>9</v>
          </cell>
          <cell r="L49">
            <v>0</v>
          </cell>
          <cell r="W49">
            <v>78</v>
          </cell>
          <cell r="X49" t="str">
            <v>SA</v>
          </cell>
          <cell r="Y49">
            <v>60</v>
          </cell>
          <cell r="Z49" t="str">
            <v>SB</v>
          </cell>
          <cell r="AA49">
            <v>150</v>
          </cell>
          <cell r="AB49" t="str">
            <v>GR</v>
          </cell>
          <cell r="AC49">
            <v>6</v>
          </cell>
          <cell r="AD49" t="str">
            <v>VR</v>
          </cell>
          <cell r="AE49">
            <v>83</v>
          </cell>
          <cell r="AF49" t="str">
            <v>RC</v>
          </cell>
          <cell r="AG49" t="str">
            <v>ST</v>
          </cell>
          <cell r="AH49">
            <v>15</v>
          </cell>
          <cell r="AI49">
            <v>98</v>
          </cell>
          <cell r="AJ49" t="str">
            <v>RC</v>
          </cell>
          <cell r="AK49" t="str">
            <v>DS</v>
          </cell>
          <cell r="AL49">
            <v>15</v>
          </cell>
          <cell r="AM49">
            <v>1</v>
          </cell>
          <cell r="AN49" t="str">
            <v>under reconstuction</v>
          </cell>
          <cell r="BO49" t="str">
            <v>RS 103</v>
          </cell>
          <cell r="BP49">
            <v>8.5</v>
          </cell>
          <cell r="BQ49" t="str">
            <v>n.a.</v>
          </cell>
          <cell r="BR49" t="str">
            <v>F</v>
          </cell>
          <cell r="BS49" t="str">
            <v>n.a.</v>
          </cell>
          <cell r="BT49">
            <v>0</v>
          </cell>
          <cell r="BU49" t="str">
            <v>DS</v>
          </cell>
          <cell r="BV49" t="str">
            <v/>
          </cell>
          <cell r="BW49">
            <v>1</v>
          </cell>
          <cell r="BX49">
            <v>15</v>
          </cell>
          <cell r="BY49" t="str">
            <v xml:space="preserve"> </v>
          </cell>
          <cell r="BZ49">
            <v>1</v>
          </cell>
          <cell r="CA49">
            <v>6</v>
          </cell>
          <cell r="CB49">
            <v>1.6850000000000001</v>
          </cell>
          <cell r="CC49" t="str">
            <v>Under reconstruction 1998</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t="str">
            <v xml:space="preserve"> </v>
          </cell>
          <cell r="CY49" t="str">
            <v>n.a.</v>
          </cell>
          <cell r="CZ49" t="str">
            <v>n.a.</v>
          </cell>
          <cell r="DA49" t="str">
            <v>n.a.</v>
          </cell>
          <cell r="DB49">
            <v>300</v>
          </cell>
          <cell r="DC49">
            <v>141</v>
          </cell>
          <cell r="DD49">
            <v>78</v>
          </cell>
          <cell r="DE49">
            <v>23</v>
          </cell>
          <cell r="DF49">
            <v>35</v>
          </cell>
          <cell r="DG49">
            <v>6</v>
          </cell>
          <cell r="DH49">
            <v>3</v>
          </cell>
          <cell r="DI49">
            <v>15</v>
          </cell>
        </row>
        <row r="50">
          <cell r="A50" t="str">
            <v>RS 099</v>
          </cell>
          <cell r="B50">
            <v>99</v>
          </cell>
          <cell r="C50" t="str">
            <v>S</v>
          </cell>
          <cell r="D50" t="str">
            <v>T</v>
          </cell>
          <cell r="E50" t="str">
            <v>Nchalo - Gama</v>
          </cell>
          <cell r="F50" t="str">
            <v>M01</v>
          </cell>
          <cell r="G50">
            <v>48</v>
          </cell>
          <cell r="H50">
            <v>16.899999999999999</v>
          </cell>
          <cell r="I50" t="str">
            <v>F</v>
          </cell>
          <cell r="J50" t="str">
            <v>CHIKWAWA</v>
          </cell>
          <cell r="K50">
            <v>10</v>
          </cell>
          <cell r="L50">
            <v>0</v>
          </cell>
          <cell r="W50">
            <v>78</v>
          </cell>
          <cell r="X50" t="str">
            <v>SA</v>
          </cell>
          <cell r="Y50">
            <v>60</v>
          </cell>
          <cell r="Z50" t="str">
            <v>SB</v>
          </cell>
          <cell r="AA50">
            <v>150</v>
          </cell>
          <cell r="AB50" t="str">
            <v>GR</v>
          </cell>
          <cell r="AC50">
            <v>6</v>
          </cell>
          <cell r="AD50" t="str">
            <v>VR</v>
          </cell>
          <cell r="AE50">
            <v>83</v>
          </cell>
          <cell r="AF50" t="str">
            <v>RC</v>
          </cell>
          <cell r="AG50" t="str">
            <v>ST</v>
          </cell>
          <cell r="AH50">
            <v>15</v>
          </cell>
          <cell r="AI50">
            <v>98</v>
          </cell>
          <cell r="AJ50" t="str">
            <v>RC</v>
          </cell>
          <cell r="AK50" t="str">
            <v>DS</v>
          </cell>
          <cell r="AL50">
            <v>15</v>
          </cell>
          <cell r="AM50">
            <v>1</v>
          </cell>
          <cell r="AN50" t="str">
            <v>under reconstuction</v>
          </cell>
          <cell r="BO50" t="str">
            <v>RS 099</v>
          </cell>
          <cell r="BP50">
            <v>16.899999999999999</v>
          </cell>
          <cell r="BQ50" t="str">
            <v>n.a.</v>
          </cell>
          <cell r="BR50" t="str">
            <v>F</v>
          </cell>
          <cell r="BS50" t="str">
            <v>n.a.</v>
          </cell>
          <cell r="BT50">
            <v>0</v>
          </cell>
          <cell r="BU50" t="str">
            <v>DS</v>
          </cell>
          <cell r="BV50" t="str">
            <v/>
          </cell>
          <cell r="BW50">
            <v>1</v>
          </cell>
          <cell r="BX50">
            <v>15</v>
          </cell>
          <cell r="BY50" t="str">
            <v xml:space="preserve"> </v>
          </cell>
          <cell r="BZ50">
            <v>1</v>
          </cell>
          <cell r="CA50">
            <v>6</v>
          </cell>
          <cell r="CB50">
            <v>1.6850000000000001</v>
          </cell>
          <cell r="CC50" t="str">
            <v>Under reconstruction 1998</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t="str">
            <v xml:space="preserve"> </v>
          </cell>
          <cell r="CY50" t="str">
            <v>n.a.</v>
          </cell>
          <cell r="CZ50" t="str">
            <v>n.a.</v>
          </cell>
          <cell r="DA50" t="str">
            <v>n.a.</v>
          </cell>
          <cell r="DB50">
            <v>300</v>
          </cell>
          <cell r="DC50">
            <v>141</v>
          </cell>
          <cell r="DD50">
            <v>78</v>
          </cell>
          <cell r="DE50">
            <v>23</v>
          </cell>
          <cell r="DF50">
            <v>35</v>
          </cell>
          <cell r="DG50">
            <v>6</v>
          </cell>
          <cell r="DH50">
            <v>3</v>
          </cell>
          <cell r="DI50">
            <v>15</v>
          </cell>
        </row>
        <row r="51">
          <cell r="A51" t="str">
            <v>RS 100</v>
          </cell>
          <cell r="B51">
            <v>100</v>
          </cell>
          <cell r="C51" t="str">
            <v>S</v>
          </cell>
          <cell r="D51" t="str">
            <v>T</v>
          </cell>
          <cell r="E51" t="str">
            <v>Gama - Ngabu</v>
          </cell>
          <cell r="F51" t="str">
            <v>M01</v>
          </cell>
          <cell r="G51">
            <v>49</v>
          </cell>
          <cell r="H51">
            <v>7</v>
          </cell>
          <cell r="I51" t="str">
            <v>R</v>
          </cell>
          <cell r="J51" t="str">
            <v>CHIKWAWA</v>
          </cell>
          <cell r="K51">
            <v>10</v>
          </cell>
          <cell r="L51">
            <v>0</v>
          </cell>
          <cell r="W51">
            <v>78</v>
          </cell>
          <cell r="X51" t="str">
            <v>SA</v>
          </cell>
          <cell r="Y51">
            <v>60</v>
          </cell>
          <cell r="Z51" t="str">
            <v>SB</v>
          </cell>
          <cell r="AA51">
            <v>150</v>
          </cell>
          <cell r="AB51" t="str">
            <v>GR</v>
          </cell>
          <cell r="AC51">
            <v>6</v>
          </cell>
          <cell r="AD51" t="str">
            <v>VR</v>
          </cell>
          <cell r="AE51">
            <v>83</v>
          </cell>
          <cell r="AF51" t="str">
            <v>RC</v>
          </cell>
          <cell r="AG51" t="str">
            <v>ST</v>
          </cell>
          <cell r="AH51">
            <v>15</v>
          </cell>
          <cell r="AI51">
            <v>0</v>
          </cell>
          <cell r="AJ51">
            <v>0</v>
          </cell>
          <cell r="AK51">
            <v>0</v>
          </cell>
          <cell r="AL51">
            <v>0</v>
          </cell>
          <cell r="AM51">
            <v>1</v>
          </cell>
          <cell r="AN51">
            <v>0</v>
          </cell>
          <cell r="BO51" t="str">
            <v>RS 100</v>
          </cell>
          <cell r="BP51">
            <v>7</v>
          </cell>
          <cell r="BQ51" t="str">
            <v>n.a.</v>
          </cell>
          <cell r="BR51" t="str">
            <v>R</v>
          </cell>
          <cell r="BS51" t="str">
            <v>n.a.</v>
          </cell>
          <cell r="BT51">
            <v>0</v>
          </cell>
          <cell r="BU51" t="str">
            <v>ST</v>
          </cell>
          <cell r="BV51" t="str">
            <v/>
          </cell>
          <cell r="BW51">
            <v>1</v>
          </cell>
          <cell r="BX51">
            <v>10</v>
          </cell>
          <cell r="BY51" t="str">
            <v xml:space="preserve"> </v>
          </cell>
          <cell r="BZ51">
            <v>1</v>
          </cell>
          <cell r="CA51">
            <v>6</v>
          </cell>
          <cell r="CB51">
            <v>1.6850000000000001</v>
          </cell>
          <cell r="CC51" t="str">
            <v>Under reconstruction 1998</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cell r="CW51">
            <v>0</v>
          </cell>
          <cell r="CX51" t="str">
            <v xml:space="preserve"> </v>
          </cell>
          <cell r="CY51" t="str">
            <v>n.a.</v>
          </cell>
          <cell r="CZ51" t="str">
            <v>n.a.</v>
          </cell>
          <cell r="DA51" t="str">
            <v>n.a.</v>
          </cell>
          <cell r="DB51">
            <v>300</v>
          </cell>
          <cell r="DC51">
            <v>141</v>
          </cell>
          <cell r="DD51">
            <v>78</v>
          </cell>
          <cell r="DE51">
            <v>23</v>
          </cell>
          <cell r="DF51">
            <v>35</v>
          </cell>
          <cell r="DG51">
            <v>6</v>
          </cell>
          <cell r="DH51">
            <v>3</v>
          </cell>
          <cell r="DI51">
            <v>15</v>
          </cell>
        </row>
        <row r="52">
          <cell r="A52" t="str">
            <v>RS 097</v>
          </cell>
          <cell r="B52">
            <v>97</v>
          </cell>
          <cell r="C52" t="str">
            <v>S</v>
          </cell>
          <cell r="D52" t="str">
            <v>T</v>
          </cell>
          <cell r="E52" t="str">
            <v>Ngabu - Lalanje River</v>
          </cell>
          <cell r="F52" t="str">
            <v>M01</v>
          </cell>
          <cell r="G52">
            <v>50</v>
          </cell>
          <cell r="H52">
            <v>17.399999999999999</v>
          </cell>
          <cell r="I52" t="str">
            <v>F</v>
          </cell>
          <cell r="J52" t="str">
            <v>CHIKWAWA</v>
          </cell>
          <cell r="K52">
            <v>10</v>
          </cell>
          <cell r="L52">
            <v>0</v>
          </cell>
          <cell r="W52">
            <v>78</v>
          </cell>
          <cell r="X52" t="str">
            <v>SA</v>
          </cell>
          <cell r="Y52">
            <v>60</v>
          </cell>
          <cell r="Z52" t="str">
            <v>SB</v>
          </cell>
          <cell r="AA52">
            <v>150</v>
          </cell>
          <cell r="AB52" t="str">
            <v>GR</v>
          </cell>
          <cell r="AC52">
            <v>6</v>
          </cell>
          <cell r="AD52" t="str">
            <v>VR</v>
          </cell>
          <cell r="AE52">
            <v>83</v>
          </cell>
          <cell r="AF52" t="str">
            <v>RC</v>
          </cell>
          <cell r="AG52" t="str">
            <v>ST</v>
          </cell>
          <cell r="AH52">
            <v>15</v>
          </cell>
          <cell r="AI52">
            <v>0</v>
          </cell>
          <cell r="AJ52">
            <v>0</v>
          </cell>
          <cell r="AK52">
            <v>0</v>
          </cell>
          <cell r="AL52">
            <v>0</v>
          </cell>
          <cell r="AM52">
            <v>1</v>
          </cell>
          <cell r="AN52">
            <v>0</v>
          </cell>
          <cell r="BO52" t="str">
            <v>RS 097</v>
          </cell>
          <cell r="BP52">
            <v>17.399999999999999</v>
          </cell>
          <cell r="BQ52">
            <v>6</v>
          </cell>
          <cell r="BR52" t="str">
            <v>F</v>
          </cell>
          <cell r="BS52" t="str">
            <v>C</v>
          </cell>
          <cell r="BT52">
            <v>25</v>
          </cell>
          <cell r="BU52" t="str">
            <v>ST</v>
          </cell>
          <cell r="BV52" t="str">
            <v/>
          </cell>
          <cell r="BW52">
            <v>1</v>
          </cell>
          <cell r="BX52">
            <v>10</v>
          </cell>
          <cell r="BY52" t="str">
            <v xml:space="preserve"> </v>
          </cell>
          <cell r="BZ52">
            <v>1</v>
          </cell>
          <cell r="CA52">
            <v>6</v>
          </cell>
          <cell r="CB52">
            <v>1.6850000000000001</v>
          </cell>
          <cell r="CC52">
            <v>7</v>
          </cell>
          <cell r="CD52">
            <v>80</v>
          </cell>
          <cell r="CE52">
            <v>65</v>
          </cell>
          <cell r="CF52">
            <v>50</v>
          </cell>
          <cell r="CG52">
            <v>30</v>
          </cell>
          <cell r="CH52">
            <v>15</v>
          </cell>
          <cell r="CI52">
            <v>95</v>
          </cell>
          <cell r="CJ52">
            <v>0.31666666666666665</v>
          </cell>
          <cell r="CK52">
            <v>10</v>
          </cell>
          <cell r="CL52">
            <v>50</v>
          </cell>
          <cell r="CM52">
            <v>0.55037179487179477</v>
          </cell>
          <cell r="CN52">
            <v>0.55037179487179477</v>
          </cell>
          <cell r="CO52">
            <v>0</v>
          </cell>
          <cell r="CP52">
            <v>0</v>
          </cell>
          <cell r="CQ52">
            <v>7.5503717948717952</v>
          </cell>
          <cell r="CR52">
            <v>50</v>
          </cell>
          <cell r="CS52">
            <v>1</v>
          </cell>
          <cell r="CT52">
            <v>0</v>
          </cell>
          <cell r="CU52">
            <v>0</v>
          </cell>
          <cell r="CV52">
            <v>15</v>
          </cell>
          <cell r="CW52">
            <v>15</v>
          </cell>
          <cell r="CX52" t="str">
            <v xml:space="preserve"> </v>
          </cell>
          <cell r="CY52">
            <v>2</v>
          </cell>
          <cell r="CZ52">
            <v>2</v>
          </cell>
          <cell r="DA52">
            <v>2</v>
          </cell>
          <cell r="DB52">
            <v>200</v>
          </cell>
          <cell r="DC52">
            <v>94</v>
          </cell>
          <cell r="DD52">
            <v>52</v>
          </cell>
          <cell r="DE52">
            <v>15</v>
          </cell>
          <cell r="DF52">
            <v>23</v>
          </cell>
          <cell r="DG52">
            <v>4</v>
          </cell>
          <cell r="DH52">
            <v>2</v>
          </cell>
          <cell r="DI52">
            <v>10</v>
          </cell>
        </row>
        <row r="53">
          <cell r="A53" t="str">
            <v>RS 091</v>
          </cell>
          <cell r="B53">
            <v>91</v>
          </cell>
          <cell r="C53" t="str">
            <v>S</v>
          </cell>
          <cell r="D53" t="str">
            <v>T</v>
          </cell>
          <cell r="E53" t="str">
            <v>Lalanje River - Thangadzi River</v>
          </cell>
          <cell r="F53" t="str">
            <v>M01</v>
          </cell>
          <cell r="G53">
            <v>51</v>
          </cell>
          <cell r="H53">
            <v>9.1999999999999993</v>
          </cell>
          <cell r="I53" t="str">
            <v>H</v>
          </cell>
          <cell r="J53" t="str">
            <v>CHIKWAWA</v>
          </cell>
          <cell r="K53">
            <v>10</v>
          </cell>
          <cell r="L53">
            <v>0</v>
          </cell>
          <cell r="W53">
            <v>76</v>
          </cell>
          <cell r="X53" t="str">
            <v>SA</v>
          </cell>
          <cell r="Y53">
            <v>60</v>
          </cell>
          <cell r="Z53" t="str">
            <v>SB</v>
          </cell>
          <cell r="AA53">
            <v>150</v>
          </cell>
          <cell r="AB53" t="str">
            <v>GR</v>
          </cell>
          <cell r="AC53">
            <v>6</v>
          </cell>
          <cell r="AD53" t="str">
            <v>VR</v>
          </cell>
          <cell r="AE53">
            <v>83</v>
          </cell>
          <cell r="AF53" t="str">
            <v>RC</v>
          </cell>
          <cell r="AG53" t="str">
            <v>ST</v>
          </cell>
          <cell r="AH53">
            <v>15</v>
          </cell>
          <cell r="AI53">
            <v>0</v>
          </cell>
          <cell r="AJ53">
            <v>0</v>
          </cell>
          <cell r="AK53">
            <v>0</v>
          </cell>
          <cell r="AL53">
            <v>0</v>
          </cell>
          <cell r="AM53">
            <v>1</v>
          </cell>
          <cell r="AN53">
            <v>0</v>
          </cell>
          <cell r="BO53" t="str">
            <v>RS 091</v>
          </cell>
          <cell r="BP53">
            <v>9.1999999999999993</v>
          </cell>
          <cell r="BQ53">
            <v>6</v>
          </cell>
          <cell r="BR53" t="str">
            <v>H</v>
          </cell>
          <cell r="BS53" t="str">
            <v>C</v>
          </cell>
          <cell r="BT53">
            <v>25</v>
          </cell>
          <cell r="BU53" t="str">
            <v>ST</v>
          </cell>
          <cell r="BV53" t="str">
            <v/>
          </cell>
          <cell r="BW53">
            <v>1</v>
          </cell>
          <cell r="BX53">
            <v>10</v>
          </cell>
          <cell r="BY53" t="str">
            <v xml:space="preserve"> </v>
          </cell>
          <cell r="BZ53">
            <v>1</v>
          </cell>
          <cell r="CA53">
            <v>6</v>
          </cell>
          <cell r="CB53">
            <v>1.6850000000000001</v>
          </cell>
          <cell r="CC53">
            <v>7</v>
          </cell>
          <cell r="CD53">
            <v>85</v>
          </cell>
          <cell r="CE53">
            <v>70</v>
          </cell>
          <cell r="CF53">
            <v>55</v>
          </cell>
          <cell r="CG53">
            <v>30</v>
          </cell>
          <cell r="CH53">
            <v>15</v>
          </cell>
          <cell r="CI53">
            <v>105</v>
          </cell>
          <cell r="CJ53">
            <v>0.35000000000000003</v>
          </cell>
          <cell r="CK53">
            <v>10</v>
          </cell>
          <cell r="CL53">
            <v>55</v>
          </cell>
          <cell r="CM53">
            <v>0.59603846153846152</v>
          </cell>
          <cell r="CN53">
            <v>0.59603846153846152</v>
          </cell>
          <cell r="CO53">
            <v>0</v>
          </cell>
          <cell r="CP53">
            <v>0</v>
          </cell>
          <cell r="CQ53">
            <v>7.5960384615384617</v>
          </cell>
          <cell r="CR53">
            <v>50</v>
          </cell>
          <cell r="CS53">
            <v>1</v>
          </cell>
          <cell r="CT53">
            <v>0</v>
          </cell>
          <cell r="CU53">
            <v>0</v>
          </cell>
          <cell r="CV53">
            <v>15</v>
          </cell>
          <cell r="CW53">
            <v>15</v>
          </cell>
          <cell r="CX53" t="str">
            <v xml:space="preserve"> </v>
          </cell>
          <cell r="CY53">
            <v>2</v>
          </cell>
          <cell r="CZ53">
            <v>2</v>
          </cell>
          <cell r="DA53">
            <v>2</v>
          </cell>
          <cell r="DB53">
            <v>200</v>
          </cell>
          <cell r="DC53">
            <v>94</v>
          </cell>
          <cell r="DD53">
            <v>52</v>
          </cell>
          <cell r="DE53">
            <v>15</v>
          </cell>
          <cell r="DF53">
            <v>23</v>
          </cell>
          <cell r="DG53">
            <v>4</v>
          </cell>
          <cell r="DH53">
            <v>2</v>
          </cell>
          <cell r="DI53">
            <v>10</v>
          </cell>
        </row>
        <row r="54">
          <cell r="A54" t="str">
            <v>RS 315</v>
          </cell>
          <cell r="B54">
            <v>137</v>
          </cell>
          <cell r="C54" t="str">
            <v>S</v>
          </cell>
          <cell r="D54" t="str">
            <v>T</v>
          </cell>
          <cell r="E54" t="str">
            <v>Thangadzi River - Bangula</v>
          </cell>
          <cell r="F54" t="str">
            <v>M01</v>
          </cell>
          <cell r="G54">
            <v>52</v>
          </cell>
          <cell r="H54">
            <v>5.2</v>
          </cell>
          <cell r="I54" t="str">
            <v>F</v>
          </cell>
          <cell r="J54" t="str">
            <v>NSANJE</v>
          </cell>
          <cell r="K54">
            <v>10</v>
          </cell>
          <cell r="L54">
            <v>0</v>
          </cell>
          <cell r="W54">
            <v>76</v>
          </cell>
          <cell r="X54" t="str">
            <v>SA</v>
          </cell>
          <cell r="Y54">
            <v>60</v>
          </cell>
          <cell r="Z54" t="str">
            <v>SB</v>
          </cell>
          <cell r="AA54">
            <v>150</v>
          </cell>
          <cell r="AB54" t="str">
            <v>GR</v>
          </cell>
          <cell r="AC54">
            <v>6</v>
          </cell>
          <cell r="AD54" t="str">
            <v>VR</v>
          </cell>
          <cell r="AE54">
            <v>83</v>
          </cell>
          <cell r="AF54" t="str">
            <v>RC</v>
          </cell>
          <cell r="AG54" t="str">
            <v>ST</v>
          </cell>
          <cell r="AH54">
            <v>15</v>
          </cell>
          <cell r="AI54">
            <v>0</v>
          </cell>
          <cell r="AJ54">
            <v>0</v>
          </cell>
          <cell r="AK54">
            <v>0</v>
          </cell>
          <cell r="AL54">
            <v>0</v>
          </cell>
          <cell r="AM54">
            <v>1</v>
          </cell>
          <cell r="AN54">
            <v>0</v>
          </cell>
          <cell r="BO54" t="str">
            <v>RS 315</v>
          </cell>
          <cell r="BP54">
            <v>5.2</v>
          </cell>
          <cell r="BQ54">
            <v>6</v>
          </cell>
          <cell r="BR54" t="str">
            <v>H</v>
          </cell>
          <cell r="BS54" t="str">
            <v>C</v>
          </cell>
          <cell r="BT54">
            <v>25</v>
          </cell>
          <cell r="BU54" t="str">
            <v>ST</v>
          </cell>
          <cell r="BV54" t="str">
            <v/>
          </cell>
          <cell r="BW54">
            <v>1</v>
          </cell>
          <cell r="BX54">
            <v>10</v>
          </cell>
          <cell r="BY54" t="str">
            <v xml:space="preserve"> </v>
          </cell>
          <cell r="BZ54">
            <v>1</v>
          </cell>
          <cell r="CA54">
            <v>6</v>
          </cell>
          <cell r="CB54">
            <v>1.6850000000000001</v>
          </cell>
          <cell r="CC54">
            <v>7</v>
          </cell>
          <cell r="CD54">
            <v>85</v>
          </cell>
          <cell r="CE54">
            <v>70</v>
          </cell>
          <cell r="CF54">
            <v>55</v>
          </cell>
          <cell r="CG54">
            <v>30</v>
          </cell>
          <cell r="CH54">
            <v>15</v>
          </cell>
          <cell r="CI54">
            <v>105</v>
          </cell>
          <cell r="CJ54">
            <v>0.35000000000000003</v>
          </cell>
          <cell r="CK54">
            <v>10</v>
          </cell>
          <cell r="CL54">
            <v>55</v>
          </cell>
          <cell r="CM54">
            <v>0.59603846153846152</v>
          </cell>
          <cell r="CN54">
            <v>0.59603846153846152</v>
          </cell>
          <cell r="CO54">
            <v>0</v>
          </cell>
          <cell r="CP54">
            <v>0</v>
          </cell>
          <cell r="CQ54">
            <v>7.5960384615384617</v>
          </cell>
          <cell r="CR54">
            <v>50</v>
          </cell>
          <cell r="CS54">
            <v>1</v>
          </cell>
          <cell r="CT54">
            <v>0</v>
          </cell>
          <cell r="CU54">
            <v>0</v>
          </cell>
          <cell r="CV54">
            <v>15</v>
          </cell>
          <cell r="CW54">
            <v>15</v>
          </cell>
          <cell r="CX54" t="str">
            <v xml:space="preserve"> </v>
          </cell>
          <cell r="CY54">
            <v>2</v>
          </cell>
          <cell r="CZ54">
            <v>2</v>
          </cell>
          <cell r="DA54">
            <v>2</v>
          </cell>
          <cell r="DB54">
            <v>220</v>
          </cell>
          <cell r="DC54">
            <v>104</v>
          </cell>
          <cell r="DD54">
            <v>58</v>
          </cell>
          <cell r="DE54">
            <v>17</v>
          </cell>
          <cell r="DF54">
            <v>26</v>
          </cell>
          <cell r="DG54">
            <v>5</v>
          </cell>
          <cell r="DH54">
            <v>3</v>
          </cell>
          <cell r="DI54">
            <v>11</v>
          </cell>
        </row>
        <row r="55">
          <cell r="A55" t="str">
            <v>RS 115</v>
          </cell>
          <cell r="B55">
            <v>115</v>
          </cell>
          <cell r="C55" t="str">
            <v>S</v>
          </cell>
          <cell r="D55" t="str">
            <v>T</v>
          </cell>
          <cell r="E55" t="str">
            <v>Limbe - Chigumula</v>
          </cell>
          <cell r="F55" t="str">
            <v>M02</v>
          </cell>
          <cell r="G55">
            <v>1</v>
          </cell>
          <cell r="H55">
            <v>9.4</v>
          </cell>
          <cell r="I55" t="str">
            <v>R</v>
          </cell>
          <cell r="J55" t="str">
            <v>BLANTYRE</v>
          </cell>
          <cell r="K55">
            <v>9</v>
          </cell>
          <cell r="L55">
            <v>0</v>
          </cell>
          <cell r="W55">
            <v>60</v>
          </cell>
          <cell r="X55" t="str">
            <v>GM</v>
          </cell>
          <cell r="Y55">
            <v>150</v>
          </cell>
          <cell r="Z55" t="str">
            <v>SB</v>
          </cell>
          <cell r="AA55">
            <v>125</v>
          </cell>
          <cell r="AB55" t="str">
            <v>GR</v>
          </cell>
          <cell r="AC55">
            <v>12</v>
          </cell>
          <cell r="AD55" t="str">
            <v>VR</v>
          </cell>
          <cell r="AE55">
            <v>99</v>
          </cell>
          <cell r="AF55" t="str">
            <v>RC</v>
          </cell>
          <cell r="AG55" t="str">
            <v>ST</v>
          </cell>
          <cell r="AH55">
            <v>15</v>
          </cell>
          <cell r="AI55">
            <v>0</v>
          </cell>
          <cell r="AJ55">
            <v>0</v>
          </cell>
          <cell r="AK55">
            <v>0</v>
          </cell>
          <cell r="AL55">
            <v>0</v>
          </cell>
          <cell r="AM55">
            <v>1</v>
          </cell>
          <cell r="AN55" t="str">
            <v>reconstruct 1999</v>
          </cell>
          <cell r="BO55" t="str">
            <v>RS 115</v>
          </cell>
          <cell r="BP55">
            <v>9.4</v>
          </cell>
          <cell r="BQ55">
            <v>3</v>
          </cell>
          <cell r="BR55" t="str">
            <v>R</v>
          </cell>
          <cell r="BS55" t="str">
            <v>C</v>
          </cell>
          <cell r="BT55">
            <v>0</v>
          </cell>
          <cell r="BU55" t="str">
            <v>ST</v>
          </cell>
          <cell r="BV55" t="str">
            <v/>
          </cell>
          <cell r="BW55">
            <v>1</v>
          </cell>
          <cell r="BX55">
            <v>10</v>
          </cell>
          <cell r="BY55" t="str">
            <v xml:space="preserve"> </v>
          </cell>
          <cell r="BZ55">
            <v>1</v>
          </cell>
          <cell r="CA55">
            <v>12</v>
          </cell>
          <cell r="CB55">
            <v>1.9</v>
          </cell>
          <cell r="CC55" t="str">
            <v>To be reconstructed 1999</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-1</v>
          </cell>
          <cell r="CW55">
            <v>-1</v>
          </cell>
          <cell r="CX55" t="str">
            <v xml:space="preserve"> </v>
          </cell>
          <cell r="CY55">
            <v>3</v>
          </cell>
          <cell r="CZ55">
            <v>2</v>
          </cell>
          <cell r="DA55">
            <v>1.5</v>
          </cell>
          <cell r="DB55">
            <v>1700</v>
          </cell>
          <cell r="DC55">
            <v>799</v>
          </cell>
          <cell r="DD55">
            <v>442</v>
          </cell>
          <cell r="DE55">
            <v>128</v>
          </cell>
          <cell r="DF55">
            <v>196</v>
          </cell>
          <cell r="DG55">
            <v>34</v>
          </cell>
          <cell r="DH55">
            <v>17</v>
          </cell>
          <cell r="DI55">
            <v>85</v>
          </cell>
        </row>
        <row r="56">
          <cell r="A56" t="str">
            <v>RS 112</v>
          </cell>
          <cell r="B56">
            <v>112</v>
          </cell>
          <cell r="C56" t="str">
            <v>S</v>
          </cell>
          <cell r="D56" t="str">
            <v>T</v>
          </cell>
          <cell r="E56" t="str">
            <v>Chigumula - Nantipwili River</v>
          </cell>
          <cell r="F56" t="str">
            <v>M02</v>
          </cell>
          <cell r="G56">
            <v>2</v>
          </cell>
          <cell r="H56">
            <v>2.6</v>
          </cell>
          <cell r="I56" t="str">
            <v>R</v>
          </cell>
          <cell r="J56" t="str">
            <v>BLANTYRE</v>
          </cell>
          <cell r="K56">
            <v>9</v>
          </cell>
          <cell r="L56">
            <v>0</v>
          </cell>
          <cell r="W56">
            <v>60</v>
          </cell>
          <cell r="X56" t="str">
            <v>GM</v>
          </cell>
          <cell r="Y56">
            <v>150</v>
          </cell>
          <cell r="Z56" t="str">
            <v>SB</v>
          </cell>
          <cell r="AA56">
            <v>125</v>
          </cell>
          <cell r="AB56" t="str">
            <v>GR</v>
          </cell>
          <cell r="AC56">
            <v>12</v>
          </cell>
          <cell r="AD56" t="str">
            <v>VR</v>
          </cell>
          <cell r="AE56">
            <v>99</v>
          </cell>
          <cell r="AF56" t="str">
            <v>RC</v>
          </cell>
          <cell r="AG56" t="str">
            <v>ST</v>
          </cell>
          <cell r="AH56">
            <v>15</v>
          </cell>
          <cell r="AI56">
            <v>0</v>
          </cell>
          <cell r="AJ56">
            <v>0</v>
          </cell>
          <cell r="AK56">
            <v>0</v>
          </cell>
          <cell r="AL56">
            <v>0</v>
          </cell>
          <cell r="AM56">
            <v>1</v>
          </cell>
          <cell r="AN56" t="str">
            <v>reconstruct 1999</v>
          </cell>
          <cell r="BO56" t="str">
            <v>RS 112</v>
          </cell>
          <cell r="BP56">
            <v>2.6</v>
          </cell>
          <cell r="BQ56" t="str">
            <v>n.a.</v>
          </cell>
          <cell r="BR56" t="str">
            <v>R</v>
          </cell>
          <cell r="BS56" t="str">
            <v>X</v>
          </cell>
          <cell r="BT56">
            <v>80</v>
          </cell>
          <cell r="BU56" t="str">
            <v>ST</v>
          </cell>
          <cell r="BV56" t="str">
            <v/>
          </cell>
          <cell r="BW56">
            <v>1</v>
          </cell>
          <cell r="BX56">
            <v>10</v>
          </cell>
          <cell r="BY56" t="str">
            <v xml:space="preserve"> </v>
          </cell>
          <cell r="BZ56">
            <v>1</v>
          </cell>
          <cell r="CA56">
            <v>12</v>
          </cell>
          <cell r="CB56">
            <v>1.9</v>
          </cell>
          <cell r="CC56" t="str">
            <v>Bitumen surface removed. To be re-constructed 1999</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-1</v>
          </cell>
          <cell r="CW56">
            <v>-1</v>
          </cell>
          <cell r="CX56" t="str">
            <v xml:space="preserve"> </v>
          </cell>
          <cell r="CY56" t="str">
            <v>n.a.</v>
          </cell>
          <cell r="CZ56" t="str">
            <v>n.a.</v>
          </cell>
          <cell r="DA56">
            <v>1.5</v>
          </cell>
          <cell r="DB56">
            <v>1600</v>
          </cell>
          <cell r="DC56">
            <v>752</v>
          </cell>
          <cell r="DD56">
            <v>416</v>
          </cell>
          <cell r="DE56">
            <v>120</v>
          </cell>
          <cell r="DF56">
            <v>184</v>
          </cell>
          <cell r="DG56">
            <v>32</v>
          </cell>
          <cell r="DH56">
            <v>16</v>
          </cell>
          <cell r="DI56">
            <v>80</v>
          </cell>
        </row>
        <row r="57">
          <cell r="A57" t="str">
            <v>RS 110</v>
          </cell>
          <cell r="B57">
            <v>110</v>
          </cell>
          <cell r="C57" t="str">
            <v>S</v>
          </cell>
          <cell r="D57" t="str">
            <v>T</v>
          </cell>
          <cell r="E57" t="str">
            <v>Bvumbwe - Thunga</v>
          </cell>
          <cell r="F57" t="str">
            <v>M02</v>
          </cell>
          <cell r="G57">
            <v>3</v>
          </cell>
          <cell r="H57">
            <v>9.3000000000000007</v>
          </cell>
          <cell r="I57" t="str">
            <v>F</v>
          </cell>
          <cell r="J57" t="str">
            <v>THYOLO</v>
          </cell>
          <cell r="K57">
            <v>9</v>
          </cell>
          <cell r="L57">
            <v>0</v>
          </cell>
          <cell r="W57">
            <v>60</v>
          </cell>
          <cell r="X57" t="str">
            <v>GM</v>
          </cell>
          <cell r="Y57">
            <v>150</v>
          </cell>
          <cell r="Z57" t="str">
            <v>SB</v>
          </cell>
          <cell r="AA57">
            <v>125</v>
          </cell>
          <cell r="AB57" t="str">
            <v>GR</v>
          </cell>
          <cell r="AC57">
            <v>12</v>
          </cell>
          <cell r="AD57" t="str">
            <v>VR</v>
          </cell>
          <cell r="AE57">
            <v>99</v>
          </cell>
          <cell r="AF57" t="str">
            <v>RC</v>
          </cell>
          <cell r="AG57" t="str">
            <v>ST</v>
          </cell>
          <cell r="AH57">
            <v>15</v>
          </cell>
          <cell r="AI57">
            <v>0</v>
          </cell>
          <cell r="AJ57">
            <v>0</v>
          </cell>
          <cell r="AK57">
            <v>0</v>
          </cell>
          <cell r="AL57">
            <v>0</v>
          </cell>
          <cell r="AM57">
            <v>1</v>
          </cell>
          <cell r="AN57" t="str">
            <v>reconstruct 1999</v>
          </cell>
          <cell r="BO57" t="str">
            <v>RS 110</v>
          </cell>
          <cell r="BP57">
            <v>9.3000000000000007</v>
          </cell>
          <cell r="BQ57" t="str">
            <v>n.a.</v>
          </cell>
          <cell r="BR57" t="str">
            <v>F</v>
          </cell>
          <cell r="BS57" t="str">
            <v>X</v>
          </cell>
          <cell r="BT57">
            <v>80</v>
          </cell>
          <cell r="BU57" t="str">
            <v>ST</v>
          </cell>
          <cell r="BV57" t="str">
            <v/>
          </cell>
          <cell r="BW57">
            <v>1</v>
          </cell>
          <cell r="BX57">
            <v>10</v>
          </cell>
          <cell r="BY57" t="str">
            <v xml:space="preserve"> </v>
          </cell>
          <cell r="BZ57">
            <v>1</v>
          </cell>
          <cell r="CA57">
            <v>12</v>
          </cell>
          <cell r="CB57">
            <v>1.9</v>
          </cell>
          <cell r="CC57" t="str">
            <v>Bitumen surface removed. To be re-constructed 1999</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-1</v>
          </cell>
          <cell r="CW57">
            <v>-1</v>
          </cell>
          <cell r="CX57" t="str">
            <v xml:space="preserve"> </v>
          </cell>
          <cell r="CY57" t="str">
            <v>n.a.</v>
          </cell>
          <cell r="CZ57" t="str">
            <v>n.a.</v>
          </cell>
          <cell r="DA57">
            <v>1.5</v>
          </cell>
          <cell r="DB57">
            <v>1000</v>
          </cell>
          <cell r="DC57">
            <v>470</v>
          </cell>
          <cell r="DD57">
            <v>260</v>
          </cell>
          <cell r="DE57">
            <v>75</v>
          </cell>
          <cell r="DF57">
            <v>115</v>
          </cell>
          <cell r="DG57">
            <v>20</v>
          </cell>
          <cell r="DH57">
            <v>10</v>
          </cell>
          <cell r="DI57">
            <v>50</v>
          </cell>
        </row>
        <row r="58">
          <cell r="A58" t="str">
            <v>RS 117</v>
          </cell>
          <cell r="B58">
            <v>117</v>
          </cell>
          <cell r="C58" t="str">
            <v>S</v>
          </cell>
          <cell r="D58" t="str">
            <v>T</v>
          </cell>
          <cell r="E58" t="str">
            <v>Thunga - Thyolo</v>
          </cell>
          <cell r="F58" t="str">
            <v>M02</v>
          </cell>
          <cell r="G58">
            <v>4</v>
          </cell>
          <cell r="H58">
            <v>12</v>
          </cell>
          <cell r="I58" t="str">
            <v>H</v>
          </cell>
          <cell r="J58" t="str">
            <v>THYOLO</v>
          </cell>
          <cell r="K58">
            <v>9</v>
          </cell>
          <cell r="L58">
            <v>0</v>
          </cell>
          <cell r="W58">
            <v>60</v>
          </cell>
          <cell r="X58" t="str">
            <v>GM</v>
          </cell>
          <cell r="Y58">
            <v>150</v>
          </cell>
          <cell r="Z58" t="str">
            <v>SB</v>
          </cell>
          <cell r="AA58">
            <v>125</v>
          </cell>
          <cell r="AB58" t="str">
            <v>GR</v>
          </cell>
          <cell r="AC58">
            <v>12</v>
          </cell>
          <cell r="AD58" t="str">
            <v>VR</v>
          </cell>
          <cell r="AE58">
            <v>99</v>
          </cell>
          <cell r="AF58" t="str">
            <v>RC</v>
          </cell>
          <cell r="AG58" t="str">
            <v>ST</v>
          </cell>
          <cell r="AH58">
            <v>15</v>
          </cell>
          <cell r="AI58">
            <v>0</v>
          </cell>
          <cell r="AJ58">
            <v>0</v>
          </cell>
          <cell r="AK58">
            <v>0</v>
          </cell>
          <cell r="AL58">
            <v>0</v>
          </cell>
          <cell r="AM58">
            <v>1</v>
          </cell>
          <cell r="AN58" t="str">
            <v>reconstruct 1999</v>
          </cell>
          <cell r="BO58" t="str">
            <v>RS 117</v>
          </cell>
          <cell r="BP58">
            <v>12</v>
          </cell>
          <cell r="BQ58">
            <v>3.5</v>
          </cell>
          <cell r="BR58" t="str">
            <v>H</v>
          </cell>
          <cell r="BS58" t="str">
            <v>C</v>
          </cell>
          <cell r="BT58">
            <v>0</v>
          </cell>
          <cell r="BU58" t="str">
            <v>ST</v>
          </cell>
          <cell r="BV58" t="str">
            <v/>
          </cell>
          <cell r="BW58">
            <v>1</v>
          </cell>
          <cell r="BX58">
            <v>10</v>
          </cell>
          <cell r="BY58" t="str">
            <v xml:space="preserve"> </v>
          </cell>
          <cell r="BZ58">
            <v>1</v>
          </cell>
          <cell r="CA58">
            <v>12</v>
          </cell>
          <cell r="CB58">
            <v>1.9</v>
          </cell>
          <cell r="CC58" t="str">
            <v>To be reconstructed 1999</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t="str">
            <v>recon 99</v>
          </cell>
          <cell r="CW58">
            <v>0</v>
          </cell>
          <cell r="CX58">
            <v>0</v>
          </cell>
          <cell r="CY58">
            <v>3</v>
          </cell>
          <cell r="CZ58">
            <v>2</v>
          </cell>
          <cell r="DA58">
            <v>1.5</v>
          </cell>
          <cell r="DB58">
            <v>935</v>
          </cell>
          <cell r="DC58">
            <v>440</v>
          </cell>
          <cell r="DD58">
            <v>244</v>
          </cell>
          <cell r="DE58">
            <v>71</v>
          </cell>
          <cell r="DF58">
            <v>108</v>
          </cell>
          <cell r="DG58">
            <v>19</v>
          </cell>
          <cell r="DH58">
            <v>10</v>
          </cell>
          <cell r="DI58">
            <v>47</v>
          </cell>
        </row>
        <row r="59">
          <cell r="A59" t="str">
            <v>RS 109</v>
          </cell>
          <cell r="B59">
            <v>109</v>
          </cell>
          <cell r="C59" t="str">
            <v>S</v>
          </cell>
          <cell r="D59" t="str">
            <v>T</v>
          </cell>
          <cell r="E59" t="str">
            <v>Thyolo - Thuchila River</v>
          </cell>
          <cell r="F59" t="str">
            <v>M02</v>
          </cell>
          <cell r="G59">
            <v>5</v>
          </cell>
          <cell r="H59">
            <v>22.7</v>
          </cell>
          <cell r="I59" t="str">
            <v>H</v>
          </cell>
          <cell r="J59" t="str">
            <v>THYOLO</v>
          </cell>
          <cell r="K59">
            <v>9</v>
          </cell>
          <cell r="L59">
            <v>0</v>
          </cell>
          <cell r="W59">
            <v>60</v>
          </cell>
          <cell r="X59" t="str">
            <v>GM</v>
          </cell>
          <cell r="Y59">
            <v>150</v>
          </cell>
          <cell r="Z59" t="str">
            <v>SB</v>
          </cell>
          <cell r="AA59">
            <v>125</v>
          </cell>
          <cell r="AB59" t="str">
            <v>GR</v>
          </cell>
          <cell r="AC59">
            <v>12</v>
          </cell>
          <cell r="AD59" t="str">
            <v>VR</v>
          </cell>
          <cell r="AE59">
            <v>98</v>
          </cell>
          <cell r="AF59" t="str">
            <v>RC</v>
          </cell>
          <cell r="AG59" t="str">
            <v>ST</v>
          </cell>
          <cell r="AH59">
            <v>15</v>
          </cell>
          <cell r="AI59">
            <v>0</v>
          </cell>
          <cell r="AJ59">
            <v>0</v>
          </cell>
          <cell r="AK59">
            <v>0</v>
          </cell>
          <cell r="AL59">
            <v>0</v>
          </cell>
          <cell r="AM59">
            <v>1</v>
          </cell>
          <cell r="AN59" t="str">
            <v>reconstructed 1998</v>
          </cell>
          <cell r="BO59" t="str">
            <v>RS 109</v>
          </cell>
          <cell r="BP59">
            <v>22.7</v>
          </cell>
          <cell r="BQ59" t="str">
            <v>n.a.</v>
          </cell>
          <cell r="BR59" t="str">
            <v>H</v>
          </cell>
          <cell r="BS59" t="str">
            <v>n.a.</v>
          </cell>
          <cell r="BT59">
            <v>0</v>
          </cell>
          <cell r="BU59" t="str">
            <v>ST</v>
          </cell>
          <cell r="BV59" t="str">
            <v/>
          </cell>
          <cell r="BW59">
            <v>1</v>
          </cell>
          <cell r="BX59">
            <v>10</v>
          </cell>
          <cell r="BY59" t="str">
            <v xml:space="preserve"> </v>
          </cell>
          <cell r="BZ59">
            <v>1</v>
          </cell>
          <cell r="CA59">
            <v>12</v>
          </cell>
          <cell r="CB59">
            <v>1.9</v>
          </cell>
          <cell r="CC59" t="str">
            <v>Under reconstruction 1998</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t="str">
            <v xml:space="preserve"> </v>
          </cell>
          <cell r="CY59" t="str">
            <v>n.a.</v>
          </cell>
          <cell r="CZ59" t="str">
            <v>n.a.</v>
          </cell>
          <cell r="DA59" t="str">
            <v>n.a.</v>
          </cell>
          <cell r="DB59">
            <v>935</v>
          </cell>
          <cell r="DC59">
            <v>440</v>
          </cell>
          <cell r="DD59">
            <v>244</v>
          </cell>
          <cell r="DE59">
            <v>71</v>
          </cell>
          <cell r="DF59">
            <v>108</v>
          </cell>
          <cell r="DG59">
            <v>19</v>
          </cell>
          <cell r="DH59">
            <v>10</v>
          </cell>
          <cell r="DI59">
            <v>47</v>
          </cell>
        </row>
        <row r="60">
          <cell r="A60" t="str">
            <v>RS 111</v>
          </cell>
          <cell r="B60">
            <v>111</v>
          </cell>
          <cell r="C60" t="str">
            <v>S</v>
          </cell>
          <cell r="D60" t="str">
            <v>T</v>
          </cell>
          <cell r="E60" t="str">
            <v>Luchenza - Luwanje</v>
          </cell>
          <cell r="F60" t="str">
            <v>M02</v>
          </cell>
          <cell r="G60">
            <v>6</v>
          </cell>
          <cell r="H60">
            <v>11</v>
          </cell>
          <cell r="I60" t="str">
            <v>R</v>
          </cell>
          <cell r="J60" t="str">
            <v>MULANJE</v>
          </cell>
          <cell r="K60">
            <v>9</v>
          </cell>
          <cell r="L60">
            <v>0</v>
          </cell>
          <cell r="W60">
            <v>60</v>
          </cell>
          <cell r="X60" t="str">
            <v>GM</v>
          </cell>
          <cell r="Y60">
            <v>150</v>
          </cell>
          <cell r="Z60" t="str">
            <v>SB</v>
          </cell>
          <cell r="AA60">
            <v>125</v>
          </cell>
          <cell r="AB60" t="str">
            <v>GR</v>
          </cell>
          <cell r="AC60">
            <v>12</v>
          </cell>
          <cell r="AD60" t="str">
            <v>VR</v>
          </cell>
          <cell r="AE60">
            <v>98</v>
          </cell>
          <cell r="AF60" t="str">
            <v>RC</v>
          </cell>
          <cell r="AG60" t="str">
            <v>ST</v>
          </cell>
          <cell r="AH60">
            <v>15</v>
          </cell>
          <cell r="AI60">
            <v>0</v>
          </cell>
          <cell r="AJ60">
            <v>0</v>
          </cell>
          <cell r="AK60">
            <v>0</v>
          </cell>
          <cell r="AL60">
            <v>0</v>
          </cell>
          <cell r="AM60">
            <v>1</v>
          </cell>
          <cell r="AN60" t="str">
            <v>reconstructed 1998</v>
          </cell>
          <cell r="BO60" t="str">
            <v>RS 111</v>
          </cell>
          <cell r="BP60">
            <v>11</v>
          </cell>
          <cell r="BQ60" t="str">
            <v>n.a.</v>
          </cell>
          <cell r="BR60" t="str">
            <v>R</v>
          </cell>
          <cell r="BS60" t="str">
            <v>n.a.</v>
          </cell>
          <cell r="BT60">
            <v>0</v>
          </cell>
          <cell r="BU60" t="str">
            <v>ST</v>
          </cell>
          <cell r="BV60" t="str">
            <v/>
          </cell>
          <cell r="BW60">
            <v>1</v>
          </cell>
          <cell r="BX60">
            <v>10</v>
          </cell>
          <cell r="BY60" t="str">
            <v xml:space="preserve"> </v>
          </cell>
          <cell r="BZ60">
            <v>1</v>
          </cell>
          <cell r="CA60">
            <v>12</v>
          </cell>
          <cell r="CB60">
            <v>1.9</v>
          </cell>
          <cell r="CC60" t="str">
            <v>Under reconstruction 1998</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t="str">
            <v xml:space="preserve"> </v>
          </cell>
          <cell r="CY60" t="str">
            <v>n.a.</v>
          </cell>
          <cell r="CZ60" t="str">
            <v>n.a.</v>
          </cell>
          <cell r="DA60" t="str">
            <v>n.a.</v>
          </cell>
          <cell r="DB60">
            <v>400</v>
          </cell>
          <cell r="DC60">
            <v>188</v>
          </cell>
          <cell r="DD60">
            <v>104</v>
          </cell>
          <cell r="DE60">
            <v>30</v>
          </cell>
          <cell r="DF60">
            <v>46</v>
          </cell>
          <cell r="DG60">
            <v>8</v>
          </cell>
          <cell r="DH60">
            <v>4</v>
          </cell>
          <cell r="DI60">
            <v>20</v>
          </cell>
        </row>
        <row r="61">
          <cell r="A61" t="str">
            <v>RS 108</v>
          </cell>
          <cell r="B61">
            <v>108</v>
          </cell>
          <cell r="C61" t="str">
            <v>S</v>
          </cell>
          <cell r="D61" t="str">
            <v>T</v>
          </cell>
          <cell r="E61" t="str">
            <v>Luwanje - Chitakale</v>
          </cell>
          <cell r="F61" t="str">
            <v>M02</v>
          </cell>
          <cell r="G61">
            <v>7</v>
          </cell>
          <cell r="H61">
            <v>9.5</v>
          </cell>
          <cell r="I61" t="str">
            <v>F</v>
          </cell>
          <cell r="J61" t="str">
            <v>MULANJE</v>
          </cell>
          <cell r="K61">
            <v>9</v>
          </cell>
          <cell r="L61">
            <v>0</v>
          </cell>
          <cell r="W61">
            <v>60</v>
          </cell>
          <cell r="X61" t="str">
            <v>GM</v>
          </cell>
          <cell r="Y61">
            <v>150</v>
          </cell>
          <cell r="Z61" t="str">
            <v>SB</v>
          </cell>
          <cell r="AA61">
            <v>125</v>
          </cell>
          <cell r="AB61" t="str">
            <v>GR</v>
          </cell>
          <cell r="AC61">
            <v>12</v>
          </cell>
          <cell r="AD61" t="str">
            <v>VR</v>
          </cell>
          <cell r="AE61">
            <v>98</v>
          </cell>
          <cell r="AF61" t="str">
            <v>RC</v>
          </cell>
          <cell r="AG61" t="str">
            <v>ST</v>
          </cell>
          <cell r="AH61">
            <v>15</v>
          </cell>
          <cell r="AI61">
            <v>0</v>
          </cell>
          <cell r="AJ61">
            <v>0</v>
          </cell>
          <cell r="AK61">
            <v>0</v>
          </cell>
          <cell r="AL61">
            <v>0</v>
          </cell>
          <cell r="AM61">
            <v>1</v>
          </cell>
          <cell r="AN61" t="str">
            <v>reconstruct 1998</v>
          </cell>
          <cell r="BO61" t="str">
            <v>RS 108</v>
          </cell>
          <cell r="BP61">
            <v>9.5</v>
          </cell>
          <cell r="BQ61" t="str">
            <v>n.a.</v>
          </cell>
          <cell r="BR61" t="str">
            <v>F</v>
          </cell>
          <cell r="BS61" t="str">
            <v>n.a.</v>
          </cell>
          <cell r="BT61">
            <v>0</v>
          </cell>
          <cell r="BU61" t="str">
            <v>ST</v>
          </cell>
          <cell r="BV61" t="str">
            <v/>
          </cell>
          <cell r="BW61">
            <v>1</v>
          </cell>
          <cell r="BX61">
            <v>10</v>
          </cell>
          <cell r="BY61" t="str">
            <v xml:space="preserve"> </v>
          </cell>
          <cell r="BZ61">
            <v>1</v>
          </cell>
          <cell r="CA61">
            <v>12</v>
          </cell>
          <cell r="CB61">
            <v>1.9</v>
          </cell>
          <cell r="CC61" t="str">
            <v>Under reconstruction 1998</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t="str">
            <v xml:space="preserve"> </v>
          </cell>
          <cell r="CY61" t="str">
            <v>n.a.</v>
          </cell>
          <cell r="CZ61" t="str">
            <v>n.a.</v>
          </cell>
          <cell r="DA61" t="str">
            <v>n.a.</v>
          </cell>
          <cell r="DB61">
            <v>400</v>
          </cell>
          <cell r="DC61">
            <v>188</v>
          </cell>
          <cell r="DD61">
            <v>104</v>
          </cell>
          <cell r="DE61">
            <v>30</v>
          </cell>
          <cell r="DF61">
            <v>46</v>
          </cell>
          <cell r="DG61">
            <v>8</v>
          </cell>
          <cell r="DH61">
            <v>4</v>
          </cell>
          <cell r="DI61">
            <v>20</v>
          </cell>
        </row>
        <row r="62">
          <cell r="A62" t="str">
            <v>RS 114</v>
          </cell>
          <cell r="B62">
            <v>114</v>
          </cell>
          <cell r="C62" t="str">
            <v>S</v>
          </cell>
          <cell r="D62" t="str">
            <v>T</v>
          </cell>
          <cell r="E62" t="str">
            <v>Chitakale - Chanunkha River</v>
          </cell>
          <cell r="F62" t="str">
            <v>M02</v>
          </cell>
          <cell r="G62">
            <v>8</v>
          </cell>
          <cell r="H62">
            <v>10</v>
          </cell>
          <cell r="I62" t="str">
            <v>F</v>
          </cell>
          <cell r="J62" t="str">
            <v>MULANJE</v>
          </cell>
          <cell r="K62">
            <v>9</v>
          </cell>
          <cell r="L62">
            <v>0</v>
          </cell>
          <cell r="W62">
            <v>60</v>
          </cell>
          <cell r="X62" t="str">
            <v>GM</v>
          </cell>
          <cell r="Y62">
            <v>150</v>
          </cell>
          <cell r="Z62" t="str">
            <v>SB</v>
          </cell>
          <cell r="AA62">
            <v>125</v>
          </cell>
          <cell r="AB62" t="str">
            <v>GR</v>
          </cell>
          <cell r="AC62">
            <v>12</v>
          </cell>
          <cell r="AD62" t="str">
            <v>VR</v>
          </cell>
          <cell r="AE62">
            <v>98</v>
          </cell>
          <cell r="AF62" t="str">
            <v>RC</v>
          </cell>
          <cell r="AG62" t="str">
            <v>ST</v>
          </cell>
          <cell r="AH62">
            <v>15</v>
          </cell>
          <cell r="AI62">
            <v>0</v>
          </cell>
          <cell r="AJ62">
            <v>0</v>
          </cell>
          <cell r="AK62">
            <v>0</v>
          </cell>
          <cell r="AL62">
            <v>0</v>
          </cell>
          <cell r="AM62">
            <v>1</v>
          </cell>
          <cell r="AN62" t="str">
            <v>reconstruct 1998</v>
          </cell>
          <cell r="BO62" t="str">
            <v>RS 114</v>
          </cell>
          <cell r="BP62">
            <v>10</v>
          </cell>
          <cell r="BQ62" t="str">
            <v>n.a.</v>
          </cell>
          <cell r="BR62" t="str">
            <v>F</v>
          </cell>
          <cell r="BS62" t="str">
            <v>n.a.</v>
          </cell>
          <cell r="BT62">
            <v>0</v>
          </cell>
          <cell r="BU62" t="str">
            <v>ST</v>
          </cell>
          <cell r="BV62" t="str">
            <v/>
          </cell>
          <cell r="BW62">
            <v>1</v>
          </cell>
          <cell r="BX62">
            <v>10</v>
          </cell>
          <cell r="BY62" t="str">
            <v xml:space="preserve"> </v>
          </cell>
          <cell r="BZ62">
            <v>1</v>
          </cell>
          <cell r="CA62">
            <v>12</v>
          </cell>
          <cell r="CB62">
            <v>1.9</v>
          </cell>
          <cell r="CC62" t="str">
            <v>Under reconstruction 1998</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t="str">
            <v xml:space="preserve"> </v>
          </cell>
          <cell r="CY62" t="str">
            <v>n.a.</v>
          </cell>
          <cell r="CZ62" t="str">
            <v>n.a.</v>
          </cell>
          <cell r="DA62" t="str">
            <v>n.a.</v>
          </cell>
          <cell r="DB62">
            <v>350</v>
          </cell>
          <cell r="DC62">
            <v>165</v>
          </cell>
          <cell r="DD62">
            <v>91</v>
          </cell>
          <cell r="DE62">
            <v>27</v>
          </cell>
          <cell r="DF62">
            <v>41</v>
          </cell>
          <cell r="DG62">
            <v>7</v>
          </cell>
          <cell r="DH62">
            <v>4</v>
          </cell>
          <cell r="DI62">
            <v>18</v>
          </cell>
        </row>
        <row r="63">
          <cell r="A63" t="str">
            <v>RS 118</v>
          </cell>
          <cell r="B63">
            <v>118</v>
          </cell>
          <cell r="C63" t="str">
            <v>S</v>
          </cell>
          <cell r="D63" t="str">
            <v>T</v>
          </cell>
          <cell r="E63" t="str">
            <v>Chanunkha River - Mimosa</v>
          </cell>
          <cell r="F63" t="str">
            <v>M02</v>
          </cell>
          <cell r="G63">
            <v>9</v>
          </cell>
          <cell r="H63">
            <v>7.5</v>
          </cell>
          <cell r="I63" t="str">
            <v>R</v>
          </cell>
          <cell r="J63" t="str">
            <v>MULANJE</v>
          </cell>
          <cell r="K63">
            <v>9</v>
          </cell>
          <cell r="L63">
            <v>0</v>
          </cell>
          <cell r="W63">
            <v>60</v>
          </cell>
          <cell r="X63" t="str">
            <v>GM</v>
          </cell>
          <cell r="Y63">
            <v>150</v>
          </cell>
          <cell r="Z63" t="str">
            <v>SB</v>
          </cell>
          <cell r="AA63">
            <v>125</v>
          </cell>
          <cell r="AB63" t="str">
            <v>GR</v>
          </cell>
          <cell r="AC63">
            <v>12</v>
          </cell>
          <cell r="AD63" t="str">
            <v>VR</v>
          </cell>
          <cell r="AE63">
            <v>98</v>
          </cell>
          <cell r="AF63" t="str">
            <v>RC</v>
          </cell>
          <cell r="AG63" t="str">
            <v>ST</v>
          </cell>
          <cell r="AH63">
            <v>15</v>
          </cell>
          <cell r="AI63">
            <v>0</v>
          </cell>
          <cell r="AJ63">
            <v>0</v>
          </cell>
          <cell r="AK63">
            <v>0</v>
          </cell>
          <cell r="AL63">
            <v>0</v>
          </cell>
          <cell r="AM63">
            <v>1</v>
          </cell>
          <cell r="AN63" t="str">
            <v>reconstruct 1998</v>
          </cell>
          <cell r="BO63" t="str">
            <v>RS 118</v>
          </cell>
          <cell r="BP63">
            <v>7.5</v>
          </cell>
          <cell r="BQ63" t="str">
            <v>n.a.</v>
          </cell>
          <cell r="BR63" t="str">
            <v>R</v>
          </cell>
          <cell r="BS63" t="str">
            <v>n.a.</v>
          </cell>
          <cell r="BT63">
            <v>0</v>
          </cell>
          <cell r="BU63" t="str">
            <v>ST</v>
          </cell>
          <cell r="BV63" t="str">
            <v/>
          </cell>
          <cell r="BW63">
            <v>1</v>
          </cell>
          <cell r="BX63">
            <v>10</v>
          </cell>
          <cell r="BY63" t="str">
            <v xml:space="preserve"> </v>
          </cell>
          <cell r="BZ63">
            <v>1</v>
          </cell>
          <cell r="CA63">
            <v>12</v>
          </cell>
          <cell r="CB63">
            <v>1.9</v>
          </cell>
          <cell r="CC63" t="str">
            <v>Under reconstruction 1998</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t="str">
            <v xml:space="preserve"> </v>
          </cell>
          <cell r="CY63" t="str">
            <v>n.a.</v>
          </cell>
          <cell r="CZ63" t="str">
            <v>n.a.</v>
          </cell>
          <cell r="DA63" t="str">
            <v>n.a.</v>
          </cell>
          <cell r="DB63">
            <v>350</v>
          </cell>
          <cell r="DC63">
            <v>165</v>
          </cell>
          <cell r="DD63">
            <v>91</v>
          </cell>
          <cell r="DE63">
            <v>27</v>
          </cell>
          <cell r="DF63">
            <v>41</v>
          </cell>
          <cell r="DG63">
            <v>7</v>
          </cell>
          <cell r="DH63">
            <v>4</v>
          </cell>
          <cell r="DI63">
            <v>18</v>
          </cell>
        </row>
        <row r="64">
          <cell r="A64" t="str">
            <v>RS 113</v>
          </cell>
          <cell r="B64">
            <v>113</v>
          </cell>
          <cell r="C64" t="str">
            <v>S</v>
          </cell>
          <cell r="D64" t="str">
            <v>T</v>
          </cell>
          <cell r="E64" t="str">
            <v>Mimosa - Muloza International Border</v>
          </cell>
          <cell r="F64" t="str">
            <v>M02</v>
          </cell>
          <cell r="G64">
            <v>10</v>
          </cell>
          <cell r="H64">
            <v>14.2</v>
          </cell>
          <cell r="I64" t="str">
            <v>R</v>
          </cell>
          <cell r="J64" t="str">
            <v>MULANJE</v>
          </cell>
          <cell r="K64">
            <v>9</v>
          </cell>
          <cell r="L64">
            <v>0</v>
          </cell>
          <cell r="W64">
            <v>60</v>
          </cell>
          <cell r="X64" t="str">
            <v>GM</v>
          </cell>
          <cell r="Y64">
            <v>150</v>
          </cell>
          <cell r="Z64" t="str">
            <v>SB</v>
          </cell>
          <cell r="AA64">
            <v>125</v>
          </cell>
          <cell r="AB64" t="str">
            <v>GR</v>
          </cell>
          <cell r="AC64">
            <v>12</v>
          </cell>
          <cell r="AD64" t="str">
            <v>VR</v>
          </cell>
          <cell r="AE64">
            <v>98</v>
          </cell>
          <cell r="AF64" t="str">
            <v>RC</v>
          </cell>
          <cell r="AG64" t="str">
            <v>ST</v>
          </cell>
          <cell r="AH64">
            <v>15</v>
          </cell>
          <cell r="AI64">
            <v>0</v>
          </cell>
          <cell r="AJ64">
            <v>0</v>
          </cell>
          <cell r="AK64">
            <v>0</v>
          </cell>
          <cell r="AL64">
            <v>0</v>
          </cell>
          <cell r="AM64">
            <v>1</v>
          </cell>
          <cell r="AN64" t="str">
            <v>reconstruct 1998</v>
          </cell>
          <cell r="BO64" t="str">
            <v>RS 113</v>
          </cell>
          <cell r="BP64">
            <v>14.2</v>
          </cell>
          <cell r="BQ64" t="str">
            <v>n.a.</v>
          </cell>
          <cell r="BR64" t="str">
            <v>R</v>
          </cell>
          <cell r="BS64" t="str">
            <v>n.a.</v>
          </cell>
          <cell r="BT64">
            <v>0</v>
          </cell>
          <cell r="BU64" t="str">
            <v>ST</v>
          </cell>
          <cell r="BV64" t="str">
            <v/>
          </cell>
          <cell r="BW64">
            <v>1</v>
          </cell>
          <cell r="BX64">
            <v>10</v>
          </cell>
          <cell r="BY64" t="str">
            <v xml:space="preserve"> </v>
          </cell>
          <cell r="BZ64">
            <v>1</v>
          </cell>
          <cell r="CA64">
            <v>12</v>
          </cell>
          <cell r="CB64">
            <v>1.9</v>
          </cell>
          <cell r="CC64" t="str">
            <v>Under reconstruction 1998</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t="str">
            <v xml:space="preserve"> </v>
          </cell>
          <cell r="CY64" t="str">
            <v>n.a.</v>
          </cell>
          <cell r="CZ64" t="str">
            <v>n.a.</v>
          </cell>
          <cell r="DA64" t="str">
            <v>n.a.</v>
          </cell>
          <cell r="DB64">
            <v>200</v>
          </cell>
          <cell r="DC64">
            <v>94</v>
          </cell>
          <cell r="DD64">
            <v>52</v>
          </cell>
          <cell r="DE64">
            <v>15</v>
          </cell>
          <cell r="DF64">
            <v>23</v>
          </cell>
          <cell r="DG64">
            <v>4</v>
          </cell>
          <cell r="DH64">
            <v>2</v>
          </cell>
          <cell r="DI64">
            <v>10</v>
          </cell>
        </row>
        <row r="65">
          <cell r="A65" t="str">
            <v>RS 123</v>
          </cell>
          <cell r="B65">
            <v>123</v>
          </cell>
          <cell r="C65" t="str">
            <v>S</v>
          </cell>
          <cell r="D65" t="str">
            <v>T</v>
          </cell>
          <cell r="E65" t="str">
            <v>Chinkombero (BBC Post) - Mbulumbuzi</v>
          </cell>
          <cell r="F65" t="str">
            <v>M03</v>
          </cell>
          <cell r="G65">
            <v>1</v>
          </cell>
          <cell r="H65">
            <v>12.4</v>
          </cell>
          <cell r="I65" t="str">
            <v>F</v>
          </cell>
          <cell r="J65" t="str">
            <v>CHIRADZULU</v>
          </cell>
          <cell r="K65">
            <v>9</v>
          </cell>
          <cell r="L65">
            <v>0</v>
          </cell>
          <cell r="W65">
            <v>50</v>
          </cell>
          <cell r="X65" t="str">
            <v>GM</v>
          </cell>
          <cell r="Y65">
            <v>150</v>
          </cell>
          <cell r="Z65" t="str">
            <v>SB</v>
          </cell>
          <cell r="AA65">
            <v>150</v>
          </cell>
          <cell r="AB65" t="str">
            <v>GR</v>
          </cell>
          <cell r="AC65">
            <v>15</v>
          </cell>
          <cell r="AD65" t="str">
            <v>VR</v>
          </cell>
          <cell r="AE65">
            <v>87</v>
          </cell>
          <cell r="AF65" t="str">
            <v>SR</v>
          </cell>
          <cell r="AG65" t="str">
            <v>ST</v>
          </cell>
          <cell r="AH65">
            <v>10</v>
          </cell>
          <cell r="AI65">
            <v>96</v>
          </cell>
          <cell r="AJ65" t="str">
            <v>SS</v>
          </cell>
          <cell r="AK65" t="str">
            <v>SS</v>
          </cell>
          <cell r="AL65">
            <v>5</v>
          </cell>
          <cell r="AM65">
            <v>3</v>
          </cell>
          <cell r="AN65">
            <v>0</v>
          </cell>
          <cell r="BO65" t="str">
            <v>RS 123</v>
          </cell>
          <cell r="BP65">
            <v>12.4</v>
          </cell>
          <cell r="BQ65">
            <v>6</v>
          </cell>
          <cell r="BR65" t="str">
            <v>F</v>
          </cell>
          <cell r="BS65" t="str">
            <v>S</v>
          </cell>
          <cell r="BT65">
            <v>0</v>
          </cell>
          <cell r="BU65" t="str">
            <v>SS</v>
          </cell>
          <cell r="BV65" t="str">
            <v>SR</v>
          </cell>
          <cell r="BW65">
            <v>3</v>
          </cell>
          <cell r="BX65">
            <v>5</v>
          </cell>
          <cell r="BY65">
            <v>10</v>
          </cell>
          <cell r="BZ65">
            <v>1</v>
          </cell>
          <cell r="CA65">
            <v>15</v>
          </cell>
          <cell r="CB65">
            <v>2.15</v>
          </cell>
          <cell r="CC65">
            <v>6.2166767262063463</v>
          </cell>
          <cell r="CD65">
            <v>50</v>
          </cell>
          <cell r="CE65">
            <v>8</v>
          </cell>
          <cell r="CF65">
            <v>0</v>
          </cell>
          <cell r="CG65">
            <v>50</v>
          </cell>
          <cell r="CH65">
            <v>8</v>
          </cell>
          <cell r="CI65">
            <v>5</v>
          </cell>
          <cell r="CJ65">
            <v>1.6666666666666666E-2</v>
          </cell>
          <cell r="CK65">
            <v>1.6666666666666666E-2</v>
          </cell>
          <cell r="CL65">
            <v>0</v>
          </cell>
          <cell r="CM65">
            <v>6.4615384615384621E-3</v>
          </cell>
          <cell r="CN65">
            <v>6.4615384615384621E-3</v>
          </cell>
          <cell r="CO65">
            <v>0</v>
          </cell>
          <cell r="CP65">
            <v>0</v>
          </cell>
          <cell r="CQ65">
            <v>6.2231382646678846</v>
          </cell>
          <cell r="CR65">
            <v>0</v>
          </cell>
          <cell r="CS65">
            <v>1</v>
          </cell>
          <cell r="CT65">
            <v>0</v>
          </cell>
          <cell r="CU65">
            <v>0</v>
          </cell>
          <cell r="CV65">
            <v>2</v>
          </cell>
          <cell r="CW65">
            <v>48</v>
          </cell>
          <cell r="CX65">
            <v>96</v>
          </cell>
          <cell r="CY65">
            <v>2.5</v>
          </cell>
          <cell r="CZ65">
            <v>1.7</v>
          </cell>
          <cell r="DA65">
            <v>1.7</v>
          </cell>
          <cell r="DB65">
            <v>1400</v>
          </cell>
          <cell r="DC65">
            <v>658</v>
          </cell>
          <cell r="DD65">
            <v>364</v>
          </cell>
          <cell r="DE65">
            <v>105</v>
          </cell>
          <cell r="DF65">
            <v>161</v>
          </cell>
          <cell r="DG65">
            <v>28</v>
          </cell>
          <cell r="DH65">
            <v>14</v>
          </cell>
          <cell r="DI65">
            <v>70</v>
          </cell>
        </row>
        <row r="66">
          <cell r="A66" t="str">
            <v>RS 124</v>
          </cell>
          <cell r="B66">
            <v>124</v>
          </cell>
          <cell r="C66" t="str">
            <v>S</v>
          </cell>
          <cell r="D66" t="str">
            <v>T</v>
          </cell>
          <cell r="E66" t="str">
            <v>Mbulumbuzi - Magomero</v>
          </cell>
          <cell r="F66" t="str">
            <v>M03</v>
          </cell>
          <cell r="G66">
            <v>2</v>
          </cell>
          <cell r="H66">
            <v>11.5</v>
          </cell>
          <cell r="I66" t="str">
            <v>H</v>
          </cell>
          <cell r="J66" t="str">
            <v>CHIRADZULU</v>
          </cell>
          <cell r="K66">
            <v>9</v>
          </cell>
          <cell r="L66">
            <v>0</v>
          </cell>
          <cell r="W66">
            <v>50</v>
          </cell>
          <cell r="X66" t="str">
            <v>GM</v>
          </cell>
          <cell r="Y66">
            <v>150</v>
          </cell>
          <cell r="Z66" t="str">
            <v>SB</v>
          </cell>
          <cell r="AA66">
            <v>150</v>
          </cell>
          <cell r="AB66" t="str">
            <v>GR</v>
          </cell>
          <cell r="AC66">
            <v>15</v>
          </cell>
          <cell r="AD66" t="str">
            <v>VR</v>
          </cell>
          <cell r="AE66">
            <v>87</v>
          </cell>
          <cell r="AF66" t="str">
            <v>SR</v>
          </cell>
          <cell r="AG66" t="str">
            <v>ST</v>
          </cell>
          <cell r="AH66">
            <v>10</v>
          </cell>
          <cell r="AI66">
            <v>96</v>
          </cell>
          <cell r="AJ66" t="str">
            <v>SS</v>
          </cell>
          <cell r="AK66" t="str">
            <v>SS</v>
          </cell>
          <cell r="AL66">
            <v>5</v>
          </cell>
          <cell r="AM66">
            <v>3</v>
          </cell>
          <cell r="AN66">
            <v>0</v>
          </cell>
          <cell r="BO66" t="str">
            <v>RS 124</v>
          </cell>
          <cell r="BP66">
            <v>11.5</v>
          </cell>
          <cell r="BQ66">
            <v>6</v>
          </cell>
          <cell r="BR66" t="str">
            <v>H</v>
          </cell>
          <cell r="BS66" t="str">
            <v>S</v>
          </cell>
          <cell r="BT66">
            <v>0</v>
          </cell>
          <cell r="BU66" t="str">
            <v>SS</v>
          </cell>
          <cell r="BV66" t="str">
            <v>SR</v>
          </cell>
          <cell r="BW66">
            <v>3</v>
          </cell>
          <cell r="BX66">
            <v>5</v>
          </cell>
          <cell r="BY66">
            <v>10</v>
          </cell>
          <cell r="BZ66">
            <v>1</v>
          </cell>
          <cell r="CA66">
            <v>15</v>
          </cell>
          <cell r="CB66">
            <v>2.15</v>
          </cell>
          <cell r="CC66">
            <v>5.0605850173287124</v>
          </cell>
          <cell r="CD66">
            <v>40</v>
          </cell>
          <cell r="CE66">
            <v>2</v>
          </cell>
          <cell r="CF66">
            <v>0</v>
          </cell>
          <cell r="CG66">
            <v>40</v>
          </cell>
          <cell r="CH66">
            <v>2</v>
          </cell>
          <cell r="CI66">
            <v>0.7</v>
          </cell>
          <cell r="CJ66">
            <v>2.3333333333333331E-3</v>
          </cell>
          <cell r="CK66">
            <v>2.3333333333333331E-3</v>
          </cell>
          <cell r="CL66">
            <v>0</v>
          </cell>
          <cell r="CM66">
            <v>9.0461538461538446E-4</v>
          </cell>
          <cell r="CN66">
            <v>9.0461538461538446E-4</v>
          </cell>
          <cell r="CO66">
            <v>0</v>
          </cell>
          <cell r="CP66">
            <v>0</v>
          </cell>
          <cell r="CQ66">
            <v>5.0614896327133279</v>
          </cell>
          <cell r="CR66">
            <v>0</v>
          </cell>
          <cell r="CS66">
            <v>1</v>
          </cell>
          <cell r="CT66">
            <v>0</v>
          </cell>
          <cell r="CU66">
            <v>0</v>
          </cell>
          <cell r="CV66">
            <v>2</v>
          </cell>
          <cell r="CW66">
            <v>48</v>
          </cell>
          <cell r="CX66">
            <v>96</v>
          </cell>
          <cell r="CY66">
            <v>2.2999999999999998</v>
          </cell>
          <cell r="CZ66">
            <v>1.5</v>
          </cell>
          <cell r="DA66">
            <v>1.7</v>
          </cell>
          <cell r="DB66">
            <v>1300</v>
          </cell>
          <cell r="DC66">
            <v>611</v>
          </cell>
          <cell r="DD66">
            <v>338</v>
          </cell>
          <cell r="DE66">
            <v>98</v>
          </cell>
          <cell r="DF66">
            <v>150</v>
          </cell>
          <cell r="DG66">
            <v>26</v>
          </cell>
          <cell r="DH66">
            <v>13</v>
          </cell>
          <cell r="DI66">
            <v>65</v>
          </cell>
        </row>
        <row r="67">
          <cell r="A67" t="str">
            <v>RS 126</v>
          </cell>
          <cell r="B67">
            <v>126</v>
          </cell>
          <cell r="C67" t="str">
            <v>S</v>
          </cell>
          <cell r="D67" t="str">
            <v>T</v>
          </cell>
          <cell r="E67" t="str">
            <v>Namadzi River-Zomba South T'ship Boundary</v>
          </cell>
          <cell r="F67" t="str">
            <v>M03</v>
          </cell>
          <cell r="G67">
            <v>3</v>
          </cell>
          <cell r="H67">
            <v>13.3</v>
          </cell>
          <cell r="I67" t="str">
            <v>R</v>
          </cell>
          <cell r="J67" t="str">
            <v>ZOMBA</v>
          </cell>
          <cell r="K67">
            <v>9</v>
          </cell>
          <cell r="L67">
            <v>0</v>
          </cell>
          <cell r="W67">
            <v>50</v>
          </cell>
          <cell r="X67" t="str">
            <v>GM</v>
          </cell>
          <cell r="Y67">
            <v>150</v>
          </cell>
          <cell r="Z67" t="str">
            <v>SB</v>
          </cell>
          <cell r="AA67">
            <v>150</v>
          </cell>
          <cell r="AB67" t="str">
            <v>GR</v>
          </cell>
          <cell r="AC67">
            <v>15</v>
          </cell>
          <cell r="AD67" t="str">
            <v>VR</v>
          </cell>
          <cell r="AE67">
            <v>87</v>
          </cell>
          <cell r="AF67" t="str">
            <v>SR</v>
          </cell>
          <cell r="AG67" t="str">
            <v>ST</v>
          </cell>
          <cell r="AH67">
            <v>10</v>
          </cell>
          <cell r="AI67">
            <v>96</v>
          </cell>
          <cell r="AJ67" t="str">
            <v>SS</v>
          </cell>
          <cell r="AK67" t="str">
            <v>SS</v>
          </cell>
          <cell r="AL67">
            <v>5</v>
          </cell>
          <cell r="AM67">
            <v>3</v>
          </cell>
          <cell r="AN67">
            <v>0</v>
          </cell>
          <cell r="BO67" t="str">
            <v>RS 126</v>
          </cell>
          <cell r="BP67">
            <v>13.3</v>
          </cell>
          <cell r="BQ67">
            <v>6</v>
          </cell>
          <cell r="BR67" t="str">
            <v>R</v>
          </cell>
          <cell r="BS67" t="str">
            <v>S</v>
          </cell>
          <cell r="BT67">
            <v>0</v>
          </cell>
          <cell r="BU67" t="str">
            <v>SS</v>
          </cell>
          <cell r="BV67" t="str">
            <v>SR</v>
          </cell>
          <cell r="BW67">
            <v>3</v>
          </cell>
          <cell r="BX67">
            <v>5</v>
          </cell>
          <cell r="BY67">
            <v>10</v>
          </cell>
          <cell r="BZ67">
            <v>1</v>
          </cell>
          <cell r="CA67">
            <v>15</v>
          </cell>
          <cell r="CB67">
            <v>2.15</v>
          </cell>
          <cell r="CC67">
            <v>5.78</v>
          </cell>
          <cell r="CD67">
            <v>50</v>
          </cell>
          <cell r="CE67">
            <v>5</v>
          </cell>
          <cell r="CF67">
            <v>0</v>
          </cell>
          <cell r="CG67">
            <v>50</v>
          </cell>
          <cell r="CH67">
            <v>5</v>
          </cell>
          <cell r="CI67">
            <v>0.3</v>
          </cell>
          <cell r="CJ67">
            <v>1E-3</v>
          </cell>
          <cell r="CK67">
            <v>1E-3</v>
          </cell>
          <cell r="CL67">
            <v>0</v>
          </cell>
          <cell r="CM67">
            <v>3.876923076923077E-4</v>
          </cell>
          <cell r="CN67">
            <v>3.876923076923077E-4</v>
          </cell>
          <cell r="CO67">
            <v>0</v>
          </cell>
          <cell r="CP67">
            <v>0</v>
          </cell>
          <cell r="CQ67">
            <v>5.7803876923076922</v>
          </cell>
          <cell r="CR67">
            <v>0</v>
          </cell>
          <cell r="CS67">
            <v>1</v>
          </cell>
          <cell r="CT67">
            <v>0</v>
          </cell>
          <cell r="CU67">
            <v>0</v>
          </cell>
          <cell r="CV67">
            <v>2</v>
          </cell>
          <cell r="CW67">
            <v>48</v>
          </cell>
          <cell r="CX67">
            <v>96</v>
          </cell>
          <cell r="CY67">
            <v>2.5</v>
          </cell>
          <cell r="CZ67">
            <v>3</v>
          </cell>
          <cell r="DA67">
            <v>1.5</v>
          </cell>
          <cell r="DB67">
            <v>1300</v>
          </cell>
          <cell r="DC67">
            <v>611</v>
          </cell>
          <cell r="DD67">
            <v>338</v>
          </cell>
          <cell r="DE67">
            <v>98</v>
          </cell>
          <cell r="DF67">
            <v>150</v>
          </cell>
          <cell r="DG67">
            <v>26</v>
          </cell>
          <cell r="DH67">
            <v>13</v>
          </cell>
          <cell r="DI67">
            <v>65</v>
          </cell>
        </row>
        <row r="68">
          <cell r="A68" t="str">
            <v>RS 121</v>
          </cell>
          <cell r="B68">
            <v>121</v>
          </cell>
          <cell r="C68" t="str">
            <v>S</v>
          </cell>
          <cell r="D68" t="str">
            <v>T</v>
          </cell>
          <cell r="E68" t="str">
            <v>Zomba South Township Boundary-Zomba.</v>
          </cell>
          <cell r="F68" t="str">
            <v>M03</v>
          </cell>
          <cell r="G68">
            <v>4</v>
          </cell>
          <cell r="H68">
            <v>4.5</v>
          </cell>
          <cell r="I68" t="str">
            <v>R</v>
          </cell>
          <cell r="J68" t="str">
            <v>ZOMBA CITY</v>
          </cell>
          <cell r="K68">
            <v>9</v>
          </cell>
          <cell r="L68">
            <v>0</v>
          </cell>
          <cell r="W68">
            <v>50</v>
          </cell>
          <cell r="X68" t="str">
            <v>GM</v>
          </cell>
          <cell r="Y68">
            <v>150</v>
          </cell>
          <cell r="Z68" t="str">
            <v>SB</v>
          </cell>
          <cell r="AA68">
            <v>150</v>
          </cell>
          <cell r="AB68" t="str">
            <v>GR</v>
          </cell>
          <cell r="AC68">
            <v>15</v>
          </cell>
          <cell r="AD68" t="str">
            <v>VR</v>
          </cell>
          <cell r="AE68">
            <v>87</v>
          </cell>
          <cell r="AF68" t="str">
            <v>SR</v>
          </cell>
          <cell r="AG68" t="str">
            <v>ST</v>
          </cell>
          <cell r="AH68">
            <v>10</v>
          </cell>
          <cell r="AI68">
            <v>96</v>
          </cell>
          <cell r="AJ68" t="str">
            <v>SS</v>
          </cell>
          <cell r="AK68" t="str">
            <v>SS</v>
          </cell>
          <cell r="AL68">
            <v>5</v>
          </cell>
          <cell r="AM68">
            <v>3</v>
          </cell>
          <cell r="AN68">
            <v>0</v>
          </cell>
          <cell r="BO68" t="str">
            <v>RS 121</v>
          </cell>
          <cell r="BP68">
            <v>4.5</v>
          </cell>
          <cell r="BQ68">
            <v>6.7</v>
          </cell>
          <cell r="BR68" t="str">
            <v>R</v>
          </cell>
          <cell r="BS68" t="str">
            <v>C</v>
          </cell>
          <cell r="BT68">
            <v>0</v>
          </cell>
          <cell r="BU68" t="str">
            <v>SS</v>
          </cell>
          <cell r="BV68" t="str">
            <v>SR</v>
          </cell>
          <cell r="BW68">
            <v>3</v>
          </cell>
          <cell r="BX68">
            <v>5</v>
          </cell>
          <cell r="BY68">
            <v>10</v>
          </cell>
          <cell r="BZ68">
            <v>1</v>
          </cell>
          <cell r="CA68">
            <v>15</v>
          </cell>
          <cell r="CB68">
            <v>2.15</v>
          </cell>
          <cell r="CC68">
            <v>6.83</v>
          </cell>
          <cell r="CD68">
            <v>20</v>
          </cell>
          <cell r="CE68">
            <v>10</v>
          </cell>
          <cell r="CF68">
            <v>0</v>
          </cell>
          <cell r="CG68">
            <v>20</v>
          </cell>
          <cell r="CH68">
            <v>10</v>
          </cell>
          <cell r="CI68">
            <v>0.1</v>
          </cell>
          <cell r="CJ68">
            <v>2.9850746268656722E-4</v>
          </cell>
          <cell r="CK68">
            <v>2.9850746268656722E-4</v>
          </cell>
          <cell r="CL68">
            <v>0</v>
          </cell>
          <cell r="CM68">
            <v>1.1572904707233067E-4</v>
          </cell>
          <cell r="CN68">
            <v>1.1572904707233067E-4</v>
          </cell>
          <cell r="CO68">
            <v>0</v>
          </cell>
          <cell r="CP68">
            <v>0</v>
          </cell>
          <cell r="CQ68">
            <v>6.8301157290470726</v>
          </cell>
          <cell r="CR68">
            <v>0</v>
          </cell>
          <cell r="CS68">
            <v>1</v>
          </cell>
          <cell r="CT68">
            <v>0</v>
          </cell>
          <cell r="CU68">
            <v>0</v>
          </cell>
          <cell r="CV68">
            <v>2</v>
          </cell>
          <cell r="CW68">
            <v>48</v>
          </cell>
          <cell r="CX68">
            <v>96</v>
          </cell>
          <cell r="CY68">
            <v>1.5</v>
          </cell>
          <cell r="CZ68">
            <v>1.5</v>
          </cell>
          <cell r="DA68">
            <v>1</v>
          </cell>
          <cell r="DB68">
            <v>2500</v>
          </cell>
          <cell r="DC68">
            <v>1175</v>
          </cell>
          <cell r="DD68">
            <v>650</v>
          </cell>
          <cell r="DE68">
            <v>188</v>
          </cell>
          <cell r="DF68">
            <v>288</v>
          </cell>
          <cell r="DG68">
            <v>50</v>
          </cell>
          <cell r="DH68">
            <v>25</v>
          </cell>
          <cell r="DI68">
            <v>125</v>
          </cell>
        </row>
        <row r="69">
          <cell r="A69" t="str">
            <v>RS 127</v>
          </cell>
          <cell r="B69">
            <v>127</v>
          </cell>
          <cell r="C69" t="str">
            <v>S</v>
          </cell>
          <cell r="D69" t="str">
            <v>T</v>
          </cell>
          <cell r="E69" t="str">
            <v>Zomba - Mwandakale</v>
          </cell>
          <cell r="F69" t="str">
            <v>M03</v>
          </cell>
          <cell r="G69">
            <v>5</v>
          </cell>
          <cell r="H69">
            <v>4.0999999999999996</v>
          </cell>
          <cell r="I69" t="str">
            <v>H</v>
          </cell>
          <cell r="J69" t="str">
            <v>ZOMBA CITY</v>
          </cell>
          <cell r="K69">
            <v>9</v>
          </cell>
          <cell r="L69">
            <v>0</v>
          </cell>
          <cell r="W69">
            <v>71</v>
          </cell>
          <cell r="X69" t="str">
            <v>SA</v>
          </cell>
          <cell r="Y69">
            <v>125</v>
          </cell>
          <cell r="Z69" t="str">
            <v>SB</v>
          </cell>
          <cell r="AA69">
            <v>150</v>
          </cell>
          <cell r="AB69" t="str">
            <v>GR</v>
          </cell>
          <cell r="AC69">
            <v>14</v>
          </cell>
          <cell r="AD69" t="str">
            <v>VR</v>
          </cell>
          <cell r="AE69">
            <v>0</v>
          </cell>
          <cell r="AF69">
            <v>0</v>
          </cell>
          <cell r="AG69">
            <v>0</v>
          </cell>
          <cell r="AH69">
            <v>0</v>
          </cell>
          <cell r="AI69">
            <v>0</v>
          </cell>
          <cell r="AJ69">
            <v>0</v>
          </cell>
          <cell r="AK69">
            <v>0</v>
          </cell>
          <cell r="AL69">
            <v>0</v>
          </cell>
          <cell r="AM69">
            <v>2</v>
          </cell>
          <cell r="AN69" t="str">
            <v>never resealed</v>
          </cell>
          <cell r="BO69" t="str">
            <v>RS 127</v>
          </cell>
          <cell r="BP69">
            <v>4.0999999999999996</v>
          </cell>
          <cell r="BQ69">
            <v>6.7</v>
          </cell>
          <cell r="BR69" t="str">
            <v>H</v>
          </cell>
          <cell r="BS69" t="str">
            <v>A</v>
          </cell>
          <cell r="BT69">
            <v>0</v>
          </cell>
          <cell r="BU69" t="str">
            <v>SA</v>
          </cell>
          <cell r="BV69" t="str">
            <v/>
          </cell>
          <cell r="BW69">
            <v>2</v>
          </cell>
          <cell r="BX69">
            <v>10</v>
          </cell>
          <cell r="BY69" t="str">
            <v xml:space="preserve"> </v>
          </cell>
          <cell r="BZ69">
            <v>1</v>
          </cell>
          <cell r="CA69">
            <v>14</v>
          </cell>
          <cell r="CB69">
            <v>1.508</v>
          </cell>
          <cell r="CC69">
            <v>8.69</v>
          </cell>
          <cell r="CD69">
            <v>20</v>
          </cell>
          <cell r="CE69">
            <v>10</v>
          </cell>
          <cell r="CF69">
            <v>0</v>
          </cell>
          <cell r="CG69">
            <v>20</v>
          </cell>
          <cell r="CH69">
            <v>10</v>
          </cell>
          <cell r="CI69">
            <v>0.1</v>
          </cell>
          <cell r="CJ69">
            <v>2.9850746268656722E-4</v>
          </cell>
          <cell r="CK69">
            <v>2.9850746268656722E-4</v>
          </cell>
          <cell r="CL69">
            <v>0</v>
          </cell>
          <cell r="CM69">
            <v>1.1572904707233067E-4</v>
          </cell>
          <cell r="CN69">
            <v>1.1572904707233067E-4</v>
          </cell>
          <cell r="CO69">
            <v>0</v>
          </cell>
          <cell r="CP69">
            <v>0</v>
          </cell>
          <cell r="CQ69">
            <v>8.6901157290470721</v>
          </cell>
          <cell r="CR69">
            <v>0</v>
          </cell>
          <cell r="CS69">
            <v>1</v>
          </cell>
          <cell r="CT69">
            <v>0</v>
          </cell>
          <cell r="CU69">
            <v>0</v>
          </cell>
          <cell r="CV69">
            <v>27</v>
          </cell>
          <cell r="CW69">
            <v>27</v>
          </cell>
          <cell r="CX69" t="str">
            <v xml:space="preserve"> </v>
          </cell>
          <cell r="CY69">
            <v>1.5</v>
          </cell>
          <cell r="CZ69">
            <v>1.5</v>
          </cell>
          <cell r="DA69">
            <v>1</v>
          </cell>
          <cell r="DB69">
            <v>3000</v>
          </cell>
          <cell r="DC69">
            <v>1410</v>
          </cell>
          <cell r="DD69">
            <v>780</v>
          </cell>
          <cell r="DE69">
            <v>225</v>
          </cell>
          <cell r="DF69">
            <v>345</v>
          </cell>
          <cell r="DG69">
            <v>60</v>
          </cell>
          <cell r="DH69">
            <v>30</v>
          </cell>
          <cell r="DI69">
            <v>150</v>
          </cell>
        </row>
        <row r="70">
          <cell r="A70" t="str">
            <v>RS 130</v>
          </cell>
          <cell r="B70">
            <v>130</v>
          </cell>
          <cell r="C70" t="str">
            <v>S</v>
          </cell>
          <cell r="D70" t="str">
            <v>T</v>
          </cell>
          <cell r="E70" t="str">
            <v>Jokala - Likwenu River Bridge</v>
          </cell>
          <cell r="F70" t="str">
            <v>M03</v>
          </cell>
          <cell r="G70">
            <v>6</v>
          </cell>
          <cell r="H70">
            <v>23.6</v>
          </cell>
          <cell r="I70" t="str">
            <v>R</v>
          </cell>
          <cell r="J70" t="str">
            <v>ZOMBA</v>
          </cell>
          <cell r="K70">
            <v>8</v>
          </cell>
          <cell r="L70">
            <v>0</v>
          </cell>
          <cell r="W70">
            <v>71</v>
          </cell>
          <cell r="X70" t="str">
            <v>SA</v>
          </cell>
          <cell r="Y70">
            <v>125</v>
          </cell>
          <cell r="Z70" t="str">
            <v>SB</v>
          </cell>
          <cell r="AA70">
            <v>150</v>
          </cell>
          <cell r="AB70" t="str">
            <v>GR</v>
          </cell>
          <cell r="AC70">
            <v>14</v>
          </cell>
          <cell r="AD70" t="str">
            <v>VR</v>
          </cell>
          <cell r="AE70">
            <v>0</v>
          </cell>
          <cell r="AF70">
            <v>0</v>
          </cell>
          <cell r="AG70">
            <v>0</v>
          </cell>
          <cell r="AH70">
            <v>0</v>
          </cell>
          <cell r="AI70">
            <v>0</v>
          </cell>
          <cell r="AJ70">
            <v>0</v>
          </cell>
          <cell r="AK70">
            <v>0</v>
          </cell>
          <cell r="AL70">
            <v>0</v>
          </cell>
          <cell r="AM70">
            <v>2</v>
          </cell>
          <cell r="AN70" t="str">
            <v>never resealed</v>
          </cell>
          <cell r="BO70" t="str">
            <v>RS 130</v>
          </cell>
          <cell r="BP70">
            <v>23.6</v>
          </cell>
          <cell r="BQ70">
            <v>6</v>
          </cell>
          <cell r="BR70" t="str">
            <v>R</v>
          </cell>
          <cell r="BS70" t="str">
            <v>S</v>
          </cell>
          <cell r="BT70">
            <v>0</v>
          </cell>
          <cell r="BU70" t="str">
            <v>SA</v>
          </cell>
          <cell r="BV70" t="str">
            <v/>
          </cell>
          <cell r="BW70">
            <v>2</v>
          </cell>
          <cell r="BX70">
            <v>10</v>
          </cell>
          <cell r="BY70" t="str">
            <v xml:space="preserve"> </v>
          </cell>
          <cell r="BZ70">
            <v>1</v>
          </cell>
          <cell r="CA70">
            <v>14</v>
          </cell>
          <cell r="CB70">
            <v>1.508</v>
          </cell>
          <cell r="CC70">
            <v>2.92</v>
          </cell>
          <cell r="CD70">
            <v>85</v>
          </cell>
          <cell r="CE70">
            <v>51</v>
          </cell>
          <cell r="CF70">
            <v>36</v>
          </cell>
          <cell r="CG70">
            <v>49</v>
          </cell>
          <cell r="CH70">
            <v>15</v>
          </cell>
          <cell r="CI70">
            <v>0.2</v>
          </cell>
          <cell r="CJ70">
            <v>6.6666666666666686E-4</v>
          </cell>
          <cell r="CK70">
            <v>10</v>
          </cell>
          <cell r="CL70">
            <v>36</v>
          </cell>
          <cell r="CM70">
            <v>0.33840564102564102</v>
          </cell>
          <cell r="CN70">
            <v>0.33840564102564102</v>
          </cell>
          <cell r="CO70">
            <v>0</v>
          </cell>
          <cell r="CP70">
            <v>0</v>
          </cell>
          <cell r="CQ70">
            <v>3.2584056410256408</v>
          </cell>
          <cell r="CR70">
            <v>0</v>
          </cell>
          <cell r="CS70">
            <v>1</v>
          </cell>
          <cell r="CT70">
            <v>0</v>
          </cell>
          <cell r="CU70">
            <v>0</v>
          </cell>
          <cell r="CV70">
            <v>27</v>
          </cell>
          <cell r="CW70">
            <v>27</v>
          </cell>
          <cell r="CX70" t="str">
            <v xml:space="preserve"> </v>
          </cell>
          <cell r="CY70">
            <v>1.5</v>
          </cell>
          <cell r="CZ70">
            <v>1.5</v>
          </cell>
          <cell r="DA70">
            <v>1.1000000000000001</v>
          </cell>
          <cell r="DB70">
            <v>1100</v>
          </cell>
          <cell r="DC70">
            <v>517</v>
          </cell>
          <cell r="DD70">
            <v>286</v>
          </cell>
          <cell r="DE70">
            <v>83</v>
          </cell>
          <cell r="DF70">
            <v>127</v>
          </cell>
          <cell r="DG70">
            <v>22</v>
          </cell>
          <cell r="DH70">
            <v>11</v>
          </cell>
          <cell r="DI70">
            <v>55</v>
          </cell>
        </row>
        <row r="71">
          <cell r="A71" t="str">
            <v>RS 128</v>
          </cell>
          <cell r="B71">
            <v>128</v>
          </cell>
          <cell r="C71" t="str">
            <v>S</v>
          </cell>
          <cell r="D71" t="str">
            <v>T</v>
          </cell>
          <cell r="E71" t="str">
            <v>Likwenu River Bridge - Mpilisi</v>
          </cell>
          <cell r="F71" t="str">
            <v>M03</v>
          </cell>
          <cell r="G71">
            <v>7</v>
          </cell>
          <cell r="H71">
            <v>15.4</v>
          </cell>
          <cell r="I71" t="str">
            <v>H</v>
          </cell>
          <cell r="J71" t="str">
            <v>MACHINGA</v>
          </cell>
          <cell r="K71">
            <v>8</v>
          </cell>
          <cell r="L71">
            <v>0</v>
          </cell>
          <cell r="W71">
            <v>71</v>
          </cell>
          <cell r="X71" t="str">
            <v>SA</v>
          </cell>
          <cell r="Y71">
            <v>125</v>
          </cell>
          <cell r="Z71" t="str">
            <v>SB</v>
          </cell>
          <cell r="AA71">
            <v>150</v>
          </cell>
          <cell r="AB71" t="str">
            <v>GR</v>
          </cell>
          <cell r="AC71">
            <v>14</v>
          </cell>
          <cell r="AD71" t="str">
            <v>VR</v>
          </cell>
          <cell r="AE71">
            <v>0</v>
          </cell>
          <cell r="AF71">
            <v>0</v>
          </cell>
          <cell r="AG71">
            <v>0</v>
          </cell>
          <cell r="AH71">
            <v>0</v>
          </cell>
          <cell r="AI71">
            <v>0</v>
          </cell>
          <cell r="AJ71">
            <v>0</v>
          </cell>
          <cell r="AK71">
            <v>0</v>
          </cell>
          <cell r="AL71">
            <v>0</v>
          </cell>
          <cell r="AM71">
            <v>2</v>
          </cell>
          <cell r="AN71" t="str">
            <v>never resealed</v>
          </cell>
          <cell r="BO71" t="str">
            <v>RS 128</v>
          </cell>
          <cell r="BP71">
            <v>15.4</v>
          </cell>
          <cell r="BQ71">
            <v>6</v>
          </cell>
          <cell r="BR71" t="str">
            <v>H</v>
          </cell>
          <cell r="BS71" t="str">
            <v>S</v>
          </cell>
          <cell r="BT71">
            <v>0</v>
          </cell>
          <cell r="BU71" t="str">
            <v>SA</v>
          </cell>
          <cell r="BV71" t="str">
            <v/>
          </cell>
          <cell r="BW71">
            <v>2</v>
          </cell>
          <cell r="BX71">
            <v>10</v>
          </cell>
          <cell r="BY71" t="str">
            <v xml:space="preserve"> </v>
          </cell>
          <cell r="BZ71">
            <v>1</v>
          </cell>
          <cell r="CA71">
            <v>14</v>
          </cell>
          <cell r="CB71">
            <v>1.508</v>
          </cell>
          <cell r="CC71">
            <v>2.9890041055718477</v>
          </cell>
          <cell r="CD71">
            <v>80</v>
          </cell>
          <cell r="CE71">
            <v>16</v>
          </cell>
          <cell r="CF71">
            <v>1</v>
          </cell>
          <cell r="CG71">
            <v>79</v>
          </cell>
          <cell r="CH71">
            <v>15</v>
          </cell>
          <cell r="CI71">
            <v>3</v>
          </cell>
          <cell r="CJ71">
            <v>1.0000000000000002E-2</v>
          </cell>
          <cell r="CK71">
            <v>1.01</v>
          </cell>
          <cell r="CL71">
            <v>1</v>
          </cell>
          <cell r="CM71">
            <v>2.0492307692307695E-2</v>
          </cell>
          <cell r="CN71">
            <v>2.0492307692307695E-2</v>
          </cell>
          <cell r="CO71">
            <v>0</v>
          </cell>
          <cell r="CP71">
            <v>0</v>
          </cell>
          <cell r="CQ71">
            <v>3.0094964132641553</v>
          </cell>
          <cell r="CR71">
            <v>0</v>
          </cell>
          <cell r="CS71">
            <v>1</v>
          </cell>
          <cell r="CT71">
            <v>0</v>
          </cell>
          <cell r="CU71">
            <v>0</v>
          </cell>
          <cell r="CV71">
            <v>27</v>
          </cell>
          <cell r="CW71">
            <v>27</v>
          </cell>
          <cell r="CX71" t="str">
            <v xml:space="preserve"> </v>
          </cell>
          <cell r="CY71">
            <v>1.2</v>
          </cell>
          <cell r="CZ71">
            <v>1.5</v>
          </cell>
          <cell r="DA71">
            <v>1.1000000000000001</v>
          </cell>
          <cell r="DB71">
            <v>1100</v>
          </cell>
          <cell r="DC71">
            <v>517</v>
          </cell>
          <cell r="DD71">
            <v>286</v>
          </cell>
          <cell r="DE71">
            <v>83</v>
          </cell>
          <cell r="DF71">
            <v>127</v>
          </cell>
          <cell r="DG71">
            <v>22</v>
          </cell>
          <cell r="DH71">
            <v>11</v>
          </cell>
          <cell r="DI71">
            <v>55</v>
          </cell>
        </row>
        <row r="72">
          <cell r="A72" t="str">
            <v>RS 119</v>
          </cell>
          <cell r="B72">
            <v>119</v>
          </cell>
          <cell r="C72" t="str">
            <v>S</v>
          </cell>
          <cell r="D72" t="str">
            <v>T</v>
          </cell>
          <cell r="E72" t="str">
            <v>Mpilisi - M'manga</v>
          </cell>
          <cell r="F72" t="str">
            <v>M03</v>
          </cell>
          <cell r="G72">
            <v>8</v>
          </cell>
          <cell r="H72">
            <v>12.5</v>
          </cell>
          <cell r="I72" t="str">
            <v>R</v>
          </cell>
          <cell r="J72" t="str">
            <v>MACHINGA</v>
          </cell>
          <cell r="K72">
            <v>8</v>
          </cell>
          <cell r="L72">
            <v>0</v>
          </cell>
          <cell r="W72">
            <v>71</v>
          </cell>
          <cell r="X72" t="str">
            <v>SA</v>
          </cell>
          <cell r="Y72">
            <v>125</v>
          </cell>
          <cell r="Z72" t="str">
            <v>SB</v>
          </cell>
          <cell r="AA72">
            <v>150</v>
          </cell>
          <cell r="AB72" t="str">
            <v>GR</v>
          </cell>
          <cell r="AC72">
            <v>14</v>
          </cell>
          <cell r="AD72" t="str">
            <v>VR</v>
          </cell>
          <cell r="AE72">
            <v>0</v>
          </cell>
          <cell r="AF72">
            <v>0</v>
          </cell>
          <cell r="AG72">
            <v>0</v>
          </cell>
          <cell r="AH72">
            <v>0</v>
          </cell>
          <cell r="AI72">
            <v>0</v>
          </cell>
          <cell r="AJ72">
            <v>0</v>
          </cell>
          <cell r="AK72">
            <v>0</v>
          </cell>
          <cell r="AL72">
            <v>0</v>
          </cell>
          <cell r="AM72">
            <v>2</v>
          </cell>
          <cell r="AN72" t="str">
            <v>never resealed</v>
          </cell>
          <cell r="BO72" t="str">
            <v>RS 119</v>
          </cell>
          <cell r="BP72">
            <v>12.5</v>
          </cell>
          <cell r="BQ72">
            <v>6</v>
          </cell>
          <cell r="BR72" t="str">
            <v>R</v>
          </cell>
          <cell r="BS72" t="str">
            <v>S</v>
          </cell>
          <cell r="BT72">
            <v>0</v>
          </cell>
          <cell r="BU72" t="str">
            <v>SA</v>
          </cell>
          <cell r="BV72" t="str">
            <v/>
          </cell>
          <cell r="BW72">
            <v>2</v>
          </cell>
          <cell r="BX72">
            <v>10</v>
          </cell>
          <cell r="BY72" t="str">
            <v xml:space="preserve"> </v>
          </cell>
          <cell r="BZ72">
            <v>1</v>
          </cell>
          <cell r="CA72">
            <v>14</v>
          </cell>
          <cell r="CB72">
            <v>1.508</v>
          </cell>
          <cell r="CC72">
            <v>4.49</v>
          </cell>
          <cell r="CD72">
            <v>90</v>
          </cell>
          <cell r="CE72">
            <v>45</v>
          </cell>
          <cell r="CF72">
            <v>30</v>
          </cell>
          <cell r="CG72">
            <v>60</v>
          </cell>
          <cell r="CH72">
            <v>15</v>
          </cell>
          <cell r="CI72">
            <v>48</v>
          </cell>
          <cell r="CJ72">
            <v>0.16000000000000003</v>
          </cell>
          <cell r="CK72">
            <v>10</v>
          </cell>
          <cell r="CL72">
            <v>30</v>
          </cell>
          <cell r="CM72">
            <v>0.35889230769230773</v>
          </cell>
          <cell r="CN72">
            <v>0.35889230769230773</v>
          </cell>
          <cell r="CO72">
            <v>0</v>
          </cell>
          <cell r="CP72">
            <v>0</v>
          </cell>
          <cell r="CQ72">
            <v>4.8488923076923083</v>
          </cell>
          <cell r="CR72">
            <v>30</v>
          </cell>
          <cell r="CS72">
            <v>1</v>
          </cell>
          <cell r="CT72">
            <v>0</v>
          </cell>
          <cell r="CU72">
            <v>0</v>
          </cell>
          <cell r="CV72">
            <v>27</v>
          </cell>
          <cell r="CW72">
            <v>27</v>
          </cell>
          <cell r="CX72" t="str">
            <v xml:space="preserve"> </v>
          </cell>
          <cell r="CY72">
            <v>1.5</v>
          </cell>
          <cell r="CZ72">
            <v>2</v>
          </cell>
          <cell r="DA72">
            <v>1.5</v>
          </cell>
          <cell r="DB72">
            <v>1000</v>
          </cell>
          <cell r="DC72">
            <v>470</v>
          </cell>
          <cell r="DD72">
            <v>260</v>
          </cell>
          <cell r="DE72">
            <v>75</v>
          </cell>
          <cell r="DF72">
            <v>115</v>
          </cell>
          <cell r="DG72">
            <v>20</v>
          </cell>
          <cell r="DH72">
            <v>10</v>
          </cell>
          <cell r="DI72">
            <v>50</v>
          </cell>
        </row>
        <row r="73">
          <cell r="A73" t="str">
            <v>RS 131</v>
          </cell>
          <cell r="B73">
            <v>131</v>
          </cell>
          <cell r="C73" t="str">
            <v>S</v>
          </cell>
          <cell r="D73" t="str">
            <v>T</v>
          </cell>
          <cell r="E73" t="str">
            <v>M'manga - Chibwana.</v>
          </cell>
          <cell r="F73" t="str">
            <v>M03</v>
          </cell>
          <cell r="G73">
            <v>9</v>
          </cell>
          <cell r="H73">
            <v>9.6999999999999993</v>
          </cell>
          <cell r="I73" t="str">
            <v>F</v>
          </cell>
          <cell r="J73" t="str">
            <v>MACHINGA</v>
          </cell>
          <cell r="K73">
            <v>8</v>
          </cell>
          <cell r="L73">
            <v>0</v>
          </cell>
          <cell r="W73">
            <v>74</v>
          </cell>
          <cell r="X73" t="str">
            <v>SA</v>
          </cell>
          <cell r="Y73">
            <v>125</v>
          </cell>
          <cell r="Z73" t="str">
            <v>SB</v>
          </cell>
          <cell r="AA73">
            <v>150</v>
          </cell>
          <cell r="AB73" t="str">
            <v>GR</v>
          </cell>
          <cell r="AC73">
            <v>14</v>
          </cell>
          <cell r="AD73" t="str">
            <v>VR</v>
          </cell>
          <cell r="AE73">
            <v>86</v>
          </cell>
          <cell r="AF73" t="str">
            <v>SR</v>
          </cell>
          <cell r="AG73" t="str">
            <v>ST</v>
          </cell>
          <cell r="AH73">
            <v>10</v>
          </cell>
          <cell r="AI73">
            <v>0</v>
          </cell>
          <cell r="AJ73">
            <v>0</v>
          </cell>
          <cell r="AK73">
            <v>0</v>
          </cell>
          <cell r="AL73">
            <v>0</v>
          </cell>
          <cell r="AM73">
            <v>5</v>
          </cell>
          <cell r="AN73">
            <v>0</v>
          </cell>
          <cell r="BO73" t="str">
            <v>RS 131</v>
          </cell>
          <cell r="BP73">
            <v>9.6999999999999993</v>
          </cell>
          <cell r="BQ73">
            <v>6</v>
          </cell>
          <cell r="BR73" t="str">
            <v>F</v>
          </cell>
          <cell r="BS73" t="str">
            <v>C</v>
          </cell>
          <cell r="BT73">
            <v>0</v>
          </cell>
          <cell r="BU73" t="str">
            <v>ST</v>
          </cell>
          <cell r="BV73" t="str">
            <v>SA</v>
          </cell>
          <cell r="BW73">
            <v>5</v>
          </cell>
          <cell r="BX73">
            <v>10</v>
          </cell>
          <cell r="BY73">
            <v>10</v>
          </cell>
          <cell r="BZ73">
            <v>1</v>
          </cell>
          <cell r="CA73">
            <v>14</v>
          </cell>
          <cell r="CB73">
            <v>1.6850000000000001</v>
          </cell>
          <cell r="CC73">
            <v>6.21</v>
          </cell>
          <cell r="CD73">
            <v>80</v>
          </cell>
          <cell r="CE73">
            <v>75</v>
          </cell>
          <cell r="CF73">
            <v>60</v>
          </cell>
          <cell r="CG73">
            <v>20</v>
          </cell>
          <cell r="CH73">
            <v>15</v>
          </cell>
          <cell r="CI73">
            <v>950</v>
          </cell>
          <cell r="CJ73">
            <v>3.166666666666667</v>
          </cell>
          <cell r="CK73">
            <v>10</v>
          </cell>
          <cell r="CL73">
            <v>60</v>
          </cell>
          <cell r="CM73">
            <v>1.6929487179487179</v>
          </cell>
          <cell r="CN73">
            <v>1.6929487179487179</v>
          </cell>
          <cell r="CO73">
            <v>0</v>
          </cell>
          <cell r="CP73">
            <v>0</v>
          </cell>
          <cell r="CQ73">
            <v>7.9029487179487177</v>
          </cell>
          <cell r="CR73">
            <v>90</v>
          </cell>
          <cell r="CS73">
            <v>1</v>
          </cell>
          <cell r="CT73">
            <v>0</v>
          </cell>
          <cell r="CU73">
            <v>0</v>
          </cell>
          <cell r="CV73">
            <v>12</v>
          </cell>
          <cell r="CW73">
            <v>24</v>
          </cell>
          <cell r="CX73">
            <v>48</v>
          </cell>
          <cell r="CY73">
            <v>2</v>
          </cell>
          <cell r="CZ73">
            <v>2</v>
          </cell>
          <cell r="DA73">
            <v>1.2</v>
          </cell>
          <cell r="DB73">
            <v>300</v>
          </cell>
          <cell r="DC73">
            <v>141</v>
          </cell>
          <cell r="DD73">
            <v>78</v>
          </cell>
          <cell r="DE73">
            <v>23</v>
          </cell>
          <cell r="DF73">
            <v>35</v>
          </cell>
          <cell r="DG73">
            <v>6</v>
          </cell>
          <cell r="DH73">
            <v>3</v>
          </cell>
          <cell r="DI73">
            <v>15</v>
          </cell>
        </row>
        <row r="74">
          <cell r="A74" t="str">
            <v>RS 125</v>
          </cell>
          <cell r="B74">
            <v>125</v>
          </cell>
          <cell r="C74" t="str">
            <v>S</v>
          </cell>
          <cell r="D74" t="str">
            <v>T</v>
          </cell>
          <cell r="E74" t="str">
            <v xml:space="preserve">Chibwana - Hoba. </v>
          </cell>
          <cell r="F74" t="str">
            <v>M03</v>
          </cell>
          <cell r="G74">
            <v>10</v>
          </cell>
          <cell r="H74">
            <v>10.8</v>
          </cell>
          <cell r="I74" t="str">
            <v>F</v>
          </cell>
          <cell r="J74" t="str">
            <v>MACHINGA</v>
          </cell>
          <cell r="K74">
            <v>8</v>
          </cell>
          <cell r="L74">
            <v>0</v>
          </cell>
          <cell r="W74">
            <v>74</v>
          </cell>
          <cell r="X74" t="str">
            <v>DS</v>
          </cell>
          <cell r="Y74">
            <v>150</v>
          </cell>
          <cell r="Z74" t="str">
            <v>SB</v>
          </cell>
          <cell r="AA74">
            <v>100</v>
          </cell>
          <cell r="AB74" t="str">
            <v>GR</v>
          </cell>
          <cell r="AC74">
            <v>6</v>
          </cell>
          <cell r="AD74" t="str">
            <v>VR</v>
          </cell>
          <cell r="AE74">
            <v>86</v>
          </cell>
          <cell r="AF74" t="str">
            <v>SR</v>
          </cell>
          <cell r="AG74" t="str">
            <v>ST</v>
          </cell>
          <cell r="AH74">
            <v>10</v>
          </cell>
          <cell r="AI74">
            <v>96</v>
          </cell>
          <cell r="AJ74" t="str">
            <v>SS</v>
          </cell>
          <cell r="AK74" t="str">
            <v>SS</v>
          </cell>
          <cell r="AL74">
            <v>5</v>
          </cell>
          <cell r="AM74">
            <v>3</v>
          </cell>
          <cell r="AN74">
            <v>0</v>
          </cell>
          <cell r="BO74" t="str">
            <v>RS 125</v>
          </cell>
          <cell r="BP74">
            <v>10.8</v>
          </cell>
          <cell r="BQ74">
            <v>6</v>
          </cell>
          <cell r="BR74" t="str">
            <v>F</v>
          </cell>
          <cell r="BS74" t="str">
            <v>S</v>
          </cell>
          <cell r="BT74">
            <v>0</v>
          </cell>
          <cell r="BU74" t="str">
            <v>SS</v>
          </cell>
          <cell r="BV74" t="str">
            <v>SR</v>
          </cell>
          <cell r="BW74">
            <v>3</v>
          </cell>
          <cell r="BX74">
            <v>5</v>
          </cell>
          <cell r="BY74">
            <v>10</v>
          </cell>
          <cell r="BZ74">
            <v>1</v>
          </cell>
          <cell r="CA74">
            <v>6</v>
          </cell>
          <cell r="CB74">
            <v>1.3540000000000001</v>
          </cell>
          <cell r="CC74">
            <v>5.78</v>
          </cell>
          <cell r="CD74">
            <v>60</v>
          </cell>
          <cell r="CE74">
            <v>6</v>
          </cell>
          <cell r="CF74">
            <v>0</v>
          </cell>
          <cell r="CG74">
            <v>60</v>
          </cell>
          <cell r="CH74">
            <v>6</v>
          </cell>
          <cell r="CI74">
            <v>76</v>
          </cell>
          <cell r="CJ74">
            <v>0.25333333333333335</v>
          </cell>
          <cell r="CK74">
            <v>0.25333333333333335</v>
          </cell>
          <cell r="CL74">
            <v>0</v>
          </cell>
          <cell r="CM74">
            <v>9.8215384615384621E-2</v>
          </cell>
          <cell r="CN74">
            <v>9.8215384615384621E-2</v>
          </cell>
          <cell r="CO74">
            <v>0</v>
          </cell>
          <cell r="CP74">
            <v>0</v>
          </cell>
          <cell r="CQ74">
            <v>5.8782153846153848</v>
          </cell>
          <cell r="CR74">
            <v>70</v>
          </cell>
          <cell r="CS74">
            <v>1</v>
          </cell>
          <cell r="CT74">
            <v>0</v>
          </cell>
          <cell r="CU74">
            <v>0</v>
          </cell>
          <cell r="CV74">
            <v>2</v>
          </cell>
          <cell r="CW74">
            <v>24</v>
          </cell>
          <cell r="CX74">
            <v>48</v>
          </cell>
          <cell r="CY74">
            <v>1.5</v>
          </cell>
          <cell r="CZ74">
            <v>2</v>
          </cell>
          <cell r="DA74">
            <v>1.2</v>
          </cell>
          <cell r="DB74">
            <v>300</v>
          </cell>
          <cell r="DC74">
            <v>141</v>
          </cell>
          <cell r="DD74">
            <v>78</v>
          </cell>
          <cell r="DE74">
            <v>23</v>
          </cell>
          <cell r="DF74">
            <v>35</v>
          </cell>
          <cell r="DG74">
            <v>6</v>
          </cell>
          <cell r="DH74">
            <v>3</v>
          </cell>
          <cell r="DI74">
            <v>15</v>
          </cell>
        </row>
        <row r="75">
          <cell r="A75" t="str">
            <v>RS 120</v>
          </cell>
          <cell r="B75">
            <v>120</v>
          </cell>
          <cell r="C75" t="str">
            <v>S</v>
          </cell>
          <cell r="D75" t="str">
            <v>T</v>
          </cell>
          <cell r="E75" t="str">
            <v>Hoba - Mpale River</v>
          </cell>
          <cell r="F75" t="str">
            <v>M03</v>
          </cell>
          <cell r="G75">
            <v>11</v>
          </cell>
          <cell r="H75">
            <v>14.6</v>
          </cell>
          <cell r="I75" t="str">
            <v>F</v>
          </cell>
          <cell r="J75" t="str">
            <v>MACHINGA</v>
          </cell>
          <cell r="K75">
            <v>8</v>
          </cell>
          <cell r="L75">
            <v>0</v>
          </cell>
          <cell r="W75">
            <v>74</v>
          </cell>
          <cell r="X75" t="str">
            <v>DS</v>
          </cell>
          <cell r="Y75">
            <v>150</v>
          </cell>
          <cell r="Z75" t="str">
            <v>SB</v>
          </cell>
          <cell r="AA75">
            <v>100</v>
          </cell>
          <cell r="AB75" t="str">
            <v>GR</v>
          </cell>
          <cell r="AC75">
            <v>6</v>
          </cell>
          <cell r="AD75" t="str">
            <v>VR</v>
          </cell>
          <cell r="AE75">
            <v>86</v>
          </cell>
          <cell r="AF75" t="str">
            <v>SR</v>
          </cell>
          <cell r="AG75" t="str">
            <v>ST</v>
          </cell>
          <cell r="AH75">
            <v>10</v>
          </cell>
          <cell r="AI75">
            <v>96</v>
          </cell>
          <cell r="AJ75" t="str">
            <v>SS</v>
          </cell>
          <cell r="AK75" t="str">
            <v>SS</v>
          </cell>
          <cell r="AL75">
            <v>5</v>
          </cell>
          <cell r="AM75">
            <v>3</v>
          </cell>
          <cell r="AN75">
            <v>0</v>
          </cell>
          <cell r="BO75" t="str">
            <v>RS 120</v>
          </cell>
          <cell r="BP75">
            <v>14.6</v>
          </cell>
          <cell r="BQ75">
            <v>6</v>
          </cell>
          <cell r="BR75" t="str">
            <v>F</v>
          </cell>
          <cell r="BS75" t="str">
            <v>S</v>
          </cell>
          <cell r="BT75">
            <v>0</v>
          </cell>
          <cell r="BU75" t="str">
            <v>SS</v>
          </cell>
          <cell r="BV75" t="str">
            <v>SR</v>
          </cell>
          <cell r="BW75">
            <v>3</v>
          </cell>
          <cell r="BX75">
            <v>5</v>
          </cell>
          <cell r="BY75">
            <v>10</v>
          </cell>
          <cell r="BZ75">
            <v>1</v>
          </cell>
          <cell r="CA75">
            <v>6</v>
          </cell>
          <cell r="CB75">
            <v>1.3540000000000001</v>
          </cell>
          <cell r="CC75">
            <v>4.87</v>
          </cell>
          <cell r="CD75">
            <v>20</v>
          </cell>
          <cell r="CE75">
            <v>0</v>
          </cell>
          <cell r="CF75">
            <v>0</v>
          </cell>
          <cell r="CG75">
            <v>20</v>
          </cell>
          <cell r="CH75">
            <v>0</v>
          </cell>
          <cell r="CI75">
            <v>3</v>
          </cell>
          <cell r="CJ75">
            <v>1.0000000000000002E-2</v>
          </cell>
          <cell r="CK75">
            <v>1.0000000000000002E-2</v>
          </cell>
          <cell r="CL75">
            <v>0</v>
          </cell>
          <cell r="CM75">
            <v>3.8769230769230782E-3</v>
          </cell>
          <cell r="CN75">
            <v>3.8769230769230782E-3</v>
          </cell>
          <cell r="CO75">
            <v>0</v>
          </cell>
          <cell r="CP75">
            <v>0</v>
          </cell>
          <cell r="CQ75">
            <v>4.8738769230769234</v>
          </cell>
          <cell r="CR75">
            <v>0</v>
          </cell>
          <cell r="CS75">
            <v>1</v>
          </cell>
          <cell r="CT75">
            <v>0</v>
          </cell>
          <cell r="CU75">
            <v>0</v>
          </cell>
          <cell r="CV75">
            <v>2</v>
          </cell>
          <cell r="CW75">
            <v>24</v>
          </cell>
          <cell r="CX75">
            <v>48</v>
          </cell>
          <cell r="CY75">
            <v>1.2</v>
          </cell>
          <cell r="CZ75">
            <v>1.5</v>
          </cell>
          <cell r="DA75">
            <v>1.1000000000000001</v>
          </cell>
          <cell r="DB75">
            <v>300</v>
          </cell>
          <cell r="DC75">
            <v>141</v>
          </cell>
          <cell r="DD75">
            <v>78</v>
          </cell>
          <cell r="DE75">
            <v>23</v>
          </cell>
          <cell r="DF75">
            <v>35</v>
          </cell>
          <cell r="DG75">
            <v>6</v>
          </cell>
          <cell r="DH75">
            <v>3</v>
          </cell>
          <cell r="DI75">
            <v>15</v>
          </cell>
        </row>
        <row r="76">
          <cell r="A76" t="str">
            <v>RS 129</v>
          </cell>
          <cell r="B76">
            <v>129</v>
          </cell>
          <cell r="C76" t="str">
            <v>S</v>
          </cell>
          <cell r="D76" t="str">
            <v>T</v>
          </cell>
          <cell r="E76" t="str">
            <v>Mpale River - Nkungulu</v>
          </cell>
          <cell r="F76" t="str">
            <v>M03</v>
          </cell>
          <cell r="G76">
            <v>12</v>
          </cell>
          <cell r="H76">
            <v>13</v>
          </cell>
          <cell r="I76" t="str">
            <v>R</v>
          </cell>
          <cell r="J76" t="str">
            <v>MACHINGA &amp; MANGOCHI</v>
          </cell>
          <cell r="K76">
            <v>8</v>
          </cell>
          <cell r="L76">
            <v>0</v>
          </cell>
          <cell r="W76">
            <v>74</v>
          </cell>
          <cell r="X76" t="str">
            <v>DS</v>
          </cell>
          <cell r="Y76">
            <v>150</v>
          </cell>
          <cell r="Z76" t="str">
            <v>SB</v>
          </cell>
          <cell r="AA76">
            <v>100</v>
          </cell>
          <cell r="AB76" t="str">
            <v>GR</v>
          </cell>
          <cell r="AC76">
            <v>6</v>
          </cell>
          <cell r="AD76" t="str">
            <v>VR</v>
          </cell>
          <cell r="AE76">
            <v>86</v>
          </cell>
          <cell r="AF76" t="str">
            <v>SR</v>
          </cell>
          <cell r="AG76" t="str">
            <v>ST</v>
          </cell>
          <cell r="AH76">
            <v>10</v>
          </cell>
          <cell r="AI76">
            <v>96</v>
          </cell>
          <cell r="AJ76" t="str">
            <v>SS</v>
          </cell>
          <cell r="AK76" t="str">
            <v>SS</v>
          </cell>
          <cell r="AL76">
            <v>5</v>
          </cell>
          <cell r="AM76">
            <v>3</v>
          </cell>
          <cell r="AN76">
            <v>0</v>
          </cell>
          <cell r="BO76" t="str">
            <v>RS 129</v>
          </cell>
          <cell r="BP76">
            <v>13</v>
          </cell>
          <cell r="BQ76">
            <v>6</v>
          </cell>
          <cell r="BR76" t="str">
            <v>R</v>
          </cell>
          <cell r="BS76" t="str">
            <v>S</v>
          </cell>
          <cell r="BT76">
            <v>0</v>
          </cell>
          <cell r="BU76" t="str">
            <v>SS</v>
          </cell>
          <cell r="BV76" t="str">
            <v>SR</v>
          </cell>
          <cell r="BW76">
            <v>3</v>
          </cell>
          <cell r="BX76">
            <v>5</v>
          </cell>
          <cell r="BY76">
            <v>10</v>
          </cell>
          <cell r="BZ76">
            <v>1</v>
          </cell>
          <cell r="CA76">
            <v>6</v>
          </cell>
          <cell r="CB76">
            <v>1.3540000000000001</v>
          </cell>
          <cell r="CC76">
            <v>3.2750301575393848</v>
          </cell>
          <cell r="CD76">
            <v>70</v>
          </cell>
          <cell r="CE76">
            <v>15</v>
          </cell>
          <cell r="CF76">
            <v>0</v>
          </cell>
          <cell r="CG76">
            <v>70</v>
          </cell>
          <cell r="CH76">
            <v>15</v>
          </cell>
          <cell r="CI76">
            <v>11</v>
          </cell>
          <cell r="CJ76">
            <v>3.6666666666666667E-2</v>
          </cell>
          <cell r="CK76">
            <v>3.6666666666666667E-2</v>
          </cell>
          <cell r="CL76">
            <v>0</v>
          </cell>
          <cell r="CM76">
            <v>1.4215384615384618E-2</v>
          </cell>
          <cell r="CN76">
            <v>1.4215384615384618E-2</v>
          </cell>
          <cell r="CO76">
            <v>0</v>
          </cell>
          <cell r="CP76">
            <v>0</v>
          </cell>
          <cell r="CQ76">
            <v>3.2892455421547693</v>
          </cell>
          <cell r="CR76">
            <v>10</v>
          </cell>
          <cell r="CS76">
            <v>1</v>
          </cell>
          <cell r="CT76">
            <v>0</v>
          </cell>
          <cell r="CU76">
            <v>0</v>
          </cell>
          <cell r="CV76">
            <v>2</v>
          </cell>
          <cell r="CW76">
            <v>24</v>
          </cell>
          <cell r="CX76">
            <v>48</v>
          </cell>
          <cell r="CY76">
            <v>1.2</v>
          </cell>
          <cell r="CZ76">
            <v>1.5</v>
          </cell>
          <cell r="DA76">
            <v>1.1000000000000001</v>
          </cell>
          <cell r="DB76">
            <v>300</v>
          </cell>
          <cell r="DC76">
            <v>141</v>
          </cell>
          <cell r="DD76">
            <v>78</v>
          </cell>
          <cell r="DE76">
            <v>23</v>
          </cell>
          <cell r="DF76">
            <v>35</v>
          </cell>
          <cell r="DG76">
            <v>6</v>
          </cell>
          <cell r="DH76">
            <v>3</v>
          </cell>
          <cell r="DI76">
            <v>15</v>
          </cell>
        </row>
        <row r="77">
          <cell r="A77" t="str">
            <v>RS 321</v>
          </cell>
          <cell r="B77">
            <v>143</v>
          </cell>
          <cell r="C77" t="str">
            <v>S</v>
          </cell>
          <cell r="D77" t="str">
            <v>T</v>
          </cell>
          <cell r="E77" t="str">
            <v>Nkungulu - Mangochi</v>
          </cell>
          <cell r="F77" t="str">
            <v>M03</v>
          </cell>
          <cell r="G77">
            <v>13</v>
          </cell>
          <cell r="H77">
            <v>21.3</v>
          </cell>
          <cell r="I77" t="str">
            <v>F</v>
          </cell>
          <cell r="J77" t="str">
            <v>MANGOCHI</v>
          </cell>
          <cell r="K77">
            <v>8</v>
          </cell>
          <cell r="L77">
            <v>0</v>
          </cell>
          <cell r="W77">
            <v>74</v>
          </cell>
          <cell r="X77" t="str">
            <v>DS</v>
          </cell>
          <cell r="Y77">
            <v>100</v>
          </cell>
          <cell r="Z77" t="str">
            <v>SB</v>
          </cell>
          <cell r="AA77">
            <v>100</v>
          </cell>
          <cell r="AB77" t="str">
            <v>GR</v>
          </cell>
          <cell r="AC77">
            <v>6</v>
          </cell>
          <cell r="AD77" t="str">
            <v>VR</v>
          </cell>
          <cell r="AE77">
            <v>0</v>
          </cell>
          <cell r="AF77">
            <v>0</v>
          </cell>
          <cell r="AG77">
            <v>0</v>
          </cell>
          <cell r="AH77">
            <v>0</v>
          </cell>
          <cell r="AI77">
            <v>0</v>
          </cell>
          <cell r="AJ77">
            <v>0</v>
          </cell>
          <cell r="AK77">
            <v>0</v>
          </cell>
          <cell r="AL77">
            <v>0</v>
          </cell>
          <cell r="AM77">
            <v>1</v>
          </cell>
          <cell r="AN77" t="str">
            <v>never resealed</v>
          </cell>
          <cell r="BO77" t="str">
            <v>RS 321</v>
          </cell>
          <cell r="BP77">
            <v>21.3</v>
          </cell>
          <cell r="BQ77">
            <v>6</v>
          </cell>
          <cell r="BR77" t="str">
            <v>F</v>
          </cell>
          <cell r="BS77" t="str">
            <v>C</v>
          </cell>
          <cell r="BT77">
            <v>0</v>
          </cell>
          <cell r="BU77" t="str">
            <v>DS</v>
          </cell>
          <cell r="BV77" t="str">
            <v/>
          </cell>
          <cell r="BW77">
            <v>1</v>
          </cell>
          <cell r="BX77">
            <v>15</v>
          </cell>
          <cell r="BY77" t="str">
            <v xml:space="preserve"> </v>
          </cell>
          <cell r="BZ77">
            <v>1</v>
          </cell>
          <cell r="CA77">
            <v>6</v>
          </cell>
          <cell r="CB77">
            <v>1.177</v>
          </cell>
          <cell r="CC77">
            <v>4.2485348973607042</v>
          </cell>
          <cell r="CD77">
            <v>97</v>
          </cell>
          <cell r="CE77">
            <v>68</v>
          </cell>
          <cell r="CF77">
            <v>53</v>
          </cell>
          <cell r="CG77">
            <v>44</v>
          </cell>
          <cell r="CH77">
            <v>15</v>
          </cell>
          <cell r="CI77">
            <v>4.5</v>
          </cell>
          <cell r="CJ77">
            <v>1.5000000000000001E-2</v>
          </cell>
          <cell r="CK77">
            <v>10</v>
          </cell>
          <cell r="CL77">
            <v>53</v>
          </cell>
          <cell r="CM77">
            <v>0.45628076923076921</v>
          </cell>
          <cell r="CN77">
            <v>0.45628076923076921</v>
          </cell>
          <cell r="CO77">
            <v>0</v>
          </cell>
          <cell r="CP77">
            <v>0</v>
          </cell>
          <cell r="CQ77">
            <v>4.7048156665914735</v>
          </cell>
          <cell r="CR77">
            <v>20</v>
          </cell>
          <cell r="CS77">
            <v>1</v>
          </cell>
          <cell r="CT77">
            <v>0</v>
          </cell>
          <cell r="CU77">
            <v>0</v>
          </cell>
          <cell r="CV77">
            <v>24</v>
          </cell>
          <cell r="CW77">
            <v>24</v>
          </cell>
          <cell r="CX77" t="str">
            <v xml:space="preserve"> </v>
          </cell>
          <cell r="CY77">
            <v>2</v>
          </cell>
          <cell r="CZ77">
            <v>1.8</v>
          </cell>
          <cell r="DA77">
            <v>1.5</v>
          </cell>
          <cell r="DB77">
            <v>300</v>
          </cell>
          <cell r="DC77">
            <v>141</v>
          </cell>
          <cell r="DD77">
            <v>78</v>
          </cell>
          <cell r="DE77">
            <v>23</v>
          </cell>
          <cell r="DF77">
            <v>35</v>
          </cell>
          <cell r="DG77">
            <v>6</v>
          </cell>
          <cell r="DH77">
            <v>3</v>
          </cell>
          <cell r="DI77">
            <v>15</v>
          </cell>
        </row>
        <row r="78">
          <cell r="A78" t="str">
            <v>RS 322</v>
          </cell>
          <cell r="B78">
            <v>144</v>
          </cell>
          <cell r="C78" t="str">
            <v>S</v>
          </cell>
          <cell r="D78" t="str">
            <v>T</v>
          </cell>
          <cell r="E78" t="str">
            <v>Mangochi - Chingo</v>
          </cell>
          <cell r="F78" t="str">
            <v>M03</v>
          </cell>
          <cell r="G78">
            <v>14</v>
          </cell>
          <cell r="H78">
            <v>6</v>
          </cell>
          <cell r="I78" t="str">
            <v>R</v>
          </cell>
          <cell r="J78" t="str">
            <v>MANGOCHI</v>
          </cell>
          <cell r="K78">
            <v>8</v>
          </cell>
          <cell r="L78">
            <v>0</v>
          </cell>
          <cell r="W78">
            <v>81</v>
          </cell>
          <cell r="X78" t="str">
            <v>ST</v>
          </cell>
          <cell r="Y78">
            <v>150</v>
          </cell>
          <cell r="Z78" t="str">
            <v>SB</v>
          </cell>
          <cell r="AA78">
            <v>150</v>
          </cell>
          <cell r="AB78" t="str">
            <v>GR</v>
          </cell>
          <cell r="AC78">
            <v>6</v>
          </cell>
          <cell r="AD78" t="str">
            <v>VR</v>
          </cell>
          <cell r="AE78">
            <v>0</v>
          </cell>
          <cell r="AF78">
            <v>0</v>
          </cell>
          <cell r="AG78">
            <v>0</v>
          </cell>
          <cell r="AH78">
            <v>0</v>
          </cell>
          <cell r="AI78">
            <v>0</v>
          </cell>
          <cell r="AJ78">
            <v>0</v>
          </cell>
          <cell r="AK78">
            <v>0</v>
          </cell>
          <cell r="AL78">
            <v>0</v>
          </cell>
          <cell r="AM78">
            <v>1</v>
          </cell>
          <cell r="AN78" t="str">
            <v>never resealed</v>
          </cell>
          <cell r="BO78" t="str">
            <v>RS 322</v>
          </cell>
          <cell r="BP78">
            <v>6</v>
          </cell>
          <cell r="BQ78">
            <v>6</v>
          </cell>
          <cell r="BR78" t="str">
            <v>R</v>
          </cell>
          <cell r="BS78" t="str">
            <v>C</v>
          </cell>
          <cell r="BT78">
            <v>30</v>
          </cell>
          <cell r="BU78" t="str">
            <v>ST</v>
          </cell>
          <cell r="BV78" t="str">
            <v/>
          </cell>
          <cell r="BW78">
            <v>1</v>
          </cell>
          <cell r="BX78">
            <v>10</v>
          </cell>
          <cell r="BY78" t="str">
            <v xml:space="preserve"> </v>
          </cell>
          <cell r="BZ78">
            <v>1</v>
          </cell>
          <cell r="CA78">
            <v>6</v>
          </cell>
          <cell r="CB78">
            <v>1.508</v>
          </cell>
          <cell r="CC78">
            <v>8</v>
          </cell>
          <cell r="CD78">
            <v>95</v>
          </cell>
          <cell r="CE78">
            <v>80</v>
          </cell>
          <cell r="CF78">
            <v>65</v>
          </cell>
          <cell r="CG78">
            <v>30</v>
          </cell>
          <cell r="CH78">
            <v>15</v>
          </cell>
          <cell r="CI78">
            <v>8</v>
          </cell>
          <cell r="CJ78">
            <v>2.6666666666666668E-2</v>
          </cell>
          <cell r="CK78">
            <v>10</v>
          </cell>
          <cell r="CL78">
            <v>65</v>
          </cell>
          <cell r="CM78">
            <v>0.5400717948717948</v>
          </cell>
          <cell r="CN78">
            <v>0.5400717948717948</v>
          </cell>
          <cell r="CO78">
            <v>0</v>
          </cell>
          <cell r="CP78">
            <v>0</v>
          </cell>
          <cell r="CQ78">
            <v>8.5400717948717944</v>
          </cell>
          <cell r="CR78">
            <v>20</v>
          </cell>
          <cell r="CS78">
            <v>1</v>
          </cell>
          <cell r="CT78">
            <v>0</v>
          </cell>
          <cell r="CU78">
            <v>0</v>
          </cell>
          <cell r="CV78">
            <v>17</v>
          </cell>
          <cell r="CW78">
            <v>17</v>
          </cell>
          <cell r="CX78" t="str">
            <v xml:space="preserve"> </v>
          </cell>
          <cell r="CY78">
            <v>2</v>
          </cell>
          <cell r="CZ78">
            <v>2</v>
          </cell>
          <cell r="DA78">
            <v>1.5</v>
          </cell>
          <cell r="DB78">
            <v>250</v>
          </cell>
          <cell r="DC78">
            <v>118</v>
          </cell>
          <cell r="DD78">
            <v>65</v>
          </cell>
          <cell r="DE78">
            <v>19</v>
          </cell>
          <cell r="DF78">
            <v>29</v>
          </cell>
          <cell r="DG78">
            <v>5</v>
          </cell>
          <cell r="DH78">
            <v>3</v>
          </cell>
          <cell r="DI78">
            <v>13</v>
          </cell>
        </row>
        <row r="79">
          <cell r="A79" t="str">
            <v>RS 324</v>
          </cell>
          <cell r="B79">
            <v>146</v>
          </cell>
          <cell r="C79" t="str">
            <v>S</v>
          </cell>
          <cell r="D79" t="str">
            <v>T</v>
          </cell>
          <cell r="E79" t="str">
            <v>Chingo - Mbalula</v>
          </cell>
          <cell r="F79" t="str">
            <v>M03</v>
          </cell>
          <cell r="G79">
            <v>15</v>
          </cell>
          <cell r="H79">
            <v>6</v>
          </cell>
          <cell r="I79" t="str">
            <v>R</v>
          </cell>
          <cell r="J79" t="str">
            <v>MANGOCHI</v>
          </cell>
          <cell r="K79">
            <v>7</v>
          </cell>
          <cell r="L79">
            <v>0</v>
          </cell>
          <cell r="W79">
            <v>81</v>
          </cell>
          <cell r="X79" t="str">
            <v>ST</v>
          </cell>
          <cell r="Y79">
            <v>150</v>
          </cell>
          <cell r="Z79" t="str">
            <v>SB</v>
          </cell>
          <cell r="AA79">
            <v>150</v>
          </cell>
          <cell r="AB79" t="str">
            <v>GR</v>
          </cell>
          <cell r="AC79">
            <v>6</v>
          </cell>
          <cell r="AD79" t="str">
            <v>VR</v>
          </cell>
          <cell r="AE79">
            <v>0</v>
          </cell>
          <cell r="AF79">
            <v>0</v>
          </cell>
          <cell r="AG79">
            <v>0</v>
          </cell>
          <cell r="AH79">
            <v>0</v>
          </cell>
          <cell r="AI79">
            <v>0</v>
          </cell>
          <cell r="AJ79">
            <v>0</v>
          </cell>
          <cell r="AK79">
            <v>0</v>
          </cell>
          <cell r="AL79">
            <v>0</v>
          </cell>
          <cell r="AM79">
            <v>1</v>
          </cell>
          <cell r="AN79" t="str">
            <v>never resealed</v>
          </cell>
          <cell r="BO79" t="str">
            <v>RS 324</v>
          </cell>
          <cell r="BP79">
            <v>6</v>
          </cell>
          <cell r="BQ79">
            <v>6</v>
          </cell>
          <cell r="BR79" t="str">
            <v>R</v>
          </cell>
          <cell r="BS79" t="str">
            <v>C</v>
          </cell>
          <cell r="BT79">
            <v>0</v>
          </cell>
          <cell r="BU79" t="str">
            <v>ST</v>
          </cell>
          <cell r="BV79" t="str">
            <v/>
          </cell>
          <cell r="BW79">
            <v>1</v>
          </cell>
          <cell r="BX79">
            <v>10</v>
          </cell>
          <cell r="BY79" t="str">
            <v xml:space="preserve"> </v>
          </cell>
          <cell r="BZ79">
            <v>1</v>
          </cell>
          <cell r="CA79">
            <v>6</v>
          </cell>
          <cell r="CB79">
            <v>1.508</v>
          </cell>
          <cell r="CC79">
            <v>8</v>
          </cell>
          <cell r="CD79">
            <v>85</v>
          </cell>
          <cell r="CE79">
            <v>60</v>
          </cell>
          <cell r="CF79">
            <v>45</v>
          </cell>
          <cell r="CG79">
            <v>40</v>
          </cell>
          <cell r="CH79">
            <v>15</v>
          </cell>
          <cell r="CI79">
            <v>10</v>
          </cell>
          <cell r="CJ79">
            <v>3.3333333333333333E-2</v>
          </cell>
          <cell r="CK79">
            <v>10</v>
          </cell>
          <cell r="CL79">
            <v>45</v>
          </cell>
          <cell r="CM79">
            <v>0.41028205128205131</v>
          </cell>
          <cell r="CN79">
            <v>0.41028205128205131</v>
          </cell>
          <cell r="CO79">
            <v>0</v>
          </cell>
          <cell r="CP79">
            <v>0</v>
          </cell>
          <cell r="CQ79">
            <v>8.4102820512820511</v>
          </cell>
          <cell r="CR79">
            <v>20</v>
          </cell>
          <cell r="CS79">
            <v>1</v>
          </cell>
          <cell r="CT79">
            <v>0</v>
          </cell>
          <cell r="CU79">
            <v>0</v>
          </cell>
          <cell r="CV79">
            <v>17</v>
          </cell>
          <cell r="CW79">
            <v>17</v>
          </cell>
          <cell r="CX79" t="str">
            <v xml:space="preserve"> </v>
          </cell>
          <cell r="CY79">
            <v>2</v>
          </cell>
          <cell r="CZ79">
            <v>2</v>
          </cell>
          <cell r="DA79">
            <v>1.5</v>
          </cell>
          <cell r="DB79">
            <v>250</v>
          </cell>
          <cell r="DC79">
            <v>118</v>
          </cell>
          <cell r="DD79">
            <v>65</v>
          </cell>
          <cell r="DE79">
            <v>19</v>
          </cell>
          <cell r="DF79">
            <v>29</v>
          </cell>
          <cell r="DG79">
            <v>5</v>
          </cell>
          <cell r="DH79">
            <v>3</v>
          </cell>
          <cell r="DI79">
            <v>13</v>
          </cell>
        </row>
        <row r="80">
          <cell r="A80" t="str">
            <v>RS 326</v>
          </cell>
          <cell r="B80">
            <v>148</v>
          </cell>
          <cell r="C80" t="str">
            <v>S</v>
          </cell>
          <cell r="D80" t="str">
            <v>T</v>
          </cell>
          <cell r="E80" t="str">
            <v>Chowe - Matola</v>
          </cell>
          <cell r="F80" t="str">
            <v>M03</v>
          </cell>
          <cell r="G80">
            <v>17</v>
          </cell>
          <cell r="H80">
            <v>4.7</v>
          </cell>
          <cell r="I80" t="str">
            <v>R</v>
          </cell>
          <cell r="J80" t="str">
            <v>MANGOCHI</v>
          </cell>
          <cell r="K80">
            <v>7</v>
          </cell>
          <cell r="L80">
            <v>0</v>
          </cell>
          <cell r="W80">
            <v>81</v>
          </cell>
          <cell r="X80" t="str">
            <v>ST</v>
          </cell>
          <cell r="Y80">
            <v>150</v>
          </cell>
          <cell r="Z80" t="str">
            <v>SB</v>
          </cell>
          <cell r="AA80">
            <v>150</v>
          </cell>
          <cell r="AB80" t="str">
            <v>GR</v>
          </cell>
          <cell r="AC80">
            <v>6</v>
          </cell>
          <cell r="AD80" t="str">
            <v>VR</v>
          </cell>
          <cell r="AE80">
            <v>0</v>
          </cell>
          <cell r="AF80">
            <v>0</v>
          </cell>
          <cell r="AG80">
            <v>0</v>
          </cell>
          <cell r="AH80">
            <v>0</v>
          </cell>
          <cell r="AI80">
            <v>0</v>
          </cell>
          <cell r="AJ80">
            <v>0</v>
          </cell>
          <cell r="AK80">
            <v>0</v>
          </cell>
          <cell r="AL80">
            <v>0</v>
          </cell>
          <cell r="AM80">
            <v>1</v>
          </cell>
          <cell r="AN80" t="str">
            <v>never resealed</v>
          </cell>
          <cell r="BO80" t="str">
            <v>RS 326</v>
          </cell>
          <cell r="BP80">
            <v>4.7</v>
          </cell>
          <cell r="BQ80">
            <v>6</v>
          </cell>
          <cell r="BR80" t="str">
            <v>R</v>
          </cell>
          <cell r="BS80" t="str">
            <v>C</v>
          </cell>
          <cell r="BT80">
            <v>0</v>
          </cell>
          <cell r="BU80" t="str">
            <v>ST</v>
          </cell>
          <cell r="BV80" t="str">
            <v/>
          </cell>
          <cell r="BW80">
            <v>1</v>
          </cell>
          <cell r="BX80">
            <v>10</v>
          </cell>
          <cell r="BY80" t="str">
            <v xml:space="preserve"> </v>
          </cell>
          <cell r="BZ80">
            <v>1</v>
          </cell>
          <cell r="CA80">
            <v>6</v>
          </cell>
          <cell r="CB80">
            <v>1.508</v>
          </cell>
          <cell r="CC80">
            <v>8</v>
          </cell>
          <cell r="CD80">
            <v>90</v>
          </cell>
          <cell r="CE80">
            <v>75</v>
          </cell>
          <cell r="CF80">
            <v>60</v>
          </cell>
          <cell r="CG80">
            <v>30</v>
          </cell>
          <cell r="CH80">
            <v>15</v>
          </cell>
          <cell r="CI80">
            <v>5</v>
          </cell>
          <cell r="CJ80">
            <v>1.6666666666666666E-2</v>
          </cell>
          <cell r="CK80">
            <v>10</v>
          </cell>
          <cell r="CL80">
            <v>60</v>
          </cell>
          <cell r="CM80">
            <v>0.50321794871794867</v>
          </cell>
          <cell r="CN80">
            <v>0.50321794871794867</v>
          </cell>
          <cell r="CO80">
            <v>0</v>
          </cell>
          <cell r="CP80">
            <v>0</v>
          </cell>
          <cell r="CQ80">
            <v>8.503217948717948</v>
          </cell>
          <cell r="CR80">
            <v>20</v>
          </cell>
          <cell r="CS80">
            <v>1</v>
          </cell>
          <cell r="CT80">
            <v>0</v>
          </cell>
          <cell r="CU80">
            <v>0</v>
          </cell>
          <cell r="CV80">
            <v>17</v>
          </cell>
          <cell r="CW80">
            <v>17</v>
          </cell>
          <cell r="CX80" t="str">
            <v xml:space="preserve"> </v>
          </cell>
          <cell r="CY80">
            <v>2</v>
          </cell>
          <cell r="CZ80">
            <v>2</v>
          </cell>
          <cell r="DA80">
            <v>1.5</v>
          </cell>
          <cell r="DB80">
            <v>120</v>
          </cell>
          <cell r="DC80">
            <v>57</v>
          </cell>
          <cell r="DD80">
            <v>32</v>
          </cell>
          <cell r="DE80">
            <v>9</v>
          </cell>
          <cell r="DF80">
            <v>14</v>
          </cell>
          <cell r="DG80">
            <v>3</v>
          </cell>
          <cell r="DH80">
            <v>2</v>
          </cell>
          <cell r="DI80">
            <v>6</v>
          </cell>
        </row>
        <row r="81">
          <cell r="A81" t="str">
            <v>RS 107</v>
          </cell>
          <cell r="B81">
            <v>107</v>
          </cell>
          <cell r="C81" t="str">
            <v>S</v>
          </cell>
          <cell r="D81" t="str">
            <v>T</v>
          </cell>
          <cell r="E81" t="str">
            <v>Limbe - Gogomwa</v>
          </cell>
          <cell r="F81" t="str">
            <v>M04</v>
          </cell>
          <cell r="G81">
            <v>1</v>
          </cell>
          <cell r="H81">
            <v>5.6</v>
          </cell>
          <cell r="I81" t="str">
            <v>R</v>
          </cell>
          <cell r="J81" t="str">
            <v>BLANTYRE</v>
          </cell>
          <cell r="K81">
            <v>9</v>
          </cell>
          <cell r="L81" t="str">
            <v>Changed designation from M2 to M4</v>
          </cell>
          <cell r="W81">
            <v>58</v>
          </cell>
          <cell r="X81" t="str">
            <v>ST</v>
          </cell>
          <cell r="Y81">
            <v>400</v>
          </cell>
          <cell r="Z81" t="str">
            <v>SB</v>
          </cell>
          <cell r="AA81">
            <v>125</v>
          </cell>
          <cell r="AB81" t="str">
            <v>GR</v>
          </cell>
          <cell r="AC81">
            <v>19</v>
          </cell>
          <cell r="AD81" t="str">
            <v>VR</v>
          </cell>
          <cell r="AE81">
            <v>0</v>
          </cell>
          <cell r="AF81">
            <v>0</v>
          </cell>
          <cell r="AG81">
            <v>0</v>
          </cell>
          <cell r="AH81">
            <v>0</v>
          </cell>
          <cell r="AI81">
            <v>0</v>
          </cell>
          <cell r="AJ81">
            <v>0</v>
          </cell>
          <cell r="AK81">
            <v>0</v>
          </cell>
          <cell r="AL81">
            <v>0</v>
          </cell>
          <cell r="AM81">
            <v>1</v>
          </cell>
          <cell r="AN81" t="str">
            <v>bitumen removed 4km</v>
          </cell>
          <cell r="BO81" t="str">
            <v>RS 107</v>
          </cell>
          <cell r="BP81">
            <v>5.6</v>
          </cell>
          <cell r="BQ81">
            <v>6</v>
          </cell>
          <cell r="BR81" t="str">
            <v>R</v>
          </cell>
          <cell r="BS81" t="str">
            <v>C</v>
          </cell>
          <cell r="BT81">
            <v>70</v>
          </cell>
          <cell r="BU81" t="str">
            <v>ST</v>
          </cell>
          <cell r="BV81" t="str">
            <v/>
          </cell>
          <cell r="BW81">
            <v>1</v>
          </cell>
          <cell r="BX81">
            <v>10</v>
          </cell>
          <cell r="BY81" t="str">
            <v xml:space="preserve"> </v>
          </cell>
          <cell r="BZ81">
            <v>1</v>
          </cell>
          <cell r="CA81">
            <v>19</v>
          </cell>
          <cell r="CB81">
            <v>1.258</v>
          </cell>
          <cell r="CC81">
            <v>7.976293094129149</v>
          </cell>
          <cell r="CD81">
            <v>95</v>
          </cell>
          <cell r="CE81">
            <v>80</v>
          </cell>
          <cell r="CF81">
            <v>65</v>
          </cell>
          <cell r="CG81">
            <v>30</v>
          </cell>
          <cell r="CH81">
            <v>15</v>
          </cell>
          <cell r="CI81">
            <v>6</v>
          </cell>
          <cell r="CJ81">
            <v>2.0000000000000004E-2</v>
          </cell>
          <cell r="CK81">
            <v>10</v>
          </cell>
          <cell r="CL81">
            <v>65</v>
          </cell>
          <cell r="CM81">
            <v>0.53755384615384616</v>
          </cell>
          <cell r="CN81">
            <v>0.53755384615384616</v>
          </cell>
          <cell r="CO81">
            <v>0</v>
          </cell>
          <cell r="CP81">
            <v>0</v>
          </cell>
          <cell r="CQ81">
            <v>8.5138469402829955</v>
          </cell>
          <cell r="CR81">
            <v>20</v>
          </cell>
          <cell r="CS81">
            <v>1</v>
          </cell>
          <cell r="CT81">
            <v>0</v>
          </cell>
          <cell r="CU81">
            <v>0</v>
          </cell>
          <cell r="CV81">
            <v>40</v>
          </cell>
          <cell r="CW81">
            <v>40</v>
          </cell>
          <cell r="CX81" t="str">
            <v xml:space="preserve"> </v>
          </cell>
          <cell r="CY81">
            <v>2</v>
          </cell>
          <cell r="CZ81">
            <v>2</v>
          </cell>
          <cell r="DA81">
            <v>1.5</v>
          </cell>
          <cell r="DB81">
            <v>900</v>
          </cell>
          <cell r="DC81">
            <v>423</v>
          </cell>
          <cell r="DD81">
            <v>234</v>
          </cell>
          <cell r="DE81">
            <v>68</v>
          </cell>
          <cell r="DF81">
            <v>104</v>
          </cell>
          <cell r="DG81">
            <v>18</v>
          </cell>
          <cell r="DH81">
            <v>9</v>
          </cell>
          <cell r="DI81">
            <v>45</v>
          </cell>
        </row>
        <row r="82">
          <cell r="A82" t="str">
            <v>RS 331</v>
          </cell>
          <cell r="B82">
            <v>153</v>
          </cell>
          <cell r="C82" t="str">
            <v>S</v>
          </cell>
          <cell r="D82" t="str">
            <v>T</v>
          </cell>
          <cell r="E82" t="str">
            <v>Gogomwa - Mikolongwe</v>
          </cell>
          <cell r="F82" t="str">
            <v>M04</v>
          </cell>
          <cell r="G82">
            <v>2</v>
          </cell>
          <cell r="H82">
            <v>11.9</v>
          </cell>
          <cell r="I82" t="str">
            <v>H</v>
          </cell>
          <cell r="J82" t="str">
            <v>CHIRADZULU</v>
          </cell>
          <cell r="K82">
            <v>9</v>
          </cell>
          <cell r="L82">
            <v>0</v>
          </cell>
          <cell r="W82">
            <v>58</v>
          </cell>
          <cell r="X82" t="str">
            <v>ST</v>
          </cell>
          <cell r="Y82">
            <v>400</v>
          </cell>
          <cell r="Z82" t="str">
            <v>SB</v>
          </cell>
          <cell r="AA82">
            <v>125</v>
          </cell>
          <cell r="AB82" t="str">
            <v>GR</v>
          </cell>
          <cell r="AC82">
            <v>19</v>
          </cell>
          <cell r="AD82" t="str">
            <v>VR</v>
          </cell>
          <cell r="AE82">
            <v>0</v>
          </cell>
          <cell r="AF82">
            <v>0</v>
          </cell>
          <cell r="AG82">
            <v>0</v>
          </cell>
          <cell r="AH82">
            <v>0</v>
          </cell>
          <cell r="AI82">
            <v>0</v>
          </cell>
          <cell r="AJ82">
            <v>0</v>
          </cell>
          <cell r="AK82">
            <v>0</v>
          </cell>
          <cell r="AL82">
            <v>0</v>
          </cell>
          <cell r="AM82">
            <v>1</v>
          </cell>
          <cell r="AN82" t="str">
            <v>never resealed</v>
          </cell>
          <cell r="BO82" t="str">
            <v>RS 331</v>
          </cell>
          <cell r="BP82">
            <v>11.9</v>
          </cell>
          <cell r="BQ82" t="str">
            <v>n.a.</v>
          </cell>
          <cell r="BR82" t="str">
            <v>H</v>
          </cell>
          <cell r="BS82">
            <v>0</v>
          </cell>
          <cell r="BT82">
            <v>100</v>
          </cell>
          <cell r="BU82" t="str">
            <v>ST</v>
          </cell>
          <cell r="BV82" t="str">
            <v/>
          </cell>
          <cell r="BW82">
            <v>1</v>
          </cell>
          <cell r="BX82">
            <v>10</v>
          </cell>
          <cell r="BY82" t="str">
            <v xml:space="preserve"> </v>
          </cell>
          <cell r="BZ82">
            <v>1</v>
          </cell>
          <cell r="CA82">
            <v>0</v>
          </cell>
          <cell r="CB82">
            <v>0</v>
          </cell>
          <cell r="CC82" t="str">
            <v>bitumen surface removed</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t="str">
            <v>n.a.</v>
          </cell>
          <cell r="CZ82" t="str">
            <v>n.a.</v>
          </cell>
          <cell r="DA82">
            <v>1.5</v>
          </cell>
          <cell r="DB82">
            <v>880</v>
          </cell>
          <cell r="DC82">
            <v>414</v>
          </cell>
          <cell r="DD82">
            <v>229</v>
          </cell>
          <cell r="DE82">
            <v>66</v>
          </cell>
          <cell r="DF82">
            <v>102</v>
          </cell>
          <cell r="DG82">
            <v>18</v>
          </cell>
          <cell r="DH82">
            <v>9</v>
          </cell>
          <cell r="DI82">
            <v>44</v>
          </cell>
        </row>
        <row r="83">
          <cell r="A83" t="str">
            <v>RS 005</v>
          </cell>
          <cell r="B83" t="str">
            <v>5</v>
          </cell>
          <cell r="C83" t="str">
            <v>N</v>
          </cell>
          <cell r="D83" t="str">
            <v>T</v>
          </cell>
          <cell r="E83" t="str">
            <v>Mzuzu - Nkhata Bay t/off (Kalwe)</v>
          </cell>
          <cell r="F83" t="str">
            <v>M05</v>
          </cell>
          <cell r="G83">
            <v>1</v>
          </cell>
          <cell r="H83">
            <v>45</v>
          </cell>
          <cell r="I83" t="str">
            <v>F</v>
          </cell>
          <cell r="J83" t="str">
            <v>MZIMBA &amp; NKHAT BAY</v>
          </cell>
          <cell r="K83">
            <v>3</v>
          </cell>
          <cell r="L83">
            <v>0</v>
          </cell>
          <cell r="W83">
            <v>75</v>
          </cell>
          <cell r="X83" t="str">
            <v>ST</v>
          </cell>
          <cell r="Y83">
            <v>150</v>
          </cell>
          <cell r="Z83" t="str">
            <v>SG</v>
          </cell>
          <cell r="AA83">
            <v>100</v>
          </cell>
          <cell r="AB83" t="str">
            <v>GR</v>
          </cell>
          <cell r="AC83">
            <v>7</v>
          </cell>
          <cell r="AD83" t="str">
            <v>VR</v>
          </cell>
          <cell r="AE83">
            <v>0</v>
          </cell>
          <cell r="AF83">
            <v>0</v>
          </cell>
          <cell r="AG83">
            <v>0</v>
          </cell>
          <cell r="AH83">
            <v>0</v>
          </cell>
          <cell r="AI83">
            <v>0</v>
          </cell>
          <cell r="AJ83">
            <v>0</v>
          </cell>
          <cell r="AK83">
            <v>0</v>
          </cell>
          <cell r="AL83">
            <v>0</v>
          </cell>
          <cell r="AM83">
            <v>1</v>
          </cell>
          <cell r="AN83" t="str">
            <v>never resealed</v>
          </cell>
          <cell r="BO83" t="str">
            <v>RS 005</v>
          </cell>
          <cell r="BP83">
            <v>45</v>
          </cell>
          <cell r="BQ83">
            <v>6</v>
          </cell>
          <cell r="BR83" t="str">
            <v>F</v>
          </cell>
          <cell r="BS83" t="str">
            <v>C</v>
          </cell>
          <cell r="BT83">
            <v>0</v>
          </cell>
          <cell r="BU83" t="str">
            <v>ST</v>
          </cell>
          <cell r="BV83" t="str">
            <v/>
          </cell>
          <cell r="BW83">
            <v>1</v>
          </cell>
          <cell r="BX83">
            <v>10</v>
          </cell>
          <cell r="BY83" t="str">
            <v xml:space="preserve"> </v>
          </cell>
          <cell r="BZ83">
            <v>2</v>
          </cell>
          <cell r="CA83">
            <v>7</v>
          </cell>
          <cell r="CB83">
            <v>1.36</v>
          </cell>
          <cell r="CC83">
            <v>6.6040586284683052</v>
          </cell>
          <cell r="CD83">
            <v>36</v>
          </cell>
          <cell r="CE83">
            <v>23</v>
          </cell>
          <cell r="CF83">
            <v>8</v>
          </cell>
          <cell r="CG83">
            <v>28</v>
          </cell>
          <cell r="CH83">
            <v>15</v>
          </cell>
          <cell r="CI83">
            <v>8.6999999999999993</v>
          </cell>
          <cell r="CJ83">
            <v>2.9000000000000001E-2</v>
          </cell>
          <cell r="CK83">
            <v>8.0289999999999999</v>
          </cell>
          <cell r="CL83">
            <v>8</v>
          </cell>
          <cell r="CM83">
            <v>0.14416615384615386</v>
          </cell>
          <cell r="CN83">
            <v>0.14416615384615386</v>
          </cell>
          <cell r="CO83">
            <v>0</v>
          </cell>
          <cell r="CP83">
            <v>0</v>
          </cell>
          <cell r="CQ83">
            <v>6.748224782314459</v>
          </cell>
          <cell r="CR83">
            <v>0</v>
          </cell>
          <cell r="CS83">
            <v>1</v>
          </cell>
          <cell r="CT83">
            <v>0</v>
          </cell>
          <cell r="CU83">
            <v>0</v>
          </cell>
          <cell r="CV83">
            <v>23</v>
          </cell>
          <cell r="CW83">
            <v>23</v>
          </cell>
          <cell r="CX83" t="str">
            <v xml:space="preserve"> </v>
          </cell>
          <cell r="CY83">
            <v>2</v>
          </cell>
          <cell r="CZ83">
            <v>2</v>
          </cell>
          <cell r="DA83">
            <v>2</v>
          </cell>
          <cell r="DB83">
            <v>400</v>
          </cell>
          <cell r="DC83">
            <v>188</v>
          </cell>
          <cell r="DD83">
            <v>104</v>
          </cell>
          <cell r="DE83">
            <v>30</v>
          </cell>
          <cell r="DF83">
            <v>46</v>
          </cell>
          <cell r="DG83">
            <v>8</v>
          </cell>
          <cell r="DH83">
            <v>4</v>
          </cell>
          <cell r="DI83">
            <v>20</v>
          </cell>
        </row>
        <row r="84">
          <cell r="A84" t="str">
            <v>RS 007</v>
          </cell>
          <cell r="B84" t="str">
            <v>7</v>
          </cell>
          <cell r="C84" t="str">
            <v>N</v>
          </cell>
          <cell r="D84" t="str">
            <v>T</v>
          </cell>
          <cell r="E84" t="str">
            <v>Nkhata Bay t/off (Kalwe) - Dwambazi River</v>
          </cell>
          <cell r="F84" t="str">
            <v>M05</v>
          </cell>
          <cell r="G84">
            <v>2</v>
          </cell>
          <cell r="H84">
            <v>82</v>
          </cell>
          <cell r="I84" t="str">
            <v>R</v>
          </cell>
          <cell r="J84" t="str">
            <v>NKHATA BAY</v>
          </cell>
          <cell r="K84" t="str">
            <v>3,4</v>
          </cell>
          <cell r="L84">
            <v>0</v>
          </cell>
          <cell r="W84">
            <v>94</v>
          </cell>
          <cell r="X84" t="str">
            <v>DS</v>
          </cell>
          <cell r="Y84">
            <v>150</v>
          </cell>
          <cell r="Z84" t="str">
            <v>SB</v>
          </cell>
          <cell r="AA84">
            <v>225</v>
          </cell>
          <cell r="AB84" t="str">
            <v>GR</v>
          </cell>
          <cell r="AC84">
            <v>22</v>
          </cell>
          <cell r="AD84" t="str">
            <v>VR</v>
          </cell>
          <cell r="AE84">
            <v>0</v>
          </cell>
          <cell r="AF84">
            <v>0</v>
          </cell>
          <cell r="AG84">
            <v>0</v>
          </cell>
          <cell r="AH84">
            <v>0</v>
          </cell>
          <cell r="AI84">
            <v>0</v>
          </cell>
          <cell r="AJ84">
            <v>0</v>
          </cell>
          <cell r="AK84">
            <v>0</v>
          </cell>
          <cell r="AL84">
            <v>0</v>
          </cell>
          <cell r="AM84">
            <v>1</v>
          </cell>
          <cell r="AN84" t="str">
            <v>never resealed</v>
          </cell>
          <cell r="BO84" t="str">
            <v>RS 007</v>
          </cell>
          <cell r="BP84">
            <v>82</v>
          </cell>
          <cell r="BQ84">
            <v>6</v>
          </cell>
          <cell r="BR84" t="str">
            <v>R</v>
          </cell>
          <cell r="BS84" t="str">
            <v>C</v>
          </cell>
          <cell r="BT84">
            <v>0</v>
          </cell>
          <cell r="BU84" t="str">
            <v>DS</v>
          </cell>
          <cell r="BV84" t="str">
            <v/>
          </cell>
          <cell r="BW84">
            <v>1</v>
          </cell>
          <cell r="BX84">
            <v>15</v>
          </cell>
          <cell r="BY84" t="str">
            <v xml:space="preserve"> </v>
          </cell>
          <cell r="BZ84">
            <v>1</v>
          </cell>
          <cell r="CA84">
            <v>22</v>
          </cell>
          <cell r="CB84">
            <v>2.427</v>
          </cell>
          <cell r="CC84">
            <v>3.7143049448882604</v>
          </cell>
          <cell r="CD84">
            <v>0</v>
          </cell>
          <cell r="CE84">
            <v>0</v>
          </cell>
          <cell r="CF84">
            <v>0</v>
          </cell>
          <cell r="CG84">
            <v>0</v>
          </cell>
          <cell r="CH84">
            <v>0</v>
          </cell>
          <cell r="CI84">
            <v>1.9</v>
          </cell>
          <cell r="CJ84">
            <v>6.3333333333333332E-3</v>
          </cell>
          <cell r="CK84">
            <v>6.3333333333333332E-3</v>
          </cell>
          <cell r="CL84">
            <v>0</v>
          </cell>
          <cell r="CM84">
            <v>2.4553846153846158E-3</v>
          </cell>
          <cell r="CN84">
            <v>2.4553846153846158E-3</v>
          </cell>
          <cell r="CO84">
            <v>0</v>
          </cell>
          <cell r="CP84">
            <v>0</v>
          </cell>
          <cell r="CQ84">
            <v>3.7167603295036451</v>
          </cell>
          <cell r="CR84">
            <v>0</v>
          </cell>
          <cell r="CS84">
            <v>1</v>
          </cell>
          <cell r="CT84">
            <v>0</v>
          </cell>
          <cell r="CU84">
            <v>0</v>
          </cell>
          <cell r="CV84">
            <v>4</v>
          </cell>
          <cell r="CW84">
            <v>4</v>
          </cell>
          <cell r="CX84" t="str">
            <v xml:space="preserve"> </v>
          </cell>
          <cell r="CY84">
            <v>1.8</v>
          </cell>
          <cell r="CZ84">
            <v>1.1000000000000001</v>
          </cell>
          <cell r="DA84">
            <v>1.1000000000000001</v>
          </cell>
          <cell r="DB84">
            <v>300</v>
          </cell>
          <cell r="DC84">
            <v>141</v>
          </cell>
          <cell r="DD84">
            <v>78</v>
          </cell>
          <cell r="DE84">
            <v>23</v>
          </cell>
          <cell r="DF84">
            <v>35</v>
          </cell>
          <cell r="DG84">
            <v>6</v>
          </cell>
          <cell r="DH84">
            <v>3</v>
          </cell>
          <cell r="DI84">
            <v>15</v>
          </cell>
        </row>
        <row r="85">
          <cell r="A85" t="str">
            <v>RS 047</v>
          </cell>
          <cell r="B85">
            <v>47</v>
          </cell>
          <cell r="C85" t="str">
            <v>C</v>
          </cell>
          <cell r="D85" t="str">
            <v>T</v>
          </cell>
          <cell r="E85" t="str">
            <v>Dwambazi River - Lawrence Kachulu</v>
          </cell>
          <cell r="F85" t="str">
            <v>M05</v>
          </cell>
          <cell r="G85">
            <v>3</v>
          </cell>
          <cell r="H85">
            <v>16.5</v>
          </cell>
          <cell r="I85" t="str">
            <v>F</v>
          </cell>
          <cell r="J85" t="str">
            <v>NKHATA BAY</v>
          </cell>
          <cell r="K85">
            <v>4</v>
          </cell>
          <cell r="L85">
            <v>0</v>
          </cell>
          <cell r="W85">
            <v>94</v>
          </cell>
          <cell r="X85" t="str">
            <v>DS</v>
          </cell>
          <cell r="Y85">
            <v>150</v>
          </cell>
          <cell r="Z85" t="str">
            <v>SB</v>
          </cell>
          <cell r="AA85">
            <v>225</v>
          </cell>
          <cell r="AB85" t="str">
            <v>GR</v>
          </cell>
          <cell r="AC85">
            <v>22</v>
          </cell>
          <cell r="AD85" t="str">
            <v>VR</v>
          </cell>
          <cell r="AE85">
            <v>0</v>
          </cell>
          <cell r="AF85">
            <v>0</v>
          </cell>
          <cell r="AG85">
            <v>0</v>
          </cell>
          <cell r="AH85">
            <v>0</v>
          </cell>
          <cell r="AI85">
            <v>0</v>
          </cell>
          <cell r="AJ85">
            <v>0</v>
          </cell>
          <cell r="AK85">
            <v>0</v>
          </cell>
          <cell r="AL85">
            <v>0</v>
          </cell>
          <cell r="AM85">
            <v>1</v>
          </cell>
          <cell r="AN85" t="str">
            <v>never resealed</v>
          </cell>
          <cell r="BO85" t="str">
            <v>RS 047</v>
          </cell>
          <cell r="BP85">
            <v>16.5</v>
          </cell>
          <cell r="BQ85">
            <v>6</v>
          </cell>
          <cell r="BR85" t="str">
            <v>F</v>
          </cell>
          <cell r="BS85" t="str">
            <v>C</v>
          </cell>
          <cell r="BT85">
            <v>0</v>
          </cell>
          <cell r="BU85" t="str">
            <v>DS</v>
          </cell>
          <cell r="BV85" t="str">
            <v/>
          </cell>
          <cell r="BW85">
            <v>1</v>
          </cell>
          <cell r="BX85">
            <v>15</v>
          </cell>
          <cell r="BY85" t="str">
            <v xml:space="preserve"> </v>
          </cell>
          <cell r="BZ85">
            <v>1</v>
          </cell>
          <cell r="CA85">
            <v>22</v>
          </cell>
          <cell r="CB85">
            <v>2.427</v>
          </cell>
          <cell r="CC85">
            <v>3.5804019550342137</v>
          </cell>
          <cell r="CD85">
            <v>0</v>
          </cell>
          <cell r="CE85">
            <v>0</v>
          </cell>
          <cell r="CF85">
            <v>0</v>
          </cell>
          <cell r="CG85">
            <v>0</v>
          </cell>
          <cell r="CH85">
            <v>0</v>
          </cell>
          <cell r="CI85">
            <v>0</v>
          </cell>
          <cell r="CJ85">
            <v>0</v>
          </cell>
          <cell r="CK85">
            <v>0</v>
          </cell>
          <cell r="CL85">
            <v>0</v>
          </cell>
          <cell r="CM85">
            <v>0</v>
          </cell>
          <cell r="CN85">
            <v>0</v>
          </cell>
          <cell r="CO85">
            <v>0</v>
          </cell>
          <cell r="CP85">
            <v>0</v>
          </cell>
          <cell r="CQ85">
            <v>3.5804019550342137</v>
          </cell>
          <cell r="CR85">
            <v>0</v>
          </cell>
          <cell r="CS85">
            <v>1</v>
          </cell>
          <cell r="CT85">
            <v>0</v>
          </cell>
          <cell r="CU85">
            <v>0</v>
          </cell>
          <cell r="CV85">
            <v>4</v>
          </cell>
          <cell r="CW85">
            <v>4</v>
          </cell>
          <cell r="CX85" t="str">
            <v xml:space="preserve"> </v>
          </cell>
          <cell r="CY85">
            <v>1</v>
          </cell>
          <cell r="CZ85">
            <v>1</v>
          </cell>
          <cell r="DA85">
            <v>1</v>
          </cell>
          <cell r="DB85">
            <v>300</v>
          </cell>
          <cell r="DC85">
            <v>141</v>
          </cell>
          <cell r="DD85">
            <v>78</v>
          </cell>
          <cell r="DE85">
            <v>23</v>
          </cell>
          <cell r="DF85">
            <v>35</v>
          </cell>
          <cell r="DG85">
            <v>6</v>
          </cell>
          <cell r="DH85">
            <v>3</v>
          </cell>
          <cell r="DI85">
            <v>15</v>
          </cell>
        </row>
        <row r="86">
          <cell r="A86" t="str">
            <v>RS 052</v>
          </cell>
          <cell r="B86">
            <v>52</v>
          </cell>
          <cell r="C86" t="str">
            <v>C</v>
          </cell>
          <cell r="D86" t="str">
            <v>T</v>
          </cell>
          <cell r="E86" t="str">
            <v>Lawrence Kachulu - Chamulala</v>
          </cell>
          <cell r="F86" t="str">
            <v>M05</v>
          </cell>
          <cell r="G86">
            <v>4</v>
          </cell>
          <cell r="H86">
            <v>12.7</v>
          </cell>
          <cell r="I86" t="str">
            <v>F</v>
          </cell>
          <cell r="J86" t="str">
            <v>NKHOTA KOTA</v>
          </cell>
          <cell r="K86">
            <v>4</v>
          </cell>
          <cell r="L86">
            <v>0</v>
          </cell>
          <cell r="W86">
            <v>94</v>
          </cell>
          <cell r="X86" t="str">
            <v>DS</v>
          </cell>
          <cell r="Y86">
            <v>150</v>
          </cell>
          <cell r="Z86" t="str">
            <v>SB</v>
          </cell>
          <cell r="AA86">
            <v>225</v>
          </cell>
          <cell r="AB86" t="str">
            <v>GR</v>
          </cell>
          <cell r="AC86">
            <v>22</v>
          </cell>
          <cell r="AD86" t="str">
            <v>VR</v>
          </cell>
          <cell r="AE86">
            <v>0</v>
          </cell>
          <cell r="AF86">
            <v>0</v>
          </cell>
          <cell r="AG86">
            <v>0</v>
          </cell>
          <cell r="AH86">
            <v>0</v>
          </cell>
          <cell r="AI86">
            <v>0</v>
          </cell>
          <cell r="AJ86">
            <v>0</v>
          </cell>
          <cell r="AK86">
            <v>0</v>
          </cell>
          <cell r="AL86">
            <v>0</v>
          </cell>
          <cell r="AM86">
            <v>1</v>
          </cell>
          <cell r="AN86" t="str">
            <v>never resealed</v>
          </cell>
          <cell r="BO86" t="str">
            <v>RS 052</v>
          </cell>
          <cell r="BP86">
            <v>12.7</v>
          </cell>
          <cell r="BQ86">
            <v>6</v>
          </cell>
          <cell r="BR86" t="str">
            <v>F</v>
          </cell>
          <cell r="BS86" t="str">
            <v>C</v>
          </cell>
          <cell r="BT86">
            <v>0</v>
          </cell>
          <cell r="BU86" t="str">
            <v>DS</v>
          </cell>
          <cell r="BV86" t="str">
            <v/>
          </cell>
          <cell r="BW86">
            <v>1</v>
          </cell>
          <cell r="BX86">
            <v>15</v>
          </cell>
          <cell r="BY86" t="str">
            <v xml:space="preserve"> </v>
          </cell>
          <cell r="BZ86">
            <v>1</v>
          </cell>
          <cell r="CA86">
            <v>22</v>
          </cell>
          <cell r="CB86">
            <v>2.427</v>
          </cell>
          <cell r="CC86">
            <v>5.75</v>
          </cell>
          <cell r="CD86">
            <v>0</v>
          </cell>
          <cell r="CE86">
            <v>0</v>
          </cell>
          <cell r="CF86">
            <v>0</v>
          </cell>
          <cell r="CG86">
            <v>0</v>
          </cell>
          <cell r="CH86">
            <v>0</v>
          </cell>
          <cell r="CI86">
            <v>0.12</v>
          </cell>
          <cell r="CJ86">
            <v>3.9999999999999996E-4</v>
          </cell>
          <cell r="CK86">
            <v>3.9999999999999996E-4</v>
          </cell>
          <cell r="CL86">
            <v>0</v>
          </cell>
          <cell r="CM86">
            <v>1.5507692307692309E-4</v>
          </cell>
          <cell r="CN86">
            <v>1.5507692307692309E-4</v>
          </cell>
          <cell r="CO86">
            <v>0</v>
          </cell>
          <cell r="CP86">
            <v>0</v>
          </cell>
          <cell r="CQ86">
            <v>5.7501550769230771</v>
          </cell>
          <cell r="CR86">
            <v>0</v>
          </cell>
          <cell r="CS86">
            <v>1</v>
          </cell>
          <cell r="CT86">
            <v>0</v>
          </cell>
          <cell r="CU86">
            <v>0</v>
          </cell>
          <cell r="CV86">
            <v>4</v>
          </cell>
          <cell r="CW86">
            <v>4</v>
          </cell>
          <cell r="CX86" t="str">
            <v xml:space="preserve"> </v>
          </cell>
          <cell r="CY86">
            <v>1</v>
          </cell>
          <cell r="CZ86">
            <v>1</v>
          </cell>
          <cell r="DA86">
            <v>1</v>
          </cell>
          <cell r="DB86">
            <v>300</v>
          </cell>
          <cell r="DC86">
            <v>141</v>
          </cell>
          <cell r="DD86">
            <v>78</v>
          </cell>
          <cell r="DE86">
            <v>23</v>
          </cell>
          <cell r="DF86">
            <v>35</v>
          </cell>
          <cell r="DG86">
            <v>6</v>
          </cell>
          <cell r="DH86">
            <v>3</v>
          </cell>
          <cell r="DI86">
            <v>15</v>
          </cell>
        </row>
        <row r="87">
          <cell r="A87" t="str">
            <v>RS 048</v>
          </cell>
          <cell r="B87">
            <v>48</v>
          </cell>
          <cell r="C87" t="str">
            <v>C</v>
          </cell>
          <cell r="D87" t="str">
            <v>T</v>
          </cell>
          <cell r="E87" t="str">
            <v>Chamulala - Dwangwa River</v>
          </cell>
          <cell r="F87" t="str">
            <v>M05</v>
          </cell>
          <cell r="G87">
            <v>5</v>
          </cell>
          <cell r="H87">
            <v>10.199999999999999</v>
          </cell>
          <cell r="I87" t="str">
            <v>F</v>
          </cell>
          <cell r="J87" t="str">
            <v>NKHOTA KOTA</v>
          </cell>
          <cell r="K87">
            <v>4</v>
          </cell>
          <cell r="L87">
            <v>0</v>
          </cell>
          <cell r="W87">
            <v>94</v>
          </cell>
          <cell r="X87" t="str">
            <v>DS</v>
          </cell>
          <cell r="Y87">
            <v>150</v>
          </cell>
          <cell r="Z87" t="str">
            <v>SB</v>
          </cell>
          <cell r="AA87">
            <v>225</v>
          </cell>
          <cell r="AB87" t="str">
            <v>GR</v>
          </cell>
          <cell r="AC87">
            <v>22</v>
          </cell>
          <cell r="AD87" t="str">
            <v>VR</v>
          </cell>
          <cell r="AE87">
            <v>0</v>
          </cell>
          <cell r="AF87">
            <v>0</v>
          </cell>
          <cell r="AG87">
            <v>0</v>
          </cell>
          <cell r="AH87">
            <v>0</v>
          </cell>
          <cell r="AI87">
            <v>0</v>
          </cell>
          <cell r="AJ87">
            <v>0</v>
          </cell>
          <cell r="AK87">
            <v>0</v>
          </cell>
          <cell r="AL87">
            <v>0</v>
          </cell>
          <cell r="AM87">
            <v>1</v>
          </cell>
          <cell r="AN87" t="str">
            <v>never resealed</v>
          </cell>
          <cell r="BO87" t="str">
            <v>RS 048</v>
          </cell>
          <cell r="BP87">
            <v>10.199999999999999</v>
          </cell>
          <cell r="BQ87">
            <v>6.7</v>
          </cell>
          <cell r="BR87" t="str">
            <v>F</v>
          </cell>
          <cell r="BS87" t="str">
            <v>S</v>
          </cell>
          <cell r="BT87">
            <v>0</v>
          </cell>
          <cell r="BU87" t="str">
            <v>DS</v>
          </cell>
          <cell r="BV87" t="str">
            <v/>
          </cell>
          <cell r="BW87">
            <v>1</v>
          </cell>
          <cell r="BX87">
            <v>15</v>
          </cell>
          <cell r="BY87" t="str">
            <v xml:space="preserve"> </v>
          </cell>
          <cell r="BZ87">
            <v>1</v>
          </cell>
          <cell r="CA87">
            <v>22</v>
          </cell>
          <cell r="CB87">
            <v>2.427</v>
          </cell>
          <cell r="CC87">
            <v>5</v>
          </cell>
          <cell r="CD87">
            <v>0</v>
          </cell>
          <cell r="CE87">
            <v>0</v>
          </cell>
          <cell r="CF87">
            <v>0</v>
          </cell>
          <cell r="CG87">
            <v>0</v>
          </cell>
          <cell r="CH87">
            <v>0</v>
          </cell>
          <cell r="CI87">
            <v>0.1</v>
          </cell>
          <cell r="CJ87">
            <v>2.9850746268656722E-4</v>
          </cell>
          <cell r="CK87">
            <v>2.9850746268656722E-4</v>
          </cell>
          <cell r="CL87">
            <v>0</v>
          </cell>
          <cell r="CM87">
            <v>1.1572904707233067E-4</v>
          </cell>
          <cell r="CN87">
            <v>1.1572904707233067E-4</v>
          </cell>
          <cell r="CO87">
            <v>0</v>
          </cell>
          <cell r="CP87">
            <v>0</v>
          </cell>
          <cell r="CQ87">
            <v>5.0001157290470726</v>
          </cell>
          <cell r="CR87">
            <v>0</v>
          </cell>
          <cell r="CS87">
            <v>1</v>
          </cell>
          <cell r="CT87">
            <v>0</v>
          </cell>
          <cell r="CU87">
            <v>0</v>
          </cell>
          <cell r="CV87">
            <v>4</v>
          </cell>
          <cell r="CW87">
            <v>4</v>
          </cell>
          <cell r="CX87" t="str">
            <v xml:space="preserve"> </v>
          </cell>
          <cell r="CY87">
            <v>1.5</v>
          </cell>
          <cell r="CZ87">
            <v>1</v>
          </cell>
          <cell r="DA87">
            <v>1</v>
          </cell>
          <cell r="DB87">
            <v>300</v>
          </cell>
          <cell r="DC87">
            <v>141</v>
          </cell>
          <cell r="DD87">
            <v>78</v>
          </cell>
          <cell r="DE87">
            <v>23</v>
          </cell>
          <cell r="DF87">
            <v>35</v>
          </cell>
          <cell r="DG87">
            <v>6</v>
          </cell>
          <cell r="DH87">
            <v>3</v>
          </cell>
          <cell r="DI87">
            <v>15</v>
          </cell>
        </row>
        <row r="88">
          <cell r="A88" t="str">
            <v>RS 062</v>
          </cell>
          <cell r="B88">
            <v>62</v>
          </cell>
          <cell r="C88" t="str">
            <v>C</v>
          </cell>
          <cell r="D88" t="str">
            <v>T</v>
          </cell>
          <cell r="E88" t="str">
            <v>Dwangwa River- Musejere River</v>
          </cell>
          <cell r="F88" t="str">
            <v>M05</v>
          </cell>
          <cell r="G88">
            <v>6</v>
          </cell>
          <cell r="H88">
            <v>28.1</v>
          </cell>
          <cell r="I88" t="str">
            <v>F</v>
          </cell>
          <cell r="J88" t="str">
            <v>NKHOTA KOTA</v>
          </cell>
          <cell r="K88">
            <v>4</v>
          </cell>
          <cell r="L88">
            <v>0</v>
          </cell>
          <cell r="W88">
            <v>81</v>
          </cell>
          <cell r="X88" t="str">
            <v>ST</v>
          </cell>
          <cell r="Y88">
            <v>150</v>
          </cell>
          <cell r="Z88" t="str">
            <v>SB</v>
          </cell>
          <cell r="AA88">
            <v>225</v>
          </cell>
          <cell r="AB88" t="str">
            <v>GR</v>
          </cell>
          <cell r="AC88">
            <v>22</v>
          </cell>
          <cell r="AD88" t="str">
            <v>VR</v>
          </cell>
          <cell r="AE88">
            <v>93</v>
          </cell>
          <cell r="AF88" t="str">
            <v>SR</v>
          </cell>
          <cell r="AG88" t="str">
            <v>ST</v>
          </cell>
          <cell r="AH88">
            <v>10</v>
          </cell>
          <cell r="AI88">
            <v>0</v>
          </cell>
          <cell r="AJ88">
            <v>0</v>
          </cell>
          <cell r="AK88">
            <v>0</v>
          </cell>
          <cell r="AL88">
            <v>0</v>
          </cell>
          <cell r="AM88">
            <v>4</v>
          </cell>
          <cell r="AN88">
            <v>0</v>
          </cell>
          <cell r="BO88" t="str">
            <v>RS 062</v>
          </cell>
          <cell r="BP88">
            <v>28.1</v>
          </cell>
          <cell r="BQ88">
            <v>5.5</v>
          </cell>
          <cell r="BR88" t="str">
            <v>F</v>
          </cell>
          <cell r="BS88" t="str">
            <v>C</v>
          </cell>
          <cell r="BT88">
            <v>0</v>
          </cell>
          <cell r="BU88" t="str">
            <v>ST</v>
          </cell>
          <cell r="BV88" t="str">
            <v>ST</v>
          </cell>
          <cell r="BW88">
            <v>4</v>
          </cell>
          <cell r="BX88">
            <v>10</v>
          </cell>
          <cell r="BY88">
            <v>10</v>
          </cell>
          <cell r="BZ88">
            <v>1</v>
          </cell>
          <cell r="CA88">
            <v>22</v>
          </cell>
          <cell r="CB88">
            <v>2.4350000000000001</v>
          </cell>
          <cell r="CC88">
            <v>4.9400000000000004</v>
          </cell>
          <cell r="CD88">
            <v>0</v>
          </cell>
          <cell r="CE88">
            <v>0</v>
          </cell>
          <cell r="CF88">
            <v>0</v>
          </cell>
          <cell r="CG88">
            <v>0</v>
          </cell>
          <cell r="CH88">
            <v>0</v>
          </cell>
          <cell r="CI88">
            <v>1.4</v>
          </cell>
          <cell r="CJ88">
            <v>5.0909090909090904E-3</v>
          </cell>
          <cell r="CK88">
            <v>5.0909090909090904E-3</v>
          </cell>
          <cell r="CL88">
            <v>0</v>
          </cell>
          <cell r="CM88">
            <v>1.9737062937062936E-3</v>
          </cell>
          <cell r="CN88">
            <v>1.9737062937062936E-3</v>
          </cell>
          <cell r="CO88">
            <v>0</v>
          </cell>
          <cell r="CP88">
            <v>0</v>
          </cell>
          <cell r="CQ88">
            <v>4.941973706293707</v>
          </cell>
          <cell r="CR88">
            <v>0</v>
          </cell>
          <cell r="CS88">
            <v>1</v>
          </cell>
          <cell r="CT88">
            <v>0</v>
          </cell>
          <cell r="CU88">
            <v>0</v>
          </cell>
          <cell r="CV88">
            <v>5</v>
          </cell>
          <cell r="CW88">
            <v>17</v>
          </cell>
          <cell r="CX88">
            <v>34</v>
          </cell>
          <cell r="CY88">
            <v>2</v>
          </cell>
          <cell r="CZ88">
            <v>1.5</v>
          </cell>
          <cell r="DA88">
            <v>1.5</v>
          </cell>
          <cell r="DB88">
            <v>300</v>
          </cell>
          <cell r="DC88">
            <v>141</v>
          </cell>
          <cell r="DD88">
            <v>78</v>
          </cell>
          <cell r="DE88">
            <v>23</v>
          </cell>
          <cell r="DF88">
            <v>35</v>
          </cell>
          <cell r="DG88">
            <v>6</v>
          </cell>
          <cell r="DH88">
            <v>3</v>
          </cell>
          <cell r="DI88">
            <v>15</v>
          </cell>
        </row>
        <row r="89">
          <cell r="A89" t="str">
            <v>RS 043</v>
          </cell>
          <cell r="B89">
            <v>43</v>
          </cell>
          <cell r="C89" t="str">
            <v>C</v>
          </cell>
          <cell r="D89" t="str">
            <v>T</v>
          </cell>
          <cell r="E89" t="str">
            <v>Musenjere River- Bua River</v>
          </cell>
          <cell r="F89" t="str">
            <v>M05</v>
          </cell>
          <cell r="G89">
            <v>7</v>
          </cell>
          <cell r="H89">
            <v>14.7</v>
          </cell>
          <cell r="I89" t="str">
            <v>R</v>
          </cell>
          <cell r="J89" t="str">
            <v>NKHOTA KOTA</v>
          </cell>
          <cell r="K89">
            <v>5</v>
          </cell>
          <cell r="L89">
            <v>0</v>
          </cell>
          <cell r="W89">
            <v>81</v>
          </cell>
          <cell r="X89" t="str">
            <v>ST</v>
          </cell>
          <cell r="Y89">
            <v>150</v>
          </cell>
          <cell r="Z89" t="str">
            <v>SB</v>
          </cell>
          <cell r="AA89">
            <v>225</v>
          </cell>
          <cell r="AB89" t="str">
            <v>GR</v>
          </cell>
          <cell r="AC89">
            <v>22</v>
          </cell>
          <cell r="AD89" t="str">
            <v>VR</v>
          </cell>
          <cell r="AE89">
            <v>93</v>
          </cell>
          <cell r="AF89" t="str">
            <v>SR</v>
          </cell>
          <cell r="AG89" t="str">
            <v>ST</v>
          </cell>
          <cell r="AH89">
            <v>10</v>
          </cell>
          <cell r="AI89">
            <v>0</v>
          </cell>
          <cell r="AJ89">
            <v>0</v>
          </cell>
          <cell r="AK89">
            <v>0</v>
          </cell>
          <cell r="AL89">
            <v>0</v>
          </cell>
          <cell r="AM89">
            <v>4</v>
          </cell>
          <cell r="AN89">
            <v>0</v>
          </cell>
          <cell r="BO89" t="str">
            <v>RS 043</v>
          </cell>
          <cell r="BP89">
            <v>14.7</v>
          </cell>
          <cell r="BQ89">
            <v>5.5</v>
          </cell>
          <cell r="BR89" t="str">
            <v>R</v>
          </cell>
          <cell r="BS89" t="str">
            <v>C</v>
          </cell>
          <cell r="BT89">
            <v>0</v>
          </cell>
          <cell r="BU89" t="str">
            <v>ST</v>
          </cell>
          <cell r="BV89" t="str">
            <v>ST</v>
          </cell>
          <cell r="BW89">
            <v>4</v>
          </cell>
          <cell r="BX89">
            <v>10</v>
          </cell>
          <cell r="BY89">
            <v>10</v>
          </cell>
          <cell r="BZ89">
            <v>1</v>
          </cell>
          <cell r="CA89">
            <v>22</v>
          </cell>
          <cell r="CB89">
            <v>2.4350000000000001</v>
          </cell>
          <cell r="CC89">
            <v>4.7440662477307649</v>
          </cell>
          <cell r="CD89">
            <v>37</v>
          </cell>
          <cell r="CE89">
            <v>10</v>
          </cell>
          <cell r="CF89">
            <v>0</v>
          </cell>
          <cell r="CG89">
            <v>37</v>
          </cell>
          <cell r="CH89">
            <v>10</v>
          </cell>
          <cell r="CI89">
            <v>1.8</v>
          </cell>
          <cell r="CJ89">
            <v>6.5454545454545461E-3</v>
          </cell>
          <cell r="CK89">
            <v>6.5454545454545461E-3</v>
          </cell>
          <cell r="CL89">
            <v>0</v>
          </cell>
          <cell r="CM89">
            <v>2.537622377622378E-3</v>
          </cell>
          <cell r="CN89">
            <v>2.537622377622378E-3</v>
          </cell>
          <cell r="CO89">
            <v>0</v>
          </cell>
          <cell r="CP89">
            <v>0</v>
          </cell>
          <cell r="CQ89">
            <v>4.7466038701083875</v>
          </cell>
          <cell r="CR89">
            <v>0</v>
          </cell>
          <cell r="CS89">
            <v>1</v>
          </cell>
          <cell r="CT89">
            <v>0</v>
          </cell>
          <cell r="CU89">
            <v>0</v>
          </cell>
          <cell r="CV89">
            <v>5</v>
          </cell>
          <cell r="CW89">
            <v>17</v>
          </cell>
          <cell r="CX89">
            <v>34</v>
          </cell>
          <cell r="CY89">
            <v>2</v>
          </cell>
          <cell r="CZ89">
            <v>1</v>
          </cell>
          <cell r="DA89">
            <v>1.3</v>
          </cell>
          <cell r="DB89">
            <v>300</v>
          </cell>
          <cell r="DC89">
            <v>141</v>
          </cell>
          <cell r="DD89">
            <v>78</v>
          </cell>
          <cell r="DE89">
            <v>23</v>
          </cell>
          <cell r="DF89">
            <v>35</v>
          </cell>
          <cell r="DG89">
            <v>6</v>
          </cell>
          <cell r="DH89">
            <v>3</v>
          </cell>
          <cell r="DI89">
            <v>15</v>
          </cell>
        </row>
        <row r="90">
          <cell r="A90" t="str">
            <v>RS 066</v>
          </cell>
          <cell r="B90">
            <v>66</v>
          </cell>
          <cell r="C90" t="str">
            <v>C</v>
          </cell>
          <cell r="D90" t="str">
            <v>T</v>
          </cell>
          <cell r="E90" t="str">
            <v>Bua River - Nkhota-kota</v>
          </cell>
          <cell r="F90" t="str">
            <v>M05</v>
          </cell>
          <cell r="G90">
            <v>8</v>
          </cell>
          <cell r="H90">
            <v>14.8</v>
          </cell>
          <cell r="I90" t="str">
            <v>F</v>
          </cell>
          <cell r="J90" t="str">
            <v>NKHOTA KOTA</v>
          </cell>
          <cell r="K90">
            <v>5</v>
          </cell>
          <cell r="L90">
            <v>0</v>
          </cell>
          <cell r="W90">
            <v>81</v>
          </cell>
          <cell r="X90" t="str">
            <v>ST</v>
          </cell>
          <cell r="Y90">
            <v>150</v>
          </cell>
          <cell r="Z90" t="str">
            <v>SB</v>
          </cell>
          <cell r="AA90">
            <v>225</v>
          </cell>
          <cell r="AB90" t="str">
            <v>GR</v>
          </cell>
          <cell r="AC90">
            <v>22</v>
          </cell>
          <cell r="AD90" t="str">
            <v>VR</v>
          </cell>
          <cell r="AE90">
            <v>93</v>
          </cell>
          <cell r="AF90" t="str">
            <v>SR</v>
          </cell>
          <cell r="AG90" t="str">
            <v>ST</v>
          </cell>
          <cell r="AH90">
            <v>10</v>
          </cell>
          <cell r="AI90">
            <v>0</v>
          </cell>
          <cell r="AJ90">
            <v>0</v>
          </cell>
          <cell r="AK90">
            <v>0</v>
          </cell>
          <cell r="AL90">
            <v>0</v>
          </cell>
          <cell r="AM90">
            <v>4</v>
          </cell>
          <cell r="AN90">
            <v>0</v>
          </cell>
          <cell r="BO90" t="str">
            <v>RS 066</v>
          </cell>
          <cell r="BP90">
            <v>14.8</v>
          </cell>
          <cell r="BQ90">
            <v>5.5</v>
          </cell>
          <cell r="BR90" t="str">
            <v>F</v>
          </cell>
          <cell r="BS90" t="str">
            <v>C</v>
          </cell>
          <cell r="BT90">
            <v>0</v>
          </cell>
          <cell r="BU90" t="str">
            <v>ST</v>
          </cell>
          <cell r="BV90" t="str">
            <v>ST</v>
          </cell>
          <cell r="BW90">
            <v>4</v>
          </cell>
          <cell r="BX90">
            <v>10</v>
          </cell>
          <cell r="BY90">
            <v>10</v>
          </cell>
          <cell r="BZ90">
            <v>1</v>
          </cell>
          <cell r="CA90">
            <v>22</v>
          </cell>
          <cell r="CB90">
            <v>2.4350000000000001</v>
          </cell>
          <cell r="CC90">
            <v>5.3031239438852342</v>
          </cell>
          <cell r="CD90">
            <v>27</v>
          </cell>
          <cell r="CE90">
            <v>19</v>
          </cell>
          <cell r="CF90">
            <v>4</v>
          </cell>
          <cell r="CG90">
            <v>23</v>
          </cell>
          <cell r="CH90">
            <v>15</v>
          </cell>
          <cell r="CI90">
            <v>2.6</v>
          </cell>
          <cell r="CJ90">
            <v>9.4545454545454551E-3</v>
          </cell>
          <cell r="CK90">
            <v>4.0094545454545454</v>
          </cell>
          <cell r="CL90">
            <v>4</v>
          </cell>
          <cell r="CM90">
            <v>7.0126993006993002E-2</v>
          </cell>
          <cell r="CN90">
            <v>7.0126993006993002E-2</v>
          </cell>
          <cell r="CO90">
            <v>0</v>
          </cell>
          <cell r="CP90">
            <v>0</v>
          </cell>
          <cell r="CQ90">
            <v>5.3732509368922274</v>
          </cell>
          <cell r="CR90">
            <v>0</v>
          </cell>
          <cell r="CS90">
            <v>1</v>
          </cell>
          <cell r="CT90">
            <v>0</v>
          </cell>
          <cell r="CU90">
            <v>0</v>
          </cell>
          <cell r="CV90">
            <v>5</v>
          </cell>
          <cell r="CW90">
            <v>17</v>
          </cell>
          <cell r="CX90">
            <v>34</v>
          </cell>
          <cell r="CY90">
            <v>2</v>
          </cell>
          <cell r="CZ90">
            <v>1.2</v>
          </cell>
          <cell r="DA90">
            <v>1.1000000000000001</v>
          </cell>
          <cell r="DB90">
            <v>300</v>
          </cell>
          <cell r="DC90">
            <v>141</v>
          </cell>
          <cell r="DD90">
            <v>78</v>
          </cell>
          <cell r="DE90">
            <v>23</v>
          </cell>
          <cell r="DF90">
            <v>35</v>
          </cell>
          <cell r="DG90">
            <v>6</v>
          </cell>
          <cell r="DH90">
            <v>3</v>
          </cell>
          <cell r="DI90">
            <v>15</v>
          </cell>
        </row>
        <row r="91">
          <cell r="A91" t="str">
            <v>RS 050</v>
          </cell>
          <cell r="B91">
            <v>50</v>
          </cell>
          <cell r="C91" t="str">
            <v>C</v>
          </cell>
          <cell r="D91" t="str">
            <v>T</v>
          </cell>
          <cell r="E91" t="str">
            <v>Km 11.6-Km 18.3 (Nkhota-kota - Chia)</v>
          </cell>
          <cell r="F91" t="str">
            <v>M05</v>
          </cell>
          <cell r="G91">
            <v>10</v>
          </cell>
          <cell r="H91">
            <v>6.7</v>
          </cell>
          <cell r="I91" t="str">
            <v>F</v>
          </cell>
          <cell r="J91" t="str">
            <v>NKHOTA KOTA</v>
          </cell>
          <cell r="K91">
            <v>5</v>
          </cell>
          <cell r="L91">
            <v>0</v>
          </cell>
          <cell r="W91">
            <v>81</v>
          </cell>
          <cell r="X91" t="str">
            <v>DS</v>
          </cell>
          <cell r="Y91">
            <v>200</v>
          </cell>
          <cell r="Z91" t="str">
            <v>SB</v>
          </cell>
          <cell r="AA91">
            <v>100</v>
          </cell>
          <cell r="AB91" t="str">
            <v>GR</v>
          </cell>
          <cell r="AC91">
            <v>4</v>
          </cell>
          <cell r="AD91" t="str">
            <v>VR</v>
          </cell>
          <cell r="AE91">
            <v>93</v>
          </cell>
          <cell r="AF91" t="str">
            <v>SR</v>
          </cell>
          <cell r="AG91" t="str">
            <v>ST</v>
          </cell>
          <cell r="AH91">
            <v>10</v>
          </cell>
          <cell r="AI91">
            <v>0</v>
          </cell>
          <cell r="AJ91">
            <v>0</v>
          </cell>
          <cell r="AK91">
            <v>0</v>
          </cell>
          <cell r="AL91">
            <v>0</v>
          </cell>
          <cell r="AM91">
            <v>4</v>
          </cell>
          <cell r="AN91">
            <v>0</v>
          </cell>
          <cell r="BO91" t="str">
            <v>RS 050</v>
          </cell>
          <cell r="BP91">
            <v>6.7</v>
          </cell>
          <cell r="BQ91">
            <v>5.5</v>
          </cell>
          <cell r="BR91" t="str">
            <v>F</v>
          </cell>
          <cell r="BS91" t="str">
            <v>C</v>
          </cell>
          <cell r="BT91">
            <v>0</v>
          </cell>
          <cell r="BU91" t="str">
            <v>ST</v>
          </cell>
          <cell r="BV91" t="str">
            <v>DS</v>
          </cell>
          <cell r="BW91">
            <v>4</v>
          </cell>
          <cell r="BX91">
            <v>10</v>
          </cell>
          <cell r="BY91">
            <v>15</v>
          </cell>
          <cell r="BZ91">
            <v>1</v>
          </cell>
          <cell r="CA91">
            <v>4</v>
          </cell>
          <cell r="CB91">
            <v>1.3540000000000001</v>
          </cell>
          <cell r="CC91">
            <v>4.8691634262704078</v>
          </cell>
          <cell r="CD91">
            <v>34</v>
          </cell>
          <cell r="CE91">
            <v>22</v>
          </cell>
          <cell r="CF91">
            <v>7</v>
          </cell>
          <cell r="CG91">
            <v>27</v>
          </cell>
          <cell r="CH91">
            <v>15</v>
          </cell>
          <cell r="CI91">
            <v>3.1</v>
          </cell>
          <cell r="CJ91">
            <v>1.1272727272727275E-2</v>
          </cell>
          <cell r="CK91">
            <v>7.0112727272727273</v>
          </cell>
          <cell r="CL91">
            <v>7</v>
          </cell>
          <cell r="CM91">
            <v>0.12067804195804198</v>
          </cell>
          <cell r="CN91">
            <v>0.12067804195804198</v>
          </cell>
          <cell r="CO91">
            <v>0</v>
          </cell>
          <cell r="CP91">
            <v>0</v>
          </cell>
          <cell r="CQ91">
            <v>4.98984146822845</v>
          </cell>
          <cell r="CR91">
            <v>0</v>
          </cell>
          <cell r="CS91">
            <v>1.4</v>
          </cell>
          <cell r="CT91">
            <v>1.9999999999999996</v>
          </cell>
          <cell r="CU91">
            <v>0.79999999999999982</v>
          </cell>
          <cell r="CV91">
            <v>5</v>
          </cell>
          <cell r="CW91">
            <v>17</v>
          </cell>
          <cell r="CX91">
            <v>34</v>
          </cell>
          <cell r="CY91">
            <v>2</v>
          </cell>
          <cell r="CZ91">
            <v>1.2</v>
          </cell>
          <cell r="DA91">
            <v>1.1000000000000001</v>
          </cell>
          <cell r="DB91">
            <v>250</v>
          </cell>
          <cell r="DC91">
            <v>118</v>
          </cell>
          <cell r="DD91">
            <v>65</v>
          </cell>
          <cell r="DE91">
            <v>19</v>
          </cell>
          <cell r="DF91">
            <v>29</v>
          </cell>
          <cell r="DG91">
            <v>5</v>
          </cell>
          <cell r="DH91">
            <v>3</v>
          </cell>
          <cell r="DI91">
            <v>13</v>
          </cell>
        </row>
        <row r="92">
          <cell r="A92" t="str">
            <v>RS 054</v>
          </cell>
          <cell r="B92">
            <v>54</v>
          </cell>
          <cell r="C92" t="str">
            <v>C</v>
          </cell>
          <cell r="D92" t="str">
            <v>T</v>
          </cell>
          <cell r="E92" t="str">
            <v>Km 18.3 - Chia River</v>
          </cell>
          <cell r="F92" t="str">
            <v>M05</v>
          </cell>
          <cell r="G92">
            <v>11</v>
          </cell>
          <cell r="H92">
            <v>5.4</v>
          </cell>
          <cell r="I92" t="str">
            <v>F</v>
          </cell>
          <cell r="J92" t="str">
            <v>NKHOTA KOTA</v>
          </cell>
          <cell r="K92">
            <v>5</v>
          </cell>
          <cell r="L92">
            <v>0</v>
          </cell>
          <cell r="W92">
            <v>78</v>
          </cell>
          <cell r="X92" t="str">
            <v>ST</v>
          </cell>
          <cell r="Y92">
            <v>150</v>
          </cell>
          <cell r="Z92" t="str">
            <v>SB</v>
          </cell>
          <cell r="AA92">
            <v>225</v>
          </cell>
          <cell r="AB92" t="str">
            <v>GR</v>
          </cell>
          <cell r="AC92">
            <v>22</v>
          </cell>
          <cell r="AD92" t="str">
            <v>VR</v>
          </cell>
          <cell r="AE92">
            <v>93</v>
          </cell>
          <cell r="AF92" t="str">
            <v>SR</v>
          </cell>
          <cell r="AG92" t="str">
            <v>ST</v>
          </cell>
          <cell r="AH92">
            <v>10</v>
          </cell>
          <cell r="AI92">
            <v>0</v>
          </cell>
          <cell r="AJ92">
            <v>0</v>
          </cell>
          <cell r="AK92">
            <v>0</v>
          </cell>
          <cell r="AL92">
            <v>0</v>
          </cell>
          <cell r="AM92">
            <v>4</v>
          </cell>
          <cell r="AN92">
            <v>0</v>
          </cell>
          <cell r="BO92" t="str">
            <v>RS 054</v>
          </cell>
          <cell r="BP92">
            <v>5.4</v>
          </cell>
          <cell r="BQ92">
            <v>5.5</v>
          </cell>
          <cell r="BR92" t="str">
            <v>F</v>
          </cell>
          <cell r="BS92" t="str">
            <v>C</v>
          </cell>
          <cell r="BT92">
            <v>0</v>
          </cell>
          <cell r="BU92" t="str">
            <v>ST</v>
          </cell>
          <cell r="BV92" t="str">
            <v>ST</v>
          </cell>
          <cell r="BW92">
            <v>4</v>
          </cell>
          <cell r="BX92">
            <v>10</v>
          </cell>
          <cell r="BY92">
            <v>10</v>
          </cell>
          <cell r="BZ92">
            <v>1</v>
          </cell>
          <cell r="CA92">
            <v>22</v>
          </cell>
          <cell r="CB92">
            <v>2.4350000000000001</v>
          </cell>
          <cell r="CC92">
            <v>6.2855176278918226</v>
          </cell>
          <cell r="CD92">
            <v>90</v>
          </cell>
          <cell r="CE92">
            <v>65</v>
          </cell>
          <cell r="CF92">
            <v>50</v>
          </cell>
          <cell r="CG92">
            <v>40</v>
          </cell>
          <cell r="CH92">
            <v>15</v>
          </cell>
          <cell r="CI92">
            <v>1.2</v>
          </cell>
          <cell r="CJ92">
            <v>4.3636363636363638E-3</v>
          </cell>
          <cell r="CK92">
            <v>10</v>
          </cell>
          <cell r="CL92">
            <v>50</v>
          </cell>
          <cell r="CM92">
            <v>0.43241734265734261</v>
          </cell>
          <cell r="CN92">
            <v>0.43241734265734261</v>
          </cell>
          <cell r="CO92">
            <v>0</v>
          </cell>
          <cell r="CP92">
            <v>0</v>
          </cell>
          <cell r="CQ92">
            <v>6.7179349705491651</v>
          </cell>
          <cell r="CR92">
            <v>0</v>
          </cell>
          <cell r="CS92">
            <v>3</v>
          </cell>
          <cell r="CT92">
            <v>15</v>
          </cell>
          <cell r="CU92">
            <v>6</v>
          </cell>
          <cell r="CV92">
            <v>5</v>
          </cell>
          <cell r="CW92">
            <v>20</v>
          </cell>
          <cell r="CX92">
            <v>40</v>
          </cell>
          <cell r="CY92">
            <v>2</v>
          </cell>
          <cell r="CZ92">
            <v>1</v>
          </cell>
          <cell r="DA92">
            <v>1</v>
          </cell>
          <cell r="DB92">
            <v>250</v>
          </cell>
          <cell r="DC92">
            <v>118</v>
          </cell>
          <cell r="DD92">
            <v>65</v>
          </cell>
          <cell r="DE92">
            <v>19</v>
          </cell>
          <cell r="DF92">
            <v>29</v>
          </cell>
          <cell r="DG92">
            <v>5</v>
          </cell>
          <cell r="DH92">
            <v>3</v>
          </cell>
          <cell r="DI92">
            <v>13</v>
          </cell>
        </row>
        <row r="93">
          <cell r="A93" t="str">
            <v>RS 053</v>
          </cell>
          <cell r="B93">
            <v>53</v>
          </cell>
          <cell r="C93" t="str">
            <v>C</v>
          </cell>
          <cell r="D93" t="str">
            <v>T</v>
          </cell>
          <cell r="E93" t="str">
            <v>Chia River-Benga</v>
          </cell>
          <cell r="F93" t="str">
            <v>M05</v>
          </cell>
          <cell r="G93">
            <v>12</v>
          </cell>
          <cell r="H93">
            <v>29.4</v>
          </cell>
          <cell r="I93" t="str">
            <v>F</v>
          </cell>
          <cell r="J93" t="str">
            <v>NKHOTA KOTA</v>
          </cell>
          <cell r="K93">
            <v>5</v>
          </cell>
          <cell r="L93">
            <v>0</v>
          </cell>
          <cell r="W93">
            <v>78</v>
          </cell>
          <cell r="X93" t="str">
            <v>ST</v>
          </cell>
          <cell r="Y93">
            <v>150</v>
          </cell>
          <cell r="Z93" t="str">
            <v>SB</v>
          </cell>
          <cell r="AA93">
            <v>225</v>
          </cell>
          <cell r="AB93" t="str">
            <v>GR</v>
          </cell>
          <cell r="AC93">
            <v>22</v>
          </cell>
          <cell r="AD93" t="str">
            <v>VR</v>
          </cell>
          <cell r="AE93">
            <v>93</v>
          </cell>
          <cell r="AF93" t="str">
            <v>SR</v>
          </cell>
          <cell r="AG93" t="str">
            <v>ST</v>
          </cell>
          <cell r="AH93">
            <v>10</v>
          </cell>
          <cell r="AI93">
            <v>0</v>
          </cell>
          <cell r="AJ93">
            <v>0</v>
          </cell>
          <cell r="AK93">
            <v>0</v>
          </cell>
          <cell r="AL93">
            <v>0</v>
          </cell>
          <cell r="AM93">
            <v>4</v>
          </cell>
          <cell r="AN93" t="str">
            <v>10km reconstructed 1993</v>
          </cell>
          <cell r="BO93" t="str">
            <v>RS 053</v>
          </cell>
          <cell r="BP93">
            <v>29.4</v>
          </cell>
          <cell r="BQ93">
            <v>6</v>
          </cell>
          <cell r="BR93" t="str">
            <v>F</v>
          </cell>
          <cell r="BS93" t="str">
            <v>C</v>
          </cell>
          <cell r="BT93">
            <v>0</v>
          </cell>
          <cell r="BU93" t="str">
            <v>ST</v>
          </cell>
          <cell r="BV93" t="str">
            <v>ST</v>
          </cell>
          <cell r="BW93">
            <v>4</v>
          </cell>
          <cell r="BX93">
            <v>10</v>
          </cell>
          <cell r="BY93">
            <v>10</v>
          </cell>
          <cell r="BZ93">
            <v>1</v>
          </cell>
          <cell r="CA93">
            <v>22</v>
          </cell>
          <cell r="CB93">
            <v>2.4350000000000001</v>
          </cell>
          <cell r="CC93">
            <v>4.63</v>
          </cell>
          <cell r="CD93">
            <v>16</v>
          </cell>
          <cell r="CE93">
            <v>13</v>
          </cell>
          <cell r="CF93">
            <v>0</v>
          </cell>
          <cell r="CG93">
            <v>16</v>
          </cell>
          <cell r="CH93">
            <v>13</v>
          </cell>
          <cell r="CI93">
            <v>4.0999999999999996</v>
          </cell>
          <cell r="CJ93">
            <v>1.3666666666666667E-2</v>
          </cell>
          <cell r="CK93">
            <v>1.3666666666666667E-2</v>
          </cell>
          <cell r="CL93">
            <v>0</v>
          </cell>
          <cell r="CM93">
            <v>5.2984615384615383E-3</v>
          </cell>
          <cell r="CN93">
            <v>5.2984615384615383E-3</v>
          </cell>
          <cell r="CO93">
            <v>0</v>
          </cell>
          <cell r="CP93">
            <v>0</v>
          </cell>
          <cell r="CQ93">
            <v>4.6352984615384614</v>
          </cell>
          <cell r="CR93">
            <v>0</v>
          </cell>
          <cell r="CS93">
            <v>1.3</v>
          </cell>
          <cell r="CT93">
            <v>1.5000000000000002</v>
          </cell>
          <cell r="CU93">
            <v>0.60000000000000009</v>
          </cell>
          <cell r="CV93">
            <v>5</v>
          </cell>
          <cell r="CW93">
            <v>20</v>
          </cell>
          <cell r="CX93">
            <v>40</v>
          </cell>
          <cell r="CY93">
            <v>2</v>
          </cell>
          <cell r="CZ93">
            <v>1.2</v>
          </cell>
          <cell r="DA93">
            <v>1</v>
          </cell>
          <cell r="DB93">
            <v>250</v>
          </cell>
          <cell r="DC93">
            <v>118</v>
          </cell>
          <cell r="DD93">
            <v>65</v>
          </cell>
          <cell r="DE93">
            <v>19</v>
          </cell>
          <cell r="DF93">
            <v>29</v>
          </cell>
          <cell r="DG93">
            <v>5</v>
          </cell>
          <cell r="DH93">
            <v>3</v>
          </cell>
          <cell r="DI93">
            <v>13</v>
          </cell>
        </row>
        <row r="94">
          <cell r="A94" t="str">
            <v>RS 061</v>
          </cell>
          <cell r="B94">
            <v>61</v>
          </cell>
          <cell r="C94" t="str">
            <v>C</v>
          </cell>
          <cell r="D94" t="str">
            <v>T</v>
          </cell>
          <cell r="E94" t="str">
            <v>Benga-Kachisoka</v>
          </cell>
          <cell r="F94" t="str">
            <v>M05</v>
          </cell>
          <cell r="G94">
            <v>13</v>
          </cell>
          <cell r="H94">
            <v>2.7</v>
          </cell>
          <cell r="I94" t="str">
            <v>F</v>
          </cell>
          <cell r="J94" t="str">
            <v>NKHOTAKOTA</v>
          </cell>
          <cell r="K94">
            <v>5</v>
          </cell>
          <cell r="L94">
            <v>0</v>
          </cell>
          <cell r="W94">
            <v>83</v>
          </cell>
          <cell r="X94" t="str">
            <v>DS</v>
          </cell>
          <cell r="Y94">
            <v>200</v>
          </cell>
          <cell r="Z94" t="str">
            <v>SB</v>
          </cell>
          <cell r="AA94">
            <v>100</v>
          </cell>
          <cell r="AB94" t="str">
            <v>GR</v>
          </cell>
          <cell r="AC94">
            <v>4</v>
          </cell>
          <cell r="AD94" t="str">
            <v>VR</v>
          </cell>
          <cell r="AE94">
            <v>0</v>
          </cell>
          <cell r="AF94">
            <v>0</v>
          </cell>
          <cell r="AG94">
            <v>0</v>
          </cell>
          <cell r="AH94">
            <v>0</v>
          </cell>
          <cell r="AI94">
            <v>0</v>
          </cell>
          <cell r="AJ94">
            <v>0</v>
          </cell>
          <cell r="AK94">
            <v>0</v>
          </cell>
          <cell r="AL94">
            <v>0</v>
          </cell>
          <cell r="AM94">
            <v>1</v>
          </cell>
          <cell r="AN94" t="str">
            <v>never resealed</v>
          </cell>
          <cell r="BO94" t="str">
            <v>RS 061</v>
          </cell>
          <cell r="BP94">
            <v>2.7</v>
          </cell>
          <cell r="BQ94">
            <v>6</v>
          </cell>
          <cell r="BR94" t="str">
            <v>F</v>
          </cell>
          <cell r="BS94" t="str">
            <v>C</v>
          </cell>
          <cell r="BT94">
            <v>0</v>
          </cell>
          <cell r="BU94" t="str">
            <v>DS</v>
          </cell>
          <cell r="BV94" t="str">
            <v/>
          </cell>
          <cell r="BW94">
            <v>1</v>
          </cell>
          <cell r="BX94">
            <v>15</v>
          </cell>
          <cell r="BY94" t="str">
            <v xml:space="preserve"> </v>
          </cell>
          <cell r="BZ94">
            <v>1</v>
          </cell>
          <cell r="CA94">
            <v>4</v>
          </cell>
          <cell r="CB94">
            <v>1.177</v>
          </cell>
          <cell r="CC94">
            <v>4.9512067774519402</v>
          </cell>
          <cell r="CD94">
            <v>34</v>
          </cell>
          <cell r="CE94">
            <v>19</v>
          </cell>
          <cell r="CF94">
            <v>4</v>
          </cell>
          <cell r="CG94">
            <v>30</v>
          </cell>
          <cell r="CH94">
            <v>15</v>
          </cell>
          <cell r="CI94">
            <v>1.9</v>
          </cell>
          <cell r="CJ94">
            <v>6.3333333333333332E-3</v>
          </cell>
          <cell r="CK94">
            <v>4.0063333333333331</v>
          </cell>
          <cell r="CL94">
            <v>4</v>
          </cell>
          <cell r="CM94">
            <v>6.891692307692307E-2</v>
          </cell>
          <cell r="CN94">
            <v>6.891692307692307E-2</v>
          </cell>
          <cell r="CO94">
            <v>0</v>
          </cell>
          <cell r="CP94">
            <v>0</v>
          </cell>
          <cell r="CQ94">
            <v>5.0201237005288633</v>
          </cell>
          <cell r="CR94">
            <v>0</v>
          </cell>
          <cell r="CS94">
            <v>1.5</v>
          </cell>
          <cell r="CT94">
            <v>2.5</v>
          </cell>
          <cell r="CU94">
            <v>1</v>
          </cell>
          <cell r="CV94">
            <v>15</v>
          </cell>
          <cell r="CW94">
            <v>15</v>
          </cell>
          <cell r="CX94" t="str">
            <v xml:space="preserve"> </v>
          </cell>
          <cell r="CY94">
            <v>2</v>
          </cell>
          <cell r="CZ94">
            <v>1</v>
          </cell>
          <cell r="DA94">
            <v>1</v>
          </cell>
          <cell r="DB94">
            <v>250</v>
          </cell>
          <cell r="DC94">
            <v>118</v>
          </cell>
          <cell r="DD94">
            <v>65</v>
          </cell>
          <cell r="DE94">
            <v>19</v>
          </cell>
          <cell r="DF94">
            <v>29</v>
          </cell>
          <cell r="DG94">
            <v>5</v>
          </cell>
          <cell r="DH94">
            <v>3</v>
          </cell>
          <cell r="DI94">
            <v>13</v>
          </cell>
        </row>
        <row r="95">
          <cell r="A95" t="str">
            <v>RS 042</v>
          </cell>
          <cell r="B95">
            <v>42</v>
          </cell>
          <cell r="C95" t="str">
            <v>C</v>
          </cell>
          <cell r="D95" t="str">
            <v>T</v>
          </cell>
          <cell r="E95" t="str">
            <v>Chirua River Bridge - Thavite River Bridge</v>
          </cell>
          <cell r="F95" t="str">
            <v>M05</v>
          </cell>
          <cell r="G95">
            <v>14</v>
          </cell>
          <cell r="H95">
            <v>6</v>
          </cell>
          <cell r="I95" t="str">
            <v>F</v>
          </cell>
          <cell r="J95" t="str">
            <v>SALIMA</v>
          </cell>
          <cell r="K95">
            <v>5</v>
          </cell>
          <cell r="L95">
            <v>0</v>
          </cell>
          <cell r="W95">
            <v>83</v>
          </cell>
          <cell r="X95" t="str">
            <v>ST</v>
          </cell>
          <cell r="Y95">
            <v>150</v>
          </cell>
          <cell r="Z95" t="str">
            <v>GR</v>
          </cell>
          <cell r="AA95">
            <v>100</v>
          </cell>
          <cell r="AB95" t="str">
            <v>GR</v>
          </cell>
          <cell r="AC95">
            <v>8</v>
          </cell>
          <cell r="AD95" t="str">
            <v>VR</v>
          </cell>
          <cell r="AE95">
            <v>0</v>
          </cell>
          <cell r="AF95">
            <v>0</v>
          </cell>
          <cell r="AG95">
            <v>0</v>
          </cell>
          <cell r="AH95">
            <v>0</v>
          </cell>
          <cell r="AI95">
            <v>0</v>
          </cell>
          <cell r="AJ95">
            <v>0</v>
          </cell>
          <cell r="AK95">
            <v>0</v>
          </cell>
          <cell r="AL95">
            <v>0</v>
          </cell>
          <cell r="AM95">
            <v>1</v>
          </cell>
          <cell r="AN95" t="str">
            <v>never resealed</v>
          </cell>
          <cell r="BO95" t="str">
            <v>RS 042</v>
          </cell>
          <cell r="BP95">
            <v>6</v>
          </cell>
          <cell r="BQ95">
            <v>6</v>
          </cell>
          <cell r="BR95" t="str">
            <v>F</v>
          </cell>
          <cell r="BS95" t="str">
            <v>C</v>
          </cell>
          <cell r="BT95">
            <v>0</v>
          </cell>
          <cell r="BU95" t="str">
            <v>ST</v>
          </cell>
          <cell r="BV95" t="str">
            <v/>
          </cell>
          <cell r="BW95">
            <v>1</v>
          </cell>
          <cell r="BX95">
            <v>10</v>
          </cell>
          <cell r="BY95" t="str">
            <v xml:space="preserve"> </v>
          </cell>
          <cell r="BZ95">
            <v>1</v>
          </cell>
          <cell r="CA95">
            <v>8</v>
          </cell>
          <cell r="CB95">
            <v>0.90800000000000003</v>
          </cell>
          <cell r="CC95">
            <v>4.5999999999999996</v>
          </cell>
          <cell r="CD95">
            <v>95</v>
          </cell>
          <cell r="CE95">
            <v>76</v>
          </cell>
          <cell r="CF95">
            <v>61</v>
          </cell>
          <cell r="CG95">
            <v>34</v>
          </cell>
          <cell r="CH95">
            <v>15</v>
          </cell>
          <cell r="CI95">
            <v>1.6</v>
          </cell>
          <cell r="CJ95">
            <v>5.3333333333333349E-3</v>
          </cell>
          <cell r="CK95">
            <v>10</v>
          </cell>
          <cell r="CL95">
            <v>61</v>
          </cell>
          <cell r="CM95">
            <v>0.50555282051282047</v>
          </cell>
          <cell r="CN95">
            <v>0.50555282051282047</v>
          </cell>
          <cell r="CO95">
            <v>0</v>
          </cell>
          <cell r="CP95">
            <v>0</v>
          </cell>
          <cell r="CQ95">
            <v>5.1055528205128198</v>
          </cell>
          <cell r="CR95">
            <v>0</v>
          </cell>
          <cell r="CS95">
            <v>1</v>
          </cell>
          <cell r="CT95">
            <v>0</v>
          </cell>
          <cell r="CU95">
            <v>0</v>
          </cell>
          <cell r="CV95">
            <v>15</v>
          </cell>
          <cell r="CW95">
            <v>15</v>
          </cell>
          <cell r="CX95" t="str">
            <v xml:space="preserve"> </v>
          </cell>
          <cell r="CY95">
            <v>2</v>
          </cell>
          <cell r="CZ95">
            <v>1</v>
          </cell>
          <cell r="DA95">
            <v>1</v>
          </cell>
          <cell r="DB95">
            <v>150</v>
          </cell>
          <cell r="DC95">
            <v>71</v>
          </cell>
          <cell r="DD95">
            <v>39</v>
          </cell>
          <cell r="DE95">
            <v>12</v>
          </cell>
          <cell r="DF95">
            <v>18</v>
          </cell>
          <cell r="DG95">
            <v>3</v>
          </cell>
          <cell r="DH95">
            <v>2</v>
          </cell>
          <cell r="DI95">
            <v>8</v>
          </cell>
        </row>
        <row r="96">
          <cell r="A96" t="str">
            <v>RS 058</v>
          </cell>
          <cell r="B96">
            <v>58</v>
          </cell>
          <cell r="C96" t="str">
            <v>C</v>
          </cell>
          <cell r="D96" t="str">
            <v>T</v>
          </cell>
          <cell r="E96" t="str">
            <v>Thavite River Bridge - Kamphatenga</v>
          </cell>
          <cell r="F96" t="str">
            <v>M05</v>
          </cell>
          <cell r="G96">
            <v>15</v>
          </cell>
          <cell r="H96">
            <v>32.5</v>
          </cell>
          <cell r="I96" t="str">
            <v>F</v>
          </cell>
          <cell r="J96" t="str">
            <v>SALIMA</v>
          </cell>
          <cell r="K96">
            <v>7</v>
          </cell>
          <cell r="L96">
            <v>0</v>
          </cell>
          <cell r="W96">
            <v>83</v>
          </cell>
          <cell r="X96" t="str">
            <v>DS</v>
          </cell>
          <cell r="Y96">
            <v>200</v>
          </cell>
          <cell r="Z96" t="str">
            <v>SB</v>
          </cell>
          <cell r="AA96">
            <v>100</v>
          </cell>
          <cell r="AB96" t="str">
            <v>GR</v>
          </cell>
          <cell r="AC96">
            <v>4</v>
          </cell>
          <cell r="AD96" t="str">
            <v>VR</v>
          </cell>
          <cell r="AE96">
            <v>0</v>
          </cell>
          <cell r="AF96">
            <v>0</v>
          </cell>
          <cell r="AG96">
            <v>0</v>
          </cell>
          <cell r="AH96">
            <v>0</v>
          </cell>
          <cell r="AI96">
            <v>0</v>
          </cell>
          <cell r="AJ96">
            <v>0</v>
          </cell>
          <cell r="AK96">
            <v>0</v>
          </cell>
          <cell r="AL96">
            <v>0</v>
          </cell>
          <cell r="AM96">
            <v>1</v>
          </cell>
          <cell r="AN96" t="str">
            <v>never resealed</v>
          </cell>
          <cell r="BO96" t="str">
            <v>RS 058</v>
          </cell>
          <cell r="BP96">
            <v>32.5</v>
          </cell>
          <cell r="BQ96">
            <v>6</v>
          </cell>
          <cell r="BR96" t="str">
            <v>F</v>
          </cell>
          <cell r="BS96" t="str">
            <v>C</v>
          </cell>
          <cell r="BT96">
            <v>0</v>
          </cell>
          <cell r="BU96" t="str">
            <v>DS</v>
          </cell>
          <cell r="BV96" t="str">
            <v/>
          </cell>
          <cell r="BW96">
            <v>1</v>
          </cell>
          <cell r="BX96">
            <v>15</v>
          </cell>
          <cell r="BY96" t="str">
            <v xml:space="preserve"> </v>
          </cell>
          <cell r="BZ96">
            <v>1</v>
          </cell>
          <cell r="CA96">
            <v>4</v>
          </cell>
          <cell r="CB96">
            <v>1.177</v>
          </cell>
          <cell r="CC96">
            <v>4.6480611775321456</v>
          </cell>
          <cell r="CD96">
            <v>45</v>
          </cell>
          <cell r="CE96">
            <v>35</v>
          </cell>
          <cell r="CF96">
            <v>20</v>
          </cell>
          <cell r="CG96">
            <v>25</v>
          </cell>
          <cell r="CH96">
            <v>15</v>
          </cell>
          <cell r="CI96">
            <v>2.8</v>
          </cell>
          <cell r="CJ96">
            <v>9.3333333333333324E-3</v>
          </cell>
          <cell r="CK96">
            <v>10</v>
          </cell>
          <cell r="CL96">
            <v>20</v>
          </cell>
          <cell r="CM96">
            <v>0.23583282051282048</v>
          </cell>
          <cell r="CN96">
            <v>0.23583282051282048</v>
          </cell>
          <cell r="CO96">
            <v>0</v>
          </cell>
          <cell r="CP96">
            <v>0</v>
          </cell>
          <cell r="CQ96">
            <v>4.8838939980449663</v>
          </cell>
          <cell r="CR96">
            <v>0</v>
          </cell>
          <cell r="CS96">
            <v>1</v>
          </cell>
          <cell r="CT96">
            <v>0</v>
          </cell>
          <cell r="CU96">
            <v>0</v>
          </cell>
          <cell r="CV96">
            <v>15</v>
          </cell>
          <cell r="CW96">
            <v>15</v>
          </cell>
          <cell r="CX96" t="str">
            <v xml:space="preserve"> </v>
          </cell>
          <cell r="CY96">
            <v>2</v>
          </cell>
          <cell r="CZ96">
            <v>1</v>
          </cell>
          <cell r="DA96">
            <v>1</v>
          </cell>
          <cell r="DB96">
            <v>150</v>
          </cell>
          <cell r="DC96">
            <v>71</v>
          </cell>
          <cell r="DD96">
            <v>39</v>
          </cell>
          <cell r="DE96">
            <v>12</v>
          </cell>
          <cell r="DF96">
            <v>18</v>
          </cell>
          <cell r="DG96">
            <v>3</v>
          </cell>
          <cell r="DH96">
            <v>2</v>
          </cell>
          <cell r="DI96">
            <v>8</v>
          </cell>
        </row>
        <row r="97">
          <cell r="A97" t="str">
            <v>RS 044</v>
          </cell>
          <cell r="B97">
            <v>44</v>
          </cell>
          <cell r="C97" t="str">
            <v>C</v>
          </cell>
          <cell r="D97" t="str">
            <v>T</v>
          </cell>
          <cell r="E97" t="str">
            <v>Kaphatenga - junction S122</v>
          </cell>
          <cell r="F97" t="str">
            <v>M05</v>
          </cell>
          <cell r="G97">
            <v>16</v>
          </cell>
          <cell r="H97">
            <v>4.8</v>
          </cell>
          <cell r="I97" t="str">
            <v>F</v>
          </cell>
          <cell r="J97" t="str">
            <v>SALIMA</v>
          </cell>
          <cell r="K97">
            <v>7</v>
          </cell>
          <cell r="L97" t="str">
            <v>Changed junction road designation from M5</v>
          </cell>
          <cell r="W97">
            <v>83</v>
          </cell>
          <cell r="X97" t="str">
            <v>ST</v>
          </cell>
          <cell r="Y97">
            <v>200</v>
          </cell>
          <cell r="Z97" t="str">
            <v>SB</v>
          </cell>
          <cell r="AA97">
            <v>100</v>
          </cell>
          <cell r="AB97" t="str">
            <v>GR</v>
          </cell>
          <cell r="AC97">
            <v>4</v>
          </cell>
          <cell r="AD97" t="str">
            <v>VR</v>
          </cell>
          <cell r="AE97">
            <v>0</v>
          </cell>
          <cell r="AF97">
            <v>0</v>
          </cell>
          <cell r="AG97">
            <v>0</v>
          </cell>
          <cell r="AH97">
            <v>0</v>
          </cell>
          <cell r="AI97">
            <v>0</v>
          </cell>
          <cell r="AJ97">
            <v>0</v>
          </cell>
          <cell r="AK97">
            <v>0</v>
          </cell>
          <cell r="AL97">
            <v>0</v>
          </cell>
          <cell r="AM97">
            <v>1</v>
          </cell>
          <cell r="AN97" t="str">
            <v>never resealed</v>
          </cell>
          <cell r="BO97" t="str">
            <v>RS 044</v>
          </cell>
          <cell r="BP97">
            <v>4.8</v>
          </cell>
          <cell r="BQ97">
            <v>6</v>
          </cell>
          <cell r="BR97" t="str">
            <v>F</v>
          </cell>
          <cell r="BS97" t="str">
            <v>C</v>
          </cell>
          <cell r="BT97">
            <v>0</v>
          </cell>
          <cell r="BU97" t="str">
            <v>ST</v>
          </cell>
          <cell r="BV97" t="str">
            <v/>
          </cell>
          <cell r="BW97">
            <v>1</v>
          </cell>
          <cell r="BX97">
            <v>10</v>
          </cell>
          <cell r="BY97" t="str">
            <v xml:space="preserve"> </v>
          </cell>
          <cell r="BZ97">
            <v>1</v>
          </cell>
          <cell r="CA97">
            <v>4</v>
          </cell>
          <cell r="CB97">
            <v>1.008</v>
          </cell>
          <cell r="CC97">
            <v>4.5464554518794991</v>
          </cell>
          <cell r="CD97">
            <v>0</v>
          </cell>
          <cell r="CE97">
            <v>0</v>
          </cell>
          <cell r="CF97">
            <v>0</v>
          </cell>
          <cell r="CG97">
            <v>0</v>
          </cell>
          <cell r="CH97">
            <v>0</v>
          </cell>
          <cell r="CI97">
            <v>0.5</v>
          </cell>
          <cell r="CJ97">
            <v>1.6666666666666668E-3</v>
          </cell>
          <cell r="CK97">
            <v>1.6666666666666668E-3</v>
          </cell>
          <cell r="CL97">
            <v>0</v>
          </cell>
          <cell r="CM97">
            <v>6.4615384615384621E-4</v>
          </cell>
          <cell r="CN97">
            <v>6.4615384615384621E-4</v>
          </cell>
          <cell r="CO97">
            <v>0</v>
          </cell>
          <cell r="CP97">
            <v>0</v>
          </cell>
          <cell r="CQ97">
            <v>4.5471016057256533</v>
          </cell>
          <cell r="CR97">
            <v>0</v>
          </cell>
          <cell r="CS97">
            <v>1</v>
          </cell>
          <cell r="CT97">
            <v>0</v>
          </cell>
          <cell r="CU97">
            <v>0</v>
          </cell>
          <cell r="CV97">
            <v>15</v>
          </cell>
          <cell r="CW97">
            <v>15</v>
          </cell>
          <cell r="CX97" t="str">
            <v xml:space="preserve"> </v>
          </cell>
          <cell r="CY97">
            <v>2</v>
          </cell>
          <cell r="CZ97">
            <v>1</v>
          </cell>
          <cell r="DA97">
            <v>1</v>
          </cell>
          <cell r="DB97">
            <v>320</v>
          </cell>
          <cell r="DC97">
            <v>151</v>
          </cell>
          <cell r="DD97">
            <v>84</v>
          </cell>
          <cell r="DE97">
            <v>24</v>
          </cell>
          <cell r="DF97">
            <v>37</v>
          </cell>
          <cell r="DG97">
            <v>7</v>
          </cell>
          <cell r="DH97">
            <v>4</v>
          </cell>
          <cell r="DI97">
            <v>16</v>
          </cell>
        </row>
        <row r="98">
          <cell r="A98" t="str">
            <v>RS 051</v>
          </cell>
          <cell r="B98">
            <v>51</v>
          </cell>
          <cell r="C98" t="str">
            <v>C</v>
          </cell>
          <cell r="D98" t="str">
            <v>T</v>
          </cell>
          <cell r="E98" t="str">
            <v>Junction S122 - Linthipe River</v>
          </cell>
          <cell r="F98" t="str">
            <v>M05</v>
          </cell>
          <cell r="G98">
            <v>17</v>
          </cell>
          <cell r="H98">
            <v>1.9</v>
          </cell>
          <cell r="I98" t="str">
            <v>F</v>
          </cell>
          <cell r="J98" t="str">
            <v>SALIMA</v>
          </cell>
          <cell r="K98">
            <v>7</v>
          </cell>
          <cell r="L98">
            <v>0</v>
          </cell>
          <cell r="W98">
            <v>81</v>
          </cell>
          <cell r="X98" t="str">
            <v>DS</v>
          </cell>
          <cell r="Y98">
            <v>150</v>
          </cell>
          <cell r="Z98" t="str">
            <v>SB</v>
          </cell>
          <cell r="AA98">
            <v>100</v>
          </cell>
          <cell r="AB98" t="str">
            <v>GR</v>
          </cell>
          <cell r="AC98">
            <v>8</v>
          </cell>
          <cell r="AD98" t="str">
            <v>VR</v>
          </cell>
          <cell r="AE98">
            <v>94</v>
          </cell>
          <cell r="AF98" t="str">
            <v>RC</v>
          </cell>
          <cell r="AG98" t="str">
            <v>ST</v>
          </cell>
          <cell r="AH98">
            <v>15</v>
          </cell>
          <cell r="AI98">
            <v>0</v>
          </cell>
          <cell r="AJ98">
            <v>0</v>
          </cell>
          <cell r="AK98">
            <v>0</v>
          </cell>
          <cell r="AL98">
            <v>0</v>
          </cell>
          <cell r="AM98">
            <v>1</v>
          </cell>
          <cell r="AN98">
            <v>0</v>
          </cell>
          <cell r="BO98" t="str">
            <v>RS 051</v>
          </cell>
          <cell r="BP98">
            <v>1.9</v>
          </cell>
          <cell r="BQ98">
            <v>6</v>
          </cell>
          <cell r="BR98" t="str">
            <v>F</v>
          </cell>
          <cell r="BS98" t="str">
            <v>C</v>
          </cell>
          <cell r="BT98">
            <v>0</v>
          </cell>
          <cell r="BU98" t="str">
            <v>ST</v>
          </cell>
          <cell r="BV98" t="str">
            <v/>
          </cell>
          <cell r="BW98">
            <v>1</v>
          </cell>
          <cell r="BX98">
            <v>10</v>
          </cell>
          <cell r="BY98" t="str">
            <v xml:space="preserve"> </v>
          </cell>
          <cell r="BZ98">
            <v>1</v>
          </cell>
          <cell r="CA98">
            <v>8</v>
          </cell>
          <cell r="CB98">
            <v>1.3540000000000001</v>
          </cell>
          <cell r="CC98">
            <v>5.7</v>
          </cell>
          <cell r="CD98">
            <v>0</v>
          </cell>
          <cell r="CE98">
            <v>0</v>
          </cell>
          <cell r="CF98">
            <v>0</v>
          </cell>
          <cell r="CG98">
            <v>0</v>
          </cell>
          <cell r="CH98">
            <v>0</v>
          </cell>
          <cell r="CI98">
            <v>0</v>
          </cell>
          <cell r="CJ98">
            <v>0</v>
          </cell>
          <cell r="CK98">
            <v>0</v>
          </cell>
          <cell r="CL98">
            <v>0</v>
          </cell>
          <cell r="CM98">
            <v>0</v>
          </cell>
          <cell r="CN98">
            <v>0</v>
          </cell>
          <cell r="CO98">
            <v>0</v>
          </cell>
          <cell r="CP98">
            <v>0</v>
          </cell>
          <cell r="CQ98">
            <v>5.7</v>
          </cell>
          <cell r="CR98">
            <v>0</v>
          </cell>
          <cell r="CS98">
            <v>1</v>
          </cell>
          <cell r="CT98">
            <v>0</v>
          </cell>
          <cell r="CU98">
            <v>0</v>
          </cell>
          <cell r="CV98">
            <v>4</v>
          </cell>
          <cell r="CW98">
            <v>4</v>
          </cell>
          <cell r="CX98" t="str">
            <v xml:space="preserve"> </v>
          </cell>
          <cell r="CY98">
            <v>2</v>
          </cell>
          <cell r="CZ98">
            <v>1</v>
          </cell>
          <cell r="DA98">
            <v>1</v>
          </cell>
          <cell r="DB98">
            <v>300</v>
          </cell>
          <cell r="DC98">
            <v>141</v>
          </cell>
          <cell r="DD98">
            <v>78</v>
          </cell>
          <cell r="DE98">
            <v>23</v>
          </cell>
          <cell r="DF98">
            <v>35</v>
          </cell>
          <cell r="DG98">
            <v>6</v>
          </cell>
          <cell r="DH98">
            <v>3</v>
          </cell>
          <cell r="DI98">
            <v>15</v>
          </cell>
        </row>
        <row r="99">
          <cell r="A99" t="str">
            <v>RS 067</v>
          </cell>
          <cell r="B99">
            <v>67</v>
          </cell>
          <cell r="C99" t="str">
            <v>C</v>
          </cell>
          <cell r="D99" t="str">
            <v>T</v>
          </cell>
          <cell r="E99" t="str">
            <v>Linthipe River - Luwadzi River Bridge</v>
          </cell>
          <cell r="F99" t="str">
            <v>M05</v>
          </cell>
          <cell r="G99">
            <v>18</v>
          </cell>
          <cell r="H99">
            <v>20.8</v>
          </cell>
          <cell r="I99" t="str">
            <v>F</v>
          </cell>
          <cell r="J99" t="str">
            <v>SALIMA</v>
          </cell>
          <cell r="K99">
            <v>7</v>
          </cell>
          <cell r="L99">
            <v>0</v>
          </cell>
          <cell r="W99">
            <v>81</v>
          </cell>
          <cell r="X99" t="str">
            <v>DS</v>
          </cell>
          <cell r="Y99">
            <v>150</v>
          </cell>
          <cell r="Z99" t="str">
            <v>SB</v>
          </cell>
          <cell r="AA99">
            <v>100</v>
          </cell>
          <cell r="AB99" t="str">
            <v>GR</v>
          </cell>
          <cell r="AC99">
            <v>8</v>
          </cell>
          <cell r="AD99" t="str">
            <v>VR</v>
          </cell>
          <cell r="AE99">
            <v>94</v>
          </cell>
          <cell r="AF99" t="str">
            <v>RC</v>
          </cell>
          <cell r="AG99" t="str">
            <v>ST</v>
          </cell>
          <cell r="AH99">
            <v>15</v>
          </cell>
          <cell r="AI99">
            <v>0</v>
          </cell>
          <cell r="AJ99">
            <v>0</v>
          </cell>
          <cell r="AK99">
            <v>0</v>
          </cell>
          <cell r="AL99">
            <v>0</v>
          </cell>
          <cell r="AM99">
            <v>1</v>
          </cell>
          <cell r="AN99">
            <v>0</v>
          </cell>
          <cell r="BO99" t="str">
            <v>RS 067</v>
          </cell>
          <cell r="BP99">
            <v>20.8</v>
          </cell>
          <cell r="BQ99">
            <v>6.7</v>
          </cell>
          <cell r="BR99" t="str">
            <v>F</v>
          </cell>
          <cell r="BS99" t="str">
            <v>S</v>
          </cell>
          <cell r="BT99">
            <v>0</v>
          </cell>
          <cell r="BU99" t="str">
            <v>ST</v>
          </cell>
          <cell r="BV99" t="str">
            <v/>
          </cell>
          <cell r="BW99">
            <v>1</v>
          </cell>
          <cell r="BX99">
            <v>10</v>
          </cell>
          <cell r="BY99" t="str">
            <v xml:space="preserve"> </v>
          </cell>
          <cell r="BZ99">
            <v>1</v>
          </cell>
          <cell r="CA99">
            <v>8</v>
          </cell>
          <cell r="CB99">
            <v>1.3540000000000001</v>
          </cell>
          <cell r="CC99">
            <v>2.96</v>
          </cell>
          <cell r="CD99">
            <v>10</v>
          </cell>
          <cell r="CE99">
            <v>0.5</v>
          </cell>
          <cell r="CF99">
            <v>0</v>
          </cell>
          <cell r="CG99">
            <v>10</v>
          </cell>
          <cell r="CH99">
            <v>0.5</v>
          </cell>
          <cell r="CI99">
            <v>0.1</v>
          </cell>
          <cell r="CJ99">
            <v>2.9850746268656722E-4</v>
          </cell>
          <cell r="CK99">
            <v>2.9850746268656722E-4</v>
          </cell>
          <cell r="CL99">
            <v>0</v>
          </cell>
          <cell r="CM99">
            <v>1.1572904707233067E-4</v>
          </cell>
          <cell r="CN99">
            <v>1.1572904707233067E-4</v>
          </cell>
          <cell r="CO99">
            <v>0</v>
          </cell>
          <cell r="CP99">
            <v>0</v>
          </cell>
          <cell r="CQ99">
            <v>2.9601157290470721</v>
          </cell>
          <cell r="CR99">
            <v>0</v>
          </cell>
          <cell r="CS99">
            <v>1</v>
          </cell>
          <cell r="CT99">
            <v>0</v>
          </cell>
          <cell r="CU99">
            <v>0</v>
          </cell>
          <cell r="CV99">
            <v>4</v>
          </cell>
          <cell r="CW99">
            <v>4</v>
          </cell>
          <cell r="CX99" t="str">
            <v xml:space="preserve"> </v>
          </cell>
          <cell r="CY99">
            <v>2</v>
          </cell>
          <cell r="CZ99">
            <v>1</v>
          </cell>
          <cell r="DA99">
            <v>1</v>
          </cell>
          <cell r="DB99">
            <v>300</v>
          </cell>
          <cell r="DC99">
            <v>141</v>
          </cell>
          <cell r="DD99">
            <v>78</v>
          </cell>
          <cell r="DE99">
            <v>23</v>
          </cell>
          <cell r="DF99">
            <v>35</v>
          </cell>
          <cell r="DG99">
            <v>6</v>
          </cell>
          <cell r="DH99">
            <v>3</v>
          </cell>
          <cell r="DI99">
            <v>15</v>
          </cell>
        </row>
        <row r="100">
          <cell r="A100" t="str">
            <v>RS 064</v>
          </cell>
          <cell r="B100">
            <v>64</v>
          </cell>
          <cell r="C100" t="str">
            <v>C</v>
          </cell>
          <cell r="D100" t="str">
            <v>T</v>
          </cell>
          <cell r="E100" t="str">
            <v>Luwadzi River Bridge - Ngodzi River Bridge</v>
          </cell>
          <cell r="F100" t="str">
            <v>M05</v>
          </cell>
          <cell r="G100">
            <v>19</v>
          </cell>
          <cell r="H100">
            <v>15.8</v>
          </cell>
          <cell r="I100" t="str">
            <v>F</v>
          </cell>
          <cell r="J100" t="str">
            <v>SALIMA</v>
          </cell>
          <cell r="K100">
            <v>7</v>
          </cell>
          <cell r="L100">
            <v>0</v>
          </cell>
          <cell r="W100">
            <v>81</v>
          </cell>
          <cell r="X100" t="str">
            <v>DS</v>
          </cell>
          <cell r="Y100">
            <v>150</v>
          </cell>
          <cell r="Z100" t="str">
            <v>SB</v>
          </cell>
          <cell r="AA100">
            <v>100</v>
          </cell>
          <cell r="AB100" t="str">
            <v>GR</v>
          </cell>
          <cell r="AC100">
            <v>8</v>
          </cell>
          <cell r="AD100" t="str">
            <v>VR</v>
          </cell>
          <cell r="AE100">
            <v>94</v>
          </cell>
          <cell r="AF100" t="str">
            <v>RC</v>
          </cell>
          <cell r="AG100" t="str">
            <v>ST</v>
          </cell>
          <cell r="AH100">
            <v>15</v>
          </cell>
          <cell r="AI100">
            <v>0</v>
          </cell>
          <cell r="AJ100">
            <v>0</v>
          </cell>
          <cell r="AK100">
            <v>0</v>
          </cell>
          <cell r="AL100">
            <v>0</v>
          </cell>
          <cell r="AM100">
            <v>1</v>
          </cell>
          <cell r="AN100">
            <v>0</v>
          </cell>
          <cell r="BO100" t="str">
            <v>RS 064</v>
          </cell>
          <cell r="BP100">
            <v>15.8</v>
          </cell>
          <cell r="BQ100">
            <v>6.7</v>
          </cell>
          <cell r="BR100" t="str">
            <v>F</v>
          </cell>
          <cell r="BS100" t="str">
            <v>S</v>
          </cell>
          <cell r="BT100">
            <v>0</v>
          </cell>
          <cell r="BU100" t="str">
            <v>ST</v>
          </cell>
          <cell r="BV100" t="str">
            <v/>
          </cell>
          <cell r="BW100">
            <v>1</v>
          </cell>
          <cell r="BX100">
            <v>10</v>
          </cell>
          <cell r="BY100" t="str">
            <v xml:space="preserve"> </v>
          </cell>
          <cell r="BZ100">
            <v>1</v>
          </cell>
          <cell r="CA100">
            <v>8</v>
          </cell>
          <cell r="CB100">
            <v>1.3540000000000001</v>
          </cell>
          <cell r="CC100">
            <v>3.7884175953079184</v>
          </cell>
          <cell r="CD100">
            <v>10</v>
          </cell>
          <cell r="CE100">
            <v>0</v>
          </cell>
          <cell r="CF100">
            <v>0</v>
          </cell>
          <cell r="CG100">
            <v>10</v>
          </cell>
          <cell r="CH100">
            <v>0</v>
          </cell>
          <cell r="CI100">
            <v>0</v>
          </cell>
          <cell r="CJ100">
            <v>0</v>
          </cell>
          <cell r="CK100">
            <v>0</v>
          </cell>
          <cell r="CL100">
            <v>0</v>
          </cell>
          <cell r="CM100">
            <v>0</v>
          </cell>
          <cell r="CN100">
            <v>0</v>
          </cell>
          <cell r="CO100">
            <v>0</v>
          </cell>
          <cell r="CP100">
            <v>0</v>
          </cell>
          <cell r="CQ100">
            <v>3.7884175953079184</v>
          </cell>
          <cell r="CR100">
            <v>0</v>
          </cell>
          <cell r="CS100">
            <v>1</v>
          </cell>
          <cell r="CT100">
            <v>0</v>
          </cell>
          <cell r="CU100">
            <v>0</v>
          </cell>
          <cell r="CV100">
            <v>4</v>
          </cell>
          <cell r="CW100">
            <v>4</v>
          </cell>
          <cell r="CX100" t="str">
            <v xml:space="preserve"> </v>
          </cell>
          <cell r="CY100">
            <v>1.2</v>
          </cell>
          <cell r="CZ100">
            <v>1.2</v>
          </cell>
          <cell r="DA100">
            <v>1.1000000000000001</v>
          </cell>
          <cell r="DB100">
            <v>300</v>
          </cell>
          <cell r="DC100">
            <v>141</v>
          </cell>
          <cell r="DD100">
            <v>78</v>
          </cell>
          <cell r="DE100">
            <v>23</v>
          </cell>
          <cell r="DF100">
            <v>35</v>
          </cell>
          <cell r="DG100">
            <v>6</v>
          </cell>
          <cell r="DH100">
            <v>3</v>
          </cell>
          <cell r="DI100">
            <v>15</v>
          </cell>
        </row>
        <row r="101">
          <cell r="A101" t="str">
            <v>RS 059</v>
          </cell>
          <cell r="B101">
            <v>59</v>
          </cell>
          <cell r="C101" t="str">
            <v>C</v>
          </cell>
          <cell r="D101" t="str">
            <v>T</v>
          </cell>
          <cell r="E101" t="str">
            <v>Ngodzi River Bridge - Mtakataka</v>
          </cell>
          <cell r="F101" t="str">
            <v>M05</v>
          </cell>
          <cell r="G101">
            <v>20</v>
          </cell>
          <cell r="H101">
            <v>14.3</v>
          </cell>
          <cell r="I101" t="str">
            <v>F</v>
          </cell>
          <cell r="J101" t="str">
            <v>SALIMA</v>
          </cell>
          <cell r="K101">
            <v>7</v>
          </cell>
          <cell r="L101">
            <v>0</v>
          </cell>
          <cell r="W101">
            <v>81</v>
          </cell>
          <cell r="X101" t="str">
            <v>DS</v>
          </cell>
          <cell r="Y101">
            <v>150</v>
          </cell>
          <cell r="Z101" t="str">
            <v>SB</v>
          </cell>
          <cell r="AA101">
            <v>100</v>
          </cell>
          <cell r="AB101" t="str">
            <v>GR</v>
          </cell>
          <cell r="AC101">
            <v>8</v>
          </cell>
          <cell r="AD101" t="str">
            <v>VR</v>
          </cell>
          <cell r="AE101">
            <v>94</v>
          </cell>
          <cell r="AF101" t="str">
            <v>RC</v>
          </cell>
          <cell r="AG101" t="str">
            <v>ST</v>
          </cell>
          <cell r="AH101">
            <v>15</v>
          </cell>
          <cell r="AI101">
            <v>0</v>
          </cell>
          <cell r="AJ101">
            <v>0</v>
          </cell>
          <cell r="AK101">
            <v>0</v>
          </cell>
          <cell r="AL101">
            <v>0</v>
          </cell>
          <cell r="AM101">
            <v>1</v>
          </cell>
          <cell r="AN101">
            <v>0</v>
          </cell>
          <cell r="BO101" t="str">
            <v>RS 059</v>
          </cell>
          <cell r="BP101">
            <v>14.3</v>
          </cell>
          <cell r="BQ101">
            <v>6.7</v>
          </cell>
          <cell r="BR101" t="str">
            <v>F</v>
          </cell>
          <cell r="BS101" t="str">
            <v>S</v>
          </cell>
          <cell r="BT101">
            <v>0</v>
          </cell>
          <cell r="BU101" t="str">
            <v>ST</v>
          </cell>
          <cell r="BV101" t="str">
            <v/>
          </cell>
          <cell r="BW101">
            <v>1</v>
          </cell>
          <cell r="BX101">
            <v>10</v>
          </cell>
          <cell r="BY101" t="str">
            <v xml:space="preserve"> </v>
          </cell>
          <cell r="BZ101">
            <v>1</v>
          </cell>
          <cell r="CA101">
            <v>8</v>
          </cell>
          <cell r="CB101">
            <v>1.3540000000000001</v>
          </cell>
          <cell r="CC101">
            <v>5.0676190390254909</v>
          </cell>
          <cell r="CD101">
            <v>10</v>
          </cell>
          <cell r="CE101">
            <v>1</v>
          </cell>
          <cell r="CF101">
            <v>0</v>
          </cell>
          <cell r="CG101">
            <v>10</v>
          </cell>
          <cell r="CH101">
            <v>1</v>
          </cell>
          <cell r="CI101">
            <v>0</v>
          </cell>
          <cell r="CJ101">
            <v>0</v>
          </cell>
          <cell r="CK101">
            <v>0</v>
          </cell>
          <cell r="CL101">
            <v>0</v>
          </cell>
          <cell r="CM101">
            <v>0</v>
          </cell>
          <cell r="CN101">
            <v>0</v>
          </cell>
          <cell r="CO101">
            <v>0</v>
          </cell>
          <cell r="CP101">
            <v>0</v>
          </cell>
          <cell r="CQ101">
            <v>5.0676190390254909</v>
          </cell>
          <cell r="CR101">
            <v>0</v>
          </cell>
          <cell r="CS101">
            <v>1</v>
          </cell>
          <cell r="CT101">
            <v>0</v>
          </cell>
          <cell r="CU101">
            <v>0</v>
          </cell>
          <cell r="CV101">
            <v>4</v>
          </cell>
          <cell r="CW101">
            <v>4</v>
          </cell>
          <cell r="CX101" t="str">
            <v xml:space="preserve"> </v>
          </cell>
          <cell r="CY101">
            <v>1.5</v>
          </cell>
          <cell r="CZ101">
            <v>1.2</v>
          </cell>
          <cell r="DA101">
            <v>1.1000000000000001</v>
          </cell>
          <cell r="DB101">
            <v>160</v>
          </cell>
          <cell r="DC101">
            <v>76</v>
          </cell>
          <cell r="DD101">
            <v>42</v>
          </cell>
          <cell r="DE101">
            <v>12</v>
          </cell>
          <cell r="DF101">
            <v>19</v>
          </cell>
          <cell r="DG101">
            <v>4</v>
          </cell>
          <cell r="DH101">
            <v>2</v>
          </cell>
          <cell r="DI101">
            <v>8</v>
          </cell>
        </row>
        <row r="102">
          <cell r="A102" t="str">
            <v>RS 063</v>
          </cell>
          <cell r="B102">
            <v>63</v>
          </cell>
          <cell r="C102" t="str">
            <v>C</v>
          </cell>
          <cell r="D102" t="str">
            <v>T</v>
          </cell>
          <cell r="E102" t="str">
            <v>Mtakataka - Golomoti</v>
          </cell>
          <cell r="F102" t="str">
            <v>M05</v>
          </cell>
          <cell r="G102">
            <v>21</v>
          </cell>
          <cell r="H102">
            <v>25.5</v>
          </cell>
          <cell r="I102" t="str">
            <v>F</v>
          </cell>
          <cell r="J102" t="str">
            <v>DEDZA</v>
          </cell>
          <cell r="K102">
            <v>7</v>
          </cell>
          <cell r="L102">
            <v>0</v>
          </cell>
          <cell r="W102">
            <v>81</v>
          </cell>
          <cell r="X102" t="str">
            <v>DS</v>
          </cell>
          <cell r="Y102">
            <v>150</v>
          </cell>
          <cell r="Z102" t="str">
            <v>SB</v>
          </cell>
          <cell r="AA102">
            <v>100</v>
          </cell>
          <cell r="AB102" t="str">
            <v>GR</v>
          </cell>
          <cell r="AC102">
            <v>8</v>
          </cell>
          <cell r="AD102" t="str">
            <v>VR</v>
          </cell>
          <cell r="AE102">
            <v>94</v>
          </cell>
          <cell r="AF102" t="str">
            <v>RC</v>
          </cell>
          <cell r="AG102" t="str">
            <v>ST</v>
          </cell>
          <cell r="AH102">
            <v>15</v>
          </cell>
          <cell r="AI102">
            <v>0</v>
          </cell>
          <cell r="AJ102">
            <v>0</v>
          </cell>
          <cell r="AK102">
            <v>0</v>
          </cell>
          <cell r="AL102">
            <v>0</v>
          </cell>
          <cell r="AM102">
            <v>1</v>
          </cell>
          <cell r="AN102">
            <v>0</v>
          </cell>
          <cell r="BO102" t="str">
            <v>RS 063</v>
          </cell>
          <cell r="BP102">
            <v>25.5</v>
          </cell>
          <cell r="BQ102">
            <v>6.7</v>
          </cell>
          <cell r="BR102" t="str">
            <v>F</v>
          </cell>
          <cell r="BS102" t="str">
            <v>S</v>
          </cell>
          <cell r="BT102">
            <v>0</v>
          </cell>
          <cell r="BU102" t="str">
            <v>ST</v>
          </cell>
          <cell r="BV102" t="str">
            <v/>
          </cell>
          <cell r="BW102">
            <v>1</v>
          </cell>
          <cell r="BX102">
            <v>10</v>
          </cell>
          <cell r="BY102" t="str">
            <v xml:space="preserve"> </v>
          </cell>
          <cell r="BZ102">
            <v>1</v>
          </cell>
          <cell r="CA102">
            <v>8</v>
          </cell>
          <cell r="CB102">
            <v>1.3540000000000001</v>
          </cell>
          <cell r="CC102">
            <v>4.04</v>
          </cell>
          <cell r="CD102">
            <v>1</v>
          </cell>
          <cell r="CE102">
            <v>0</v>
          </cell>
          <cell r="CF102">
            <v>0</v>
          </cell>
          <cell r="CG102">
            <v>1</v>
          </cell>
          <cell r="CH102">
            <v>0</v>
          </cell>
          <cell r="CI102">
            <v>0</v>
          </cell>
          <cell r="CJ102">
            <v>0</v>
          </cell>
          <cell r="CK102">
            <v>0</v>
          </cell>
          <cell r="CL102">
            <v>0</v>
          </cell>
          <cell r="CM102">
            <v>0</v>
          </cell>
          <cell r="CN102">
            <v>0</v>
          </cell>
          <cell r="CO102">
            <v>0</v>
          </cell>
          <cell r="CP102">
            <v>0</v>
          </cell>
          <cell r="CQ102">
            <v>4.04</v>
          </cell>
          <cell r="CR102">
            <v>0</v>
          </cell>
          <cell r="CS102">
            <v>1</v>
          </cell>
          <cell r="CT102">
            <v>0</v>
          </cell>
          <cell r="CU102">
            <v>0</v>
          </cell>
          <cell r="CV102">
            <v>4</v>
          </cell>
          <cell r="CW102">
            <v>4</v>
          </cell>
          <cell r="CX102" t="str">
            <v xml:space="preserve"> </v>
          </cell>
          <cell r="CY102">
            <v>1.2</v>
          </cell>
          <cell r="CZ102">
            <v>1.2</v>
          </cell>
          <cell r="DA102">
            <v>1.1000000000000001</v>
          </cell>
          <cell r="DB102">
            <v>120</v>
          </cell>
          <cell r="DC102">
            <v>57</v>
          </cell>
          <cell r="DD102">
            <v>32</v>
          </cell>
          <cell r="DE102">
            <v>9</v>
          </cell>
          <cell r="DF102">
            <v>14</v>
          </cell>
          <cell r="DG102">
            <v>3</v>
          </cell>
          <cell r="DH102">
            <v>2</v>
          </cell>
          <cell r="DI102">
            <v>6</v>
          </cell>
        </row>
        <row r="103">
          <cell r="A103" t="str">
            <v>RS 055</v>
          </cell>
          <cell r="B103">
            <v>55</v>
          </cell>
          <cell r="C103" t="str">
            <v>C</v>
          </cell>
          <cell r="D103" t="str">
            <v>T</v>
          </cell>
          <cell r="E103" t="str">
            <v>Golomoti - Kasinje</v>
          </cell>
          <cell r="F103" t="str">
            <v>M05</v>
          </cell>
          <cell r="G103">
            <v>22</v>
          </cell>
          <cell r="H103">
            <v>14.4</v>
          </cell>
          <cell r="I103" t="str">
            <v>F</v>
          </cell>
          <cell r="J103" t="str">
            <v>NTCHEU</v>
          </cell>
          <cell r="K103">
            <v>8</v>
          </cell>
          <cell r="L103">
            <v>0</v>
          </cell>
          <cell r="W103">
            <v>81</v>
          </cell>
          <cell r="X103" t="str">
            <v>DS</v>
          </cell>
          <cell r="Y103">
            <v>150</v>
          </cell>
          <cell r="Z103" t="str">
            <v>SB</v>
          </cell>
          <cell r="AA103">
            <v>100</v>
          </cell>
          <cell r="AB103" t="str">
            <v>GR</v>
          </cell>
          <cell r="AC103">
            <v>8</v>
          </cell>
          <cell r="AD103" t="str">
            <v>VR</v>
          </cell>
          <cell r="AE103">
            <v>94</v>
          </cell>
          <cell r="AF103" t="str">
            <v>RC</v>
          </cell>
          <cell r="AG103" t="str">
            <v>ST</v>
          </cell>
          <cell r="AH103">
            <v>15</v>
          </cell>
          <cell r="AI103">
            <v>0</v>
          </cell>
          <cell r="AJ103">
            <v>0</v>
          </cell>
          <cell r="AK103">
            <v>0</v>
          </cell>
          <cell r="AL103">
            <v>0</v>
          </cell>
          <cell r="AM103">
            <v>1</v>
          </cell>
          <cell r="AN103">
            <v>0</v>
          </cell>
          <cell r="BO103" t="str">
            <v>RS 055</v>
          </cell>
          <cell r="BP103">
            <v>14.4</v>
          </cell>
          <cell r="BQ103">
            <v>6.7</v>
          </cell>
          <cell r="BR103" t="str">
            <v>F</v>
          </cell>
          <cell r="BS103" t="str">
            <v>S</v>
          </cell>
          <cell r="BT103">
            <v>0</v>
          </cell>
          <cell r="BU103" t="str">
            <v>ST</v>
          </cell>
          <cell r="BV103" t="str">
            <v/>
          </cell>
          <cell r="BW103">
            <v>1</v>
          </cell>
          <cell r="BX103">
            <v>10</v>
          </cell>
          <cell r="BY103" t="str">
            <v xml:space="preserve"> </v>
          </cell>
          <cell r="BZ103">
            <v>1</v>
          </cell>
          <cell r="CA103">
            <v>8</v>
          </cell>
          <cell r="CB103">
            <v>1.3540000000000001</v>
          </cell>
          <cell r="CC103">
            <v>3.9922750281976094</v>
          </cell>
          <cell r="CD103">
            <v>5</v>
          </cell>
          <cell r="CE103">
            <v>0</v>
          </cell>
          <cell r="CF103">
            <v>0</v>
          </cell>
          <cell r="CG103">
            <v>5</v>
          </cell>
          <cell r="CH103">
            <v>0</v>
          </cell>
          <cell r="CI103">
            <v>0</v>
          </cell>
          <cell r="CJ103">
            <v>0</v>
          </cell>
          <cell r="CK103">
            <v>0</v>
          </cell>
          <cell r="CL103">
            <v>0</v>
          </cell>
          <cell r="CM103">
            <v>0</v>
          </cell>
          <cell r="CN103">
            <v>0</v>
          </cell>
          <cell r="CO103">
            <v>0</v>
          </cell>
          <cell r="CP103">
            <v>0</v>
          </cell>
          <cell r="CQ103">
            <v>3.9922750281976094</v>
          </cell>
          <cell r="CR103">
            <v>0</v>
          </cell>
          <cell r="CS103">
            <v>1</v>
          </cell>
          <cell r="CT103">
            <v>0</v>
          </cell>
          <cell r="CU103">
            <v>0</v>
          </cell>
          <cell r="CV103">
            <v>4</v>
          </cell>
          <cell r="CW103">
            <v>4</v>
          </cell>
          <cell r="CX103" t="str">
            <v xml:space="preserve"> </v>
          </cell>
          <cell r="CY103">
            <v>1.2</v>
          </cell>
          <cell r="CZ103">
            <v>2</v>
          </cell>
          <cell r="DA103">
            <v>1.1000000000000001</v>
          </cell>
          <cell r="DB103">
            <v>100</v>
          </cell>
          <cell r="DC103">
            <v>47</v>
          </cell>
          <cell r="DD103">
            <v>26</v>
          </cell>
          <cell r="DE103">
            <v>8</v>
          </cell>
          <cell r="DF103">
            <v>12</v>
          </cell>
          <cell r="DG103">
            <v>2</v>
          </cell>
          <cell r="DH103">
            <v>1</v>
          </cell>
          <cell r="DI103">
            <v>5</v>
          </cell>
        </row>
        <row r="104">
          <cell r="A104" t="str">
            <v>RS 041</v>
          </cell>
          <cell r="B104">
            <v>41</v>
          </cell>
          <cell r="C104" t="str">
            <v>C</v>
          </cell>
          <cell r="D104" t="str">
            <v>T</v>
          </cell>
          <cell r="E104" t="str">
            <v>Kasinje - Sharpevale</v>
          </cell>
          <cell r="F104" t="str">
            <v>M05</v>
          </cell>
          <cell r="G104">
            <v>23</v>
          </cell>
          <cell r="H104">
            <v>10.5</v>
          </cell>
          <cell r="I104" t="str">
            <v>F</v>
          </cell>
          <cell r="J104" t="str">
            <v>NTCHEU</v>
          </cell>
          <cell r="K104">
            <v>8</v>
          </cell>
          <cell r="L104">
            <v>0</v>
          </cell>
          <cell r="W104">
            <v>81</v>
          </cell>
          <cell r="X104" t="str">
            <v>DS</v>
          </cell>
          <cell r="Y104">
            <v>150</v>
          </cell>
          <cell r="Z104" t="str">
            <v>SB</v>
          </cell>
          <cell r="AA104">
            <v>100</v>
          </cell>
          <cell r="AB104" t="str">
            <v>GR</v>
          </cell>
          <cell r="AC104">
            <v>8</v>
          </cell>
          <cell r="AD104" t="str">
            <v>VR</v>
          </cell>
          <cell r="AE104">
            <v>94</v>
          </cell>
          <cell r="AF104" t="str">
            <v>RC</v>
          </cell>
          <cell r="AG104" t="str">
            <v>ST</v>
          </cell>
          <cell r="AH104">
            <v>15</v>
          </cell>
          <cell r="AI104">
            <v>0</v>
          </cell>
          <cell r="AJ104">
            <v>0</v>
          </cell>
          <cell r="AK104">
            <v>0</v>
          </cell>
          <cell r="AL104">
            <v>0</v>
          </cell>
          <cell r="AM104">
            <v>1</v>
          </cell>
          <cell r="AN104">
            <v>0</v>
          </cell>
          <cell r="BO104" t="str">
            <v>RS 041</v>
          </cell>
          <cell r="BP104">
            <v>10.5</v>
          </cell>
          <cell r="BQ104">
            <v>6.7</v>
          </cell>
          <cell r="BR104" t="str">
            <v>F</v>
          </cell>
          <cell r="BS104" t="str">
            <v>S</v>
          </cell>
          <cell r="BT104">
            <v>0</v>
          </cell>
          <cell r="BU104" t="str">
            <v>ST</v>
          </cell>
          <cell r="BV104" t="str">
            <v/>
          </cell>
          <cell r="BW104">
            <v>1</v>
          </cell>
          <cell r="BX104">
            <v>10</v>
          </cell>
          <cell r="BY104" t="str">
            <v xml:space="preserve"> </v>
          </cell>
          <cell r="BZ104">
            <v>1</v>
          </cell>
          <cell r="CA104">
            <v>8</v>
          </cell>
          <cell r="CB104">
            <v>1.3540000000000001</v>
          </cell>
          <cell r="CC104">
            <v>3.6602325187357452</v>
          </cell>
          <cell r="CD104">
            <v>1</v>
          </cell>
          <cell r="CE104">
            <v>0</v>
          </cell>
          <cell r="CF104">
            <v>0</v>
          </cell>
          <cell r="CG104">
            <v>1</v>
          </cell>
          <cell r="CH104">
            <v>0</v>
          </cell>
          <cell r="CI104">
            <v>0.1</v>
          </cell>
          <cell r="CJ104">
            <v>2.9850746268656722E-4</v>
          </cell>
          <cell r="CK104">
            <v>2.9850746268656722E-4</v>
          </cell>
          <cell r="CL104">
            <v>0</v>
          </cell>
          <cell r="CM104">
            <v>1.1572904707233067E-4</v>
          </cell>
          <cell r="CN104">
            <v>1.1572904707233067E-4</v>
          </cell>
          <cell r="CO104">
            <v>0</v>
          </cell>
          <cell r="CP104">
            <v>0</v>
          </cell>
          <cell r="CQ104">
            <v>3.6603482477828173</v>
          </cell>
          <cell r="CR104">
            <v>0</v>
          </cell>
          <cell r="CS104">
            <v>1</v>
          </cell>
          <cell r="CT104">
            <v>0</v>
          </cell>
          <cell r="CU104">
            <v>0</v>
          </cell>
          <cell r="CV104">
            <v>4</v>
          </cell>
          <cell r="CW104">
            <v>4</v>
          </cell>
          <cell r="CX104" t="str">
            <v xml:space="preserve"> </v>
          </cell>
          <cell r="CY104">
            <v>1.2</v>
          </cell>
          <cell r="CZ104">
            <v>1.1000000000000001</v>
          </cell>
          <cell r="DA104">
            <v>1.2</v>
          </cell>
          <cell r="DB104">
            <v>110</v>
          </cell>
          <cell r="DC104">
            <v>52</v>
          </cell>
          <cell r="DD104">
            <v>29</v>
          </cell>
          <cell r="DE104">
            <v>9</v>
          </cell>
          <cell r="DF104">
            <v>13</v>
          </cell>
          <cell r="DG104">
            <v>3</v>
          </cell>
          <cell r="DH104">
            <v>2</v>
          </cell>
          <cell r="DI104">
            <v>6</v>
          </cell>
        </row>
        <row r="105">
          <cell r="A105" t="str">
            <v>RS 046</v>
          </cell>
          <cell r="B105">
            <v>46</v>
          </cell>
          <cell r="C105" t="str">
            <v>C</v>
          </cell>
          <cell r="D105" t="str">
            <v>T</v>
          </cell>
          <cell r="E105" t="str">
            <v>Sharpevale - Bilila</v>
          </cell>
          <cell r="F105" t="str">
            <v>M05</v>
          </cell>
          <cell r="G105">
            <v>24</v>
          </cell>
          <cell r="H105">
            <v>28.3</v>
          </cell>
          <cell r="I105" t="str">
            <v>R</v>
          </cell>
          <cell r="J105" t="str">
            <v>NTCHEU</v>
          </cell>
          <cell r="K105">
            <v>8</v>
          </cell>
          <cell r="L105">
            <v>0</v>
          </cell>
          <cell r="W105">
            <v>81</v>
          </cell>
          <cell r="X105" t="str">
            <v>DS</v>
          </cell>
          <cell r="Y105">
            <v>150</v>
          </cell>
          <cell r="Z105" t="str">
            <v>SB</v>
          </cell>
          <cell r="AA105">
            <v>100</v>
          </cell>
          <cell r="AB105" t="str">
            <v>GR</v>
          </cell>
          <cell r="AC105">
            <v>8</v>
          </cell>
          <cell r="AD105" t="str">
            <v>VR</v>
          </cell>
          <cell r="AE105">
            <v>94</v>
          </cell>
          <cell r="AF105" t="str">
            <v>RC</v>
          </cell>
          <cell r="AG105" t="str">
            <v>ST</v>
          </cell>
          <cell r="AH105">
            <v>15</v>
          </cell>
          <cell r="AI105">
            <v>0</v>
          </cell>
          <cell r="AJ105">
            <v>0</v>
          </cell>
          <cell r="AK105">
            <v>0</v>
          </cell>
          <cell r="AL105">
            <v>0</v>
          </cell>
          <cell r="AM105">
            <v>1</v>
          </cell>
          <cell r="AN105">
            <v>0</v>
          </cell>
          <cell r="BO105" t="str">
            <v>RS 046</v>
          </cell>
          <cell r="BP105">
            <v>28.3</v>
          </cell>
          <cell r="BQ105">
            <v>6.7</v>
          </cell>
          <cell r="BR105" t="str">
            <v>R</v>
          </cell>
          <cell r="BS105" t="str">
            <v>S</v>
          </cell>
          <cell r="BT105">
            <v>0</v>
          </cell>
          <cell r="BU105" t="str">
            <v>ST</v>
          </cell>
          <cell r="BV105" t="str">
            <v/>
          </cell>
          <cell r="BW105">
            <v>1</v>
          </cell>
          <cell r="BX105">
            <v>10</v>
          </cell>
          <cell r="BY105" t="str">
            <v xml:space="preserve"> </v>
          </cell>
          <cell r="BZ105">
            <v>1</v>
          </cell>
          <cell r="CA105">
            <v>8</v>
          </cell>
          <cell r="CB105">
            <v>1.3540000000000001</v>
          </cell>
          <cell r="CC105">
            <v>3.6</v>
          </cell>
          <cell r="CD105">
            <v>1</v>
          </cell>
          <cell r="CE105">
            <v>0</v>
          </cell>
          <cell r="CF105">
            <v>0</v>
          </cell>
          <cell r="CG105">
            <v>1</v>
          </cell>
          <cell r="CH105">
            <v>0</v>
          </cell>
          <cell r="CI105">
            <v>0</v>
          </cell>
          <cell r="CJ105">
            <v>0</v>
          </cell>
          <cell r="CK105">
            <v>0</v>
          </cell>
          <cell r="CL105">
            <v>0</v>
          </cell>
          <cell r="CM105">
            <v>0</v>
          </cell>
          <cell r="CN105">
            <v>0</v>
          </cell>
          <cell r="CO105">
            <v>0</v>
          </cell>
          <cell r="CP105">
            <v>0</v>
          </cell>
          <cell r="CQ105">
            <v>3.6</v>
          </cell>
          <cell r="CR105">
            <v>0</v>
          </cell>
          <cell r="CS105">
            <v>1</v>
          </cell>
          <cell r="CT105">
            <v>0</v>
          </cell>
          <cell r="CU105">
            <v>0</v>
          </cell>
          <cell r="CV105">
            <v>4</v>
          </cell>
          <cell r="CW105">
            <v>4</v>
          </cell>
          <cell r="CX105" t="str">
            <v xml:space="preserve"> </v>
          </cell>
          <cell r="CY105">
            <v>1.2</v>
          </cell>
          <cell r="CZ105">
            <v>1.2</v>
          </cell>
          <cell r="DA105">
            <v>1.2</v>
          </cell>
          <cell r="DB105">
            <v>110</v>
          </cell>
          <cell r="DC105">
            <v>52</v>
          </cell>
          <cell r="DD105">
            <v>29</v>
          </cell>
          <cell r="DE105">
            <v>9</v>
          </cell>
          <cell r="DF105">
            <v>13</v>
          </cell>
          <cell r="DG105">
            <v>3</v>
          </cell>
          <cell r="DH105">
            <v>2</v>
          </cell>
          <cell r="DI105">
            <v>6</v>
          </cell>
        </row>
        <row r="106">
          <cell r="A106" t="str">
            <v>RS 065</v>
          </cell>
          <cell r="B106">
            <v>65</v>
          </cell>
          <cell r="C106" t="str">
            <v>C</v>
          </cell>
          <cell r="D106" t="str">
            <v>T</v>
          </cell>
          <cell r="E106" t="str">
            <v>Bilila - Linengwe River</v>
          </cell>
          <cell r="F106" t="str">
            <v>M05</v>
          </cell>
          <cell r="G106">
            <v>25</v>
          </cell>
          <cell r="H106">
            <v>5.2</v>
          </cell>
          <cell r="I106" t="str">
            <v>F</v>
          </cell>
          <cell r="J106" t="str">
            <v>NTCHEU</v>
          </cell>
          <cell r="K106">
            <v>8</v>
          </cell>
          <cell r="L106">
            <v>0</v>
          </cell>
          <cell r="W106">
            <v>81</v>
          </cell>
          <cell r="X106" t="str">
            <v>DS</v>
          </cell>
          <cell r="Y106">
            <v>150</v>
          </cell>
          <cell r="Z106" t="str">
            <v>SB</v>
          </cell>
          <cell r="AA106">
            <v>100</v>
          </cell>
          <cell r="AB106" t="str">
            <v>GR</v>
          </cell>
          <cell r="AC106">
            <v>8</v>
          </cell>
          <cell r="AD106" t="str">
            <v>VR</v>
          </cell>
          <cell r="AE106">
            <v>94</v>
          </cell>
          <cell r="AF106" t="str">
            <v>RC</v>
          </cell>
          <cell r="AG106" t="str">
            <v>ST</v>
          </cell>
          <cell r="AH106">
            <v>15</v>
          </cell>
          <cell r="AI106">
            <v>0</v>
          </cell>
          <cell r="AJ106">
            <v>0</v>
          </cell>
          <cell r="AK106">
            <v>0</v>
          </cell>
          <cell r="AL106">
            <v>0</v>
          </cell>
          <cell r="AM106">
            <v>1</v>
          </cell>
          <cell r="AN106">
            <v>0</v>
          </cell>
          <cell r="BO106" t="str">
            <v>RS 065</v>
          </cell>
          <cell r="BP106">
            <v>5.2</v>
          </cell>
          <cell r="BQ106">
            <v>6.7</v>
          </cell>
          <cell r="BR106" t="str">
            <v>F</v>
          </cell>
          <cell r="BS106" t="str">
            <v>S</v>
          </cell>
          <cell r="BT106">
            <v>0</v>
          </cell>
          <cell r="BU106" t="str">
            <v>ST</v>
          </cell>
          <cell r="BV106" t="str">
            <v/>
          </cell>
          <cell r="BW106">
            <v>1</v>
          </cell>
          <cell r="BX106">
            <v>10</v>
          </cell>
          <cell r="BY106" t="str">
            <v xml:space="preserve"> </v>
          </cell>
          <cell r="BZ106">
            <v>1</v>
          </cell>
          <cell r="CA106">
            <v>8</v>
          </cell>
          <cell r="CB106">
            <v>1.3540000000000001</v>
          </cell>
          <cell r="CC106">
            <v>3.6077724340175958</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3.6077724340175958</v>
          </cell>
          <cell r="CR106">
            <v>0</v>
          </cell>
          <cell r="CS106">
            <v>1</v>
          </cell>
          <cell r="CT106">
            <v>0</v>
          </cell>
          <cell r="CU106">
            <v>0</v>
          </cell>
          <cell r="CV106">
            <v>4</v>
          </cell>
          <cell r="CW106">
            <v>4</v>
          </cell>
          <cell r="CX106" t="str">
            <v xml:space="preserve"> </v>
          </cell>
          <cell r="CY106">
            <v>1.2</v>
          </cell>
          <cell r="CZ106">
            <v>1.2</v>
          </cell>
          <cell r="DA106">
            <v>1.2</v>
          </cell>
          <cell r="DB106">
            <v>120</v>
          </cell>
          <cell r="DC106">
            <v>57</v>
          </cell>
          <cell r="DD106">
            <v>32</v>
          </cell>
          <cell r="DE106">
            <v>9</v>
          </cell>
          <cell r="DF106">
            <v>14</v>
          </cell>
          <cell r="DG106">
            <v>3</v>
          </cell>
          <cell r="DH106">
            <v>2</v>
          </cell>
          <cell r="DI106">
            <v>6</v>
          </cell>
        </row>
        <row r="107">
          <cell r="A107" t="str">
            <v>RS 056</v>
          </cell>
          <cell r="B107">
            <v>56</v>
          </cell>
          <cell r="C107" t="str">
            <v>C</v>
          </cell>
          <cell r="D107" t="str">
            <v>T</v>
          </cell>
          <cell r="E107" t="str">
            <v>Linengwe River - Balaka Market (junction M1)</v>
          </cell>
          <cell r="F107" t="str">
            <v>M05</v>
          </cell>
          <cell r="G107">
            <v>26</v>
          </cell>
          <cell r="H107">
            <v>7.4</v>
          </cell>
          <cell r="I107" t="str">
            <v>F</v>
          </cell>
          <cell r="J107" t="str">
            <v>NTCHEU</v>
          </cell>
          <cell r="K107">
            <v>8</v>
          </cell>
          <cell r="L107">
            <v>0</v>
          </cell>
          <cell r="W107">
            <v>81</v>
          </cell>
          <cell r="X107" t="str">
            <v>DS</v>
          </cell>
          <cell r="Y107">
            <v>150</v>
          </cell>
          <cell r="Z107" t="str">
            <v>SB</v>
          </cell>
          <cell r="AA107">
            <v>100</v>
          </cell>
          <cell r="AB107" t="str">
            <v>GR</v>
          </cell>
          <cell r="AC107">
            <v>8</v>
          </cell>
          <cell r="AD107" t="str">
            <v>VR</v>
          </cell>
          <cell r="AE107">
            <v>94</v>
          </cell>
          <cell r="AF107" t="str">
            <v>RC</v>
          </cell>
          <cell r="AG107" t="str">
            <v>ST</v>
          </cell>
          <cell r="AH107">
            <v>15</v>
          </cell>
          <cell r="AI107">
            <v>0</v>
          </cell>
          <cell r="AJ107">
            <v>0</v>
          </cell>
          <cell r="AK107">
            <v>0</v>
          </cell>
          <cell r="AL107">
            <v>0</v>
          </cell>
          <cell r="AM107">
            <v>1</v>
          </cell>
          <cell r="AN107">
            <v>0</v>
          </cell>
          <cell r="BO107" t="str">
            <v>RS 056</v>
          </cell>
          <cell r="BP107">
            <v>7.4</v>
          </cell>
          <cell r="BQ107">
            <v>6.7</v>
          </cell>
          <cell r="BR107" t="str">
            <v>F</v>
          </cell>
          <cell r="BS107" t="str">
            <v>S</v>
          </cell>
          <cell r="BT107">
            <v>0</v>
          </cell>
          <cell r="BU107" t="str">
            <v>ST</v>
          </cell>
          <cell r="BV107" t="str">
            <v/>
          </cell>
          <cell r="BW107">
            <v>1</v>
          </cell>
          <cell r="BX107">
            <v>10</v>
          </cell>
          <cell r="BY107" t="str">
            <v xml:space="preserve"> </v>
          </cell>
          <cell r="BZ107">
            <v>1</v>
          </cell>
          <cell r="CA107">
            <v>8</v>
          </cell>
          <cell r="CB107">
            <v>1.3540000000000001</v>
          </cell>
          <cell r="CC107">
            <v>4.129522189638319</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4.129522189638319</v>
          </cell>
          <cell r="CR107">
            <v>0</v>
          </cell>
          <cell r="CS107">
            <v>1</v>
          </cell>
          <cell r="CT107">
            <v>0</v>
          </cell>
          <cell r="CU107">
            <v>0</v>
          </cell>
          <cell r="CV107">
            <v>4</v>
          </cell>
          <cell r="CW107">
            <v>4</v>
          </cell>
          <cell r="CX107" t="str">
            <v xml:space="preserve"> </v>
          </cell>
          <cell r="CY107">
            <v>1.2</v>
          </cell>
          <cell r="CZ107">
            <v>1.2</v>
          </cell>
          <cell r="DA107">
            <v>1.2</v>
          </cell>
          <cell r="DB107">
            <v>120</v>
          </cell>
          <cell r="DC107">
            <v>57</v>
          </cell>
          <cell r="DD107">
            <v>32</v>
          </cell>
          <cell r="DE107">
            <v>9</v>
          </cell>
          <cell r="DF107">
            <v>14</v>
          </cell>
          <cell r="DG107">
            <v>3</v>
          </cell>
          <cell r="DH107">
            <v>2</v>
          </cell>
          <cell r="DI107">
            <v>6</v>
          </cell>
        </row>
        <row r="108">
          <cell r="A108" t="str">
            <v>RS 135</v>
          </cell>
          <cell r="B108">
            <v>135</v>
          </cell>
          <cell r="C108" t="str">
            <v>S</v>
          </cell>
          <cell r="D108" t="str">
            <v>T</v>
          </cell>
          <cell r="E108" t="str">
            <v>Zobwe - Mwanza</v>
          </cell>
          <cell r="F108" t="str">
            <v>M06</v>
          </cell>
          <cell r="G108">
            <v>1</v>
          </cell>
          <cell r="H108">
            <v>11.1</v>
          </cell>
          <cell r="I108" t="str">
            <v>H</v>
          </cell>
          <cell r="J108" t="str">
            <v>MWANZA</v>
          </cell>
          <cell r="K108">
            <v>9</v>
          </cell>
          <cell r="L108">
            <v>0</v>
          </cell>
          <cell r="W108">
            <v>87</v>
          </cell>
          <cell r="X108" t="str">
            <v>DS</v>
          </cell>
          <cell r="Y108">
            <v>200</v>
          </cell>
          <cell r="Z108" t="str">
            <v>SB</v>
          </cell>
          <cell r="AA108">
            <v>150</v>
          </cell>
          <cell r="AB108" t="str">
            <v>SB</v>
          </cell>
          <cell r="AC108">
            <v>17</v>
          </cell>
          <cell r="AD108" t="str">
            <v>VR</v>
          </cell>
          <cell r="AE108">
            <v>0</v>
          </cell>
          <cell r="AF108">
            <v>0</v>
          </cell>
          <cell r="AG108">
            <v>0</v>
          </cell>
          <cell r="AH108">
            <v>0</v>
          </cell>
          <cell r="AI108">
            <v>0</v>
          </cell>
          <cell r="AJ108">
            <v>0</v>
          </cell>
          <cell r="AK108">
            <v>0</v>
          </cell>
          <cell r="AL108">
            <v>0</v>
          </cell>
          <cell r="AM108">
            <v>1</v>
          </cell>
          <cell r="AN108" t="str">
            <v>never resealed</v>
          </cell>
          <cell r="BO108" t="str">
            <v>RS 135</v>
          </cell>
          <cell r="BP108">
            <v>11.1</v>
          </cell>
          <cell r="BQ108">
            <v>6</v>
          </cell>
          <cell r="BR108" t="str">
            <v>H</v>
          </cell>
          <cell r="BS108" t="str">
            <v>C</v>
          </cell>
          <cell r="BT108">
            <v>0</v>
          </cell>
          <cell r="BU108" t="str">
            <v>DS</v>
          </cell>
          <cell r="BV108" t="str">
            <v/>
          </cell>
          <cell r="BW108">
            <v>1</v>
          </cell>
          <cell r="BX108">
            <v>15</v>
          </cell>
          <cell r="BY108" t="str">
            <v xml:space="preserve"> </v>
          </cell>
          <cell r="BZ108">
            <v>1</v>
          </cell>
          <cell r="CA108">
            <v>17</v>
          </cell>
          <cell r="CB108">
            <v>1.677</v>
          </cell>
          <cell r="CC108">
            <v>3.3421592375366567</v>
          </cell>
          <cell r="CD108">
            <v>70</v>
          </cell>
          <cell r="CE108">
            <v>35</v>
          </cell>
          <cell r="CF108">
            <v>20</v>
          </cell>
          <cell r="CG108">
            <v>50</v>
          </cell>
          <cell r="CH108">
            <v>15</v>
          </cell>
          <cell r="CI108">
            <v>4.2</v>
          </cell>
          <cell r="CJ108">
            <v>1.4000000000000002E-2</v>
          </cell>
          <cell r="CK108">
            <v>10</v>
          </cell>
          <cell r="CL108">
            <v>20</v>
          </cell>
          <cell r="CM108">
            <v>0.2375953846153846</v>
          </cell>
          <cell r="CN108">
            <v>0.2375953846153846</v>
          </cell>
          <cell r="CO108">
            <v>0</v>
          </cell>
          <cell r="CP108">
            <v>0</v>
          </cell>
          <cell r="CQ108">
            <v>3.5797546221520413</v>
          </cell>
          <cell r="CR108">
            <v>10</v>
          </cell>
          <cell r="CS108">
            <v>1</v>
          </cell>
          <cell r="CT108">
            <v>0</v>
          </cell>
          <cell r="CU108">
            <v>0</v>
          </cell>
          <cell r="CV108">
            <v>11</v>
          </cell>
          <cell r="CW108">
            <v>11</v>
          </cell>
          <cell r="CX108" t="str">
            <v xml:space="preserve"> </v>
          </cell>
          <cell r="CY108">
            <v>2</v>
          </cell>
          <cell r="CZ108">
            <v>2.5</v>
          </cell>
          <cell r="DA108">
            <v>1.1000000000000001</v>
          </cell>
          <cell r="DB108">
            <v>200</v>
          </cell>
          <cell r="DC108">
            <v>94</v>
          </cell>
          <cell r="DD108">
            <v>52</v>
          </cell>
          <cell r="DE108">
            <v>15</v>
          </cell>
          <cell r="DF108">
            <v>23</v>
          </cell>
          <cell r="DG108">
            <v>4</v>
          </cell>
          <cell r="DH108">
            <v>2</v>
          </cell>
          <cell r="DI108">
            <v>10</v>
          </cell>
        </row>
        <row r="109">
          <cell r="A109" t="str">
            <v>RS 134</v>
          </cell>
          <cell r="B109">
            <v>134</v>
          </cell>
          <cell r="C109" t="str">
            <v>S</v>
          </cell>
          <cell r="D109" t="str">
            <v>T</v>
          </cell>
          <cell r="E109" t="str">
            <v>Mwanza - Moffati</v>
          </cell>
          <cell r="F109" t="str">
            <v>M06</v>
          </cell>
          <cell r="G109">
            <v>2</v>
          </cell>
          <cell r="H109">
            <v>6</v>
          </cell>
          <cell r="I109" t="str">
            <v>H</v>
          </cell>
          <cell r="J109" t="str">
            <v>MWANZA</v>
          </cell>
          <cell r="K109">
            <v>9</v>
          </cell>
          <cell r="L109">
            <v>0</v>
          </cell>
          <cell r="W109">
            <v>87</v>
          </cell>
          <cell r="X109" t="str">
            <v>DS</v>
          </cell>
          <cell r="Y109">
            <v>200</v>
          </cell>
          <cell r="Z109" t="str">
            <v>SB</v>
          </cell>
          <cell r="AA109">
            <v>150</v>
          </cell>
          <cell r="AB109" t="str">
            <v>SB</v>
          </cell>
          <cell r="AC109">
            <v>17</v>
          </cell>
          <cell r="AD109" t="str">
            <v>VR</v>
          </cell>
          <cell r="AE109">
            <v>0</v>
          </cell>
          <cell r="AF109">
            <v>0</v>
          </cell>
          <cell r="AG109">
            <v>0</v>
          </cell>
          <cell r="AH109">
            <v>0</v>
          </cell>
          <cell r="AI109">
            <v>0</v>
          </cell>
          <cell r="AJ109">
            <v>0</v>
          </cell>
          <cell r="AK109">
            <v>0</v>
          </cell>
          <cell r="AL109">
            <v>0</v>
          </cell>
          <cell r="AM109">
            <v>1</v>
          </cell>
          <cell r="AN109" t="str">
            <v>never resealed</v>
          </cell>
          <cell r="BO109" t="str">
            <v>RS 134</v>
          </cell>
          <cell r="BP109">
            <v>6</v>
          </cell>
          <cell r="BQ109">
            <v>6</v>
          </cell>
          <cell r="BR109" t="str">
            <v>H</v>
          </cell>
          <cell r="BS109" t="str">
            <v>C</v>
          </cell>
          <cell r="BT109">
            <v>0</v>
          </cell>
          <cell r="BU109" t="str">
            <v>DS</v>
          </cell>
          <cell r="BV109" t="str">
            <v/>
          </cell>
          <cell r="BW109">
            <v>1</v>
          </cell>
          <cell r="BX109">
            <v>15</v>
          </cell>
          <cell r="BY109" t="str">
            <v xml:space="preserve"> </v>
          </cell>
          <cell r="BZ109">
            <v>1</v>
          </cell>
          <cell r="CA109">
            <v>17</v>
          </cell>
          <cell r="CB109">
            <v>1.677</v>
          </cell>
          <cell r="CC109">
            <v>3.1339210166177911</v>
          </cell>
          <cell r="CD109">
            <v>0</v>
          </cell>
          <cell r="CE109">
            <v>0</v>
          </cell>
          <cell r="CF109">
            <v>0</v>
          </cell>
          <cell r="CG109">
            <v>0</v>
          </cell>
          <cell r="CH109">
            <v>0</v>
          </cell>
          <cell r="CI109">
            <v>0.5</v>
          </cell>
          <cell r="CJ109">
            <v>1.6666666666666668E-3</v>
          </cell>
          <cell r="CK109">
            <v>1.6666666666666668E-3</v>
          </cell>
          <cell r="CL109">
            <v>0</v>
          </cell>
          <cell r="CM109">
            <v>6.4615384615384621E-4</v>
          </cell>
          <cell r="CN109">
            <v>6.4615384615384621E-4</v>
          </cell>
          <cell r="CO109">
            <v>0</v>
          </cell>
          <cell r="CP109">
            <v>0</v>
          </cell>
          <cell r="CQ109">
            <v>3.1345671704639448</v>
          </cell>
          <cell r="CR109">
            <v>0</v>
          </cell>
          <cell r="CS109">
            <v>1</v>
          </cell>
          <cell r="CT109">
            <v>0</v>
          </cell>
          <cell r="CU109">
            <v>0</v>
          </cell>
          <cell r="CV109">
            <v>11</v>
          </cell>
          <cell r="CW109">
            <v>11</v>
          </cell>
          <cell r="CX109" t="str">
            <v xml:space="preserve"> </v>
          </cell>
          <cell r="CY109">
            <v>1.2</v>
          </cell>
          <cell r="CZ109">
            <v>1.5</v>
          </cell>
          <cell r="DA109">
            <v>1.1000000000000001</v>
          </cell>
          <cell r="DB109">
            <v>200</v>
          </cell>
          <cell r="DC109">
            <v>94</v>
          </cell>
          <cell r="DD109">
            <v>52</v>
          </cell>
          <cell r="DE109">
            <v>15</v>
          </cell>
          <cell r="DF109">
            <v>23</v>
          </cell>
          <cell r="DG109">
            <v>4</v>
          </cell>
          <cell r="DH109">
            <v>2</v>
          </cell>
          <cell r="DI109">
            <v>10</v>
          </cell>
        </row>
        <row r="110">
          <cell r="A110" t="str">
            <v>RS 133</v>
          </cell>
          <cell r="B110">
            <v>133</v>
          </cell>
          <cell r="C110" t="str">
            <v>S</v>
          </cell>
          <cell r="D110" t="str">
            <v>T</v>
          </cell>
          <cell r="E110" t="str">
            <v>Moffati - Zaka</v>
          </cell>
          <cell r="F110" t="str">
            <v>M06</v>
          </cell>
          <cell r="G110">
            <v>3</v>
          </cell>
          <cell r="H110">
            <v>9.3000000000000007</v>
          </cell>
          <cell r="I110" t="str">
            <v>R</v>
          </cell>
          <cell r="J110" t="str">
            <v>MWANZA</v>
          </cell>
          <cell r="K110">
            <v>9</v>
          </cell>
          <cell r="L110">
            <v>0</v>
          </cell>
          <cell r="W110">
            <v>87</v>
          </cell>
          <cell r="X110" t="str">
            <v>DS</v>
          </cell>
          <cell r="Y110">
            <v>200</v>
          </cell>
          <cell r="Z110" t="str">
            <v>SB</v>
          </cell>
          <cell r="AA110">
            <v>150</v>
          </cell>
          <cell r="AB110" t="str">
            <v>SB</v>
          </cell>
          <cell r="AC110">
            <v>17</v>
          </cell>
          <cell r="AD110" t="str">
            <v>VR</v>
          </cell>
          <cell r="AE110">
            <v>0</v>
          </cell>
          <cell r="AF110">
            <v>0</v>
          </cell>
          <cell r="AG110">
            <v>0</v>
          </cell>
          <cell r="AH110">
            <v>0</v>
          </cell>
          <cell r="AI110">
            <v>0</v>
          </cell>
          <cell r="AJ110">
            <v>0</v>
          </cell>
          <cell r="AK110">
            <v>0</v>
          </cell>
          <cell r="AL110">
            <v>0</v>
          </cell>
          <cell r="AM110">
            <v>1</v>
          </cell>
          <cell r="AN110" t="str">
            <v>never resealed</v>
          </cell>
          <cell r="BO110" t="str">
            <v>RS 133</v>
          </cell>
          <cell r="BP110">
            <v>9.3000000000000007</v>
          </cell>
          <cell r="BQ110">
            <v>6</v>
          </cell>
          <cell r="BR110" t="str">
            <v>R</v>
          </cell>
          <cell r="BS110" t="str">
            <v>C</v>
          </cell>
          <cell r="BT110">
            <v>0</v>
          </cell>
          <cell r="BU110" t="str">
            <v>DS</v>
          </cell>
          <cell r="BV110" t="str">
            <v/>
          </cell>
          <cell r="BW110">
            <v>1</v>
          </cell>
          <cell r="BX110">
            <v>15</v>
          </cell>
          <cell r="BY110" t="str">
            <v xml:space="preserve"> </v>
          </cell>
          <cell r="BZ110">
            <v>1</v>
          </cell>
          <cell r="CA110">
            <v>17</v>
          </cell>
          <cell r="CB110">
            <v>1.677</v>
          </cell>
          <cell r="CC110">
            <v>3.3008809384164226</v>
          </cell>
          <cell r="CD110">
            <v>1</v>
          </cell>
          <cell r="CE110">
            <v>0</v>
          </cell>
          <cell r="CF110">
            <v>0</v>
          </cell>
          <cell r="CG110">
            <v>1</v>
          </cell>
          <cell r="CH110">
            <v>0</v>
          </cell>
          <cell r="CI110">
            <v>0.2</v>
          </cell>
          <cell r="CJ110">
            <v>6.6666666666666686E-4</v>
          </cell>
          <cell r="CK110">
            <v>6.6666666666666686E-4</v>
          </cell>
          <cell r="CL110">
            <v>0</v>
          </cell>
          <cell r="CM110">
            <v>2.5846153846153852E-4</v>
          </cell>
          <cell r="CN110">
            <v>2.5846153846153852E-4</v>
          </cell>
          <cell r="CO110">
            <v>0</v>
          </cell>
          <cell r="CP110">
            <v>0</v>
          </cell>
          <cell r="CQ110">
            <v>3.3011393999548839</v>
          </cell>
          <cell r="CR110">
            <v>1</v>
          </cell>
          <cell r="CS110">
            <v>1</v>
          </cell>
          <cell r="CT110">
            <v>0</v>
          </cell>
          <cell r="CU110">
            <v>0</v>
          </cell>
          <cell r="CV110">
            <v>11</v>
          </cell>
          <cell r="CW110">
            <v>11</v>
          </cell>
          <cell r="CX110" t="str">
            <v xml:space="preserve"> </v>
          </cell>
          <cell r="CY110">
            <v>1.2</v>
          </cell>
          <cell r="CZ110">
            <v>1.2</v>
          </cell>
          <cell r="DA110">
            <v>1.3</v>
          </cell>
          <cell r="DB110">
            <v>400</v>
          </cell>
          <cell r="DC110">
            <v>188</v>
          </cell>
          <cell r="DD110">
            <v>104</v>
          </cell>
          <cell r="DE110">
            <v>30</v>
          </cell>
          <cell r="DF110">
            <v>46</v>
          </cell>
          <cell r="DG110">
            <v>8</v>
          </cell>
          <cell r="DH110">
            <v>4</v>
          </cell>
          <cell r="DI110">
            <v>20</v>
          </cell>
        </row>
        <row r="111">
          <cell r="A111" t="str">
            <v>RS 136</v>
          </cell>
          <cell r="B111">
            <v>136</v>
          </cell>
          <cell r="C111" t="str">
            <v>S</v>
          </cell>
          <cell r="D111" t="str">
            <v>T</v>
          </cell>
          <cell r="E111" t="str">
            <v>Zaka - Lisungwi River</v>
          </cell>
          <cell r="F111" t="str">
            <v>M06</v>
          </cell>
          <cell r="G111">
            <v>4</v>
          </cell>
          <cell r="H111">
            <v>13.2</v>
          </cell>
          <cell r="I111" t="str">
            <v>R</v>
          </cell>
          <cell r="J111" t="str">
            <v>MWANZA</v>
          </cell>
          <cell r="K111">
            <v>9</v>
          </cell>
          <cell r="L111">
            <v>0</v>
          </cell>
          <cell r="W111">
            <v>87</v>
          </cell>
          <cell r="X111" t="str">
            <v>DS</v>
          </cell>
          <cell r="Y111">
            <v>200</v>
          </cell>
          <cell r="Z111" t="str">
            <v>SB</v>
          </cell>
          <cell r="AA111">
            <v>150</v>
          </cell>
          <cell r="AB111" t="str">
            <v>SB</v>
          </cell>
          <cell r="AC111">
            <v>17</v>
          </cell>
          <cell r="AD111" t="str">
            <v>VR</v>
          </cell>
          <cell r="AE111">
            <v>0</v>
          </cell>
          <cell r="AF111">
            <v>0</v>
          </cell>
          <cell r="AG111">
            <v>0</v>
          </cell>
          <cell r="AH111">
            <v>0</v>
          </cell>
          <cell r="AI111">
            <v>0</v>
          </cell>
          <cell r="AJ111">
            <v>0</v>
          </cell>
          <cell r="AK111">
            <v>0</v>
          </cell>
          <cell r="AL111">
            <v>0</v>
          </cell>
          <cell r="AM111">
            <v>1</v>
          </cell>
          <cell r="AN111" t="str">
            <v>never resealed</v>
          </cell>
          <cell r="BO111" t="str">
            <v>RS 136</v>
          </cell>
          <cell r="BP111">
            <v>13.2</v>
          </cell>
          <cell r="BQ111">
            <v>6</v>
          </cell>
          <cell r="BR111" t="str">
            <v>R</v>
          </cell>
          <cell r="BS111" t="str">
            <v>C</v>
          </cell>
          <cell r="BT111">
            <v>0</v>
          </cell>
          <cell r="BU111" t="str">
            <v>DS</v>
          </cell>
          <cell r="BV111" t="str">
            <v/>
          </cell>
          <cell r="BW111">
            <v>1</v>
          </cell>
          <cell r="BX111">
            <v>15</v>
          </cell>
          <cell r="BY111" t="str">
            <v xml:space="preserve"> </v>
          </cell>
          <cell r="BZ111">
            <v>1</v>
          </cell>
          <cell r="CA111">
            <v>17</v>
          </cell>
          <cell r="CB111">
            <v>1.677</v>
          </cell>
          <cell r="CC111">
            <v>3.1440294321514268</v>
          </cell>
          <cell r="CD111">
            <v>0</v>
          </cell>
          <cell r="CE111">
            <v>0</v>
          </cell>
          <cell r="CF111">
            <v>0</v>
          </cell>
          <cell r="CG111">
            <v>0</v>
          </cell>
          <cell r="CH111">
            <v>0</v>
          </cell>
          <cell r="CI111">
            <v>0.3</v>
          </cell>
          <cell r="CJ111">
            <v>1E-3</v>
          </cell>
          <cell r="CK111">
            <v>1E-3</v>
          </cell>
          <cell r="CL111">
            <v>0</v>
          </cell>
          <cell r="CM111">
            <v>3.876923076923077E-4</v>
          </cell>
          <cell r="CN111">
            <v>3.876923076923077E-4</v>
          </cell>
          <cell r="CO111">
            <v>0</v>
          </cell>
          <cell r="CP111">
            <v>0</v>
          </cell>
          <cell r="CQ111">
            <v>3.1444171244591193</v>
          </cell>
          <cell r="CR111">
            <v>0</v>
          </cell>
          <cell r="CS111">
            <v>1</v>
          </cell>
          <cell r="CT111">
            <v>0</v>
          </cell>
          <cell r="CU111">
            <v>0</v>
          </cell>
          <cell r="CV111">
            <v>11</v>
          </cell>
          <cell r="CW111">
            <v>11</v>
          </cell>
          <cell r="CX111" t="str">
            <v xml:space="preserve"> </v>
          </cell>
          <cell r="CY111">
            <v>1.2</v>
          </cell>
          <cell r="CZ111">
            <v>1.2</v>
          </cell>
          <cell r="DA111">
            <v>1.2</v>
          </cell>
          <cell r="DB111">
            <v>400</v>
          </cell>
          <cell r="DC111">
            <v>188</v>
          </cell>
          <cell r="DD111">
            <v>104</v>
          </cell>
          <cell r="DE111">
            <v>30</v>
          </cell>
          <cell r="DF111">
            <v>46</v>
          </cell>
          <cell r="DG111">
            <v>8</v>
          </cell>
          <cell r="DH111">
            <v>4</v>
          </cell>
          <cell r="DI111">
            <v>20</v>
          </cell>
        </row>
        <row r="112">
          <cell r="A112" t="str">
            <v>RS 132</v>
          </cell>
          <cell r="B112">
            <v>132</v>
          </cell>
          <cell r="C112" t="str">
            <v>S</v>
          </cell>
          <cell r="D112" t="str">
            <v>T</v>
          </cell>
          <cell r="E112" t="str">
            <v>Ndeka - Nachimbeya Rapids</v>
          </cell>
          <cell r="F112" t="str">
            <v>M06</v>
          </cell>
          <cell r="G112">
            <v>5</v>
          </cell>
          <cell r="H112">
            <v>9.1999999999999993</v>
          </cell>
          <cell r="I112" t="str">
            <v>F</v>
          </cell>
          <cell r="J112" t="str">
            <v>BLANTYRE</v>
          </cell>
          <cell r="K112">
            <v>9</v>
          </cell>
          <cell r="L112">
            <v>0</v>
          </cell>
          <cell r="W112">
            <v>89</v>
          </cell>
          <cell r="X112" t="str">
            <v>DS</v>
          </cell>
          <cell r="Y112">
            <v>150</v>
          </cell>
          <cell r="Z112" t="str">
            <v>SB</v>
          </cell>
          <cell r="AA112">
            <v>100</v>
          </cell>
          <cell r="AB112" t="str">
            <v>GR</v>
          </cell>
          <cell r="AC112">
            <v>12</v>
          </cell>
          <cell r="AD112" t="str">
            <v>VR</v>
          </cell>
          <cell r="AE112">
            <v>0</v>
          </cell>
          <cell r="AF112">
            <v>0</v>
          </cell>
          <cell r="AG112">
            <v>0</v>
          </cell>
          <cell r="AH112">
            <v>0</v>
          </cell>
          <cell r="AI112">
            <v>0</v>
          </cell>
          <cell r="AJ112">
            <v>0</v>
          </cell>
          <cell r="AK112">
            <v>0</v>
          </cell>
          <cell r="AL112">
            <v>0</v>
          </cell>
          <cell r="AM112">
            <v>1</v>
          </cell>
          <cell r="AN112" t="str">
            <v>never resealed</v>
          </cell>
          <cell r="BO112" t="str">
            <v>RS 132</v>
          </cell>
          <cell r="BP112">
            <v>9.1999999999999993</v>
          </cell>
          <cell r="BQ112">
            <v>6</v>
          </cell>
          <cell r="BR112" t="str">
            <v>F</v>
          </cell>
          <cell r="BS112" t="str">
            <v>C</v>
          </cell>
          <cell r="BT112">
            <v>0</v>
          </cell>
          <cell r="BU112" t="str">
            <v>DS</v>
          </cell>
          <cell r="BV112" t="str">
            <v/>
          </cell>
          <cell r="BW112">
            <v>1</v>
          </cell>
          <cell r="BX112">
            <v>15</v>
          </cell>
          <cell r="BY112" t="str">
            <v xml:space="preserve"> </v>
          </cell>
          <cell r="BZ112">
            <v>1</v>
          </cell>
          <cell r="CA112">
            <v>12</v>
          </cell>
          <cell r="CB112">
            <v>1.177</v>
          </cell>
          <cell r="CC112">
            <v>3.385588545799552</v>
          </cell>
          <cell r="CD112">
            <v>0</v>
          </cell>
          <cell r="CE112">
            <v>0</v>
          </cell>
          <cell r="CF112">
            <v>0</v>
          </cell>
          <cell r="CG112">
            <v>0</v>
          </cell>
          <cell r="CH112">
            <v>0</v>
          </cell>
          <cell r="CI112">
            <v>0.2</v>
          </cell>
          <cell r="CJ112">
            <v>6.6666666666666686E-4</v>
          </cell>
          <cell r="CK112">
            <v>6.6666666666666686E-4</v>
          </cell>
          <cell r="CL112">
            <v>0</v>
          </cell>
          <cell r="CM112">
            <v>2.5846153846153852E-4</v>
          </cell>
          <cell r="CN112">
            <v>2.5846153846153852E-4</v>
          </cell>
          <cell r="CO112">
            <v>0</v>
          </cell>
          <cell r="CP112">
            <v>0</v>
          </cell>
          <cell r="CQ112">
            <v>3.3858470073380134</v>
          </cell>
          <cell r="CR112">
            <v>0</v>
          </cell>
          <cell r="CS112">
            <v>1</v>
          </cell>
          <cell r="CT112">
            <v>0</v>
          </cell>
          <cell r="CU112">
            <v>0</v>
          </cell>
          <cell r="CV112">
            <v>9</v>
          </cell>
          <cell r="CW112">
            <v>9</v>
          </cell>
          <cell r="CX112" t="str">
            <v xml:space="preserve"> </v>
          </cell>
          <cell r="CY112">
            <v>1.2</v>
          </cell>
          <cell r="CZ112">
            <v>1.2</v>
          </cell>
          <cell r="DA112">
            <v>1.2</v>
          </cell>
          <cell r="DB112">
            <v>430</v>
          </cell>
          <cell r="DC112">
            <v>203</v>
          </cell>
          <cell r="DD112">
            <v>112</v>
          </cell>
          <cell r="DE112">
            <v>33</v>
          </cell>
          <cell r="DF112">
            <v>50</v>
          </cell>
          <cell r="DG112">
            <v>9</v>
          </cell>
          <cell r="DH112">
            <v>5</v>
          </cell>
          <cell r="DI112">
            <v>22</v>
          </cell>
        </row>
        <row r="113">
          <cell r="A113" t="str">
            <v>RS 140</v>
          </cell>
          <cell r="B113">
            <v>140</v>
          </cell>
          <cell r="C113" t="str">
            <v>S</v>
          </cell>
          <cell r="D113" t="str">
            <v>T</v>
          </cell>
          <cell r="E113" t="str">
            <v>Chingeni - Liwawadzi River</v>
          </cell>
          <cell r="F113" t="str">
            <v>M08</v>
          </cell>
          <cell r="G113">
            <v>1</v>
          </cell>
          <cell r="H113">
            <v>16.100000000000001</v>
          </cell>
          <cell r="I113" t="str">
            <v>F</v>
          </cell>
          <cell r="J113" t="str">
            <v>MACHINGA</v>
          </cell>
          <cell r="K113">
            <v>8</v>
          </cell>
          <cell r="L113">
            <v>0</v>
          </cell>
          <cell r="W113">
            <v>71</v>
          </cell>
          <cell r="X113" t="str">
            <v>SA</v>
          </cell>
          <cell r="Y113">
            <v>125</v>
          </cell>
          <cell r="Z113" t="str">
            <v>SB</v>
          </cell>
          <cell r="AA113">
            <v>150</v>
          </cell>
          <cell r="AB113" t="str">
            <v>GR</v>
          </cell>
          <cell r="AC113">
            <v>14</v>
          </cell>
          <cell r="AD113" t="str">
            <v>VR</v>
          </cell>
          <cell r="AE113">
            <v>0</v>
          </cell>
          <cell r="AF113">
            <v>0</v>
          </cell>
          <cell r="AG113">
            <v>0</v>
          </cell>
          <cell r="AH113">
            <v>0</v>
          </cell>
          <cell r="AI113">
            <v>0</v>
          </cell>
          <cell r="AJ113">
            <v>0</v>
          </cell>
          <cell r="AK113">
            <v>0</v>
          </cell>
          <cell r="AL113">
            <v>0</v>
          </cell>
          <cell r="AM113">
            <v>2</v>
          </cell>
          <cell r="AN113" t="str">
            <v>some bitumen removed</v>
          </cell>
          <cell r="BO113" t="str">
            <v>RS 140</v>
          </cell>
          <cell r="BP113">
            <v>16.100000000000001</v>
          </cell>
          <cell r="BQ113">
            <v>6</v>
          </cell>
          <cell r="BR113" t="str">
            <v>F</v>
          </cell>
          <cell r="BS113" t="str">
            <v>C</v>
          </cell>
          <cell r="BT113">
            <v>35</v>
          </cell>
          <cell r="BU113" t="str">
            <v>SA</v>
          </cell>
          <cell r="BV113" t="str">
            <v/>
          </cell>
          <cell r="BW113">
            <v>2</v>
          </cell>
          <cell r="BX113">
            <v>10</v>
          </cell>
          <cell r="BY113" t="str">
            <v xml:space="preserve"> </v>
          </cell>
          <cell r="BZ113">
            <v>1</v>
          </cell>
          <cell r="CA113">
            <v>14</v>
          </cell>
          <cell r="CB113">
            <v>1.508</v>
          </cell>
          <cell r="CC113">
            <v>4.3889715216682958</v>
          </cell>
          <cell r="CD113">
            <v>70</v>
          </cell>
          <cell r="CE113">
            <v>21</v>
          </cell>
          <cell r="CF113">
            <v>6</v>
          </cell>
          <cell r="CG113">
            <v>64</v>
          </cell>
          <cell r="CH113">
            <v>15</v>
          </cell>
          <cell r="CI113">
            <v>1.5</v>
          </cell>
          <cell r="CJ113">
            <v>5.000000000000001E-3</v>
          </cell>
          <cell r="CK113">
            <v>6.0049999999999999</v>
          </cell>
          <cell r="CL113">
            <v>6</v>
          </cell>
          <cell r="CM113">
            <v>0.10163076923076925</v>
          </cell>
          <cell r="CN113">
            <v>0.10163076923076925</v>
          </cell>
          <cell r="CO113">
            <v>0</v>
          </cell>
          <cell r="CP113">
            <v>0</v>
          </cell>
          <cell r="CQ113">
            <v>4.4906022908990648</v>
          </cell>
          <cell r="CR113">
            <v>0</v>
          </cell>
          <cell r="CS113">
            <v>1</v>
          </cell>
          <cell r="CT113">
            <v>0</v>
          </cell>
          <cell r="CU113">
            <v>0</v>
          </cell>
          <cell r="CV113">
            <v>27</v>
          </cell>
          <cell r="CW113">
            <v>27</v>
          </cell>
          <cell r="CX113" t="str">
            <v xml:space="preserve"> </v>
          </cell>
          <cell r="CY113">
            <v>1.5</v>
          </cell>
          <cell r="CZ113">
            <v>2</v>
          </cell>
          <cell r="DA113">
            <v>1.5</v>
          </cell>
          <cell r="DB113">
            <v>230</v>
          </cell>
          <cell r="DC113">
            <v>109</v>
          </cell>
          <cell r="DD113">
            <v>60</v>
          </cell>
          <cell r="DE113">
            <v>18</v>
          </cell>
          <cell r="DF113">
            <v>27</v>
          </cell>
          <cell r="DG113">
            <v>5</v>
          </cell>
          <cell r="DH113">
            <v>3</v>
          </cell>
          <cell r="DI113">
            <v>12</v>
          </cell>
        </row>
        <row r="114">
          <cell r="A114" t="str">
            <v>RS 137</v>
          </cell>
          <cell r="B114">
            <v>137</v>
          </cell>
          <cell r="C114" t="str">
            <v>S</v>
          </cell>
          <cell r="D114" t="str">
            <v>T</v>
          </cell>
          <cell r="E114" t="str">
            <v>Liwawadzi River - Chimwaliro River</v>
          </cell>
          <cell r="F114" t="str">
            <v>M08</v>
          </cell>
          <cell r="G114">
            <v>2</v>
          </cell>
          <cell r="H114">
            <v>8.8000000000000007</v>
          </cell>
          <cell r="I114" t="str">
            <v>R</v>
          </cell>
          <cell r="J114" t="str">
            <v>MACHINGA</v>
          </cell>
          <cell r="K114">
            <v>8</v>
          </cell>
          <cell r="L114">
            <v>0</v>
          </cell>
          <cell r="W114">
            <v>71</v>
          </cell>
          <cell r="X114" t="str">
            <v>SA</v>
          </cell>
          <cell r="Y114">
            <v>125</v>
          </cell>
          <cell r="Z114" t="str">
            <v>SB</v>
          </cell>
          <cell r="AA114">
            <v>150</v>
          </cell>
          <cell r="AB114" t="str">
            <v>GR</v>
          </cell>
          <cell r="AC114">
            <v>14</v>
          </cell>
          <cell r="AD114" t="str">
            <v>VR</v>
          </cell>
          <cell r="AE114">
            <v>0</v>
          </cell>
          <cell r="AF114">
            <v>0</v>
          </cell>
          <cell r="AG114">
            <v>0</v>
          </cell>
          <cell r="AH114">
            <v>0</v>
          </cell>
          <cell r="AI114">
            <v>0</v>
          </cell>
          <cell r="AJ114">
            <v>0</v>
          </cell>
          <cell r="AK114">
            <v>0</v>
          </cell>
          <cell r="AL114">
            <v>0</v>
          </cell>
          <cell r="AM114">
            <v>2</v>
          </cell>
          <cell r="AN114" t="str">
            <v>some bitumen removed</v>
          </cell>
          <cell r="BO114" t="str">
            <v>RS 137</v>
          </cell>
          <cell r="BP114">
            <v>8.8000000000000007</v>
          </cell>
          <cell r="BQ114" t="str">
            <v>n.a.</v>
          </cell>
          <cell r="BR114" t="str">
            <v>R</v>
          </cell>
          <cell r="BS114" t="str">
            <v>X</v>
          </cell>
          <cell r="BT114">
            <v>60</v>
          </cell>
          <cell r="BU114" t="str">
            <v>SA</v>
          </cell>
          <cell r="BV114" t="str">
            <v/>
          </cell>
          <cell r="BW114">
            <v>2</v>
          </cell>
          <cell r="BX114">
            <v>10</v>
          </cell>
          <cell r="BY114" t="str">
            <v xml:space="preserve"> </v>
          </cell>
          <cell r="BZ114">
            <v>1</v>
          </cell>
          <cell r="CA114">
            <v>14</v>
          </cell>
          <cell r="CB114">
            <v>1.508</v>
          </cell>
          <cell r="CC114" t="str">
            <v>bitumen surface removed</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27</v>
          </cell>
          <cell r="CW114">
            <v>27</v>
          </cell>
          <cell r="CX114" t="str">
            <v xml:space="preserve"> </v>
          </cell>
          <cell r="CY114" t="str">
            <v>n.a.</v>
          </cell>
          <cell r="CZ114" t="str">
            <v>n.a.</v>
          </cell>
          <cell r="DA114">
            <v>1.5</v>
          </cell>
          <cell r="DB114">
            <v>260</v>
          </cell>
          <cell r="DC114">
            <v>123</v>
          </cell>
          <cell r="DD114">
            <v>68</v>
          </cell>
          <cell r="DE114">
            <v>20</v>
          </cell>
          <cell r="DF114">
            <v>30</v>
          </cell>
          <cell r="DG114">
            <v>6</v>
          </cell>
          <cell r="DH114">
            <v>3</v>
          </cell>
          <cell r="DI114">
            <v>13</v>
          </cell>
        </row>
        <row r="115">
          <cell r="A115" t="str">
            <v>RS 138</v>
          </cell>
          <cell r="B115">
            <v>138</v>
          </cell>
          <cell r="C115" t="str">
            <v>S</v>
          </cell>
          <cell r="D115" t="str">
            <v>T</v>
          </cell>
          <cell r="E115" t="str">
            <v>Chimwaliro River - M'manga</v>
          </cell>
          <cell r="F115" t="str">
            <v>M08</v>
          </cell>
          <cell r="G115">
            <v>3</v>
          </cell>
          <cell r="H115">
            <v>10.199999999999999</v>
          </cell>
          <cell r="I115" t="str">
            <v>F</v>
          </cell>
          <cell r="J115" t="str">
            <v>MACHINGA</v>
          </cell>
          <cell r="K115">
            <v>8</v>
          </cell>
          <cell r="L115">
            <v>0</v>
          </cell>
          <cell r="W115">
            <v>71</v>
          </cell>
          <cell r="X115" t="str">
            <v>SA</v>
          </cell>
          <cell r="Y115">
            <v>125</v>
          </cell>
          <cell r="Z115" t="str">
            <v>SB</v>
          </cell>
          <cell r="AA115">
            <v>150</v>
          </cell>
          <cell r="AB115" t="str">
            <v>GR</v>
          </cell>
          <cell r="AC115">
            <v>14</v>
          </cell>
          <cell r="AD115" t="str">
            <v>VR</v>
          </cell>
          <cell r="AE115">
            <v>0</v>
          </cell>
          <cell r="AF115">
            <v>0</v>
          </cell>
          <cell r="AG115">
            <v>0</v>
          </cell>
          <cell r="AH115">
            <v>0</v>
          </cell>
          <cell r="AI115">
            <v>0</v>
          </cell>
          <cell r="AJ115">
            <v>0</v>
          </cell>
          <cell r="AK115">
            <v>0</v>
          </cell>
          <cell r="AL115">
            <v>0</v>
          </cell>
          <cell r="AM115">
            <v>2</v>
          </cell>
          <cell r="AN115" t="str">
            <v>some bitumen removed</v>
          </cell>
          <cell r="BO115" t="str">
            <v>RS 138</v>
          </cell>
          <cell r="BP115">
            <v>10.199999999999999</v>
          </cell>
          <cell r="BQ115" t="str">
            <v>n.a.</v>
          </cell>
          <cell r="BR115" t="str">
            <v>F</v>
          </cell>
          <cell r="BS115" t="str">
            <v>X</v>
          </cell>
          <cell r="BT115">
            <v>60</v>
          </cell>
          <cell r="BU115" t="str">
            <v>SA</v>
          </cell>
          <cell r="BV115" t="str">
            <v/>
          </cell>
          <cell r="BW115">
            <v>2</v>
          </cell>
          <cell r="BX115">
            <v>10</v>
          </cell>
          <cell r="BY115" t="str">
            <v xml:space="preserve"> </v>
          </cell>
          <cell r="BZ115">
            <v>1</v>
          </cell>
          <cell r="CA115">
            <v>14</v>
          </cell>
          <cell r="CB115">
            <v>1.508</v>
          </cell>
          <cell r="CC115" t="str">
            <v>bitumen surface removed</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27</v>
          </cell>
          <cell r="CW115">
            <v>27</v>
          </cell>
          <cell r="CX115" t="str">
            <v xml:space="preserve"> </v>
          </cell>
          <cell r="CY115" t="str">
            <v>n.a.</v>
          </cell>
          <cell r="CZ115" t="str">
            <v>n.a.</v>
          </cell>
          <cell r="DA115">
            <v>1.5</v>
          </cell>
          <cell r="DB115">
            <v>230</v>
          </cell>
          <cell r="DC115">
            <v>109</v>
          </cell>
          <cell r="DD115">
            <v>60</v>
          </cell>
          <cell r="DE115">
            <v>18</v>
          </cell>
          <cell r="DF115">
            <v>27</v>
          </cell>
          <cell r="DG115">
            <v>5</v>
          </cell>
          <cell r="DH115">
            <v>3</v>
          </cell>
          <cell r="DI115">
            <v>12</v>
          </cell>
        </row>
        <row r="116">
          <cell r="A116" t="str">
            <v>RS 071</v>
          </cell>
          <cell r="B116">
            <v>71</v>
          </cell>
          <cell r="C116" t="str">
            <v>C</v>
          </cell>
          <cell r="D116" t="str">
            <v>T</v>
          </cell>
          <cell r="E116" t="str">
            <v>Mua - Kamwendo</v>
          </cell>
          <cell r="F116" t="str">
            <v>M10</v>
          </cell>
          <cell r="G116">
            <v>1</v>
          </cell>
          <cell r="H116">
            <v>8.9</v>
          </cell>
          <cell r="I116" t="str">
            <v>F</v>
          </cell>
          <cell r="J116" t="str">
            <v>DEDZA</v>
          </cell>
          <cell r="K116">
            <v>7</v>
          </cell>
          <cell r="L116">
            <v>0</v>
          </cell>
          <cell r="W116">
            <v>74</v>
          </cell>
          <cell r="X116" t="str">
            <v>DS</v>
          </cell>
          <cell r="Y116">
            <v>150</v>
          </cell>
          <cell r="Z116" t="str">
            <v>SB</v>
          </cell>
          <cell r="AA116">
            <v>100</v>
          </cell>
          <cell r="AB116" t="str">
            <v>GR</v>
          </cell>
          <cell r="AC116">
            <v>8</v>
          </cell>
          <cell r="AD116" t="str">
            <v>VR</v>
          </cell>
          <cell r="AE116">
            <v>0</v>
          </cell>
          <cell r="AF116">
            <v>0</v>
          </cell>
          <cell r="AG116">
            <v>0</v>
          </cell>
          <cell r="AH116">
            <v>0</v>
          </cell>
          <cell r="AI116">
            <v>0</v>
          </cell>
          <cell r="AJ116">
            <v>0</v>
          </cell>
          <cell r="AK116">
            <v>0</v>
          </cell>
          <cell r="AL116">
            <v>0</v>
          </cell>
          <cell r="AM116">
            <v>1</v>
          </cell>
          <cell r="AN116" t="str">
            <v>bitumen removed</v>
          </cell>
          <cell r="BO116" t="str">
            <v>RS 071</v>
          </cell>
          <cell r="BP116">
            <v>8.9</v>
          </cell>
          <cell r="BQ116" t="str">
            <v>n.a.</v>
          </cell>
          <cell r="BR116" t="str">
            <v>F</v>
          </cell>
          <cell r="BS116" t="str">
            <v>X</v>
          </cell>
          <cell r="BT116">
            <v>90</v>
          </cell>
          <cell r="BU116" t="str">
            <v>DS</v>
          </cell>
          <cell r="BV116" t="str">
            <v/>
          </cell>
          <cell r="BW116">
            <v>1</v>
          </cell>
          <cell r="BX116">
            <v>15</v>
          </cell>
          <cell r="BY116" t="str">
            <v xml:space="preserve"> </v>
          </cell>
          <cell r="BZ116">
            <v>1</v>
          </cell>
          <cell r="CA116">
            <v>8</v>
          </cell>
          <cell r="CB116">
            <v>1.177</v>
          </cell>
          <cell r="CC116" t="str">
            <v>bitumen surface removed</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24</v>
          </cell>
          <cell r="CW116">
            <v>24</v>
          </cell>
          <cell r="CX116" t="str">
            <v xml:space="preserve"> </v>
          </cell>
          <cell r="CY116" t="str">
            <v>n.a.</v>
          </cell>
          <cell r="CZ116" t="str">
            <v>n.a.</v>
          </cell>
          <cell r="DA116">
            <v>2</v>
          </cell>
          <cell r="DB116">
            <v>60</v>
          </cell>
          <cell r="DC116">
            <v>29</v>
          </cell>
          <cell r="DD116">
            <v>16</v>
          </cell>
          <cell r="DE116">
            <v>5</v>
          </cell>
          <cell r="DF116">
            <v>7</v>
          </cell>
          <cell r="DG116">
            <v>2</v>
          </cell>
          <cell r="DH116">
            <v>1</v>
          </cell>
          <cell r="DI116">
            <v>3</v>
          </cell>
        </row>
        <row r="117">
          <cell r="A117" t="str">
            <v>RS 070</v>
          </cell>
          <cell r="B117">
            <v>70</v>
          </cell>
          <cell r="C117" t="str">
            <v>C</v>
          </cell>
          <cell r="D117" t="str">
            <v>T</v>
          </cell>
          <cell r="E117" t="str">
            <v>Kamwendo - Malambalala</v>
          </cell>
          <cell r="F117" t="str">
            <v>M10</v>
          </cell>
          <cell r="G117">
            <v>2</v>
          </cell>
          <cell r="H117">
            <v>2.9</v>
          </cell>
          <cell r="I117" t="str">
            <v>F</v>
          </cell>
          <cell r="J117" t="str">
            <v>DEDZA</v>
          </cell>
          <cell r="K117">
            <v>7</v>
          </cell>
          <cell r="L117">
            <v>0</v>
          </cell>
          <cell r="W117">
            <v>74</v>
          </cell>
          <cell r="X117" t="str">
            <v>DS</v>
          </cell>
          <cell r="Y117">
            <v>150</v>
          </cell>
          <cell r="Z117" t="str">
            <v>SB</v>
          </cell>
          <cell r="AA117">
            <v>100</v>
          </cell>
          <cell r="AB117" t="str">
            <v>GR</v>
          </cell>
          <cell r="AC117">
            <v>8</v>
          </cell>
          <cell r="AD117" t="str">
            <v>VR</v>
          </cell>
          <cell r="AE117">
            <v>0</v>
          </cell>
          <cell r="AF117">
            <v>0</v>
          </cell>
          <cell r="AG117">
            <v>0</v>
          </cell>
          <cell r="AH117">
            <v>0</v>
          </cell>
          <cell r="AI117">
            <v>0</v>
          </cell>
          <cell r="AJ117">
            <v>0</v>
          </cell>
          <cell r="AK117">
            <v>0</v>
          </cell>
          <cell r="AL117">
            <v>0</v>
          </cell>
          <cell r="AM117">
            <v>1</v>
          </cell>
          <cell r="AN117" t="str">
            <v>bitumen removed</v>
          </cell>
          <cell r="BO117" t="str">
            <v>RS 070</v>
          </cell>
          <cell r="BP117">
            <v>2.9</v>
          </cell>
          <cell r="BQ117" t="str">
            <v>n.a.</v>
          </cell>
          <cell r="BR117" t="str">
            <v>F</v>
          </cell>
          <cell r="BS117" t="str">
            <v>X</v>
          </cell>
          <cell r="BT117">
            <v>90</v>
          </cell>
          <cell r="BU117" t="str">
            <v>DS</v>
          </cell>
          <cell r="BV117" t="str">
            <v/>
          </cell>
          <cell r="BW117">
            <v>1</v>
          </cell>
          <cell r="BX117">
            <v>15</v>
          </cell>
          <cell r="BY117" t="str">
            <v xml:space="preserve"> </v>
          </cell>
          <cell r="BZ117">
            <v>1</v>
          </cell>
          <cell r="CA117">
            <v>8</v>
          </cell>
          <cell r="CB117">
            <v>1.177</v>
          </cell>
          <cell r="CC117" t="str">
            <v>bitumen surface removed</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24</v>
          </cell>
          <cell r="CW117">
            <v>24</v>
          </cell>
          <cell r="CX117" t="str">
            <v xml:space="preserve"> </v>
          </cell>
          <cell r="CY117" t="str">
            <v>n.a.</v>
          </cell>
          <cell r="CZ117" t="str">
            <v>n.a.</v>
          </cell>
          <cell r="DA117">
            <v>2</v>
          </cell>
          <cell r="DB117">
            <v>60</v>
          </cell>
          <cell r="DC117">
            <v>29</v>
          </cell>
          <cell r="DD117">
            <v>16</v>
          </cell>
          <cell r="DE117">
            <v>5</v>
          </cell>
          <cell r="DF117">
            <v>7</v>
          </cell>
          <cell r="DG117">
            <v>2</v>
          </cell>
          <cell r="DH117">
            <v>1</v>
          </cell>
          <cell r="DI117">
            <v>3</v>
          </cell>
        </row>
        <row r="118">
          <cell r="A118" t="str">
            <v>RS 072</v>
          </cell>
          <cell r="B118">
            <v>72</v>
          </cell>
          <cell r="C118" t="str">
            <v>C</v>
          </cell>
          <cell r="D118" t="str">
            <v>T</v>
          </cell>
          <cell r="E118" t="str">
            <v>Malambalala - Bwanje River</v>
          </cell>
          <cell r="F118" t="str">
            <v>M10</v>
          </cell>
          <cell r="G118">
            <v>3</v>
          </cell>
          <cell r="H118">
            <v>9</v>
          </cell>
          <cell r="I118" t="str">
            <v>F</v>
          </cell>
          <cell r="J118" t="str">
            <v>DEDZA &amp; MANGOCHI</v>
          </cell>
          <cell r="K118">
            <v>7</v>
          </cell>
          <cell r="L118">
            <v>0</v>
          </cell>
          <cell r="W118">
            <v>74</v>
          </cell>
          <cell r="X118" t="str">
            <v>DS</v>
          </cell>
          <cell r="Y118">
            <v>150</v>
          </cell>
          <cell r="Z118" t="str">
            <v>SB</v>
          </cell>
          <cell r="AA118">
            <v>100</v>
          </cell>
          <cell r="AB118" t="str">
            <v>GR</v>
          </cell>
          <cell r="AC118">
            <v>8</v>
          </cell>
          <cell r="AD118" t="str">
            <v>VR</v>
          </cell>
          <cell r="AE118">
            <v>0</v>
          </cell>
          <cell r="AF118">
            <v>0</v>
          </cell>
          <cell r="AG118">
            <v>0</v>
          </cell>
          <cell r="AH118">
            <v>0</v>
          </cell>
          <cell r="AI118">
            <v>0</v>
          </cell>
          <cell r="AJ118">
            <v>0</v>
          </cell>
          <cell r="AK118">
            <v>0</v>
          </cell>
          <cell r="AL118">
            <v>0</v>
          </cell>
          <cell r="AM118">
            <v>1</v>
          </cell>
          <cell r="AN118" t="str">
            <v>bitumen removed</v>
          </cell>
          <cell r="BO118" t="str">
            <v>RS 072</v>
          </cell>
          <cell r="BP118">
            <v>9</v>
          </cell>
          <cell r="BQ118" t="str">
            <v>n.a.</v>
          </cell>
          <cell r="BR118" t="str">
            <v>F</v>
          </cell>
          <cell r="BS118" t="str">
            <v>X</v>
          </cell>
          <cell r="BT118">
            <v>90</v>
          </cell>
          <cell r="BU118" t="str">
            <v>DS</v>
          </cell>
          <cell r="BV118" t="str">
            <v/>
          </cell>
          <cell r="BW118">
            <v>1</v>
          </cell>
          <cell r="BX118">
            <v>15</v>
          </cell>
          <cell r="BY118" t="str">
            <v xml:space="preserve"> </v>
          </cell>
          <cell r="BZ118">
            <v>1</v>
          </cell>
          <cell r="CA118">
            <v>8</v>
          </cell>
          <cell r="CB118">
            <v>1.177</v>
          </cell>
          <cell r="CC118" t="str">
            <v>bitumen surface removed</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24</v>
          </cell>
          <cell r="CW118">
            <v>24</v>
          </cell>
          <cell r="CX118" t="str">
            <v xml:space="preserve"> </v>
          </cell>
          <cell r="CY118" t="str">
            <v>n.a.</v>
          </cell>
          <cell r="CZ118" t="str">
            <v>n.a.</v>
          </cell>
          <cell r="DA118">
            <v>2</v>
          </cell>
          <cell r="DB118">
            <v>60</v>
          </cell>
          <cell r="DC118">
            <v>29</v>
          </cell>
          <cell r="DD118">
            <v>16</v>
          </cell>
          <cell r="DE118">
            <v>5</v>
          </cell>
          <cell r="DF118">
            <v>7</v>
          </cell>
          <cell r="DG118">
            <v>2</v>
          </cell>
          <cell r="DH118">
            <v>1</v>
          </cell>
          <cell r="DI118">
            <v>3</v>
          </cell>
        </row>
        <row r="119">
          <cell r="A119" t="str">
            <v>RS 069</v>
          </cell>
          <cell r="B119">
            <v>69</v>
          </cell>
          <cell r="C119" t="str">
            <v>C</v>
          </cell>
          <cell r="D119" t="str">
            <v>T</v>
          </cell>
          <cell r="E119" t="str">
            <v>Bwanje River - Kangb'ma</v>
          </cell>
          <cell r="F119" t="str">
            <v>M10</v>
          </cell>
          <cell r="G119">
            <v>4</v>
          </cell>
          <cell r="H119">
            <v>3.6</v>
          </cell>
          <cell r="I119" t="str">
            <v>F</v>
          </cell>
          <cell r="J119" t="str">
            <v>NTCHEU</v>
          </cell>
          <cell r="K119">
            <v>7</v>
          </cell>
          <cell r="L119">
            <v>0</v>
          </cell>
          <cell r="W119">
            <v>74</v>
          </cell>
          <cell r="X119" t="str">
            <v>DS</v>
          </cell>
          <cell r="Y119">
            <v>150</v>
          </cell>
          <cell r="Z119" t="str">
            <v>SB</v>
          </cell>
          <cell r="AA119">
            <v>100</v>
          </cell>
          <cell r="AB119" t="str">
            <v>GR</v>
          </cell>
          <cell r="AC119">
            <v>8</v>
          </cell>
          <cell r="AD119" t="str">
            <v>VR</v>
          </cell>
          <cell r="AE119">
            <v>0</v>
          </cell>
          <cell r="AF119">
            <v>0</v>
          </cell>
          <cell r="AG119">
            <v>0</v>
          </cell>
          <cell r="AH119">
            <v>0</v>
          </cell>
          <cell r="AI119">
            <v>0</v>
          </cell>
          <cell r="AJ119">
            <v>0</v>
          </cell>
          <cell r="AK119">
            <v>0</v>
          </cell>
          <cell r="AL119">
            <v>0</v>
          </cell>
          <cell r="AM119">
            <v>1</v>
          </cell>
          <cell r="AN119" t="str">
            <v>bitumen removed</v>
          </cell>
          <cell r="BO119" t="str">
            <v>RS 069</v>
          </cell>
          <cell r="BP119">
            <v>3.6</v>
          </cell>
          <cell r="BQ119" t="str">
            <v>n.a.</v>
          </cell>
          <cell r="BR119" t="str">
            <v>F</v>
          </cell>
          <cell r="BS119" t="str">
            <v>X</v>
          </cell>
          <cell r="BT119">
            <v>90</v>
          </cell>
          <cell r="BU119" t="str">
            <v>DS</v>
          </cell>
          <cell r="BV119" t="str">
            <v/>
          </cell>
          <cell r="BW119">
            <v>1</v>
          </cell>
          <cell r="BX119">
            <v>15</v>
          </cell>
          <cell r="BY119" t="str">
            <v xml:space="preserve"> </v>
          </cell>
          <cell r="BZ119">
            <v>1</v>
          </cell>
          <cell r="CA119">
            <v>8</v>
          </cell>
          <cell r="CB119">
            <v>1.177</v>
          </cell>
          <cell r="CC119" t="str">
            <v>bitumen surface removed</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24</v>
          </cell>
          <cell r="CW119">
            <v>24</v>
          </cell>
          <cell r="CX119" t="str">
            <v xml:space="preserve"> </v>
          </cell>
          <cell r="CY119" t="str">
            <v>n.a.</v>
          </cell>
          <cell r="CZ119" t="str">
            <v>n.a.</v>
          </cell>
          <cell r="DA119">
            <v>2</v>
          </cell>
          <cell r="DB119">
            <v>60</v>
          </cell>
          <cell r="DC119">
            <v>29</v>
          </cell>
          <cell r="DD119">
            <v>16</v>
          </cell>
          <cell r="DE119">
            <v>5</v>
          </cell>
          <cell r="DF119">
            <v>7</v>
          </cell>
          <cell r="DG119">
            <v>2</v>
          </cell>
          <cell r="DH119">
            <v>1</v>
          </cell>
          <cell r="DI119">
            <v>3</v>
          </cell>
        </row>
        <row r="120">
          <cell r="A120" t="str">
            <v>RS 068</v>
          </cell>
          <cell r="B120">
            <v>68</v>
          </cell>
          <cell r="C120" t="str">
            <v>C</v>
          </cell>
          <cell r="D120" t="str">
            <v>T</v>
          </cell>
          <cell r="E120" t="str">
            <v>Kangb'ma - Phanga</v>
          </cell>
          <cell r="F120" t="str">
            <v>M10</v>
          </cell>
          <cell r="G120">
            <v>5</v>
          </cell>
          <cell r="H120">
            <v>1.6</v>
          </cell>
          <cell r="I120" t="str">
            <v>F</v>
          </cell>
          <cell r="J120" t="str">
            <v>MANGOCHI</v>
          </cell>
          <cell r="K120">
            <v>7</v>
          </cell>
          <cell r="L120">
            <v>0</v>
          </cell>
          <cell r="W120">
            <v>74</v>
          </cell>
          <cell r="X120" t="str">
            <v>DS</v>
          </cell>
          <cell r="Y120">
            <v>150</v>
          </cell>
          <cell r="Z120" t="str">
            <v>SB</v>
          </cell>
          <cell r="AA120">
            <v>100</v>
          </cell>
          <cell r="AB120" t="str">
            <v>GR</v>
          </cell>
          <cell r="AC120">
            <v>8</v>
          </cell>
          <cell r="AD120" t="str">
            <v>VR</v>
          </cell>
          <cell r="AE120">
            <v>89</v>
          </cell>
          <cell r="AF120" t="str">
            <v>SR</v>
          </cell>
          <cell r="AG120" t="str">
            <v>ST</v>
          </cell>
          <cell r="AH120">
            <v>10</v>
          </cell>
          <cell r="AI120">
            <v>0</v>
          </cell>
          <cell r="AJ120">
            <v>0</v>
          </cell>
          <cell r="AK120">
            <v>0</v>
          </cell>
          <cell r="AL120">
            <v>0</v>
          </cell>
          <cell r="AM120">
            <v>4</v>
          </cell>
          <cell r="AN120">
            <v>0</v>
          </cell>
          <cell r="BO120" t="str">
            <v>RS 068</v>
          </cell>
          <cell r="BP120">
            <v>1.6</v>
          </cell>
          <cell r="BQ120" t="str">
            <v>n.a.</v>
          </cell>
          <cell r="BR120" t="str">
            <v>F</v>
          </cell>
          <cell r="BS120" t="str">
            <v>X</v>
          </cell>
          <cell r="BT120">
            <v>90</v>
          </cell>
          <cell r="BU120" t="str">
            <v>ST</v>
          </cell>
          <cell r="BV120" t="str">
            <v>DS</v>
          </cell>
          <cell r="BW120">
            <v>4</v>
          </cell>
          <cell r="BX120">
            <v>10</v>
          </cell>
          <cell r="BY120">
            <v>15</v>
          </cell>
          <cell r="BZ120">
            <v>1</v>
          </cell>
          <cell r="CA120">
            <v>8</v>
          </cell>
          <cell r="CB120">
            <v>1.3540000000000001</v>
          </cell>
          <cell r="CC120" t="str">
            <v>bitumen surface removed</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9</v>
          </cell>
          <cell r="CW120">
            <v>24</v>
          </cell>
          <cell r="CX120">
            <v>48</v>
          </cell>
          <cell r="CY120" t="str">
            <v>n.a.</v>
          </cell>
          <cell r="CZ120" t="str">
            <v>n.a.</v>
          </cell>
          <cell r="DA120">
            <v>2</v>
          </cell>
          <cell r="DB120">
            <v>60</v>
          </cell>
          <cell r="DC120">
            <v>29</v>
          </cell>
          <cell r="DD120">
            <v>16</v>
          </cell>
          <cell r="DE120">
            <v>5</v>
          </cell>
          <cell r="DF120">
            <v>7</v>
          </cell>
          <cell r="DG120">
            <v>2</v>
          </cell>
          <cell r="DH120">
            <v>1</v>
          </cell>
          <cell r="DI120">
            <v>3</v>
          </cell>
        </row>
        <row r="121">
          <cell r="A121" t="str">
            <v>RS 141</v>
          </cell>
          <cell r="B121">
            <v>141</v>
          </cell>
          <cell r="C121" t="str">
            <v>S</v>
          </cell>
          <cell r="D121" t="str">
            <v>T</v>
          </cell>
          <cell r="E121" t="str">
            <v>Regional Bdy - Mpanga</v>
          </cell>
          <cell r="F121" t="str">
            <v>M10</v>
          </cell>
          <cell r="G121">
            <v>6</v>
          </cell>
          <cell r="H121">
            <v>1.4</v>
          </cell>
          <cell r="I121" t="str">
            <v>F</v>
          </cell>
          <cell r="J121" t="str">
            <v>MANGOCHI</v>
          </cell>
          <cell r="K121">
            <v>7</v>
          </cell>
          <cell r="L121">
            <v>0</v>
          </cell>
          <cell r="W121">
            <v>74</v>
          </cell>
          <cell r="X121" t="str">
            <v>DS</v>
          </cell>
          <cell r="Y121">
            <v>150</v>
          </cell>
          <cell r="Z121" t="str">
            <v>SB</v>
          </cell>
          <cell r="AA121">
            <v>100</v>
          </cell>
          <cell r="AB121" t="str">
            <v>GR</v>
          </cell>
          <cell r="AC121">
            <v>8</v>
          </cell>
          <cell r="AD121" t="str">
            <v>VR</v>
          </cell>
          <cell r="AE121">
            <v>89</v>
          </cell>
          <cell r="AF121" t="str">
            <v>SR</v>
          </cell>
          <cell r="AG121" t="str">
            <v>ST</v>
          </cell>
          <cell r="AH121">
            <v>10</v>
          </cell>
          <cell r="AI121">
            <v>0</v>
          </cell>
          <cell r="AJ121">
            <v>0</v>
          </cell>
          <cell r="AK121">
            <v>0</v>
          </cell>
          <cell r="AL121">
            <v>0</v>
          </cell>
          <cell r="AM121">
            <v>4</v>
          </cell>
          <cell r="AN121">
            <v>0</v>
          </cell>
          <cell r="BO121" t="str">
            <v>RS 141</v>
          </cell>
          <cell r="BP121">
            <v>1.4</v>
          </cell>
          <cell r="BQ121" t="str">
            <v>n.a.</v>
          </cell>
          <cell r="BR121" t="str">
            <v>F</v>
          </cell>
          <cell r="BS121" t="str">
            <v>X</v>
          </cell>
          <cell r="BT121">
            <v>90</v>
          </cell>
          <cell r="BU121" t="str">
            <v>ST</v>
          </cell>
          <cell r="BV121" t="str">
            <v>DS</v>
          </cell>
          <cell r="BW121">
            <v>4</v>
          </cell>
          <cell r="BX121">
            <v>10</v>
          </cell>
          <cell r="BY121">
            <v>15</v>
          </cell>
          <cell r="BZ121">
            <v>1</v>
          </cell>
          <cell r="CA121">
            <v>8</v>
          </cell>
          <cell r="CB121">
            <v>1.3540000000000001</v>
          </cell>
          <cell r="CC121" t="str">
            <v>bitumen surface removed</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9</v>
          </cell>
          <cell r="CW121">
            <v>24</v>
          </cell>
          <cell r="CX121">
            <v>48</v>
          </cell>
          <cell r="CY121" t="str">
            <v>n.a.</v>
          </cell>
          <cell r="CZ121" t="str">
            <v>n.a.</v>
          </cell>
          <cell r="DA121">
            <v>2</v>
          </cell>
          <cell r="DB121">
            <v>100</v>
          </cell>
          <cell r="DC121">
            <v>47</v>
          </cell>
          <cell r="DD121">
            <v>26</v>
          </cell>
          <cell r="DE121">
            <v>8</v>
          </cell>
          <cell r="DF121">
            <v>12</v>
          </cell>
          <cell r="DG121">
            <v>2</v>
          </cell>
          <cell r="DH121">
            <v>1</v>
          </cell>
          <cell r="DI121">
            <v>5</v>
          </cell>
        </row>
        <row r="122">
          <cell r="A122" t="str">
            <v>RS 143</v>
          </cell>
          <cell r="B122">
            <v>143</v>
          </cell>
          <cell r="C122" t="str">
            <v>S</v>
          </cell>
          <cell r="D122" t="str">
            <v>T</v>
          </cell>
          <cell r="E122" t="str">
            <v>Mpanga - Chantulo</v>
          </cell>
          <cell r="F122" t="str">
            <v>M10</v>
          </cell>
          <cell r="G122">
            <v>7</v>
          </cell>
          <cell r="H122">
            <v>5.3</v>
          </cell>
          <cell r="I122" t="str">
            <v>F</v>
          </cell>
          <cell r="J122" t="str">
            <v>MANGOCHI</v>
          </cell>
          <cell r="K122">
            <v>7</v>
          </cell>
          <cell r="L122">
            <v>0</v>
          </cell>
          <cell r="W122">
            <v>74</v>
          </cell>
          <cell r="X122" t="str">
            <v>DS</v>
          </cell>
          <cell r="Y122">
            <v>150</v>
          </cell>
          <cell r="Z122" t="str">
            <v>SB</v>
          </cell>
          <cell r="AA122">
            <v>100</v>
          </cell>
          <cell r="AB122" t="str">
            <v>GR</v>
          </cell>
          <cell r="AC122">
            <v>8</v>
          </cell>
          <cell r="AD122" t="str">
            <v>VR</v>
          </cell>
          <cell r="AE122">
            <v>89</v>
          </cell>
          <cell r="AF122" t="str">
            <v>SR</v>
          </cell>
          <cell r="AG122" t="str">
            <v>ST</v>
          </cell>
          <cell r="AH122">
            <v>10</v>
          </cell>
          <cell r="AI122">
            <v>0</v>
          </cell>
          <cell r="AJ122">
            <v>0</v>
          </cell>
          <cell r="AK122">
            <v>0</v>
          </cell>
          <cell r="AL122">
            <v>0</v>
          </cell>
          <cell r="AM122">
            <v>4</v>
          </cell>
          <cell r="AN122">
            <v>0</v>
          </cell>
          <cell r="BO122" t="str">
            <v>RS 143</v>
          </cell>
          <cell r="BP122">
            <v>5.3</v>
          </cell>
          <cell r="BQ122" t="str">
            <v>n.a.</v>
          </cell>
          <cell r="BR122" t="str">
            <v>F</v>
          </cell>
          <cell r="BS122" t="str">
            <v>X</v>
          </cell>
          <cell r="BT122">
            <v>90</v>
          </cell>
          <cell r="BU122" t="str">
            <v>ST</v>
          </cell>
          <cell r="BV122" t="str">
            <v>DS</v>
          </cell>
          <cell r="BW122">
            <v>4</v>
          </cell>
          <cell r="BX122">
            <v>10</v>
          </cell>
          <cell r="BY122">
            <v>15</v>
          </cell>
          <cell r="BZ122">
            <v>1</v>
          </cell>
          <cell r="CA122">
            <v>8</v>
          </cell>
          <cell r="CB122">
            <v>1.3540000000000001</v>
          </cell>
          <cell r="CC122" t="str">
            <v>bitumen surface removed</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9</v>
          </cell>
          <cell r="CW122">
            <v>24</v>
          </cell>
          <cell r="CX122">
            <v>48</v>
          </cell>
          <cell r="CY122" t="str">
            <v>n.a.</v>
          </cell>
          <cell r="CZ122" t="str">
            <v>n.a.</v>
          </cell>
          <cell r="DA122">
            <v>2</v>
          </cell>
          <cell r="DB122">
            <v>100</v>
          </cell>
          <cell r="DC122">
            <v>47</v>
          </cell>
          <cell r="DD122">
            <v>26</v>
          </cell>
          <cell r="DE122">
            <v>8</v>
          </cell>
          <cell r="DF122">
            <v>12</v>
          </cell>
          <cell r="DG122">
            <v>2</v>
          </cell>
          <cell r="DH122">
            <v>1</v>
          </cell>
          <cell r="DI122">
            <v>5</v>
          </cell>
        </row>
        <row r="123">
          <cell r="A123" t="str">
            <v>RS 142</v>
          </cell>
          <cell r="B123">
            <v>142</v>
          </cell>
          <cell r="C123" t="str">
            <v>S</v>
          </cell>
          <cell r="D123" t="str">
            <v>T</v>
          </cell>
          <cell r="E123" t="str">
            <v>Kuchilipa - Mang'oma</v>
          </cell>
          <cell r="F123" t="str">
            <v>M10</v>
          </cell>
          <cell r="G123">
            <v>8</v>
          </cell>
          <cell r="H123">
            <v>24.1</v>
          </cell>
          <cell r="I123" t="str">
            <v>F</v>
          </cell>
          <cell r="J123" t="str">
            <v>MANGOCHI</v>
          </cell>
          <cell r="K123">
            <v>7</v>
          </cell>
          <cell r="L123">
            <v>0</v>
          </cell>
          <cell r="W123">
            <v>74</v>
          </cell>
          <cell r="X123" t="str">
            <v>DS</v>
          </cell>
          <cell r="Y123">
            <v>150</v>
          </cell>
          <cell r="Z123" t="str">
            <v>SB</v>
          </cell>
          <cell r="AA123">
            <v>100</v>
          </cell>
          <cell r="AB123" t="str">
            <v>GR</v>
          </cell>
          <cell r="AC123">
            <v>8</v>
          </cell>
          <cell r="AD123" t="str">
            <v>VR</v>
          </cell>
          <cell r="AE123">
            <v>89</v>
          </cell>
          <cell r="AF123" t="str">
            <v>SR</v>
          </cell>
          <cell r="AG123" t="str">
            <v>ST</v>
          </cell>
          <cell r="AH123">
            <v>10</v>
          </cell>
          <cell r="AI123">
            <v>0</v>
          </cell>
          <cell r="AJ123">
            <v>0</v>
          </cell>
          <cell r="AK123">
            <v>0</v>
          </cell>
          <cell r="AL123">
            <v>0</v>
          </cell>
          <cell r="AM123">
            <v>4</v>
          </cell>
          <cell r="AN123">
            <v>0</v>
          </cell>
          <cell r="BO123" t="str">
            <v>RS 142</v>
          </cell>
          <cell r="BP123">
            <v>24.1</v>
          </cell>
          <cell r="BQ123" t="str">
            <v>n.a.</v>
          </cell>
          <cell r="BR123" t="str">
            <v>F</v>
          </cell>
          <cell r="BS123" t="str">
            <v>X</v>
          </cell>
          <cell r="BT123">
            <v>90</v>
          </cell>
          <cell r="BU123" t="str">
            <v>ST</v>
          </cell>
          <cell r="BV123" t="str">
            <v>DS</v>
          </cell>
          <cell r="BW123">
            <v>4</v>
          </cell>
          <cell r="BX123">
            <v>10</v>
          </cell>
          <cell r="BY123">
            <v>15</v>
          </cell>
          <cell r="BZ123">
            <v>1</v>
          </cell>
          <cell r="CA123">
            <v>8</v>
          </cell>
          <cell r="CB123">
            <v>1.3540000000000001</v>
          </cell>
          <cell r="CC123" t="str">
            <v>bitumen surface removed</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9</v>
          </cell>
          <cell r="CW123">
            <v>24</v>
          </cell>
          <cell r="CX123">
            <v>48</v>
          </cell>
          <cell r="CY123" t="str">
            <v>n.a.</v>
          </cell>
          <cell r="CZ123" t="str">
            <v>n.a.</v>
          </cell>
          <cell r="DA123">
            <v>2</v>
          </cell>
          <cell r="DB123">
            <v>100</v>
          </cell>
          <cell r="DC123">
            <v>47</v>
          </cell>
          <cell r="DD123">
            <v>26</v>
          </cell>
          <cell r="DE123">
            <v>8</v>
          </cell>
          <cell r="DF123">
            <v>12</v>
          </cell>
          <cell r="DG123">
            <v>2</v>
          </cell>
          <cell r="DH123">
            <v>1</v>
          </cell>
          <cell r="DI123">
            <v>5</v>
          </cell>
        </row>
        <row r="124">
          <cell r="A124" t="str">
            <v>RS 145</v>
          </cell>
          <cell r="B124">
            <v>145</v>
          </cell>
          <cell r="C124" t="str">
            <v>S</v>
          </cell>
          <cell r="D124" t="str">
            <v>T</v>
          </cell>
          <cell r="E124" t="str">
            <v>Mang'oma - Koche River</v>
          </cell>
          <cell r="F124" t="str">
            <v>M10</v>
          </cell>
          <cell r="G124">
            <v>9</v>
          </cell>
          <cell r="H124">
            <v>30.8</v>
          </cell>
          <cell r="I124" t="str">
            <v>F</v>
          </cell>
          <cell r="J124" t="str">
            <v>MANGOCHI</v>
          </cell>
          <cell r="K124">
            <v>7</v>
          </cell>
          <cell r="L124">
            <v>0</v>
          </cell>
          <cell r="W124">
            <v>74</v>
          </cell>
          <cell r="X124" t="str">
            <v>DS</v>
          </cell>
          <cell r="Y124">
            <v>150</v>
          </cell>
          <cell r="Z124" t="str">
            <v>SB</v>
          </cell>
          <cell r="AA124">
            <v>100</v>
          </cell>
          <cell r="AB124" t="str">
            <v>GR</v>
          </cell>
          <cell r="AC124">
            <v>8</v>
          </cell>
          <cell r="AD124" t="str">
            <v>VR</v>
          </cell>
          <cell r="AE124">
            <v>89</v>
          </cell>
          <cell r="AF124" t="str">
            <v>SR</v>
          </cell>
          <cell r="AG124" t="str">
            <v>ST</v>
          </cell>
          <cell r="AH124">
            <v>10</v>
          </cell>
          <cell r="AI124">
            <v>0</v>
          </cell>
          <cell r="AJ124">
            <v>0</v>
          </cell>
          <cell r="AK124">
            <v>0</v>
          </cell>
          <cell r="AL124">
            <v>0</v>
          </cell>
          <cell r="AM124">
            <v>4</v>
          </cell>
          <cell r="AN124">
            <v>0</v>
          </cell>
          <cell r="BO124" t="str">
            <v>RS 145</v>
          </cell>
          <cell r="BP124">
            <v>30.8</v>
          </cell>
          <cell r="BQ124">
            <v>6.7</v>
          </cell>
          <cell r="BR124" t="str">
            <v>F</v>
          </cell>
          <cell r="BS124" t="str">
            <v>C</v>
          </cell>
          <cell r="BT124">
            <v>0</v>
          </cell>
          <cell r="BU124" t="str">
            <v>ST</v>
          </cell>
          <cell r="BV124" t="str">
            <v>DS</v>
          </cell>
          <cell r="BW124">
            <v>4</v>
          </cell>
          <cell r="BX124">
            <v>10</v>
          </cell>
          <cell r="BY124">
            <v>15</v>
          </cell>
          <cell r="BZ124">
            <v>1</v>
          </cell>
          <cell r="CA124">
            <v>8</v>
          </cell>
          <cell r="CB124">
            <v>1.3540000000000001</v>
          </cell>
          <cell r="CC124">
            <v>6.38</v>
          </cell>
          <cell r="CD124">
            <v>95</v>
          </cell>
          <cell r="CE124">
            <v>75</v>
          </cell>
          <cell r="CF124">
            <v>60</v>
          </cell>
          <cell r="CG124">
            <v>35</v>
          </cell>
          <cell r="CH124">
            <v>15</v>
          </cell>
          <cell r="CI124">
            <v>25</v>
          </cell>
          <cell r="CJ124">
            <v>7.4626865671641798E-2</v>
          </cell>
          <cell r="CK124">
            <v>10</v>
          </cell>
          <cell r="CL124">
            <v>60</v>
          </cell>
          <cell r="CM124">
            <v>0.52510907003444307</v>
          </cell>
          <cell r="CN124">
            <v>0.52510907003444307</v>
          </cell>
          <cell r="CO124">
            <v>0</v>
          </cell>
          <cell r="CP124">
            <v>0</v>
          </cell>
          <cell r="CQ124">
            <v>6.9051090700344426</v>
          </cell>
          <cell r="CR124">
            <v>90</v>
          </cell>
          <cell r="CS124">
            <v>1.5</v>
          </cell>
          <cell r="CT124">
            <v>2.5</v>
          </cell>
          <cell r="CU124">
            <v>1</v>
          </cell>
          <cell r="CV124">
            <v>9</v>
          </cell>
          <cell r="CW124">
            <v>24</v>
          </cell>
          <cell r="CX124">
            <v>48</v>
          </cell>
          <cell r="CY124">
            <v>3</v>
          </cell>
          <cell r="CZ124">
            <v>3</v>
          </cell>
          <cell r="DA124">
            <v>1</v>
          </cell>
          <cell r="DB124">
            <v>125</v>
          </cell>
          <cell r="DC124">
            <v>59</v>
          </cell>
          <cell r="DD124">
            <v>33</v>
          </cell>
          <cell r="DE124">
            <v>10</v>
          </cell>
          <cell r="DF124">
            <v>15</v>
          </cell>
          <cell r="DG124">
            <v>3</v>
          </cell>
          <cell r="DH124">
            <v>2</v>
          </cell>
          <cell r="DI124">
            <v>7</v>
          </cell>
        </row>
        <row r="125">
          <cell r="A125" t="str">
            <v>RS 144</v>
          </cell>
          <cell r="B125">
            <v>144</v>
          </cell>
          <cell r="C125" t="str">
            <v>S</v>
          </cell>
          <cell r="D125" t="str">
            <v>T</v>
          </cell>
          <cell r="E125" t="str">
            <v>Koche River - Mangochi</v>
          </cell>
          <cell r="F125" t="str">
            <v>M10</v>
          </cell>
          <cell r="G125">
            <v>10</v>
          </cell>
          <cell r="H125">
            <v>19.600000000000001</v>
          </cell>
          <cell r="I125" t="str">
            <v>F</v>
          </cell>
          <cell r="J125" t="str">
            <v>MANGOCHI</v>
          </cell>
          <cell r="K125">
            <v>8</v>
          </cell>
          <cell r="L125">
            <v>0</v>
          </cell>
          <cell r="W125">
            <v>74</v>
          </cell>
          <cell r="X125" t="str">
            <v>DS</v>
          </cell>
          <cell r="Y125">
            <v>150</v>
          </cell>
          <cell r="Z125" t="str">
            <v>SB</v>
          </cell>
          <cell r="AA125">
            <v>100</v>
          </cell>
          <cell r="AB125" t="str">
            <v>GR</v>
          </cell>
          <cell r="AC125">
            <v>8</v>
          </cell>
          <cell r="AD125" t="str">
            <v>VR</v>
          </cell>
          <cell r="AE125">
            <v>89</v>
          </cell>
          <cell r="AF125" t="str">
            <v>SR</v>
          </cell>
          <cell r="AG125" t="str">
            <v>ST</v>
          </cell>
          <cell r="AH125">
            <v>10</v>
          </cell>
          <cell r="AI125">
            <v>0</v>
          </cell>
          <cell r="AJ125">
            <v>0</v>
          </cell>
          <cell r="AK125">
            <v>0</v>
          </cell>
          <cell r="AL125">
            <v>0</v>
          </cell>
          <cell r="AM125">
            <v>4</v>
          </cell>
          <cell r="AN125">
            <v>0</v>
          </cell>
          <cell r="BO125" t="str">
            <v>RS 144</v>
          </cell>
          <cell r="BP125">
            <v>19.600000000000001</v>
          </cell>
          <cell r="BQ125">
            <v>6.7</v>
          </cell>
          <cell r="BR125" t="str">
            <v>F</v>
          </cell>
          <cell r="BS125" t="str">
            <v>C</v>
          </cell>
          <cell r="BT125">
            <v>0</v>
          </cell>
          <cell r="BU125" t="str">
            <v>ST</v>
          </cell>
          <cell r="BV125" t="str">
            <v>DS</v>
          </cell>
          <cell r="BW125">
            <v>4</v>
          </cell>
          <cell r="BX125">
            <v>10</v>
          </cell>
          <cell r="BY125">
            <v>15</v>
          </cell>
          <cell r="BZ125">
            <v>1</v>
          </cell>
          <cell r="CA125">
            <v>8</v>
          </cell>
          <cell r="CB125">
            <v>1.3540000000000001</v>
          </cell>
          <cell r="CC125">
            <v>5.18</v>
          </cell>
          <cell r="CD125">
            <v>75</v>
          </cell>
          <cell r="CE125">
            <v>38</v>
          </cell>
          <cell r="CF125">
            <v>23</v>
          </cell>
          <cell r="CG125">
            <v>52</v>
          </cell>
          <cell r="CH125">
            <v>15</v>
          </cell>
          <cell r="CI125">
            <v>14</v>
          </cell>
          <cell r="CJ125">
            <v>4.1791044776119404E-2</v>
          </cell>
          <cell r="CK125">
            <v>10</v>
          </cell>
          <cell r="CL125">
            <v>23</v>
          </cell>
          <cell r="CM125">
            <v>0.26793800229621123</v>
          </cell>
          <cell r="CN125">
            <v>0.26793800229621123</v>
          </cell>
          <cell r="CO125">
            <v>0</v>
          </cell>
          <cell r="CP125">
            <v>0</v>
          </cell>
          <cell r="CQ125">
            <v>5.4479380022962109</v>
          </cell>
          <cell r="CR125">
            <v>50</v>
          </cell>
          <cell r="CS125">
            <v>1.5</v>
          </cell>
          <cell r="CT125">
            <v>2.5</v>
          </cell>
          <cell r="CU125">
            <v>1</v>
          </cell>
          <cell r="CV125">
            <v>9</v>
          </cell>
          <cell r="CW125">
            <v>24</v>
          </cell>
          <cell r="CX125">
            <v>48</v>
          </cell>
          <cell r="CY125">
            <v>2.2999999999999998</v>
          </cell>
          <cell r="CZ125">
            <v>2</v>
          </cell>
          <cell r="DA125">
            <v>1</v>
          </cell>
          <cell r="DB125">
            <v>1000</v>
          </cell>
          <cell r="DC125">
            <v>470</v>
          </cell>
          <cell r="DD125">
            <v>260</v>
          </cell>
          <cell r="DE125">
            <v>75</v>
          </cell>
          <cell r="DF125">
            <v>115</v>
          </cell>
          <cell r="DG125">
            <v>20</v>
          </cell>
          <cell r="DH125">
            <v>10</v>
          </cell>
          <cell r="DI125">
            <v>50</v>
          </cell>
        </row>
        <row r="126">
          <cell r="A126" t="str">
            <v>RS 080</v>
          </cell>
          <cell r="B126">
            <v>80</v>
          </cell>
          <cell r="C126" t="str">
            <v>C</v>
          </cell>
          <cell r="D126" t="str">
            <v>T</v>
          </cell>
          <cell r="E126" t="str">
            <v>International Border - Mchinji</v>
          </cell>
          <cell r="F126" t="str">
            <v>M12</v>
          </cell>
          <cell r="G126">
            <v>1</v>
          </cell>
          <cell r="H126">
            <v>11.5</v>
          </cell>
          <cell r="I126" t="str">
            <v>F</v>
          </cell>
          <cell r="J126" t="str">
            <v>MCHINJI</v>
          </cell>
          <cell r="K126">
            <v>6</v>
          </cell>
          <cell r="L126">
            <v>0</v>
          </cell>
          <cell r="W126">
            <v>79</v>
          </cell>
          <cell r="X126" t="str">
            <v>DS</v>
          </cell>
          <cell r="Y126">
            <v>250</v>
          </cell>
          <cell r="Z126" t="str">
            <v>GR</v>
          </cell>
          <cell r="AA126">
            <v>100</v>
          </cell>
          <cell r="AB126" t="str">
            <v>GR</v>
          </cell>
          <cell r="AC126">
            <v>25</v>
          </cell>
          <cell r="AD126" t="str">
            <v>VR</v>
          </cell>
          <cell r="AE126">
            <v>91</v>
          </cell>
          <cell r="AF126" t="str">
            <v>SR</v>
          </cell>
          <cell r="AG126" t="str">
            <v>ST</v>
          </cell>
          <cell r="AH126">
            <v>10</v>
          </cell>
          <cell r="AI126">
            <v>0</v>
          </cell>
          <cell r="AJ126">
            <v>0</v>
          </cell>
          <cell r="AK126">
            <v>0</v>
          </cell>
          <cell r="AL126">
            <v>0</v>
          </cell>
          <cell r="AM126">
            <v>4</v>
          </cell>
          <cell r="AN126">
            <v>0</v>
          </cell>
          <cell r="BO126" t="str">
            <v>RS 080</v>
          </cell>
          <cell r="BP126">
            <v>11.5</v>
          </cell>
          <cell r="BQ126">
            <v>6</v>
          </cell>
          <cell r="BR126" t="str">
            <v>F</v>
          </cell>
          <cell r="BS126" t="str">
            <v>C</v>
          </cell>
          <cell r="BT126">
            <v>0</v>
          </cell>
          <cell r="BU126" t="str">
            <v>ST</v>
          </cell>
          <cell r="BV126" t="str">
            <v>DS</v>
          </cell>
          <cell r="BW126">
            <v>4</v>
          </cell>
          <cell r="BX126">
            <v>10</v>
          </cell>
          <cell r="BY126">
            <v>15</v>
          </cell>
          <cell r="BZ126">
            <v>1</v>
          </cell>
          <cell r="CA126">
            <v>25</v>
          </cell>
          <cell r="CB126">
            <v>1.254</v>
          </cell>
          <cell r="CC126">
            <v>3.2394887221034847</v>
          </cell>
          <cell r="CD126">
            <v>38</v>
          </cell>
          <cell r="CE126">
            <v>6</v>
          </cell>
          <cell r="CF126">
            <v>0</v>
          </cell>
          <cell r="CG126">
            <v>38</v>
          </cell>
          <cell r="CH126">
            <v>6</v>
          </cell>
          <cell r="CI126">
            <v>0.7</v>
          </cell>
          <cell r="CJ126">
            <v>2.3333333333333331E-3</v>
          </cell>
          <cell r="CK126">
            <v>2.3333333333333331E-3</v>
          </cell>
          <cell r="CL126">
            <v>0</v>
          </cell>
          <cell r="CM126">
            <v>9.0461538461538446E-4</v>
          </cell>
          <cell r="CN126">
            <v>9.0461538461538446E-4</v>
          </cell>
          <cell r="CO126">
            <v>0</v>
          </cell>
          <cell r="CP126">
            <v>0</v>
          </cell>
          <cell r="CQ126">
            <v>3.2403933374881002</v>
          </cell>
          <cell r="CR126">
            <v>0</v>
          </cell>
          <cell r="CS126">
            <v>1</v>
          </cell>
          <cell r="CT126">
            <v>0</v>
          </cell>
          <cell r="CU126">
            <v>0</v>
          </cell>
          <cell r="CV126">
            <v>7</v>
          </cell>
          <cell r="CW126">
            <v>19</v>
          </cell>
          <cell r="CX126">
            <v>38</v>
          </cell>
          <cell r="CY126">
            <v>2</v>
          </cell>
          <cell r="CZ126">
            <v>2</v>
          </cell>
          <cell r="DA126">
            <v>1.2</v>
          </cell>
          <cell r="DB126">
            <v>200</v>
          </cell>
          <cell r="DC126">
            <v>94</v>
          </cell>
          <cell r="DD126">
            <v>52</v>
          </cell>
          <cell r="DE126">
            <v>15</v>
          </cell>
          <cell r="DF126">
            <v>23</v>
          </cell>
          <cell r="DG126">
            <v>4</v>
          </cell>
          <cell r="DH126">
            <v>2</v>
          </cell>
          <cell r="DI126">
            <v>10</v>
          </cell>
        </row>
        <row r="127">
          <cell r="A127" t="str">
            <v>RS 079</v>
          </cell>
          <cell r="B127">
            <v>79</v>
          </cell>
          <cell r="C127" t="str">
            <v>C</v>
          </cell>
          <cell r="D127" t="str">
            <v>T</v>
          </cell>
          <cell r="E127" t="str">
            <v>Mchinji - Kamwendo</v>
          </cell>
          <cell r="F127" t="str">
            <v>M12</v>
          </cell>
          <cell r="G127">
            <v>2</v>
          </cell>
          <cell r="H127">
            <v>19.100000000000001</v>
          </cell>
          <cell r="I127" t="str">
            <v>F</v>
          </cell>
          <cell r="J127" t="str">
            <v>MCHINJI</v>
          </cell>
          <cell r="K127">
            <v>6</v>
          </cell>
          <cell r="L127">
            <v>0</v>
          </cell>
          <cell r="W127">
            <v>79</v>
          </cell>
          <cell r="X127" t="str">
            <v>DS</v>
          </cell>
          <cell r="Y127">
            <v>250</v>
          </cell>
          <cell r="Z127" t="str">
            <v>GR</v>
          </cell>
          <cell r="AA127">
            <v>100</v>
          </cell>
          <cell r="AB127" t="str">
            <v>GR</v>
          </cell>
          <cell r="AC127">
            <v>25</v>
          </cell>
          <cell r="AD127" t="str">
            <v>VR</v>
          </cell>
          <cell r="AE127">
            <v>91</v>
          </cell>
          <cell r="AF127" t="str">
            <v>SR</v>
          </cell>
          <cell r="AG127" t="str">
            <v>ST</v>
          </cell>
          <cell r="AH127">
            <v>10</v>
          </cell>
          <cell r="AI127">
            <v>0</v>
          </cell>
          <cell r="AJ127">
            <v>0</v>
          </cell>
          <cell r="AK127">
            <v>0</v>
          </cell>
          <cell r="AL127">
            <v>0</v>
          </cell>
          <cell r="AM127">
            <v>4</v>
          </cell>
          <cell r="AN127">
            <v>0</v>
          </cell>
          <cell r="BO127" t="str">
            <v>RS 079</v>
          </cell>
          <cell r="BP127">
            <v>19.100000000000001</v>
          </cell>
          <cell r="BQ127">
            <v>6</v>
          </cell>
          <cell r="BR127" t="str">
            <v>F</v>
          </cell>
          <cell r="BS127" t="str">
            <v>C</v>
          </cell>
          <cell r="BT127">
            <v>0</v>
          </cell>
          <cell r="BU127" t="str">
            <v>ST</v>
          </cell>
          <cell r="BV127" t="str">
            <v>DS</v>
          </cell>
          <cell r="BW127">
            <v>4</v>
          </cell>
          <cell r="BX127">
            <v>10</v>
          </cell>
          <cell r="BY127">
            <v>15</v>
          </cell>
          <cell r="BZ127">
            <v>1</v>
          </cell>
          <cell r="CA127">
            <v>25</v>
          </cell>
          <cell r="CB127">
            <v>1.254</v>
          </cell>
          <cell r="CC127">
            <v>3.272964250312977</v>
          </cell>
          <cell r="CD127">
            <v>12</v>
          </cell>
          <cell r="CE127">
            <v>1</v>
          </cell>
          <cell r="CF127">
            <v>0</v>
          </cell>
          <cell r="CG127">
            <v>12</v>
          </cell>
          <cell r="CH127">
            <v>1</v>
          </cell>
          <cell r="CI127">
            <v>0.4</v>
          </cell>
          <cell r="CJ127">
            <v>1.3333333333333337E-3</v>
          </cell>
          <cell r="CK127">
            <v>1.3333333333333337E-3</v>
          </cell>
          <cell r="CL127">
            <v>0</v>
          </cell>
          <cell r="CM127">
            <v>5.1692307692307704E-4</v>
          </cell>
          <cell r="CN127">
            <v>5.1692307692307704E-4</v>
          </cell>
          <cell r="CO127">
            <v>0</v>
          </cell>
          <cell r="CP127">
            <v>0</v>
          </cell>
          <cell r="CQ127">
            <v>3.2734811733899001</v>
          </cell>
          <cell r="CR127">
            <v>0</v>
          </cell>
          <cell r="CS127">
            <v>1</v>
          </cell>
          <cell r="CT127">
            <v>0</v>
          </cell>
          <cell r="CU127">
            <v>0</v>
          </cell>
          <cell r="CV127">
            <v>7</v>
          </cell>
          <cell r="CW127">
            <v>19</v>
          </cell>
          <cell r="CX127">
            <v>38</v>
          </cell>
          <cell r="CY127">
            <v>2</v>
          </cell>
          <cell r="CZ127">
            <v>1.7</v>
          </cell>
          <cell r="DA127">
            <v>1</v>
          </cell>
          <cell r="DB127">
            <v>390</v>
          </cell>
          <cell r="DC127">
            <v>184</v>
          </cell>
          <cell r="DD127">
            <v>102</v>
          </cell>
          <cell r="DE127">
            <v>30</v>
          </cell>
          <cell r="DF127">
            <v>45</v>
          </cell>
          <cell r="DG127">
            <v>8</v>
          </cell>
          <cell r="DH127">
            <v>4</v>
          </cell>
          <cell r="DI127">
            <v>20</v>
          </cell>
        </row>
        <row r="128">
          <cell r="A128" t="str">
            <v>RS 077</v>
          </cell>
          <cell r="B128">
            <v>77</v>
          </cell>
          <cell r="C128" t="str">
            <v>C</v>
          </cell>
          <cell r="D128" t="str">
            <v>T</v>
          </cell>
          <cell r="E128" t="str">
            <v>Kamwendo - Bua River</v>
          </cell>
          <cell r="F128" t="str">
            <v>M12</v>
          </cell>
          <cell r="G128">
            <v>3</v>
          </cell>
          <cell r="H128">
            <v>14.7</v>
          </cell>
          <cell r="I128" t="str">
            <v>F</v>
          </cell>
          <cell r="J128" t="str">
            <v>MCHINJI</v>
          </cell>
          <cell r="K128">
            <v>6</v>
          </cell>
          <cell r="L128">
            <v>0</v>
          </cell>
          <cell r="W128">
            <v>79</v>
          </cell>
          <cell r="X128" t="str">
            <v>DS</v>
          </cell>
          <cell r="Y128">
            <v>250</v>
          </cell>
          <cell r="Z128" t="str">
            <v>GR</v>
          </cell>
          <cell r="AA128">
            <v>100</v>
          </cell>
          <cell r="AB128" t="str">
            <v>GR</v>
          </cell>
          <cell r="AC128">
            <v>25</v>
          </cell>
          <cell r="AD128" t="str">
            <v>VR</v>
          </cell>
          <cell r="AE128">
            <v>91</v>
          </cell>
          <cell r="AF128" t="str">
            <v>SR</v>
          </cell>
          <cell r="AG128" t="str">
            <v>ST</v>
          </cell>
          <cell r="AH128">
            <v>10</v>
          </cell>
          <cell r="AI128">
            <v>0</v>
          </cell>
          <cell r="AJ128">
            <v>0</v>
          </cell>
          <cell r="AK128">
            <v>0</v>
          </cell>
          <cell r="AL128">
            <v>0</v>
          </cell>
          <cell r="AM128">
            <v>4</v>
          </cell>
          <cell r="AN128">
            <v>0</v>
          </cell>
          <cell r="BO128" t="str">
            <v>RS 077</v>
          </cell>
          <cell r="BP128">
            <v>14.7</v>
          </cell>
          <cell r="BQ128">
            <v>6</v>
          </cell>
          <cell r="BR128" t="str">
            <v>F</v>
          </cell>
          <cell r="BS128" t="str">
            <v>C</v>
          </cell>
          <cell r="BT128">
            <v>0</v>
          </cell>
          <cell r="BU128" t="str">
            <v>ST</v>
          </cell>
          <cell r="BV128" t="str">
            <v>DS</v>
          </cell>
          <cell r="BW128">
            <v>4</v>
          </cell>
          <cell r="BX128">
            <v>10</v>
          </cell>
          <cell r="BY128">
            <v>15</v>
          </cell>
          <cell r="BZ128">
            <v>1</v>
          </cell>
          <cell r="CA128">
            <v>25</v>
          </cell>
          <cell r="CB128">
            <v>1.254</v>
          </cell>
          <cell r="CC128">
            <v>3.3033989240279333</v>
          </cell>
          <cell r="CD128">
            <v>15</v>
          </cell>
          <cell r="CE128">
            <v>0</v>
          </cell>
          <cell r="CF128">
            <v>0</v>
          </cell>
          <cell r="CG128">
            <v>15</v>
          </cell>
          <cell r="CH128">
            <v>0</v>
          </cell>
          <cell r="CI128">
            <v>0.3</v>
          </cell>
          <cell r="CJ128">
            <v>1E-3</v>
          </cell>
          <cell r="CK128">
            <v>1E-3</v>
          </cell>
          <cell r="CL128">
            <v>0</v>
          </cell>
          <cell r="CM128">
            <v>3.876923076923077E-4</v>
          </cell>
          <cell r="CN128">
            <v>3.876923076923077E-4</v>
          </cell>
          <cell r="CO128">
            <v>0</v>
          </cell>
          <cell r="CP128">
            <v>0</v>
          </cell>
          <cell r="CQ128">
            <v>3.3037866163356258</v>
          </cell>
          <cell r="CR128">
            <v>0</v>
          </cell>
          <cell r="CS128">
            <v>1</v>
          </cell>
          <cell r="CT128">
            <v>0</v>
          </cell>
          <cell r="CU128">
            <v>0</v>
          </cell>
          <cell r="CV128">
            <v>7</v>
          </cell>
          <cell r="CW128">
            <v>19</v>
          </cell>
          <cell r="CX128">
            <v>38</v>
          </cell>
          <cell r="CY128">
            <v>2</v>
          </cell>
          <cell r="CZ128">
            <v>1.5</v>
          </cell>
          <cell r="DA128">
            <v>1</v>
          </cell>
          <cell r="DB128">
            <v>390</v>
          </cell>
          <cell r="DC128">
            <v>184</v>
          </cell>
          <cell r="DD128">
            <v>102</v>
          </cell>
          <cell r="DE128">
            <v>30</v>
          </cell>
          <cell r="DF128">
            <v>45</v>
          </cell>
          <cell r="DG128">
            <v>8</v>
          </cell>
          <cell r="DH128">
            <v>4</v>
          </cell>
          <cell r="DI128">
            <v>20</v>
          </cell>
        </row>
        <row r="129">
          <cell r="A129" t="str">
            <v>RS 076</v>
          </cell>
          <cell r="B129">
            <v>76</v>
          </cell>
          <cell r="C129" t="str">
            <v>C</v>
          </cell>
          <cell r="D129" t="str">
            <v>T</v>
          </cell>
          <cell r="E129" t="str">
            <v>Bua River - Namitete River Bridge</v>
          </cell>
          <cell r="F129" t="str">
            <v>M12</v>
          </cell>
          <cell r="G129">
            <v>4</v>
          </cell>
          <cell r="H129">
            <v>27.9</v>
          </cell>
          <cell r="I129" t="str">
            <v>F</v>
          </cell>
          <cell r="J129" t="str">
            <v>MCHINJI</v>
          </cell>
          <cell r="K129">
            <v>6</v>
          </cell>
          <cell r="L129">
            <v>0</v>
          </cell>
          <cell r="W129">
            <v>79</v>
          </cell>
          <cell r="X129" t="str">
            <v>DS</v>
          </cell>
          <cell r="Y129">
            <v>250</v>
          </cell>
          <cell r="Z129" t="str">
            <v>GR</v>
          </cell>
          <cell r="AA129">
            <v>100</v>
          </cell>
          <cell r="AB129" t="str">
            <v>GR</v>
          </cell>
          <cell r="AC129">
            <v>25</v>
          </cell>
          <cell r="AD129" t="str">
            <v>VR</v>
          </cell>
          <cell r="AE129">
            <v>91</v>
          </cell>
          <cell r="AF129" t="str">
            <v>SR</v>
          </cell>
          <cell r="AG129" t="str">
            <v>ST</v>
          </cell>
          <cell r="AH129">
            <v>10</v>
          </cell>
          <cell r="AI129">
            <v>0</v>
          </cell>
          <cell r="AJ129">
            <v>0</v>
          </cell>
          <cell r="AK129">
            <v>0</v>
          </cell>
          <cell r="AL129">
            <v>0</v>
          </cell>
          <cell r="AM129">
            <v>4</v>
          </cell>
          <cell r="AN129">
            <v>0</v>
          </cell>
          <cell r="BO129" t="str">
            <v>RS 076</v>
          </cell>
          <cell r="BP129">
            <v>27.9</v>
          </cell>
          <cell r="BQ129">
            <v>6</v>
          </cell>
          <cell r="BR129" t="str">
            <v>F</v>
          </cell>
          <cell r="BS129" t="str">
            <v>C</v>
          </cell>
          <cell r="BT129">
            <v>0</v>
          </cell>
          <cell r="BU129" t="str">
            <v>ST</v>
          </cell>
          <cell r="BV129" t="str">
            <v>DS</v>
          </cell>
          <cell r="BW129">
            <v>4</v>
          </cell>
          <cell r="BX129">
            <v>10</v>
          </cell>
          <cell r="BY129">
            <v>15</v>
          </cell>
          <cell r="BZ129">
            <v>1</v>
          </cell>
          <cell r="CA129">
            <v>25</v>
          </cell>
          <cell r="CB129">
            <v>1.254</v>
          </cell>
          <cell r="CC129">
            <v>2.9693093575046658</v>
          </cell>
          <cell r="CD129">
            <v>14</v>
          </cell>
          <cell r="CE129">
            <v>2.8</v>
          </cell>
          <cell r="CF129">
            <v>0</v>
          </cell>
          <cell r="CG129">
            <v>14</v>
          </cell>
          <cell r="CH129">
            <v>2.8</v>
          </cell>
          <cell r="CI129">
            <v>1.2</v>
          </cell>
          <cell r="CJ129">
            <v>4.0000000000000001E-3</v>
          </cell>
          <cell r="CK129">
            <v>4.0000000000000001E-3</v>
          </cell>
          <cell r="CL129">
            <v>0</v>
          </cell>
          <cell r="CM129">
            <v>1.5507692307692308E-3</v>
          </cell>
          <cell r="CN129">
            <v>1.5507692307692308E-3</v>
          </cell>
          <cell r="CO129">
            <v>0</v>
          </cell>
          <cell r="CP129">
            <v>0</v>
          </cell>
          <cell r="CQ129">
            <v>2.9708601267354351</v>
          </cell>
          <cell r="CR129">
            <v>0</v>
          </cell>
          <cell r="CS129">
            <v>1.2</v>
          </cell>
          <cell r="CT129">
            <v>0.99999999999999978</v>
          </cell>
          <cell r="CU129">
            <v>0.39999999999999991</v>
          </cell>
          <cell r="CV129">
            <v>7</v>
          </cell>
          <cell r="CW129">
            <v>19</v>
          </cell>
          <cell r="CX129">
            <v>38</v>
          </cell>
          <cell r="CY129">
            <v>2</v>
          </cell>
          <cell r="CZ129">
            <v>1.5</v>
          </cell>
          <cell r="DA129">
            <v>1</v>
          </cell>
          <cell r="DB129">
            <v>390</v>
          </cell>
          <cell r="DC129">
            <v>184</v>
          </cell>
          <cell r="DD129">
            <v>102</v>
          </cell>
          <cell r="DE129">
            <v>30</v>
          </cell>
          <cell r="DF129">
            <v>45</v>
          </cell>
          <cell r="DG129">
            <v>8</v>
          </cell>
          <cell r="DH129">
            <v>4</v>
          </cell>
          <cell r="DI129">
            <v>20</v>
          </cell>
        </row>
        <row r="130">
          <cell r="A130" t="str">
            <v>RS 075</v>
          </cell>
          <cell r="B130">
            <v>75</v>
          </cell>
          <cell r="C130" t="str">
            <v>C</v>
          </cell>
          <cell r="D130" t="str">
            <v>T</v>
          </cell>
          <cell r="E130" t="str">
            <v>Namitete River Bridge - Chileka</v>
          </cell>
          <cell r="F130" t="str">
            <v>M12</v>
          </cell>
          <cell r="G130">
            <v>5</v>
          </cell>
          <cell r="H130">
            <v>4.0999999999999996</v>
          </cell>
          <cell r="I130" t="str">
            <v>R</v>
          </cell>
          <cell r="J130" t="str">
            <v>LILONGWE</v>
          </cell>
          <cell r="K130">
            <v>6</v>
          </cell>
          <cell r="L130">
            <v>0</v>
          </cell>
          <cell r="W130">
            <v>79</v>
          </cell>
          <cell r="X130" t="str">
            <v>DS</v>
          </cell>
          <cell r="Y130">
            <v>250</v>
          </cell>
          <cell r="Z130" t="str">
            <v>GR</v>
          </cell>
          <cell r="AA130">
            <v>100</v>
          </cell>
          <cell r="AB130" t="str">
            <v>GR</v>
          </cell>
          <cell r="AC130">
            <v>25</v>
          </cell>
          <cell r="AD130" t="str">
            <v>VR</v>
          </cell>
          <cell r="AE130">
            <v>91</v>
          </cell>
          <cell r="AF130" t="str">
            <v>SR</v>
          </cell>
          <cell r="AG130" t="str">
            <v>ST</v>
          </cell>
          <cell r="AH130">
            <v>10</v>
          </cell>
          <cell r="AI130">
            <v>0</v>
          </cell>
          <cell r="AJ130">
            <v>0</v>
          </cell>
          <cell r="AK130">
            <v>0</v>
          </cell>
          <cell r="AL130">
            <v>0</v>
          </cell>
          <cell r="AM130">
            <v>4</v>
          </cell>
          <cell r="AN130">
            <v>0</v>
          </cell>
          <cell r="BO130" t="str">
            <v>RS 075</v>
          </cell>
          <cell r="BP130">
            <v>4.0999999999999996</v>
          </cell>
          <cell r="BQ130">
            <v>6</v>
          </cell>
          <cell r="BR130" t="str">
            <v>R</v>
          </cell>
          <cell r="BS130" t="str">
            <v>C</v>
          </cell>
          <cell r="BT130">
            <v>0</v>
          </cell>
          <cell r="BU130" t="str">
            <v>ST</v>
          </cell>
          <cell r="BV130" t="str">
            <v>DS</v>
          </cell>
          <cell r="BW130">
            <v>4</v>
          </cell>
          <cell r="BX130">
            <v>10</v>
          </cell>
          <cell r="BY130">
            <v>15</v>
          </cell>
          <cell r="BZ130">
            <v>1</v>
          </cell>
          <cell r="CA130">
            <v>25</v>
          </cell>
          <cell r="CB130">
            <v>1.254</v>
          </cell>
          <cell r="CC130">
            <v>4.0210929844349206</v>
          </cell>
          <cell r="CD130">
            <v>60</v>
          </cell>
          <cell r="CE130">
            <v>30</v>
          </cell>
          <cell r="CF130">
            <v>15</v>
          </cell>
          <cell r="CG130">
            <v>45</v>
          </cell>
          <cell r="CH130">
            <v>15</v>
          </cell>
          <cell r="CI130">
            <v>0</v>
          </cell>
          <cell r="CJ130">
            <v>0</v>
          </cell>
          <cell r="CK130">
            <v>10</v>
          </cell>
          <cell r="CL130">
            <v>15</v>
          </cell>
          <cell r="CM130">
            <v>0.19923076923076921</v>
          </cell>
          <cell r="CN130">
            <v>0.19923076923076921</v>
          </cell>
          <cell r="CO130">
            <v>0</v>
          </cell>
          <cell r="CP130">
            <v>0</v>
          </cell>
          <cell r="CQ130">
            <v>4.2203237536656895</v>
          </cell>
          <cell r="CR130">
            <v>0</v>
          </cell>
          <cell r="CS130">
            <v>2</v>
          </cell>
          <cell r="CT130">
            <v>5</v>
          </cell>
          <cell r="CU130">
            <v>2</v>
          </cell>
          <cell r="CV130">
            <v>7</v>
          </cell>
          <cell r="CW130">
            <v>19</v>
          </cell>
          <cell r="CX130">
            <v>38</v>
          </cell>
          <cell r="CY130">
            <v>2</v>
          </cell>
          <cell r="CZ130">
            <v>3</v>
          </cell>
          <cell r="DA130">
            <v>1.3</v>
          </cell>
          <cell r="DB130">
            <v>390</v>
          </cell>
          <cell r="DC130">
            <v>184</v>
          </cell>
          <cell r="DD130">
            <v>102</v>
          </cell>
          <cell r="DE130">
            <v>30</v>
          </cell>
          <cell r="DF130">
            <v>45</v>
          </cell>
          <cell r="DG130">
            <v>8</v>
          </cell>
          <cell r="DH130">
            <v>4</v>
          </cell>
          <cell r="DI130">
            <v>20</v>
          </cell>
        </row>
        <row r="131">
          <cell r="A131" t="str">
            <v>RS 836</v>
          </cell>
          <cell r="B131" t="str">
            <v>n.a.</v>
          </cell>
          <cell r="C131" t="str">
            <v>C</v>
          </cell>
          <cell r="D131" t="str">
            <v>T</v>
          </cell>
          <cell r="E131" t="str">
            <v>Chileka - Chankhandwe</v>
          </cell>
          <cell r="F131" t="str">
            <v>M12</v>
          </cell>
          <cell r="G131">
            <v>6</v>
          </cell>
          <cell r="H131">
            <v>31.4</v>
          </cell>
          <cell r="I131" t="str">
            <v>R</v>
          </cell>
          <cell r="J131" t="str">
            <v>LILONGWE</v>
          </cell>
          <cell r="K131">
            <v>6</v>
          </cell>
          <cell r="L131" t="str">
            <v xml:space="preserve">New section part of RS 78 </v>
          </cell>
          <cell r="W131">
            <v>79</v>
          </cell>
          <cell r="X131" t="str">
            <v>DS</v>
          </cell>
          <cell r="Y131">
            <v>250</v>
          </cell>
          <cell r="Z131" t="str">
            <v>GR</v>
          </cell>
          <cell r="AA131">
            <v>100</v>
          </cell>
          <cell r="AB131" t="str">
            <v>GR</v>
          </cell>
          <cell r="AC131">
            <v>25</v>
          </cell>
          <cell r="AD131" t="str">
            <v>VR</v>
          </cell>
          <cell r="AE131">
            <v>91</v>
          </cell>
          <cell r="AF131" t="str">
            <v>SR</v>
          </cell>
          <cell r="AG131" t="str">
            <v>ST</v>
          </cell>
          <cell r="AH131">
            <v>10</v>
          </cell>
          <cell r="AI131">
            <v>0</v>
          </cell>
          <cell r="AJ131">
            <v>0</v>
          </cell>
          <cell r="AK131">
            <v>0</v>
          </cell>
          <cell r="AL131">
            <v>0</v>
          </cell>
          <cell r="AM131">
            <v>4</v>
          </cell>
          <cell r="AN131">
            <v>0</v>
          </cell>
          <cell r="BO131" t="str">
            <v>RS 836</v>
          </cell>
          <cell r="BP131">
            <v>31.4</v>
          </cell>
          <cell r="BQ131">
            <v>6</v>
          </cell>
          <cell r="BR131" t="str">
            <v>R</v>
          </cell>
          <cell r="BS131" t="str">
            <v>C</v>
          </cell>
          <cell r="BT131">
            <v>0</v>
          </cell>
          <cell r="BU131" t="str">
            <v>ST</v>
          </cell>
          <cell r="BV131" t="str">
            <v>DS</v>
          </cell>
          <cell r="BW131">
            <v>4</v>
          </cell>
          <cell r="BX131">
            <v>10</v>
          </cell>
          <cell r="BY131">
            <v>15</v>
          </cell>
          <cell r="BZ131">
            <v>1</v>
          </cell>
          <cell r="CA131">
            <v>25</v>
          </cell>
          <cell r="CB131">
            <v>1.254</v>
          </cell>
          <cell r="CC131">
            <v>2.98</v>
          </cell>
          <cell r="CD131">
            <v>28</v>
          </cell>
          <cell r="CE131">
            <v>11</v>
          </cell>
          <cell r="CF131">
            <v>0</v>
          </cell>
          <cell r="CG131">
            <v>28</v>
          </cell>
          <cell r="CH131">
            <v>11</v>
          </cell>
          <cell r="CI131">
            <v>0.3</v>
          </cell>
          <cell r="CJ131">
            <v>1E-3</v>
          </cell>
          <cell r="CK131">
            <v>1E-3</v>
          </cell>
          <cell r="CL131">
            <v>0</v>
          </cell>
          <cell r="CM131">
            <v>3.876923076923077E-4</v>
          </cell>
          <cell r="CN131">
            <v>3.876923076923077E-4</v>
          </cell>
          <cell r="CO131">
            <v>0</v>
          </cell>
          <cell r="CP131">
            <v>0</v>
          </cell>
          <cell r="CQ131">
            <v>2.9803876923076924</v>
          </cell>
          <cell r="CR131">
            <v>0</v>
          </cell>
          <cell r="CS131">
            <v>1</v>
          </cell>
          <cell r="CT131">
            <v>0</v>
          </cell>
          <cell r="CU131">
            <v>0</v>
          </cell>
          <cell r="CV131">
            <v>7</v>
          </cell>
          <cell r="CW131">
            <v>19</v>
          </cell>
          <cell r="CX131">
            <v>38</v>
          </cell>
          <cell r="CY131">
            <v>2.5</v>
          </cell>
          <cell r="CZ131">
            <v>1.5</v>
          </cell>
          <cell r="DA131">
            <v>1</v>
          </cell>
          <cell r="DB131">
            <v>500</v>
          </cell>
          <cell r="DC131">
            <v>235</v>
          </cell>
          <cell r="DD131">
            <v>130</v>
          </cell>
          <cell r="DE131">
            <v>38</v>
          </cell>
          <cell r="DF131">
            <v>58</v>
          </cell>
          <cell r="DG131">
            <v>10</v>
          </cell>
          <cell r="DH131">
            <v>5</v>
          </cell>
          <cell r="DI131">
            <v>25</v>
          </cell>
        </row>
        <row r="132">
          <cell r="A132" t="str">
            <v>RS 074</v>
          </cell>
          <cell r="B132">
            <v>74</v>
          </cell>
          <cell r="C132" t="str">
            <v>C</v>
          </cell>
          <cell r="D132" t="str">
            <v>T</v>
          </cell>
          <cell r="E132" t="str">
            <v>Chankhandwe - Njewa</v>
          </cell>
          <cell r="F132" t="str">
            <v>M12</v>
          </cell>
          <cell r="G132">
            <v>7</v>
          </cell>
          <cell r="H132">
            <v>11.3</v>
          </cell>
          <cell r="I132" t="str">
            <v>R</v>
          </cell>
          <cell r="J132" t="str">
            <v>LILONGWE</v>
          </cell>
          <cell r="K132">
            <v>6</v>
          </cell>
          <cell r="L132">
            <v>0</v>
          </cell>
          <cell r="W132">
            <v>79</v>
          </cell>
          <cell r="X132" t="str">
            <v>DS</v>
          </cell>
          <cell r="Y132">
            <v>250</v>
          </cell>
          <cell r="Z132" t="str">
            <v>GR</v>
          </cell>
          <cell r="AA132">
            <v>100</v>
          </cell>
          <cell r="AB132" t="str">
            <v>GR</v>
          </cell>
          <cell r="AC132">
            <v>25</v>
          </cell>
          <cell r="AD132" t="str">
            <v>VR</v>
          </cell>
          <cell r="AE132">
            <v>91</v>
          </cell>
          <cell r="AF132" t="str">
            <v>SR</v>
          </cell>
          <cell r="AG132" t="str">
            <v>ST</v>
          </cell>
          <cell r="AH132">
            <v>10</v>
          </cell>
          <cell r="AI132">
            <v>0</v>
          </cell>
          <cell r="AJ132">
            <v>0</v>
          </cell>
          <cell r="AK132">
            <v>0</v>
          </cell>
          <cell r="AL132">
            <v>0</v>
          </cell>
          <cell r="AM132">
            <v>4</v>
          </cell>
          <cell r="AN132">
            <v>0</v>
          </cell>
          <cell r="BO132" t="str">
            <v>RS 074</v>
          </cell>
          <cell r="BP132">
            <v>11.3</v>
          </cell>
          <cell r="BQ132">
            <v>6</v>
          </cell>
          <cell r="BR132" t="str">
            <v>R</v>
          </cell>
          <cell r="BS132" t="str">
            <v>C</v>
          </cell>
          <cell r="BT132">
            <v>0</v>
          </cell>
          <cell r="BU132" t="str">
            <v>ST</v>
          </cell>
          <cell r="BV132" t="str">
            <v>DS</v>
          </cell>
          <cell r="BW132">
            <v>4</v>
          </cell>
          <cell r="BX132">
            <v>10</v>
          </cell>
          <cell r="BY132">
            <v>15</v>
          </cell>
          <cell r="BZ132">
            <v>1</v>
          </cell>
          <cell r="CA132">
            <v>25</v>
          </cell>
          <cell r="CB132">
            <v>1.254</v>
          </cell>
          <cell r="CC132">
            <v>2.5701163989307867</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2.5701163989307867</v>
          </cell>
          <cell r="CR132">
            <v>0</v>
          </cell>
          <cell r="CS132">
            <v>1</v>
          </cell>
          <cell r="CT132">
            <v>0</v>
          </cell>
          <cell r="CU132">
            <v>0</v>
          </cell>
          <cell r="CV132">
            <v>7</v>
          </cell>
          <cell r="CW132">
            <v>19</v>
          </cell>
          <cell r="CX132">
            <v>38</v>
          </cell>
          <cell r="CY132">
            <v>1.5</v>
          </cell>
          <cell r="CZ132">
            <v>1</v>
          </cell>
          <cell r="DA132">
            <v>1</v>
          </cell>
          <cell r="DB132">
            <v>700</v>
          </cell>
          <cell r="DC132">
            <v>329</v>
          </cell>
          <cell r="DD132">
            <v>182</v>
          </cell>
          <cell r="DE132">
            <v>53</v>
          </cell>
          <cell r="DF132">
            <v>81</v>
          </cell>
          <cell r="DG132">
            <v>14</v>
          </cell>
          <cell r="DH132">
            <v>7</v>
          </cell>
          <cell r="DI132">
            <v>35</v>
          </cell>
        </row>
        <row r="133">
          <cell r="A133" t="str">
            <v>RS 082</v>
          </cell>
          <cell r="B133">
            <v>82</v>
          </cell>
          <cell r="C133" t="str">
            <v>C</v>
          </cell>
          <cell r="D133" t="str">
            <v>T</v>
          </cell>
          <cell r="E133" t="str">
            <v xml:space="preserve">Alimaunde (junction M1) - Lumbadzi River </v>
          </cell>
          <cell r="F133" t="str">
            <v>M14</v>
          </cell>
          <cell r="G133">
            <v>1</v>
          </cell>
          <cell r="H133">
            <v>25</v>
          </cell>
          <cell r="I133" t="str">
            <v>F</v>
          </cell>
          <cell r="J133" t="str">
            <v>LILONGWE</v>
          </cell>
          <cell r="K133">
            <v>6</v>
          </cell>
          <cell r="L133">
            <v>0</v>
          </cell>
          <cell r="W133">
            <v>92</v>
          </cell>
          <cell r="X133" t="str">
            <v>DS</v>
          </cell>
          <cell r="Y133">
            <v>150</v>
          </cell>
          <cell r="Z133" t="str">
            <v>SB</v>
          </cell>
          <cell r="AA133">
            <v>150</v>
          </cell>
          <cell r="AB133" t="str">
            <v>SB</v>
          </cell>
          <cell r="AC133">
            <v>7</v>
          </cell>
          <cell r="AD133" t="str">
            <v>VR</v>
          </cell>
          <cell r="AE133">
            <v>0</v>
          </cell>
          <cell r="AF133">
            <v>0</v>
          </cell>
          <cell r="AG133">
            <v>0</v>
          </cell>
          <cell r="AH133">
            <v>0</v>
          </cell>
          <cell r="AI133">
            <v>0</v>
          </cell>
          <cell r="AJ133">
            <v>0</v>
          </cell>
          <cell r="AK133">
            <v>0</v>
          </cell>
          <cell r="AL133">
            <v>0</v>
          </cell>
          <cell r="AM133">
            <v>1</v>
          </cell>
          <cell r="AN133" t="str">
            <v>never resealed</v>
          </cell>
          <cell r="BO133" t="str">
            <v>RS 082</v>
          </cell>
          <cell r="BP133">
            <v>25</v>
          </cell>
          <cell r="BQ133">
            <v>6.7</v>
          </cell>
          <cell r="BR133" t="str">
            <v>F</v>
          </cell>
          <cell r="BS133" t="str">
            <v>C</v>
          </cell>
          <cell r="BT133">
            <v>0</v>
          </cell>
          <cell r="BU133" t="str">
            <v>DS</v>
          </cell>
          <cell r="BV133" t="str">
            <v/>
          </cell>
          <cell r="BW133">
            <v>1</v>
          </cell>
          <cell r="BX133">
            <v>15</v>
          </cell>
          <cell r="BY133" t="str">
            <v xml:space="preserve"> </v>
          </cell>
          <cell r="BZ133">
            <v>1</v>
          </cell>
          <cell r="CA133">
            <v>7</v>
          </cell>
          <cell r="CB133">
            <v>1.677</v>
          </cell>
          <cell r="CC133">
            <v>3.56</v>
          </cell>
          <cell r="CD133">
            <v>6</v>
          </cell>
          <cell r="CE133">
            <v>0.05</v>
          </cell>
          <cell r="CF133">
            <v>0</v>
          </cell>
          <cell r="CG133">
            <v>6</v>
          </cell>
          <cell r="CH133">
            <v>0.05</v>
          </cell>
          <cell r="CI133">
            <v>0.5</v>
          </cell>
          <cell r="CJ133">
            <v>1.4925373134328358E-3</v>
          </cell>
          <cell r="CK133">
            <v>1.4925373134328358E-3</v>
          </cell>
          <cell r="CL133">
            <v>0</v>
          </cell>
          <cell r="CM133">
            <v>5.7864523536165326E-4</v>
          </cell>
          <cell r="CN133">
            <v>5.7864523536165326E-4</v>
          </cell>
          <cell r="CO133">
            <v>0</v>
          </cell>
          <cell r="CP133">
            <v>0</v>
          </cell>
          <cell r="CQ133">
            <v>3.5605786452353616</v>
          </cell>
          <cell r="CR133">
            <v>0</v>
          </cell>
          <cell r="CS133">
            <v>1</v>
          </cell>
          <cell r="CT133">
            <v>0</v>
          </cell>
          <cell r="CU133">
            <v>0</v>
          </cell>
          <cell r="CV133">
            <v>6</v>
          </cell>
          <cell r="CW133">
            <v>6</v>
          </cell>
          <cell r="CX133" t="str">
            <v xml:space="preserve"> </v>
          </cell>
          <cell r="CY133">
            <v>1.8</v>
          </cell>
          <cell r="CZ133">
            <v>1.2</v>
          </cell>
          <cell r="DA133">
            <v>1.2</v>
          </cell>
          <cell r="DB133">
            <v>500</v>
          </cell>
          <cell r="DC133">
            <v>235</v>
          </cell>
          <cell r="DD133">
            <v>130</v>
          </cell>
          <cell r="DE133">
            <v>38</v>
          </cell>
          <cell r="DF133">
            <v>58</v>
          </cell>
          <cell r="DG133">
            <v>10</v>
          </cell>
          <cell r="DH133">
            <v>5</v>
          </cell>
          <cell r="DI133">
            <v>25</v>
          </cell>
        </row>
        <row r="134">
          <cell r="A134" t="str">
            <v>RS 081</v>
          </cell>
          <cell r="B134">
            <v>81</v>
          </cell>
          <cell r="C134" t="str">
            <v>C</v>
          </cell>
          <cell r="D134" t="str">
            <v>T</v>
          </cell>
          <cell r="E134" t="str">
            <v>Lumbadzi River Bridge - Chezi</v>
          </cell>
          <cell r="F134" t="str">
            <v>M14</v>
          </cell>
          <cell r="G134">
            <v>2</v>
          </cell>
          <cell r="H134">
            <v>10.9</v>
          </cell>
          <cell r="I134" t="str">
            <v>F</v>
          </cell>
          <cell r="J134" t="str">
            <v>LILONGWE</v>
          </cell>
          <cell r="K134">
            <v>6</v>
          </cell>
          <cell r="L134">
            <v>0</v>
          </cell>
          <cell r="W134">
            <v>92</v>
          </cell>
          <cell r="X134" t="str">
            <v>DS</v>
          </cell>
          <cell r="Y134">
            <v>150</v>
          </cell>
          <cell r="Z134" t="str">
            <v>SB</v>
          </cell>
          <cell r="AA134">
            <v>150</v>
          </cell>
          <cell r="AB134" t="str">
            <v>SB</v>
          </cell>
          <cell r="AC134">
            <v>7</v>
          </cell>
          <cell r="AD134" t="str">
            <v>VR</v>
          </cell>
          <cell r="AE134">
            <v>0</v>
          </cell>
          <cell r="AF134">
            <v>0</v>
          </cell>
          <cell r="AG134">
            <v>0</v>
          </cell>
          <cell r="AH134">
            <v>0</v>
          </cell>
          <cell r="AI134">
            <v>0</v>
          </cell>
          <cell r="AJ134">
            <v>0</v>
          </cell>
          <cell r="AK134">
            <v>0</v>
          </cell>
          <cell r="AL134">
            <v>0</v>
          </cell>
          <cell r="AM134">
            <v>1</v>
          </cell>
          <cell r="AN134" t="str">
            <v>never resealed</v>
          </cell>
          <cell r="BO134" t="str">
            <v>RS 081</v>
          </cell>
          <cell r="BP134">
            <v>10.9</v>
          </cell>
          <cell r="BQ134">
            <v>6.7</v>
          </cell>
          <cell r="BR134" t="str">
            <v>F</v>
          </cell>
          <cell r="BS134" t="str">
            <v>C</v>
          </cell>
          <cell r="BT134">
            <v>0</v>
          </cell>
          <cell r="BU134" t="str">
            <v>DS</v>
          </cell>
          <cell r="BV134" t="str">
            <v/>
          </cell>
          <cell r="BW134">
            <v>1</v>
          </cell>
          <cell r="BX134">
            <v>15</v>
          </cell>
          <cell r="BY134" t="str">
            <v xml:space="preserve"> </v>
          </cell>
          <cell r="BZ134">
            <v>1</v>
          </cell>
          <cell r="CA134">
            <v>7</v>
          </cell>
          <cell r="CB134">
            <v>1.677</v>
          </cell>
          <cell r="CC134">
            <v>4.25</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4.25</v>
          </cell>
          <cell r="CR134">
            <v>0</v>
          </cell>
          <cell r="CS134">
            <v>1</v>
          </cell>
          <cell r="CT134">
            <v>0</v>
          </cell>
          <cell r="CU134">
            <v>0</v>
          </cell>
          <cell r="CV134">
            <v>6</v>
          </cell>
          <cell r="CW134">
            <v>6</v>
          </cell>
          <cell r="CX134" t="str">
            <v xml:space="preserve"> </v>
          </cell>
          <cell r="CY134">
            <v>1.2</v>
          </cell>
          <cell r="CZ134">
            <v>1.1000000000000001</v>
          </cell>
          <cell r="DA134">
            <v>1.2</v>
          </cell>
          <cell r="DB134">
            <v>400</v>
          </cell>
          <cell r="DC134">
            <v>188</v>
          </cell>
          <cell r="DD134">
            <v>104</v>
          </cell>
          <cell r="DE134">
            <v>30</v>
          </cell>
          <cell r="DF134">
            <v>46</v>
          </cell>
          <cell r="DG134">
            <v>8</v>
          </cell>
          <cell r="DH134">
            <v>4</v>
          </cell>
          <cell r="DI134">
            <v>20</v>
          </cell>
        </row>
        <row r="135">
          <cell r="A135" t="str">
            <v>RS 084</v>
          </cell>
          <cell r="B135">
            <v>84</v>
          </cell>
          <cell r="C135" t="str">
            <v>C</v>
          </cell>
          <cell r="D135" t="str">
            <v>T</v>
          </cell>
          <cell r="E135" t="str">
            <v>Chezi - Kachinchezo</v>
          </cell>
          <cell r="F135" t="str">
            <v>M14</v>
          </cell>
          <cell r="G135">
            <v>3</v>
          </cell>
          <cell r="H135">
            <v>9.6</v>
          </cell>
          <cell r="I135" t="str">
            <v>R</v>
          </cell>
          <cell r="J135" t="str">
            <v>DOWA</v>
          </cell>
          <cell r="K135">
            <v>6</v>
          </cell>
          <cell r="L135">
            <v>0</v>
          </cell>
          <cell r="W135">
            <v>92</v>
          </cell>
          <cell r="X135" t="str">
            <v>DS</v>
          </cell>
          <cell r="Y135">
            <v>150</v>
          </cell>
          <cell r="Z135" t="str">
            <v>SB</v>
          </cell>
          <cell r="AA135">
            <v>150</v>
          </cell>
          <cell r="AB135" t="str">
            <v>SB</v>
          </cell>
          <cell r="AC135">
            <v>7</v>
          </cell>
          <cell r="AD135" t="str">
            <v>VR</v>
          </cell>
          <cell r="AE135">
            <v>0</v>
          </cell>
          <cell r="AF135">
            <v>0</v>
          </cell>
          <cell r="AG135">
            <v>0</v>
          </cell>
          <cell r="AH135">
            <v>0</v>
          </cell>
          <cell r="AI135">
            <v>0</v>
          </cell>
          <cell r="AJ135">
            <v>0</v>
          </cell>
          <cell r="AK135">
            <v>0</v>
          </cell>
          <cell r="AL135">
            <v>0</v>
          </cell>
          <cell r="AM135">
            <v>1</v>
          </cell>
          <cell r="AN135" t="str">
            <v>never resealed</v>
          </cell>
          <cell r="BO135" t="str">
            <v>RS 084</v>
          </cell>
          <cell r="BP135">
            <v>9.6</v>
          </cell>
          <cell r="BQ135">
            <v>6.7</v>
          </cell>
          <cell r="BR135" t="str">
            <v>R</v>
          </cell>
          <cell r="BS135" t="str">
            <v>C</v>
          </cell>
          <cell r="BT135">
            <v>0</v>
          </cell>
          <cell r="BU135" t="str">
            <v>DS</v>
          </cell>
          <cell r="BV135" t="str">
            <v/>
          </cell>
          <cell r="BW135">
            <v>1</v>
          </cell>
          <cell r="BX135">
            <v>15</v>
          </cell>
          <cell r="BY135" t="str">
            <v xml:space="preserve"> </v>
          </cell>
          <cell r="BZ135">
            <v>1</v>
          </cell>
          <cell r="CA135">
            <v>7</v>
          </cell>
          <cell r="CB135">
            <v>1.677</v>
          </cell>
          <cell r="CC135">
            <v>3.66</v>
          </cell>
          <cell r="CD135">
            <v>0</v>
          </cell>
          <cell r="CE135">
            <v>0</v>
          </cell>
          <cell r="CF135">
            <v>0</v>
          </cell>
          <cell r="CG135">
            <v>0</v>
          </cell>
          <cell r="CH135">
            <v>0</v>
          </cell>
          <cell r="CI135">
            <v>0.1</v>
          </cell>
          <cell r="CJ135">
            <v>2.9850746268656722E-4</v>
          </cell>
          <cell r="CK135">
            <v>2.9850746268656722E-4</v>
          </cell>
          <cell r="CL135">
            <v>0</v>
          </cell>
          <cell r="CM135">
            <v>1.1572904707233067E-4</v>
          </cell>
          <cell r="CN135">
            <v>1.1572904707233067E-4</v>
          </cell>
          <cell r="CO135">
            <v>0</v>
          </cell>
          <cell r="CP135">
            <v>0</v>
          </cell>
          <cell r="CQ135">
            <v>3.6601157290470723</v>
          </cell>
          <cell r="CR135">
            <v>0</v>
          </cell>
          <cell r="CS135">
            <v>1</v>
          </cell>
          <cell r="CT135">
            <v>0</v>
          </cell>
          <cell r="CU135">
            <v>0</v>
          </cell>
          <cell r="CV135">
            <v>6</v>
          </cell>
          <cell r="CW135">
            <v>6</v>
          </cell>
          <cell r="CX135" t="str">
            <v xml:space="preserve"> </v>
          </cell>
          <cell r="CY135">
            <v>1.1000000000000001</v>
          </cell>
          <cell r="CZ135">
            <v>1.1000000000000001</v>
          </cell>
          <cell r="DA135">
            <v>1.1000000000000001</v>
          </cell>
          <cell r="DB135">
            <v>300</v>
          </cell>
          <cell r="DC135">
            <v>141</v>
          </cell>
          <cell r="DD135">
            <v>78</v>
          </cell>
          <cell r="DE135">
            <v>23</v>
          </cell>
          <cell r="DF135">
            <v>35</v>
          </cell>
          <cell r="DG135">
            <v>6</v>
          </cell>
          <cell r="DH135">
            <v>3</v>
          </cell>
          <cell r="DI135">
            <v>15</v>
          </cell>
        </row>
        <row r="136">
          <cell r="A136" t="str">
            <v>RS 216</v>
          </cell>
          <cell r="B136">
            <v>38</v>
          </cell>
          <cell r="C136" t="str">
            <v>C</v>
          </cell>
          <cell r="D136" t="str">
            <v>T</v>
          </cell>
          <cell r="E136" t="str">
            <v>Kachinchezo - Kanyenyeva</v>
          </cell>
          <cell r="F136" t="str">
            <v>M14</v>
          </cell>
          <cell r="G136">
            <v>4</v>
          </cell>
          <cell r="H136">
            <v>10.8</v>
          </cell>
          <cell r="I136" t="str">
            <v>R</v>
          </cell>
          <cell r="J136" t="str">
            <v>DOWA</v>
          </cell>
          <cell r="K136">
            <v>6</v>
          </cell>
          <cell r="L136" t="str">
            <v>Changed designation from M16 to M14</v>
          </cell>
          <cell r="W136">
            <v>92</v>
          </cell>
          <cell r="X136" t="str">
            <v>DS</v>
          </cell>
          <cell r="Y136">
            <v>150</v>
          </cell>
          <cell r="Z136" t="str">
            <v>SB</v>
          </cell>
          <cell r="AA136">
            <v>150</v>
          </cell>
          <cell r="AB136" t="str">
            <v>SB</v>
          </cell>
          <cell r="AC136">
            <v>7</v>
          </cell>
          <cell r="AD136" t="str">
            <v>VR</v>
          </cell>
          <cell r="AE136">
            <v>0</v>
          </cell>
          <cell r="AF136">
            <v>0</v>
          </cell>
          <cell r="AG136">
            <v>0</v>
          </cell>
          <cell r="AH136">
            <v>0</v>
          </cell>
          <cell r="AI136">
            <v>0</v>
          </cell>
          <cell r="AJ136">
            <v>0</v>
          </cell>
          <cell r="AK136">
            <v>0</v>
          </cell>
          <cell r="AL136">
            <v>0</v>
          </cell>
          <cell r="AM136">
            <v>1</v>
          </cell>
          <cell r="AN136" t="str">
            <v>never resealed</v>
          </cell>
          <cell r="BO136" t="str">
            <v>RS 216</v>
          </cell>
          <cell r="BP136">
            <v>10.8</v>
          </cell>
          <cell r="BQ136">
            <v>6.7</v>
          </cell>
          <cell r="BR136" t="str">
            <v>R</v>
          </cell>
          <cell r="BS136" t="str">
            <v>C</v>
          </cell>
          <cell r="BT136">
            <v>0</v>
          </cell>
          <cell r="BU136" t="str">
            <v>DS</v>
          </cell>
          <cell r="BV136" t="str">
            <v/>
          </cell>
          <cell r="BW136">
            <v>1</v>
          </cell>
          <cell r="BX136">
            <v>15</v>
          </cell>
          <cell r="BY136" t="str">
            <v xml:space="preserve"> </v>
          </cell>
          <cell r="BZ136">
            <v>1</v>
          </cell>
          <cell r="CA136">
            <v>7</v>
          </cell>
          <cell r="CB136">
            <v>1.677</v>
          </cell>
          <cell r="CC136">
            <v>3.81</v>
          </cell>
          <cell r="CD136">
            <v>0</v>
          </cell>
          <cell r="CE136">
            <v>0</v>
          </cell>
          <cell r="CF136">
            <v>0</v>
          </cell>
          <cell r="CG136">
            <v>0</v>
          </cell>
          <cell r="CH136">
            <v>0</v>
          </cell>
          <cell r="CI136">
            <v>0.1</v>
          </cell>
          <cell r="CJ136">
            <v>2.9850746268656722E-4</v>
          </cell>
          <cell r="CK136">
            <v>2.9850746268656722E-4</v>
          </cell>
          <cell r="CL136">
            <v>0</v>
          </cell>
          <cell r="CM136">
            <v>1.1572904707233067E-4</v>
          </cell>
          <cell r="CN136">
            <v>1.1572904707233067E-4</v>
          </cell>
          <cell r="CO136">
            <v>0</v>
          </cell>
          <cell r="CP136">
            <v>0</v>
          </cell>
          <cell r="CQ136">
            <v>3.8101157290470722</v>
          </cell>
          <cell r="CR136">
            <v>0</v>
          </cell>
          <cell r="CS136">
            <v>1</v>
          </cell>
          <cell r="CT136">
            <v>0</v>
          </cell>
          <cell r="CU136">
            <v>0</v>
          </cell>
          <cell r="CV136">
            <v>6</v>
          </cell>
          <cell r="CW136">
            <v>6</v>
          </cell>
          <cell r="CX136" t="str">
            <v xml:space="preserve"> </v>
          </cell>
          <cell r="CY136">
            <v>1.1000000000000001</v>
          </cell>
          <cell r="CZ136">
            <v>1.1000000000000001</v>
          </cell>
          <cell r="DA136">
            <v>1.1000000000000001</v>
          </cell>
          <cell r="DB136">
            <v>300</v>
          </cell>
          <cell r="DC136">
            <v>141</v>
          </cell>
          <cell r="DD136">
            <v>78</v>
          </cell>
          <cell r="DE136">
            <v>23</v>
          </cell>
          <cell r="DF136">
            <v>35</v>
          </cell>
          <cell r="DG136">
            <v>6</v>
          </cell>
          <cell r="DH136">
            <v>3</v>
          </cell>
          <cell r="DI136">
            <v>15</v>
          </cell>
        </row>
        <row r="137">
          <cell r="A137" t="str">
            <v>RS 221</v>
          </cell>
          <cell r="B137">
            <v>43</v>
          </cell>
          <cell r="C137" t="str">
            <v>C</v>
          </cell>
          <cell r="D137" t="str">
            <v>T</v>
          </cell>
          <cell r="E137" t="str">
            <v>Kanyenyeva - Chembe Railroad Bridge</v>
          </cell>
          <cell r="F137" t="str">
            <v>M14</v>
          </cell>
          <cell r="G137">
            <v>5</v>
          </cell>
          <cell r="H137">
            <v>1.8</v>
          </cell>
          <cell r="I137" t="str">
            <v>R</v>
          </cell>
          <cell r="J137" t="str">
            <v>DOWA</v>
          </cell>
          <cell r="K137">
            <v>6</v>
          </cell>
          <cell r="L137" t="str">
            <v xml:space="preserve">Changed designation from M16 to M14 </v>
          </cell>
          <cell r="W137">
            <v>92</v>
          </cell>
          <cell r="X137" t="str">
            <v>DS</v>
          </cell>
          <cell r="Y137">
            <v>150</v>
          </cell>
          <cell r="Z137" t="str">
            <v>SB</v>
          </cell>
          <cell r="AA137">
            <v>150</v>
          </cell>
          <cell r="AB137" t="str">
            <v>SB</v>
          </cell>
          <cell r="AC137">
            <v>7</v>
          </cell>
          <cell r="AD137" t="str">
            <v>VR</v>
          </cell>
          <cell r="AE137">
            <v>0</v>
          </cell>
          <cell r="AF137">
            <v>0</v>
          </cell>
          <cell r="AG137">
            <v>0</v>
          </cell>
          <cell r="AH137">
            <v>0</v>
          </cell>
          <cell r="AI137">
            <v>0</v>
          </cell>
          <cell r="AJ137">
            <v>0</v>
          </cell>
          <cell r="AK137">
            <v>0</v>
          </cell>
          <cell r="AL137">
            <v>0</v>
          </cell>
          <cell r="AM137">
            <v>1</v>
          </cell>
          <cell r="AN137" t="str">
            <v>never resealed</v>
          </cell>
          <cell r="BO137" t="str">
            <v>RS 221</v>
          </cell>
          <cell r="BP137">
            <v>1.8</v>
          </cell>
          <cell r="BQ137">
            <v>8</v>
          </cell>
          <cell r="BR137" t="str">
            <v>R</v>
          </cell>
          <cell r="BS137" t="str">
            <v>C</v>
          </cell>
          <cell r="BT137">
            <v>1</v>
          </cell>
          <cell r="BU137" t="str">
            <v>DS</v>
          </cell>
          <cell r="BV137" t="str">
            <v/>
          </cell>
          <cell r="BW137">
            <v>1</v>
          </cell>
          <cell r="BX137">
            <v>15</v>
          </cell>
          <cell r="BY137" t="str">
            <v xml:space="preserve"> </v>
          </cell>
          <cell r="BZ137">
            <v>1</v>
          </cell>
          <cell r="CA137">
            <v>7</v>
          </cell>
          <cell r="CB137">
            <v>1.677</v>
          </cell>
          <cell r="CC137">
            <v>3.8</v>
          </cell>
          <cell r="CD137">
            <v>0</v>
          </cell>
          <cell r="CE137">
            <v>0</v>
          </cell>
          <cell r="CF137">
            <v>0</v>
          </cell>
          <cell r="CG137">
            <v>0</v>
          </cell>
          <cell r="CH137">
            <v>0</v>
          </cell>
          <cell r="CI137">
            <v>0.15</v>
          </cell>
          <cell r="CJ137">
            <v>3.7499999999999995E-4</v>
          </cell>
          <cell r="CK137">
            <v>3.7499999999999995E-4</v>
          </cell>
          <cell r="CL137">
            <v>0</v>
          </cell>
          <cell r="CM137">
            <v>1.4538461538461537E-4</v>
          </cell>
          <cell r="CN137">
            <v>1.4538461538461537E-4</v>
          </cell>
          <cell r="CO137">
            <v>0</v>
          </cell>
          <cell r="CP137">
            <v>0</v>
          </cell>
          <cell r="CQ137">
            <v>3.8001453846153845</v>
          </cell>
          <cell r="CR137">
            <v>0</v>
          </cell>
          <cell r="CS137">
            <v>1</v>
          </cell>
          <cell r="CT137">
            <v>0</v>
          </cell>
          <cell r="CU137">
            <v>0</v>
          </cell>
          <cell r="CV137">
            <v>6</v>
          </cell>
          <cell r="CW137">
            <v>6</v>
          </cell>
          <cell r="CX137" t="str">
            <v xml:space="preserve"> </v>
          </cell>
          <cell r="CY137">
            <v>1.1000000000000001</v>
          </cell>
          <cell r="CZ137">
            <v>1.1000000000000001</v>
          </cell>
          <cell r="DA137">
            <v>1.1000000000000001</v>
          </cell>
          <cell r="DB137">
            <v>300</v>
          </cell>
          <cell r="DC137">
            <v>141</v>
          </cell>
          <cell r="DD137">
            <v>78</v>
          </cell>
          <cell r="DE137">
            <v>23</v>
          </cell>
          <cell r="DF137">
            <v>35</v>
          </cell>
          <cell r="DG137">
            <v>6</v>
          </cell>
          <cell r="DH137">
            <v>3</v>
          </cell>
          <cell r="DI137">
            <v>15</v>
          </cell>
        </row>
        <row r="138">
          <cell r="A138" t="str">
            <v>RS 060</v>
          </cell>
          <cell r="B138">
            <v>60</v>
          </cell>
          <cell r="C138" t="str">
            <v>C</v>
          </cell>
          <cell r="D138" t="str">
            <v>T</v>
          </cell>
          <cell r="E138" t="str">
            <v>Chembe Railroad Bridge - Makande</v>
          </cell>
          <cell r="F138" t="str">
            <v>M14</v>
          </cell>
          <cell r="G138">
            <v>6</v>
          </cell>
          <cell r="H138">
            <v>6.8</v>
          </cell>
          <cell r="I138" t="str">
            <v>F</v>
          </cell>
          <cell r="J138" t="str">
            <v>SALIMA</v>
          </cell>
          <cell r="K138">
            <v>6</v>
          </cell>
          <cell r="L138" t="str">
            <v>Changed designation from M5 to M14</v>
          </cell>
          <cell r="W138">
            <v>92</v>
          </cell>
          <cell r="X138" t="str">
            <v>DS</v>
          </cell>
          <cell r="Y138">
            <v>150</v>
          </cell>
          <cell r="Z138" t="str">
            <v>SB</v>
          </cell>
          <cell r="AA138">
            <v>150</v>
          </cell>
          <cell r="AB138" t="str">
            <v>SB</v>
          </cell>
          <cell r="AC138">
            <v>7</v>
          </cell>
          <cell r="AD138" t="str">
            <v>VR</v>
          </cell>
          <cell r="AE138">
            <v>0</v>
          </cell>
          <cell r="AF138">
            <v>0</v>
          </cell>
          <cell r="AG138">
            <v>0</v>
          </cell>
          <cell r="AH138">
            <v>0</v>
          </cell>
          <cell r="AI138">
            <v>0</v>
          </cell>
          <cell r="AJ138">
            <v>0</v>
          </cell>
          <cell r="AK138">
            <v>0</v>
          </cell>
          <cell r="AL138">
            <v>0</v>
          </cell>
          <cell r="AM138">
            <v>1</v>
          </cell>
          <cell r="AN138" t="str">
            <v>never resealed</v>
          </cell>
          <cell r="BO138" t="str">
            <v>RS 060</v>
          </cell>
          <cell r="BP138">
            <v>6.8</v>
          </cell>
          <cell r="BQ138">
            <v>6.7</v>
          </cell>
          <cell r="BR138" t="str">
            <v>F</v>
          </cell>
          <cell r="BS138" t="str">
            <v>C</v>
          </cell>
          <cell r="BT138">
            <v>0</v>
          </cell>
          <cell r="BU138" t="str">
            <v>DS</v>
          </cell>
          <cell r="BV138" t="str">
            <v/>
          </cell>
          <cell r="BW138">
            <v>1</v>
          </cell>
          <cell r="BX138">
            <v>15</v>
          </cell>
          <cell r="BY138" t="str">
            <v xml:space="preserve"> </v>
          </cell>
          <cell r="BZ138">
            <v>1</v>
          </cell>
          <cell r="CA138">
            <v>7</v>
          </cell>
          <cell r="CB138">
            <v>1.677</v>
          </cell>
          <cell r="CC138">
            <v>4.38</v>
          </cell>
          <cell r="CD138">
            <v>0</v>
          </cell>
          <cell r="CE138">
            <v>0</v>
          </cell>
          <cell r="CF138">
            <v>0</v>
          </cell>
          <cell r="CG138">
            <v>0</v>
          </cell>
          <cell r="CH138">
            <v>0</v>
          </cell>
          <cell r="CI138">
            <v>0.2</v>
          </cell>
          <cell r="CJ138">
            <v>5.9701492537313444E-4</v>
          </cell>
          <cell r="CK138">
            <v>5.9701492537313444E-4</v>
          </cell>
          <cell r="CL138">
            <v>0</v>
          </cell>
          <cell r="CM138">
            <v>2.3145809414466134E-4</v>
          </cell>
          <cell r="CN138">
            <v>2.3145809414466134E-4</v>
          </cell>
          <cell r="CO138">
            <v>0</v>
          </cell>
          <cell r="CP138">
            <v>0</v>
          </cell>
          <cell r="CQ138">
            <v>4.3802314580941442</v>
          </cell>
          <cell r="CR138">
            <v>0</v>
          </cell>
          <cell r="CS138">
            <v>1</v>
          </cell>
          <cell r="CT138">
            <v>0</v>
          </cell>
          <cell r="CU138">
            <v>0</v>
          </cell>
          <cell r="CV138">
            <v>6</v>
          </cell>
          <cell r="CW138">
            <v>6</v>
          </cell>
          <cell r="CX138" t="str">
            <v xml:space="preserve"> </v>
          </cell>
          <cell r="CY138">
            <v>1.1000000000000001</v>
          </cell>
          <cell r="CZ138">
            <v>1.1000000000000001</v>
          </cell>
          <cell r="DA138">
            <v>1.1000000000000001</v>
          </cell>
          <cell r="DB138">
            <v>300</v>
          </cell>
          <cell r="DC138">
            <v>141</v>
          </cell>
          <cell r="DD138">
            <v>78</v>
          </cell>
          <cell r="DE138">
            <v>23</v>
          </cell>
          <cell r="DF138">
            <v>35</v>
          </cell>
          <cell r="DG138">
            <v>6</v>
          </cell>
          <cell r="DH138">
            <v>3</v>
          </cell>
          <cell r="DI138">
            <v>15</v>
          </cell>
        </row>
        <row r="139">
          <cell r="A139" t="str">
            <v>RS 045</v>
          </cell>
          <cell r="B139">
            <v>45</v>
          </cell>
          <cell r="C139" t="str">
            <v>C</v>
          </cell>
          <cell r="D139" t="str">
            <v>T</v>
          </cell>
          <cell r="E139" t="str">
            <v>Makande - Kaphatenga</v>
          </cell>
          <cell r="F139" t="str">
            <v>M14</v>
          </cell>
          <cell r="G139">
            <v>7</v>
          </cell>
          <cell r="H139">
            <v>4.5999999999999996</v>
          </cell>
          <cell r="I139" t="str">
            <v>F</v>
          </cell>
          <cell r="J139" t="str">
            <v>SALIMA</v>
          </cell>
          <cell r="K139">
            <v>6</v>
          </cell>
          <cell r="L139" t="str">
            <v>Changed designation from M5 to M14</v>
          </cell>
          <cell r="W139">
            <v>92</v>
          </cell>
          <cell r="X139" t="str">
            <v>DS</v>
          </cell>
          <cell r="Y139">
            <v>150</v>
          </cell>
          <cell r="Z139" t="str">
            <v>SB</v>
          </cell>
          <cell r="AA139">
            <v>150</v>
          </cell>
          <cell r="AB139" t="str">
            <v>SB</v>
          </cell>
          <cell r="AC139">
            <v>7</v>
          </cell>
          <cell r="AD139" t="str">
            <v>VR</v>
          </cell>
          <cell r="AE139">
            <v>0</v>
          </cell>
          <cell r="AF139">
            <v>0</v>
          </cell>
          <cell r="AG139">
            <v>0</v>
          </cell>
          <cell r="AH139">
            <v>0</v>
          </cell>
          <cell r="AI139">
            <v>0</v>
          </cell>
          <cell r="AJ139">
            <v>0</v>
          </cell>
          <cell r="AK139">
            <v>0</v>
          </cell>
          <cell r="AL139">
            <v>0</v>
          </cell>
          <cell r="AM139">
            <v>1</v>
          </cell>
          <cell r="AN139" t="str">
            <v>never resealed</v>
          </cell>
          <cell r="BO139" t="str">
            <v>RS 045</v>
          </cell>
          <cell r="BP139">
            <v>4.5999999999999996</v>
          </cell>
          <cell r="BQ139">
            <v>6.7</v>
          </cell>
          <cell r="BR139" t="str">
            <v>F</v>
          </cell>
          <cell r="BS139" t="str">
            <v>C</v>
          </cell>
          <cell r="BT139">
            <v>0</v>
          </cell>
          <cell r="BU139" t="str">
            <v>DS</v>
          </cell>
          <cell r="BV139" t="str">
            <v/>
          </cell>
          <cell r="BW139">
            <v>1</v>
          </cell>
          <cell r="BX139">
            <v>15</v>
          </cell>
          <cell r="BY139" t="str">
            <v xml:space="preserve"> </v>
          </cell>
          <cell r="BZ139">
            <v>1</v>
          </cell>
          <cell r="CA139">
            <v>7</v>
          </cell>
          <cell r="CB139">
            <v>1.677</v>
          </cell>
          <cell r="CC139">
            <v>4</v>
          </cell>
          <cell r="CD139">
            <v>0</v>
          </cell>
          <cell r="CE139">
            <v>0</v>
          </cell>
          <cell r="CF139">
            <v>0</v>
          </cell>
          <cell r="CG139">
            <v>0</v>
          </cell>
          <cell r="CH139">
            <v>0</v>
          </cell>
          <cell r="CI139">
            <v>0.1</v>
          </cell>
          <cell r="CJ139">
            <v>2.9850746268656722E-4</v>
          </cell>
          <cell r="CK139">
            <v>2.9850746268656722E-4</v>
          </cell>
          <cell r="CL139">
            <v>0</v>
          </cell>
          <cell r="CM139">
            <v>1.1572904707233067E-4</v>
          </cell>
          <cell r="CN139">
            <v>1.1572904707233067E-4</v>
          </cell>
          <cell r="CO139">
            <v>0</v>
          </cell>
          <cell r="CP139">
            <v>0</v>
          </cell>
          <cell r="CQ139">
            <v>4.0001157290470726</v>
          </cell>
          <cell r="CR139">
            <v>0</v>
          </cell>
          <cell r="CS139">
            <v>1</v>
          </cell>
          <cell r="CT139">
            <v>0</v>
          </cell>
          <cell r="CU139">
            <v>0</v>
          </cell>
          <cell r="CV139">
            <v>6</v>
          </cell>
          <cell r="CW139">
            <v>6</v>
          </cell>
          <cell r="CX139" t="str">
            <v xml:space="preserve"> </v>
          </cell>
          <cell r="CY139">
            <v>1.1000000000000001</v>
          </cell>
          <cell r="CZ139">
            <v>1.1000000000000001</v>
          </cell>
          <cell r="DA139">
            <v>1.1000000000000001</v>
          </cell>
          <cell r="DB139">
            <v>300</v>
          </cell>
          <cell r="DC139">
            <v>141</v>
          </cell>
          <cell r="DD139">
            <v>78</v>
          </cell>
          <cell r="DE139">
            <v>23</v>
          </cell>
          <cell r="DF139">
            <v>35</v>
          </cell>
          <cell r="DG139">
            <v>6</v>
          </cell>
          <cell r="DH139">
            <v>3</v>
          </cell>
          <cell r="DI139">
            <v>15</v>
          </cell>
        </row>
        <row r="140">
          <cell r="A140" t="str">
            <v>RS 260</v>
          </cell>
          <cell r="B140">
            <v>82</v>
          </cell>
          <cell r="C140" t="str">
            <v>C</v>
          </cell>
          <cell r="D140" t="str">
            <v>T</v>
          </cell>
          <cell r="E140" t="str">
            <v>Chiwengo - Kasungu</v>
          </cell>
          <cell r="F140" t="str">
            <v>M18</v>
          </cell>
          <cell r="G140">
            <v>1</v>
          </cell>
          <cell r="H140">
            <v>9.4</v>
          </cell>
          <cell r="I140" t="str">
            <v>F</v>
          </cell>
          <cell r="J140" t="str">
            <v>KASUNGU</v>
          </cell>
          <cell r="K140">
            <v>5</v>
          </cell>
          <cell r="L140" t="str">
            <v xml:space="preserve">Changed designation from S120 to M18 </v>
          </cell>
          <cell r="W140">
            <v>97</v>
          </cell>
          <cell r="X140" t="str">
            <v>DS</v>
          </cell>
          <cell r="Y140">
            <v>150</v>
          </cell>
          <cell r="Z140" t="str">
            <v>GR</v>
          </cell>
          <cell r="AA140">
            <v>100</v>
          </cell>
          <cell r="AB140" t="str">
            <v>GR</v>
          </cell>
          <cell r="AC140">
            <v>5</v>
          </cell>
          <cell r="AD140" t="str">
            <v>AM</v>
          </cell>
          <cell r="AE140">
            <v>0</v>
          </cell>
          <cell r="AF140">
            <v>0</v>
          </cell>
          <cell r="AG140">
            <v>0</v>
          </cell>
          <cell r="AH140">
            <v>0</v>
          </cell>
          <cell r="AI140">
            <v>0</v>
          </cell>
          <cell r="AJ140">
            <v>0</v>
          </cell>
          <cell r="AK140">
            <v>0</v>
          </cell>
          <cell r="AL140">
            <v>0</v>
          </cell>
          <cell r="AM140">
            <v>1</v>
          </cell>
          <cell r="AN140" t="str">
            <v>never resealed</v>
          </cell>
          <cell r="BO140" t="str">
            <v>RS 260</v>
          </cell>
          <cell r="BP140">
            <v>9.4</v>
          </cell>
          <cell r="BQ140">
            <v>6.7</v>
          </cell>
          <cell r="BR140" t="str">
            <v>F</v>
          </cell>
          <cell r="BS140">
            <v>0</v>
          </cell>
          <cell r="BT140">
            <v>0</v>
          </cell>
          <cell r="BU140" t="str">
            <v>DS</v>
          </cell>
          <cell r="BV140" t="str">
            <v/>
          </cell>
          <cell r="BW140">
            <v>1</v>
          </cell>
          <cell r="BX140">
            <v>15</v>
          </cell>
          <cell r="BY140" t="str">
            <v xml:space="preserve"> </v>
          </cell>
          <cell r="BZ140">
            <v>1</v>
          </cell>
          <cell r="CA140">
            <v>5</v>
          </cell>
          <cell r="CB140">
            <v>1.077</v>
          </cell>
          <cell r="CC140">
            <v>2.8</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2.8</v>
          </cell>
          <cell r="CR140">
            <v>0</v>
          </cell>
          <cell r="CS140">
            <v>1</v>
          </cell>
          <cell r="CT140">
            <v>0</v>
          </cell>
          <cell r="CU140">
            <v>0</v>
          </cell>
          <cell r="CV140">
            <v>1</v>
          </cell>
          <cell r="CW140">
            <v>1</v>
          </cell>
          <cell r="CX140" t="str">
            <v xml:space="preserve"> </v>
          </cell>
          <cell r="CY140">
            <v>1</v>
          </cell>
          <cell r="CZ140">
            <v>1</v>
          </cell>
          <cell r="DA140">
            <v>1</v>
          </cell>
          <cell r="DB140">
            <v>100</v>
          </cell>
          <cell r="DC140">
            <v>47</v>
          </cell>
          <cell r="DD140">
            <v>26</v>
          </cell>
          <cell r="DE140">
            <v>8</v>
          </cell>
          <cell r="DF140">
            <v>12</v>
          </cell>
          <cell r="DG140">
            <v>2</v>
          </cell>
          <cell r="DH140">
            <v>1</v>
          </cell>
          <cell r="DI140">
            <v>5</v>
          </cell>
        </row>
        <row r="141">
          <cell r="A141" t="str">
            <v>RS 008</v>
          </cell>
          <cell r="B141" t="str">
            <v>8</v>
          </cell>
          <cell r="C141" t="str">
            <v>N</v>
          </cell>
          <cell r="D141" t="str">
            <v>T</v>
          </cell>
          <cell r="E141" t="str">
            <v>Bwengu (junction M1) - Njakwa</v>
          </cell>
          <cell r="F141" t="str">
            <v>M24</v>
          </cell>
          <cell r="G141">
            <v>1</v>
          </cell>
          <cell r="H141">
            <v>1.5</v>
          </cell>
          <cell r="I141" t="str">
            <v>R</v>
          </cell>
          <cell r="J141" t="str">
            <v>RUMPHI</v>
          </cell>
          <cell r="K141">
            <v>3</v>
          </cell>
          <cell r="L141">
            <v>0</v>
          </cell>
          <cell r="W141">
            <v>80</v>
          </cell>
          <cell r="X141" t="str">
            <v>DS</v>
          </cell>
          <cell r="Y141">
            <v>150</v>
          </cell>
          <cell r="Z141" t="str">
            <v>SB</v>
          </cell>
          <cell r="AA141">
            <v>100</v>
          </cell>
          <cell r="AB141" t="str">
            <v>GR</v>
          </cell>
          <cell r="AC141">
            <v>13</v>
          </cell>
          <cell r="AD141" t="str">
            <v>VR</v>
          </cell>
          <cell r="AE141">
            <v>87</v>
          </cell>
          <cell r="AF141" t="str">
            <v>SR</v>
          </cell>
          <cell r="AG141" t="str">
            <v>ST</v>
          </cell>
          <cell r="AH141">
            <v>10</v>
          </cell>
          <cell r="AI141">
            <v>0</v>
          </cell>
          <cell r="AJ141">
            <v>0</v>
          </cell>
          <cell r="AK141">
            <v>0</v>
          </cell>
          <cell r="AL141">
            <v>0</v>
          </cell>
          <cell r="AM141">
            <v>4</v>
          </cell>
          <cell r="AN141">
            <v>0</v>
          </cell>
          <cell r="BO141" t="str">
            <v>RS 008</v>
          </cell>
          <cell r="BP141">
            <v>1.5</v>
          </cell>
          <cell r="BQ141">
            <v>6.7</v>
          </cell>
          <cell r="BR141" t="str">
            <v>R</v>
          </cell>
          <cell r="BS141">
            <v>0</v>
          </cell>
          <cell r="BT141">
            <v>0</v>
          </cell>
          <cell r="BU141" t="str">
            <v>ST</v>
          </cell>
          <cell r="BV141" t="str">
            <v>DS</v>
          </cell>
          <cell r="BW141">
            <v>4</v>
          </cell>
          <cell r="BX141">
            <v>10</v>
          </cell>
          <cell r="BY141">
            <v>15</v>
          </cell>
          <cell r="BZ141">
            <v>1</v>
          </cell>
          <cell r="CA141">
            <v>13</v>
          </cell>
          <cell r="CB141">
            <v>1.3540000000000001</v>
          </cell>
          <cell r="CC141">
            <v>5.5</v>
          </cell>
          <cell r="CD141">
            <v>80</v>
          </cell>
          <cell r="CE141">
            <v>30</v>
          </cell>
          <cell r="CF141">
            <v>15</v>
          </cell>
          <cell r="CG141">
            <v>65</v>
          </cell>
          <cell r="CH141">
            <v>15</v>
          </cell>
          <cell r="CI141">
            <v>85</v>
          </cell>
          <cell r="CJ141">
            <v>0.2537313432835821</v>
          </cell>
          <cell r="CK141">
            <v>10</v>
          </cell>
          <cell r="CL141">
            <v>15</v>
          </cell>
          <cell r="CM141">
            <v>0.29506314580941445</v>
          </cell>
          <cell r="CN141">
            <v>0.29506314580941445</v>
          </cell>
          <cell r="CO141">
            <v>0</v>
          </cell>
          <cell r="CP141">
            <v>0</v>
          </cell>
          <cell r="CQ141">
            <v>5.7950631458094142</v>
          </cell>
          <cell r="CR141">
            <v>5</v>
          </cell>
          <cell r="CS141">
            <v>1</v>
          </cell>
          <cell r="CT141">
            <v>0</v>
          </cell>
          <cell r="CU141">
            <v>0</v>
          </cell>
          <cell r="CV141">
            <v>11</v>
          </cell>
          <cell r="CW141">
            <v>18</v>
          </cell>
          <cell r="CX141">
            <v>36</v>
          </cell>
          <cell r="CY141">
            <v>2</v>
          </cell>
          <cell r="CZ141">
            <v>2</v>
          </cell>
          <cell r="DA141">
            <v>2</v>
          </cell>
          <cell r="DB141">
            <v>119</v>
          </cell>
          <cell r="DC141">
            <v>56</v>
          </cell>
          <cell r="DD141">
            <v>31</v>
          </cell>
          <cell r="DE141">
            <v>9</v>
          </cell>
          <cell r="DF141">
            <v>14</v>
          </cell>
          <cell r="DG141">
            <v>3</v>
          </cell>
          <cell r="DH141">
            <v>2</v>
          </cell>
          <cell r="DI141">
            <v>6</v>
          </cell>
        </row>
        <row r="142">
          <cell r="A142" t="str">
            <v>RS 009</v>
          </cell>
          <cell r="B142" t="str">
            <v>9</v>
          </cell>
          <cell r="C142" t="str">
            <v>N</v>
          </cell>
          <cell r="D142" t="str">
            <v>T</v>
          </cell>
          <cell r="E142" t="str">
            <v>Njakwa - Rumphi</v>
          </cell>
          <cell r="F142" t="str">
            <v>M24</v>
          </cell>
          <cell r="G142">
            <v>2</v>
          </cell>
          <cell r="H142">
            <v>8.5</v>
          </cell>
          <cell r="I142" t="str">
            <v>R</v>
          </cell>
          <cell r="J142" t="str">
            <v>RUMPHI</v>
          </cell>
          <cell r="K142">
            <v>3</v>
          </cell>
          <cell r="L142">
            <v>0</v>
          </cell>
          <cell r="W142">
            <v>80</v>
          </cell>
          <cell r="X142" t="str">
            <v>DS</v>
          </cell>
          <cell r="Y142">
            <v>150</v>
          </cell>
          <cell r="Z142" t="str">
            <v>SB</v>
          </cell>
          <cell r="AA142">
            <v>100</v>
          </cell>
          <cell r="AB142" t="str">
            <v>GR</v>
          </cell>
          <cell r="AC142">
            <v>13</v>
          </cell>
          <cell r="AD142" t="str">
            <v>VR</v>
          </cell>
          <cell r="AE142">
            <v>87</v>
          </cell>
          <cell r="AF142" t="str">
            <v>SR</v>
          </cell>
          <cell r="AG142" t="str">
            <v>ST</v>
          </cell>
          <cell r="AH142">
            <v>10</v>
          </cell>
          <cell r="AI142">
            <v>0</v>
          </cell>
          <cell r="AJ142">
            <v>0</v>
          </cell>
          <cell r="AK142">
            <v>0</v>
          </cell>
          <cell r="AL142">
            <v>0</v>
          </cell>
          <cell r="AM142">
            <v>4</v>
          </cell>
          <cell r="AN142">
            <v>0</v>
          </cell>
          <cell r="BO142" t="str">
            <v>RS 009</v>
          </cell>
          <cell r="BP142">
            <v>8.5</v>
          </cell>
          <cell r="BQ142">
            <v>6.7</v>
          </cell>
          <cell r="BR142" t="str">
            <v>R</v>
          </cell>
          <cell r="BS142">
            <v>0</v>
          </cell>
          <cell r="BT142">
            <v>0</v>
          </cell>
          <cell r="BU142" t="str">
            <v>ST</v>
          </cell>
          <cell r="BV142" t="str">
            <v>DS</v>
          </cell>
          <cell r="BW142">
            <v>4</v>
          </cell>
          <cell r="BX142">
            <v>10</v>
          </cell>
          <cell r="BY142">
            <v>15</v>
          </cell>
          <cell r="BZ142">
            <v>1</v>
          </cell>
          <cell r="CA142">
            <v>13</v>
          </cell>
          <cell r="CB142">
            <v>1.3540000000000001</v>
          </cell>
          <cell r="CC142">
            <v>5.5</v>
          </cell>
          <cell r="CD142">
            <v>70</v>
          </cell>
          <cell r="CE142">
            <v>40</v>
          </cell>
          <cell r="CF142">
            <v>25</v>
          </cell>
          <cell r="CG142">
            <v>45</v>
          </cell>
          <cell r="CH142">
            <v>15</v>
          </cell>
          <cell r="CI142">
            <v>90</v>
          </cell>
          <cell r="CJ142">
            <v>0.26865671641791045</v>
          </cell>
          <cell r="CK142">
            <v>10</v>
          </cell>
          <cell r="CL142">
            <v>25</v>
          </cell>
          <cell r="CM142">
            <v>0.36685419058553392</v>
          </cell>
          <cell r="CN142">
            <v>0.36685419058553392</v>
          </cell>
          <cell r="CO142">
            <v>0</v>
          </cell>
          <cell r="CP142">
            <v>0</v>
          </cell>
          <cell r="CQ142">
            <v>5.866854190585534</v>
          </cell>
          <cell r="CR142">
            <v>5</v>
          </cell>
          <cell r="CS142">
            <v>1</v>
          </cell>
          <cell r="CT142">
            <v>0</v>
          </cell>
          <cell r="CU142">
            <v>0</v>
          </cell>
          <cell r="CV142">
            <v>11</v>
          </cell>
          <cell r="CW142">
            <v>18</v>
          </cell>
          <cell r="CX142">
            <v>36</v>
          </cell>
          <cell r="CY142">
            <v>2</v>
          </cell>
          <cell r="CZ142">
            <v>2</v>
          </cell>
          <cell r="DA142">
            <v>2</v>
          </cell>
          <cell r="DB142">
            <v>119</v>
          </cell>
          <cell r="DC142">
            <v>56</v>
          </cell>
          <cell r="DD142">
            <v>31</v>
          </cell>
          <cell r="DE142">
            <v>9</v>
          </cell>
          <cell r="DF142">
            <v>14</v>
          </cell>
          <cell r="DG142">
            <v>3</v>
          </cell>
          <cell r="DH142">
            <v>2</v>
          </cell>
          <cell r="DI142">
            <v>6</v>
          </cell>
        </row>
        <row r="143">
          <cell r="A143" t="str">
            <v>RS 592</v>
          </cell>
          <cell r="B143">
            <v>414</v>
          </cell>
          <cell r="C143" t="str">
            <v>C</v>
          </cell>
          <cell r="D143" t="str">
            <v>T</v>
          </cell>
          <cell r="E143" t="str">
            <v>Kia - Kia Turn Off (Lilongwe airport road)</v>
          </cell>
          <cell r="F143" t="str">
            <v>M30</v>
          </cell>
          <cell r="G143">
            <v>1</v>
          </cell>
          <cell r="H143">
            <v>4.3</v>
          </cell>
          <cell r="I143" t="str">
            <v>F</v>
          </cell>
          <cell r="J143" t="str">
            <v>LILONGWE</v>
          </cell>
          <cell r="K143">
            <v>6</v>
          </cell>
          <cell r="L143" t="str">
            <v>Changed designation from T361 to M30</v>
          </cell>
          <cell r="W143">
            <v>85</v>
          </cell>
          <cell r="X143" t="str">
            <v>DS</v>
          </cell>
          <cell r="Y143">
            <v>150</v>
          </cell>
          <cell r="Z143" t="str">
            <v>GR</v>
          </cell>
          <cell r="AA143">
            <v>100</v>
          </cell>
          <cell r="AB143" t="str">
            <v>GR</v>
          </cell>
          <cell r="AC143">
            <v>25</v>
          </cell>
          <cell r="AD143" t="str">
            <v>PM</v>
          </cell>
          <cell r="AE143">
            <v>0</v>
          </cell>
          <cell r="AF143">
            <v>0</v>
          </cell>
          <cell r="AG143">
            <v>0</v>
          </cell>
          <cell r="AH143">
            <v>0</v>
          </cell>
          <cell r="AI143">
            <v>0</v>
          </cell>
          <cell r="AJ143">
            <v>0</v>
          </cell>
          <cell r="AK143">
            <v>0</v>
          </cell>
          <cell r="AL143">
            <v>0</v>
          </cell>
          <cell r="AM143">
            <v>1</v>
          </cell>
          <cell r="AN143">
            <v>0</v>
          </cell>
          <cell r="BO143" t="str">
            <v>RS 592</v>
          </cell>
          <cell r="BP143">
            <v>4.3</v>
          </cell>
          <cell r="BQ143">
            <v>6.7</v>
          </cell>
          <cell r="BR143" t="str">
            <v>F</v>
          </cell>
          <cell r="BS143">
            <v>0</v>
          </cell>
          <cell r="BT143">
            <v>0</v>
          </cell>
          <cell r="BU143" t="str">
            <v>DS</v>
          </cell>
          <cell r="BV143" t="str">
            <v/>
          </cell>
          <cell r="BW143">
            <v>1</v>
          </cell>
          <cell r="BX143">
            <v>15</v>
          </cell>
          <cell r="BY143" t="str">
            <v xml:space="preserve"> </v>
          </cell>
          <cell r="BZ143">
            <v>1</v>
          </cell>
          <cell r="CA143">
            <v>25</v>
          </cell>
          <cell r="CB143">
            <v>1.077</v>
          </cell>
          <cell r="CC143">
            <v>3.55</v>
          </cell>
          <cell r="CD143">
            <v>15</v>
          </cell>
          <cell r="CE143">
            <v>0</v>
          </cell>
          <cell r="CF143">
            <v>0</v>
          </cell>
          <cell r="CG143">
            <v>15</v>
          </cell>
          <cell r="CH143">
            <v>0</v>
          </cell>
          <cell r="CI143">
            <v>0</v>
          </cell>
          <cell r="CJ143">
            <v>0</v>
          </cell>
          <cell r="CK143">
            <v>0</v>
          </cell>
          <cell r="CL143">
            <v>0</v>
          </cell>
          <cell r="CM143">
            <v>0</v>
          </cell>
          <cell r="CN143">
            <v>0</v>
          </cell>
          <cell r="CO143">
            <v>0</v>
          </cell>
          <cell r="CP143">
            <v>0</v>
          </cell>
          <cell r="CQ143">
            <v>3.55</v>
          </cell>
          <cell r="CR143">
            <v>1</v>
          </cell>
          <cell r="CS143">
            <v>0</v>
          </cell>
          <cell r="CT143">
            <v>0</v>
          </cell>
          <cell r="CU143">
            <v>0</v>
          </cell>
          <cell r="CV143">
            <v>13</v>
          </cell>
          <cell r="CW143">
            <v>13</v>
          </cell>
          <cell r="CX143" t="str">
            <v xml:space="preserve"> </v>
          </cell>
          <cell r="CY143">
            <v>1</v>
          </cell>
          <cell r="CZ143">
            <v>1</v>
          </cell>
          <cell r="DA143">
            <v>1</v>
          </cell>
          <cell r="DB143">
            <v>500</v>
          </cell>
          <cell r="DC143">
            <v>235</v>
          </cell>
          <cell r="DD143">
            <v>130</v>
          </cell>
          <cell r="DE143">
            <v>38</v>
          </cell>
          <cell r="DF143">
            <v>58</v>
          </cell>
          <cell r="DG143">
            <v>10</v>
          </cell>
          <cell r="DH143">
            <v>5</v>
          </cell>
          <cell r="DI143">
            <v>25</v>
          </cell>
        </row>
        <row r="144">
          <cell r="A144" t="str">
            <v>RS 194</v>
          </cell>
          <cell r="B144">
            <v>16</v>
          </cell>
          <cell r="C144" t="str">
            <v>N</v>
          </cell>
          <cell r="D144" t="str">
            <v>T</v>
          </cell>
          <cell r="E144" t="str">
            <v>Chilumba Jetty - junction M1</v>
          </cell>
          <cell r="F144" t="str">
            <v>S102</v>
          </cell>
          <cell r="G144">
            <v>1</v>
          </cell>
          <cell r="H144">
            <v>5.9</v>
          </cell>
          <cell r="I144" t="str">
            <v>F</v>
          </cell>
          <cell r="J144" t="str">
            <v>KARONGA</v>
          </cell>
          <cell r="K144">
            <v>2</v>
          </cell>
          <cell r="L144">
            <v>0</v>
          </cell>
          <cell r="W144">
            <v>80</v>
          </cell>
          <cell r="X144" t="str">
            <v>ST</v>
          </cell>
          <cell r="Y144">
            <v>100</v>
          </cell>
          <cell r="Z144" t="str">
            <v>GR</v>
          </cell>
          <cell r="AA144">
            <v>100</v>
          </cell>
          <cell r="AB144" t="str">
            <v>GR</v>
          </cell>
          <cell r="AC144">
            <v>10</v>
          </cell>
          <cell r="AD144" t="str">
            <v>PM</v>
          </cell>
          <cell r="AE144">
            <v>0</v>
          </cell>
          <cell r="AF144">
            <v>0</v>
          </cell>
          <cell r="AG144">
            <v>0</v>
          </cell>
          <cell r="AH144">
            <v>0</v>
          </cell>
          <cell r="AI144">
            <v>0</v>
          </cell>
          <cell r="AJ144">
            <v>0</v>
          </cell>
          <cell r="AK144">
            <v>0</v>
          </cell>
          <cell r="AL144">
            <v>0</v>
          </cell>
          <cell r="AM144">
            <v>1</v>
          </cell>
          <cell r="AN144">
            <v>0</v>
          </cell>
          <cell r="BO144" t="str">
            <v>RS 194</v>
          </cell>
          <cell r="BP144">
            <v>5.9</v>
          </cell>
          <cell r="BQ144">
            <v>5.5</v>
          </cell>
          <cell r="BR144" t="str">
            <v>F</v>
          </cell>
          <cell r="BS144">
            <v>0</v>
          </cell>
          <cell r="BT144">
            <v>0</v>
          </cell>
          <cell r="BU144" t="str">
            <v>ST</v>
          </cell>
          <cell r="BV144" t="str">
            <v/>
          </cell>
          <cell r="BW144">
            <v>1</v>
          </cell>
          <cell r="BX144">
            <v>10</v>
          </cell>
          <cell r="BY144" t="str">
            <v xml:space="preserve"> </v>
          </cell>
          <cell r="BZ144">
            <v>1</v>
          </cell>
          <cell r="CA144">
            <v>10</v>
          </cell>
          <cell r="CB144">
            <v>0.90800000000000003</v>
          </cell>
          <cell r="CC144">
            <v>7.65</v>
          </cell>
          <cell r="CD144">
            <v>75</v>
          </cell>
          <cell r="CE144">
            <v>60</v>
          </cell>
          <cell r="CF144">
            <v>45</v>
          </cell>
          <cell r="CG144">
            <v>30</v>
          </cell>
          <cell r="CH144">
            <v>15</v>
          </cell>
          <cell r="CI144">
            <v>100</v>
          </cell>
          <cell r="CJ144">
            <v>0.36363636363636365</v>
          </cell>
          <cell r="CK144">
            <v>10</v>
          </cell>
          <cell r="CL144">
            <v>45</v>
          </cell>
          <cell r="CM144">
            <v>0.53503496503496506</v>
          </cell>
          <cell r="CN144">
            <v>0.53503496503496506</v>
          </cell>
          <cell r="CO144">
            <v>0</v>
          </cell>
          <cell r="CP144">
            <v>0</v>
          </cell>
          <cell r="CQ144">
            <v>8.1850349650349656</v>
          </cell>
          <cell r="CR144">
            <v>0</v>
          </cell>
          <cell r="CS144">
            <v>0</v>
          </cell>
          <cell r="CT144">
            <v>0</v>
          </cell>
          <cell r="CU144">
            <v>0</v>
          </cell>
          <cell r="CV144">
            <v>18</v>
          </cell>
          <cell r="CW144">
            <v>18</v>
          </cell>
          <cell r="CX144" t="str">
            <v xml:space="preserve"> </v>
          </cell>
          <cell r="CY144">
            <v>2</v>
          </cell>
          <cell r="CZ144">
            <v>1.5</v>
          </cell>
          <cell r="DA144">
            <v>1.5</v>
          </cell>
          <cell r="DB144">
            <v>60</v>
          </cell>
          <cell r="DC144">
            <v>29</v>
          </cell>
          <cell r="DD144">
            <v>16</v>
          </cell>
          <cell r="DE144">
            <v>5</v>
          </cell>
          <cell r="DF144">
            <v>7</v>
          </cell>
          <cell r="DG144">
            <v>2</v>
          </cell>
          <cell r="DH144">
            <v>1</v>
          </cell>
          <cell r="DI144">
            <v>3</v>
          </cell>
        </row>
        <row r="145">
          <cell r="A145" t="str">
            <v>RS 163</v>
          </cell>
          <cell r="B145">
            <v>163</v>
          </cell>
          <cell r="C145" t="str">
            <v>C</v>
          </cell>
          <cell r="D145" t="str">
            <v>T</v>
          </cell>
          <cell r="E145" t="str">
            <v>Lifupa Road (in Kasungu National Park)</v>
          </cell>
          <cell r="F145" t="str">
            <v>S114</v>
          </cell>
          <cell r="G145">
            <v>2</v>
          </cell>
          <cell r="H145">
            <v>3.2</v>
          </cell>
          <cell r="I145" t="str">
            <v>F</v>
          </cell>
          <cell r="J145" t="str">
            <v>KASUNGU</v>
          </cell>
          <cell r="K145">
            <v>5</v>
          </cell>
          <cell r="L145" t="str">
            <v>Changed from urban to trunk</v>
          </cell>
          <cell r="W145" t="str">
            <v>very old origional</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t="str">
            <v>bitumen removed</v>
          </cell>
          <cell r="BO145" t="str">
            <v>RS 163</v>
          </cell>
          <cell r="BP145">
            <v>3.2</v>
          </cell>
          <cell r="BQ145" t="str">
            <v>n.a.</v>
          </cell>
          <cell r="BR145" t="str">
            <v>F</v>
          </cell>
          <cell r="BS145" t="str">
            <v>X</v>
          </cell>
          <cell r="BT145">
            <v>100</v>
          </cell>
          <cell r="BU145">
            <v>0</v>
          </cell>
          <cell r="BV145" t="str">
            <v/>
          </cell>
          <cell r="BW145">
            <v>0</v>
          </cell>
          <cell r="BX145" t="str">
            <v xml:space="preserve"> </v>
          </cell>
          <cell r="BY145" t="str">
            <v xml:space="preserve"> </v>
          </cell>
          <cell r="BZ145" t="str">
            <v/>
          </cell>
          <cell r="CA145" t="str">
            <v xml:space="preserve"> </v>
          </cell>
          <cell r="CB145" t="str">
            <v xml:space="preserve"> </v>
          </cell>
          <cell r="CC145" t="str">
            <v>bitumen surface removed</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t="str">
            <v>n.a</v>
          </cell>
          <cell r="CW145" t="str">
            <v>n.a.</v>
          </cell>
          <cell r="CX145">
            <v>0</v>
          </cell>
          <cell r="CY145" t="str">
            <v>n.a.</v>
          </cell>
          <cell r="CZ145" t="str">
            <v>n.a.</v>
          </cell>
          <cell r="DA145">
            <v>2.5</v>
          </cell>
          <cell r="DB145">
            <v>50</v>
          </cell>
          <cell r="DC145">
            <v>24</v>
          </cell>
          <cell r="DD145">
            <v>13</v>
          </cell>
          <cell r="DE145">
            <v>4</v>
          </cell>
          <cell r="DF145">
            <v>6</v>
          </cell>
          <cell r="DG145">
            <v>1</v>
          </cell>
          <cell r="DH145">
            <v>1</v>
          </cell>
          <cell r="DI145">
            <v>3</v>
          </cell>
        </row>
        <row r="146">
          <cell r="A146" t="str">
            <v>RS 237</v>
          </cell>
          <cell r="B146">
            <v>59</v>
          </cell>
          <cell r="C146" t="str">
            <v>C</v>
          </cell>
          <cell r="D146" t="str">
            <v>T</v>
          </cell>
          <cell r="E146" t="str">
            <v>Bua River Bridge  - Kapiri</v>
          </cell>
          <cell r="F146" t="str">
            <v>S116</v>
          </cell>
          <cell r="G146">
            <v>7</v>
          </cell>
          <cell r="H146">
            <v>29.3</v>
          </cell>
          <cell r="I146" t="str">
            <v>F</v>
          </cell>
          <cell r="J146" t="str">
            <v>KASUNGU</v>
          </cell>
          <cell r="K146">
            <v>5</v>
          </cell>
          <cell r="L146">
            <v>0</v>
          </cell>
          <cell r="W146">
            <v>98</v>
          </cell>
          <cell r="X146" t="str">
            <v>DS</v>
          </cell>
          <cell r="Y146">
            <v>150</v>
          </cell>
          <cell r="Z146" t="str">
            <v>GR</v>
          </cell>
          <cell r="AA146">
            <v>150</v>
          </cell>
          <cell r="AB146" t="str">
            <v>GR</v>
          </cell>
          <cell r="AC146">
            <v>5</v>
          </cell>
          <cell r="AD146" t="str">
            <v>AM</v>
          </cell>
          <cell r="AE146">
            <v>0</v>
          </cell>
          <cell r="AF146">
            <v>0</v>
          </cell>
          <cell r="AG146">
            <v>0</v>
          </cell>
          <cell r="AH146">
            <v>0</v>
          </cell>
          <cell r="AI146">
            <v>0</v>
          </cell>
          <cell r="AJ146">
            <v>0</v>
          </cell>
          <cell r="AK146">
            <v>0</v>
          </cell>
          <cell r="AL146">
            <v>0</v>
          </cell>
          <cell r="AM146">
            <v>1</v>
          </cell>
          <cell r="AN146" t="str">
            <v>never resealed</v>
          </cell>
          <cell r="BO146" t="str">
            <v>RS 237</v>
          </cell>
          <cell r="BP146">
            <v>29.3</v>
          </cell>
          <cell r="BQ146">
            <v>6.7</v>
          </cell>
          <cell r="BR146" t="str">
            <v>F</v>
          </cell>
          <cell r="BS146">
            <v>0</v>
          </cell>
          <cell r="BT146">
            <v>0</v>
          </cell>
          <cell r="BU146" t="str">
            <v>DS</v>
          </cell>
          <cell r="BV146" t="str">
            <v/>
          </cell>
          <cell r="BW146">
            <v>1</v>
          </cell>
          <cell r="BX146">
            <v>15</v>
          </cell>
          <cell r="BY146" t="str">
            <v xml:space="preserve"> </v>
          </cell>
          <cell r="BZ146">
            <v>1</v>
          </cell>
          <cell r="CA146">
            <v>5</v>
          </cell>
          <cell r="CB146">
            <v>1.5270000000000001</v>
          </cell>
          <cell r="CC146">
            <v>3.3</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3.3</v>
          </cell>
          <cell r="CR146">
            <v>0</v>
          </cell>
          <cell r="CS146">
            <v>1</v>
          </cell>
          <cell r="CT146">
            <v>0</v>
          </cell>
          <cell r="CU146">
            <v>0</v>
          </cell>
          <cell r="CV146">
            <v>0</v>
          </cell>
          <cell r="CW146">
            <v>0</v>
          </cell>
          <cell r="CX146" t="str">
            <v xml:space="preserve"> </v>
          </cell>
          <cell r="CY146">
            <v>1</v>
          </cell>
          <cell r="CZ146">
            <v>1</v>
          </cell>
          <cell r="DA146">
            <v>1</v>
          </cell>
          <cell r="DB146">
            <v>80</v>
          </cell>
          <cell r="DC146">
            <v>38</v>
          </cell>
          <cell r="DD146">
            <v>21</v>
          </cell>
          <cell r="DE146">
            <v>6</v>
          </cell>
          <cell r="DF146">
            <v>10</v>
          </cell>
          <cell r="DG146">
            <v>2</v>
          </cell>
          <cell r="DH146">
            <v>1</v>
          </cell>
          <cell r="DI146">
            <v>4</v>
          </cell>
        </row>
        <row r="147">
          <cell r="A147" t="str">
            <v>RS 240</v>
          </cell>
          <cell r="B147">
            <v>62</v>
          </cell>
          <cell r="C147" t="str">
            <v>C</v>
          </cell>
          <cell r="D147" t="str">
            <v>T</v>
          </cell>
          <cell r="E147" t="str">
            <v>Kapiri - Matutu</v>
          </cell>
          <cell r="F147" t="str">
            <v>S116</v>
          </cell>
          <cell r="G147">
            <v>8</v>
          </cell>
          <cell r="H147">
            <v>24</v>
          </cell>
          <cell r="I147" t="str">
            <v>F</v>
          </cell>
          <cell r="J147" t="str">
            <v>MCHINJI</v>
          </cell>
          <cell r="K147" t="str">
            <v>5,6</v>
          </cell>
          <cell r="L147">
            <v>0</v>
          </cell>
          <cell r="W147">
            <v>98</v>
          </cell>
          <cell r="X147" t="str">
            <v>DS</v>
          </cell>
          <cell r="Y147">
            <v>150</v>
          </cell>
          <cell r="Z147" t="str">
            <v>GR</v>
          </cell>
          <cell r="AA147">
            <v>150</v>
          </cell>
          <cell r="AB147" t="str">
            <v>GR</v>
          </cell>
          <cell r="AC147">
            <v>5</v>
          </cell>
          <cell r="AD147" t="str">
            <v>AM</v>
          </cell>
          <cell r="AE147">
            <v>0</v>
          </cell>
          <cell r="AF147">
            <v>0</v>
          </cell>
          <cell r="AG147">
            <v>0</v>
          </cell>
          <cell r="AH147">
            <v>0</v>
          </cell>
          <cell r="AI147">
            <v>0</v>
          </cell>
          <cell r="AJ147">
            <v>0</v>
          </cell>
          <cell r="AK147">
            <v>0</v>
          </cell>
          <cell r="AL147">
            <v>0</v>
          </cell>
          <cell r="AM147">
            <v>1</v>
          </cell>
          <cell r="AN147" t="str">
            <v>never resealed</v>
          </cell>
          <cell r="BO147" t="str">
            <v>RS 240</v>
          </cell>
          <cell r="BP147">
            <v>24</v>
          </cell>
          <cell r="BQ147">
            <v>6.7</v>
          </cell>
          <cell r="BR147" t="str">
            <v>F</v>
          </cell>
          <cell r="BS147">
            <v>0</v>
          </cell>
          <cell r="BT147">
            <v>0</v>
          </cell>
          <cell r="BU147" t="str">
            <v>DS</v>
          </cell>
          <cell r="BV147" t="str">
            <v/>
          </cell>
          <cell r="BW147">
            <v>1</v>
          </cell>
          <cell r="BX147">
            <v>15</v>
          </cell>
          <cell r="BY147" t="str">
            <v xml:space="preserve"> </v>
          </cell>
          <cell r="BZ147">
            <v>1</v>
          </cell>
          <cell r="CA147">
            <v>5</v>
          </cell>
          <cell r="CB147">
            <v>1.5270000000000001</v>
          </cell>
          <cell r="CC147">
            <v>3.27</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3.27</v>
          </cell>
          <cell r="CR147">
            <v>0</v>
          </cell>
          <cell r="CS147">
            <v>1</v>
          </cell>
          <cell r="CT147">
            <v>0</v>
          </cell>
          <cell r="CU147">
            <v>0</v>
          </cell>
          <cell r="CV147">
            <v>0</v>
          </cell>
          <cell r="CW147">
            <v>0</v>
          </cell>
          <cell r="CX147" t="str">
            <v xml:space="preserve"> </v>
          </cell>
          <cell r="CY147">
            <v>1</v>
          </cell>
          <cell r="CZ147">
            <v>1</v>
          </cell>
          <cell r="DA147">
            <v>1</v>
          </cell>
          <cell r="DB147">
            <v>80</v>
          </cell>
          <cell r="DC147">
            <v>38</v>
          </cell>
          <cell r="DD147">
            <v>21</v>
          </cell>
          <cell r="DE147">
            <v>6</v>
          </cell>
          <cell r="DF147">
            <v>10</v>
          </cell>
          <cell r="DG147">
            <v>2</v>
          </cell>
          <cell r="DH147">
            <v>1</v>
          </cell>
          <cell r="DI147">
            <v>4</v>
          </cell>
        </row>
        <row r="148">
          <cell r="A148" t="str">
            <v>RS 245</v>
          </cell>
          <cell r="B148">
            <v>67</v>
          </cell>
          <cell r="C148" t="str">
            <v>C</v>
          </cell>
          <cell r="D148" t="str">
            <v>T</v>
          </cell>
          <cell r="E148" t="str">
            <v>Kalolo - Santhe T.C.</v>
          </cell>
          <cell r="F148" t="str">
            <v>S117</v>
          </cell>
          <cell r="G148">
            <v>1</v>
          </cell>
          <cell r="H148">
            <v>22.9</v>
          </cell>
          <cell r="I148" t="str">
            <v>F</v>
          </cell>
          <cell r="J148" t="str">
            <v>KASUNGU</v>
          </cell>
          <cell r="K148" t="str">
            <v>5,6</v>
          </cell>
          <cell r="L148" t="str">
            <v>Part currently bitumen</v>
          </cell>
          <cell r="W148">
            <v>98</v>
          </cell>
          <cell r="X148" t="str">
            <v>DS</v>
          </cell>
          <cell r="Y148">
            <v>151</v>
          </cell>
          <cell r="Z148" t="str">
            <v>GR</v>
          </cell>
          <cell r="AA148">
            <v>151</v>
          </cell>
          <cell r="AB148" t="str">
            <v>GR</v>
          </cell>
          <cell r="AC148">
            <v>6</v>
          </cell>
          <cell r="AD148" t="str">
            <v>AM</v>
          </cell>
          <cell r="AE148">
            <v>0</v>
          </cell>
          <cell r="AF148">
            <v>0</v>
          </cell>
          <cell r="AG148">
            <v>0</v>
          </cell>
          <cell r="AH148">
            <v>0</v>
          </cell>
          <cell r="AI148">
            <v>0</v>
          </cell>
          <cell r="AJ148">
            <v>0</v>
          </cell>
          <cell r="AK148">
            <v>0</v>
          </cell>
          <cell r="AL148">
            <v>0</v>
          </cell>
          <cell r="AM148">
            <v>1</v>
          </cell>
          <cell r="AN148" t="str">
            <v>never resealed</v>
          </cell>
          <cell r="BO148" t="str">
            <v>RS 245</v>
          </cell>
          <cell r="BP148">
            <v>22.9</v>
          </cell>
          <cell r="BQ148">
            <v>6.7</v>
          </cell>
          <cell r="BR148" t="str">
            <v>F</v>
          </cell>
          <cell r="BS148">
            <v>0</v>
          </cell>
          <cell r="BT148">
            <v>0</v>
          </cell>
          <cell r="BU148" t="str">
            <v>DS</v>
          </cell>
          <cell r="BV148" t="str">
            <v/>
          </cell>
          <cell r="BW148">
            <v>1</v>
          </cell>
          <cell r="BX148">
            <v>15</v>
          </cell>
          <cell r="BY148" t="str">
            <v xml:space="preserve"> </v>
          </cell>
          <cell r="BZ148">
            <v>1</v>
          </cell>
          <cell r="CA148">
            <v>6</v>
          </cell>
          <cell r="CB148">
            <v>1.536</v>
          </cell>
          <cell r="CC148">
            <v>3.3</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3.3</v>
          </cell>
          <cell r="CR148">
            <v>0</v>
          </cell>
          <cell r="CS148">
            <v>1</v>
          </cell>
          <cell r="CT148">
            <v>0</v>
          </cell>
          <cell r="CU148">
            <v>0</v>
          </cell>
          <cell r="CV148">
            <v>0</v>
          </cell>
          <cell r="CW148">
            <v>0</v>
          </cell>
          <cell r="CX148" t="str">
            <v xml:space="preserve"> </v>
          </cell>
          <cell r="CY148">
            <v>1</v>
          </cell>
          <cell r="CZ148">
            <v>1</v>
          </cell>
          <cell r="DA148">
            <v>1</v>
          </cell>
          <cell r="DB148">
            <v>60</v>
          </cell>
          <cell r="DC148">
            <v>29</v>
          </cell>
          <cell r="DD148">
            <v>16</v>
          </cell>
          <cell r="DE148">
            <v>5</v>
          </cell>
          <cell r="DF148">
            <v>7</v>
          </cell>
          <cell r="DG148">
            <v>2</v>
          </cell>
          <cell r="DH148">
            <v>1</v>
          </cell>
          <cell r="DI148">
            <v>3</v>
          </cell>
        </row>
        <row r="149">
          <cell r="A149" t="str">
            <v>RS 274</v>
          </cell>
          <cell r="B149">
            <v>96</v>
          </cell>
          <cell r="C149" t="str">
            <v>C</v>
          </cell>
          <cell r="D149" t="str">
            <v>T</v>
          </cell>
          <cell r="E149" t="str">
            <v>junction M5 - Salima railway crossing</v>
          </cell>
          <cell r="F149" t="str">
            <v>S122</v>
          </cell>
          <cell r="G149">
            <v>1</v>
          </cell>
          <cell r="H149">
            <v>4.2</v>
          </cell>
          <cell r="I149" t="str">
            <v>F</v>
          </cell>
          <cell r="J149" t="str">
            <v>SALIMA</v>
          </cell>
          <cell r="K149">
            <v>7</v>
          </cell>
          <cell r="L149">
            <v>0</v>
          </cell>
          <cell r="W149">
            <v>76</v>
          </cell>
          <cell r="X149" t="str">
            <v>ST</v>
          </cell>
          <cell r="Y149">
            <v>150</v>
          </cell>
          <cell r="Z149" t="str">
            <v>GR</v>
          </cell>
          <cell r="AA149">
            <v>100</v>
          </cell>
          <cell r="AB149" t="str">
            <v>GR</v>
          </cell>
          <cell r="AC149">
            <v>8</v>
          </cell>
          <cell r="AD149" t="str">
            <v>VR</v>
          </cell>
          <cell r="AE149">
            <v>0</v>
          </cell>
          <cell r="AF149">
            <v>0</v>
          </cell>
          <cell r="AG149">
            <v>0</v>
          </cell>
          <cell r="AH149">
            <v>0</v>
          </cell>
          <cell r="AI149">
            <v>0</v>
          </cell>
          <cell r="AJ149">
            <v>0</v>
          </cell>
          <cell r="AK149">
            <v>0</v>
          </cell>
          <cell r="AL149">
            <v>0</v>
          </cell>
          <cell r="AM149">
            <v>1</v>
          </cell>
          <cell r="AN149" t="str">
            <v>never resealed</v>
          </cell>
          <cell r="BO149" t="str">
            <v>RS 274</v>
          </cell>
          <cell r="BP149">
            <v>4.2</v>
          </cell>
          <cell r="BQ149">
            <v>6</v>
          </cell>
          <cell r="BR149" t="str">
            <v>F</v>
          </cell>
          <cell r="BS149">
            <v>0</v>
          </cell>
          <cell r="BT149">
            <v>0</v>
          </cell>
          <cell r="BU149" t="str">
            <v>ST</v>
          </cell>
          <cell r="BV149" t="str">
            <v/>
          </cell>
          <cell r="BW149">
            <v>1</v>
          </cell>
          <cell r="BX149">
            <v>10</v>
          </cell>
          <cell r="BY149" t="str">
            <v xml:space="preserve"> </v>
          </cell>
          <cell r="BZ149">
            <v>1</v>
          </cell>
          <cell r="CA149">
            <v>8</v>
          </cell>
          <cell r="CB149">
            <v>0.90800000000000003</v>
          </cell>
          <cell r="CC149">
            <v>6.5</v>
          </cell>
          <cell r="CD149">
            <v>90</v>
          </cell>
          <cell r="CE149">
            <v>65</v>
          </cell>
          <cell r="CF149">
            <v>50</v>
          </cell>
          <cell r="CG149">
            <v>40</v>
          </cell>
          <cell r="CH149">
            <v>15</v>
          </cell>
          <cell r="CI149">
            <v>79</v>
          </cell>
          <cell r="CJ149">
            <v>0.26333333333333336</v>
          </cell>
          <cell r="CK149">
            <v>10</v>
          </cell>
          <cell r="CL149">
            <v>50</v>
          </cell>
          <cell r="CM149">
            <v>0.53022820512820512</v>
          </cell>
          <cell r="CN149">
            <v>0.53022820512820512</v>
          </cell>
          <cell r="CO149">
            <v>0</v>
          </cell>
          <cell r="CP149">
            <v>0</v>
          </cell>
          <cell r="CQ149">
            <v>7.0302282051282052</v>
          </cell>
          <cell r="CR149">
            <v>5</v>
          </cell>
          <cell r="CS149">
            <v>0</v>
          </cell>
          <cell r="CT149">
            <v>0</v>
          </cell>
          <cell r="CU149">
            <v>1</v>
          </cell>
          <cell r="CV149">
            <v>22</v>
          </cell>
          <cell r="CW149">
            <v>22</v>
          </cell>
          <cell r="CX149" t="str">
            <v xml:space="preserve"> </v>
          </cell>
          <cell r="CY149">
            <v>2</v>
          </cell>
          <cell r="CZ149">
            <v>1</v>
          </cell>
          <cell r="DA149">
            <v>1</v>
          </cell>
          <cell r="DB149">
            <v>470</v>
          </cell>
          <cell r="DC149">
            <v>221</v>
          </cell>
          <cell r="DD149">
            <v>123</v>
          </cell>
          <cell r="DE149">
            <v>36</v>
          </cell>
          <cell r="DF149">
            <v>55</v>
          </cell>
          <cell r="DG149">
            <v>10</v>
          </cell>
          <cell r="DH149">
            <v>5</v>
          </cell>
          <cell r="DI149">
            <v>24</v>
          </cell>
        </row>
        <row r="150">
          <cell r="A150" t="str">
            <v>RS 276</v>
          </cell>
          <cell r="B150">
            <v>98</v>
          </cell>
          <cell r="C150" t="str">
            <v>C</v>
          </cell>
          <cell r="D150" t="str">
            <v>T</v>
          </cell>
          <cell r="E150" t="str">
            <v>Salima railway crossing - Mikute</v>
          </cell>
          <cell r="F150" t="str">
            <v>S122</v>
          </cell>
          <cell r="G150">
            <v>2</v>
          </cell>
          <cell r="H150">
            <v>14.4</v>
          </cell>
          <cell r="I150" t="str">
            <v>F</v>
          </cell>
          <cell r="J150" t="str">
            <v>SALIMA</v>
          </cell>
          <cell r="K150">
            <v>7</v>
          </cell>
          <cell r="L150">
            <v>0</v>
          </cell>
          <cell r="W150">
            <v>76</v>
          </cell>
          <cell r="X150" t="str">
            <v>ST</v>
          </cell>
          <cell r="Y150">
            <v>150</v>
          </cell>
          <cell r="Z150" t="str">
            <v>GR</v>
          </cell>
          <cell r="AA150">
            <v>100</v>
          </cell>
          <cell r="AB150" t="str">
            <v>GR</v>
          </cell>
          <cell r="AC150">
            <v>8</v>
          </cell>
          <cell r="AD150" t="str">
            <v>VR</v>
          </cell>
          <cell r="AE150">
            <v>0</v>
          </cell>
          <cell r="AF150">
            <v>0</v>
          </cell>
          <cell r="AG150">
            <v>0</v>
          </cell>
          <cell r="AH150">
            <v>0</v>
          </cell>
          <cell r="AI150">
            <v>0</v>
          </cell>
          <cell r="AJ150">
            <v>0</v>
          </cell>
          <cell r="AK150">
            <v>0</v>
          </cell>
          <cell r="AL150">
            <v>0</v>
          </cell>
          <cell r="AM150">
            <v>1</v>
          </cell>
          <cell r="AN150" t="str">
            <v>never resealed</v>
          </cell>
          <cell r="BO150" t="str">
            <v>RS 276</v>
          </cell>
          <cell r="BP150">
            <v>14.4</v>
          </cell>
          <cell r="BQ150">
            <v>6</v>
          </cell>
          <cell r="BR150" t="str">
            <v>F</v>
          </cell>
          <cell r="BS150">
            <v>0</v>
          </cell>
          <cell r="BT150">
            <v>0</v>
          </cell>
          <cell r="BU150" t="str">
            <v>ST</v>
          </cell>
          <cell r="BV150" t="str">
            <v/>
          </cell>
          <cell r="BW150">
            <v>1</v>
          </cell>
          <cell r="BX150">
            <v>10</v>
          </cell>
          <cell r="BY150" t="str">
            <v xml:space="preserve"> </v>
          </cell>
          <cell r="BZ150">
            <v>1</v>
          </cell>
          <cell r="CA150">
            <v>8</v>
          </cell>
          <cell r="CB150">
            <v>0.90800000000000003</v>
          </cell>
          <cell r="CC150">
            <v>6.58</v>
          </cell>
          <cell r="CD150">
            <v>95</v>
          </cell>
          <cell r="CE150">
            <v>45</v>
          </cell>
          <cell r="CF150">
            <v>30</v>
          </cell>
          <cell r="CG150">
            <v>65</v>
          </cell>
          <cell r="CH150">
            <v>15</v>
          </cell>
          <cell r="CI150">
            <v>8</v>
          </cell>
          <cell r="CJ150">
            <v>2.6666666666666668E-2</v>
          </cell>
          <cell r="CK150">
            <v>10</v>
          </cell>
          <cell r="CL150">
            <v>30</v>
          </cell>
          <cell r="CM150">
            <v>0.30853333333333333</v>
          </cell>
          <cell r="CN150">
            <v>0.30853333333333333</v>
          </cell>
          <cell r="CO150">
            <v>0</v>
          </cell>
          <cell r="CP150">
            <v>0</v>
          </cell>
          <cell r="CQ150">
            <v>6.8885333333333332</v>
          </cell>
          <cell r="CR150">
            <v>0</v>
          </cell>
          <cell r="CS150">
            <v>0</v>
          </cell>
          <cell r="CT150">
            <v>0</v>
          </cell>
          <cell r="CU150">
            <v>1</v>
          </cell>
          <cell r="CV150">
            <v>22</v>
          </cell>
          <cell r="CW150">
            <v>22</v>
          </cell>
          <cell r="CX150" t="str">
            <v xml:space="preserve"> </v>
          </cell>
          <cell r="CY150">
            <v>2.5</v>
          </cell>
          <cell r="CZ150">
            <v>2.5</v>
          </cell>
          <cell r="DA150">
            <v>1.3</v>
          </cell>
          <cell r="DB150">
            <v>370</v>
          </cell>
          <cell r="DC150">
            <v>174</v>
          </cell>
          <cell r="DD150">
            <v>97</v>
          </cell>
          <cell r="DE150">
            <v>28</v>
          </cell>
          <cell r="DF150">
            <v>43</v>
          </cell>
          <cell r="DG150">
            <v>8</v>
          </cell>
          <cell r="DH150">
            <v>4</v>
          </cell>
          <cell r="DI150">
            <v>19</v>
          </cell>
        </row>
        <row r="151">
          <cell r="A151" t="str">
            <v>RS 275</v>
          </cell>
          <cell r="B151">
            <v>97</v>
          </cell>
          <cell r="C151" t="str">
            <v>C</v>
          </cell>
          <cell r="D151" t="str">
            <v>T</v>
          </cell>
          <cell r="E151" t="str">
            <v>Mikute - Grand Beach</v>
          </cell>
          <cell r="F151" t="str">
            <v>S122</v>
          </cell>
          <cell r="G151">
            <v>3</v>
          </cell>
          <cell r="H151">
            <v>5.6</v>
          </cell>
          <cell r="I151" t="str">
            <v>F</v>
          </cell>
          <cell r="J151" t="str">
            <v>SALIMA</v>
          </cell>
          <cell r="K151">
            <v>7</v>
          </cell>
          <cell r="L151">
            <v>0</v>
          </cell>
          <cell r="W151">
            <v>76</v>
          </cell>
          <cell r="X151" t="str">
            <v>ST</v>
          </cell>
          <cell r="Y151">
            <v>150</v>
          </cell>
          <cell r="Z151" t="str">
            <v>GR</v>
          </cell>
          <cell r="AA151">
            <v>100</v>
          </cell>
          <cell r="AB151" t="str">
            <v>GR</v>
          </cell>
          <cell r="AC151">
            <v>8</v>
          </cell>
          <cell r="AD151" t="str">
            <v>VR</v>
          </cell>
          <cell r="AE151">
            <v>0</v>
          </cell>
          <cell r="AF151">
            <v>0</v>
          </cell>
          <cell r="AG151">
            <v>0</v>
          </cell>
          <cell r="AH151">
            <v>0</v>
          </cell>
          <cell r="AI151">
            <v>0</v>
          </cell>
          <cell r="AJ151">
            <v>0</v>
          </cell>
          <cell r="AK151">
            <v>0</v>
          </cell>
          <cell r="AL151">
            <v>0</v>
          </cell>
          <cell r="AM151">
            <v>1</v>
          </cell>
          <cell r="AN151" t="str">
            <v>never resealed</v>
          </cell>
          <cell r="BO151" t="str">
            <v>RS 275</v>
          </cell>
          <cell r="BP151">
            <v>5.6</v>
          </cell>
          <cell r="BQ151">
            <v>6</v>
          </cell>
          <cell r="BR151" t="str">
            <v>F</v>
          </cell>
          <cell r="BS151">
            <v>0</v>
          </cell>
          <cell r="BT151">
            <v>0</v>
          </cell>
          <cell r="BU151" t="str">
            <v>ST</v>
          </cell>
          <cell r="BV151" t="str">
            <v/>
          </cell>
          <cell r="BW151">
            <v>1</v>
          </cell>
          <cell r="BX151">
            <v>10</v>
          </cell>
          <cell r="BY151" t="str">
            <v xml:space="preserve"> </v>
          </cell>
          <cell r="BZ151">
            <v>1</v>
          </cell>
          <cell r="CA151">
            <v>8</v>
          </cell>
          <cell r="CB151">
            <v>0.90800000000000003</v>
          </cell>
          <cell r="CC151">
            <v>8.94</v>
          </cell>
          <cell r="CD151">
            <v>50</v>
          </cell>
          <cell r="CE151">
            <v>5</v>
          </cell>
          <cell r="CF151">
            <v>0</v>
          </cell>
          <cell r="CG151">
            <v>50</v>
          </cell>
          <cell r="CH151">
            <v>5</v>
          </cell>
          <cell r="CI151">
            <v>65</v>
          </cell>
          <cell r="CJ151">
            <v>0.21666666666666665</v>
          </cell>
          <cell r="CK151">
            <v>0.21666666666666665</v>
          </cell>
          <cell r="CL151">
            <v>0</v>
          </cell>
          <cell r="CM151">
            <v>8.3999999999999991E-2</v>
          </cell>
          <cell r="CN151">
            <v>8.3999999999999991E-2</v>
          </cell>
          <cell r="CO151">
            <v>0</v>
          </cell>
          <cell r="CP151">
            <v>0</v>
          </cell>
          <cell r="CQ151">
            <v>9.0239999999999991</v>
          </cell>
          <cell r="CR151">
            <v>0</v>
          </cell>
          <cell r="CS151">
            <v>0</v>
          </cell>
          <cell r="CT151">
            <v>0</v>
          </cell>
          <cell r="CU151">
            <v>1</v>
          </cell>
          <cell r="CV151">
            <v>22</v>
          </cell>
          <cell r="CW151">
            <v>22</v>
          </cell>
          <cell r="CX151" t="str">
            <v xml:space="preserve"> </v>
          </cell>
          <cell r="CY151">
            <v>3</v>
          </cell>
          <cell r="CZ151">
            <v>3</v>
          </cell>
          <cell r="DA151">
            <v>1.5</v>
          </cell>
          <cell r="DB151">
            <v>250</v>
          </cell>
          <cell r="DC151">
            <v>118</v>
          </cell>
          <cell r="DD151">
            <v>65</v>
          </cell>
          <cell r="DE151">
            <v>19</v>
          </cell>
          <cell r="DF151">
            <v>29</v>
          </cell>
          <cell r="DG151">
            <v>5</v>
          </cell>
          <cell r="DH151">
            <v>3</v>
          </cell>
          <cell r="DI151">
            <v>13</v>
          </cell>
        </row>
        <row r="152">
          <cell r="A152" t="str">
            <v>RS 161</v>
          </cell>
          <cell r="B152">
            <v>161</v>
          </cell>
          <cell r="C152" t="str">
            <v>C</v>
          </cell>
          <cell r="D152" t="str">
            <v>T</v>
          </cell>
          <cell r="E152" t="str">
            <v>Likuni Road</v>
          </cell>
          <cell r="F152" t="str">
            <v>S124</v>
          </cell>
          <cell r="G152">
            <v>1</v>
          </cell>
          <cell r="H152">
            <v>8.8000000000000007</v>
          </cell>
          <cell r="I152" t="str">
            <v>F</v>
          </cell>
          <cell r="J152" t="str">
            <v>LILONGWE</v>
          </cell>
          <cell r="K152">
            <v>6</v>
          </cell>
          <cell r="L152" t="str">
            <v>Changed from urban to trunk</v>
          </cell>
          <cell r="W152">
            <v>73</v>
          </cell>
          <cell r="X152" t="str">
            <v>ST</v>
          </cell>
          <cell r="Y152">
            <v>150</v>
          </cell>
          <cell r="Z152" t="str">
            <v>GR</v>
          </cell>
          <cell r="AA152">
            <v>100</v>
          </cell>
          <cell r="AB152" t="str">
            <v>GR</v>
          </cell>
          <cell r="AC152">
            <v>25</v>
          </cell>
          <cell r="AD152" t="str">
            <v>VR</v>
          </cell>
          <cell r="AE152">
            <v>98</v>
          </cell>
          <cell r="AF152" t="str">
            <v>SS</v>
          </cell>
          <cell r="AG152" t="str">
            <v>SS</v>
          </cell>
          <cell r="AH152">
            <v>5</v>
          </cell>
          <cell r="AI152">
            <v>0</v>
          </cell>
          <cell r="AJ152">
            <v>0</v>
          </cell>
          <cell r="AK152">
            <v>0</v>
          </cell>
          <cell r="AL152">
            <v>0</v>
          </cell>
          <cell r="AM152">
            <v>3</v>
          </cell>
          <cell r="AN152">
            <v>0</v>
          </cell>
          <cell r="BO152" t="str">
            <v>RS 161</v>
          </cell>
          <cell r="BP152">
            <v>8.8000000000000007</v>
          </cell>
          <cell r="BQ152">
            <v>6</v>
          </cell>
          <cell r="BR152" t="str">
            <v>F</v>
          </cell>
          <cell r="BS152" t="str">
            <v>C</v>
          </cell>
          <cell r="BT152">
            <v>0</v>
          </cell>
          <cell r="BU152" t="str">
            <v>SS</v>
          </cell>
          <cell r="BV152" t="str">
            <v>ST</v>
          </cell>
          <cell r="BW152">
            <v>3</v>
          </cell>
          <cell r="BX152">
            <v>5</v>
          </cell>
          <cell r="BY152">
            <v>10</v>
          </cell>
          <cell r="BZ152">
            <v>1</v>
          </cell>
          <cell r="CA152">
            <v>25</v>
          </cell>
          <cell r="CB152">
            <v>0.90800000000000003</v>
          </cell>
          <cell r="CC152">
            <v>6.77</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5</v>
          </cell>
          <cell r="CR152">
            <v>0</v>
          </cell>
          <cell r="CS152">
            <v>1</v>
          </cell>
          <cell r="CT152">
            <v>0</v>
          </cell>
          <cell r="CU152">
            <v>0</v>
          </cell>
          <cell r="CV152">
            <v>0</v>
          </cell>
          <cell r="CW152">
            <v>25</v>
          </cell>
          <cell r="CX152">
            <v>50</v>
          </cell>
          <cell r="CY152">
            <v>1</v>
          </cell>
          <cell r="CZ152">
            <v>1.5</v>
          </cell>
          <cell r="DA152">
            <v>2</v>
          </cell>
          <cell r="DB152">
            <v>1169</v>
          </cell>
          <cell r="DC152">
            <v>550</v>
          </cell>
          <cell r="DD152">
            <v>304</v>
          </cell>
          <cell r="DE152">
            <v>88</v>
          </cell>
          <cell r="DF152">
            <v>135</v>
          </cell>
          <cell r="DG152">
            <v>24</v>
          </cell>
          <cell r="DH152">
            <v>12</v>
          </cell>
          <cell r="DI152">
            <v>59</v>
          </cell>
        </row>
        <row r="153">
          <cell r="A153" t="str">
            <v>RS 289</v>
          </cell>
          <cell r="B153">
            <v>111</v>
          </cell>
          <cell r="C153" t="str">
            <v>C</v>
          </cell>
          <cell r="D153" t="str">
            <v>T</v>
          </cell>
          <cell r="E153" t="str">
            <v>Likuni - Chinsapo</v>
          </cell>
          <cell r="F153" t="str">
            <v>S124</v>
          </cell>
          <cell r="G153">
            <v>2</v>
          </cell>
          <cell r="H153">
            <v>4.3</v>
          </cell>
          <cell r="I153" t="str">
            <v>F</v>
          </cell>
          <cell r="J153" t="str">
            <v>LILONGWE</v>
          </cell>
          <cell r="K153">
            <v>6</v>
          </cell>
          <cell r="L153">
            <v>0</v>
          </cell>
          <cell r="W153">
            <v>73</v>
          </cell>
          <cell r="X153" t="str">
            <v>ST</v>
          </cell>
          <cell r="Y153">
            <v>150</v>
          </cell>
          <cell r="Z153" t="str">
            <v>GR</v>
          </cell>
          <cell r="AA153">
            <v>100</v>
          </cell>
          <cell r="AB153" t="str">
            <v>GR</v>
          </cell>
          <cell r="AC153">
            <v>25</v>
          </cell>
          <cell r="AD153" t="str">
            <v>VR</v>
          </cell>
          <cell r="AE153">
            <v>98</v>
          </cell>
          <cell r="AF153" t="str">
            <v>SS</v>
          </cell>
          <cell r="AG153" t="str">
            <v>SS</v>
          </cell>
          <cell r="AH153">
            <v>5</v>
          </cell>
          <cell r="AI153">
            <v>0</v>
          </cell>
          <cell r="AJ153">
            <v>0</v>
          </cell>
          <cell r="AK153">
            <v>0</v>
          </cell>
          <cell r="AL153">
            <v>0</v>
          </cell>
          <cell r="AM153">
            <v>3</v>
          </cell>
          <cell r="AN153">
            <v>0</v>
          </cell>
          <cell r="BO153" t="str">
            <v>RS 289</v>
          </cell>
          <cell r="BP153">
            <v>4.3</v>
          </cell>
          <cell r="BQ153">
            <v>6</v>
          </cell>
          <cell r="BR153" t="str">
            <v>F</v>
          </cell>
          <cell r="BS153">
            <v>0</v>
          </cell>
          <cell r="BT153">
            <v>0</v>
          </cell>
          <cell r="BU153" t="str">
            <v>SS</v>
          </cell>
          <cell r="BV153" t="str">
            <v>ST</v>
          </cell>
          <cell r="BW153">
            <v>3</v>
          </cell>
          <cell r="BX153">
            <v>5</v>
          </cell>
          <cell r="BY153">
            <v>10</v>
          </cell>
          <cell r="BZ153">
            <v>1</v>
          </cell>
          <cell r="CA153">
            <v>25</v>
          </cell>
          <cell r="CB153">
            <v>0.90800000000000003</v>
          </cell>
          <cell r="CC153">
            <v>6.77</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5</v>
          </cell>
          <cell r="CR153">
            <v>0</v>
          </cell>
          <cell r="CS153">
            <v>1</v>
          </cell>
          <cell r="CT153">
            <v>0</v>
          </cell>
          <cell r="CU153">
            <v>0</v>
          </cell>
          <cell r="CV153">
            <v>0</v>
          </cell>
          <cell r="CW153">
            <v>25</v>
          </cell>
          <cell r="CX153">
            <v>50</v>
          </cell>
          <cell r="CY153">
            <v>1</v>
          </cell>
          <cell r="CZ153">
            <v>1.5</v>
          </cell>
          <cell r="DA153">
            <v>2</v>
          </cell>
          <cell r="DB153">
            <v>1169</v>
          </cell>
          <cell r="DC153">
            <v>550</v>
          </cell>
          <cell r="DD153">
            <v>304</v>
          </cell>
          <cell r="DE153">
            <v>88</v>
          </cell>
          <cell r="DF153">
            <v>135</v>
          </cell>
          <cell r="DG153">
            <v>24</v>
          </cell>
          <cell r="DH153">
            <v>12</v>
          </cell>
          <cell r="DI153">
            <v>59</v>
          </cell>
        </row>
        <row r="154">
          <cell r="A154" t="str">
            <v>RS 298</v>
          </cell>
          <cell r="B154">
            <v>120</v>
          </cell>
          <cell r="C154" t="str">
            <v>C</v>
          </cell>
          <cell r="D154" t="str">
            <v>T</v>
          </cell>
          <cell r="E154" t="str">
            <v>Chitsime - Kayabwa</v>
          </cell>
          <cell r="F154" t="str">
            <v>S125</v>
          </cell>
          <cell r="G154">
            <v>1</v>
          </cell>
          <cell r="H154">
            <v>6.7</v>
          </cell>
          <cell r="I154" t="str">
            <v>F</v>
          </cell>
          <cell r="J154" t="str">
            <v>LILONGWE</v>
          </cell>
          <cell r="K154">
            <v>6</v>
          </cell>
          <cell r="L154">
            <v>0</v>
          </cell>
          <cell r="W154">
            <v>90</v>
          </cell>
          <cell r="X154" t="str">
            <v>ST</v>
          </cell>
          <cell r="Y154">
            <v>150</v>
          </cell>
          <cell r="Z154" t="str">
            <v>GR</v>
          </cell>
          <cell r="AA154">
            <v>100</v>
          </cell>
          <cell r="AB154" t="str">
            <v>GR</v>
          </cell>
          <cell r="AC154">
            <v>5</v>
          </cell>
          <cell r="AD154" t="str">
            <v>AM</v>
          </cell>
          <cell r="AE154">
            <v>0</v>
          </cell>
          <cell r="AF154">
            <v>0</v>
          </cell>
          <cell r="AG154">
            <v>0</v>
          </cell>
          <cell r="AH154">
            <v>0</v>
          </cell>
          <cell r="AI154">
            <v>0</v>
          </cell>
          <cell r="AJ154">
            <v>0</v>
          </cell>
          <cell r="AK154">
            <v>0</v>
          </cell>
          <cell r="AL154">
            <v>0</v>
          </cell>
          <cell r="AM154">
            <v>1</v>
          </cell>
          <cell r="AN154" t="str">
            <v>never resealed</v>
          </cell>
          <cell r="BO154" t="str">
            <v>RS 298</v>
          </cell>
          <cell r="BP154">
            <v>6.7</v>
          </cell>
          <cell r="BQ154">
            <v>6</v>
          </cell>
          <cell r="BR154" t="str">
            <v>F</v>
          </cell>
          <cell r="BS154">
            <v>0</v>
          </cell>
          <cell r="BT154">
            <v>0</v>
          </cell>
          <cell r="BU154" t="str">
            <v>ST</v>
          </cell>
          <cell r="BV154" t="str">
            <v/>
          </cell>
          <cell r="BW154">
            <v>1</v>
          </cell>
          <cell r="BX154">
            <v>10</v>
          </cell>
          <cell r="BY154" t="str">
            <v xml:space="preserve"> </v>
          </cell>
          <cell r="BZ154">
            <v>1</v>
          </cell>
          <cell r="CA154">
            <v>5</v>
          </cell>
          <cell r="CB154">
            <v>0.90800000000000003</v>
          </cell>
          <cell r="CC154">
            <v>4.5</v>
          </cell>
          <cell r="CD154">
            <v>15</v>
          </cell>
          <cell r="CE154">
            <v>0</v>
          </cell>
          <cell r="CF154">
            <v>0</v>
          </cell>
          <cell r="CG154">
            <v>15</v>
          </cell>
          <cell r="CH154">
            <v>0</v>
          </cell>
          <cell r="CI154">
            <v>0</v>
          </cell>
          <cell r="CJ154">
            <v>0</v>
          </cell>
          <cell r="CK154">
            <v>0</v>
          </cell>
          <cell r="CL154">
            <v>0</v>
          </cell>
          <cell r="CM154">
            <v>0</v>
          </cell>
          <cell r="CN154">
            <v>0</v>
          </cell>
          <cell r="CO154">
            <v>0</v>
          </cell>
          <cell r="CP154">
            <v>0</v>
          </cell>
          <cell r="CQ154">
            <v>4.5</v>
          </cell>
          <cell r="CR154">
            <v>0</v>
          </cell>
          <cell r="CS154">
            <v>1</v>
          </cell>
          <cell r="CT154">
            <v>0</v>
          </cell>
          <cell r="CU154">
            <v>0</v>
          </cell>
          <cell r="CV154">
            <v>8</v>
          </cell>
          <cell r="CW154">
            <v>8</v>
          </cell>
          <cell r="CX154" t="str">
            <v xml:space="preserve"> </v>
          </cell>
          <cell r="CY154">
            <v>1.2</v>
          </cell>
          <cell r="CZ154">
            <v>1.5</v>
          </cell>
          <cell r="DA154">
            <v>1.2</v>
          </cell>
          <cell r="DB154">
            <v>300</v>
          </cell>
          <cell r="DC154">
            <v>141</v>
          </cell>
          <cell r="DD154">
            <v>78</v>
          </cell>
          <cell r="DE154">
            <v>23</v>
          </cell>
          <cell r="DF154">
            <v>35</v>
          </cell>
          <cell r="DG154">
            <v>6</v>
          </cell>
          <cell r="DH154">
            <v>3</v>
          </cell>
          <cell r="DI154">
            <v>15</v>
          </cell>
        </row>
        <row r="155">
          <cell r="A155" t="str">
            <v>RS 294</v>
          </cell>
          <cell r="B155">
            <v>116</v>
          </cell>
          <cell r="C155" t="str">
            <v>C</v>
          </cell>
          <cell r="D155" t="str">
            <v>T</v>
          </cell>
          <cell r="E155" t="str">
            <v>Kayabwa - Bunda</v>
          </cell>
          <cell r="F155" t="str">
            <v>S125</v>
          </cell>
          <cell r="G155">
            <v>2</v>
          </cell>
          <cell r="H155">
            <v>9.6999999999999993</v>
          </cell>
          <cell r="I155" t="str">
            <v>F</v>
          </cell>
          <cell r="J155" t="str">
            <v>LILONGWE</v>
          </cell>
          <cell r="K155">
            <v>6</v>
          </cell>
          <cell r="L155">
            <v>0</v>
          </cell>
          <cell r="W155">
            <v>90</v>
          </cell>
          <cell r="X155" t="str">
            <v>ST</v>
          </cell>
          <cell r="Y155">
            <v>150</v>
          </cell>
          <cell r="Z155" t="str">
            <v>GR</v>
          </cell>
          <cell r="AA155">
            <v>100</v>
          </cell>
          <cell r="AB155" t="str">
            <v>GR</v>
          </cell>
          <cell r="AC155">
            <v>5</v>
          </cell>
          <cell r="AD155" t="str">
            <v>PM</v>
          </cell>
          <cell r="AE155">
            <v>0</v>
          </cell>
          <cell r="AF155">
            <v>0</v>
          </cell>
          <cell r="AG155">
            <v>0</v>
          </cell>
          <cell r="AH155">
            <v>0</v>
          </cell>
          <cell r="AI155">
            <v>0</v>
          </cell>
          <cell r="AJ155">
            <v>0</v>
          </cell>
          <cell r="AK155">
            <v>0</v>
          </cell>
          <cell r="AL155">
            <v>0</v>
          </cell>
          <cell r="AM155">
            <v>1</v>
          </cell>
          <cell r="AN155" t="str">
            <v>never resealed</v>
          </cell>
          <cell r="BO155" t="str">
            <v>RS 294</v>
          </cell>
          <cell r="BP155">
            <v>9.6999999999999993</v>
          </cell>
          <cell r="BQ155">
            <v>6</v>
          </cell>
          <cell r="BR155" t="str">
            <v>F</v>
          </cell>
          <cell r="BS155">
            <v>0</v>
          </cell>
          <cell r="BT155">
            <v>0</v>
          </cell>
          <cell r="BU155" t="str">
            <v>ST</v>
          </cell>
          <cell r="BV155" t="str">
            <v/>
          </cell>
          <cell r="BW155">
            <v>1</v>
          </cell>
          <cell r="BX155">
            <v>10</v>
          </cell>
          <cell r="BY155" t="str">
            <v xml:space="preserve"> </v>
          </cell>
          <cell r="BZ155">
            <v>1</v>
          </cell>
          <cell r="CA155">
            <v>5</v>
          </cell>
          <cell r="CB155">
            <v>0.90800000000000003</v>
          </cell>
          <cell r="CC155">
            <v>4.5</v>
          </cell>
          <cell r="CD155">
            <v>15</v>
          </cell>
          <cell r="CE155">
            <v>0</v>
          </cell>
          <cell r="CF155">
            <v>0</v>
          </cell>
          <cell r="CG155">
            <v>15</v>
          </cell>
          <cell r="CH155">
            <v>0</v>
          </cell>
          <cell r="CI155">
            <v>0</v>
          </cell>
          <cell r="CJ155">
            <v>0</v>
          </cell>
          <cell r="CK155">
            <v>0</v>
          </cell>
          <cell r="CL155">
            <v>0</v>
          </cell>
          <cell r="CM155">
            <v>0</v>
          </cell>
          <cell r="CN155">
            <v>0</v>
          </cell>
          <cell r="CO155">
            <v>0</v>
          </cell>
          <cell r="CP155">
            <v>0</v>
          </cell>
          <cell r="CQ155">
            <v>4.5</v>
          </cell>
          <cell r="CR155">
            <v>0</v>
          </cell>
          <cell r="CS155">
            <v>1</v>
          </cell>
          <cell r="CT155">
            <v>0</v>
          </cell>
          <cell r="CU155">
            <v>0</v>
          </cell>
          <cell r="CV155">
            <v>8</v>
          </cell>
          <cell r="CW155">
            <v>8</v>
          </cell>
          <cell r="CX155" t="str">
            <v xml:space="preserve"> </v>
          </cell>
          <cell r="CY155">
            <v>1.2</v>
          </cell>
          <cell r="CZ155">
            <v>1.5</v>
          </cell>
          <cell r="DA155">
            <v>1.2</v>
          </cell>
          <cell r="DB155">
            <v>300</v>
          </cell>
          <cell r="DC155">
            <v>141</v>
          </cell>
          <cell r="DD155">
            <v>78</v>
          </cell>
          <cell r="DE155">
            <v>23</v>
          </cell>
          <cell r="DF155">
            <v>35</v>
          </cell>
          <cell r="DG155">
            <v>6</v>
          </cell>
          <cell r="DH155">
            <v>3</v>
          </cell>
          <cell r="DI155">
            <v>15</v>
          </cell>
        </row>
        <row r="156">
          <cell r="A156" t="str">
            <v>RS 307</v>
          </cell>
          <cell r="B156">
            <v>129</v>
          </cell>
          <cell r="C156" t="str">
            <v>C</v>
          </cell>
          <cell r="D156" t="str">
            <v>T</v>
          </cell>
          <cell r="E156" t="str">
            <v>Mganja - Kabulika</v>
          </cell>
          <cell r="F156" t="str">
            <v>S127</v>
          </cell>
          <cell r="G156">
            <v>4</v>
          </cell>
          <cell r="H156">
            <v>8.5</v>
          </cell>
          <cell r="I156" t="str">
            <v>R</v>
          </cell>
          <cell r="J156" t="str">
            <v>DEDZA</v>
          </cell>
          <cell r="K156">
            <v>7</v>
          </cell>
          <cell r="L156">
            <v>0</v>
          </cell>
          <cell r="W156">
            <v>73</v>
          </cell>
          <cell r="X156" t="str">
            <v>ST</v>
          </cell>
          <cell r="Y156">
            <v>100</v>
          </cell>
          <cell r="Z156" t="str">
            <v>GR</v>
          </cell>
          <cell r="AA156">
            <v>100</v>
          </cell>
          <cell r="AB156" t="str">
            <v>GR</v>
          </cell>
          <cell r="AC156">
            <v>5</v>
          </cell>
          <cell r="AD156" t="str">
            <v>PM</v>
          </cell>
          <cell r="AE156">
            <v>0</v>
          </cell>
          <cell r="AF156">
            <v>0</v>
          </cell>
          <cell r="AG156">
            <v>0</v>
          </cell>
          <cell r="AH156">
            <v>0</v>
          </cell>
          <cell r="AI156">
            <v>0</v>
          </cell>
          <cell r="AJ156">
            <v>0</v>
          </cell>
          <cell r="AK156">
            <v>0</v>
          </cell>
          <cell r="AL156">
            <v>0</v>
          </cell>
          <cell r="AM156">
            <v>1</v>
          </cell>
          <cell r="AN156" t="str">
            <v>never resealed</v>
          </cell>
          <cell r="BO156" t="str">
            <v>RS 307</v>
          </cell>
          <cell r="BP156">
            <v>8.5</v>
          </cell>
          <cell r="BQ156">
            <v>5.5</v>
          </cell>
          <cell r="BR156" t="str">
            <v>R</v>
          </cell>
          <cell r="BS156">
            <v>0</v>
          </cell>
          <cell r="BT156">
            <v>0</v>
          </cell>
          <cell r="BU156" t="str">
            <v>ST</v>
          </cell>
          <cell r="BV156" t="str">
            <v/>
          </cell>
          <cell r="BW156">
            <v>1</v>
          </cell>
          <cell r="BX156">
            <v>10</v>
          </cell>
          <cell r="BY156" t="str">
            <v xml:space="preserve"> </v>
          </cell>
          <cell r="BZ156">
            <v>1</v>
          </cell>
          <cell r="CA156">
            <v>5</v>
          </cell>
          <cell r="CB156">
            <v>0.90800000000000003</v>
          </cell>
          <cell r="CC156">
            <v>5</v>
          </cell>
          <cell r="CD156">
            <v>30</v>
          </cell>
          <cell r="CE156">
            <v>15</v>
          </cell>
          <cell r="CF156">
            <v>0</v>
          </cell>
          <cell r="CG156">
            <v>30</v>
          </cell>
          <cell r="CH156">
            <v>15</v>
          </cell>
          <cell r="CI156">
            <v>5</v>
          </cell>
          <cell r="CJ156">
            <v>1.8181818181818181E-2</v>
          </cell>
          <cell r="CK156">
            <v>1.8181818181818181E-2</v>
          </cell>
          <cell r="CL156">
            <v>0</v>
          </cell>
          <cell r="CM156">
            <v>7.0489510489510484E-3</v>
          </cell>
          <cell r="CN156">
            <v>7.0489510489510484E-3</v>
          </cell>
          <cell r="CO156">
            <v>0</v>
          </cell>
          <cell r="CP156">
            <v>0</v>
          </cell>
          <cell r="CQ156">
            <v>5.0070489510489509</v>
          </cell>
          <cell r="CR156">
            <v>3</v>
          </cell>
          <cell r="CS156">
            <v>1</v>
          </cell>
          <cell r="CT156">
            <v>0</v>
          </cell>
          <cell r="CU156">
            <v>0</v>
          </cell>
          <cell r="CV156">
            <v>25</v>
          </cell>
          <cell r="CW156">
            <v>25</v>
          </cell>
          <cell r="CX156" t="str">
            <v xml:space="preserve"> </v>
          </cell>
          <cell r="CY156">
            <v>1.3</v>
          </cell>
          <cell r="CZ156">
            <v>1.2</v>
          </cell>
          <cell r="DA156">
            <v>1.3</v>
          </cell>
          <cell r="DB156">
            <v>40</v>
          </cell>
          <cell r="DC156">
            <v>19</v>
          </cell>
          <cell r="DD156">
            <v>11</v>
          </cell>
          <cell r="DE156">
            <v>3</v>
          </cell>
          <cell r="DF156">
            <v>5</v>
          </cell>
          <cell r="DG156">
            <v>1</v>
          </cell>
          <cell r="DH156">
            <v>1</v>
          </cell>
          <cell r="DI156">
            <v>2</v>
          </cell>
        </row>
        <row r="157">
          <cell r="A157" t="str">
            <v>RS 333</v>
          </cell>
          <cell r="B157">
            <v>155</v>
          </cell>
          <cell r="C157" t="str">
            <v>S</v>
          </cell>
          <cell r="D157" t="str">
            <v>T</v>
          </cell>
          <cell r="E157" t="str">
            <v>Mang'oma - Nsandu</v>
          </cell>
          <cell r="F157" t="str">
            <v>S128</v>
          </cell>
          <cell r="G157">
            <v>1</v>
          </cell>
          <cell r="H157">
            <v>11.6</v>
          </cell>
          <cell r="I157" t="str">
            <v>F</v>
          </cell>
          <cell r="J157" t="str">
            <v>MANGOCHI</v>
          </cell>
          <cell r="K157">
            <v>7</v>
          </cell>
          <cell r="L157" t="str">
            <v>Changed designation from M15 to S128</v>
          </cell>
          <cell r="W157">
            <v>74</v>
          </cell>
          <cell r="X157" t="str">
            <v>ST</v>
          </cell>
          <cell r="Y157">
            <v>100</v>
          </cell>
          <cell r="Z157" t="str">
            <v>GR</v>
          </cell>
          <cell r="AA157">
            <v>100</v>
          </cell>
          <cell r="AB157" t="str">
            <v>GR</v>
          </cell>
          <cell r="AC157">
            <v>7</v>
          </cell>
          <cell r="AD157" t="str">
            <v>PM</v>
          </cell>
          <cell r="AE157">
            <v>0</v>
          </cell>
          <cell r="AF157">
            <v>0</v>
          </cell>
          <cell r="AG157">
            <v>0</v>
          </cell>
          <cell r="AH157">
            <v>0</v>
          </cell>
          <cell r="AI157">
            <v>0</v>
          </cell>
          <cell r="AJ157">
            <v>0</v>
          </cell>
          <cell r="AK157">
            <v>0</v>
          </cell>
          <cell r="AL157">
            <v>0</v>
          </cell>
          <cell r="AM157">
            <v>1</v>
          </cell>
          <cell r="AN157" t="str">
            <v>never resealed</v>
          </cell>
          <cell r="BO157" t="str">
            <v>RS 333</v>
          </cell>
          <cell r="BP157">
            <v>11.6</v>
          </cell>
          <cell r="BQ157">
            <v>6.7</v>
          </cell>
          <cell r="BR157" t="str">
            <v>F</v>
          </cell>
          <cell r="BS157">
            <v>0</v>
          </cell>
          <cell r="BT157">
            <v>0</v>
          </cell>
          <cell r="BU157" t="str">
            <v>ST</v>
          </cell>
          <cell r="BV157" t="str">
            <v/>
          </cell>
          <cell r="BW157">
            <v>1</v>
          </cell>
          <cell r="BX157">
            <v>10</v>
          </cell>
          <cell r="BY157" t="str">
            <v xml:space="preserve"> </v>
          </cell>
          <cell r="BZ157">
            <v>1</v>
          </cell>
          <cell r="CA157">
            <v>7</v>
          </cell>
          <cell r="CB157">
            <v>0.90800000000000003</v>
          </cell>
          <cell r="CC157">
            <v>6.38</v>
          </cell>
          <cell r="CD157">
            <v>95</v>
          </cell>
          <cell r="CE157">
            <v>75</v>
          </cell>
          <cell r="CF157">
            <v>60</v>
          </cell>
          <cell r="CG157">
            <v>35</v>
          </cell>
          <cell r="CH157">
            <v>15</v>
          </cell>
          <cell r="CI157">
            <v>25</v>
          </cell>
          <cell r="CJ157">
            <v>7.4626865671641798E-2</v>
          </cell>
          <cell r="CK157">
            <v>10</v>
          </cell>
          <cell r="CL157">
            <v>60</v>
          </cell>
          <cell r="CM157">
            <v>0.52510907003444307</v>
          </cell>
          <cell r="CN157">
            <v>0.52510907003444307</v>
          </cell>
          <cell r="CO157">
            <v>0</v>
          </cell>
          <cell r="CP157">
            <v>0</v>
          </cell>
          <cell r="CQ157">
            <v>6.9051090700344426</v>
          </cell>
          <cell r="CR157">
            <v>80</v>
          </cell>
          <cell r="CS157">
            <v>1.6</v>
          </cell>
          <cell r="CT157">
            <v>3.0000000000000004</v>
          </cell>
          <cell r="CU157">
            <v>1.2000000000000002</v>
          </cell>
          <cell r="CV157">
            <v>24</v>
          </cell>
          <cell r="CW157">
            <v>24</v>
          </cell>
          <cell r="CX157" t="str">
            <v xml:space="preserve"> </v>
          </cell>
          <cell r="CY157">
            <v>3</v>
          </cell>
          <cell r="CZ157">
            <v>3</v>
          </cell>
          <cell r="DA157">
            <v>1</v>
          </cell>
          <cell r="DB157">
            <v>1000</v>
          </cell>
          <cell r="DC157">
            <v>470</v>
          </cell>
          <cell r="DD157">
            <v>260</v>
          </cell>
          <cell r="DE157">
            <v>75</v>
          </cell>
          <cell r="DF157">
            <v>115</v>
          </cell>
          <cell r="DG157">
            <v>20</v>
          </cell>
          <cell r="DH157">
            <v>10</v>
          </cell>
          <cell r="DI157">
            <v>50</v>
          </cell>
        </row>
        <row r="158">
          <cell r="A158" t="str">
            <v>RS 354</v>
          </cell>
          <cell r="B158">
            <v>176</v>
          </cell>
          <cell r="C158" t="str">
            <v>S</v>
          </cell>
          <cell r="D158" t="str">
            <v>T</v>
          </cell>
          <cell r="E158" t="str">
            <v>Naminga - Malipa</v>
          </cell>
          <cell r="F158" t="str">
            <v>S131</v>
          </cell>
          <cell r="G158">
            <v>9</v>
          </cell>
          <cell r="H158">
            <v>5.2</v>
          </cell>
          <cell r="I158" t="str">
            <v>R</v>
          </cell>
          <cell r="J158" t="str">
            <v>MACHINGA</v>
          </cell>
          <cell r="K158">
            <v>8</v>
          </cell>
          <cell r="L158">
            <v>0</v>
          </cell>
          <cell r="W158">
            <v>83</v>
          </cell>
          <cell r="X158" t="str">
            <v>DS</v>
          </cell>
          <cell r="Y158">
            <v>100</v>
          </cell>
          <cell r="Z158" t="str">
            <v>GR</v>
          </cell>
          <cell r="AA158">
            <v>100</v>
          </cell>
          <cell r="AB158" t="str">
            <v>GR</v>
          </cell>
          <cell r="AC158">
            <v>5</v>
          </cell>
          <cell r="AD158">
            <v>0</v>
          </cell>
          <cell r="AE158">
            <v>0</v>
          </cell>
          <cell r="AF158">
            <v>0</v>
          </cell>
          <cell r="AG158">
            <v>0</v>
          </cell>
          <cell r="AH158">
            <v>0</v>
          </cell>
          <cell r="AI158">
            <v>0</v>
          </cell>
          <cell r="AJ158">
            <v>0</v>
          </cell>
          <cell r="AK158">
            <v>0</v>
          </cell>
          <cell r="AL158">
            <v>0</v>
          </cell>
          <cell r="AM158">
            <v>1</v>
          </cell>
          <cell r="AN158" t="str">
            <v>never resealed</v>
          </cell>
          <cell r="BO158" t="str">
            <v>RS 354</v>
          </cell>
          <cell r="BP158">
            <v>5.2</v>
          </cell>
          <cell r="BQ158">
            <v>6.7</v>
          </cell>
          <cell r="BR158" t="str">
            <v>R</v>
          </cell>
          <cell r="BS158">
            <v>0</v>
          </cell>
          <cell r="BT158">
            <v>0</v>
          </cell>
          <cell r="BU158" t="str">
            <v>DS</v>
          </cell>
          <cell r="BV158" t="str">
            <v/>
          </cell>
          <cell r="BW158">
            <v>1</v>
          </cell>
          <cell r="BX158">
            <v>15</v>
          </cell>
          <cell r="BY158" t="str">
            <v xml:space="preserve"> </v>
          </cell>
          <cell r="BZ158">
            <v>1</v>
          </cell>
          <cell r="CA158">
            <v>5</v>
          </cell>
          <cell r="CB158">
            <v>1.077</v>
          </cell>
          <cell r="CC158">
            <v>3</v>
          </cell>
          <cell r="CD158">
            <v>10</v>
          </cell>
          <cell r="CE158">
            <v>5</v>
          </cell>
          <cell r="CF158">
            <v>0</v>
          </cell>
          <cell r="CG158">
            <v>10</v>
          </cell>
          <cell r="CH158">
            <v>5</v>
          </cell>
          <cell r="CI158">
            <v>2</v>
          </cell>
          <cell r="CJ158">
            <v>5.9701492537313433E-3</v>
          </cell>
          <cell r="CK158">
            <v>5.9701492537313433E-3</v>
          </cell>
          <cell r="CL158">
            <v>0</v>
          </cell>
          <cell r="CM158">
            <v>2.3145809414466131E-3</v>
          </cell>
          <cell r="CN158">
            <v>2.3145809414466131E-3</v>
          </cell>
          <cell r="CO158">
            <v>0</v>
          </cell>
          <cell r="CP158">
            <v>0</v>
          </cell>
          <cell r="CQ158">
            <v>3.0023145809414467</v>
          </cell>
          <cell r="CR158">
            <v>0</v>
          </cell>
          <cell r="CS158">
            <v>1</v>
          </cell>
          <cell r="CT158">
            <v>0</v>
          </cell>
          <cell r="CU158">
            <v>0</v>
          </cell>
          <cell r="CV158">
            <v>15</v>
          </cell>
          <cell r="CW158">
            <v>15</v>
          </cell>
          <cell r="CX158" t="str">
            <v xml:space="preserve"> </v>
          </cell>
          <cell r="CY158">
            <v>1.5</v>
          </cell>
          <cell r="CZ158">
            <v>1.5</v>
          </cell>
          <cell r="DA158">
            <v>1.5</v>
          </cell>
          <cell r="DB158">
            <v>150</v>
          </cell>
          <cell r="DC158">
            <v>71</v>
          </cell>
          <cell r="DD158">
            <v>39</v>
          </cell>
          <cell r="DE158">
            <v>12</v>
          </cell>
          <cell r="DF158">
            <v>18</v>
          </cell>
          <cell r="DG158">
            <v>3</v>
          </cell>
          <cell r="DH158">
            <v>2</v>
          </cell>
          <cell r="DI158">
            <v>8</v>
          </cell>
        </row>
        <row r="159">
          <cell r="A159" t="str">
            <v>RS 348</v>
          </cell>
          <cell r="B159">
            <v>170</v>
          </cell>
          <cell r="C159" t="str">
            <v>S</v>
          </cell>
          <cell r="D159" t="str">
            <v>T</v>
          </cell>
          <cell r="E159" t="str">
            <v>Malipa - Liwonde (junction M3)</v>
          </cell>
          <cell r="F159" t="str">
            <v>S131</v>
          </cell>
          <cell r="G159">
            <v>10</v>
          </cell>
          <cell r="H159">
            <v>19.100000000000001</v>
          </cell>
          <cell r="I159" t="str">
            <v>R</v>
          </cell>
          <cell r="J159" t="str">
            <v>MACHINGA</v>
          </cell>
          <cell r="K159">
            <v>8</v>
          </cell>
          <cell r="L159">
            <v>0</v>
          </cell>
          <cell r="W159">
            <v>83</v>
          </cell>
          <cell r="X159" t="str">
            <v>DS</v>
          </cell>
          <cell r="Y159">
            <v>100</v>
          </cell>
          <cell r="Z159" t="str">
            <v>GR</v>
          </cell>
          <cell r="AA159">
            <v>100</v>
          </cell>
          <cell r="AB159" t="str">
            <v>GR</v>
          </cell>
          <cell r="AC159">
            <v>6</v>
          </cell>
          <cell r="AD159">
            <v>0</v>
          </cell>
          <cell r="AE159">
            <v>0</v>
          </cell>
          <cell r="AF159">
            <v>0</v>
          </cell>
          <cell r="AG159">
            <v>0</v>
          </cell>
          <cell r="AH159">
            <v>0</v>
          </cell>
          <cell r="AI159">
            <v>0</v>
          </cell>
          <cell r="AJ159">
            <v>0</v>
          </cell>
          <cell r="AK159">
            <v>0</v>
          </cell>
          <cell r="AL159">
            <v>0</v>
          </cell>
          <cell r="AM159">
            <v>1</v>
          </cell>
          <cell r="AN159" t="str">
            <v>never resealed</v>
          </cell>
          <cell r="BO159" t="str">
            <v>RS 348</v>
          </cell>
          <cell r="BP159">
            <v>19.100000000000001</v>
          </cell>
          <cell r="BQ159">
            <v>6.7</v>
          </cell>
          <cell r="BR159" t="str">
            <v>R</v>
          </cell>
          <cell r="BS159">
            <v>0</v>
          </cell>
          <cell r="BT159">
            <v>0</v>
          </cell>
          <cell r="BU159" t="str">
            <v>DS</v>
          </cell>
          <cell r="BV159" t="str">
            <v/>
          </cell>
          <cell r="BW159">
            <v>1</v>
          </cell>
          <cell r="BX159">
            <v>15</v>
          </cell>
          <cell r="BY159" t="str">
            <v xml:space="preserve"> </v>
          </cell>
          <cell r="BZ159">
            <v>1</v>
          </cell>
          <cell r="CA159">
            <v>6</v>
          </cell>
          <cell r="CB159">
            <v>1.077</v>
          </cell>
          <cell r="CC159">
            <v>3</v>
          </cell>
          <cell r="CD159">
            <v>10</v>
          </cell>
          <cell r="CE159">
            <v>5</v>
          </cell>
          <cell r="CF159">
            <v>0</v>
          </cell>
          <cell r="CG159">
            <v>10</v>
          </cell>
          <cell r="CH159">
            <v>5</v>
          </cell>
          <cell r="CI159">
            <v>2</v>
          </cell>
          <cell r="CJ159">
            <v>5.9701492537313433E-3</v>
          </cell>
          <cell r="CK159">
            <v>5.9701492537313433E-3</v>
          </cell>
          <cell r="CL159">
            <v>0</v>
          </cell>
          <cell r="CM159">
            <v>2.3145809414466131E-3</v>
          </cell>
          <cell r="CN159">
            <v>2.3145809414466131E-3</v>
          </cell>
          <cell r="CO159">
            <v>0</v>
          </cell>
          <cell r="CP159">
            <v>0</v>
          </cell>
          <cell r="CQ159">
            <v>3.0023145809414467</v>
          </cell>
          <cell r="CR159">
            <v>0</v>
          </cell>
          <cell r="CS159">
            <v>1</v>
          </cell>
          <cell r="CT159">
            <v>0</v>
          </cell>
          <cell r="CU159">
            <v>0</v>
          </cell>
          <cell r="CV159">
            <v>15</v>
          </cell>
          <cell r="CW159">
            <v>15</v>
          </cell>
          <cell r="CX159" t="str">
            <v xml:space="preserve"> </v>
          </cell>
          <cell r="CY159">
            <v>1.5</v>
          </cell>
          <cell r="CZ159">
            <v>1.5</v>
          </cell>
          <cell r="DA159">
            <v>1.5</v>
          </cell>
          <cell r="DB159">
            <v>150</v>
          </cell>
          <cell r="DC159">
            <v>71</v>
          </cell>
          <cell r="DD159">
            <v>39</v>
          </cell>
          <cell r="DE159">
            <v>12</v>
          </cell>
          <cell r="DF159">
            <v>18</v>
          </cell>
          <cell r="DG159">
            <v>3</v>
          </cell>
          <cell r="DH159">
            <v>2</v>
          </cell>
          <cell r="DI159">
            <v>8</v>
          </cell>
        </row>
        <row r="160">
          <cell r="A160" t="str">
            <v>RS 382</v>
          </cell>
          <cell r="B160">
            <v>204</v>
          </cell>
          <cell r="C160" t="str">
            <v>S</v>
          </cell>
          <cell r="D160" t="str">
            <v>T</v>
          </cell>
          <cell r="E160" t="str">
            <v>Chileka Airport - Chirimba (junction M1)</v>
          </cell>
          <cell r="F160" t="str">
            <v>S137</v>
          </cell>
          <cell r="G160">
            <v>6</v>
          </cell>
          <cell r="H160">
            <v>8.3000000000000007</v>
          </cell>
          <cell r="I160" t="str">
            <v>H</v>
          </cell>
          <cell r="J160" t="str">
            <v>BLANTYRE</v>
          </cell>
          <cell r="K160">
            <v>9</v>
          </cell>
          <cell r="L160">
            <v>0</v>
          </cell>
          <cell r="W160">
            <v>65</v>
          </cell>
          <cell r="X160" t="str">
            <v>DS</v>
          </cell>
          <cell r="Y160">
            <v>100</v>
          </cell>
          <cell r="Z160" t="str">
            <v>GR</v>
          </cell>
          <cell r="AA160">
            <v>100</v>
          </cell>
          <cell r="AB160" t="str">
            <v>GR</v>
          </cell>
          <cell r="AC160">
            <v>6</v>
          </cell>
          <cell r="AD160">
            <v>0</v>
          </cell>
          <cell r="AE160">
            <v>0</v>
          </cell>
          <cell r="AF160">
            <v>0</v>
          </cell>
          <cell r="AG160">
            <v>0</v>
          </cell>
          <cell r="AH160">
            <v>0</v>
          </cell>
          <cell r="AI160">
            <v>0</v>
          </cell>
          <cell r="AJ160">
            <v>0</v>
          </cell>
          <cell r="AK160">
            <v>0</v>
          </cell>
          <cell r="AL160">
            <v>0</v>
          </cell>
          <cell r="AM160">
            <v>1</v>
          </cell>
          <cell r="AN160" t="str">
            <v>never resealed</v>
          </cell>
          <cell r="BO160" t="str">
            <v>RS 382</v>
          </cell>
          <cell r="BP160">
            <v>8.3000000000000007</v>
          </cell>
          <cell r="BQ160">
            <v>6.5</v>
          </cell>
          <cell r="BR160" t="str">
            <v>H</v>
          </cell>
          <cell r="BS160">
            <v>0</v>
          </cell>
          <cell r="BT160">
            <v>0</v>
          </cell>
          <cell r="BU160" t="str">
            <v>DS</v>
          </cell>
          <cell r="BV160" t="str">
            <v/>
          </cell>
          <cell r="BW160">
            <v>1</v>
          </cell>
          <cell r="BX160">
            <v>15</v>
          </cell>
          <cell r="BY160" t="str">
            <v xml:space="preserve"> </v>
          </cell>
          <cell r="BZ160">
            <v>1</v>
          </cell>
          <cell r="CA160">
            <v>6</v>
          </cell>
          <cell r="CB160">
            <v>1.077</v>
          </cell>
          <cell r="CC160">
            <v>7</v>
          </cell>
          <cell r="CD160">
            <v>90</v>
          </cell>
          <cell r="CE160">
            <v>75</v>
          </cell>
          <cell r="CF160">
            <v>60</v>
          </cell>
          <cell r="CG160">
            <v>30</v>
          </cell>
          <cell r="CH160">
            <v>15</v>
          </cell>
          <cell r="CI160">
            <v>47</v>
          </cell>
          <cell r="CJ160">
            <v>0.14461538461538462</v>
          </cell>
          <cell r="CK160">
            <v>10</v>
          </cell>
          <cell r="CL160">
            <v>60</v>
          </cell>
          <cell r="CM160">
            <v>0.55154319526627205</v>
          </cell>
          <cell r="CN160">
            <v>0.55154319526627205</v>
          </cell>
          <cell r="CO160">
            <v>0</v>
          </cell>
          <cell r="CP160">
            <v>0</v>
          </cell>
          <cell r="CQ160">
            <v>7.5515431952662722</v>
          </cell>
          <cell r="CR160">
            <v>0</v>
          </cell>
          <cell r="CS160">
            <v>1</v>
          </cell>
          <cell r="CT160">
            <v>0</v>
          </cell>
          <cell r="CU160">
            <v>0</v>
          </cell>
          <cell r="CV160">
            <v>33</v>
          </cell>
          <cell r="CW160">
            <v>33</v>
          </cell>
          <cell r="CX160" t="str">
            <v xml:space="preserve"> </v>
          </cell>
          <cell r="CY160">
            <v>2.5</v>
          </cell>
          <cell r="CZ160">
            <v>2</v>
          </cell>
          <cell r="DA160">
            <v>2.5</v>
          </cell>
          <cell r="DB160">
            <v>860</v>
          </cell>
          <cell r="DC160">
            <v>405</v>
          </cell>
          <cell r="DD160">
            <v>224</v>
          </cell>
          <cell r="DE160">
            <v>65</v>
          </cell>
          <cell r="DF160">
            <v>99</v>
          </cell>
          <cell r="DG160">
            <v>18</v>
          </cell>
          <cell r="DH160">
            <v>9</v>
          </cell>
          <cell r="DI160">
            <v>43</v>
          </cell>
        </row>
        <row r="161">
          <cell r="A161" t="str">
            <v>RS 391</v>
          </cell>
          <cell r="B161">
            <v>213</v>
          </cell>
          <cell r="C161" t="str">
            <v>S</v>
          </cell>
          <cell r="D161" t="str">
            <v>T</v>
          </cell>
          <cell r="E161" t="str">
            <v>Kuntiya - junction M3</v>
          </cell>
          <cell r="F161" t="str">
            <v>S139</v>
          </cell>
          <cell r="G161">
            <v>6</v>
          </cell>
          <cell r="H161">
            <v>2.1</v>
          </cell>
          <cell r="I161" t="str">
            <v>H</v>
          </cell>
          <cell r="J161" t="str">
            <v>ZOMBA CITY</v>
          </cell>
          <cell r="K161">
            <v>9</v>
          </cell>
          <cell r="L161" t="str">
            <v>Changed designation from S142 to S139</v>
          </cell>
          <cell r="W161">
            <v>67</v>
          </cell>
          <cell r="X161" t="str">
            <v>ST</v>
          </cell>
          <cell r="Y161">
            <v>100</v>
          </cell>
          <cell r="Z161" t="str">
            <v>GR</v>
          </cell>
          <cell r="AA161">
            <v>100</v>
          </cell>
          <cell r="AB161" t="str">
            <v>GR</v>
          </cell>
          <cell r="AC161">
            <v>5</v>
          </cell>
          <cell r="AD161">
            <v>0</v>
          </cell>
          <cell r="AE161">
            <v>0</v>
          </cell>
          <cell r="AF161">
            <v>0</v>
          </cell>
          <cell r="AG161">
            <v>0</v>
          </cell>
          <cell r="AH161">
            <v>0</v>
          </cell>
          <cell r="AI161">
            <v>0</v>
          </cell>
          <cell r="AJ161">
            <v>0</v>
          </cell>
          <cell r="AK161">
            <v>0</v>
          </cell>
          <cell r="AL161">
            <v>0</v>
          </cell>
          <cell r="AM161">
            <v>1</v>
          </cell>
          <cell r="AN161" t="str">
            <v>never resealed</v>
          </cell>
          <cell r="BO161" t="str">
            <v>RS 391</v>
          </cell>
          <cell r="BP161">
            <v>2.1</v>
          </cell>
          <cell r="BQ161">
            <v>5.5</v>
          </cell>
          <cell r="BR161" t="str">
            <v>H</v>
          </cell>
          <cell r="BS161">
            <v>0</v>
          </cell>
          <cell r="BT161">
            <v>0</v>
          </cell>
          <cell r="BU161" t="str">
            <v>ST</v>
          </cell>
          <cell r="BV161" t="str">
            <v/>
          </cell>
          <cell r="BW161">
            <v>1</v>
          </cell>
          <cell r="BX161">
            <v>10</v>
          </cell>
          <cell r="BY161" t="str">
            <v xml:space="preserve"> </v>
          </cell>
          <cell r="BZ161">
            <v>1</v>
          </cell>
          <cell r="CA161">
            <v>5</v>
          </cell>
          <cell r="CB161">
            <v>0.90800000000000003</v>
          </cell>
          <cell r="CC161">
            <v>5</v>
          </cell>
          <cell r="CD161">
            <v>85</v>
          </cell>
          <cell r="CE161">
            <v>55</v>
          </cell>
          <cell r="CF161">
            <v>40</v>
          </cell>
          <cell r="CG161">
            <v>45</v>
          </cell>
          <cell r="CH161">
            <v>15</v>
          </cell>
          <cell r="CI161">
            <v>15</v>
          </cell>
          <cell r="CJ161">
            <v>5.454545454545455E-2</v>
          </cell>
          <cell r="CK161">
            <v>10</v>
          </cell>
          <cell r="CL161">
            <v>40</v>
          </cell>
          <cell r="CM161">
            <v>0.38521678321678315</v>
          </cell>
          <cell r="CN161">
            <v>0.38521678321678315</v>
          </cell>
          <cell r="CO161">
            <v>0</v>
          </cell>
          <cell r="CP161">
            <v>0</v>
          </cell>
          <cell r="CQ161">
            <v>5.3852167832167828</v>
          </cell>
          <cell r="CR161">
            <v>0</v>
          </cell>
          <cell r="CS161">
            <v>1</v>
          </cell>
          <cell r="CT161">
            <v>0</v>
          </cell>
          <cell r="CU161">
            <v>0</v>
          </cell>
          <cell r="CV161">
            <v>31</v>
          </cell>
          <cell r="CW161">
            <v>31</v>
          </cell>
          <cell r="CX161" t="str">
            <v xml:space="preserve"> </v>
          </cell>
          <cell r="CY161">
            <v>2</v>
          </cell>
          <cell r="CZ161">
            <v>1.5</v>
          </cell>
          <cell r="DA161">
            <v>2</v>
          </cell>
          <cell r="DB161">
            <v>65</v>
          </cell>
          <cell r="DC161">
            <v>31</v>
          </cell>
          <cell r="DD161">
            <v>17</v>
          </cell>
          <cell r="DE161">
            <v>5</v>
          </cell>
          <cell r="DF161">
            <v>8</v>
          </cell>
          <cell r="DG161">
            <v>2</v>
          </cell>
          <cell r="DH161">
            <v>1</v>
          </cell>
          <cell r="DI161">
            <v>4</v>
          </cell>
        </row>
        <row r="162">
          <cell r="A162" t="str">
            <v>RS 393</v>
          </cell>
          <cell r="B162">
            <v>215</v>
          </cell>
          <cell r="C162" t="str">
            <v>S</v>
          </cell>
          <cell r="D162" t="str">
            <v>T</v>
          </cell>
          <cell r="E162" t="str">
            <v>M3 junction - Ndege (Air Wing)</v>
          </cell>
          <cell r="F162" t="str">
            <v>S143</v>
          </cell>
          <cell r="G162">
            <v>1</v>
          </cell>
          <cell r="H162">
            <v>3.9</v>
          </cell>
          <cell r="I162" t="str">
            <v>F</v>
          </cell>
          <cell r="J162" t="str">
            <v>ZOMBA</v>
          </cell>
          <cell r="K162">
            <v>9</v>
          </cell>
          <cell r="L162">
            <v>0</v>
          </cell>
          <cell r="W162">
            <v>83</v>
          </cell>
          <cell r="X162" t="str">
            <v>ST</v>
          </cell>
          <cell r="Y162">
            <v>100</v>
          </cell>
          <cell r="Z162" t="str">
            <v>GR</v>
          </cell>
          <cell r="AA162">
            <v>100</v>
          </cell>
          <cell r="AB162" t="str">
            <v>GR</v>
          </cell>
          <cell r="AC162">
            <v>10</v>
          </cell>
          <cell r="AD162">
            <v>0</v>
          </cell>
          <cell r="AE162">
            <v>0</v>
          </cell>
          <cell r="AF162">
            <v>0</v>
          </cell>
          <cell r="AG162">
            <v>0</v>
          </cell>
          <cell r="AH162">
            <v>0</v>
          </cell>
          <cell r="AI162">
            <v>0</v>
          </cell>
          <cell r="AJ162">
            <v>0</v>
          </cell>
          <cell r="AK162">
            <v>0</v>
          </cell>
          <cell r="AL162">
            <v>0</v>
          </cell>
          <cell r="AM162">
            <v>1</v>
          </cell>
          <cell r="AN162" t="str">
            <v>never resealed</v>
          </cell>
          <cell r="BO162" t="str">
            <v>RS 393</v>
          </cell>
          <cell r="BP162">
            <v>3.9</v>
          </cell>
          <cell r="BQ162">
            <v>6</v>
          </cell>
          <cell r="BR162" t="str">
            <v>F</v>
          </cell>
          <cell r="BS162">
            <v>0</v>
          </cell>
          <cell r="BT162">
            <v>0</v>
          </cell>
          <cell r="BU162" t="str">
            <v>ST</v>
          </cell>
          <cell r="BV162" t="str">
            <v/>
          </cell>
          <cell r="BW162">
            <v>1</v>
          </cell>
          <cell r="BX162">
            <v>10</v>
          </cell>
          <cell r="BY162" t="str">
            <v xml:space="preserve"> </v>
          </cell>
          <cell r="BZ162">
            <v>1</v>
          </cell>
          <cell r="CA162">
            <v>10</v>
          </cell>
          <cell r="CB162">
            <v>0.90800000000000003</v>
          </cell>
          <cell r="CC162">
            <v>8.35</v>
          </cell>
          <cell r="CD162">
            <v>50</v>
          </cell>
          <cell r="CE162">
            <v>20</v>
          </cell>
          <cell r="CF162">
            <v>5</v>
          </cell>
          <cell r="CG162">
            <v>45</v>
          </cell>
          <cell r="CH162">
            <v>15</v>
          </cell>
          <cell r="CI162">
            <v>12</v>
          </cell>
          <cell r="CJ162">
            <v>4.0000000000000008E-2</v>
          </cell>
          <cell r="CK162">
            <v>5.04</v>
          </cell>
          <cell r="CL162">
            <v>5</v>
          </cell>
          <cell r="CM162">
            <v>9.8584615384615396E-2</v>
          </cell>
          <cell r="CN162">
            <v>9.8584615384615396E-2</v>
          </cell>
          <cell r="CO162">
            <v>0</v>
          </cell>
          <cell r="CP162">
            <v>0</v>
          </cell>
          <cell r="CQ162">
            <v>8.4485846153846147</v>
          </cell>
          <cell r="CR162">
            <v>0</v>
          </cell>
          <cell r="CS162">
            <v>1</v>
          </cell>
          <cell r="CT162">
            <v>0</v>
          </cell>
          <cell r="CU162">
            <v>0</v>
          </cell>
          <cell r="CV162">
            <v>15</v>
          </cell>
          <cell r="CW162">
            <v>15</v>
          </cell>
          <cell r="CX162" t="str">
            <v xml:space="preserve"> </v>
          </cell>
          <cell r="CY162">
            <v>1.5</v>
          </cell>
          <cell r="CZ162">
            <v>1.5</v>
          </cell>
          <cell r="DA162">
            <v>2</v>
          </cell>
          <cell r="DB162">
            <v>80</v>
          </cell>
          <cell r="DC162">
            <v>38</v>
          </cell>
          <cell r="DD162">
            <v>21</v>
          </cell>
          <cell r="DE162">
            <v>6</v>
          </cell>
          <cell r="DF162">
            <v>10</v>
          </cell>
          <cell r="DG162">
            <v>2</v>
          </cell>
          <cell r="DH162">
            <v>1</v>
          </cell>
          <cell r="DI162">
            <v>4</v>
          </cell>
        </row>
        <row r="163">
          <cell r="A163" t="str">
            <v>RS 406</v>
          </cell>
          <cell r="B163">
            <v>228</v>
          </cell>
          <cell r="C163" t="str">
            <v>S</v>
          </cell>
          <cell r="D163" t="str">
            <v>T</v>
          </cell>
          <cell r="E163" t="str">
            <v>Chiradzulu - Walala</v>
          </cell>
          <cell r="F163" t="str">
            <v>S146</v>
          </cell>
          <cell r="G163">
            <v>3</v>
          </cell>
          <cell r="H163">
            <v>11.7</v>
          </cell>
          <cell r="I163" t="str">
            <v>R</v>
          </cell>
          <cell r="J163" t="str">
            <v>CHIRADZULU</v>
          </cell>
          <cell r="K163">
            <v>9</v>
          </cell>
          <cell r="L163">
            <v>0</v>
          </cell>
          <cell r="W163">
            <v>80</v>
          </cell>
          <cell r="X163" t="str">
            <v>ST</v>
          </cell>
          <cell r="Y163">
            <v>150</v>
          </cell>
          <cell r="Z163" t="str">
            <v>GR</v>
          </cell>
          <cell r="AA163">
            <v>100</v>
          </cell>
          <cell r="AB163" t="str">
            <v>GR</v>
          </cell>
          <cell r="AC163">
            <v>5</v>
          </cell>
          <cell r="AD163" t="str">
            <v>PM</v>
          </cell>
          <cell r="AE163">
            <v>0</v>
          </cell>
          <cell r="AF163">
            <v>0</v>
          </cell>
          <cell r="AG163">
            <v>0</v>
          </cell>
          <cell r="AH163">
            <v>0</v>
          </cell>
          <cell r="AI163">
            <v>0</v>
          </cell>
          <cell r="AJ163">
            <v>0</v>
          </cell>
          <cell r="AK163">
            <v>0</v>
          </cell>
          <cell r="AL163">
            <v>0</v>
          </cell>
          <cell r="AM163">
            <v>1</v>
          </cell>
          <cell r="AN163" t="str">
            <v>never resealed</v>
          </cell>
          <cell r="BO163" t="str">
            <v>RS 406</v>
          </cell>
          <cell r="BP163">
            <v>11.7</v>
          </cell>
          <cell r="BQ163">
            <v>6.7</v>
          </cell>
          <cell r="BR163" t="str">
            <v>R</v>
          </cell>
          <cell r="BS163">
            <v>0</v>
          </cell>
          <cell r="BT163">
            <v>0</v>
          </cell>
          <cell r="BU163" t="str">
            <v>ST</v>
          </cell>
          <cell r="BV163" t="str">
            <v/>
          </cell>
          <cell r="BW163">
            <v>1</v>
          </cell>
          <cell r="BX163">
            <v>10</v>
          </cell>
          <cell r="BY163" t="str">
            <v xml:space="preserve"> </v>
          </cell>
          <cell r="BZ163">
            <v>1</v>
          </cell>
          <cell r="CA163">
            <v>5</v>
          </cell>
          <cell r="CB163">
            <v>0.90800000000000003</v>
          </cell>
          <cell r="CC163">
            <v>6.28</v>
          </cell>
          <cell r="CD163">
            <v>90</v>
          </cell>
          <cell r="CE163">
            <v>65</v>
          </cell>
          <cell r="CF163">
            <v>50</v>
          </cell>
          <cell r="CG163">
            <v>40</v>
          </cell>
          <cell r="CH163">
            <v>15</v>
          </cell>
          <cell r="CI163">
            <v>10</v>
          </cell>
          <cell r="CJ163">
            <v>2.9850746268656716E-2</v>
          </cell>
          <cell r="CK163">
            <v>10</v>
          </cell>
          <cell r="CL163">
            <v>50</v>
          </cell>
          <cell r="CM163">
            <v>0.44204362801377722</v>
          </cell>
          <cell r="CN163">
            <v>0.44204362801377722</v>
          </cell>
          <cell r="CO163">
            <v>0</v>
          </cell>
          <cell r="CP163">
            <v>0</v>
          </cell>
          <cell r="CQ163">
            <v>6.7220436280137772</v>
          </cell>
          <cell r="CR163">
            <v>0</v>
          </cell>
          <cell r="CS163">
            <v>1</v>
          </cell>
          <cell r="CT163">
            <v>0</v>
          </cell>
          <cell r="CU163">
            <v>0</v>
          </cell>
          <cell r="CV163">
            <v>18</v>
          </cell>
          <cell r="CW163">
            <v>18</v>
          </cell>
          <cell r="CX163" t="str">
            <v xml:space="preserve"> </v>
          </cell>
          <cell r="CY163">
            <v>2</v>
          </cell>
          <cell r="CZ163">
            <v>2</v>
          </cell>
          <cell r="DA163">
            <v>1.5</v>
          </cell>
          <cell r="DB163">
            <v>190</v>
          </cell>
          <cell r="DC163">
            <v>90</v>
          </cell>
          <cell r="DD163">
            <v>50</v>
          </cell>
          <cell r="DE163">
            <v>15</v>
          </cell>
          <cell r="DF163">
            <v>22</v>
          </cell>
          <cell r="DG163">
            <v>4</v>
          </cell>
          <cell r="DH163">
            <v>2</v>
          </cell>
          <cell r="DI163">
            <v>10</v>
          </cell>
        </row>
        <row r="164">
          <cell r="A164" t="str">
            <v>RS 407</v>
          </cell>
          <cell r="B164">
            <v>229</v>
          </cell>
          <cell r="C164" t="str">
            <v>S</v>
          </cell>
          <cell r="D164" t="str">
            <v>T</v>
          </cell>
          <cell r="E164" t="str">
            <v>Walala - Limbe (junction M3)</v>
          </cell>
          <cell r="F164" t="str">
            <v>S146</v>
          </cell>
          <cell r="G164">
            <v>4</v>
          </cell>
          <cell r="H164">
            <v>2.5</v>
          </cell>
          <cell r="I164" t="str">
            <v>R</v>
          </cell>
          <cell r="J164" t="str">
            <v>BLANTYRE</v>
          </cell>
          <cell r="K164">
            <v>9</v>
          </cell>
          <cell r="L164">
            <v>0</v>
          </cell>
          <cell r="W164">
            <v>80</v>
          </cell>
          <cell r="X164" t="str">
            <v>ST</v>
          </cell>
          <cell r="Y164">
            <v>150</v>
          </cell>
          <cell r="Z164" t="str">
            <v>GR</v>
          </cell>
          <cell r="AA164">
            <v>100</v>
          </cell>
          <cell r="AB164" t="str">
            <v>GR</v>
          </cell>
          <cell r="AC164">
            <v>5</v>
          </cell>
          <cell r="AD164" t="str">
            <v>PM</v>
          </cell>
          <cell r="AE164">
            <v>0</v>
          </cell>
          <cell r="AF164">
            <v>0</v>
          </cell>
          <cell r="AG164">
            <v>0</v>
          </cell>
          <cell r="AH164">
            <v>0</v>
          </cell>
          <cell r="AI164">
            <v>0</v>
          </cell>
          <cell r="AJ164">
            <v>0</v>
          </cell>
          <cell r="AK164">
            <v>0</v>
          </cell>
          <cell r="AL164">
            <v>0</v>
          </cell>
          <cell r="AM164">
            <v>1</v>
          </cell>
          <cell r="AN164" t="str">
            <v>never resealed</v>
          </cell>
          <cell r="BO164" t="str">
            <v>RS 407</v>
          </cell>
          <cell r="BP164">
            <v>2.5</v>
          </cell>
          <cell r="BQ164">
            <v>6.7</v>
          </cell>
          <cell r="BR164" t="str">
            <v>R</v>
          </cell>
          <cell r="BS164">
            <v>0</v>
          </cell>
          <cell r="BT164">
            <v>0</v>
          </cell>
          <cell r="BU164" t="str">
            <v>ST</v>
          </cell>
          <cell r="BV164" t="str">
            <v/>
          </cell>
          <cell r="BW164">
            <v>1</v>
          </cell>
          <cell r="BX164">
            <v>10</v>
          </cell>
          <cell r="BY164" t="str">
            <v xml:space="preserve"> </v>
          </cell>
          <cell r="BZ164">
            <v>1</v>
          </cell>
          <cell r="CA164">
            <v>5</v>
          </cell>
          <cell r="CB164">
            <v>0.90800000000000003</v>
          </cell>
          <cell r="CC164">
            <v>6.28</v>
          </cell>
          <cell r="CD164">
            <v>85</v>
          </cell>
          <cell r="CE164">
            <v>70</v>
          </cell>
          <cell r="CF164">
            <v>55</v>
          </cell>
          <cell r="CG164">
            <v>30</v>
          </cell>
          <cell r="CH164">
            <v>15</v>
          </cell>
          <cell r="CI164">
            <v>15</v>
          </cell>
          <cell r="CJ164">
            <v>4.4776119402985072E-2</v>
          </cell>
          <cell r="CK164">
            <v>10</v>
          </cell>
          <cell r="CL164">
            <v>55</v>
          </cell>
          <cell r="CM164">
            <v>0.48075774971297353</v>
          </cell>
          <cell r="CN164">
            <v>0.48075774971297353</v>
          </cell>
          <cell r="CO164">
            <v>0</v>
          </cell>
          <cell r="CP164">
            <v>0</v>
          </cell>
          <cell r="CQ164">
            <v>6.7607577497129734</v>
          </cell>
          <cell r="CR164">
            <v>0</v>
          </cell>
          <cell r="CS164">
            <v>1</v>
          </cell>
          <cell r="CT164">
            <v>0</v>
          </cell>
          <cell r="CU164">
            <v>0</v>
          </cell>
          <cell r="CV164">
            <v>18</v>
          </cell>
          <cell r="CW164">
            <v>18</v>
          </cell>
          <cell r="CX164" t="str">
            <v xml:space="preserve"> </v>
          </cell>
          <cell r="CY164">
            <v>2</v>
          </cell>
          <cell r="CZ164">
            <v>2</v>
          </cell>
          <cell r="DA164">
            <v>2</v>
          </cell>
          <cell r="DB164">
            <v>200</v>
          </cell>
          <cell r="DC164">
            <v>94</v>
          </cell>
          <cell r="DD164">
            <v>52</v>
          </cell>
          <cell r="DE164">
            <v>15</v>
          </cell>
          <cell r="DF164">
            <v>23</v>
          </cell>
          <cell r="DG164">
            <v>4</v>
          </cell>
          <cell r="DH164">
            <v>2</v>
          </cell>
          <cell r="DI164">
            <v>10</v>
          </cell>
        </row>
        <row r="165">
          <cell r="A165" t="str">
            <v>RS 462</v>
          </cell>
          <cell r="B165">
            <v>284</v>
          </cell>
          <cell r="C165" t="str">
            <v>N</v>
          </cell>
          <cell r="D165" t="str">
            <v>T</v>
          </cell>
          <cell r="E165" t="str">
            <v>Kalwe - Nkhata Bay</v>
          </cell>
          <cell r="F165" t="str">
            <v>T318</v>
          </cell>
          <cell r="G165">
            <v>1</v>
          </cell>
          <cell r="H165">
            <v>5.2</v>
          </cell>
          <cell r="I165" t="str">
            <v>F</v>
          </cell>
          <cell r="J165" t="str">
            <v>NKHATA BAY</v>
          </cell>
          <cell r="K165">
            <v>3</v>
          </cell>
          <cell r="L165" t="str">
            <v>Changed from feeder to trunk as bitumen road</v>
          </cell>
          <cell r="W165">
            <v>75</v>
          </cell>
          <cell r="X165" t="str">
            <v>ST</v>
          </cell>
          <cell r="Y165">
            <v>150</v>
          </cell>
          <cell r="Z165" t="str">
            <v>SG</v>
          </cell>
          <cell r="AA165">
            <v>100</v>
          </cell>
          <cell r="AB165" t="str">
            <v>GR</v>
          </cell>
          <cell r="AC165">
            <v>7</v>
          </cell>
          <cell r="AD165" t="str">
            <v>PM</v>
          </cell>
          <cell r="AE165">
            <v>0</v>
          </cell>
          <cell r="AF165">
            <v>0</v>
          </cell>
          <cell r="AG165">
            <v>0</v>
          </cell>
          <cell r="AH165">
            <v>0</v>
          </cell>
          <cell r="AI165">
            <v>0</v>
          </cell>
          <cell r="AJ165">
            <v>0</v>
          </cell>
          <cell r="AK165">
            <v>0</v>
          </cell>
          <cell r="AL165">
            <v>0</v>
          </cell>
          <cell r="AM165">
            <v>3</v>
          </cell>
          <cell r="AN165" t="str">
            <v>never resealed</v>
          </cell>
          <cell r="BO165" t="str">
            <v>RS 462</v>
          </cell>
          <cell r="BP165">
            <v>5.2</v>
          </cell>
          <cell r="BQ165">
            <v>5.5</v>
          </cell>
          <cell r="BR165" t="str">
            <v>F</v>
          </cell>
          <cell r="BS165" t="str">
            <v>C</v>
          </cell>
          <cell r="BT165">
            <v>0</v>
          </cell>
          <cell r="BU165" t="str">
            <v>ST</v>
          </cell>
          <cell r="BV165" t="str">
            <v/>
          </cell>
          <cell r="BW165">
            <v>3</v>
          </cell>
          <cell r="BX165">
            <v>10</v>
          </cell>
          <cell r="BY165" t="str">
            <v xml:space="preserve"> </v>
          </cell>
          <cell r="BZ165">
            <v>2</v>
          </cell>
          <cell r="CA165">
            <v>7</v>
          </cell>
          <cell r="CB165">
            <v>1.36</v>
          </cell>
          <cell r="CC165">
            <v>6.560767608637696</v>
          </cell>
          <cell r="CD165">
            <v>0</v>
          </cell>
          <cell r="CE165">
            <v>0</v>
          </cell>
          <cell r="CF165">
            <v>0</v>
          </cell>
          <cell r="CG165">
            <v>0</v>
          </cell>
          <cell r="CH165">
            <v>0</v>
          </cell>
          <cell r="CI165">
            <v>27</v>
          </cell>
          <cell r="CJ165">
            <v>9.8181818181818176E-2</v>
          </cell>
          <cell r="CK165">
            <v>9.8181818181818176E-2</v>
          </cell>
          <cell r="CL165">
            <v>0</v>
          </cell>
          <cell r="CM165">
            <v>3.8064335664335661E-2</v>
          </cell>
          <cell r="CN165">
            <v>3.8064335664335661E-2</v>
          </cell>
          <cell r="CO165">
            <v>0</v>
          </cell>
          <cell r="CP165">
            <v>0</v>
          </cell>
          <cell r="CQ165">
            <v>6.5988319443020318</v>
          </cell>
          <cell r="CR165">
            <v>0</v>
          </cell>
          <cell r="CS165">
            <v>1</v>
          </cell>
          <cell r="CT165">
            <v>0</v>
          </cell>
          <cell r="CU165">
            <v>0</v>
          </cell>
          <cell r="CV165">
            <v>23</v>
          </cell>
          <cell r="CW165">
            <v>23</v>
          </cell>
          <cell r="CX165" t="str">
            <v xml:space="preserve"> </v>
          </cell>
          <cell r="CY165">
            <v>2</v>
          </cell>
          <cell r="CZ165">
            <v>2</v>
          </cell>
          <cell r="DA165">
            <v>2</v>
          </cell>
          <cell r="DB165">
            <v>300</v>
          </cell>
          <cell r="DC165">
            <v>141</v>
          </cell>
          <cell r="DD165">
            <v>78</v>
          </cell>
          <cell r="DE165">
            <v>23</v>
          </cell>
          <cell r="DF165">
            <v>35</v>
          </cell>
          <cell r="DG165">
            <v>6</v>
          </cell>
          <cell r="DH165">
            <v>3</v>
          </cell>
          <cell r="DI165">
            <v>15</v>
          </cell>
        </row>
        <row r="166">
          <cell r="A166" t="str">
            <v>RS 235</v>
          </cell>
          <cell r="B166">
            <v>57</v>
          </cell>
          <cell r="C166" t="str">
            <v>C</v>
          </cell>
          <cell r="D166" t="str">
            <v>T</v>
          </cell>
          <cell r="E166" t="str">
            <v>Kamwendo - Matutu (junction S116)</v>
          </cell>
          <cell r="F166" t="str">
            <v>T334</v>
          </cell>
          <cell r="G166">
            <v>1</v>
          </cell>
          <cell r="H166">
            <v>16.899999999999999</v>
          </cell>
          <cell r="I166" t="str">
            <v>F</v>
          </cell>
          <cell r="J166" t="str">
            <v>MCHINJI</v>
          </cell>
          <cell r="K166">
            <v>6</v>
          </cell>
          <cell r="L166" t="str">
            <v>Changed designation from S116 to T334. Changed to trunk</v>
          </cell>
          <cell r="W166">
            <v>98</v>
          </cell>
          <cell r="X166" t="str">
            <v>DS</v>
          </cell>
          <cell r="Y166">
            <v>150</v>
          </cell>
          <cell r="Z166" t="str">
            <v>GR</v>
          </cell>
          <cell r="AA166">
            <v>150</v>
          </cell>
          <cell r="AB166" t="str">
            <v>GR</v>
          </cell>
          <cell r="AC166">
            <v>5</v>
          </cell>
          <cell r="AD166">
            <v>0</v>
          </cell>
          <cell r="AE166">
            <v>0</v>
          </cell>
          <cell r="AF166">
            <v>0</v>
          </cell>
          <cell r="AG166">
            <v>0</v>
          </cell>
          <cell r="AH166">
            <v>0</v>
          </cell>
          <cell r="AI166">
            <v>0</v>
          </cell>
          <cell r="AJ166">
            <v>0</v>
          </cell>
          <cell r="AK166">
            <v>0</v>
          </cell>
          <cell r="AL166">
            <v>0</v>
          </cell>
          <cell r="AM166">
            <v>1</v>
          </cell>
          <cell r="AN166" t="str">
            <v>never resealed</v>
          </cell>
          <cell r="BO166" t="str">
            <v>RS 235</v>
          </cell>
          <cell r="BP166">
            <v>16.899999999999999</v>
          </cell>
          <cell r="BQ166">
            <v>6.7</v>
          </cell>
          <cell r="BR166" t="str">
            <v>F</v>
          </cell>
          <cell r="BS166">
            <v>0</v>
          </cell>
          <cell r="BT166">
            <v>0</v>
          </cell>
          <cell r="BU166" t="str">
            <v>DS</v>
          </cell>
          <cell r="BV166" t="str">
            <v/>
          </cell>
          <cell r="BW166">
            <v>1</v>
          </cell>
          <cell r="BX166">
            <v>15</v>
          </cell>
          <cell r="BY166" t="str">
            <v xml:space="preserve"> </v>
          </cell>
          <cell r="BZ166">
            <v>1</v>
          </cell>
          <cell r="CA166">
            <v>5</v>
          </cell>
          <cell r="CB166">
            <v>1.5270000000000001</v>
          </cell>
          <cell r="CC166">
            <v>3.3</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3.3</v>
          </cell>
          <cell r="CR166">
            <v>0</v>
          </cell>
          <cell r="CS166">
            <v>1</v>
          </cell>
          <cell r="CT166">
            <v>0</v>
          </cell>
          <cell r="CU166">
            <v>0</v>
          </cell>
          <cell r="CV166">
            <v>0</v>
          </cell>
          <cell r="CW166">
            <v>0</v>
          </cell>
          <cell r="CX166" t="str">
            <v xml:space="preserve"> </v>
          </cell>
          <cell r="CY166">
            <v>1</v>
          </cell>
          <cell r="CZ166">
            <v>1</v>
          </cell>
          <cell r="DA166">
            <v>1</v>
          </cell>
          <cell r="DB166">
            <v>80</v>
          </cell>
          <cell r="DC166">
            <v>38</v>
          </cell>
          <cell r="DD166">
            <v>21</v>
          </cell>
          <cell r="DE166">
            <v>6</v>
          </cell>
          <cell r="DF166">
            <v>10</v>
          </cell>
          <cell r="DG166">
            <v>2</v>
          </cell>
          <cell r="DH166">
            <v>1</v>
          </cell>
          <cell r="DI166">
            <v>4</v>
          </cell>
        </row>
        <row r="167">
          <cell r="A167" t="str">
            <v>RS 153</v>
          </cell>
          <cell r="B167">
            <v>153</v>
          </cell>
          <cell r="C167" t="str">
            <v>C</v>
          </cell>
          <cell r="D167" t="str">
            <v>U</v>
          </cell>
          <cell r="E167" t="str">
            <v>Chidzanja Road</v>
          </cell>
          <cell r="F167" t="str">
            <v>Urban</v>
          </cell>
          <cell r="G167">
            <v>1</v>
          </cell>
          <cell r="H167">
            <v>6.5</v>
          </cell>
          <cell r="I167" t="str">
            <v>R</v>
          </cell>
          <cell r="J167" t="str">
            <v>LILONGWE CITY</v>
          </cell>
          <cell r="K167" t="str">
            <v>C</v>
          </cell>
          <cell r="L167">
            <v>0</v>
          </cell>
          <cell r="W167">
            <v>83</v>
          </cell>
          <cell r="X167" t="str">
            <v>SA</v>
          </cell>
          <cell r="Y167">
            <v>150</v>
          </cell>
          <cell r="Z167" t="str">
            <v>GR</v>
          </cell>
          <cell r="AA167">
            <v>100</v>
          </cell>
          <cell r="AB167" t="str">
            <v>GR</v>
          </cell>
          <cell r="AC167">
            <v>5</v>
          </cell>
          <cell r="AD167" t="str">
            <v>CC</v>
          </cell>
          <cell r="AE167">
            <v>97</v>
          </cell>
          <cell r="AF167" t="str">
            <v>SS</v>
          </cell>
          <cell r="AG167" t="str">
            <v>SS</v>
          </cell>
          <cell r="AH167">
            <v>5</v>
          </cell>
          <cell r="AI167">
            <v>0</v>
          </cell>
          <cell r="AJ167">
            <v>0</v>
          </cell>
          <cell r="AK167">
            <v>0</v>
          </cell>
          <cell r="AL167">
            <v>0</v>
          </cell>
          <cell r="AM167">
            <v>3</v>
          </cell>
          <cell r="AN167">
            <v>0</v>
          </cell>
          <cell r="BO167" t="str">
            <v>RS 153</v>
          </cell>
          <cell r="BP167">
            <v>6.5</v>
          </cell>
          <cell r="BQ167">
            <v>6</v>
          </cell>
          <cell r="BR167" t="str">
            <v>R</v>
          </cell>
          <cell r="BS167" t="str">
            <v>S</v>
          </cell>
          <cell r="BT167">
            <v>0</v>
          </cell>
          <cell r="BU167" t="str">
            <v>SS</v>
          </cell>
          <cell r="BV167" t="str">
            <v>SA</v>
          </cell>
          <cell r="BW167">
            <v>3</v>
          </cell>
          <cell r="BX167">
            <v>5</v>
          </cell>
          <cell r="BY167">
            <v>10</v>
          </cell>
          <cell r="BZ167">
            <v>1</v>
          </cell>
          <cell r="CA167">
            <v>5</v>
          </cell>
          <cell r="CB167">
            <v>0.90800000000000003</v>
          </cell>
          <cell r="CC167">
            <v>7.78</v>
          </cell>
          <cell r="CD167">
            <v>2.5</v>
          </cell>
          <cell r="CE167">
            <v>0</v>
          </cell>
          <cell r="CF167">
            <v>0</v>
          </cell>
          <cell r="CG167">
            <v>2.5</v>
          </cell>
          <cell r="CH167">
            <v>0</v>
          </cell>
          <cell r="CI167">
            <v>1.3</v>
          </cell>
          <cell r="CJ167">
            <v>4.3333333333333331E-3</v>
          </cell>
          <cell r="CK167">
            <v>4.3333333333333331E-3</v>
          </cell>
          <cell r="CL167">
            <v>0</v>
          </cell>
          <cell r="CM167">
            <v>1.6799999999999999E-3</v>
          </cell>
          <cell r="CN167">
            <v>1.6799999999999999E-3</v>
          </cell>
          <cell r="CO167">
            <v>0</v>
          </cell>
          <cell r="CP167">
            <v>0</v>
          </cell>
          <cell r="CQ167">
            <v>7.7816800000000006</v>
          </cell>
          <cell r="CR167">
            <v>0.5</v>
          </cell>
          <cell r="CS167">
            <v>1</v>
          </cell>
          <cell r="CT167">
            <v>0</v>
          </cell>
          <cell r="CU167">
            <v>0</v>
          </cell>
          <cell r="CV167">
            <v>1</v>
          </cell>
          <cell r="CW167">
            <v>15</v>
          </cell>
          <cell r="CX167">
            <v>30</v>
          </cell>
          <cell r="CY167">
            <v>2</v>
          </cell>
          <cell r="CZ167">
            <v>2</v>
          </cell>
          <cell r="DA167">
            <v>1.5</v>
          </cell>
          <cell r="DB167">
            <v>1894</v>
          </cell>
          <cell r="DC167">
            <v>947</v>
          </cell>
          <cell r="DD167">
            <v>512</v>
          </cell>
          <cell r="DE167">
            <v>95</v>
          </cell>
          <cell r="DF167">
            <v>275</v>
          </cell>
          <cell r="DG167">
            <v>29</v>
          </cell>
          <cell r="DH167">
            <v>19</v>
          </cell>
          <cell r="DI167">
            <v>19</v>
          </cell>
        </row>
        <row r="168">
          <cell r="A168" t="str">
            <v>RS 154</v>
          </cell>
          <cell r="B168">
            <v>154</v>
          </cell>
          <cell r="C168" t="str">
            <v>C</v>
          </cell>
          <cell r="D168" t="str">
            <v>U</v>
          </cell>
          <cell r="E168" t="str">
            <v>Chendawaka Road (M1 to junction D189)</v>
          </cell>
          <cell r="F168" t="str">
            <v>Urban</v>
          </cell>
          <cell r="G168">
            <v>2</v>
          </cell>
          <cell r="H168">
            <v>5</v>
          </cell>
          <cell r="I168" t="str">
            <v>R</v>
          </cell>
          <cell r="J168" t="str">
            <v>LILONGWE CITY</v>
          </cell>
          <cell r="K168" t="str">
            <v>C</v>
          </cell>
          <cell r="L168">
            <v>0</v>
          </cell>
          <cell r="W168">
            <v>75</v>
          </cell>
          <cell r="X168" t="str">
            <v>DS</v>
          </cell>
          <cell r="Y168">
            <v>150</v>
          </cell>
          <cell r="Z168" t="str">
            <v>GR</v>
          </cell>
          <cell r="AA168">
            <v>100</v>
          </cell>
          <cell r="AB168" t="str">
            <v>GR</v>
          </cell>
          <cell r="AC168">
            <v>5</v>
          </cell>
          <cell r="AD168">
            <v>0</v>
          </cell>
          <cell r="AE168">
            <v>97</v>
          </cell>
          <cell r="AF168" t="str">
            <v>SS</v>
          </cell>
          <cell r="AG168" t="str">
            <v>SS</v>
          </cell>
          <cell r="AH168">
            <v>5</v>
          </cell>
          <cell r="AI168">
            <v>0</v>
          </cell>
          <cell r="AJ168">
            <v>0</v>
          </cell>
          <cell r="AK168">
            <v>0</v>
          </cell>
          <cell r="AL168">
            <v>0</v>
          </cell>
          <cell r="AM168">
            <v>7</v>
          </cell>
          <cell r="AN168">
            <v>0</v>
          </cell>
          <cell r="BO168" t="str">
            <v>RS 154</v>
          </cell>
          <cell r="BP168">
            <v>5</v>
          </cell>
          <cell r="BQ168">
            <v>6</v>
          </cell>
          <cell r="BR168" t="str">
            <v>R</v>
          </cell>
          <cell r="BS168">
            <v>0</v>
          </cell>
          <cell r="BT168">
            <v>0</v>
          </cell>
          <cell r="BU168" t="str">
            <v>SS</v>
          </cell>
          <cell r="BV168" t="str">
            <v>DS</v>
          </cell>
          <cell r="BW168">
            <v>7</v>
          </cell>
          <cell r="BX168">
            <v>5</v>
          </cell>
          <cell r="BY168">
            <v>15</v>
          </cell>
          <cell r="BZ168">
            <v>1</v>
          </cell>
          <cell r="CA168">
            <v>5</v>
          </cell>
          <cell r="CB168">
            <v>1.077</v>
          </cell>
          <cell r="CC168">
            <v>5.52</v>
          </cell>
          <cell r="CD168">
            <v>8</v>
          </cell>
          <cell r="CE168">
            <v>7</v>
          </cell>
          <cell r="CF168">
            <v>0</v>
          </cell>
          <cell r="CG168">
            <v>8</v>
          </cell>
          <cell r="CH168">
            <v>7</v>
          </cell>
          <cell r="CI168">
            <v>0</v>
          </cell>
          <cell r="CJ168">
            <v>0</v>
          </cell>
          <cell r="CK168">
            <v>0</v>
          </cell>
          <cell r="CL168">
            <v>0</v>
          </cell>
          <cell r="CM168">
            <v>0</v>
          </cell>
          <cell r="CN168">
            <v>0</v>
          </cell>
          <cell r="CO168">
            <v>0</v>
          </cell>
          <cell r="CP168">
            <v>0</v>
          </cell>
          <cell r="CQ168">
            <v>5.52</v>
          </cell>
          <cell r="CR168">
            <v>0</v>
          </cell>
          <cell r="CS168">
            <v>1</v>
          </cell>
          <cell r="CT168">
            <v>0</v>
          </cell>
          <cell r="CU168">
            <v>0</v>
          </cell>
          <cell r="CV168">
            <v>1</v>
          </cell>
          <cell r="CW168">
            <v>23</v>
          </cell>
          <cell r="CX168">
            <v>46</v>
          </cell>
          <cell r="CY168">
            <v>1.5</v>
          </cell>
          <cell r="CZ168">
            <v>1</v>
          </cell>
          <cell r="DA168">
            <v>1</v>
          </cell>
          <cell r="DB168">
            <v>1842</v>
          </cell>
          <cell r="DC168">
            <v>921</v>
          </cell>
          <cell r="DD168">
            <v>498</v>
          </cell>
          <cell r="DE168">
            <v>93</v>
          </cell>
          <cell r="DF168">
            <v>268</v>
          </cell>
          <cell r="DG168">
            <v>28</v>
          </cell>
          <cell r="DH168">
            <v>19</v>
          </cell>
          <cell r="DI168">
            <v>19</v>
          </cell>
        </row>
        <row r="169">
          <cell r="A169" t="str">
            <v>RS 155</v>
          </cell>
          <cell r="B169">
            <v>155</v>
          </cell>
          <cell r="C169" t="str">
            <v>C</v>
          </cell>
          <cell r="D169" t="str">
            <v>U</v>
          </cell>
          <cell r="E169" t="str">
            <v>Chilambula Road</v>
          </cell>
          <cell r="F169" t="str">
            <v>Urban</v>
          </cell>
          <cell r="G169">
            <v>3</v>
          </cell>
          <cell r="H169">
            <v>4</v>
          </cell>
          <cell r="I169" t="str">
            <v>R</v>
          </cell>
          <cell r="J169" t="str">
            <v>LILONGWE CITY</v>
          </cell>
          <cell r="K169" t="str">
            <v>C</v>
          </cell>
          <cell r="L169">
            <v>0</v>
          </cell>
          <cell r="W169">
            <v>73</v>
          </cell>
          <cell r="X169" t="str">
            <v>AC</v>
          </cell>
          <cell r="Y169">
            <v>150</v>
          </cell>
          <cell r="Z169" t="str">
            <v>GR</v>
          </cell>
          <cell r="AA169">
            <v>100</v>
          </cell>
          <cell r="AB169" t="str">
            <v>GR</v>
          </cell>
          <cell r="AC169">
            <v>5</v>
          </cell>
          <cell r="AD169" t="str">
            <v>AM</v>
          </cell>
          <cell r="AE169">
            <v>98</v>
          </cell>
          <cell r="AF169" t="str">
            <v>SS</v>
          </cell>
          <cell r="AG169" t="str">
            <v>SS</v>
          </cell>
          <cell r="AH169">
            <v>5</v>
          </cell>
          <cell r="AI169">
            <v>0</v>
          </cell>
          <cell r="AJ169">
            <v>0</v>
          </cell>
          <cell r="AK169">
            <v>0</v>
          </cell>
          <cell r="AL169">
            <v>0</v>
          </cell>
          <cell r="AM169">
            <v>7</v>
          </cell>
          <cell r="AN169">
            <v>0</v>
          </cell>
          <cell r="BO169" t="str">
            <v>RS 155</v>
          </cell>
          <cell r="BP169">
            <v>4</v>
          </cell>
          <cell r="BQ169">
            <v>6.7</v>
          </cell>
          <cell r="BR169" t="str">
            <v>R</v>
          </cell>
          <cell r="BS169" t="str">
            <v>C</v>
          </cell>
          <cell r="BT169">
            <v>0</v>
          </cell>
          <cell r="BU169" t="str">
            <v>SS</v>
          </cell>
          <cell r="BV169" t="str">
            <v>AC</v>
          </cell>
          <cell r="BW169">
            <v>2</v>
          </cell>
          <cell r="BX169">
            <v>5</v>
          </cell>
          <cell r="BY169">
            <v>40</v>
          </cell>
          <cell r="BZ169">
            <v>1</v>
          </cell>
          <cell r="CA169">
            <v>5</v>
          </cell>
          <cell r="CB169">
            <v>1.9</v>
          </cell>
          <cell r="CC169">
            <v>6</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6</v>
          </cell>
          <cell r="CR169">
            <v>0.5</v>
          </cell>
          <cell r="CS169">
            <v>1</v>
          </cell>
          <cell r="CT169">
            <v>0</v>
          </cell>
          <cell r="CU169">
            <v>0</v>
          </cell>
          <cell r="CV169">
            <v>25</v>
          </cell>
          <cell r="CW169">
            <v>25</v>
          </cell>
          <cell r="CX169">
            <v>27</v>
          </cell>
          <cell r="CY169">
            <v>3</v>
          </cell>
          <cell r="CZ169">
            <v>3</v>
          </cell>
          <cell r="DA169">
            <v>2</v>
          </cell>
          <cell r="DB169">
            <v>8793</v>
          </cell>
          <cell r="DC169">
            <v>4397</v>
          </cell>
          <cell r="DD169">
            <v>2375</v>
          </cell>
          <cell r="DE169">
            <v>440</v>
          </cell>
          <cell r="DF169">
            <v>1275</v>
          </cell>
          <cell r="DG169">
            <v>132</v>
          </cell>
          <cell r="DH169">
            <v>88</v>
          </cell>
          <cell r="DI169">
            <v>88</v>
          </cell>
        </row>
        <row r="170">
          <cell r="A170" t="str">
            <v>RS 156</v>
          </cell>
          <cell r="B170">
            <v>156</v>
          </cell>
          <cell r="C170" t="str">
            <v>C</v>
          </cell>
          <cell r="D170" t="str">
            <v>U</v>
          </cell>
          <cell r="E170" t="str">
            <v>Mzimba Street</v>
          </cell>
          <cell r="F170" t="str">
            <v>Urban</v>
          </cell>
          <cell r="G170">
            <v>4</v>
          </cell>
          <cell r="H170">
            <v>2.5</v>
          </cell>
          <cell r="I170" t="str">
            <v>R</v>
          </cell>
          <cell r="J170" t="str">
            <v>LILONGWE CITY</v>
          </cell>
          <cell r="K170" t="str">
            <v>C</v>
          </cell>
          <cell r="L170">
            <v>0</v>
          </cell>
          <cell r="W170">
            <v>75</v>
          </cell>
          <cell r="X170" t="str">
            <v>SA</v>
          </cell>
          <cell r="Y170">
            <v>150</v>
          </cell>
          <cell r="Z170" t="str">
            <v>GR</v>
          </cell>
          <cell r="AA170">
            <v>100</v>
          </cell>
          <cell r="AB170" t="str">
            <v>GR</v>
          </cell>
          <cell r="AC170">
            <v>5</v>
          </cell>
          <cell r="AD170" t="str">
            <v>CC</v>
          </cell>
          <cell r="AE170">
            <v>98</v>
          </cell>
          <cell r="AF170" t="str">
            <v>SS</v>
          </cell>
          <cell r="AG170" t="str">
            <v>SS</v>
          </cell>
          <cell r="AH170">
            <v>5</v>
          </cell>
          <cell r="AI170">
            <v>0</v>
          </cell>
          <cell r="AJ170">
            <v>0</v>
          </cell>
          <cell r="AK170">
            <v>0</v>
          </cell>
          <cell r="AL170">
            <v>0</v>
          </cell>
          <cell r="AM170">
            <v>7</v>
          </cell>
          <cell r="AN170">
            <v>0</v>
          </cell>
          <cell r="BO170" t="str">
            <v>RS 156</v>
          </cell>
          <cell r="BP170">
            <v>2.5</v>
          </cell>
          <cell r="BQ170">
            <v>6.7</v>
          </cell>
          <cell r="BR170" t="str">
            <v>R</v>
          </cell>
          <cell r="BS170" t="str">
            <v>S</v>
          </cell>
          <cell r="BT170">
            <v>0</v>
          </cell>
          <cell r="BU170" t="str">
            <v>SS</v>
          </cell>
          <cell r="BV170" t="str">
            <v>SA</v>
          </cell>
          <cell r="BW170">
            <v>7</v>
          </cell>
          <cell r="BX170">
            <v>5</v>
          </cell>
          <cell r="BY170">
            <v>10</v>
          </cell>
          <cell r="BZ170">
            <v>1</v>
          </cell>
          <cell r="CA170">
            <v>5</v>
          </cell>
          <cell r="CB170">
            <v>0.90800000000000003</v>
          </cell>
          <cell r="CC170">
            <v>7.25</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7.25</v>
          </cell>
          <cell r="CR170">
            <v>0</v>
          </cell>
          <cell r="CS170">
            <v>1</v>
          </cell>
          <cell r="CT170">
            <v>0</v>
          </cell>
          <cell r="CU170">
            <v>0</v>
          </cell>
          <cell r="CV170">
            <v>0</v>
          </cell>
          <cell r="CW170">
            <v>23</v>
          </cell>
          <cell r="CX170">
            <v>46</v>
          </cell>
          <cell r="CY170">
            <v>2</v>
          </cell>
          <cell r="CZ170">
            <v>1.5</v>
          </cell>
          <cell r="DA170">
            <v>1.5</v>
          </cell>
          <cell r="DB170">
            <v>850</v>
          </cell>
          <cell r="DC170">
            <v>425</v>
          </cell>
          <cell r="DD170">
            <v>230</v>
          </cell>
          <cell r="DE170">
            <v>43</v>
          </cell>
          <cell r="DF170">
            <v>124</v>
          </cell>
          <cell r="DG170">
            <v>13</v>
          </cell>
          <cell r="DH170">
            <v>9</v>
          </cell>
          <cell r="DI170">
            <v>9</v>
          </cell>
        </row>
        <row r="171">
          <cell r="A171" t="str">
            <v>RS 157</v>
          </cell>
          <cell r="B171">
            <v>157</v>
          </cell>
          <cell r="C171" t="str">
            <v>C</v>
          </cell>
          <cell r="D171" t="str">
            <v>U</v>
          </cell>
          <cell r="E171" t="str">
            <v>Police - Area 23</v>
          </cell>
          <cell r="F171" t="str">
            <v>Urban</v>
          </cell>
          <cell r="G171">
            <v>5</v>
          </cell>
          <cell r="H171">
            <v>7.5</v>
          </cell>
          <cell r="I171" t="str">
            <v>R</v>
          </cell>
          <cell r="J171" t="str">
            <v>LILONGWE CITY</v>
          </cell>
          <cell r="K171" t="str">
            <v>C</v>
          </cell>
          <cell r="L171">
            <v>0</v>
          </cell>
          <cell r="W171">
            <v>83</v>
          </cell>
          <cell r="X171" t="str">
            <v>SA</v>
          </cell>
          <cell r="Y171">
            <v>150</v>
          </cell>
          <cell r="Z171" t="str">
            <v>GR</v>
          </cell>
          <cell r="AA171">
            <v>100</v>
          </cell>
          <cell r="AB171" t="str">
            <v>GR</v>
          </cell>
          <cell r="AC171">
            <v>5</v>
          </cell>
          <cell r="AD171" t="str">
            <v>CC</v>
          </cell>
          <cell r="AE171">
            <v>98</v>
          </cell>
          <cell r="AF171" t="str">
            <v>SS</v>
          </cell>
          <cell r="AG171" t="str">
            <v>SS</v>
          </cell>
          <cell r="AH171">
            <v>5</v>
          </cell>
          <cell r="AI171">
            <v>0</v>
          </cell>
          <cell r="AJ171">
            <v>0</v>
          </cell>
          <cell r="AK171">
            <v>0</v>
          </cell>
          <cell r="AL171">
            <v>0</v>
          </cell>
          <cell r="AM171">
            <v>7</v>
          </cell>
          <cell r="AN171">
            <v>0</v>
          </cell>
          <cell r="BO171" t="str">
            <v>RS 157</v>
          </cell>
          <cell r="BP171">
            <v>7.5</v>
          </cell>
          <cell r="BQ171">
            <v>5.5</v>
          </cell>
          <cell r="BR171" t="str">
            <v>R</v>
          </cell>
          <cell r="BS171" t="str">
            <v>C</v>
          </cell>
          <cell r="BT171">
            <v>16</v>
          </cell>
          <cell r="BU171" t="str">
            <v>SS</v>
          </cell>
          <cell r="BV171" t="str">
            <v>SA</v>
          </cell>
          <cell r="BW171">
            <v>7</v>
          </cell>
          <cell r="BX171">
            <v>5</v>
          </cell>
          <cell r="BY171">
            <v>10</v>
          </cell>
          <cell r="BZ171">
            <v>1</v>
          </cell>
          <cell r="CA171">
            <v>5</v>
          </cell>
          <cell r="CB171">
            <v>0.90800000000000003</v>
          </cell>
          <cell r="CC171">
            <v>5</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5</v>
          </cell>
          <cell r="CR171">
            <v>0</v>
          </cell>
          <cell r="CS171">
            <v>1</v>
          </cell>
          <cell r="CT171">
            <v>0</v>
          </cell>
          <cell r="CU171">
            <v>0</v>
          </cell>
          <cell r="CV171">
            <v>0</v>
          </cell>
          <cell r="CW171">
            <v>15</v>
          </cell>
          <cell r="CX171">
            <v>50</v>
          </cell>
          <cell r="CY171">
            <v>3</v>
          </cell>
          <cell r="CZ171">
            <v>2.5</v>
          </cell>
          <cell r="DA171">
            <v>2</v>
          </cell>
          <cell r="DB171">
            <v>14065</v>
          </cell>
          <cell r="DC171">
            <v>7033</v>
          </cell>
          <cell r="DD171">
            <v>3798</v>
          </cell>
          <cell r="DE171">
            <v>704</v>
          </cell>
          <cell r="DF171">
            <v>2040</v>
          </cell>
          <cell r="DG171">
            <v>211</v>
          </cell>
          <cell r="DH171">
            <v>141</v>
          </cell>
          <cell r="DI171">
            <v>141</v>
          </cell>
        </row>
        <row r="172">
          <cell r="A172" t="str">
            <v>RS 158</v>
          </cell>
          <cell r="B172">
            <v>158</v>
          </cell>
          <cell r="C172" t="str">
            <v>C</v>
          </cell>
          <cell r="D172" t="str">
            <v>U</v>
          </cell>
          <cell r="E172" t="str">
            <v>Youth Drive</v>
          </cell>
          <cell r="F172" t="str">
            <v>Urban</v>
          </cell>
          <cell r="G172">
            <v>6</v>
          </cell>
          <cell r="H172">
            <v>3.2</v>
          </cell>
          <cell r="I172" t="str">
            <v>R</v>
          </cell>
          <cell r="J172" t="str">
            <v>LILONGWE CITY</v>
          </cell>
          <cell r="K172" t="str">
            <v>C</v>
          </cell>
          <cell r="L172">
            <v>0</v>
          </cell>
          <cell r="W172">
            <v>75</v>
          </cell>
          <cell r="X172" t="str">
            <v>SA</v>
          </cell>
          <cell r="Y172">
            <v>150</v>
          </cell>
          <cell r="Z172" t="str">
            <v>GR</v>
          </cell>
          <cell r="AA172">
            <v>100</v>
          </cell>
          <cell r="AB172" t="str">
            <v>GR</v>
          </cell>
          <cell r="AC172">
            <v>5</v>
          </cell>
          <cell r="AD172" t="str">
            <v>CC</v>
          </cell>
          <cell r="AE172">
            <v>97</v>
          </cell>
          <cell r="AF172" t="str">
            <v>SS</v>
          </cell>
          <cell r="AG172" t="str">
            <v>SS</v>
          </cell>
          <cell r="AH172">
            <v>5</v>
          </cell>
          <cell r="AI172">
            <v>0</v>
          </cell>
          <cell r="AJ172">
            <v>0</v>
          </cell>
          <cell r="AK172">
            <v>0</v>
          </cell>
          <cell r="AL172">
            <v>0</v>
          </cell>
          <cell r="AM172">
            <v>7</v>
          </cell>
          <cell r="AN172">
            <v>0</v>
          </cell>
          <cell r="BO172" t="str">
            <v>RS 158</v>
          </cell>
          <cell r="BP172">
            <v>3.2</v>
          </cell>
          <cell r="BQ172">
            <v>5.5</v>
          </cell>
          <cell r="BR172" t="str">
            <v>R</v>
          </cell>
          <cell r="BS172" t="str">
            <v>S</v>
          </cell>
          <cell r="BT172">
            <v>0</v>
          </cell>
          <cell r="BU172" t="str">
            <v>SS</v>
          </cell>
          <cell r="BV172" t="str">
            <v>SA</v>
          </cell>
          <cell r="BW172">
            <v>7</v>
          </cell>
          <cell r="BX172">
            <v>5</v>
          </cell>
          <cell r="BY172">
            <v>10</v>
          </cell>
          <cell r="BZ172">
            <v>1</v>
          </cell>
          <cell r="CA172">
            <v>5</v>
          </cell>
          <cell r="CB172">
            <v>0.90800000000000003</v>
          </cell>
          <cell r="CC172">
            <v>7.51</v>
          </cell>
          <cell r="CD172">
            <v>5</v>
          </cell>
          <cell r="CE172">
            <v>0</v>
          </cell>
          <cell r="CF172">
            <v>0</v>
          </cell>
          <cell r="CG172">
            <v>5</v>
          </cell>
          <cell r="CH172">
            <v>0</v>
          </cell>
          <cell r="CI172">
            <v>2.6</v>
          </cell>
          <cell r="CJ172">
            <v>9.4545454545454551E-3</v>
          </cell>
          <cell r="CK172">
            <v>9.4545454545454551E-3</v>
          </cell>
          <cell r="CL172">
            <v>0</v>
          </cell>
          <cell r="CM172">
            <v>3.665454545454546E-3</v>
          </cell>
          <cell r="CN172">
            <v>3.665454545454546E-3</v>
          </cell>
          <cell r="CO172">
            <v>0</v>
          </cell>
          <cell r="CP172">
            <v>0</v>
          </cell>
          <cell r="CQ172">
            <v>7.5136654545454542</v>
          </cell>
          <cell r="CR172">
            <v>0</v>
          </cell>
          <cell r="CS172">
            <v>1</v>
          </cell>
          <cell r="CT172">
            <v>0</v>
          </cell>
          <cell r="CU172">
            <v>0</v>
          </cell>
          <cell r="CV172">
            <v>1</v>
          </cell>
          <cell r="CW172">
            <v>23</v>
          </cell>
          <cell r="CX172">
            <v>46</v>
          </cell>
          <cell r="CY172">
            <v>1.5</v>
          </cell>
          <cell r="CZ172">
            <v>1.5</v>
          </cell>
          <cell r="DA172">
            <v>1.5</v>
          </cell>
          <cell r="DB172">
            <v>3074</v>
          </cell>
          <cell r="DC172">
            <v>1537</v>
          </cell>
          <cell r="DD172">
            <v>830</v>
          </cell>
          <cell r="DE172">
            <v>154</v>
          </cell>
          <cell r="DF172">
            <v>446</v>
          </cell>
          <cell r="DG172">
            <v>47</v>
          </cell>
          <cell r="DH172">
            <v>31</v>
          </cell>
          <cell r="DI172">
            <v>31</v>
          </cell>
        </row>
        <row r="173">
          <cell r="A173" t="str">
            <v>RS 159</v>
          </cell>
          <cell r="B173">
            <v>159</v>
          </cell>
          <cell r="C173" t="str">
            <v>C</v>
          </cell>
          <cell r="D173" t="str">
            <v>U</v>
          </cell>
          <cell r="E173" t="str">
            <v>Area 13 Road</v>
          </cell>
          <cell r="F173" t="str">
            <v>Urban</v>
          </cell>
          <cell r="G173">
            <v>7</v>
          </cell>
          <cell r="H173">
            <v>1.4</v>
          </cell>
          <cell r="I173" t="str">
            <v>R</v>
          </cell>
          <cell r="J173" t="str">
            <v>LILONGWE CITY</v>
          </cell>
          <cell r="K173" t="str">
            <v>C</v>
          </cell>
          <cell r="L173">
            <v>0</v>
          </cell>
          <cell r="W173">
            <v>75</v>
          </cell>
          <cell r="X173" t="str">
            <v>SA</v>
          </cell>
          <cell r="Y173">
            <v>150</v>
          </cell>
          <cell r="Z173" t="str">
            <v>GR</v>
          </cell>
          <cell r="AA173">
            <v>100</v>
          </cell>
          <cell r="AB173" t="str">
            <v>GR</v>
          </cell>
          <cell r="AC173">
            <v>5</v>
          </cell>
          <cell r="AD173" t="str">
            <v>CC</v>
          </cell>
          <cell r="AE173">
            <v>97</v>
          </cell>
          <cell r="AF173" t="str">
            <v>SS</v>
          </cell>
          <cell r="AG173" t="str">
            <v>SS</v>
          </cell>
          <cell r="AH173">
            <v>5</v>
          </cell>
          <cell r="AI173">
            <v>0</v>
          </cell>
          <cell r="AJ173">
            <v>0</v>
          </cell>
          <cell r="AK173">
            <v>0</v>
          </cell>
          <cell r="AL173">
            <v>0</v>
          </cell>
          <cell r="AM173">
            <v>3</v>
          </cell>
          <cell r="AN173">
            <v>0</v>
          </cell>
          <cell r="BO173" t="str">
            <v>RS 159</v>
          </cell>
          <cell r="BP173">
            <v>1.4</v>
          </cell>
          <cell r="BQ173">
            <v>5.5</v>
          </cell>
          <cell r="BR173" t="str">
            <v>R</v>
          </cell>
          <cell r="BS173" t="str">
            <v>S</v>
          </cell>
          <cell r="BT173">
            <v>0</v>
          </cell>
          <cell r="BU173" t="str">
            <v>SS</v>
          </cell>
          <cell r="BV173" t="str">
            <v>SA</v>
          </cell>
          <cell r="BW173">
            <v>3</v>
          </cell>
          <cell r="BX173">
            <v>5</v>
          </cell>
          <cell r="BY173">
            <v>10</v>
          </cell>
          <cell r="BZ173">
            <v>1</v>
          </cell>
          <cell r="CA173">
            <v>5</v>
          </cell>
          <cell r="CB173">
            <v>0.90800000000000003</v>
          </cell>
          <cell r="CC173">
            <v>6</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6</v>
          </cell>
          <cell r="CR173">
            <v>0</v>
          </cell>
          <cell r="CS173">
            <v>1</v>
          </cell>
          <cell r="CT173">
            <v>0</v>
          </cell>
          <cell r="CU173">
            <v>0</v>
          </cell>
          <cell r="CV173">
            <v>1</v>
          </cell>
          <cell r="CW173">
            <v>23</v>
          </cell>
          <cell r="CX173">
            <v>46</v>
          </cell>
          <cell r="CY173">
            <v>2</v>
          </cell>
          <cell r="CZ173">
            <v>2</v>
          </cell>
          <cell r="DA173">
            <v>2</v>
          </cell>
          <cell r="DB173">
            <v>351</v>
          </cell>
          <cell r="DC173">
            <v>176</v>
          </cell>
          <cell r="DD173">
            <v>95</v>
          </cell>
          <cell r="DE173">
            <v>18</v>
          </cell>
          <cell r="DF173">
            <v>51</v>
          </cell>
          <cell r="DG173">
            <v>6</v>
          </cell>
          <cell r="DH173">
            <v>4</v>
          </cell>
          <cell r="DI173">
            <v>4</v>
          </cell>
        </row>
        <row r="174">
          <cell r="A174" t="str">
            <v>RS 162</v>
          </cell>
          <cell r="B174">
            <v>162</v>
          </cell>
          <cell r="C174" t="str">
            <v>C</v>
          </cell>
          <cell r="D174" t="str">
            <v>U</v>
          </cell>
          <cell r="E174" t="str">
            <v>Kaunda Road (M12 to junction D189)</v>
          </cell>
          <cell r="F174" t="str">
            <v>Urban</v>
          </cell>
          <cell r="G174">
            <v>8</v>
          </cell>
          <cell r="H174">
            <v>7</v>
          </cell>
          <cell r="I174" t="str">
            <v>R</v>
          </cell>
          <cell r="J174" t="str">
            <v>LILONGWE CITY</v>
          </cell>
          <cell r="K174" t="str">
            <v>C</v>
          </cell>
          <cell r="L174">
            <v>0</v>
          </cell>
          <cell r="W174">
            <v>75</v>
          </cell>
          <cell r="X174" t="str">
            <v>DS</v>
          </cell>
          <cell r="Y174">
            <v>150</v>
          </cell>
          <cell r="Z174" t="str">
            <v>GR</v>
          </cell>
          <cell r="AA174">
            <v>100</v>
          </cell>
          <cell r="AB174" t="str">
            <v>GR</v>
          </cell>
          <cell r="AC174">
            <v>5</v>
          </cell>
          <cell r="AD174">
            <v>0</v>
          </cell>
          <cell r="AE174">
            <v>0</v>
          </cell>
          <cell r="AF174">
            <v>0</v>
          </cell>
          <cell r="AG174">
            <v>0</v>
          </cell>
          <cell r="AH174">
            <v>0</v>
          </cell>
          <cell r="AI174">
            <v>0</v>
          </cell>
          <cell r="AJ174">
            <v>0</v>
          </cell>
          <cell r="AK174">
            <v>0</v>
          </cell>
          <cell r="AL174">
            <v>0</v>
          </cell>
          <cell r="AM174">
            <v>3</v>
          </cell>
          <cell r="AN174" t="str">
            <v>never resealed</v>
          </cell>
          <cell r="BO174" t="str">
            <v>RS 162</v>
          </cell>
          <cell r="BP174">
            <v>7</v>
          </cell>
          <cell r="BQ174">
            <v>6</v>
          </cell>
          <cell r="BR174" t="str">
            <v>R</v>
          </cell>
          <cell r="BS174" t="str">
            <v>S</v>
          </cell>
          <cell r="BT174">
            <v>0</v>
          </cell>
          <cell r="BU174" t="str">
            <v>DS</v>
          </cell>
          <cell r="BV174" t="str">
            <v/>
          </cell>
          <cell r="BW174">
            <v>3</v>
          </cell>
          <cell r="BX174">
            <v>15</v>
          </cell>
          <cell r="BY174" t="str">
            <v xml:space="preserve"> </v>
          </cell>
          <cell r="BZ174">
            <v>1</v>
          </cell>
          <cell r="CA174">
            <v>5</v>
          </cell>
          <cell r="CB174">
            <v>1.077</v>
          </cell>
          <cell r="CC174">
            <v>3.92</v>
          </cell>
          <cell r="CD174">
            <v>4</v>
          </cell>
          <cell r="CE174">
            <v>3.5</v>
          </cell>
          <cell r="CF174">
            <v>0</v>
          </cell>
          <cell r="CG174">
            <v>4</v>
          </cell>
          <cell r="CH174">
            <v>3.5</v>
          </cell>
          <cell r="CI174">
            <v>17.899999999999999</v>
          </cell>
          <cell r="CJ174">
            <v>5.9666666666666666E-2</v>
          </cell>
          <cell r="CK174">
            <v>5.9666666666666666E-2</v>
          </cell>
          <cell r="CL174">
            <v>0</v>
          </cell>
          <cell r="CM174">
            <v>2.3132307692307695E-2</v>
          </cell>
          <cell r="CN174">
            <v>2.3132307692307695E-2</v>
          </cell>
          <cell r="CO174">
            <v>0</v>
          </cell>
          <cell r="CP174">
            <v>0</v>
          </cell>
          <cell r="CQ174">
            <v>3.9431323076923075</v>
          </cell>
          <cell r="CR174">
            <v>0</v>
          </cell>
          <cell r="CS174">
            <v>1</v>
          </cell>
          <cell r="CT174">
            <v>0</v>
          </cell>
          <cell r="CU174">
            <v>0</v>
          </cell>
          <cell r="CV174">
            <v>23</v>
          </cell>
          <cell r="CW174">
            <v>23</v>
          </cell>
          <cell r="CX174" t="str">
            <v xml:space="preserve"> </v>
          </cell>
          <cell r="CY174">
            <v>2</v>
          </cell>
          <cell r="CZ174">
            <v>1.2</v>
          </cell>
          <cell r="DA174">
            <v>1.1000000000000001</v>
          </cell>
          <cell r="DB174">
            <v>850</v>
          </cell>
          <cell r="DC174">
            <v>425</v>
          </cell>
          <cell r="DD174">
            <v>230</v>
          </cell>
          <cell r="DE174">
            <v>43</v>
          </cell>
          <cell r="DF174">
            <v>124</v>
          </cell>
          <cell r="DG174">
            <v>13</v>
          </cell>
          <cell r="DH174">
            <v>9</v>
          </cell>
          <cell r="DI174">
            <v>9</v>
          </cell>
        </row>
        <row r="175">
          <cell r="A175" t="str">
            <v>RS 164</v>
          </cell>
          <cell r="B175">
            <v>164</v>
          </cell>
          <cell r="C175" t="str">
            <v>S</v>
          </cell>
          <cell r="D175" t="str">
            <v>U</v>
          </cell>
          <cell r="E175" t="str">
            <v>Kenyatta Drive</v>
          </cell>
          <cell r="F175" t="str">
            <v>Urban</v>
          </cell>
          <cell r="G175">
            <v>10</v>
          </cell>
          <cell r="H175">
            <v>4.0999999999999996</v>
          </cell>
          <cell r="I175" t="str">
            <v>R</v>
          </cell>
          <cell r="J175" t="str">
            <v>IN BLANTYRE CITY</v>
          </cell>
          <cell r="K175" t="str">
            <v>C</v>
          </cell>
          <cell r="L175">
            <v>0</v>
          </cell>
          <cell r="W175">
            <v>65</v>
          </cell>
          <cell r="X175" t="str">
            <v>AC</v>
          </cell>
          <cell r="Y175">
            <v>150</v>
          </cell>
          <cell r="Z175" t="str">
            <v>SB</v>
          </cell>
          <cell r="AA175">
            <v>100</v>
          </cell>
          <cell r="AB175" t="str">
            <v>GR</v>
          </cell>
          <cell r="AC175">
            <v>5</v>
          </cell>
          <cell r="AD175">
            <v>0</v>
          </cell>
          <cell r="AE175">
            <v>96</v>
          </cell>
          <cell r="AF175" t="str">
            <v>SR</v>
          </cell>
          <cell r="AG175" t="str">
            <v>ST</v>
          </cell>
          <cell r="AH175">
            <v>10</v>
          </cell>
          <cell r="AI175">
            <v>0</v>
          </cell>
          <cell r="AJ175">
            <v>0</v>
          </cell>
          <cell r="AK175">
            <v>0</v>
          </cell>
          <cell r="AL175">
            <v>0</v>
          </cell>
          <cell r="AM175">
            <v>5</v>
          </cell>
          <cell r="AN175">
            <v>0</v>
          </cell>
          <cell r="BO175" t="str">
            <v>RS 164</v>
          </cell>
          <cell r="BP175">
            <v>4.0999999999999996</v>
          </cell>
          <cell r="BQ175">
            <v>6</v>
          </cell>
          <cell r="BR175" t="str">
            <v>R</v>
          </cell>
          <cell r="BS175" t="str">
            <v>C</v>
          </cell>
          <cell r="BT175">
            <v>0</v>
          </cell>
          <cell r="BU175" t="str">
            <v>ST</v>
          </cell>
          <cell r="BV175" t="str">
            <v>AC</v>
          </cell>
          <cell r="BW175">
            <v>5</v>
          </cell>
          <cell r="BX175">
            <v>10</v>
          </cell>
          <cell r="BY175">
            <v>40</v>
          </cell>
          <cell r="BZ175">
            <v>1</v>
          </cell>
          <cell r="CA175">
            <v>5</v>
          </cell>
          <cell r="CB175">
            <v>1.7290000000000001</v>
          </cell>
          <cell r="CC175">
            <v>6.9663737327188944</v>
          </cell>
          <cell r="CD175">
            <v>90</v>
          </cell>
          <cell r="CE175">
            <v>55</v>
          </cell>
          <cell r="CF175">
            <v>40</v>
          </cell>
          <cell r="CG175">
            <v>50</v>
          </cell>
          <cell r="CH175">
            <v>15</v>
          </cell>
          <cell r="CI175">
            <v>6.5</v>
          </cell>
          <cell r="CJ175">
            <v>2.1666666666666667E-2</v>
          </cell>
          <cell r="CK175">
            <v>10</v>
          </cell>
          <cell r="CL175">
            <v>40</v>
          </cell>
          <cell r="CM175">
            <v>0.37279871794871788</v>
          </cell>
          <cell r="CN175">
            <v>0.37279871794871788</v>
          </cell>
          <cell r="CO175">
            <v>0</v>
          </cell>
          <cell r="CP175">
            <v>0</v>
          </cell>
          <cell r="CQ175">
            <v>7.3391724506676121</v>
          </cell>
          <cell r="CR175">
            <v>50</v>
          </cell>
          <cell r="CS175">
            <v>1</v>
          </cell>
          <cell r="CT175">
            <v>0</v>
          </cell>
          <cell r="CU175">
            <v>0</v>
          </cell>
          <cell r="CV175">
            <v>2</v>
          </cell>
          <cell r="CW175">
            <v>33</v>
          </cell>
          <cell r="CX175">
            <v>66</v>
          </cell>
          <cell r="CY175">
            <v>2</v>
          </cell>
          <cell r="CZ175">
            <v>3</v>
          </cell>
          <cell r="DA175">
            <v>1.5</v>
          </cell>
          <cell r="DB175">
            <v>1167</v>
          </cell>
          <cell r="DC175">
            <v>584</v>
          </cell>
          <cell r="DD175">
            <v>316</v>
          </cell>
          <cell r="DE175">
            <v>59</v>
          </cell>
          <cell r="DF175">
            <v>170</v>
          </cell>
          <cell r="DG175">
            <v>18</v>
          </cell>
          <cell r="DH175">
            <v>12</v>
          </cell>
          <cell r="DI175">
            <v>12</v>
          </cell>
        </row>
        <row r="176">
          <cell r="A176" t="str">
            <v>RS 165</v>
          </cell>
          <cell r="B176">
            <v>165</v>
          </cell>
          <cell r="C176" t="str">
            <v>S</v>
          </cell>
          <cell r="D176" t="str">
            <v>U</v>
          </cell>
          <cell r="E176" t="str">
            <v>Kwacha Road</v>
          </cell>
          <cell r="F176" t="str">
            <v>Urban</v>
          </cell>
          <cell r="G176">
            <v>11</v>
          </cell>
          <cell r="H176">
            <v>1.4</v>
          </cell>
          <cell r="I176" t="str">
            <v>R</v>
          </cell>
          <cell r="J176" t="str">
            <v>IN BLANTYRE CITY</v>
          </cell>
          <cell r="K176" t="str">
            <v>C</v>
          </cell>
          <cell r="L176" t="str">
            <v>Name changed from Kwacha Rd - Marhattma</v>
          </cell>
          <cell r="W176">
            <v>71</v>
          </cell>
          <cell r="X176" t="str">
            <v>AC</v>
          </cell>
          <cell r="Y176">
            <v>150</v>
          </cell>
          <cell r="Z176" t="str">
            <v>SB</v>
          </cell>
          <cell r="AA176">
            <v>100</v>
          </cell>
          <cell r="AB176" t="str">
            <v>GR</v>
          </cell>
          <cell r="AC176">
            <v>5</v>
          </cell>
          <cell r="AD176">
            <v>0</v>
          </cell>
          <cell r="AE176">
            <v>0</v>
          </cell>
          <cell r="AF176">
            <v>0</v>
          </cell>
          <cell r="AG176">
            <v>0</v>
          </cell>
          <cell r="AH176">
            <v>0</v>
          </cell>
          <cell r="AI176">
            <v>0</v>
          </cell>
          <cell r="AJ176">
            <v>0</v>
          </cell>
          <cell r="AK176">
            <v>0</v>
          </cell>
          <cell r="AL176">
            <v>0</v>
          </cell>
          <cell r="AM176">
            <v>2</v>
          </cell>
          <cell r="AN176" t="str">
            <v>never resealed</v>
          </cell>
          <cell r="BO176" t="str">
            <v>RS 165</v>
          </cell>
          <cell r="BP176">
            <v>1.4</v>
          </cell>
          <cell r="BQ176">
            <v>6</v>
          </cell>
          <cell r="BR176" t="str">
            <v>R</v>
          </cell>
          <cell r="BS176" t="str">
            <v>C</v>
          </cell>
          <cell r="BT176">
            <v>0</v>
          </cell>
          <cell r="BU176" t="str">
            <v>AC</v>
          </cell>
          <cell r="BV176" t="str">
            <v/>
          </cell>
          <cell r="BW176">
            <v>2</v>
          </cell>
          <cell r="BX176">
            <v>40</v>
          </cell>
          <cell r="BY176" t="str">
            <v xml:space="preserve"> </v>
          </cell>
          <cell r="BZ176">
            <v>1</v>
          </cell>
          <cell r="CA176">
            <v>5</v>
          </cell>
          <cell r="CB176">
            <v>1.552</v>
          </cell>
          <cell r="CC176">
            <v>8.1996372434017601</v>
          </cell>
          <cell r="CD176">
            <v>90</v>
          </cell>
          <cell r="CE176">
            <v>72</v>
          </cell>
          <cell r="CF176">
            <v>57</v>
          </cell>
          <cell r="CG176">
            <v>33</v>
          </cell>
          <cell r="CH176">
            <v>15</v>
          </cell>
          <cell r="CI176">
            <v>184</v>
          </cell>
          <cell r="CJ176">
            <v>0.6133333333333334</v>
          </cell>
          <cell r="CK176">
            <v>10</v>
          </cell>
          <cell r="CL176">
            <v>57</v>
          </cell>
          <cell r="CM176">
            <v>0.708728205128205</v>
          </cell>
          <cell r="CN176">
            <v>0.708728205128205</v>
          </cell>
          <cell r="CO176">
            <v>0</v>
          </cell>
          <cell r="CP176">
            <v>0</v>
          </cell>
          <cell r="CQ176">
            <v>8.908365448529965</v>
          </cell>
          <cell r="CR176">
            <v>70</v>
          </cell>
          <cell r="CS176">
            <v>1</v>
          </cell>
          <cell r="CT176">
            <v>0</v>
          </cell>
          <cell r="CU176">
            <v>0</v>
          </cell>
          <cell r="CV176">
            <v>27</v>
          </cell>
          <cell r="CW176">
            <v>27</v>
          </cell>
          <cell r="CX176" t="str">
            <v xml:space="preserve"> </v>
          </cell>
          <cell r="CY176">
            <v>3</v>
          </cell>
          <cell r="CZ176">
            <v>2</v>
          </cell>
          <cell r="DA176">
            <v>2</v>
          </cell>
          <cell r="DB176">
            <v>1331</v>
          </cell>
          <cell r="DC176">
            <v>666</v>
          </cell>
          <cell r="DD176">
            <v>360</v>
          </cell>
          <cell r="DE176">
            <v>67</v>
          </cell>
          <cell r="DF176">
            <v>193</v>
          </cell>
          <cell r="DG176">
            <v>20</v>
          </cell>
          <cell r="DH176">
            <v>14</v>
          </cell>
          <cell r="DI176">
            <v>14</v>
          </cell>
        </row>
        <row r="177">
          <cell r="A177" t="str">
            <v>RS 166</v>
          </cell>
          <cell r="B177">
            <v>166</v>
          </cell>
          <cell r="C177" t="str">
            <v>S</v>
          </cell>
          <cell r="D177" t="str">
            <v>U</v>
          </cell>
          <cell r="E177" t="str">
            <v>Zingwagwa Rd (Chikwawa Rd - Kapeni Rd)</v>
          </cell>
          <cell r="F177" t="str">
            <v>Urban</v>
          </cell>
          <cell r="G177">
            <v>12</v>
          </cell>
          <cell r="H177">
            <v>7.7</v>
          </cell>
          <cell r="I177" t="str">
            <v>R</v>
          </cell>
          <cell r="J177" t="str">
            <v>IN BLANTYRE CITY</v>
          </cell>
          <cell r="K177" t="str">
            <v>C</v>
          </cell>
          <cell r="L177" t="str">
            <v>Name modified by City Council</v>
          </cell>
          <cell r="W177">
            <v>78</v>
          </cell>
          <cell r="X177" t="str">
            <v>DS</v>
          </cell>
          <cell r="Y177">
            <v>150</v>
          </cell>
          <cell r="Z177" t="str">
            <v>GR</v>
          </cell>
          <cell r="AA177">
            <v>100</v>
          </cell>
          <cell r="AB177" t="str">
            <v>GR</v>
          </cell>
          <cell r="AC177">
            <v>5</v>
          </cell>
          <cell r="AD177" t="str">
            <v>JW</v>
          </cell>
          <cell r="AE177">
            <v>0</v>
          </cell>
          <cell r="AF177">
            <v>0</v>
          </cell>
          <cell r="AG177">
            <v>0</v>
          </cell>
          <cell r="AH177">
            <v>0</v>
          </cell>
          <cell r="AI177">
            <v>0</v>
          </cell>
          <cell r="AJ177">
            <v>0</v>
          </cell>
          <cell r="AK177">
            <v>0</v>
          </cell>
          <cell r="AL177">
            <v>0</v>
          </cell>
          <cell r="AM177">
            <v>2</v>
          </cell>
          <cell r="AN177" t="str">
            <v>never resealed</v>
          </cell>
          <cell r="BO177" t="str">
            <v>RS 166</v>
          </cell>
          <cell r="BP177">
            <v>1</v>
          </cell>
          <cell r="BQ177">
            <v>6</v>
          </cell>
          <cell r="BR177" t="str">
            <v>R</v>
          </cell>
          <cell r="BS177" t="str">
            <v>C</v>
          </cell>
          <cell r="BT177">
            <v>0</v>
          </cell>
          <cell r="BU177" t="str">
            <v>DS</v>
          </cell>
          <cell r="BV177" t="str">
            <v/>
          </cell>
          <cell r="BW177">
            <v>2</v>
          </cell>
          <cell r="BX177">
            <v>15</v>
          </cell>
          <cell r="BY177" t="str">
            <v xml:space="preserve"> </v>
          </cell>
          <cell r="BZ177">
            <v>1</v>
          </cell>
          <cell r="CA177">
            <v>5</v>
          </cell>
          <cell r="CB177">
            <v>1.077</v>
          </cell>
          <cell r="CC177">
            <v>6.5</v>
          </cell>
          <cell r="CD177">
            <v>90</v>
          </cell>
          <cell r="CE177">
            <v>65</v>
          </cell>
          <cell r="CF177">
            <v>50</v>
          </cell>
          <cell r="CG177">
            <v>40</v>
          </cell>
          <cell r="CH177">
            <v>15</v>
          </cell>
          <cell r="CI177">
            <v>57</v>
          </cell>
          <cell r="CJ177">
            <v>0.19</v>
          </cell>
          <cell r="CK177">
            <v>10</v>
          </cell>
          <cell r="CL177">
            <v>50</v>
          </cell>
          <cell r="CM177">
            <v>0.50253076923076923</v>
          </cell>
          <cell r="CN177">
            <v>0.50253076923076923</v>
          </cell>
          <cell r="CO177">
            <v>0</v>
          </cell>
          <cell r="CP177">
            <v>0</v>
          </cell>
          <cell r="CQ177">
            <v>7.002530769230769</v>
          </cell>
          <cell r="CR177">
            <v>4</v>
          </cell>
          <cell r="CS177">
            <v>1</v>
          </cell>
          <cell r="CT177">
            <v>0</v>
          </cell>
          <cell r="CU177">
            <v>0</v>
          </cell>
          <cell r="CV177">
            <v>20</v>
          </cell>
          <cell r="CW177">
            <v>20</v>
          </cell>
          <cell r="CX177" t="str">
            <v xml:space="preserve"> </v>
          </cell>
          <cell r="CY177">
            <v>1.5</v>
          </cell>
          <cell r="CZ177">
            <v>1.5</v>
          </cell>
          <cell r="DA177">
            <v>1.5</v>
          </cell>
          <cell r="DB177">
            <v>2500</v>
          </cell>
          <cell r="DC177">
            <v>1250</v>
          </cell>
          <cell r="DD177">
            <v>675</v>
          </cell>
          <cell r="DE177">
            <v>125</v>
          </cell>
          <cell r="DF177">
            <v>363</v>
          </cell>
          <cell r="DG177">
            <v>38</v>
          </cell>
          <cell r="DH177">
            <v>25</v>
          </cell>
          <cell r="DI177">
            <v>25</v>
          </cell>
        </row>
        <row r="178">
          <cell r="A178" t="str">
            <v>RS 167</v>
          </cell>
          <cell r="B178">
            <v>167</v>
          </cell>
          <cell r="C178" t="str">
            <v>S</v>
          </cell>
          <cell r="D178" t="str">
            <v>U</v>
          </cell>
          <cell r="E178" t="str">
            <v>Chilomoni Road (Ring Road)</v>
          </cell>
          <cell r="F178" t="str">
            <v>Urban</v>
          </cell>
          <cell r="G178">
            <v>13</v>
          </cell>
          <cell r="H178">
            <v>6.3</v>
          </cell>
          <cell r="I178" t="str">
            <v>R</v>
          </cell>
          <cell r="J178" t="str">
            <v>IN BLANTYRE CITY</v>
          </cell>
          <cell r="K178" t="str">
            <v>C</v>
          </cell>
          <cell r="L178" t="str">
            <v>Name modified</v>
          </cell>
          <cell r="W178">
            <v>65</v>
          </cell>
          <cell r="X178" t="str">
            <v>AC</v>
          </cell>
          <cell r="Y178">
            <v>150</v>
          </cell>
          <cell r="Z178" t="str">
            <v>SB</v>
          </cell>
          <cell r="AA178">
            <v>100</v>
          </cell>
          <cell r="AB178" t="str">
            <v>GR</v>
          </cell>
          <cell r="AC178">
            <v>5</v>
          </cell>
          <cell r="AD178">
            <v>0</v>
          </cell>
          <cell r="AE178">
            <v>0</v>
          </cell>
          <cell r="AF178">
            <v>0</v>
          </cell>
          <cell r="AG178">
            <v>0</v>
          </cell>
          <cell r="AH178">
            <v>0</v>
          </cell>
          <cell r="AI178">
            <v>0</v>
          </cell>
          <cell r="AJ178">
            <v>0</v>
          </cell>
          <cell r="AK178">
            <v>0</v>
          </cell>
          <cell r="AL178">
            <v>0</v>
          </cell>
          <cell r="AM178">
            <v>2</v>
          </cell>
          <cell r="AN178" t="str">
            <v>never resealed</v>
          </cell>
          <cell r="BO178" t="str">
            <v>RS 167</v>
          </cell>
          <cell r="BP178">
            <v>6.3</v>
          </cell>
          <cell r="BQ178">
            <v>4</v>
          </cell>
          <cell r="BR178" t="str">
            <v>R</v>
          </cell>
          <cell r="BS178" t="str">
            <v>C</v>
          </cell>
          <cell r="BT178">
            <v>0</v>
          </cell>
          <cell r="BU178" t="str">
            <v>AC</v>
          </cell>
          <cell r="BV178" t="str">
            <v/>
          </cell>
          <cell r="BW178">
            <v>2</v>
          </cell>
          <cell r="BX178">
            <v>40</v>
          </cell>
          <cell r="BY178" t="str">
            <v xml:space="preserve"> </v>
          </cell>
          <cell r="BZ178">
            <v>1</v>
          </cell>
          <cell r="CA178">
            <v>5</v>
          </cell>
          <cell r="CB178">
            <v>1.552</v>
          </cell>
          <cell r="CC178">
            <v>8.0321199288700313</v>
          </cell>
          <cell r="CD178">
            <v>90</v>
          </cell>
          <cell r="CE178">
            <v>75</v>
          </cell>
          <cell r="CF178">
            <v>60</v>
          </cell>
          <cell r="CG178">
            <v>30</v>
          </cell>
          <cell r="CH178">
            <v>15</v>
          </cell>
          <cell r="CI178">
            <v>90</v>
          </cell>
          <cell r="CJ178">
            <v>0.44999999999999996</v>
          </cell>
          <cell r="CK178">
            <v>10</v>
          </cell>
          <cell r="CL178">
            <v>60</v>
          </cell>
          <cell r="CM178">
            <v>0.6668846153846153</v>
          </cell>
          <cell r="CN178">
            <v>0.6668846153846153</v>
          </cell>
          <cell r="CO178">
            <v>0</v>
          </cell>
          <cell r="CP178">
            <v>0</v>
          </cell>
          <cell r="CQ178">
            <v>8.6990045442546471</v>
          </cell>
          <cell r="CR178">
            <v>35</v>
          </cell>
          <cell r="CS178">
            <v>1</v>
          </cell>
          <cell r="CT178">
            <v>0</v>
          </cell>
          <cell r="CU178">
            <v>0</v>
          </cell>
          <cell r="CV178">
            <v>33</v>
          </cell>
          <cell r="CW178">
            <v>33</v>
          </cell>
          <cell r="CX178" t="str">
            <v xml:space="preserve"> </v>
          </cell>
          <cell r="CY178">
            <v>3</v>
          </cell>
          <cell r="CZ178">
            <v>2.5</v>
          </cell>
          <cell r="DA178">
            <v>2.5</v>
          </cell>
          <cell r="DB178">
            <v>7463</v>
          </cell>
          <cell r="DC178">
            <v>3732</v>
          </cell>
          <cell r="DD178">
            <v>2016</v>
          </cell>
          <cell r="DE178">
            <v>374</v>
          </cell>
          <cell r="DF178">
            <v>1083</v>
          </cell>
          <cell r="DG178">
            <v>112</v>
          </cell>
          <cell r="DH178">
            <v>75</v>
          </cell>
          <cell r="DI178">
            <v>75</v>
          </cell>
        </row>
        <row r="179">
          <cell r="A179" t="str">
            <v>RS 168</v>
          </cell>
          <cell r="B179">
            <v>168</v>
          </cell>
          <cell r="C179" t="str">
            <v>S</v>
          </cell>
          <cell r="D179" t="str">
            <v>U</v>
          </cell>
          <cell r="E179" t="str">
            <v>Makata Road</v>
          </cell>
          <cell r="F179" t="str">
            <v>Urban</v>
          </cell>
          <cell r="G179">
            <v>14</v>
          </cell>
          <cell r="H179">
            <v>2.7</v>
          </cell>
          <cell r="I179" t="str">
            <v>R</v>
          </cell>
          <cell r="J179" t="str">
            <v>IN BLANTYRE CITY</v>
          </cell>
          <cell r="K179" t="str">
            <v>C</v>
          </cell>
          <cell r="L179">
            <v>0</v>
          </cell>
          <cell r="W179">
            <v>65</v>
          </cell>
          <cell r="X179" t="str">
            <v>AC</v>
          </cell>
          <cell r="Y179">
            <v>150</v>
          </cell>
          <cell r="Z179" t="str">
            <v>SB</v>
          </cell>
          <cell r="AA179">
            <v>100</v>
          </cell>
          <cell r="AB179" t="str">
            <v>GR</v>
          </cell>
          <cell r="AC179">
            <v>5</v>
          </cell>
          <cell r="AD179">
            <v>0</v>
          </cell>
          <cell r="AE179">
            <v>98</v>
          </cell>
          <cell r="AF179" t="str">
            <v>RC</v>
          </cell>
          <cell r="AG179" t="str">
            <v>AC</v>
          </cell>
          <cell r="AH179">
            <v>40</v>
          </cell>
          <cell r="AI179">
            <v>0</v>
          </cell>
          <cell r="AJ179">
            <v>0</v>
          </cell>
          <cell r="AK179">
            <v>0</v>
          </cell>
          <cell r="AL179">
            <v>0</v>
          </cell>
          <cell r="AM179">
            <v>2</v>
          </cell>
          <cell r="AN179" t="str">
            <v>reconstruction in progress</v>
          </cell>
          <cell r="BO179" t="str">
            <v>RS 168</v>
          </cell>
          <cell r="BP179">
            <v>2.7</v>
          </cell>
          <cell r="BQ179">
            <v>5.5</v>
          </cell>
          <cell r="BR179" t="str">
            <v>R</v>
          </cell>
          <cell r="BS179" t="str">
            <v>C</v>
          </cell>
          <cell r="BT179">
            <v>0</v>
          </cell>
          <cell r="BU179" t="str">
            <v>AC</v>
          </cell>
          <cell r="BV179" t="str">
            <v/>
          </cell>
          <cell r="BW179">
            <v>2</v>
          </cell>
          <cell r="BX179">
            <v>40</v>
          </cell>
          <cell r="BY179" t="str">
            <v xml:space="preserve"> </v>
          </cell>
          <cell r="BZ179">
            <v>1</v>
          </cell>
          <cell r="CA179">
            <v>5</v>
          </cell>
          <cell r="CB179">
            <v>1.7290000000000001</v>
          </cell>
          <cell r="CC179">
            <v>2.5027728175050754</v>
          </cell>
          <cell r="CD179" t="str">
            <v>being overlaid 1998</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t="str">
            <v xml:space="preserve"> </v>
          </cell>
          <cell r="CY179">
            <v>1</v>
          </cell>
          <cell r="CZ179">
            <v>1</v>
          </cell>
          <cell r="DA179">
            <v>1</v>
          </cell>
          <cell r="DB179">
            <v>10550</v>
          </cell>
          <cell r="DC179">
            <v>5275</v>
          </cell>
          <cell r="DD179">
            <v>2849</v>
          </cell>
          <cell r="DE179">
            <v>528</v>
          </cell>
          <cell r="DF179">
            <v>1530</v>
          </cell>
          <cell r="DG179">
            <v>159</v>
          </cell>
          <cell r="DH179">
            <v>106</v>
          </cell>
          <cell r="DI179">
            <v>106</v>
          </cell>
        </row>
        <row r="180">
          <cell r="A180" t="str">
            <v>RS 169</v>
          </cell>
          <cell r="B180">
            <v>169</v>
          </cell>
          <cell r="C180" t="str">
            <v>S</v>
          </cell>
          <cell r="D180" t="str">
            <v>U</v>
          </cell>
          <cell r="E180" t="str">
            <v>Ndirande Ring Road</v>
          </cell>
          <cell r="F180" t="str">
            <v>Urban</v>
          </cell>
          <cell r="G180">
            <v>15</v>
          </cell>
          <cell r="H180">
            <v>3.3</v>
          </cell>
          <cell r="I180" t="str">
            <v>R</v>
          </cell>
          <cell r="J180" t="str">
            <v>IN BLANTYRE CITY</v>
          </cell>
          <cell r="K180" t="str">
            <v>C</v>
          </cell>
          <cell r="L180" t="str">
            <v>name changed from HHI - David Whitehead Via Ndirande Market</v>
          </cell>
          <cell r="W180">
            <v>77</v>
          </cell>
          <cell r="X180" t="str">
            <v>AC</v>
          </cell>
          <cell r="Y180">
            <v>150</v>
          </cell>
          <cell r="Z180" t="str">
            <v>SB</v>
          </cell>
          <cell r="AA180">
            <v>100</v>
          </cell>
          <cell r="AB180" t="str">
            <v>GR</v>
          </cell>
          <cell r="AC180">
            <v>5</v>
          </cell>
          <cell r="AD180">
            <v>0</v>
          </cell>
          <cell r="AE180">
            <v>0</v>
          </cell>
          <cell r="AF180">
            <v>0</v>
          </cell>
          <cell r="AG180">
            <v>0</v>
          </cell>
          <cell r="AH180">
            <v>0</v>
          </cell>
          <cell r="AI180">
            <v>0</v>
          </cell>
          <cell r="AJ180">
            <v>0</v>
          </cell>
          <cell r="AK180">
            <v>0</v>
          </cell>
          <cell r="AL180">
            <v>0</v>
          </cell>
          <cell r="AM180">
            <v>2</v>
          </cell>
          <cell r="AN180" t="str">
            <v>never resealed</v>
          </cell>
          <cell r="BO180" t="str">
            <v>RS 169</v>
          </cell>
          <cell r="BP180">
            <v>3.3</v>
          </cell>
          <cell r="BQ180">
            <v>6</v>
          </cell>
          <cell r="BR180" t="str">
            <v>R</v>
          </cell>
          <cell r="BS180" t="str">
            <v>C</v>
          </cell>
          <cell r="BT180">
            <v>0</v>
          </cell>
          <cell r="BU180" t="str">
            <v>AC</v>
          </cell>
          <cell r="BV180" t="str">
            <v/>
          </cell>
          <cell r="BW180">
            <v>2</v>
          </cell>
          <cell r="BX180">
            <v>40</v>
          </cell>
          <cell r="BY180" t="str">
            <v xml:space="preserve"> </v>
          </cell>
          <cell r="BZ180">
            <v>1</v>
          </cell>
          <cell r="CA180">
            <v>5</v>
          </cell>
          <cell r="CB180">
            <v>1.552</v>
          </cell>
          <cell r="CC180">
            <v>7.5591680351906154</v>
          </cell>
          <cell r="CD180">
            <v>90</v>
          </cell>
          <cell r="CE180">
            <v>70</v>
          </cell>
          <cell r="CF180">
            <v>55</v>
          </cell>
          <cell r="CG180">
            <v>35</v>
          </cell>
          <cell r="CH180">
            <v>15</v>
          </cell>
          <cell r="CI180">
            <v>84.3</v>
          </cell>
          <cell r="CJ180">
            <v>0.28100000000000003</v>
          </cell>
          <cell r="CK180">
            <v>10</v>
          </cell>
          <cell r="CL180">
            <v>55</v>
          </cell>
          <cell r="CM180">
            <v>0.56997769230769224</v>
          </cell>
          <cell r="CN180">
            <v>0.56997769230769224</v>
          </cell>
          <cell r="CO180">
            <v>0</v>
          </cell>
          <cell r="CP180">
            <v>0</v>
          </cell>
          <cell r="CQ180">
            <v>8.1291457274983081</v>
          </cell>
          <cell r="CR180">
            <v>64</v>
          </cell>
          <cell r="CS180">
            <v>1</v>
          </cell>
          <cell r="CT180">
            <v>0</v>
          </cell>
          <cell r="CU180">
            <v>0</v>
          </cell>
          <cell r="CV180">
            <v>21</v>
          </cell>
          <cell r="CW180">
            <v>21</v>
          </cell>
          <cell r="CX180" t="str">
            <v xml:space="preserve"> </v>
          </cell>
          <cell r="CY180">
            <v>2</v>
          </cell>
          <cell r="CZ180">
            <v>1.3</v>
          </cell>
          <cell r="DA180">
            <v>1.5</v>
          </cell>
          <cell r="DB180">
            <v>2203</v>
          </cell>
          <cell r="DC180">
            <v>1102</v>
          </cell>
          <cell r="DD180">
            <v>595</v>
          </cell>
          <cell r="DE180">
            <v>111</v>
          </cell>
          <cell r="DF180">
            <v>320</v>
          </cell>
          <cell r="DG180">
            <v>34</v>
          </cell>
          <cell r="DH180">
            <v>23</v>
          </cell>
          <cell r="DI180">
            <v>23</v>
          </cell>
        </row>
        <row r="181">
          <cell r="A181" t="str">
            <v>RS 174</v>
          </cell>
          <cell r="B181">
            <v>174</v>
          </cell>
          <cell r="C181" t="str">
            <v>S</v>
          </cell>
          <cell r="D181" t="str">
            <v>U</v>
          </cell>
          <cell r="E181" t="str">
            <v>Chipembere Highway (M2, Blantyre - Limbe)</v>
          </cell>
          <cell r="F181" t="str">
            <v>Urban</v>
          </cell>
          <cell r="G181">
            <v>16</v>
          </cell>
          <cell r="H181">
            <v>9</v>
          </cell>
          <cell r="I181" t="str">
            <v>R</v>
          </cell>
          <cell r="J181" t="str">
            <v>IN BLANTYRE CITY</v>
          </cell>
          <cell r="K181" t="str">
            <v>C</v>
          </cell>
          <cell r="L181">
            <v>0</v>
          </cell>
          <cell r="W181">
            <v>56</v>
          </cell>
          <cell r="X181" t="str">
            <v>AC</v>
          </cell>
          <cell r="Y181">
            <v>150</v>
          </cell>
          <cell r="Z181" t="str">
            <v>SB</v>
          </cell>
          <cell r="AA181">
            <v>100</v>
          </cell>
          <cell r="AB181" t="str">
            <v>GR</v>
          </cell>
          <cell r="AC181">
            <v>5</v>
          </cell>
          <cell r="AD181">
            <v>0</v>
          </cell>
          <cell r="AE181">
            <v>98</v>
          </cell>
          <cell r="AF181" t="str">
            <v>AO</v>
          </cell>
          <cell r="AG181" t="str">
            <v>AC</v>
          </cell>
          <cell r="AH181">
            <v>25</v>
          </cell>
          <cell r="AI181">
            <v>0</v>
          </cell>
          <cell r="AJ181">
            <v>0</v>
          </cell>
          <cell r="AK181">
            <v>0</v>
          </cell>
          <cell r="AL181">
            <v>0</v>
          </cell>
          <cell r="AM181">
            <v>6</v>
          </cell>
          <cell r="AN181">
            <v>0</v>
          </cell>
          <cell r="BO181" t="str">
            <v>RS 174</v>
          </cell>
          <cell r="BP181">
            <v>9</v>
          </cell>
          <cell r="BQ181">
            <v>12</v>
          </cell>
          <cell r="BR181" t="str">
            <v>R</v>
          </cell>
          <cell r="BS181" t="str">
            <v>C</v>
          </cell>
          <cell r="BT181">
            <v>0</v>
          </cell>
          <cell r="BU181" t="str">
            <v>AC</v>
          </cell>
          <cell r="BV181" t="str">
            <v>AC</v>
          </cell>
          <cell r="BW181">
            <v>6</v>
          </cell>
          <cell r="BX181">
            <v>40</v>
          </cell>
          <cell r="BY181">
            <v>40</v>
          </cell>
          <cell r="BZ181">
            <v>1</v>
          </cell>
          <cell r="CA181">
            <v>5</v>
          </cell>
          <cell r="CB181">
            <v>2.1040000000000001</v>
          </cell>
          <cell r="CC181">
            <v>5.14</v>
          </cell>
          <cell r="CD181" t="str">
            <v>being overlaid 1998</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42</v>
          </cell>
          <cell r="CX181">
            <v>84</v>
          </cell>
          <cell r="CY181">
            <v>1.1000000000000001</v>
          </cell>
          <cell r="CZ181">
            <v>1.1000000000000001</v>
          </cell>
          <cell r="DA181">
            <v>1.1000000000000001</v>
          </cell>
          <cell r="DB181">
            <v>14065</v>
          </cell>
          <cell r="DC181">
            <v>7033</v>
          </cell>
          <cell r="DD181">
            <v>3798</v>
          </cell>
          <cell r="DE181">
            <v>704</v>
          </cell>
          <cell r="DF181">
            <v>2040</v>
          </cell>
          <cell r="DG181">
            <v>211</v>
          </cell>
          <cell r="DH181">
            <v>141</v>
          </cell>
          <cell r="DI181">
            <v>141</v>
          </cell>
        </row>
        <row r="182">
          <cell r="A182" t="str">
            <v>RS 846</v>
          </cell>
          <cell r="B182" t="str">
            <v>n.a.</v>
          </cell>
          <cell r="C182" t="str">
            <v>S</v>
          </cell>
          <cell r="D182" t="str">
            <v>U</v>
          </cell>
          <cell r="E182" t="str">
            <v>Clock Tower - junction M1 (via road S137)</v>
          </cell>
          <cell r="F182" t="str">
            <v>Urban</v>
          </cell>
          <cell r="G182">
            <v>17</v>
          </cell>
          <cell r="H182">
            <v>10.4</v>
          </cell>
          <cell r="I182" t="str">
            <v>R</v>
          </cell>
          <cell r="J182" t="str">
            <v>BLANTYRE CITY</v>
          </cell>
          <cell r="K182">
            <v>9</v>
          </cell>
          <cell r="L182" t="str">
            <v>New section part original RS 175</v>
          </cell>
          <cell r="W182">
            <v>56</v>
          </cell>
          <cell r="X182" t="str">
            <v>AC</v>
          </cell>
          <cell r="Y182">
            <v>150</v>
          </cell>
          <cell r="Z182" t="str">
            <v>SB</v>
          </cell>
          <cell r="AA182">
            <v>100</v>
          </cell>
          <cell r="AB182" t="str">
            <v>GR</v>
          </cell>
          <cell r="AC182">
            <v>5</v>
          </cell>
          <cell r="AD182">
            <v>0</v>
          </cell>
          <cell r="AE182">
            <v>98</v>
          </cell>
          <cell r="AF182" t="str">
            <v>AO</v>
          </cell>
          <cell r="AG182" t="str">
            <v>AC</v>
          </cell>
          <cell r="AH182">
            <v>25</v>
          </cell>
          <cell r="AI182">
            <v>0</v>
          </cell>
          <cell r="AJ182">
            <v>0</v>
          </cell>
          <cell r="AK182">
            <v>0</v>
          </cell>
          <cell r="AL182">
            <v>0</v>
          </cell>
          <cell r="AM182">
            <v>6</v>
          </cell>
          <cell r="AN182">
            <v>0</v>
          </cell>
          <cell r="BO182" t="str">
            <v>RS 846</v>
          </cell>
          <cell r="BP182">
            <v>10.4</v>
          </cell>
          <cell r="BQ182">
            <v>12</v>
          </cell>
          <cell r="BR182" t="str">
            <v>R</v>
          </cell>
          <cell r="BS182" t="str">
            <v>C</v>
          </cell>
          <cell r="BT182">
            <v>0</v>
          </cell>
          <cell r="BU182" t="str">
            <v>AC</v>
          </cell>
          <cell r="BV182" t="str">
            <v>AC</v>
          </cell>
          <cell r="BW182">
            <v>6</v>
          </cell>
          <cell r="BX182">
            <v>40</v>
          </cell>
          <cell r="BY182">
            <v>40</v>
          </cell>
          <cell r="BZ182">
            <v>1</v>
          </cell>
          <cell r="CA182">
            <v>5</v>
          </cell>
          <cell r="CB182">
            <v>2.1040000000000001</v>
          </cell>
          <cell r="CC182">
            <v>11.5</v>
          </cell>
          <cell r="CD182" t="str">
            <v>being overlaid 1998</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42</v>
          </cell>
          <cell r="CX182">
            <v>84</v>
          </cell>
          <cell r="CY182">
            <v>2.5</v>
          </cell>
          <cell r="CZ182">
            <v>3</v>
          </cell>
          <cell r="DA182">
            <v>2</v>
          </cell>
          <cell r="DB182">
            <v>14000</v>
          </cell>
          <cell r="DC182">
            <v>7000</v>
          </cell>
          <cell r="DD182">
            <v>3780</v>
          </cell>
          <cell r="DE182">
            <v>700</v>
          </cell>
          <cell r="DF182">
            <v>2030</v>
          </cell>
          <cell r="DG182">
            <v>210</v>
          </cell>
          <cell r="DH182">
            <v>140</v>
          </cell>
          <cell r="DI182">
            <v>140</v>
          </cell>
        </row>
        <row r="183">
          <cell r="A183" t="str">
            <v>RS 841</v>
          </cell>
          <cell r="B183">
            <v>170</v>
          </cell>
          <cell r="C183" t="str">
            <v>S</v>
          </cell>
          <cell r="D183" t="str">
            <v>U</v>
          </cell>
          <cell r="E183" t="str">
            <v>Zomba - Chikanda (M1 to end bitumen)</v>
          </cell>
          <cell r="F183" t="str">
            <v>Urban</v>
          </cell>
          <cell r="G183">
            <v>18</v>
          </cell>
          <cell r="H183">
            <v>0.9</v>
          </cell>
          <cell r="I183" t="str">
            <v>R</v>
          </cell>
          <cell r="J183" t="str">
            <v>ZOMBA CITY</v>
          </cell>
          <cell r="K183" t="str">
            <v>C</v>
          </cell>
          <cell r="L183">
            <v>0</v>
          </cell>
          <cell r="W183">
            <v>67</v>
          </cell>
          <cell r="X183" t="str">
            <v>SA</v>
          </cell>
          <cell r="Y183">
            <v>150</v>
          </cell>
          <cell r="Z183" t="str">
            <v>GR</v>
          </cell>
          <cell r="AA183">
            <v>100</v>
          </cell>
          <cell r="AB183" t="str">
            <v>GR</v>
          </cell>
          <cell r="AC183">
            <v>5</v>
          </cell>
          <cell r="AD183">
            <v>0</v>
          </cell>
          <cell r="AE183">
            <v>0</v>
          </cell>
          <cell r="AF183">
            <v>0</v>
          </cell>
          <cell r="AG183">
            <v>0</v>
          </cell>
          <cell r="AH183">
            <v>0</v>
          </cell>
          <cell r="AI183">
            <v>0</v>
          </cell>
          <cell r="AJ183">
            <v>0</v>
          </cell>
          <cell r="AK183">
            <v>0</v>
          </cell>
          <cell r="AL183">
            <v>0</v>
          </cell>
          <cell r="AM183">
            <v>2</v>
          </cell>
          <cell r="AN183" t="str">
            <v>never resealed</v>
          </cell>
          <cell r="BO183" t="str">
            <v>RS 841</v>
          </cell>
          <cell r="BP183">
            <v>0.9</v>
          </cell>
          <cell r="BQ183">
            <v>3</v>
          </cell>
          <cell r="BR183" t="str">
            <v>R</v>
          </cell>
          <cell r="BS183" t="str">
            <v>C</v>
          </cell>
          <cell r="BT183">
            <v>0</v>
          </cell>
          <cell r="BU183" t="str">
            <v>SA</v>
          </cell>
          <cell r="BV183" t="str">
            <v/>
          </cell>
          <cell r="BW183">
            <v>2</v>
          </cell>
          <cell r="BX183">
            <v>10</v>
          </cell>
          <cell r="BY183" t="str">
            <v xml:space="preserve"> </v>
          </cell>
          <cell r="BZ183">
            <v>1</v>
          </cell>
          <cell r="CA183">
            <v>5</v>
          </cell>
          <cell r="CB183">
            <v>0.90800000000000003</v>
          </cell>
          <cell r="CC183">
            <v>8.3099011730205277</v>
          </cell>
          <cell r="CD183">
            <v>95</v>
          </cell>
          <cell r="CE183">
            <v>67</v>
          </cell>
          <cell r="CF183">
            <v>52</v>
          </cell>
          <cell r="CG183">
            <v>43</v>
          </cell>
          <cell r="CH183">
            <v>15</v>
          </cell>
          <cell r="CI183">
            <v>14.5</v>
          </cell>
          <cell r="CJ183">
            <v>9.6666666666666679E-2</v>
          </cell>
          <cell r="CK183">
            <v>10</v>
          </cell>
          <cell r="CL183">
            <v>52</v>
          </cell>
          <cell r="CM183">
            <v>0.48051025641025635</v>
          </cell>
          <cell r="CN183">
            <v>0.48051025641025635</v>
          </cell>
          <cell r="CO183">
            <v>0</v>
          </cell>
          <cell r="CP183">
            <v>0</v>
          </cell>
          <cell r="CQ183">
            <v>8.7904114294307831</v>
          </cell>
          <cell r="CR183">
            <v>25</v>
          </cell>
          <cell r="CS183">
            <v>1</v>
          </cell>
          <cell r="CT183">
            <v>0</v>
          </cell>
          <cell r="CU183">
            <v>0</v>
          </cell>
          <cell r="CV183">
            <v>31</v>
          </cell>
          <cell r="CW183">
            <v>31</v>
          </cell>
          <cell r="CX183" t="str">
            <v xml:space="preserve"> </v>
          </cell>
          <cell r="CY183">
            <v>2</v>
          </cell>
          <cell r="CZ183">
            <v>0</v>
          </cell>
          <cell r="DA183">
            <v>0</v>
          </cell>
          <cell r="DB183">
            <v>118</v>
          </cell>
          <cell r="DC183">
            <v>59</v>
          </cell>
          <cell r="DD183">
            <v>32</v>
          </cell>
          <cell r="DE183">
            <v>6</v>
          </cell>
          <cell r="DF183">
            <v>18</v>
          </cell>
          <cell r="DG183">
            <v>2</v>
          </cell>
          <cell r="DH183">
            <v>2</v>
          </cell>
          <cell r="DI183">
            <v>2</v>
          </cell>
        </row>
        <row r="184">
          <cell r="A184" t="str">
            <v>RS 171</v>
          </cell>
          <cell r="B184">
            <v>171</v>
          </cell>
          <cell r="C184" t="str">
            <v>S</v>
          </cell>
          <cell r="D184" t="str">
            <v>U</v>
          </cell>
          <cell r="E184" t="str">
            <v>St Mary's Road (Cheonga Road)</v>
          </cell>
          <cell r="F184" t="str">
            <v>Urban</v>
          </cell>
          <cell r="G184">
            <v>19</v>
          </cell>
          <cell r="H184">
            <v>2</v>
          </cell>
          <cell r="I184" t="str">
            <v>R</v>
          </cell>
          <cell r="J184" t="str">
            <v>ZOMBA CITY</v>
          </cell>
          <cell r="K184" t="str">
            <v>C</v>
          </cell>
          <cell r="L184">
            <v>0</v>
          </cell>
          <cell r="W184">
            <v>65</v>
          </cell>
          <cell r="X184" t="str">
            <v>SA</v>
          </cell>
          <cell r="Y184">
            <v>150</v>
          </cell>
          <cell r="Z184" t="str">
            <v>GR</v>
          </cell>
          <cell r="AA184">
            <v>150</v>
          </cell>
          <cell r="AB184" t="str">
            <v>GR</v>
          </cell>
          <cell r="AC184">
            <v>7</v>
          </cell>
          <cell r="AD184" t="str">
            <v>MC</v>
          </cell>
          <cell r="AE184">
            <v>0</v>
          </cell>
          <cell r="AF184">
            <v>0</v>
          </cell>
          <cell r="AG184">
            <v>0</v>
          </cell>
          <cell r="AH184">
            <v>0</v>
          </cell>
          <cell r="AI184">
            <v>0</v>
          </cell>
          <cell r="AJ184">
            <v>0</v>
          </cell>
          <cell r="AK184">
            <v>0</v>
          </cell>
          <cell r="AL184">
            <v>0</v>
          </cell>
          <cell r="AM184">
            <v>2</v>
          </cell>
          <cell r="AN184" t="str">
            <v>never resealed</v>
          </cell>
          <cell r="BO184" t="str">
            <v>RS 171</v>
          </cell>
          <cell r="BP184">
            <v>2</v>
          </cell>
          <cell r="BQ184">
            <v>3</v>
          </cell>
          <cell r="BR184" t="str">
            <v>R</v>
          </cell>
          <cell r="BS184" t="str">
            <v>C</v>
          </cell>
          <cell r="BT184">
            <v>0</v>
          </cell>
          <cell r="BU184" t="str">
            <v>SA</v>
          </cell>
          <cell r="BV184" t="str">
            <v/>
          </cell>
          <cell r="BW184">
            <v>2</v>
          </cell>
          <cell r="BX184">
            <v>10</v>
          </cell>
          <cell r="BY184" t="str">
            <v xml:space="preserve"> </v>
          </cell>
          <cell r="BZ184">
            <v>1</v>
          </cell>
          <cell r="CA184">
            <v>7</v>
          </cell>
          <cell r="CB184">
            <v>1.3580000000000001</v>
          </cell>
          <cell r="CC184">
            <v>7.6195440917716066</v>
          </cell>
          <cell r="CD184">
            <v>95</v>
          </cell>
          <cell r="CE184">
            <v>57</v>
          </cell>
          <cell r="CF184">
            <v>42</v>
          </cell>
          <cell r="CG184">
            <v>53</v>
          </cell>
          <cell r="CH184">
            <v>15</v>
          </cell>
          <cell r="CI184">
            <v>34.5</v>
          </cell>
          <cell r="CJ184">
            <v>0.22999999999999998</v>
          </cell>
          <cell r="CK184">
            <v>10</v>
          </cell>
          <cell r="CL184">
            <v>42</v>
          </cell>
          <cell r="CM184">
            <v>0.46471538461538459</v>
          </cell>
          <cell r="CN184">
            <v>0.46471538461538459</v>
          </cell>
          <cell r="CO184">
            <v>0</v>
          </cell>
          <cell r="CP184">
            <v>0</v>
          </cell>
          <cell r="CQ184">
            <v>8.0842594763869915</v>
          </cell>
          <cell r="CR184">
            <v>50</v>
          </cell>
          <cell r="CS184">
            <v>1</v>
          </cell>
          <cell r="CT184">
            <v>0</v>
          </cell>
          <cell r="CU184">
            <v>0</v>
          </cell>
          <cell r="CV184">
            <v>33</v>
          </cell>
          <cell r="CW184">
            <v>33</v>
          </cell>
          <cell r="CX184" t="str">
            <v xml:space="preserve"> </v>
          </cell>
          <cell r="CY184">
            <v>3</v>
          </cell>
          <cell r="CZ184">
            <v>3</v>
          </cell>
          <cell r="DA184">
            <v>2</v>
          </cell>
          <cell r="DB184">
            <v>134</v>
          </cell>
          <cell r="DC184">
            <v>67</v>
          </cell>
          <cell r="DD184">
            <v>37</v>
          </cell>
          <cell r="DE184">
            <v>7</v>
          </cell>
          <cell r="DF184">
            <v>20</v>
          </cell>
          <cell r="DG184">
            <v>3</v>
          </cell>
          <cell r="DH184">
            <v>2</v>
          </cell>
          <cell r="DI184">
            <v>2</v>
          </cell>
        </row>
        <row r="185">
          <cell r="A185" t="str">
            <v>RS 843</v>
          </cell>
          <cell r="B185">
            <v>172</v>
          </cell>
          <cell r="C185" t="str">
            <v>S</v>
          </cell>
          <cell r="D185" t="str">
            <v>U</v>
          </cell>
          <cell r="E185" t="str">
            <v>Chancellor College Road (M1 to end bitumen)</v>
          </cell>
          <cell r="F185" t="str">
            <v>Urban</v>
          </cell>
          <cell r="G185">
            <v>20</v>
          </cell>
          <cell r="H185">
            <v>2.6</v>
          </cell>
          <cell r="I185" t="str">
            <v>R</v>
          </cell>
          <cell r="J185" t="str">
            <v>ZOMBA CITY</v>
          </cell>
          <cell r="K185" t="str">
            <v>C</v>
          </cell>
          <cell r="L185">
            <v>0</v>
          </cell>
          <cell r="W185">
            <v>60</v>
          </cell>
          <cell r="X185" t="str">
            <v>SA</v>
          </cell>
          <cell r="Y185">
            <v>150</v>
          </cell>
          <cell r="Z185" t="str">
            <v>GR</v>
          </cell>
          <cell r="AA185">
            <v>150</v>
          </cell>
          <cell r="AB185" t="str">
            <v>GR</v>
          </cell>
          <cell r="AC185">
            <v>7</v>
          </cell>
          <cell r="AD185" t="str">
            <v>MC</v>
          </cell>
          <cell r="AE185">
            <v>0</v>
          </cell>
          <cell r="AF185">
            <v>0</v>
          </cell>
          <cell r="AG185">
            <v>0</v>
          </cell>
          <cell r="AH185">
            <v>0</v>
          </cell>
          <cell r="AI185">
            <v>0</v>
          </cell>
          <cell r="AJ185">
            <v>0</v>
          </cell>
          <cell r="AK185">
            <v>0</v>
          </cell>
          <cell r="AL185">
            <v>0</v>
          </cell>
          <cell r="AM185">
            <v>2</v>
          </cell>
          <cell r="AN185" t="str">
            <v>never resealed</v>
          </cell>
          <cell r="BO185" t="str">
            <v>RS 843</v>
          </cell>
          <cell r="BP185">
            <v>2.6</v>
          </cell>
          <cell r="BQ185">
            <v>6</v>
          </cell>
          <cell r="BR185" t="str">
            <v>R</v>
          </cell>
          <cell r="BS185" t="str">
            <v>C</v>
          </cell>
          <cell r="BT185">
            <v>0</v>
          </cell>
          <cell r="BU185" t="str">
            <v>SA</v>
          </cell>
          <cell r="BV185" t="str">
            <v/>
          </cell>
          <cell r="BW185">
            <v>2</v>
          </cell>
          <cell r="BX185">
            <v>10</v>
          </cell>
          <cell r="BY185" t="str">
            <v xml:space="preserve"> </v>
          </cell>
          <cell r="BZ185">
            <v>1</v>
          </cell>
          <cell r="CA185">
            <v>7</v>
          </cell>
          <cell r="CB185">
            <v>1.3580000000000001</v>
          </cell>
          <cell r="CC185">
            <v>6.8274964809384171</v>
          </cell>
          <cell r="CD185">
            <v>50</v>
          </cell>
          <cell r="CE185">
            <v>5</v>
          </cell>
          <cell r="CF185">
            <v>0</v>
          </cell>
          <cell r="CG185">
            <v>50</v>
          </cell>
          <cell r="CH185">
            <v>5</v>
          </cell>
          <cell r="CI185">
            <v>1.3</v>
          </cell>
          <cell r="CJ185">
            <v>4.3333333333333331E-3</v>
          </cell>
          <cell r="CK185">
            <v>4.3333333333333331E-3</v>
          </cell>
          <cell r="CL185">
            <v>0</v>
          </cell>
          <cell r="CM185">
            <v>1.6799999999999999E-3</v>
          </cell>
          <cell r="CN185">
            <v>1.6799999999999999E-3</v>
          </cell>
          <cell r="CO185">
            <v>0</v>
          </cell>
          <cell r="CP185">
            <v>0</v>
          </cell>
          <cell r="CQ185">
            <v>6.8291764809384174</v>
          </cell>
          <cell r="CR185">
            <v>0</v>
          </cell>
          <cell r="CS185">
            <v>1</v>
          </cell>
          <cell r="CT185">
            <v>0</v>
          </cell>
          <cell r="CU185">
            <v>0</v>
          </cell>
          <cell r="CV185">
            <v>38</v>
          </cell>
          <cell r="CW185">
            <v>38</v>
          </cell>
          <cell r="CX185" t="str">
            <v xml:space="preserve"> </v>
          </cell>
          <cell r="CY185">
            <v>1.2</v>
          </cell>
          <cell r="CZ185">
            <v>1.3</v>
          </cell>
          <cell r="DA185">
            <v>1.2</v>
          </cell>
          <cell r="DB185">
            <v>141</v>
          </cell>
          <cell r="DC185">
            <v>71</v>
          </cell>
          <cell r="DD185">
            <v>39</v>
          </cell>
          <cell r="DE185">
            <v>8</v>
          </cell>
          <cell r="DF185">
            <v>21</v>
          </cell>
          <cell r="DG185">
            <v>3</v>
          </cell>
          <cell r="DH185">
            <v>2</v>
          </cell>
          <cell r="DI185">
            <v>2</v>
          </cell>
        </row>
        <row r="186">
          <cell r="A186" t="str">
            <v>RS 173</v>
          </cell>
          <cell r="B186">
            <v>173</v>
          </cell>
          <cell r="C186" t="str">
            <v>S</v>
          </cell>
          <cell r="D186" t="str">
            <v>U</v>
          </cell>
          <cell r="E186" t="str">
            <v>Parliament Road</v>
          </cell>
          <cell r="F186" t="str">
            <v>Urban</v>
          </cell>
          <cell r="G186">
            <v>21</v>
          </cell>
          <cell r="H186">
            <v>2</v>
          </cell>
          <cell r="I186" t="str">
            <v>R</v>
          </cell>
          <cell r="J186" t="str">
            <v>ZOMBA CITY</v>
          </cell>
          <cell r="K186" t="str">
            <v>C</v>
          </cell>
          <cell r="L186">
            <v>0</v>
          </cell>
          <cell r="W186">
            <v>58</v>
          </cell>
          <cell r="X186" t="str">
            <v>SA</v>
          </cell>
          <cell r="Y186">
            <v>150</v>
          </cell>
          <cell r="Z186" t="str">
            <v>GR</v>
          </cell>
          <cell r="AA186">
            <v>150</v>
          </cell>
          <cell r="AB186" t="str">
            <v>GR</v>
          </cell>
          <cell r="AC186">
            <v>7</v>
          </cell>
          <cell r="AD186" t="str">
            <v>MC</v>
          </cell>
          <cell r="AE186">
            <v>98</v>
          </cell>
          <cell r="AF186" t="str">
            <v>AO</v>
          </cell>
          <cell r="AG186" t="str">
            <v>AC</v>
          </cell>
          <cell r="AH186">
            <v>25</v>
          </cell>
          <cell r="AI186">
            <v>0</v>
          </cell>
          <cell r="AJ186">
            <v>0</v>
          </cell>
          <cell r="AK186">
            <v>0</v>
          </cell>
          <cell r="AL186">
            <v>0</v>
          </cell>
          <cell r="AM186">
            <v>6</v>
          </cell>
          <cell r="AN186" t="str">
            <v>AO 1998</v>
          </cell>
          <cell r="BO186" t="str">
            <v>RS 173</v>
          </cell>
          <cell r="BP186">
            <v>2</v>
          </cell>
          <cell r="BQ186">
            <v>6</v>
          </cell>
          <cell r="BR186" t="str">
            <v>R</v>
          </cell>
          <cell r="BS186" t="str">
            <v>A</v>
          </cell>
          <cell r="BT186">
            <v>0</v>
          </cell>
          <cell r="BU186" t="str">
            <v>AC</v>
          </cell>
          <cell r="BV186" t="str">
            <v>SA</v>
          </cell>
          <cell r="BW186">
            <v>6</v>
          </cell>
          <cell r="BX186">
            <v>40</v>
          </cell>
          <cell r="BY186">
            <v>10</v>
          </cell>
          <cell r="BZ186">
            <v>1</v>
          </cell>
          <cell r="CA186">
            <v>7</v>
          </cell>
          <cell r="CB186">
            <v>1.9100000000000001</v>
          </cell>
          <cell r="CC186">
            <v>7.3099011730205294</v>
          </cell>
          <cell r="CD186" t="str">
            <v>being overlaid 1998</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40</v>
          </cell>
          <cell r="CX186">
            <v>80</v>
          </cell>
          <cell r="CY186">
            <v>1</v>
          </cell>
          <cell r="CZ186">
            <v>1</v>
          </cell>
          <cell r="DA186">
            <v>1</v>
          </cell>
          <cell r="DB186">
            <v>179</v>
          </cell>
          <cell r="DC186">
            <v>90</v>
          </cell>
          <cell r="DD186">
            <v>49</v>
          </cell>
          <cell r="DE186">
            <v>9</v>
          </cell>
          <cell r="DF186">
            <v>26</v>
          </cell>
          <cell r="DG186">
            <v>3</v>
          </cell>
          <cell r="DH186">
            <v>2</v>
          </cell>
          <cell r="DI186">
            <v>2</v>
          </cell>
        </row>
        <row r="187">
          <cell r="A187" t="str">
            <v>RS 176</v>
          </cell>
          <cell r="B187">
            <v>176</v>
          </cell>
          <cell r="C187" t="str">
            <v>S</v>
          </cell>
          <cell r="D187" t="str">
            <v>U</v>
          </cell>
          <cell r="E187" t="str">
            <v>Kuchawe Road (up road)</v>
          </cell>
          <cell r="F187" t="str">
            <v>Urban</v>
          </cell>
          <cell r="G187">
            <v>22</v>
          </cell>
          <cell r="H187">
            <v>15</v>
          </cell>
          <cell r="I187" t="str">
            <v>H</v>
          </cell>
          <cell r="J187" t="str">
            <v>ZOMBA CITY &amp; ZOMBA</v>
          </cell>
          <cell r="K187" t="str">
            <v>C</v>
          </cell>
          <cell r="L187">
            <v>0</v>
          </cell>
          <cell r="W187">
            <v>68</v>
          </cell>
          <cell r="X187" t="str">
            <v>SA</v>
          </cell>
          <cell r="Y187">
            <v>150</v>
          </cell>
          <cell r="Z187" t="str">
            <v>SB</v>
          </cell>
          <cell r="AA187">
            <v>150</v>
          </cell>
          <cell r="AB187" t="str">
            <v>GR</v>
          </cell>
          <cell r="AC187">
            <v>15</v>
          </cell>
          <cell r="AD187" t="str">
            <v>VR</v>
          </cell>
          <cell r="AE187">
            <v>0</v>
          </cell>
          <cell r="AF187">
            <v>0</v>
          </cell>
          <cell r="AG187">
            <v>0</v>
          </cell>
          <cell r="AH187">
            <v>0</v>
          </cell>
          <cell r="AI187">
            <v>0</v>
          </cell>
          <cell r="AJ187">
            <v>0</v>
          </cell>
          <cell r="AK187">
            <v>0</v>
          </cell>
          <cell r="AL187">
            <v>0</v>
          </cell>
          <cell r="AM187">
            <v>2</v>
          </cell>
          <cell r="AN187" t="str">
            <v>reseal 1998</v>
          </cell>
          <cell r="BO187" t="str">
            <v>RS 176</v>
          </cell>
          <cell r="BP187">
            <v>15</v>
          </cell>
          <cell r="BQ187">
            <v>5.5</v>
          </cell>
          <cell r="BR187" t="str">
            <v>H</v>
          </cell>
          <cell r="BS187" t="str">
            <v>C</v>
          </cell>
          <cell r="BT187">
            <v>0</v>
          </cell>
          <cell r="BU187" t="str">
            <v>SA</v>
          </cell>
          <cell r="BV187" t="str">
            <v/>
          </cell>
          <cell r="BW187">
            <v>2</v>
          </cell>
          <cell r="BX187">
            <v>10</v>
          </cell>
          <cell r="BY187" t="str">
            <v xml:space="preserve"> </v>
          </cell>
          <cell r="BZ187">
            <v>1</v>
          </cell>
          <cell r="CA187">
            <v>15</v>
          </cell>
          <cell r="CB187">
            <v>1.508</v>
          </cell>
          <cell r="CC187">
            <v>9.5457000217226007</v>
          </cell>
          <cell r="CD187">
            <v>90</v>
          </cell>
          <cell r="CE187">
            <v>60</v>
          </cell>
          <cell r="CF187">
            <v>45</v>
          </cell>
          <cell r="CG187">
            <v>45</v>
          </cell>
          <cell r="CH187">
            <v>15</v>
          </cell>
          <cell r="CI187">
            <v>4.5</v>
          </cell>
          <cell r="CJ187">
            <v>1.6363636363636365E-2</v>
          </cell>
          <cell r="CK187">
            <v>10</v>
          </cell>
          <cell r="CL187">
            <v>45</v>
          </cell>
          <cell r="CM187">
            <v>0.40387272727272727</v>
          </cell>
          <cell r="CN187">
            <v>0.40387272727272727</v>
          </cell>
          <cell r="CO187">
            <v>0</v>
          </cell>
          <cell r="CP187">
            <v>0</v>
          </cell>
          <cell r="CQ187">
            <v>9.9495727489953278</v>
          </cell>
          <cell r="CR187">
            <v>25</v>
          </cell>
          <cell r="CS187">
            <v>1</v>
          </cell>
          <cell r="CT187">
            <v>0</v>
          </cell>
          <cell r="CU187">
            <v>0</v>
          </cell>
          <cell r="CV187">
            <v>30</v>
          </cell>
          <cell r="CW187">
            <v>30</v>
          </cell>
          <cell r="CX187" t="str">
            <v xml:space="preserve"> </v>
          </cell>
          <cell r="CY187">
            <v>2</v>
          </cell>
          <cell r="CZ187">
            <v>2</v>
          </cell>
          <cell r="DA187">
            <v>1.5</v>
          </cell>
          <cell r="DB187">
            <v>200</v>
          </cell>
          <cell r="DC187">
            <v>103</v>
          </cell>
          <cell r="DD187">
            <v>8</v>
          </cell>
          <cell r="DE187">
            <v>5</v>
          </cell>
          <cell r="DF187">
            <v>9</v>
          </cell>
          <cell r="DG187">
            <v>5</v>
          </cell>
          <cell r="DH187">
            <v>3</v>
          </cell>
          <cell r="DI187">
            <v>11</v>
          </cell>
        </row>
        <row r="188">
          <cell r="A188" t="str">
            <v>RS 146</v>
          </cell>
          <cell r="B188">
            <v>146</v>
          </cell>
          <cell r="C188" t="str">
            <v>N</v>
          </cell>
          <cell r="D188" t="str">
            <v>U</v>
          </cell>
          <cell r="E188" t="str">
            <v>Chimaliro Road</v>
          </cell>
          <cell r="F188" t="str">
            <v>Urban</v>
          </cell>
          <cell r="G188">
            <v>25</v>
          </cell>
          <cell r="H188">
            <v>10</v>
          </cell>
          <cell r="I188" t="str">
            <v>R</v>
          </cell>
          <cell r="J188" t="str">
            <v>MZUZU CITY</v>
          </cell>
          <cell r="K188" t="str">
            <v>C</v>
          </cell>
          <cell r="L188">
            <v>0</v>
          </cell>
          <cell r="W188">
            <v>85</v>
          </cell>
          <cell r="X188" t="str">
            <v>DS</v>
          </cell>
          <cell r="Y188">
            <v>150</v>
          </cell>
          <cell r="Z188" t="str">
            <v>GR</v>
          </cell>
          <cell r="AA188">
            <v>100</v>
          </cell>
          <cell r="AB188" t="str">
            <v>GR</v>
          </cell>
          <cell r="AC188">
            <v>5</v>
          </cell>
          <cell r="AD188" t="str">
            <v>AM</v>
          </cell>
          <cell r="AE188">
            <v>0</v>
          </cell>
          <cell r="AF188">
            <v>0</v>
          </cell>
          <cell r="AG188">
            <v>0</v>
          </cell>
          <cell r="AH188">
            <v>0</v>
          </cell>
          <cell r="AI188">
            <v>0</v>
          </cell>
          <cell r="AJ188">
            <v>0</v>
          </cell>
          <cell r="AK188">
            <v>0</v>
          </cell>
          <cell r="AL188">
            <v>0</v>
          </cell>
          <cell r="AM188">
            <v>1</v>
          </cell>
          <cell r="AN188" t="str">
            <v>never resealed</v>
          </cell>
          <cell r="BO188" t="str">
            <v>RS 146</v>
          </cell>
          <cell r="BP188">
            <v>10</v>
          </cell>
          <cell r="BQ188">
            <v>6.7</v>
          </cell>
          <cell r="BR188" t="str">
            <v>R</v>
          </cell>
          <cell r="BS188" t="str">
            <v>C</v>
          </cell>
          <cell r="BT188">
            <v>0</v>
          </cell>
          <cell r="BU188" t="str">
            <v>DS</v>
          </cell>
          <cell r="BV188" t="str">
            <v/>
          </cell>
          <cell r="BW188">
            <v>1</v>
          </cell>
          <cell r="BX188">
            <v>15</v>
          </cell>
          <cell r="BY188" t="str">
            <v xml:space="preserve"> </v>
          </cell>
          <cell r="BZ188">
            <v>1</v>
          </cell>
          <cell r="CA188">
            <v>5</v>
          </cell>
          <cell r="CB188">
            <v>1.077</v>
          </cell>
          <cell r="CC188">
            <v>3.5</v>
          </cell>
          <cell r="CD188">
            <v>0</v>
          </cell>
          <cell r="CE188">
            <v>0</v>
          </cell>
          <cell r="CF188">
            <v>0</v>
          </cell>
          <cell r="CG188">
            <v>0</v>
          </cell>
          <cell r="CH188">
            <v>0</v>
          </cell>
          <cell r="CI188">
            <v>30</v>
          </cell>
          <cell r="CJ188">
            <v>8.9552238805970144E-2</v>
          </cell>
          <cell r="CK188">
            <v>8.9552238805970144E-2</v>
          </cell>
          <cell r="CL188">
            <v>0</v>
          </cell>
          <cell r="CM188">
            <v>3.4718714121699197E-2</v>
          </cell>
          <cell r="CN188">
            <v>3.4718714121699197E-2</v>
          </cell>
          <cell r="CO188">
            <v>0</v>
          </cell>
          <cell r="CP188">
            <v>0</v>
          </cell>
          <cell r="CQ188">
            <v>3.5347187141216994</v>
          </cell>
          <cell r="CR188">
            <v>0</v>
          </cell>
          <cell r="CS188">
            <v>1</v>
          </cell>
          <cell r="CT188">
            <v>0</v>
          </cell>
          <cell r="CU188">
            <v>0</v>
          </cell>
          <cell r="CV188">
            <v>13</v>
          </cell>
          <cell r="CW188">
            <v>13</v>
          </cell>
          <cell r="CX188" t="str">
            <v xml:space="preserve"> </v>
          </cell>
          <cell r="CY188">
            <v>2</v>
          </cell>
          <cell r="CZ188">
            <v>2</v>
          </cell>
          <cell r="DA188">
            <v>2</v>
          </cell>
          <cell r="DB188">
            <v>780</v>
          </cell>
          <cell r="DC188">
            <v>390</v>
          </cell>
          <cell r="DD188">
            <v>211</v>
          </cell>
          <cell r="DE188">
            <v>39</v>
          </cell>
          <cell r="DF188">
            <v>114</v>
          </cell>
          <cell r="DG188">
            <v>12</v>
          </cell>
          <cell r="DH188">
            <v>8</v>
          </cell>
          <cell r="DI188">
            <v>8</v>
          </cell>
        </row>
        <row r="189">
          <cell r="A189" t="str">
            <v>RS 147</v>
          </cell>
          <cell r="B189">
            <v>147</v>
          </cell>
          <cell r="C189" t="str">
            <v>N</v>
          </cell>
          <cell r="D189" t="str">
            <v>U</v>
          </cell>
          <cell r="E189" t="str">
            <v>Roundabout (Kamuzu Ave.) - Mzirawaingwe</v>
          </cell>
          <cell r="F189" t="str">
            <v>Urban</v>
          </cell>
          <cell r="G189">
            <v>26</v>
          </cell>
          <cell r="H189">
            <v>2.5</v>
          </cell>
          <cell r="I189" t="str">
            <v>R</v>
          </cell>
          <cell r="J189" t="str">
            <v>MZUZU CITY</v>
          </cell>
          <cell r="K189" t="str">
            <v>C</v>
          </cell>
          <cell r="L189" t="str">
            <v xml:space="preserve">Length changed </v>
          </cell>
          <cell r="W189">
            <v>73</v>
          </cell>
          <cell r="X189" t="str">
            <v>DS</v>
          </cell>
          <cell r="Y189">
            <v>150</v>
          </cell>
          <cell r="Z189" t="str">
            <v>GR</v>
          </cell>
          <cell r="AA189">
            <v>100</v>
          </cell>
          <cell r="AB189" t="str">
            <v>GR</v>
          </cell>
          <cell r="AC189">
            <v>5</v>
          </cell>
          <cell r="AD189" t="str">
            <v>AM</v>
          </cell>
          <cell r="AE189">
            <v>0</v>
          </cell>
          <cell r="AF189">
            <v>0</v>
          </cell>
          <cell r="AG189">
            <v>0</v>
          </cell>
          <cell r="AH189">
            <v>0</v>
          </cell>
          <cell r="AI189">
            <v>0</v>
          </cell>
          <cell r="AJ189">
            <v>0</v>
          </cell>
          <cell r="AK189">
            <v>0</v>
          </cell>
          <cell r="AL189">
            <v>0</v>
          </cell>
          <cell r="AM189">
            <v>1</v>
          </cell>
          <cell r="AN189" t="str">
            <v>never resealed</v>
          </cell>
          <cell r="BO189" t="str">
            <v>RS 147</v>
          </cell>
          <cell r="BP189">
            <v>2.5</v>
          </cell>
          <cell r="BQ189">
            <v>6.7</v>
          </cell>
          <cell r="BR189" t="str">
            <v>R</v>
          </cell>
          <cell r="BS189" t="str">
            <v>C</v>
          </cell>
          <cell r="BT189">
            <v>0</v>
          </cell>
          <cell r="BU189" t="str">
            <v>DS</v>
          </cell>
          <cell r="BV189" t="str">
            <v/>
          </cell>
          <cell r="BW189">
            <v>1</v>
          </cell>
          <cell r="BX189">
            <v>15</v>
          </cell>
          <cell r="BY189" t="str">
            <v xml:space="preserve"> </v>
          </cell>
          <cell r="BZ189">
            <v>1</v>
          </cell>
          <cell r="CA189">
            <v>5</v>
          </cell>
          <cell r="CB189">
            <v>1.077</v>
          </cell>
          <cell r="CC189">
            <v>3.6</v>
          </cell>
          <cell r="CD189">
            <v>90</v>
          </cell>
          <cell r="CE189">
            <v>72</v>
          </cell>
          <cell r="CF189">
            <v>57</v>
          </cell>
          <cell r="CG189">
            <v>33</v>
          </cell>
          <cell r="CH189">
            <v>15</v>
          </cell>
          <cell r="CI189">
            <v>0.4</v>
          </cell>
          <cell r="CJ189">
            <v>1.1940298507462689E-3</v>
          </cell>
          <cell r="CK189">
            <v>10</v>
          </cell>
          <cell r="CL189">
            <v>57</v>
          </cell>
          <cell r="CM189">
            <v>0.47752789896670489</v>
          </cell>
          <cell r="CN189">
            <v>0.47752789896670489</v>
          </cell>
          <cell r="CO189">
            <v>0</v>
          </cell>
          <cell r="CP189">
            <v>0</v>
          </cell>
          <cell r="CQ189">
            <v>4.0775278989667054</v>
          </cell>
          <cell r="CR189">
            <v>0</v>
          </cell>
          <cell r="CS189">
            <v>1</v>
          </cell>
          <cell r="CT189">
            <v>0</v>
          </cell>
          <cell r="CU189">
            <v>0</v>
          </cell>
          <cell r="CV189">
            <v>25</v>
          </cell>
          <cell r="CW189">
            <v>25</v>
          </cell>
          <cell r="CX189" t="str">
            <v xml:space="preserve"> </v>
          </cell>
          <cell r="CY189">
            <v>2.5</v>
          </cell>
          <cell r="CZ189">
            <v>2</v>
          </cell>
          <cell r="DA189">
            <v>2.5</v>
          </cell>
          <cell r="DB189">
            <v>1117</v>
          </cell>
          <cell r="DC189">
            <v>559</v>
          </cell>
          <cell r="DD189">
            <v>302</v>
          </cell>
          <cell r="DE189">
            <v>56</v>
          </cell>
          <cell r="DF189">
            <v>162</v>
          </cell>
          <cell r="DG189">
            <v>17</v>
          </cell>
          <cell r="DH189">
            <v>12</v>
          </cell>
          <cell r="DI189">
            <v>12</v>
          </cell>
        </row>
        <row r="190">
          <cell r="A190" t="str">
            <v>RS 849</v>
          </cell>
          <cell r="B190" t="str">
            <v>n.a.</v>
          </cell>
          <cell r="C190" t="str">
            <v>N</v>
          </cell>
          <cell r="D190" t="str">
            <v>U</v>
          </cell>
          <cell r="E190" t="str">
            <v>Viphya Drive (Kamuzu Ave. to Mazuzu Hotel)</v>
          </cell>
          <cell r="F190" t="str">
            <v>Urban</v>
          </cell>
          <cell r="G190">
            <v>27</v>
          </cell>
          <cell r="H190">
            <v>0.5</v>
          </cell>
          <cell r="I190">
            <v>0</v>
          </cell>
          <cell r="J190" t="str">
            <v>MZUZU CITY</v>
          </cell>
          <cell r="K190" t="str">
            <v>C</v>
          </cell>
          <cell r="L190" t="str">
            <v>New section part of origional RS 148</v>
          </cell>
          <cell r="W190">
            <v>73</v>
          </cell>
          <cell r="X190" t="str">
            <v>DS</v>
          </cell>
          <cell r="Y190">
            <v>150</v>
          </cell>
          <cell r="Z190" t="str">
            <v>GR</v>
          </cell>
          <cell r="AA190">
            <v>100</v>
          </cell>
          <cell r="AB190" t="str">
            <v>GR</v>
          </cell>
          <cell r="AC190">
            <v>5</v>
          </cell>
          <cell r="AD190" t="str">
            <v>AM</v>
          </cell>
          <cell r="AE190">
            <v>0</v>
          </cell>
          <cell r="AF190">
            <v>0</v>
          </cell>
          <cell r="AG190">
            <v>0</v>
          </cell>
          <cell r="AH190">
            <v>0</v>
          </cell>
          <cell r="AI190">
            <v>0</v>
          </cell>
          <cell r="AJ190">
            <v>0</v>
          </cell>
          <cell r="AK190">
            <v>0</v>
          </cell>
          <cell r="AL190">
            <v>0</v>
          </cell>
          <cell r="AM190">
            <v>1</v>
          </cell>
          <cell r="AN190" t="str">
            <v>never resealed</v>
          </cell>
          <cell r="BO190" t="str">
            <v>RS 849</v>
          </cell>
          <cell r="BP190">
            <v>0.5</v>
          </cell>
          <cell r="BQ190">
            <v>4</v>
          </cell>
          <cell r="BR190" t="str">
            <v>R</v>
          </cell>
          <cell r="BS190" t="str">
            <v>C</v>
          </cell>
          <cell r="BT190">
            <v>0</v>
          </cell>
          <cell r="BU190" t="str">
            <v>DS</v>
          </cell>
          <cell r="BV190" t="str">
            <v/>
          </cell>
          <cell r="BW190">
            <v>1</v>
          </cell>
          <cell r="BX190">
            <v>15</v>
          </cell>
          <cell r="BY190" t="str">
            <v xml:space="preserve"> </v>
          </cell>
          <cell r="BZ190">
            <v>1</v>
          </cell>
          <cell r="CA190">
            <v>5</v>
          </cell>
          <cell r="CB190">
            <v>1.077</v>
          </cell>
          <cell r="CC190">
            <v>3.7</v>
          </cell>
          <cell r="CD190">
            <v>70</v>
          </cell>
          <cell r="CE190">
            <v>45</v>
          </cell>
          <cell r="CF190">
            <v>30</v>
          </cell>
          <cell r="CG190">
            <v>40</v>
          </cell>
          <cell r="CH190">
            <v>15</v>
          </cell>
          <cell r="CI190">
            <v>8</v>
          </cell>
          <cell r="CJ190">
            <v>0.04</v>
          </cell>
          <cell r="CK190">
            <v>10</v>
          </cell>
          <cell r="CL190">
            <v>30</v>
          </cell>
          <cell r="CM190">
            <v>0.31356923076923071</v>
          </cell>
          <cell r="CN190">
            <v>0.31356923076923071</v>
          </cell>
          <cell r="CO190">
            <v>0</v>
          </cell>
          <cell r="CP190">
            <v>0</v>
          </cell>
          <cell r="CQ190">
            <v>4.0135692307692308</v>
          </cell>
          <cell r="CR190">
            <v>0</v>
          </cell>
          <cell r="CS190">
            <v>1</v>
          </cell>
          <cell r="CT190">
            <v>0</v>
          </cell>
          <cell r="CU190">
            <v>0</v>
          </cell>
          <cell r="CV190">
            <v>25</v>
          </cell>
          <cell r="CW190">
            <v>25</v>
          </cell>
          <cell r="CX190" t="str">
            <v xml:space="preserve"> </v>
          </cell>
          <cell r="CY190">
            <v>1</v>
          </cell>
          <cell r="CZ190">
            <v>1</v>
          </cell>
          <cell r="DA190">
            <v>3</v>
          </cell>
          <cell r="DB190">
            <v>184</v>
          </cell>
          <cell r="DC190">
            <v>92</v>
          </cell>
          <cell r="DD190">
            <v>50</v>
          </cell>
          <cell r="DE190">
            <v>10</v>
          </cell>
          <cell r="DF190">
            <v>27</v>
          </cell>
          <cell r="DG190">
            <v>3</v>
          </cell>
          <cell r="DH190">
            <v>2</v>
          </cell>
          <cell r="DI190">
            <v>2</v>
          </cell>
        </row>
        <row r="191">
          <cell r="A191" t="str">
            <v>RS 149</v>
          </cell>
          <cell r="B191">
            <v>149</v>
          </cell>
          <cell r="C191" t="str">
            <v>N</v>
          </cell>
          <cell r="D191" t="str">
            <v>U</v>
          </cell>
          <cell r="E191" t="str">
            <v>Airport Road (Mzuzu)</v>
          </cell>
          <cell r="F191" t="str">
            <v>Urban</v>
          </cell>
          <cell r="G191">
            <v>28</v>
          </cell>
          <cell r="H191">
            <v>3</v>
          </cell>
          <cell r="I191" t="str">
            <v>R</v>
          </cell>
          <cell r="J191" t="str">
            <v>MZUZU CITY</v>
          </cell>
          <cell r="K191" t="str">
            <v>C</v>
          </cell>
          <cell r="L191">
            <v>0</v>
          </cell>
          <cell r="W191">
            <v>73</v>
          </cell>
          <cell r="X191" t="str">
            <v>DS</v>
          </cell>
          <cell r="Y191">
            <v>150</v>
          </cell>
          <cell r="Z191" t="str">
            <v>GR</v>
          </cell>
          <cell r="AA191">
            <v>100</v>
          </cell>
          <cell r="AB191" t="str">
            <v>GR</v>
          </cell>
          <cell r="AC191">
            <v>5</v>
          </cell>
          <cell r="AD191" t="str">
            <v>AM</v>
          </cell>
          <cell r="AE191">
            <v>0</v>
          </cell>
          <cell r="AF191">
            <v>0</v>
          </cell>
          <cell r="AG191">
            <v>0</v>
          </cell>
          <cell r="AH191">
            <v>0</v>
          </cell>
          <cell r="AI191">
            <v>0</v>
          </cell>
          <cell r="AJ191">
            <v>0</v>
          </cell>
          <cell r="AK191">
            <v>0</v>
          </cell>
          <cell r="AL191">
            <v>0</v>
          </cell>
          <cell r="AM191">
            <v>1</v>
          </cell>
          <cell r="AN191" t="str">
            <v>never resealed</v>
          </cell>
          <cell r="BO191" t="str">
            <v>RS 149</v>
          </cell>
          <cell r="BP191">
            <v>3</v>
          </cell>
          <cell r="BQ191">
            <v>5.5</v>
          </cell>
          <cell r="BR191" t="str">
            <v>R</v>
          </cell>
          <cell r="BS191" t="str">
            <v>C</v>
          </cell>
          <cell r="BT191">
            <v>0</v>
          </cell>
          <cell r="BU191" t="str">
            <v>DS</v>
          </cell>
          <cell r="BV191" t="str">
            <v/>
          </cell>
          <cell r="BW191">
            <v>1</v>
          </cell>
          <cell r="BX191">
            <v>15</v>
          </cell>
          <cell r="BY191" t="str">
            <v xml:space="preserve"> </v>
          </cell>
          <cell r="BZ191">
            <v>1</v>
          </cell>
          <cell r="CA191">
            <v>5</v>
          </cell>
          <cell r="CB191">
            <v>1.077</v>
          </cell>
          <cell r="CC191">
            <v>3.5</v>
          </cell>
          <cell r="CD191">
            <v>0</v>
          </cell>
          <cell r="CE191">
            <v>0</v>
          </cell>
          <cell r="CF191">
            <v>0</v>
          </cell>
          <cell r="CG191">
            <v>0</v>
          </cell>
          <cell r="CH191">
            <v>0</v>
          </cell>
          <cell r="CI191">
            <v>30</v>
          </cell>
          <cell r="CJ191">
            <v>0.1090909090909091</v>
          </cell>
          <cell r="CK191">
            <v>0.1090909090909091</v>
          </cell>
          <cell r="CL191">
            <v>0</v>
          </cell>
          <cell r="CM191">
            <v>4.2293706293706296E-2</v>
          </cell>
          <cell r="CN191">
            <v>4.2293706293706296E-2</v>
          </cell>
          <cell r="CO191">
            <v>0</v>
          </cell>
          <cell r="CP191">
            <v>0</v>
          </cell>
          <cell r="CQ191">
            <v>3.5422937062937061</v>
          </cell>
          <cell r="CR191">
            <v>0</v>
          </cell>
          <cell r="CS191">
            <v>2</v>
          </cell>
          <cell r="CT191">
            <v>5</v>
          </cell>
          <cell r="CU191">
            <v>2</v>
          </cell>
          <cell r="CV191">
            <v>25</v>
          </cell>
          <cell r="CW191">
            <v>25</v>
          </cell>
          <cell r="CX191" t="str">
            <v xml:space="preserve"> </v>
          </cell>
          <cell r="CY191">
            <v>1</v>
          </cell>
          <cell r="CZ191">
            <v>2</v>
          </cell>
          <cell r="DA191">
            <v>2</v>
          </cell>
          <cell r="DB191">
            <v>300</v>
          </cell>
          <cell r="DC191">
            <v>150</v>
          </cell>
          <cell r="DD191">
            <v>81</v>
          </cell>
          <cell r="DE191">
            <v>15</v>
          </cell>
          <cell r="DF191">
            <v>44</v>
          </cell>
          <cell r="DG191">
            <v>5</v>
          </cell>
          <cell r="DH191">
            <v>3</v>
          </cell>
          <cell r="DI191">
            <v>3</v>
          </cell>
        </row>
        <row r="192">
          <cell r="A192" t="str">
            <v>RS 151</v>
          </cell>
          <cell r="B192">
            <v>151</v>
          </cell>
          <cell r="C192" t="str">
            <v>N</v>
          </cell>
          <cell r="D192" t="str">
            <v>U</v>
          </cell>
          <cell r="E192" t="str">
            <v>Marine-Works</v>
          </cell>
          <cell r="F192" t="str">
            <v>Urban</v>
          </cell>
          <cell r="G192">
            <v>29</v>
          </cell>
          <cell r="H192">
            <v>2</v>
          </cell>
          <cell r="I192" t="str">
            <v>F</v>
          </cell>
          <cell r="J192" t="str">
            <v>KARONGA TOWN</v>
          </cell>
          <cell r="K192" t="str">
            <v>C</v>
          </cell>
          <cell r="L192">
            <v>0</v>
          </cell>
          <cell r="W192">
            <v>73</v>
          </cell>
          <cell r="X192" t="str">
            <v>ST</v>
          </cell>
          <cell r="Y192">
            <v>150</v>
          </cell>
          <cell r="Z192" t="str">
            <v>GR</v>
          </cell>
          <cell r="AA192">
            <v>100</v>
          </cell>
          <cell r="AB192" t="str">
            <v>GR</v>
          </cell>
          <cell r="AC192">
            <v>5</v>
          </cell>
          <cell r="AD192" t="str">
            <v>JW</v>
          </cell>
          <cell r="AE192">
            <v>0</v>
          </cell>
          <cell r="AF192">
            <v>0</v>
          </cell>
          <cell r="AG192">
            <v>0</v>
          </cell>
          <cell r="AH192">
            <v>0</v>
          </cell>
          <cell r="AI192">
            <v>0</v>
          </cell>
          <cell r="AJ192">
            <v>0</v>
          </cell>
          <cell r="AK192">
            <v>0</v>
          </cell>
          <cell r="AL192">
            <v>0</v>
          </cell>
          <cell r="AM192">
            <v>1</v>
          </cell>
          <cell r="AN192" t="str">
            <v>never resealed</v>
          </cell>
          <cell r="BO192" t="str">
            <v>RS 151</v>
          </cell>
          <cell r="BP192">
            <v>2</v>
          </cell>
          <cell r="BQ192" t="str">
            <v>n.a.</v>
          </cell>
          <cell r="BR192" t="str">
            <v>F</v>
          </cell>
          <cell r="BS192" t="str">
            <v>X</v>
          </cell>
          <cell r="BT192">
            <v>90</v>
          </cell>
          <cell r="BU192" t="str">
            <v>ST</v>
          </cell>
          <cell r="BV192" t="str">
            <v/>
          </cell>
          <cell r="BW192">
            <v>1</v>
          </cell>
          <cell r="BX192">
            <v>10</v>
          </cell>
          <cell r="BY192" t="str">
            <v xml:space="preserve"> </v>
          </cell>
          <cell r="BZ192">
            <v>1</v>
          </cell>
          <cell r="CA192">
            <v>5</v>
          </cell>
          <cell r="CB192">
            <v>0.90800000000000003</v>
          </cell>
          <cell r="CC192" t="str">
            <v>bitumen surface removed</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t="str">
            <v>n.a</v>
          </cell>
          <cell r="CW192" t="str">
            <v>n.a.</v>
          </cell>
          <cell r="CX192">
            <v>0</v>
          </cell>
          <cell r="CY192" t="str">
            <v>n.a.</v>
          </cell>
          <cell r="CZ192" t="str">
            <v>n.a.</v>
          </cell>
          <cell r="DA192">
            <v>1</v>
          </cell>
          <cell r="DB192">
            <v>171</v>
          </cell>
          <cell r="DC192">
            <v>86</v>
          </cell>
          <cell r="DD192">
            <v>47</v>
          </cell>
          <cell r="DE192">
            <v>9</v>
          </cell>
          <cell r="DF192">
            <v>25</v>
          </cell>
          <cell r="DG192">
            <v>3</v>
          </cell>
          <cell r="DH192">
            <v>2</v>
          </cell>
          <cell r="DI192">
            <v>2</v>
          </cell>
        </row>
        <row r="193">
          <cell r="A193" t="str">
            <v>RS 152</v>
          </cell>
          <cell r="B193">
            <v>152</v>
          </cell>
          <cell r="C193" t="str">
            <v>N</v>
          </cell>
          <cell r="D193" t="str">
            <v>U</v>
          </cell>
          <cell r="E193" t="str">
            <v>D.C. Office - Old Market - Hall - Mufwa</v>
          </cell>
          <cell r="F193" t="str">
            <v>Urban</v>
          </cell>
          <cell r="G193">
            <v>30</v>
          </cell>
          <cell r="H193">
            <v>3</v>
          </cell>
          <cell r="I193" t="str">
            <v>F</v>
          </cell>
          <cell r="J193" t="str">
            <v>KARONGA TOWN</v>
          </cell>
          <cell r="K193" t="str">
            <v>C</v>
          </cell>
          <cell r="L193">
            <v>0</v>
          </cell>
          <cell r="W193">
            <v>75</v>
          </cell>
          <cell r="X193" t="str">
            <v>DS</v>
          </cell>
          <cell r="Y193">
            <v>150</v>
          </cell>
          <cell r="Z193" t="str">
            <v>GR</v>
          </cell>
          <cell r="AA193">
            <v>100</v>
          </cell>
          <cell r="AB193" t="str">
            <v>GR</v>
          </cell>
          <cell r="AC193">
            <v>5</v>
          </cell>
          <cell r="AD193" t="str">
            <v>AM</v>
          </cell>
          <cell r="AE193">
            <v>98</v>
          </cell>
          <cell r="AF193" t="str">
            <v>RC</v>
          </cell>
          <cell r="AG193" t="str">
            <v>ST</v>
          </cell>
          <cell r="AH193">
            <v>10</v>
          </cell>
          <cell r="AI193">
            <v>0</v>
          </cell>
          <cell r="AJ193">
            <v>0</v>
          </cell>
          <cell r="AK193">
            <v>0</v>
          </cell>
          <cell r="AL193">
            <v>0</v>
          </cell>
          <cell r="AM193">
            <v>1</v>
          </cell>
          <cell r="AN193">
            <v>0</v>
          </cell>
          <cell r="BO193" t="str">
            <v>RS 152</v>
          </cell>
          <cell r="BP193">
            <v>3</v>
          </cell>
          <cell r="BQ193" t="str">
            <v>n.a.</v>
          </cell>
          <cell r="BR193" t="str">
            <v>F</v>
          </cell>
          <cell r="BS193" t="str">
            <v>C</v>
          </cell>
          <cell r="BT193">
            <v>0</v>
          </cell>
          <cell r="BU193" t="str">
            <v>ST</v>
          </cell>
          <cell r="BV193" t="str">
            <v/>
          </cell>
          <cell r="BW193">
            <v>1</v>
          </cell>
          <cell r="BX193">
            <v>10</v>
          </cell>
          <cell r="BY193" t="str">
            <v xml:space="preserve"> </v>
          </cell>
          <cell r="BZ193">
            <v>1</v>
          </cell>
          <cell r="CA193">
            <v>5</v>
          </cell>
          <cell r="CB193">
            <v>1.254</v>
          </cell>
          <cell r="CC193" t="str">
            <v>being reconstructed 1998</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t="str">
            <v>n.a</v>
          </cell>
          <cell r="CW193" t="str">
            <v>n.a.</v>
          </cell>
          <cell r="CX193">
            <v>0</v>
          </cell>
          <cell r="CY193" t="str">
            <v>n.a.</v>
          </cell>
          <cell r="CZ193" t="str">
            <v>n.a.</v>
          </cell>
          <cell r="DA193">
            <v>1</v>
          </cell>
          <cell r="DB193">
            <v>294</v>
          </cell>
          <cell r="DC193">
            <v>147</v>
          </cell>
          <cell r="DD193">
            <v>80</v>
          </cell>
          <cell r="DE193">
            <v>15</v>
          </cell>
          <cell r="DF193">
            <v>43</v>
          </cell>
          <cell r="DG193">
            <v>5</v>
          </cell>
          <cell r="DH193">
            <v>3</v>
          </cell>
          <cell r="DI193">
            <v>3</v>
          </cell>
        </row>
        <row r="194">
          <cell r="A194" t="str">
            <v>RS 139</v>
          </cell>
          <cell r="B194">
            <v>139</v>
          </cell>
          <cell r="C194" t="str">
            <v>S</v>
          </cell>
          <cell r="D194" t="str">
            <v>T</v>
          </cell>
          <cell r="E194" t="str">
            <v xml:space="preserve">Balaka Loop </v>
          </cell>
          <cell r="F194" t="str">
            <v>Urban</v>
          </cell>
          <cell r="G194">
            <v>31</v>
          </cell>
          <cell r="H194">
            <v>1.5</v>
          </cell>
          <cell r="I194" t="str">
            <v>F</v>
          </cell>
          <cell r="J194" t="str">
            <v>BALAKA TOWN</v>
          </cell>
          <cell r="K194">
            <v>8</v>
          </cell>
          <cell r="L194">
            <v>0</v>
          </cell>
          <cell r="W194">
            <v>71</v>
          </cell>
          <cell r="X194" t="str">
            <v>SA</v>
          </cell>
          <cell r="Y194">
            <v>125</v>
          </cell>
          <cell r="Z194" t="str">
            <v>SB</v>
          </cell>
          <cell r="AA194">
            <v>150</v>
          </cell>
          <cell r="AB194" t="str">
            <v>GR</v>
          </cell>
          <cell r="AC194">
            <v>14</v>
          </cell>
          <cell r="AD194" t="str">
            <v>VR</v>
          </cell>
          <cell r="AE194">
            <v>98</v>
          </cell>
          <cell r="AF194" t="str">
            <v>RC</v>
          </cell>
          <cell r="AG194" t="str">
            <v>ST</v>
          </cell>
          <cell r="AH194">
            <v>10</v>
          </cell>
          <cell r="AI194">
            <v>0</v>
          </cell>
          <cell r="AJ194">
            <v>0</v>
          </cell>
          <cell r="AK194">
            <v>0</v>
          </cell>
          <cell r="AL194">
            <v>0</v>
          </cell>
          <cell r="AM194">
            <v>1</v>
          </cell>
          <cell r="AN194">
            <v>0</v>
          </cell>
          <cell r="BO194" t="str">
            <v>RS 139</v>
          </cell>
          <cell r="BP194">
            <v>1.5</v>
          </cell>
          <cell r="BQ194" t="str">
            <v>n.a.</v>
          </cell>
          <cell r="BR194" t="str">
            <v>F</v>
          </cell>
          <cell r="BS194" t="str">
            <v>C</v>
          </cell>
          <cell r="BT194">
            <v>0</v>
          </cell>
          <cell r="BU194" t="str">
            <v>ST</v>
          </cell>
          <cell r="BV194" t="str">
            <v/>
          </cell>
          <cell r="BW194">
            <v>1</v>
          </cell>
          <cell r="BX194">
            <v>10</v>
          </cell>
          <cell r="BY194" t="str">
            <v xml:space="preserve"> </v>
          </cell>
          <cell r="BZ194">
            <v>1</v>
          </cell>
          <cell r="CA194">
            <v>14</v>
          </cell>
          <cell r="CB194">
            <v>1.6850000000000001</v>
          </cell>
          <cell r="CC194" t="str">
            <v>being reconstructed 1998</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t="str">
            <v>n.a</v>
          </cell>
          <cell r="CW194" t="str">
            <v>n.a.</v>
          </cell>
          <cell r="CX194">
            <v>0</v>
          </cell>
          <cell r="CY194" t="str">
            <v>n.a.</v>
          </cell>
          <cell r="CZ194" t="str">
            <v>n.a.</v>
          </cell>
          <cell r="DA194">
            <v>1</v>
          </cell>
          <cell r="DB194">
            <v>600</v>
          </cell>
          <cell r="DC194">
            <v>282</v>
          </cell>
          <cell r="DD194">
            <v>156</v>
          </cell>
          <cell r="DE194">
            <v>45</v>
          </cell>
          <cell r="DF194">
            <v>69</v>
          </cell>
          <cell r="DG194">
            <v>12</v>
          </cell>
          <cell r="DH194">
            <v>6</v>
          </cell>
          <cell r="DI194">
            <v>30</v>
          </cell>
        </row>
        <row r="195">
          <cell r="A195" t="str">
            <v>RS 160</v>
          </cell>
          <cell r="B195">
            <v>160</v>
          </cell>
          <cell r="C195" t="str">
            <v>C</v>
          </cell>
          <cell r="D195" t="str">
            <v>U</v>
          </cell>
          <cell r="E195" t="str">
            <v>Dedza Loop (M1 to Dedza)</v>
          </cell>
          <cell r="F195" t="str">
            <v>Urban</v>
          </cell>
          <cell r="G195">
            <v>32</v>
          </cell>
          <cell r="H195">
            <v>5.4</v>
          </cell>
          <cell r="I195" t="str">
            <v>R</v>
          </cell>
          <cell r="J195" t="str">
            <v>DEDZA TOWN</v>
          </cell>
          <cell r="K195">
            <v>7</v>
          </cell>
          <cell r="L195">
            <v>0</v>
          </cell>
          <cell r="W195">
            <v>78</v>
          </cell>
          <cell r="X195" t="str">
            <v>SA</v>
          </cell>
          <cell r="Y195">
            <v>125</v>
          </cell>
          <cell r="Z195" t="str">
            <v>SB</v>
          </cell>
          <cell r="AA195">
            <v>150</v>
          </cell>
          <cell r="AB195" t="str">
            <v>GR</v>
          </cell>
          <cell r="AC195">
            <v>4</v>
          </cell>
          <cell r="AD195" t="str">
            <v>VR</v>
          </cell>
          <cell r="AE195">
            <v>0</v>
          </cell>
          <cell r="AF195">
            <v>0</v>
          </cell>
          <cell r="AG195">
            <v>0</v>
          </cell>
          <cell r="AH195">
            <v>0</v>
          </cell>
          <cell r="AI195">
            <v>0</v>
          </cell>
          <cell r="AJ195">
            <v>0</v>
          </cell>
          <cell r="AK195">
            <v>0</v>
          </cell>
          <cell r="AL195">
            <v>0</v>
          </cell>
          <cell r="AM195">
            <v>2</v>
          </cell>
          <cell r="AN195" t="str">
            <v>never resealed</v>
          </cell>
          <cell r="BO195" t="str">
            <v>RS 160</v>
          </cell>
          <cell r="BP195">
            <v>5.4</v>
          </cell>
          <cell r="BQ195">
            <v>5.5</v>
          </cell>
          <cell r="BR195" t="str">
            <v>R</v>
          </cell>
          <cell r="BS195" t="str">
            <v>C</v>
          </cell>
          <cell r="BT195">
            <v>0</v>
          </cell>
          <cell r="BU195" t="str">
            <v>SA</v>
          </cell>
          <cell r="BV195" t="str">
            <v/>
          </cell>
          <cell r="BW195">
            <v>2</v>
          </cell>
          <cell r="BX195">
            <v>10</v>
          </cell>
          <cell r="BY195" t="str">
            <v xml:space="preserve"> </v>
          </cell>
          <cell r="BZ195">
            <v>1</v>
          </cell>
          <cell r="CA195">
            <v>4</v>
          </cell>
          <cell r="CB195">
            <v>1.508</v>
          </cell>
          <cell r="CC195">
            <v>5</v>
          </cell>
          <cell r="CD195">
            <v>95</v>
          </cell>
          <cell r="CE195">
            <v>63</v>
          </cell>
          <cell r="CF195">
            <v>48</v>
          </cell>
          <cell r="CG195">
            <v>47</v>
          </cell>
          <cell r="CH195">
            <v>15</v>
          </cell>
          <cell r="CI195">
            <v>750</v>
          </cell>
          <cell r="CJ195">
            <v>2.7272727272727271</v>
          </cell>
          <cell r="CK195">
            <v>10</v>
          </cell>
          <cell r="CL195">
            <v>48</v>
          </cell>
          <cell r="CM195">
            <v>1.4476083916083917</v>
          </cell>
          <cell r="CN195">
            <v>1.4476083916083917</v>
          </cell>
          <cell r="CO195">
            <v>0</v>
          </cell>
          <cell r="CP195">
            <v>0</v>
          </cell>
          <cell r="CQ195">
            <v>6.4476083916083917</v>
          </cell>
          <cell r="CR195">
            <v>40</v>
          </cell>
          <cell r="CS195">
            <v>1</v>
          </cell>
          <cell r="CT195">
            <v>0</v>
          </cell>
          <cell r="CU195">
            <v>0</v>
          </cell>
          <cell r="CV195">
            <v>20</v>
          </cell>
          <cell r="CW195">
            <v>20</v>
          </cell>
          <cell r="CX195" t="str">
            <v xml:space="preserve"> </v>
          </cell>
          <cell r="CY195">
            <v>3</v>
          </cell>
          <cell r="CZ195">
            <v>3</v>
          </cell>
          <cell r="DA195">
            <v>2.2999999999999998</v>
          </cell>
          <cell r="DB195">
            <v>134</v>
          </cell>
          <cell r="DC195">
            <v>67</v>
          </cell>
          <cell r="DD195">
            <v>37</v>
          </cell>
          <cell r="DE195">
            <v>7</v>
          </cell>
          <cell r="DF195">
            <v>20</v>
          </cell>
          <cell r="DG195">
            <v>3</v>
          </cell>
          <cell r="DH195">
            <v>2</v>
          </cell>
          <cell r="DI195">
            <v>2</v>
          </cell>
        </row>
        <row r="196">
          <cell r="A196" t="str">
            <v>RS 611</v>
          </cell>
          <cell r="B196">
            <v>433</v>
          </cell>
          <cell r="C196" t="str">
            <v>C</v>
          </cell>
          <cell r="D196" t="str">
            <v>T</v>
          </cell>
          <cell r="E196" t="str">
            <v>Dedza - Kapesi</v>
          </cell>
          <cell r="F196" t="str">
            <v>Urban</v>
          </cell>
          <cell r="G196">
            <v>33</v>
          </cell>
          <cell r="H196">
            <v>5.4</v>
          </cell>
          <cell r="I196" t="str">
            <v>H</v>
          </cell>
          <cell r="J196" t="str">
            <v>DEDZA TOWN</v>
          </cell>
          <cell r="K196">
            <v>6</v>
          </cell>
          <cell r="L196" t="str">
            <v>Changed from T372 to Urban, to Trunk &amp; to Kepiri</v>
          </cell>
          <cell r="W196">
            <v>78</v>
          </cell>
          <cell r="X196" t="str">
            <v>SA</v>
          </cell>
          <cell r="Y196">
            <v>125</v>
          </cell>
          <cell r="Z196" t="str">
            <v>SB</v>
          </cell>
          <cell r="AA196">
            <v>150</v>
          </cell>
          <cell r="AB196" t="str">
            <v>GR</v>
          </cell>
          <cell r="AC196">
            <v>4</v>
          </cell>
          <cell r="AD196" t="str">
            <v>VR</v>
          </cell>
          <cell r="AE196">
            <v>0</v>
          </cell>
          <cell r="AF196">
            <v>0</v>
          </cell>
          <cell r="AG196">
            <v>0</v>
          </cell>
          <cell r="AH196">
            <v>0</v>
          </cell>
          <cell r="AI196">
            <v>0</v>
          </cell>
          <cell r="AJ196">
            <v>0</v>
          </cell>
          <cell r="AK196">
            <v>0</v>
          </cell>
          <cell r="AL196">
            <v>0</v>
          </cell>
          <cell r="AM196">
            <v>2</v>
          </cell>
          <cell r="AN196" t="str">
            <v>never resealed</v>
          </cell>
          <cell r="BO196" t="str">
            <v>RS 611</v>
          </cell>
          <cell r="BP196">
            <v>5.4</v>
          </cell>
          <cell r="BQ196">
            <v>5.5</v>
          </cell>
          <cell r="BR196" t="str">
            <v>R</v>
          </cell>
          <cell r="BS196" t="str">
            <v>C</v>
          </cell>
          <cell r="BT196">
            <v>0</v>
          </cell>
          <cell r="BU196" t="str">
            <v>SA</v>
          </cell>
          <cell r="BV196" t="str">
            <v/>
          </cell>
          <cell r="BW196">
            <v>2</v>
          </cell>
          <cell r="BX196">
            <v>10</v>
          </cell>
          <cell r="BY196" t="str">
            <v xml:space="preserve"> </v>
          </cell>
          <cell r="BZ196">
            <v>1</v>
          </cell>
          <cell r="CA196">
            <v>4</v>
          </cell>
          <cell r="CB196">
            <v>1.508</v>
          </cell>
          <cell r="CC196">
            <v>5</v>
          </cell>
          <cell r="CD196">
            <v>95</v>
          </cell>
          <cell r="CE196">
            <v>63</v>
          </cell>
          <cell r="CF196">
            <v>48</v>
          </cell>
          <cell r="CG196">
            <v>47</v>
          </cell>
          <cell r="CH196">
            <v>15</v>
          </cell>
          <cell r="CI196">
            <v>600</v>
          </cell>
          <cell r="CJ196">
            <v>2.1818181818181821</v>
          </cell>
          <cell r="CK196">
            <v>10</v>
          </cell>
          <cell r="CL196">
            <v>48</v>
          </cell>
          <cell r="CM196">
            <v>1.2415944055944057</v>
          </cell>
          <cell r="CN196">
            <v>1.2415944055944057</v>
          </cell>
          <cell r="CO196">
            <v>0</v>
          </cell>
          <cell r="CP196">
            <v>0</v>
          </cell>
          <cell r="CQ196">
            <v>6.2415944055944053</v>
          </cell>
          <cell r="CR196">
            <v>40</v>
          </cell>
          <cell r="CS196">
            <v>1</v>
          </cell>
          <cell r="CT196">
            <v>0</v>
          </cell>
          <cell r="CU196">
            <v>0</v>
          </cell>
          <cell r="CV196">
            <v>20</v>
          </cell>
          <cell r="CW196">
            <v>20</v>
          </cell>
          <cell r="CX196" t="str">
            <v xml:space="preserve"> </v>
          </cell>
          <cell r="CY196">
            <v>3</v>
          </cell>
          <cell r="CZ196">
            <v>3</v>
          </cell>
          <cell r="DA196">
            <v>2.2999999999999998</v>
          </cell>
          <cell r="DB196">
            <v>500</v>
          </cell>
          <cell r="DC196">
            <v>235</v>
          </cell>
          <cell r="DD196">
            <v>130</v>
          </cell>
          <cell r="DE196">
            <v>38</v>
          </cell>
          <cell r="DF196">
            <v>58</v>
          </cell>
          <cell r="DG196">
            <v>10</v>
          </cell>
          <cell r="DH196">
            <v>5</v>
          </cell>
          <cell r="DI196">
            <v>25</v>
          </cell>
        </row>
        <row r="197">
          <cell r="A197" t="str">
            <v>RS 651</v>
          </cell>
          <cell r="B197">
            <v>473</v>
          </cell>
          <cell r="C197" t="str">
            <v>C</v>
          </cell>
          <cell r="D197" t="str">
            <v>F</v>
          </cell>
          <cell r="E197" t="str">
            <v>Bayani - Zingilizi</v>
          </cell>
          <cell r="F197" t="str">
            <v>T395</v>
          </cell>
          <cell r="G197">
            <v>4</v>
          </cell>
          <cell r="H197">
            <v>8.1</v>
          </cell>
          <cell r="I197" t="str">
            <v>R</v>
          </cell>
          <cell r="J197" t="str">
            <v>NTCHEU</v>
          </cell>
          <cell r="K197">
            <v>8</v>
          </cell>
          <cell r="L197" t="str">
            <v>Changed designation from T394 to T395</v>
          </cell>
        </row>
        <row r="198">
          <cell r="A198" t="str">
            <v>Count</v>
          </cell>
          <cell r="B198">
            <v>194</v>
          </cell>
          <cell r="C198">
            <v>0</v>
          </cell>
          <cell r="D198">
            <v>0</v>
          </cell>
          <cell r="E198" t="str">
            <v>Total length</v>
          </cell>
          <cell r="F198">
            <v>2520.1000000000004</v>
          </cell>
          <cell r="G198">
            <v>0</v>
          </cell>
          <cell r="H198">
            <v>0</v>
          </cell>
          <cell r="I198" t="str">
            <v>km</v>
          </cell>
          <cell r="J198" t="str">
            <v>km</v>
          </cell>
          <cell r="K198">
            <v>8</v>
          </cell>
          <cell r="L198" t="str">
            <v>Changed designation from T394 to T395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t="str">
            <v xml:space="preserve">Table A2 - Road Sections (as given in Terms of Reference) Not Used In The Study </v>
          </cell>
        </row>
      </sheetData>
      <sheetData sheetId="25">
        <row r="1">
          <cell r="A1">
            <v>0</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ow r="1">
          <cell r="A1" t="str">
            <v xml:space="preserve">Table A2 - Road Sections (as given in Terms of Reference) Not Used In The Study </v>
          </cell>
        </row>
      </sheetData>
      <sheetData sheetId="59">
        <row r="1">
          <cell r="A1" t="str">
            <v xml:space="preserve">Table A2 - Road Sections (as given in Terms of Reference) Not Used In The Study </v>
          </cell>
        </row>
      </sheetData>
      <sheetData sheetId="60">
        <row r="1">
          <cell r="A1" t="str">
            <v xml:space="preserve">Table A2 - Road Sections (as given in Terms of Reference) Not Used In The Study </v>
          </cell>
        </row>
      </sheetData>
      <sheetData sheetId="61">
        <row r="1">
          <cell r="A1" t="str">
            <v xml:space="preserve">Table A2 - Road Sections (as given in Terms of Reference) Not Used In The Study </v>
          </cell>
        </row>
      </sheetData>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Data.F8.BTR"/>
      <sheetName val="Bitumen trunk"/>
      <sheetName val="Feeder"/>
      <sheetName val="R99 etc"/>
      <sheetName val="Trunk unpaved"/>
      <sheetName val="Estimate "/>
      <sheetName val="MRATES"/>
      <sheetName val="DATA-BASE"/>
      <sheetName val="DATA-ABSTRACT"/>
      <sheetName val="m"/>
      <sheetName val="LEAD"/>
      <sheetName val="Lead statement"/>
      <sheetName val="SSR 2010-11 Rates"/>
      <sheetName val="wh_data_R"/>
      <sheetName val="GF SB Ok "/>
      <sheetName val="DATA"/>
      <sheetName val="Rates"/>
      <sheetName val="HDPE"/>
      <sheetName val="DI"/>
      <sheetName val="pvc"/>
      <sheetName val="IDCCALHYD_GOO"/>
      <sheetName val="hdpe_basic"/>
      <sheetName val="pvc_basic"/>
      <sheetName val="abs road"/>
      <sheetName val="C.D.Abs.Est."/>
      <sheetName val="Dormitory"/>
      <sheetName val="Labour"/>
      <sheetName val="Material"/>
      <sheetName val="Plant &amp;  Machinery"/>
      <sheetName val="Road data"/>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MR"/>
      <sheetName val="coverpage"/>
      <sheetName val="R_Det"/>
      <sheetName val="Sheet1"/>
      <sheetName val="BWSCPlt"/>
      <sheetName val="CI"/>
      <sheetName val="G.R.P"/>
      <sheetName val="PSC REVISED"/>
      <sheetName val="Road Detail Est."/>
      <sheetName val="Work_sheet"/>
      <sheetName val="C-data"/>
      <sheetName val="r"/>
      <sheetName val="l"/>
      <sheetName val="MRMECADAMoad data"/>
      <sheetName val="GROUND FLOOR"/>
      <sheetName val="SSR 2014-15 Rates"/>
      <sheetName val="Boq"/>
      <sheetName val="v"/>
      <sheetName val="pt-cw"/>
      <sheetName val="Input"/>
      <sheetName val="data existing_do not delete"/>
      <sheetName val="Bridge Data 2005-06"/>
      <sheetName val="maya"/>
      <sheetName val="leads"/>
      <sheetName val="mlead"/>
      <sheetName val="Data_Base"/>
      <sheetName val="Main sheet"/>
      <sheetName val="Common "/>
      <sheetName val="segments-details"/>
      <sheetName val="int-Dia-hdpe"/>
      <sheetName val="habs-list"/>
      <sheetName val="int-Dia-pvc"/>
      <sheetName val="Works"/>
      <sheetName val="General"/>
      <sheetName val="wh_data"/>
      <sheetName val="CPHEEO"/>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row r="160">
          <cell r="B160" t="str">
            <v xml:space="preserve">Executive Engineer, </v>
          </cell>
          <cell r="E160" t="str">
            <v xml:space="preserve">Dy. Executive Engineer, </v>
          </cell>
          <cell r="I160" t="str">
            <v>Asst. Exe.  Engineer,</v>
          </cell>
        </row>
        <row r="161">
          <cell r="B161" t="str">
            <v xml:space="preserve">APEWIDC, Kadapa   </v>
          </cell>
          <cell r="E161" t="str">
            <v xml:space="preserve">APEWIDC,  Kadapa </v>
          </cell>
          <cell r="I161" t="str">
            <v>APEWIDC, Rajampet</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abs road"/>
      <sheetName val="coverpage"/>
      <sheetName val="Road data"/>
      <sheetName val="data existing_do not delete"/>
      <sheetName val="GF SB Ok "/>
      <sheetName val="Bitumen trunk"/>
      <sheetName val="Feeder"/>
      <sheetName val="R99 etc"/>
      <sheetName val="Trunk unpaved"/>
      <sheetName val="Design"/>
      <sheetName val="Specification report"/>
      <sheetName val="Process"/>
      <sheetName val="concrete"/>
      <sheetName val="Input"/>
      <sheetName val="Plant &amp;  Machinery"/>
      <sheetName val="Aug,02"/>
      <sheetName val="m"/>
      <sheetName val="TS memo"/>
      <sheetName val="r"/>
      <sheetName val="RMR"/>
      <sheetName val="R_Det"/>
      <sheetName val="Bridge Data 2005-06"/>
      <sheetName val="Detail In Door Stad"/>
      <sheetName val="p&amp;m"/>
      <sheetName val="v"/>
      <sheetName val="Boq (Main Building)"/>
      <sheetName val="t_prsr"/>
      <sheetName val="id"/>
      <sheetName val="final abstract"/>
      <sheetName val="leads"/>
      <sheetName val="MRATES"/>
      <sheetName val="1000000000000"/>
      <sheetName val="Drains Est"/>
      <sheetName val="Rd.Est"/>
      <sheetName val="mlead"/>
      <sheetName val="maya"/>
      <sheetName val="RF_DesignCT_Sp@53.0"/>
      <sheetName val="select items_PMW"/>
      <sheetName val="Material"/>
      <sheetName val="C.D.Abs.Est."/>
      <sheetName val="ssr-rates"/>
      <sheetName val="MRMECADAMoad data"/>
      <sheetName val="basdat"/>
      <sheetName val="LIST"/>
      <sheetName val="Common "/>
      <sheetName val="dataB"/>
      <sheetName val="C-data"/>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Bill-12"/>
      <sheetName val="Summary- Flyovers"/>
      <sheetName val="Work_sheet"/>
      <sheetName val="CONVEYANCE  (2)"/>
      <sheetName val="Road data-TDR"/>
      <sheetName val="MRoad data"/>
      <sheetName val="1V800"/>
      <sheetName val="ABSTRACT ESTIMATE 2013-14"/>
      <sheetName val="lead-st"/>
      <sheetName val="rdamdata"/>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Lead statement ss5"/>
      <sheetName val="Lead"/>
      <sheetName val="Cover"/>
      <sheetName val="DATA_PRG"/>
      <sheetName val="abs road"/>
      <sheetName val="coverpage"/>
      <sheetName val="Road data"/>
      <sheetName val="Process"/>
      <sheetName val="Specification report"/>
      <sheetName val="GROUND FLOOR"/>
    </sheetNames>
    <sheetDataSet>
      <sheetData sheetId="0"/>
      <sheetData sheetId="1"/>
      <sheetData sheetId="2"/>
      <sheetData sheetId="3"/>
      <sheetData sheetId="4">
        <row r="2">
          <cell r="F2">
            <v>100</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g,02"/>
      <sheetName val="DATA"/>
      <sheetName val="Lr."/>
      <sheetName val="QC letter"/>
      <sheetName val="QC chckslip"/>
      <sheetName val="QC check slip"/>
      <sheetName val="QC check slip (2)"/>
      <sheetName val="PP11"/>
      <sheetName val="PP12"/>
      <sheetName val="CC.Run."/>
      <sheetName val="Part"/>
      <sheetName val="CC.Fin"/>
      <sheetName val="Final"/>
      <sheetName val="Cert."/>
      <sheetName val="Cert. (2)"/>
      <sheetName val="SC"/>
      <sheetName val="VAT,IT,NAC,LC"/>
      <sheetName val="Com.Rpt"/>
      <sheetName val="Workslip"/>
      <sheetName val="WD com.stt."/>
      <sheetName val="PD for Red,BC soils"/>
      <sheetName val="PD for Gravel"/>
      <sheetName val="Proforma-I."/>
      <sheetName val="Proforma-II."/>
      <sheetName val="Proforma-III."/>
      <sheetName val="Proforma-IV."/>
      <sheetName val="Programme of work"/>
      <sheetName val="VAT"/>
      <sheetName val="NAC"/>
      <sheetName val="abs road"/>
      <sheetName val="R_Det"/>
      <sheetName val="Bitumen trunk"/>
      <sheetName val="Feeder"/>
      <sheetName val="R99 etc"/>
      <sheetName val="Trunk unpaved"/>
      <sheetName val="Specification report"/>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abs road"/>
      <sheetName val="RMR"/>
      <sheetName val="R_Det"/>
      <sheetName val="Road data"/>
      <sheetName val="LEAD"/>
      <sheetName val="r"/>
      <sheetName val="maya"/>
      <sheetName val="Aug,02"/>
      <sheetName val="Bitumen trunk"/>
      <sheetName val="Feeder"/>
      <sheetName val="R99 etc"/>
      <sheetName val="Trunk unpaved"/>
      <sheetName val="Lead statement ss5"/>
      <sheetName val="GF SB Ok "/>
      <sheetName val="Habcodes"/>
      <sheetName val="DATA_PRG"/>
      <sheetName val="leads"/>
      <sheetName val="Detail In Door Stad"/>
      <sheetName val="Rates"/>
      <sheetName val="mlead"/>
      <sheetName val="coverpage"/>
      <sheetName val="MTC-estimate"/>
      <sheetName val="rdamdata"/>
      <sheetName val="lead-st"/>
      <sheetName val="nodes"/>
      <sheetName val="int-Dia"/>
      <sheetName val="habs-list"/>
      <sheetName val="Sheet9"/>
      <sheetName val="detls"/>
      <sheetName val="Material"/>
      <sheetName val="Plant &amp;  Machinery"/>
      <sheetName val="Bitumen_trunk"/>
      <sheetName val="R99_etc"/>
      <sheetName val="Trunk_unpaved"/>
      <sheetName val="abs_road"/>
      <sheetName val="Road_data"/>
      <sheetName val="Lead_statement_ss5"/>
      <sheetName val="Bitumen_trunk1"/>
      <sheetName val="R99_etc1"/>
      <sheetName val="Trunk_unpaved1"/>
      <sheetName val="abs_road1"/>
      <sheetName val="Road_data1"/>
      <sheetName val="Lead_statement_ss51"/>
      <sheetName val="Specification report"/>
      <sheetName val="MRATES"/>
      <sheetName val="Labour"/>
      <sheetName val="Lead (2)"/>
      <sheetName val="Spicification Report "/>
      <sheetName val="Gen Abs"/>
      <sheetName val="other rates"/>
      <sheetName val="Data-Road "/>
      <sheetName val="Hire"/>
      <sheetName val="stone"/>
      <sheetName val="data existing_do not delete"/>
      <sheetName val="boredetails"/>
      <sheetName val="Data"/>
      <sheetName val="Abs"/>
      <sheetName val="MS D&amp;W"/>
      <sheetName val="Datas-17"/>
      <sheetName val="Work_sheet"/>
      <sheetName val="HDPE"/>
      <sheetName val="DI"/>
      <sheetName val="pvc"/>
      <sheetName val="hdpe_basic"/>
      <sheetName val="pvc_basic"/>
      <sheetName val="SC-1"/>
      <sheetName val="General"/>
    </sheetNames>
    <sheetDataSet>
      <sheetData sheetId="0" refreshError="1">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EADS"/>
      <sheetName val="ssr-rates"/>
      <sheetName val="Plant &amp;  Machinery"/>
      <sheetName val="Material"/>
      <sheetName val="Labour"/>
      <sheetName val="Road data"/>
      <sheetName val="pvc-pipe-rates"/>
      <sheetName val="m"/>
      <sheetName val="Lead statement"/>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Data_Renuals"/>
      <sheetName val="ABS"/>
      <sheetName val="HDPE"/>
      <sheetName val="DI"/>
      <sheetName val="pvc"/>
      <sheetName val="Specification report"/>
      <sheetName val="RMR"/>
      <sheetName val="GROUND FLOOR"/>
      <sheetName val="maya"/>
      <sheetName val="Data-ELSR"/>
      <sheetName val="DATA-BASE"/>
      <sheetName val="DATA-ABSTRACT"/>
      <sheetName val="GA"/>
      <sheetName val="C-data"/>
      <sheetName val="Civil SSR"/>
      <sheetName val="WS Data"/>
      <sheetName val="ST"/>
      <sheetName val="Sump"/>
      <sheetName val="quarry"/>
      <sheetName val="Process"/>
      <sheetName val="other rates"/>
      <sheetName val="Main sheet"/>
      <sheetName val="data1"/>
      <sheetName val="Data.F8.BTR"/>
      <sheetName val="Road Detail Est."/>
      <sheetName val="rdamdata"/>
      <sheetName val="rates"/>
      <sheetName val="Sheet1"/>
      <sheetName val="SSR"/>
      <sheetName val="temp-SDData (2)"/>
      <sheetName val="id"/>
      <sheetName val="bldg"/>
      <sheetName val="DATA_PRG"/>
      <sheetName val="Bridge Data 2005-06"/>
      <sheetName val="cert"/>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Proforma -II "/>
      <sheetName val="C.R G.F"/>
      <sheetName val="pvc_basic"/>
      <sheetName val="MRoad data"/>
      <sheetName val="Convey"/>
      <sheetName val="FINAL LEAD"/>
      <sheetName val="select items_PMW"/>
      <sheetName val="COVER"/>
      <sheetName val="road est"/>
      <sheetName val="m lead"/>
      <sheetName val="mlead"/>
      <sheetName val="CFForecast detail"/>
      <sheetName val="DI Rate Analysis"/>
      <sheetName val="Economic RisingMain  Ph-I"/>
      <sheetName val="dlvoid"/>
      <sheetName val="slab"/>
      <sheetName val="DL CAL"/>
      <sheetName val="Sorted"/>
      <sheetName val="1V800"/>
      <sheetName val="materials"/>
      <sheetName val="Plant_&amp;__Machinery"/>
      <sheetName val="Road_data"/>
      <sheetName val="Lead_statement"/>
      <sheetName val="data_existing_do_not_delete"/>
      <sheetName val="Plant_&amp;__Machinery1"/>
      <sheetName val="Road_data1"/>
      <sheetName val="Lead_statement1"/>
      <sheetName val="data_existing_do_not_delete1"/>
      <sheetName val="Aug,02"/>
      <sheetName val="Basicrates"/>
      <sheetName val="C.D.Abs.Est."/>
      <sheetName val="Dn SLRB (R2)"/>
      <sheetName val="Data_"/>
      <sheetName val="Sheet1 (2)"/>
      <sheetName val="Part-A"/>
      <sheetName val="Summary"/>
      <sheetName val="SLAB  DATA"/>
      <sheetName val="Bill-12"/>
      <sheetName val="RM"/>
      <sheetName val="Sheet2"/>
      <sheetName val="MTC-estimate"/>
      <sheetName val="CD Data"/>
      <sheetName val="Data-2010-11"/>
      <sheetName val="sept-plan"/>
      <sheetName val="BOQ"/>
      <sheetName val="pt-cw"/>
      <sheetName val="PUMP_DATA"/>
      <sheetName val="FINAL DATA"/>
      <sheetName val="Road data.PS"/>
      <sheetName val="Road data  PH"/>
      <sheetName val="RA-markate"/>
      <sheetName val="GF SB Ok "/>
      <sheetName val="Design"/>
      <sheetName val="51"/>
      <sheetName val="t_prsr"/>
      <sheetName val="detls"/>
      <sheetName val="wh"/>
      <sheetName val="Sheet3"/>
      <sheetName val="d-safe DELUXE"/>
      <sheetName val="bASICDATA"/>
      <sheetName val="Data o"/>
      <sheetName val="sup dat"/>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Levels"/>
      <sheetName val="Bitumen trunk"/>
      <sheetName val="Feeder"/>
      <sheetName val="R99 etc"/>
      <sheetName val="Trunk unpaved"/>
      <sheetName val="GN-ST-10"/>
      <sheetName val="Supplier"/>
      <sheetName val="sg-clay(d)"/>
      <sheetName val="Design of two-way slab"/>
      <sheetName val="Data Road"/>
      <sheetName val="basic-data"/>
      <sheetName val="Hydraulic Design (Pipe)"/>
      <sheetName val="Sub -  Analysis"/>
      <sheetName val="MA"/>
      <sheetName val="road safety datas"/>
      <sheetName val="abs road"/>
      <sheetName val="R_Det"/>
      <sheetName val="Note"/>
      <sheetName val="MRMECADAMoad data"/>
      <sheetName val="lead modified"/>
      <sheetName val="CC road"/>
      <sheetName val="Road Est."/>
      <sheetName val="WATER-HAMMER"/>
      <sheetName val="DET-ABS(toilet&amp;residence of ju)"/>
      <sheetName val="BTR"/>
      <sheetName val="Boppudi data sheet "/>
      <sheetName val="Common "/>
      <sheetName val="Usage"/>
      <sheetName val="Abs_CD_2"/>
      <sheetName val="coverpage"/>
      <sheetName val="ECV"/>
      <sheetName val="SS ENERGISE"/>
      <sheetName val="MPP_Gundlapally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
      <sheetName val="ew-cal"/>
      <sheetName val="ann-b"/>
      <sheetName val="Abstrct "/>
      <sheetName val="est"/>
      <sheetName val="Lead"/>
      <sheetName val="Data"/>
      <sheetName val="she"/>
      <sheetName val="Part A"/>
      <sheetName val="Material"/>
      <sheetName val="Plant &amp;  Machinery"/>
      <sheetName val="Lead statement ss5"/>
      <sheetName val="DATA-BASE"/>
      <sheetName val="DATA-ABSTRACT"/>
      <sheetName val="v"/>
      <sheetName val="Abstrct_"/>
      <sheetName val="Part_A"/>
      <sheetName val="r"/>
      <sheetName val="Abstr#t "/>
      <sheetName val="m"/>
      <sheetName val="Sheet1"/>
      <sheetName val="LEADS"/>
      <sheetName val="Bridge Data 2005-06"/>
      <sheetName val="pvc-pipe-rates"/>
      <sheetName val="Labour"/>
      <sheetName val="ewst"/>
      <sheetName val="Lead statement"/>
      <sheetName val="DATA_PRG"/>
      <sheetName val="segments-details"/>
      <sheetName val="int-Dia-hdpe"/>
      <sheetName val="habs-list"/>
      <sheetName val="int-Dia-pvc"/>
      <sheetName val="MRATES"/>
      <sheetName val="MRoad data"/>
      <sheetName val="Bitumen trunk"/>
      <sheetName val="Feeder"/>
      <sheetName val="R99 etc"/>
      <sheetName val="Trunk unpaved"/>
      <sheetName val="GROUND FLOOR"/>
      <sheetName val="RMR"/>
      <sheetName val="Levels"/>
      <sheetName val="maya"/>
      <sheetName val="Data.F8.BTR"/>
      <sheetName val="Boq"/>
      <sheetName val="Input"/>
      <sheetName val="detls"/>
      <sheetName val="C.D.Abs.Est."/>
      <sheetName val="coverpage"/>
      <sheetName val="Road data"/>
      <sheetName val="abs road"/>
      <sheetName val="TS memo"/>
      <sheetName val="CD_Data"/>
      <sheetName val="CD Data"/>
      <sheetName val="m1"/>
      <sheetName val="Common "/>
      <sheetName val="banilad"/>
      <sheetName val="Mactan"/>
      <sheetName val="Mandaue"/>
      <sheetName val="p&amp;m"/>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SubAnalysis"/>
      <sheetName val="nodes"/>
      <sheetName val="int-Dia"/>
      <sheetName val="Convey"/>
      <sheetName val="Pop"/>
      <sheetName val="EDWise"/>
      <sheetName val="Bill-12"/>
      <sheetName val="RAFT"/>
      <sheetName val="scour depth"/>
      <sheetName val="rdamdata"/>
      <sheetName val="mlead"/>
      <sheetName val="R_Det"/>
      <sheetName val="Main sheet"/>
      <sheetName val="Abstrct_1"/>
      <sheetName val="Part_A1"/>
      <sheetName val="Plant_&amp;__Machinery"/>
      <sheetName val="Lead_statement_ss5"/>
      <sheetName val="Abstr#t_"/>
      <sheetName val="Abstrct_2"/>
      <sheetName val="Part_A2"/>
      <sheetName val="Plant_&amp;__Machinery1"/>
      <sheetName val="Lead_statement_ss51"/>
      <sheetName val="Abstr#t_1"/>
      <sheetName val="SALIENT"/>
      <sheetName val="CPIPE2"/>
      <sheetName val="GF Columns"/>
      <sheetName val="Quarry"/>
      <sheetName val="Road Detail Est."/>
      <sheetName val="data existing_do not delete"/>
      <sheetName val="DATA-2005-06"/>
      <sheetName val="Rate analysis-civil"/>
      <sheetName val="pvc_basic"/>
      <sheetName val="HDPE"/>
      <sheetName val="Estimate "/>
      <sheetName val="C-data"/>
      <sheetName val="Rates"/>
      <sheetName val="PH data"/>
      <sheetName val="Sheet2"/>
      <sheetName val="Lead Distance"/>
      <sheetName val="WATER-HAMMER"/>
      <sheetName val="lead-st"/>
      <sheetName val="Mix Design"/>
      <sheetName val="Process"/>
      <sheetName val="0000000000000"/>
      <sheetName val="PUMP_DATA"/>
      <sheetName val="Lead_statement"/>
      <sheetName val="Bridge_Data_2005-06"/>
      <sheetName val="MRoad_data"/>
      <sheetName val="Bitumen_trunk"/>
      <sheetName val="R99_etc"/>
      <sheetName val="Trunk_unpaved"/>
      <sheetName val="GROUND_FLOOR"/>
      <sheetName val="Data_F8_BTR"/>
      <sheetName val="abs_road"/>
      <sheetName val="Road_data"/>
      <sheetName val="TS_memo"/>
      <sheetName val="C_D_Abs_Est_"/>
      <sheetName val="CD_Data1"/>
      <sheetName val="Common_"/>
      <sheetName val="Work_sheet"/>
      <sheetName val="Habcodes"/>
      <sheetName val="Iocount"/>
      <sheetName val="Staff Acco."/>
      <sheetName val="Summary"/>
      <sheetName val="wh_data"/>
      <sheetName val="wh_data_R"/>
      <sheetName val="CPHEEO"/>
      <sheetName val="Data-2011-12"/>
      <sheetName val="ultmom"/>
      <sheetName val="foundation(V)"/>
      <sheetName val="Specification report"/>
      <sheetName val="Flanged Beams"/>
      <sheetName val="Rectangular Beam"/>
      <sheetName val="final abstract"/>
      <sheetName val="DL CAL"/>
      <sheetName val="Sheet3"/>
      <sheetName val="not req 3"/>
      <sheetName val="cert"/>
      <sheetName val="MTC-estimate"/>
      <sheetName val="bom"/>
      <sheetName val="DATA SHEET"/>
      <sheetName val="Summary- Flyovers"/>
      <sheetName val="SUMP1420KL@HW"/>
      <sheetName val="Mp-team 1"/>
      <sheetName val="Nspt-smp-final-ORIGINAL"/>
      <sheetName val="DI"/>
      <sheetName val="pvc"/>
      <sheetName val="DISCOUNT"/>
      <sheetName val="Factory_rates"/>
      <sheetName val="Specification"/>
      <sheetName val="Data_Base"/>
      <sheetName val="51"/>
      <sheetName val="Basicrates"/>
      <sheetName val="i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ETCUM ABS JNN"/>
      <sheetName val="DATA_ENTRY"/>
      <sheetName val="UnitRates"/>
      <sheetName val="DetEst"/>
      <sheetName val="Lead"/>
      <sheetName val="WorkSlip"/>
      <sheetName val="BTLeads"/>
      <sheetName val="RMR"/>
      <sheetName val="MRoad data"/>
      <sheetName val="Lead chart"/>
      <sheetName val="Certificates"/>
      <sheetName val="MRATES"/>
      <sheetName val="H-M stone"/>
      <sheetName val="K-M Stone"/>
      <sheetName val="Seigniorage charges"/>
      <sheetName val="Abstract"/>
      <sheetName val="Strip plan"/>
      <sheetName val="Cover Page"/>
      <sheetName val="Data"/>
      <sheetName val="Boq (Main Building)"/>
      <sheetName val="Bridge Data 2005-06"/>
      <sheetName val="Boq"/>
      <sheetName val="v"/>
      <sheetName val="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ow r="25">
          <cell r="T25">
            <v>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 val="MRATE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Valves"/>
      <sheetName val="MS Rates"/>
      <sheetName val="Boq Block A"/>
      <sheetName val="r"/>
      <sheetName val="Elect."/>
      <sheetName val="data existing_do not delet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ALAN1"/>
      <sheetName val="t_prsr"/>
      <sheetName val="id"/>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s>
    <sheetDataSet>
      <sheetData sheetId="0"/>
      <sheetData sheetId="1"/>
      <sheetData sheetId="2"/>
      <sheetData sheetId="3"/>
      <sheetData sheetId="4"/>
      <sheetData sheetId="5"/>
      <sheetData sheetId="6"/>
      <sheetData sheetId="7"/>
      <sheetData sheetId="8"/>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Data"/>
      <sheetName val="abs road"/>
      <sheetName val="coverpage"/>
      <sheetName val="Road data"/>
      <sheetName val="TS memo"/>
      <sheetName val="Lead"/>
      <sheetName val="Usage"/>
      <sheetName val="Common "/>
      <sheetName val="General"/>
      <sheetName val="m"/>
      <sheetName val="DATA_PRG"/>
      <sheetName val="Class IV Qtr. Ele"/>
      <sheetName val="MRATES"/>
      <sheetName val="C-data"/>
      <sheetName val="Specification report"/>
      <sheetName val="Summary- Flyovers"/>
      <sheetName val="Works - Quote Sheet"/>
      <sheetName val="labour"/>
      <sheetName val="p&amp;m"/>
      <sheetName val="v"/>
      <sheetName val="Lead statement"/>
      <sheetName val="C.R G.F"/>
      <sheetName val="R_Det"/>
      <sheetName val="Estimate "/>
      <sheetName val="Material"/>
      <sheetName val="Plant &amp;  Machinery"/>
      <sheetName val="pvc_basic"/>
      <sheetName val="HDPE"/>
      <sheetName val="Valves"/>
      <sheetName val="MS Rates"/>
      <sheetName val="data existing_do not delete"/>
      <sheetName val="SUMP1420KL@HW"/>
      <sheetName val="Sheet2"/>
      <sheetName val="banilad"/>
      <sheetName val="Boq"/>
      <sheetName val="wh_data_R"/>
      <sheetName val="wh_data"/>
      <sheetName val="RMR"/>
      <sheetName val="leads"/>
      <sheetName val="pvc-pipe-rates"/>
      <sheetName val="Data.F8.BTR"/>
      <sheetName val="SPT vs PHI"/>
      <sheetName val="r"/>
      <sheetName val="int-Dia-hdpe"/>
      <sheetName val="habs-list"/>
      <sheetName val="int-Dia-pvc"/>
      <sheetName val="segments-details"/>
      <sheetName val="t_prsr"/>
      <sheetName val="id"/>
      <sheetName val="Main sheet"/>
      <sheetName val="Civil Works"/>
      <sheetName val="GF SB Ok "/>
      <sheetName val="rates"/>
      <sheetName val="MTC-estimate"/>
      <sheetName val="other rates"/>
      <sheetName val="DI"/>
      <sheetName val="pvc"/>
      <sheetName val="hdpe_basi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row r="51">
          <cell r="B51">
            <v>6.75</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p&amp;m"/>
      <sheetName val="Bridge Data 2005-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ilad"/>
      <sheetName val="Mactan"/>
      <sheetName val="Mandaue"/>
      <sheetName val="Summary"/>
      <sheetName val="Summary (2)"/>
      <sheetName val="Bridge Data 2005-06"/>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oq"/>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Bridge Data 2005-06"/>
      <sheetName val="MRATES"/>
      <sheetName val="10"/>
      <sheetName val="banilad"/>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Mactan"/>
      <sheetName val="Mandaue"/>
      <sheetName val="1"/>
      <sheetName val="14"/>
      <sheetName val="data existing_do not delete"/>
      <sheetName val="segments-details"/>
      <sheetName val="int-Dia-hdpe"/>
      <sheetName val="int-Dia-pvc"/>
      <sheetName val="c-data"/>
      <sheetName val="ewst"/>
      <sheetName val="GF Columns"/>
      <sheetName val="MTC-estimate"/>
      <sheetName val="Gen Abs"/>
      <sheetName val="other rates"/>
      <sheetName val="Levels"/>
      <sheetName val="leads"/>
      <sheetName val="maya"/>
      <sheetName val="v"/>
      <sheetName val="Data.F8.BTR"/>
      <sheetName val="bundqty"/>
      <sheetName val="r"/>
      <sheetName val="Weightage-Sub Sht"/>
      <sheetName val="Rates SSR 2008-09"/>
      <sheetName val="PANEL ANNEXURE"/>
      <sheetName val="Road data"/>
      <sheetName val="GBW"/>
      <sheetName val="m1"/>
      <sheetName val="Mp-team 1"/>
      <sheetName val="beam-reinft"/>
      <sheetName val="Drawing status"/>
      <sheetName val="AV-HDPE"/>
      <sheetName val="Di_gate-HDPE"/>
      <sheetName val="Bitumen trunk"/>
      <sheetName val="Feeder"/>
      <sheetName val="R99 etc"/>
      <sheetName val="Trunk unpaved"/>
      <sheetName val="PM&amp;GM"/>
      <sheetName val="AV-PVC"/>
      <sheetName val="DI gate-DI"/>
      <sheetName val="DIgate_PVC "/>
      <sheetName val="PVC"/>
      <sheetName val="abs road"/>
      <sheetName val="Ghanapur to Suraram jn. det"/>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AV-DI"/>
      <sheetName val="DI"/>
      <sheetName val="scour-DI-CI"/>
      <sheetName val="scour-pvc-hdpe-psc-bwsc"/>
      <sheetName val="EDWise"/>
      <sheetName val="Det. Secty bld"/>
      <sheetName val="C.R G.F"/>
      <sheetName val="QTY"/>
      <sheetName val="SUMP1420KL@HW"/>
      <sheetName val="DATA-BASE"/>
      <sheetName val="DATA-ABSTRACT"/>
      <sheetName val="boredetails"/>
      <sheetName val="Sheet9"/>
      <sheetName val="R_Det"/>
      <sheetName val="Road Detail Est."/>
      <sheetName val="t_prsr"/>
      <sheetName val="id"/>
      <sheetName val="wh"/>
      <sheetName val="DATA_PRG"/>
      <sheetName val="AC"/>
      <sheetName val="AV-BWSC&amp;MS"/>
      <sheetName val="AV_AC"/>
      <sheetName val="di_Gate_AC"/>
      <sheetName val="Digate-BWSCP-MS"/>
      <sheetName val="DI_gate_di"/>
      <sheetName val="HDPE"/>
      <sheetName val="Pop"/>
      <sheetName val="water-hammar-strenght"/>
      <sheetName val="Iocount"/>
      <sheetName val="Quarry"/>
      <sheetName val="RMR"/>
      <sheetName val="Line"/>
      <sheetName val="BTR"/>
      <sheetName val="CRUST"/>
      <sheetName val="QDTS"/>
      <sheetName val="FORM7"/>
      <sheetName val="GM&amp;PM EST- final "/>
      <sheetName val="DI-AV-HDPE- Final "/>
      <sheetName val="DI_scour-DI-final"/>
      <sheetName val="DI_scour-pvc-hdpe-psc-bwsc"/>
      <sheetName val="DI SV on DI-final "/>
      <sheetName val="DI Sluice_HDPE"/>
      <sheetName val="pumping main"/>
      <sheetName val="DATA SHEET"/>
      <sheetName val="l"/>
      <sheetName val="#REF"/>
      <sheetName val="labour rates"/>
      <sheetName val="int-Dia"/>
      <sheetName val="mlead"/>
      <sheetName val="BWSCPlt"/>
      <sheetName val="CI"/>
      <sheetName val="G.R.P"/>
      <sheetName val="BM-HOOP"/>
      <sheetName val="PSC REVISED"/>
      <sheetName val="LABOUR RATE"/>
      <sheetName val="Material Rate"/>
      <sheetName val="Abs_CD_2"/>
      <sheetName val="coverpage"/>
      <sheetName val="road est"/>
      <sheetName val="ECV"/>
      <sheetName val="11.Habitations"/>
      <sheetName val="rdamdata"/>
      <sheetName val="Nspt-smp-final-ORIGINAL"/>
      <sheetName val="Cover"/>
      <sheetName val="VALV"/>
      <sheetName val="GM&amp;PM EST"/>
      <sheetName val="mas_hab"/>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69">
          <cell r="D69">
            <v>50.5</v>
          </cell>
        </row>
      </sheetData>
      <sheetData sheetId="12" refreshError="1"/>
      <sheetData sheetId="13" refreshError="1"/>
      <sheetData sheetId="14" refreshError="1">
        <row r="4">
          <cell r="G4">
            <v>196</v>
          </cell>
        </row>
        <row r="23">
          <cell r="G23">
            <v>600</v>
          </cell>
        </row>
        <row r="30">
          <cell r="G30">
            <v>30</v>
          </cell>
        </row>
        <row r="31">
          <cell r="G31">
            <v>30</v>
          </cell>
        </row>
        <row r="53">
          <cell r="G53">
            <v>234</v>
          </cell>
        </row>
      </sheetData>
      <sheetData sheetId="15" refreshError="1">
        <row r="3">
          <cell r="D3">
            <v>156</v>
          </cell>
        </row>
        <row r="15">
          <cell r="D15">
            <v>137</v>
          </cell>
        </row>
        <row r="18">
          <cell r="D18">
            <v>137</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 val="AV-HDPE"/>
      <sheetName val="Di_gate-HDPE"/>
      <sheetName val="PM&amp;GM"/>
      <sheetName val="AV-DI"/>
      <sheetName val="AV-PVC"/>
      <sheetName val="DI"/>
      <sheetName val="DI gate-DI"/>
      <sheetName val="DIgate_PVC "/>
      <sheetName val="PVC"/>
      <sheetName val="scour-DI-CI"/>
      <sheetName val="scour-pvc-hdpe-psc-bwsc"/>
      <sheetName val="NEW "/>
      <sheetName val="Specification report"/>
      <sheetName val="Bridge Data 2005-06"/>
      <sheetName val="Pop"/>
      <sheetName val="Plant_&amp;__Machinery"/>
      <sheetName val="Summary_of_Rates"/>
      <sheetName val="Basic_Approach"/>
      <sheetName val="Plant_&amp;__Machinery1"/>
      <sheetName val="Summary_of_Rates1"/>
      <sheetName val="Basic_Approach1"/>
      <sheetName val="ESTIMATE"/>
      <sheetName val="DATA"/>
      <sheetName val="leads"/>
      <sheetName val="Bill-12"/>
      <sheetName val="r"/>
      <sheetName val="rdamdata"/>
      <sheetName val="lead-st"/>
      <sheetName val="Sheet9"/>
      <sheetName val="boredetails"/>
      <sheetName val="t_prsr"/>
      <sheetName val="id"/>
      <sheetName val="wh"/>
      <sheetName val="LABOUR RATE"/>
      <sheetName val="Material Rate"/>
      <sheetName val="DATA_PRG"/>
      <sheetName val="HDPE"/>
      <sheetName val="AV-BWSC&amp;MS"/>
      <sheetName val="AV_AC"/>
      <sheetName val="di_Gate_AC"/>
      <sheetName val="Digate-BWSCP-MS"/>
      <sheetName val="DI_gate_di"/>
      <sheetName val="pumping main"/>
      <sheetName val="MRATES"/>
      <sheetName val="m"/>
      <sheetName val="Sheet3"/>
      <sheetName val="Lead statement ss5"/>
      <sheetName val="MRoad data"/>
      <sheetName val="Data rough"/>
      <sheetName val="int-Dia-pvc"/>
      <sheetName val="pvc_basic"/>
      <sheetName val="Global factors"/>
      <sheetName val="abs road"/>
      <sheetName val="nandipet intra"/>
      <sheetName val="mlead"/>
      <sheetName val="v"/>
      <sheetName val="_5wgdhabfinal00_01"/>
      <sheetName val="TOP SLAB-beams"/>
      <sheetName val="water-hammar-strenght"/>
      <sheetName val="int-Dia-hdpe"/>
      <sheetName val="HS"/>
      <sheetName val="Quarry"/>
      <sheetName val="RMR"/>
      <sheetName val="Line"/>
      <sheetName val="BTR"/>
      <sheetName val="CRUST"/>
      <sheetName val="QDTS"/>
      <sheetName val="Rates"/>
      <sheetName val="Road data"/>
      <sheetName val="11.Habitations"/>
      <sheetName val="Cover"/>
      <sheetName val="detls"/>
    </sheetNames>
    <sheetDataSet>
      <sheetData sheetId="0" refreshError="1"/>
      <sheetData sheetId="1" refreshError="1"/>
      <sheetData sheetId="2" refreshError="1">
        <row r="4">
          <cell r="G4">
            <v>196</v>
          </cell>
        </row>
        <row r="51">
          <cell r="G51">
            <v>754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ilad"/>
      <sheetName val="Mactan"/>
      <sheetName val="Mandaue"/>
      <sheetName val="Summary"/>
      <sheetName val="Summary (2)"/>
      <sheetName val="Bridge Data 2005-06"/>
      <sheetName val="Plant &amp;  Machinery"/>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MRATES"/>
      <sheetName val="Boq"/>
      <sheetName val="v"/>
      <sheetName val="data existing_do not delete"/>
      <sheetName val="Material"/>
      <sheetName val="Labour"/>
      <sheetName val="p&amp;m"/>
      <sheetName val="abs road"/>
      <sheetName val="R_De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2)"/>
      <sheetName val="C.page (4)"/>
      <sheetName val="C.page (3)"/>
      <sheetName val="Eligible GST"/>
      <sheetName val="2"/>
      <sheetName val="1"/>
      <sheetName val="C.page"/>
      <sheetName val="Conversion  sheds"/>
      <sheetName val="Cover  sheds (2)"/>
      <sheetName val="Shops 25 Nos"/>
      <sheetName val="Shops 5 Nos"/>
      <sheetName val="Compound wall"/>
      <sheetName val="Water Harvest"/>
      <sheetName val="Levelling"/>
      <sheetName val="Drain"/>
      <sheetName val="Pro Rolling"/>
      <sheetName val="Removal CGI"/>
      <sheetName val="Shops (2)"/>
      <sheetName val="Compound wall (2)"/>
      <sheetName val="C.page (5)"/>
      <sheetName val="C.page (6)"/>
      <sheetName val="Compound wall (4)"/>
      <sheetName val="RBZ"/>
      <sheetName val="Off"/>
      <sheetName val="Ele"/>
      <sheetName val="Ramps (2)"/>
      <sheetName val="Shops"/>
      <sheetName val="Shed No 2"/>
      <sheetName val="Shed No 3"/>
      <sheetName val="Off (2)"/>
      <sheetName val="Shed"/>
      <sheetName val="Toilet"/>
      <sheetName val="C.C"/>
      <sheetName val="C.C (2)"/>
      <sheetName val="OFFICE"/>
      <sheetName val="Off (3)"/>
      <sheetName val="Estimate"/>
      <sheetName val="Data"/>
      <sheetName val="Roads"/>
      <sheetName val="Lead statement"/>
      <sheetName val="Conveyance ch"/>
      <sheetName val="SSR 2016-17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ow r="46">
          <cell r="E46">
            <v>565</v>
          </cell>
        </row>
      </sheetData>
      <sheetData sheetId="43" refreshError="1"/>
      <sheetData sheetId="44" refreshError="1"/>
      <sheetData sheetId="45" refreshError="1"/>
      <sheetData sheetId="4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
          <cell r="D2" t="str">
            <v>cc(1:2:4)</v>
          </cell>
          <cell r="I2" t="str">
            <v>Clayey &amp; Loamy soils</v>
          </cell>
        </row>
        <row r="3">
          <cell r="D3" t="str">
            <v>cc(1:3:6)</v>
          </cell>
          <cell r="I3" t="str">
            <v>Hard Gravelly soils</v>
          </cell>
        </row>
        <row r="4">
          <cell r="D4" t="str">
            <v>cc(1:4:8)</v>
          </cell>
          <cell r="I4" t="str">
            <v>Mixture of Gravel &amp; Soft disintegrated rocky soils</v>
          </cell>
        </row>
        <row r="5">
          <cell r="D5" t="str">
            <v>cc(1:5:10)</v>
          </cell>
          <cell r="I5" t="str">
            <v>Soft disintegrated soils removed by pick axes and crow bars</v>
          </cell>
        </row>
        <row r="6">
          <cell r="D6" t="str">
            <v>cc(1:5:8)</v>
          </cell>
          <cell r="I6" t="str">
            <v>Stone matrix soils</v>
          </cell>
        </row>
        <row r="7">
          <cell r="D7" t="str">
            <v>cc(1:6:10)</v>
          </cell>
          <cell r="I7" t="str">
            <v>Hard disintegrated soils removed by pick axes and crow bars</v>
          </cell>
        </row>
        <row r="8">
          <cell r="I8" t="str">
            <v>Hard disintegrated rock requiring partial blasting</v>
          </cell>
        </row>
        <row r="9">
          <cell r="I9" t="str">
            <v>Soils requiring chiselling,wedging and benching</v>
          </cell>
        </row>
        <row r="14">
          <cell r="D14" t="str">
            <v>8mm</v>
          </cell>
          <cell r="F14" t="str">
            <v>RCC(1:2:4)</v>
          </cell>
          <cell r="G14" t="str">
            <v>RCC(1:2:4)</v>
          </cell>
        </row>
        <row r="15">
          <cell r="D15" t="str">
            <v>12mm</v>
          </cell>
          <cell r="F15" t="str">
            <v>RCC(1:1.5:3)</v>
          </cell>
          <cell r="G15" t="str">
            <v>RCC(1:1.5:3)</v>
          </cell>
        </row>
        <row r="16">
          <cell r="D16" t="str">
            <v>20mm</v>
          </cell>
          <cell r="G16" t="str">
            <v>VRCC(1:2:4)</v>
          </cell>
        </row>
        <row r="17">
          <cell r="G17" t="str">
            <v>VRCC(1:1.5:3)</v>
          </cell>
        </row>
        <row r="20">
          <cell r="D20" t="str">
            <v>Scaffolding for Ist Floor</v>
          </cell>
          <cell r="E20" t="str">
            <v>Lift charges bet Basement &amp; Ist Floor</v>
          </cell>
          <cell r="G20" t="str">
            <v>VCC(1:1.5:3)</v>
          </cell>
        </row>
        <row r="21">
          <cell r="D21" t="str">
            <v>Scaffolding for IInd Floor</v>
          </cell>
          <cell r="E21" t="str">
            <v>Lift charges bet Ist &amp; IInd Floor</v>
          </cell>
          <cell r="G21" t="str">
            <v>VCC(1:2:4)</v>
          </cell>
        </row>
        <row r="22">
          <cell r="D22" t="str">
            <v>Scaffolding for IIIrd Floor</v>
          </cell>
          <cell r="E22" t="str">
            <v>Lift charges bet IInd &amp; IIIrd Floor</v>
          </cell>
          <cell r="G22" t="str">
            <v>VCC(1:3:6)</v>
          </cell>
        </row>
        <row r="23">
          <cell r="G23" t="str">
            <v>VCC(1:4:8)</v>
          </cell>
        </row>
        <row r="24">
          <cell r="G24" t="str">
            <v>VCC(1:5:10)</v>
          </cell>
        </row>
        <row r="25">
          <cell r="G25" t="str">
            <v>VCC(1:5:8)</v>
          </cell>
        </row>
        <row r="26">
          <cell r="D26" t="str">
            <v>Teak wood</v>
          </cell>
          <cell r="G26" t="str">
            <v>VCC(1:6:10)</v>
          </cell>
        </row>
        <row r="27">
          <cell r="A27" t="str">
            <v>0.00-4.00m</v>
          </cell>
          <cell r="D27" t="str">
            <v>Country wood</v>
          </cell>
        </row>
        <row r="28">
          <cell r="A28" t="str">
            <v>4.00-6.00m</v>
          </cell>
        </row>
        <row r="29">
          <cell r="A29" t="str">
            <v>6.00-8.00m</v>
          </cell>
        </row>
        <row r="30">
          <cell r="A30" t="str">
            <v>8.00-10.00m</v>
          </cell>
        </row>
        <row r="31">
          <cell r="A31" t="str">
            <v>10.00-12.00m</v>
          </cell>
        </row>
        <row r="32">
          <cell r="A32" t="str">
            <v>12.00-14.00m</v>
          </cell>
        </row>
        <row r="33">
          <cell r="A33" t="str">
            <v>14.00-16.00m</v>
          </cell>
          <cell r="E33" t="str">
            <v>1.67 X 2.44</v>
          </cell>
        </row>
        <row r="34">
          <cell r="A34" t="str">
            <v>16.00-18.00m</v>
          </cell>
          <cell r="E34" t="str">
            <v>1.52 X 2.44</v>
          </cell>
        </row>
        <row r="35">
          <cell r="A35" t="str">
            <v>18.00-20.00m</v>
          </cell>
          <cell r="E35" t="str">
            <v>1.37 X 2.44</v>
          </cell>
        </row>
        <row r="36">
          <cell r="A36" t="str">
            <v>20.00-22.00m</v>
          </cell>
          <cell r="E36" t="str">
            <v>1.68 X 2.28</v>
          </cell>
        </row>
        <row r="37">
          <cell r="A37" t="str">
            <v>22.00-24.00m</v>
          </cell>
          <cell r="E37" t="str">
            <v>1.52 X 2.28</v>
          </cell>
        </row>
        <row r="38">
          <cell r="A38" t="str">
            <v>24.00-26.00m</v>
          </cell>
          <cell r="E38" t="str">
            <v>1.37 X 2.28</v>
          </cell>
        </row>
        <row r="39">
          <cell r="A39" t="str">
            <v>26.00-28.00m</v>
          </cell>
          <cell r="E39" t="str">
            <v>1.22 X 2.28</v>
          </cell>
        </row>
        <row r="40">
          <cell r="A40" t="str">
            <v>28.00-30.00m</v>
          </cell>
          <cell r="E40" t="str">
            <v>1.06 X 2.28</v>
          </cell>
        </row>
        <row r="41">
          <cell r="E41" t="str">
            <v>1.68 X 2.13</v>
          </cell>
        </row>
        <row r="42">
          <cell r="E42" t="str">
            <v>1.52 X 2.13</v>
          </cell>
        </row>
        <row r="43">
          <cell r="A43" t="str">
            <v>0.00-5.00m</v>
          </cell>
          <cell r="E43" t="str">
            <v>1.37 X 2.13</v>
          </cell>
        </row>
        <row r="44">
          <cell r="A44" t="str">
            <v>5.00-8.00m</v>
          </cell>
          <cell r="E44" t="str">
            <v>1.22 X 2.13</v>
          </cell>
        </row>
        <row r="45">
          <cell r="A45" t="str">
            <v>8.00-11.00m</v>
          </cell>
          <cell r="E45" t="str">
            <v>1.06 X 2.13</v>
          </cell>
        </row>
        <row r="46">
          <cell r="A46" t="str">
            <v>11.00-14.00m</v>
          </cell>
          <cell r="E46" t="str">
            <v>1.68 X 1.98</v>
          </cell>
        </row>
        <row r="47">
          <cell r="A47" t="str">
            <v>14.00-17.00m</v>
          </cell>
          <cell r="E47" t="str">
            <v>1.52 X 1.98</v>
          </cell>
        </row>
        <row r="48">
          <cell r="A48" t="str">
            <v>17.00-20.00m</v>
          </cell>
          <cell r="E48" t="str">
            <v>1.37 X 1.98</v>
          </cell>
        </row>
        <row r="49">
          <cell r="A49" t="str">
            <v>20.00-23.00m</v>
          </cell>
          <cell r="E49" t="str">
            <v>1.22 X 1.98</v>
          </cell>
        </row>
        <row r="50">
          <cell r="A50" t="str">
            <v>23.00-26.00m</v>
          </cell>
          <cell r="E50" t="str">
            <v>1.06 X 1.98</v>
          </cell>
        </row>
        <row r="51">
          <cell r="A51" t="str">
            <v>26.00-29.00m</v>
          </cell>
        </row>
        <row r="52">
          <cell r="A52" t="str">
            <v>29.00-32.00m</v>
          </cell>
        </row>
        <row r="53">
          <cell r="A53" t="str">
            <v>32.00-35.00m</v>
          </cell>
        </row>
        <row r="54">
          <cell r="A54" t="str">
            <v>35.00-38.00m</v>
          </cell>
        </row>
        <row r="57">
          <cell r="A57" t="str">
            <v>0.00-2.00M</v>
          </cell>
        </row>
        <row r="58">
          <cell r="A58" t="str">
            <v>2.00-3.00M</v>
          </cell>
        </row>
        <row r="59">
          <cell r="A59" t="str">
            <v>3.00-4.00M</v>
          </cell>
        </row>
        <row r="60">
          <cell r="A60" t="str">
            <v>4.00-5.00M</v>
          </cell>
        </row>
        <row r="61">
          <cell r="A61" t="str">
            <v>5.00-6.00M</v>
          </cell>
        </row>
        <row r="62">
          <cell r="A62" t="str">
            <v>6.00-7.00M</v>
          </cell>
        </row>
        <row r="63">
          <cell r="A63" t="str">
            <v>7.00-8.00M</v>
          </cell>
        </row>
        <row r="64">
          <cell r="A64" t="str">
            <v>8.00-9.00M</v>
          </cell>
        </row>
        <row r="65">
          <cell r="A65" t="str">
            <v>9.00-10.00M</v>
          </cell>
        </row>
        <row r="66">
          <cell r="A66" t="str">
            <v>10.00-11.00M</v>
          </cell>
        </row>
        <row r="67">
          <cell r="A67" t="str">
            <v>11.00-12.00M</v>
          </cell>
        </row>
        <row r="68">
          <cell r="A68" t="str">
            <v>12.00-13.00M</v>
          </cell>
        </row>
        <row r="69">
          <cell r="A69" t="str">
            <v>13.00-14.00M</v>
          </cell>
        </row>
        <row r="70">
          <cell r="A70" t="str">
            <v>14.00-15.00M</v>
          </cell>
        </row>
        <row r="73">
          <cell r="A73" t="str">
            <v>Sand for filling</v>
          </cell>
          <cell r="B73" t="str">
            <v>20mm HBG metal</v>
          </cell>
        </row>
        <row r="75">
          <cell r="A75" t="str">
            <v>Sand for mortar</v>
          </cell>
          <cell r="B75" t="str">
            <v>40mm HBG Metal</v>
          </cell>
        </row>
        <row r="78">
          <cell r="A78" t="str">
            <v>(1:2)</v>
          </cell>
        </row>
        <row r="79">
          <cell r="A79" t="str">
            <v>(1:3)</v>
          </cell>
        </row>
        <row r="80">
          <cell r="A80" t="str">
            <v>(1:4)</v>
          </cell>
        </row>
        <row r="81">
          <cell r="A81" t="str">
            <v>(1:5)</v>
          </cell>
        </row>
        <row r="82">
          <cell r="A82" t="str">
            <v>(1:6)</v>
          </cell>
        </row>
        <row r="83">
          <cell r="A83" t="str">
            <v>(1:8)</v>
          </cell>
        </row>
        <row r="84">
          <cell r="A84" t="str">
            <v>(1:10)</v>
          </cell>
        </row>
        <row r="88">
          <cell r="A88" t="str">
            <v>Between Basement &amp; Ist Floor</v>
          </cell>
        </row>
        <row r="89">
          <cell r="A89" t="str">
            <v>Between Ist &amp; IInd Floor</v>
          </cell>
        </row>
        <row r="90">
          <cell r="A90" t="str">
            <v>Between IInd &amp; IIIrd Floor</v>
          </cell>
        </row>
        <row r="91">
          <cell r="A91" t="str">
            <v>Between IIIrd &amp; IVrth Floor</v>
          </cell>
        </row>
        <row r="94">
          <cell r="A94" t="str">
            <v>Below Ground Level</v>
          </cell>
        </row>
        <row r="95">
          <cell r="A95" t="str">
            <v>Above Ground Level</v>
          </cell>
        </row>
        <row r="98">
          <cell r="A98">
            <v>0.6</v>
          </cell>
        </row>
        <row r="99">
          <cell r="A99">
            <v>0.8</v>
          </cell>
        </row>
        <row r="100">
          <cell r="A100">
            <v>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banilad"/>
      <sheetName val="Mactan"/>
      <sheetName val="Mandaue"/>
      <sheetName val="mlead"/>
      <sheetName val="abs road"/>
      <sheetName val="coverpage"/>
      <sheetName val="RMR"/>
      <sheetName val="Road data"/>
      <sheetName val="R_De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Data"/>
      <sheetName val="COST"/>
      <sheetName val="TBAL9697 -group wise  sdpl"/>
      <sheetName val="p&amp;m"/>
      <sheetName val="Staff Acco."/>
      <sheetName val="Lead Statement"/>
      <sheetName val="HDPE"/>
      <sheetName val="DI"/>
      <sheetName val="pvc"/>
      <sheetName val="Bridge Data 2005-06"/>
      <sheetName val="Legal Risk Analysis"/>
      <sheetName val="Boq Block A"/>
      <sheetName val="final abstract"/>
      <sheetName val="Lead"/>
      <sheetName val="steel SF (slab-2)"/>
      <sheetName val="Bill-12"/>
      <sheetName val="Class IV Qtr. Ele"/>
      <sheetName val="MRATES"/>
      <sheetName val="Cover"/>
      <sheetName val="DATA-BASE"/>
      <sheetName val="DATA-ABSTRACT"/>
      <sheetName val="Data.F8.BTR"/>
      <sheetName val="Common "/>
      <sheetName val="Sheet1 (2)"/>
      <sheetName val="wh_data"/>
      <sheetName val="wh_data_R"/>
      <sheetName val="CPHEEO"/>
      <sheetName val="input"/>
      <sheetName val="Bed Fall"/>
      <sheetName val="Title"/>
      <sheetName val="Ventway Calculations"/>
      <sheetName val="data_existing_do_not_delete"/>
      <sheetName val="Plant_&amp;__Machinery"/>
      <sheetName val="abs_road"/>
      <sheetName val="Road_data"/>
      <sheetName val="Work_sheet"/>
      <sheetName val="BWSCPlt"/>
      <sheetName val="CI"/>
      <sheetName val="G.R.P"/>
      <sheetName val="PSC REVISED"/>
      <sheetName val="m"/>
      <sheetName val="v"/>
      <sheetName val="0000000000000"/>
      <sheetName val="habs-list"/>
      <sheetName val="nodes"/>
      <sheetName val="Aug,02"/>
      <sheetName val="SSR 2016-17 Rates"/>
    </sheetNames>
    <sheetDataSet>
      <sheetData sheetId="0">
        <row r="3">
          <cell r="A3" t="str">
            <v>CODE</v>
          </cell>
        </row>
      </sheetData>
      <sheetData sheetId="1">
        <row r="3">
          <cell r="A3" t="str">
            <v>CODE</v>
          </cell>
        </row>
      </sheetData>
      <sheetData sheetId="2">
        <row r="3">
          <cell r="A3" t="str">
            <v>CODE</v>
          </cell>
          <cell r="B3" t="str">
            <v>TYPE</v>
          </cell>
          <cell r="C3" t="str">
            <v>CLASS</v>
          </cell>
          <cell r="D3" t="str">
            <v>Unit</v>
          </cell>
          <cell r="E3" t="str">
            <v>Without surge</v>
          </cell>
          <cell r="F3" t="str">
            <v>with surge</v>
          </cell>
          <cell r="G3" t="str">
            <v>Site test pressure</v>
          </cell>
          <cell r="H3" t="str">
            <v>Remarks</v>
          </cell>
        </row>
        <row r="4">
          <cell r="A4" t="str">
            <v>PVC4</v>
          </cell>
          <cell r="B4" t="str">
            <v>PVC</v>
          </cell>
          <cell r="C4">
            <v>4</v>
          </cell>
          <cell r="D4" t="str">
            <v>kg/cm2</v>
          </cell>
          <cell r="E4">
            <v>40</v>
          </cell>
          <cell r="F4">
            <v>40</v>
          </cell>
        </row>
        <row r="5">
          <cell r="A5" t="str">
            <v>PVC6</v>
          </cell>
          <cell r="B5" t="str">
            <v>PVC</v>
          </cell>
          <cell r="C5">
            <v>6</v>
          </cell>
          <cell r="D5" t="str">
            <v>kg/cm2</v>
          </cell>
          <cell r="E5">
            <v>60</v>
          </cell>
          <cell r="F5">
            <v>60</v>
          </cell>
        </row>
        <row r="6">
          <cell r="A6" t="str">
            <v>PVC10</v>
          </cell>
          <cell r="B6" t="str">
            <v>PVC</v>
          </cell>
          <cell r="C6">
            <v>10</v>
          </cell>
          <cell r="D6" t="str">
            <v>kg/cm2</v>
          </cell>
          <cell r="E6">
            <v>100</v>
          </cell>
          <cell r="F6">
            <v>100</v>
          </cell>
        </row>
        <row r="7">
          <cell r="A7" t="str">
            <v>HDPE4</v>
          </cell>
          <cell r="B7" t="str">
            <v>HDPE</v>
          </cell>
          <cell r="C7">
            <v>4</v>
          </cell>
          <cell r="D7" t="str">
            <v>kg/cm2</v>
          </cell>
          <cell r="E7">
            <v>40</v>
          </cell>
          <cell r="F7">
            <v>60</v>
          </cell>
        </row>
        <row r="8">
          <cell r="A8" t="str">
            <v>HDPE6</v>
          </cell>
          <cell r="B8" t="str">
            <v>HDPE</v>
          </cell>
          <cell r="C8">
            <v>6</v>
          </cell>
          <cell r="D8" t="str">
            <v>kg/cm2</v>
          </cell>
          <cell r="E8">
            <v>60</v>
          </cell>
          <cell r="F8">
            <v>90</v>
          </cell>
        </row>
        <row r="9">
          <cell r="A9" t="str">
            <v>HDPE8</v>
          </cell>
          <cell r="B9" t="str">
            <v>HDPE</v>
          </cell>
          <cell r="C9">
            <v>8</v>
          </cell>
          <cell r="D9" t="str">
            <v>kg/cm2</v>
          </cell>
          <cell r="E9">
            <v>80</v>
          </cell>
          <cell r="F9">
            <v>120</v>
          </cell>
        </row>
        <row r="10">
          <cell r="A10" t="str">
            <v>HDPE10</v>
          </cell>
          <cell r="B10" t="str">
            <v>HDPE</v>
          </cell>
          <cell r="C10">
            <v>10</v>
          </cell>
          <cell r="D10" t="str">
            <v>kg/cm2</v>
          </cell>
          <cell r="E10">
            <v>100</v>
          </cell>
          <cell r="F10">
            <v>150</v>
          </cell>
        </row>
        <row r="11">
          <cell r="A11" t="str">
            <v>DIK7</v>
          </cell>
          <cell r="B11" t="str">
            <v>DI</v>
          </cell>
          <cell r="C11" t="str">
            <v>K7</v>
          </cell>
          <cell r="D11">
            <v>0</v>
          </cell>
          <cell r="E11">
            <v>80</v>
          </cell>
          <cell r="F11">
            <v>125</v>
          </cell>
        </row>
        <row r="12">
          <cell r="A12" t="str">
            <v>DIK9</v>
          </cell>
          <cell r="B12" t="str">
            <v>DI</v>
          </cell>
          <cell r="C12" t="str">
            <v>K9</v>
          </cell>
          <cell r="D12">
            <v>0</v>
          </cell>
          <cell r="E12">
            <v>320</v>
          </cell>
          <cell r="F12">
            <v>570</v>
          </cell>
        </row>
        <row r="13">
          <cell r="A13" t="str">
            <v>ACCL-15</v>
          </cell>
          <cell r="B13" t="str">
            <v>AC</v>
          </cell>
          <cell r="C13" t="str">
            <v>CL-15</v>
          </cell>
          <cell r="D13">
            <v>0</v>
          </cell>
          <cell r="E13">
            <v>75</v>
          </cell>
          <cell r="F13">
            <v>112.5</v>
          </cell>
        </row>
        <row r="14">
          <cell r="A14" t="str">
            <v>ACCL-20</v>
          </cell>
          <cell r="B14" t="str">
            <v>AC</v>
          </cell>
          <cell r="C14" t="str">
            <v>CL-20</v>
          </cell>
          <cell r="D14">
            <v>0</v>
          </cell>
          <cell r="E14">
            <v>100</v>
          </cell>
          <cell r="F14">
            <v>150</v>
          </cell>
        </row>
        <row r="15">
          <cell r="A15" t="str">
            <v>ACCL-25</v>
          </cell>
          <cell r="B15" t="str">
            <v>AC</v>
          </cell>
          <cell r="C15" t="str">
            <v>CL-25</v>
          </cell>
          <cell r="D15">
            <v>0</v>
          </cell>
          <cell r="E15">
            <v>125</v>
          </cell>
          <cell r="F15">
            <v>187.5</v>
          </cell>
        </row>
        <row r="16">
          <cell r="A16" t="str">
            <v>BWSC12</v>
          </cell>
          <cell r="B16" t="str">
            <v>BWSC</v>
          </cell>
          <cell r="C16">
            <v>12</v>
          </cell>
          <cell r="D16" t="str">
            <v>kg/cm2</v>
          </cell>
          <cell r="E16">
            <v>80</v>
          </cell>
          <cell r="F16">
            <v>120</v>
          </cell>
        </row>
        <row r="17">
          <cell r="A17" t="str">
            <v>BWSC14</v>
          </cell>
          <cell r="B17" t="str">
            <v>BWSC</v>
          </cell>
          <cell r="C17">
            <v>14</v>
          </cell>
          <cell r="D17" t="str">
            <v>kg/cm2</v>
          </cell>
          <cell r="E17">
            <v>93.333333333333343</v>
          </cell>
          <cell r="F17">
            <v>140</v>
          </cell>
        </row>
        <row r="18">
          <cell r="A18" t="str">
            <v>BWSC16</v>
          </cell>
          <cell r="B18" t="str">
            <v>BWSC</v>
          </cell>
          <cell r="C18">
            <v>16</v>
          </cell>
          <cell r="D18" t="str">
            <v>kg/cm2</v>
          </cell>
          <cell r="E18">
            <v>106.66666666666666</v>
          </cell>
          <cell r="F18">
            <v>160</v>
          </cell>
        </row>
        <row r="19">
          <cell r="A19" t="str">
            <v>BWSC18</v>
          </cell>
          <cell r="B19" t="str">
            <v>BWSC</v>
          </cell>
          <cell r="C19">
            <v>18</v>
          </cell>
          <cell r="D19" t="str">
            <v>kg/cm2</v>
          </cell>
          <cell r="E19">
            <v>120</v>
          </cell>
          <cell r="F19">
            <v>180</v>
          </cell>
        </row>
        <row r="20">
          <cell r="A20" t="str">
            <v>BWSC20</v>
          </cell>
          <cell r="B20" t="str">
            <v>BWSC</v>
          </cell>
          <cell r="C20">
            <v>20</v>
          </cell>
          <cell r="D20" t="str">
            <v>kg/cm2</v>
          </cell>
          <cell r="E20">
            <v>133.33333333333334</v>
          </cell>
          <cell r="F20">
            <v>200</v>
          </cell>
        </row>
        <row r="21">
          <cell r="A21" t="str">
            <v>BWSC22</v>
          </cell>
          <cell r="B21" t="str">
            <v>BWSC</v>
          </cell>
          <cell r="C21">
            <v>22</v>
          </cell>
          <cell r="D21" t="str">
            <v>kg/cm2</v>
          </cell>
          <cell r="E21">
            <v>146.66666666666666</v>
          </cell>
          <cell r="F21">
            <v>220</v>
          </cell>
        </row>
        <row r="22">
          <cell r="A22" t="str">
            <v>BWSC24</v>
          </cell>
          <cell r="B22" t="str">
            <v>BWSC</v>
          </cell>
          <cell r="C22">
            <v>24</v>
          </cell>
          <cell r="D22" t="str">
            <v>kg/cm2</v>
          </cell>
          <cell r="E22">
            <v>160</v>
          </cell>
          <cell r="F22">
            <v>240</v>
          </cell>
        </row>
        <row r="23">
          <cell r="A23" t="str">
            <v>BWSC26</v>
          </cell>
          <cell r="B23" t="str">
            <v>BWSC</v>
          </cell>
          <cell r="C23">
            <v>26</v>
          </cell>
          <cell r="D23" t="str">
            <v>kg/cm2</v>
          </cell>
          <cell r="E23">
            <v>173.33333333333331</v>
          </cell>
          <cell r="F23">
            <v>260</v>
          </cell>
        </row>
        <row r="24">
          <cell r="A24" t="str">
            <v>BWSC28</v>
          </cell>
          <cell r="B24" t="str">
            <v>BWSC</v>
          </cell>
          <cell r="C24">
            <v>28</v>
          </cell>
          <cell r="D24" t="str">
            <v>kg/cm2</v>
          </cell>
          <cell r="E24">
            <v>186.66666666666669</v>
          </cell>
          <cell r="F24">
            <v>280</v>
          </cell>
        </row>
        <row r="25">
          <cell r="A25" t="str">
            <v>BWSC30</v>
          </cell>
          <cell r="B25" t="str">
            <v>BWSC</v>
          </cell>
          <cell r="C25">
            <v>30</v>
          </cell>
          <cell r="D25" t="str">
            <v>kg/cm2</v>
          </cell>
          <cell r="E25">
            <v>200</v>
          </cell>
          <cell r="F25">
            <v>300</v>
          </cell>
        </row>
        <row r="26">
          <cell r="A26" t="str">
            <v>GRP3</v>
          </cell>
          <cell r="B26" t="str">
            <v>GRP</v>
          </cell>
          <cell r="C26">
            <v>3</v>
          </cell>
          <cell r="D26" t="str">
            <v>bar</v>
          </cell>
          <cell r="E26">
            <v>30</v>
          </cell>
          <cell r="F26">
            <v>42</v>
          </cell>
        </row>
        <row r="27">
          <cell r="A27" t="str">
            <v>GRP6</v>
          </cell>
          <cell r="B27" t="str">
            <v>GRP</v>
          </cell>
          <cell r="C27">
            <v>6</v>
          </cell>
          <cell r="D27" t="str">
            <v>bar</v>
          </cell>
          <cell r="E27">
            <v>60</v>
          </cell>
          <cell r="F27">
            <v>84</v>
          </cell>
        </row>
        <row r="28">
          <cell r="A28" t="str">
            <v>GRP9</v>
          </cell>
          <cell r="B28" t="str">
            <v>GRP</v>
          </cell>
          <cell r="C28">
            <v>9</v>
          </cell>
          <cell r="D28" t="str">
            <v>bar</v>
          </cell>
          <cell r="E28">
            <v>90</v>
          </cell>
          <cell r="F28">
            <v>126</v>
          </cell>
        </row>
        <row r="29">
          <cell r="A29" t="str">
            <v>GRP12</v>
          </cell>
          <cell r="B29" t="str">
            <v>GRP</v>
          </cell>
          <cell r="C29">
            <v>12</v>
          </cell>
          <cell r="D29" t="str">
            <v>bar</v>
          </cell>
          <cell r="E29">
            <v>120</v>
          </cell>
          <cell r="F29">
            <v>168</v>
          </cell>
        </row>
        <row r="30">
          <cell r="A30" t="str">
            <v>GRP15</v>
          </cell>
          <cell r="B30" t="str">
            <v>GRP</v>
          </cell>
          <cell r="C30">
            <v>15</v>
          </cell>
          <cell r="D30" t="str">
            <v>bar</v>
          </cell>
          <cell r="E30">
            <v>150</v>
          </cell>
          <cell r="F30">
            <v>210</v>
          </cell>
        </row>
        <row r="31">
          <cell r="A31" t="str">
            <v>PSC6</v>
          </cell>
          <cell r="B31" t="str">
            <v>PSC</v>
          </cell>
          <cell r="C31">
            <v>6</v>
          </cell>
          <cell r="D31" t="str">
            <v>kg/cm2</v>
          </cell>
          <cell r="E31">
            <v>40</v>
          </cell>
          <cell r="F31">
            <v>0</v>
          </cell>
          <cell r="G31">
            <v>0</v>
          </cell>
          <cell r="H31" t="str">
            <v>in gravity only</v>
          </cell>
        </row>
        <row r="32">
          <cell r="A32" t="str">
            <v>PSC8</v>
          </cell>
          <cell r="B32" t="str">
            <v>PSC</v>
          </cell>
          <cell r="C32">
            <v>8</v>
          </cell>
          <cell r="D32" t="str">
            <v>kg/cm2</v>
          </cell>
          <cell r="E32">
            <v>53</v>
          </cell>
          <cell r="F32">
            <v>0</v>
          </cell>
          <cell r="G32">
            <v>0</v>
          </cell>
          <cell r="H32" t="str">
            <v>in gravity only</v>
          </cell>
        </row>
        <row r="33">
          <cell r="A33" t="str">
            <v>PSC10</v>
          </cell>
          <cell r="B33" t="str">
            <v>PSC</v>
          </cell>
          <cell r="C33">
            <v>10</v>
          </cell>
          <cell r="D33" t="str">
            <v>kg/cm2</v>
          </cell>
          <cell r="E33">
            <v>67</v>
          </cell>
          <cell r="F33">
            <v>0</v>
          </cell>
          <cell r="G33">
            <v>0</v>
          </cell>
          <cell r="H33" t="str">
            <v>in gravity only</v>
          </cell>
        </row>
        <row r="34">
          <cell r="A34" t="str">
            <v>PSC12</v>
          </cell>
          <cell r="B34" t="str">
            <v>PSC</v>
          </cell>
          <cell r="C34">
            <v>12</v>
          </cell>
          <cell r="D34" t="str">
            <v>kg/cm2</v>
          </cell>
          <cell r="E34">
            <v>80</v>
          </cell>
          <cell r="F34">
            <v>0</v>
          </cell>
          <cell r="G34">
            <v>0</v>
          </cell>
          <cell r="H34" t="str">
            <v>in gravity only</v>
          </cell>
        </row>
        <row r="35">
          <cell r="A35" t="str">
            <v>PSC16</v>
          </cell>
          <cell r="B35" t="str">
            <v>PSC</v>
          </cell>
          <cell r="C35">
            <v>16</v>
          </cell>
          <cell r="D35" t="str">
            <v>kg/cm2</v>
          </cell>
          <cell r="E35">
            <v>106</v>
          </cell>
          <cell r="F35">
            <v>0</v>
          </cell>
          <cell r="G35">
            <v>0</v>
          </cell>
          <cell r="H35" t="str">
            <v>in gravity only</v>
          </cell>
        </row>
        <row r="36">
          <cell r="A36" t="str">
            <v>MS5</v>
          </cell>
          <cell r="B36" t="str">
            <v>MS</v>
          </cell>
          <cell r="C36">
            <v>5</v>
          </cell>
          <cell r="D36" t="str">
            <v>mm</v>
          </cell>
          <cell r="E36">
            <v>100</v>
          </cell>
          <cell r="F36">
            <v>100</v>
          </cell>
        </row>
        <row r="37">
          <cell r="A37" t="str">
            <v>MS6</v>
          </cell>
          <cell r="B37" t="str">
            <v>MS</v>
          </cell>
          <cell r="C37">
            <v>6</v>
          </cell>
          <cell r="D37" t="str">
            <v>mm</v>
          </cell>
          <cell r="E37">
            <v>150</v>
          </cell>
          <cell r="F37">
            <v>150</v>
          </cell>
        </row>
        <row r="38">
          <cell r="A38" t="str">
            <v>MS8</v>
          </cell>
          <cell r="B38" t="str">
            <v>MS</v>
          </cell>
          <cell r="C38">
            <v>8</v>
          </cell>
          <cell r="D38" t="str">
            <v>mm</v>
          </cell>
          <cell r="E38">
            <v>200</v>
          </cell>
          <cell r="F38">
            <v>200</v>
          </cell>
        </row>
        <row r="39">
          <cell r="A39" t="str">
            <v>MS10</v>
          </cell>
          <cell r="B39" t="str">
            <v>MS</v>
          </cell>
          <cell r="C39">
            <v>10</v>
          </cell>
          <cell r="D39" t="str">
            <v>mm</v>
          </cell>
          <cell r="E39">
            <v>250</v>
          </cell>
          <cell r="F39">
            <v>250</v>
          </cell>
        </row>
      </sheetData>
      <sheetData sheetId="3">
        <row r="3">
          <cell r="A3" t="str">
            <v>CODE</v>
          </cell>
          <cell r="B3" t="str">
            <v>TYPE</v>
          </cell>
          <cell r="C3" t="str">
            <v>OD</v>
          </cell>
          <cell r="D3" t="str">
            <v>CLASS</v>
          </cell>
          <cell r="E3" t="str">
            <v>ID</v>
          </cell>
        </row>
        <row r="4">
          <cell r="A4" t="str">
            <v>PVC463</v>
          </cell>
          <cell r="B4" t="str">
            <v>PVC</v>
          </cell>
          <cell r="C4">
            <v>63</v>
          </cell>
          <cell r="D4">
            <v>4</v>
          </cell>
          <cell r="E4">
            <v>59.2</v>
          </cell>
        </row>
        <row r="5">
          <cell r="A5" t="str">
            <v>PVC475</v>
          </cell>
          <cell r="B5" t="str">
            <v>PVC</v>
          </cell>
          <cell r="C5">
            <v>75</v>
          </cell>
          <cell r="D5">
            <v>4</v>
          </cell>
          <cell r="E5">
            <v>70.599999999999994</v>
          </cell>
        </row>
        <row r="6">
          <cell r="A6" t="str">
            <v>PVC490</v>
          </cell>
          <cell r="B6" t="str">
            <v>PVC</v>
          </cell>
          <cell r="C6">
            <v>90</v>
          </cell>
          <cell r="D6">
            <v>4</v>
          </cell>
          <cell r="E6">
            <v>84.8</v>
          </cell>
        </row>
        <row r="7">
          <cell r="A7" t="str">
            <v>PVC4110</v>
          </cell>
          <cell r="B7" t="str">
            <v>PVC</v>
          </cell>
          <cell r="C7">
            <v>110</v>
          </cell>
          <cell r="D7">
            <v>4</v>
          </cell>
          <cell r="E7">
            <v>104</v>
          </cell>
        </row>
        <row r="8">
          <cell r="A8" t="str">
            <v>PVC4125</v>
          </cell>
          <cell r="B8" t="str">
            <v>PVC</v>
          </cell>
          <cell r="C8">
            <v>125</v>
          </cell>
          <cell r="D8">
            <v>4</v>
          </cell>
          <cell r="E8">
            <v>118.2</v>
          </cell>
        </row>
        <row r="9">
          <cell r="A9" t="str">
            <v>PVC4140</v>
          </cell>
          <cell r="B9" t="str">
            <v>PVC</v>
          </cell>
          <cell r="C9">
            <v>140</v>
          </cell>
          <cell r="D9">
            <v>4</v>
          </cell>
          <cell r="E9">
            <v>132.4</v>
          </cell>
        </row>
        <row r="10">
          <cell r="A10" t="str">
            <v>PVC4160</v>
          </cell>
          <cell r="B10" t="str">
            <v>PVC</v>
          </cell>
          <cell r="C10">
            <v>160</v>
          </cell>
          <cell r="D10">
            <v>4</v>
          </cell>
          <cell r="E10">
            <v>151.4</v>
          </cell>
        </row>
        <row r="11">
          <cell r="A11" t="str">
            <v>PVC4180</v>
          </cell>
          <cell r="B11" t="str">
            <v>PVC</v>
          </cell>
          <cell r="C11">
            <v>180</v>
          </cell>
          <cell r="D11">
            <v>4</v>
          </cell>
          <cell r="E11">
            <v>170.2</v>
          </cell>
        </row>
        <row r="12">
          <cell r="A12" t="str">
            <v>PVC4200</v>
          </cell>
          <cell r="B12" t="str">
            <v>PVC</v>
          </cell>
          <cell r="C12">
            <v>200</v>
          </cell>
          <cell r="D12">
            <v>4</v>
          </cell>
          <cell r="E12">
            <v>189.4</v>
          </cell>
        </row>
        <row r="13">
          <cell r="A13" t="str">
            <v>PVC4225</v>
          </cell>
          <cell r="B13" t="str">
            <v>PVC</v>
          </cell>
          <cell r="C13">
            <v>225</v>
          </cell>
          <cell r="D13">
            <v>4</v>
          </cell>
          <cell r="E13">
            <v>213</v>
          </cell>
        </row>
        <row r="14">
          <cell r="A14" t="str">
            <v>PVC4250</v>
          </cell>
          <cell r="B14" t="str">
            <v>PVC</v>
          </cell>
          <cell r="C14">
            <v>250</v>
          </cell>
          <cell r="D14">
            <v>4</v>
          </cell>
          <cell r="E14">
            <v>237</v>
          </cell>
        </row>
        <row r="15">
          <cell r="A15" t="str">
            <v>PVC4280</v>
          </cell>
          <cell r="B15" t="str">
            <v>PVC</v>
          </cell>
          <cell r="C15">
            <v>280</v>
          </cell>
          <cell r="D15">
            <v>4</v>
          </cell>
          <cell r="E15">
            <v>265.2</v>
          </cell>
        </row>
        <row r="16">
          <cell r="A16" t="str">
            <v>PVC4315</v>
          </cell>
          <cell r="B16" t="str">
            <v>PVC</v>
          </cell>
          <cell r="C16">
            <v>315</v>
          </cell>
          <cell r="D16">
            <v>4</v>
          </cell>
          <cell r="E16">
            <v>298.39999999999998</v>
          </cell>
        </row>
        <row r="17">
          <cell r="A17" t="str">
            <v>PVC4355</v>
          </cell>
          <cell r="B17" t="str">
            <v>PVC</v>
          </cell>
          <cell r="C17">
            <v>355</v>
          </cell>
          <cell r="D17">
            <v>4</v>
          </cell>
        </row>
        <row r="18">
          <cell r="A18" t="str">
            <v>PVC4400</v>
          </cell>
          <cell r="B18" t="str">
            <v>PVC</v>
          </cell>
          <cell r="C18">
            <v>400</v>
          </cell>
          <cell r="D18">
            <v>4</v>
          </cell>
        </row>
        <row r="19">
          <cell r="A19" t="str">
            <v>PVC663</v>
          </cell>
          <cell r="B19" t="str">
            <v>PVC</v>
          </cell>
          <cell r="C19">
            <v>63</v>
          </cell>
          <cell r="D19">
            <v>6</v>
          </cell>
          <cell r="E19">
            <v>57.6</v>
          </cell>
        </row>
        <row r="20">
          <cell r="A20" t="str">
            <v>PVC675</v>
          </cell>
          <cell r="B20" t="str">
            <v>PVC</v>
          </cell>
          <cell r="C20">
            <v>75</v>
          </cell>
          <cell r="D20">
            <v>6</v>
          </cell>
          <cell r="E20">
            <v>68.8</v>
          </cell>
        </row>
        <row r="21">
          <cell r="A21" t="str">
            <v>PVC690</v>
          </cell>
          <cell r="B21" t="str">
            <v>PVC</v>
          </cell>
          <cell r="C21">
            <v>90</v>
          </cell>
          <cell r="D21">
            <v>6</v>
          </cell>
          <cell r="E21">
            <v>82.6</v>
          </cell>
        </row>
        <row r="22">
          <cell r="A22" t="str">
            <v>PVC6110</v>
          </cell>
          <cell r="B22" t="str">
            <v>PVC</v>
          </cell>
          <cell r="C22">
            <v>110</v>
          </cell>
          <cell r="D22">
            <v>6</v>
          </cell>
          <cell r="E22">
            <v>101.4</v>
          </cell>
        </row>
        <row r="23">
          <cell r="A23" t="str">
            <v>PVC6125</v>
          </cell>
          <cell r="B23" t="str">
            <v>PVC</v>
          </cell>
          <cell r="C23">
            <v>125</v>
          </cell>
          <cell r="D23">
            <v>6</v>
          </cell>
          <cell r="E23">
            <v>115</v>
          </cell>
        </row>
        <row r="24">
          <cell r="A24" t="str">
            <v>PVC6140</v>
          </cell>
          <cell r="B24" t="str">
            <v>PVC</v>
          </cell>
          <cell r="C24">
            <v>140</v>
          </cell>
          <cell r="D24">
            <v>6</v>
          </cell>
          <cell r="E24">
            <v>129</v>
          </cell>
        </row>
        <row r="25">
          <cell r="A25" t="str">
            <v>PVC6160</v>
          </cell>
          <cell r="B25" t="str">
            <v>PVC</v>
          </cell>
          <cell r="C25">
            <v>160</v>
          </cell>
          <cell r="D25">
            <v>6</v>
          </cell>
          <cell r="E25">
            <v>147.6</v>
          </cell>
        </row>
        <row r="26">
          <cell r="A26" t="str">
            <v>PVC6180</v>
          </cell>
          <cell r="B26" t="str">
            <v>PVC</v>
          </cell>
          <cell r="C26">
            <v>180</v>
          </cell>
          <cell r="D26">
            <v>6</v>
          </cell>
          <cell r="E26">
            <v>165.8</v>
          </cell>
        </row>
        <row r="27">
          <cell r="A27" t="str">
            <v>PVC6200</v>
          </cell>
          <cell r="B27" t="str">
            <v>PVC</v>
          </cell>
          <cell r="C27">
            <v>200</v>
          </cell>
          <cell r="D27">
            <v>6</v>
          </cell>
          <cell r="E27">
            <v>184.2</v>
          </cell>
        </row>
        <row r="28">
          <cell r="A28" t="str">
            <v>PVC6225</v>
          </cell>
          <cell r="B28" t="str">
            <v>PVC</v>
          </cell>
          <cell r="C28">
            <v>225</v>
          </cell>
          <cell r="D28">
            <v>6</v>
          </cell>
          <cell r="E28">
            <v>207.8</v>
          </cell>
        </row>
        <row r="29">
          <cell r="A29" t="str">
            <v>PVC6250</v>
          </cell>
          <cell r="B29" t="str">
            <v>PVC</v>
          </cell>
          <cell r="C29">
            <v>250</v>
          </cell>
          <cell r="D29">
            <v>6</v>
          </cell>
          <cell r="E29">
            <v>230.4</v>
          </cell>
        </row>
        <row r="30">
          <cell r="A30" t="str">
            <v>PVC6280</v>
          </cell>
          <cell r="B30" t="str">
            <v>PVC</v>
          </cell>
          <cell r="C30">
            <v>280</v>
          </cell>
          <cell r="D30">
            <v>6</v>
          </cell>
          <cell r="E30">
            <v>258</v>
          </cell>
        </row>
        <row r="31">
          <cell r="A31" t="str">
            <v>PVC6315</v>
          </cell>
          <cell r="B31" t="str">
            <v>PVC</v>
          </cell>
          <cell r="C31">
            <v>315</v>
          </cell>
          <cell r="D31">
            <v>6</v>
          </cell>
          <cell r="E31">
            <v>290.2</v>
          </cell>
        </row>
        <row r="32">
          <cell r="A32" t="str">
            <v>PVC6355</v>
          </cell>
          <cell r="B32" t="str">
            <v>PVC</v>
          </cell>
          <cell r="C32">
            <v>355</v>
          </cell>
          <cell r="D32">
            <v>6</v>
          </cell>
        </row>
        <row r="33">
          <cell r="A33" t="str">
            <v>PVC6400</v>
          </cell>
          <cell r="B33" t="str">
            <v>PVC</v>
          </cell>
          <cell r="C33">
            <v>400</v>
          </cell>
          <cell r="D33">
            <v>6</v>
          </cell>
        </row>
        <row r="34">
          <cell r="A34" t="str">
            <v>PVC1063</v>
          </cell>
          <cell r="B34" t="str">
            <v>PVC</v>
          </cell>
          <cell r="C34">
            <v>63</v>
          </cell>
          <cell r="D34">
            <v>10</v>
          </cell>
          <cell r="E34">
            <v>54.8</v>
          </cell>
        </row>
        <row r="35">
          <cell r="A35" t="str">
            <v>PVC1075</v>
          </cell>
          <cell r="B35" t="str">
            <v>PVC</v>
          </cell>
          <cell r="C35">
            <v>75</v>
          </cell>
          <cell r="D35">
            <v>10</v>
          </cell>
          <cell r="E35">
            <v>65.2</v>
          </cell>
        </row>
        <row r="36">
          <cell r="A36" t="str">
            <v>PVC1090</v>
          </cell>
          <cell r="B36" t="str">
            <v>PVC</v>
          </cell>
          <cell r="C36">
            <v>90</v>
          </cell>
          <cell r="D36">
            <v>10</v>
          </cell>
          <cell r="E36">
            <v>78.599999999999994</v>
          </cell>
        </row>
        <row r="37">
          <cell r="A37" t="str">
            <v>PVC10110</v>
          </cell>
          <cell r="B37" t="str">
            <v>PVC</v>
          </cell>
          <cell r="C37">
            <v>110</v>
          </cell>
          <cell r="D37">
            <v>10</v>
          </cell>
          <cell r="E37">
            <v>95.8</v>
          </cell>
        </row>
        <row r="38">
          <cell r="A38" t="str">
            <v>PVC10125</v>
          </cell>
          <cell r="B38" t="str">
            <v>PVC</v>
          </cell>
          <cell r="C38">
            <v>125</v>
          </cell>
          <cell r="D38">
            <v>10</v>
          </cell>
          <cell r="E38">
            <v>109</v>
          </cell>
        </row>
        <row r="39">
          <cell r="A39" t="str">
            <v>PVC10140</v>
          </cell>
          <cell r="B39" t="str">
            <v>PVC</v>
          </cell>
          <cell r="C39">
            <v>140</v>
          </cell>
          <cell r="D39">
            <v>10</v>
          </cell>
          <cell r="E39">
            <v>122.2</v>
          </cell>
        </row>
        <row r="40">
          <cell r="A40" t="str">
            <v>PVC10160</v>
          </cell>
          <cell r="B40" t="str">
            <v>PVC</v>
          </cell>
          <cell r="C40">
            <v>160</v>
          </cell>
          <cell r="D40">
            <v>10</v>
          </cell>
          <cell r="E40">
            <v>139.6</v>
          </cell>
        </row>
        <row r="41">
          <cell r="A41" t="str">
            <v>PVC10180</v>
          </cell>
          <cell r="B41" t="str">
            <v>PVC</v>
          </cell>
          <cell r="C41">
            <v>180</v>
          </cell>
          <cell r="D41">
            <v>10</v>
          </cell>
          <cell r="E41">
            <v>157.19999999999999</v>
          </cell>
        </row>
        <row r="42">
          <cell r="A42" t="str">
            <v>PVC10200</v>
          </cell>
          <cell r="B42" t="str">
            <v>PVC</v>
          </cell>
          <cell r="C42">
            <v>200</v>
          </cell>
          <cell r="D42">
            <v>10</v>
          </cell>
          <cell r="E42">
            <v>174.6</v>
          </cell>
        </row>
        <row r="43">
          <cell r="A43" t="str">
            <v>PVC10225</v>
          </cell>
          <cell r="B43" t="str">
            <v>PVC</v>
          </cell>
          <cell r="C43">
            <v>225</v>
          </cell>
          <cell r="D43">
            <v>10</v>
          </cell>
          <cell r="E43">
            <v>196.4</v>
          </cell>
        </row>
        <row r="44">
          <cell r="A44" t="str">
            <v>PVC10250</v>
          </cell>
          <cell r="B44" t="str">
            <v>PVC</v>
          </cell>
          <cell r="C44">
            <v>250</v>
          </cell>
          <cell r="D44">
            <v>10</v>
          </cell>
          <cell r="E44">
            <v>218.2</v>
          </cell>
        </row>
        <row r="45">
          <cell r="A45" t="str">
            <v>PVC10280</v>
          </cell>
          <cell r="B45" t="str">
            <v>PVC</v>
          </cell>
          <cell r="C45">
            <v>280</v>
          </cell>
          <cell r="D45">
            <v>10</v>
          </cell>
          <cell r="E45">
            <v>244.4</v>
          </cell>
        </row>
        <row r="46">
          <cell r="A46" t="str">
            <v>PVC10315</v>
          </cell>
          <cell r="B46" t="str">
            <v>PVC</v>
          </cell>
          <cell r="C46">
            <v>315</v>
          </cell>
          <cell r="D46">
            <v>10</v>
          </cell>
          <cell r="E46">
            <v>275.2</v>
          </cell>
        </row>
        <row r="47">
          <cell r="A47" t="str">
            <v>PVC10355</v>
          </cell>
          <cell r="B47" t="str">
            <v>PVC</v>
          </cell>
          <cell r="C47">
            <v>355</v>
          </cell>
          <cell r="D47">
            <v>10</v>
          </cell>
        </row>
        <row r="48">
          <cell r="A48" t="str">
            <v>PVC10400</v>
          </cell>
          <cell r="B48" t="str">
            <v>PVC</v>
          </cell>
          <cell r="C48">
            <v>400</v>
          </cell>
          <cell r="D48">
            <v>10</v>
          </cell>
        </row>
        <row r="49">
          <cell r="A49" t="str">
            <v>HDPE463</v>
          </cell>
          <cell r="B49" t="str">
            <v>HDPE</v>
          </cell>
          <cell r="C49">
            <v>63</v>
          </cell>
          <cell r="D49">
            <v>4</v>
          </cell>
          <cell r="E49">
            <v>57</v>
          </cell>
        </row>
        <row r="50">
          <cell r="A50" t="str">
            <v>HDPE475</v>
          </cell>
          <cell r="B50" t="str">
            <v>HDPE</v>
          </cell>
          <cell r="C50">
            <v>75</v>
          </cell>
          <cell r="D50">
            <v>4</v>
          </cell>
          <cell r="E50">
            <v>68.2</v>
          </cell>
        </row>
        <row r="51">
          <cell r="A51" t="str">
            <v>HDPE490</v>
          </cell>
          <cell r="B51" t="str">
            <v>HDPE</v>
          </cell>
          <cell r="C51">
            <v>90</v>
          </cell>
          <cell r="D51">
            <v>4</v>
          </cell>
          <cell r="E51">
            <v>81.8</v>
          </cell>
        </row>
        <row r="52">
          <cell r="A52" t="str">
            <v>HDPE4110</v>
          </cell>
          <cell r="B52" t="str">
            <v>HDPE</v>
          </cell>
          <cell r="C52">
            <v>110</v>
          </cell>
          <cell r="D52">
            <v>4</v>
          </cell>
          <cell r="E52">
            <v>100</v>
          </cell>
        </row>
        <row r="53">
          <cell r="A53" t="str">
            <v>HDPE4125</v>
          </cell>
          <cell r="B53" t="str">
            <v>HDPE</v>
          </cell>
          <cell r="C53">
            <v>125</v>
          </cell>
          <cell r="D53">
            <v>4</v>
          </cell>
          <cell r="E53">
            <v>113.8</v>
          </cell>
        </row>
        <row r="54">
          <cell r="A54" t="str">
            <v>HDPE4140</v>
          </cell>
          <cell r="B54" t="str">
            <v>HDPE</v>
          </cell>
          <cell r="C54">
            <v>140</v>
          </cell>
          <cell r="D54">
            <v>4</v>
          </cell>
          <cell r="E54">
            <v>127.6</v>
          </cell>
        </row>
        <row r="55">
          <cell r="A55" t="str">
            <v>HDPE4160</v>
          </cell>
          <cell r="B55" t="str">
            <v>HDPE</v>
          </cell>
          <cell r="C55">
            <v>160</v>
          </cell>
          <cell r="D55">
            <v>4</v>
          </cell>
          <cell r="E55">
            <v>145.80000000000001</v>
          </cell>
        </row>
        <row r="56">
          <cell r="A56" t="str">
            <v>HDPE4180</v>
          </cell>
          <cell r="B56" t="str">
            <v>HDPE</v>
          </cell>
          <cell r="C56">
            <v>180</v>
          </cell>
          <cell r="D56">
            <v>4</v>
          </cell>
          <cell r="E56">
            <v>164.2</v>
          </cell>
        </row>
        <row r="57">
          <cell r="A57" t="str">
            <v>HDPE4200</v>
          </cell>
          <cell r="B57" t="str">
            <v>HDPE</v>
          </cell>
          <cell r="C57">
            <v>200</v>
          </cell>
          <cell r="D57">
            <v>4</v>
          </cell>
          <cell r="E57">
            <v>182.6</v>
          </cell>
        </row>
        <row r="58">
          <cell r="A58" t="str">
            <v>HDPE4225</v>
          </cell>
          <cell r="B58" t="str">
            <v>HDPE</v>
          </cell>
          <cell r="C58">
            <v>225</v>
          </cell>
          <cell r="D58">
            <v>4</v>
          </cell>
          <cell r="E58">
            <v>205.4</v>
          </cell>
        </row>
        <row r="59">
          <cell r="A59" t="str">
            <v>HDPE4250</v>
          </cell>
          <cell r="B59" t="str">
            <v>HDPE</v>
          </cell>
          <cell r="C59">
            <v>250</v>
          </cell>
          <cell r="D59">
            <v>4</v>
          </cell>
          <cell r="E59">
            <v>228.2</v>
          </cell>
        </row>
        <row r="60">
          <cell r="A60" t="str">
            <v>HDPE4280</v>
          </cell>
          <cell r="B60" t="str">
            <v>HDPE</v>
          </cell>
          <cell r="C60">
            <v>280</v>
          </cell>
          <cell r="D60">
            <v>4</v>
          </cell>
          <cell r="E60">
            <v>255.8</v>
          </cell>
        </row>
        <row r="61">
          <cell r="A61" t="str">
            <v>HDPE4315</v>
          </cell>
          <cell r="B61" t="str">
            <v>HDPE</v>
          </cell>
          <cell r="C61">
            <v>315</v>
          </cell>
          <cell r="D61">
            <v>4</v>
          </cell>
          <cell r="E61">
            <v>287.60000000000002</v>
          </cell>
        </row>
        <row r="62">
          <cell r="A62" t="str">
            <v>HDPE4355</v>
          </cell>
          <cell r="B62" t="str">
            <v>HDPE</v>
          </cell>
          <cell r="C62">
            <v>355</v>
          </cell>
          <cell r="D62">
            <v>4</v>
          </cell>
          <cell r="E62">
            <v>324.39999999999998</v>
          </cell>
        </row>
        <row r="63">
          <cell r="A63" t="str">
            <v>HDPE4400</v>
          </cell>
          <cell r="B63" t="str">
            <v>HDPE</v>
          </cell>
          <cell r="C63">
            <v>400</v>
          </cell>
          <cell r="D63">
            <v>4</v>
          </cell>
          <cell r="E63">
            <v>364</v>
          </cell>
        </row>
        <row r="64">
          <cell r="A64" t="str">
            <v>HDPE663</v>
          </cell>
          <cell r="B64" t="str">
            <v>HDPE</v>
          </cell>
          <cell r="C64">
            <v>63</v>
          </cell>
          <cell r="D64">
            <v>6</v>
          </cell>
          <cell r="E64">
            <v>54.6</v>
          </cell>
        </row>
        <row r="65">
          <cell r="A65" t="str">
            <v>HDPE675</v>
          </cell>
          <cell r="B65" t="str">
            <v>HDPE</v>
          </cell>
          <cell r="C65">
            <v>75</v>
          </cell>
          <cell r="D65">
            <v>6</v>
          </cell>
          <cell r="E65">
            <v>65</v>
          </cell>
        </row>
        <row r="66">
          <cell r="A66" t="str">
            <v>HDPE690</v>
          </cell>
          <cell r="B66" t="str">
            <v>HDPE</v>
          </cell>
          <cell r="C66">
            <v>90</v>
          </cell>
          <cell r="D66">
            <v>6</v>
          </cell>
          <cell r="E66">
            <v>78.2</v>
          </cell>
        </row>
        <row r="67">
          <cell r="A67" t="str">
            <v>HDPE6110</v>
          </cell>
          <cell r="B67" t="str">
            <v>HDPE</v>
          </cell>
          <cell r="C67">
            <v>110</v>
          </cell>
          <cell r="D67">
            <v>6</v>
          </cell>
          <cell r="E67">
            <v>95.6</v>
          </cell>
        </row>
        <row r="68">
          <cell r="A68" t="str">
            <v>HDPE6125</v>
          </cell>
          <cell r="B68" t="str">
            <v>HDPE</v>
          </cell>
          <cell r="C68">
            <v>125</v>
          </cell>
          <cell r="D68">
            <v>6</v>
          </cell>
          <cell r="E68">
            <v>108.8</v>
          </cell>
        </row>
        <row r="69">
          <cell r="A69" t="str">
            <v>HDPE6140</v>
          </cell>
          <cell r="B69" t="str">
            <v>HDPE</v>
          </cell>
          <cell r="C69">
            <v>140</v>
          </cell>
          <cell r="D69">
            <v>6</v>
          </cell>
          <cell r="E69">
            <v>122</v>
          </cell>
        </row>
        <row r="70">
          <cell r="A70" t="str">
            <v>HDPE6160</v>
          </cell>
          <cell r="B70" t="str">
            <v>HDPE</v>
          </cell>
          <cell r="C70">
            <v>160</v>
          </cell>
          <cell r="D70">
            <v>6</v>
          </cell>
          <cell r="E70">
            <v>139.4</v>
          </cell>
        </row>
        <row r="71">
          <cell r="A71" t="str">
            <v>HDPE6180</v>
          </cell>
          <cell r="B71" t="str">
            <v>HDPE</v>
          </cell>
          <cell r="C71">
            <v>180</v>
          </cell>
          <cell r="D71">
            <v>6</v>
          </cell>
          <cell r="E71">
            <v>157</v>
          </cell>
        </row>
        <row r="72">
          <cell r="A72" t="str">
            <v>HDPE6200</v>
          </cell>
          <cell r="B72" t="str">
            <v>HDPE</v>
          </cell>
          <cell r="C72">
            <v>200</v>
          </cell>
          <cell r="D72">
            <v>6</v>
          </cell>
          <cell r="E72">
            <v>174.4</v>
          </cell>
        </row>
        <row r="73">
          <cell r="A73" t="str">
            <v>HDPE6225</v>
          </cell>
          <cell r="B73" t="str">
            <v>HDPE</v>
          </cell>
          <cell r="C73">
            <v>225</v>
          </cell>
          <cell r="D73">
            <v>6</v>
          </cell>
          <cell r="E73">
            <v>196.4</v>
          </cell>
        </row>
        <row r="74">
          <cell r="A74" t="str">
            <v>HDPE6250</v>
          </cell>
          <cell r="B74" t="str">
            <v>HDPE</v>
          </cell>
          <cell r="C74">
            <v>250</v>
          </cell>
          <cell r="D74">
            <v>6</v>
          </cell>
          <cell r="E74">
            <v>218.2</v>
          </cell>
        </row>
        <row r="75">
          <cell r="A75" t="str">
            <v>HDPE6280</v>
          </cell>
          <cell r="B75" t="str">
            <v>HDPE</v>
          </cell>
          <cell r="C75">
            <v>280</v>
          </cell>
          <cell r="D75">
            <v>6</v>
          </cell>
          <cell r="E75">
            <v>244.6</v>
          </cell>
        </row>
        <row r="76">
          <cell r="A76" t="str">
            <v>HDPE6315</v>
          </cell>
          <cell r="B76" t="str">
            <v>HDPE</v>
          </cell>
          <cell r="C76">
            <v>315</v>
          </cell>
          <cell r="D76">
            <v>6</v>
          </cell>
          <cell r="E76">
            <v>275.2</v>
          </cell>
        </row>
        <row r="77">
          <cell r="A77" t="str">
            <v>HDPE6355</v>
          </cell>
          <cell r="B77" t="str">
            <v>HDPE</v>
          </cell>
          <cell r="C77">
            <v>355</v>
          </cell>
          <cell r="D77">
            <v>6</v>
          </cell>
          <cell r="E77">
            <v>310.2</v>
          </cell>
        </row>
        <row r="78">
          <cell r="A78" t="str">
            <v>HDPE6400</v>
          </cell>
          <cell r="B78" t="str">
            <v>HDPE</v>
          </cell>
          <cell r="C78">
            <v>400</v>
          </cell>
          <cell r="D78">
            <v>6</v>
          </cell>
          <cell r="E78">
            <v>347.2</v>
          </cell>
        </row>
        <row r="79">
          <cell r="A79" t="str">
            <v>HDPE863</v>
          </cell>
          <cell r="B79" t="str">
            <v>HDPE</v>
          </cell>
          <cell r="C79">
            <v>63</v>
          </cell>
          <cell r="D79">
            <v>8</v>
          </cell>
          <cell r="E79">
            <v>52.2</v>
          </cell>
        </row>
        <row r="80">
          <cell r="A80" t="str">
            <v>HDPE875</v>
          </cell>
          <cell r="B80" t="str">
            <v>HDPE</v>
          </cell>
          <cell r="C80">
            <v>75</v>
          </cell>
          <cell r="D80">
            <v>8</v>
          </cell>
          <cell r="E80">
            <v>62.2</v>
          </cell>
        </row>
        <row r="81">
          <cell r="A81" t="str">
            <v>HDPE890</v>
          </cell>
          <cell r="B81" t="str">
            <v>HDPE</v>
          </cell>
          <cell r="C81">
            <v>90</v>
          </cell>
          <cell r="D81">
            <v>8</v>
          </cell>
          <cell r="E81">
            <v>74.8</v>
          </cell>
        </row>
        <row r="82">
          <cell r="A82" t="str">
            <v>HDPE8110</v>
          </cell>
          <cell r="B82" t="str">
            <v>HDPE</v>
          </cell>
          <cell r="C82">
            <v>110</v>
          </cell>
          <cell r="D82">
            <v>8</v>
          </cell>
          <cell r="E82">
            <v>91.4</v>
          </cell>
        </row>
        <row r="83">
          <cell r="A83" t="str">
            <v>HDPE8125</v>
          </cell>
          <cell r="B83" t="str">
            <v>HDPE</v>
          </cell>
          <cell r="C83">
            <v>125</v>
          </cell>
          <cell r="D83">
            <v>8</v>
          </cell>
          <cell r="E83">
            <v>104</v>
          </cell>
        </row>
        <row r="84">
          <cell r="A84" t="str">
            <v>HDPE8140</v>
          </cell>
          <cell r="B84" t="str">
            <v>HDPE</v>
          </cell>
          <cell r="C84">
            <v>140</v>
          </cell>
          <cell r="D84">
            <v>8</v>
          </cell>
          <cell r="E84">
            <v>116.6</v>
          </cell>
        </row>
        <row r="85">
          <cell r="A85" t="str">
            <v>HDPE8160</v>
          </cell>
          <cell r="B85" t="str">
            <v>HDPE</v>
          </cell>
          <cell r="C85">
            <v>160</v>
          </cell>
          <cell r="D85">
            <v>8</v>
          </cell>
          <cell r="E85">
            <v>133.4</v>
          </cell>
        </row>
        <row r="86">
          <cell r="A86" t="str">
            <v>HDPE8180</v>
          </cell>
          <cell r="B86" t="str">
            <v>HDPE</v>
          </cell>
          <cell r="C86">
            <v>180</v>
          </cell>
          <cell r="D86">
            <v>8</v>
          </cell>
          <cell r="E86">
            <v>150</v>
          </cell>
        </row>
        <row r="87">
          <cell r="A87" t="str">
            <v>HDPE8200</v>
          </cell>
          <cell r="B87" t="str">
            <v>HDPE</v>
          </cell>
          <cell r="C87">
            <v>200</v>
          </cell>
          <cell r="D87">
            <v>8</v>
          </cell>
          <cell r="E87">
            <v>166.8</v>
          </cell>
        </row>
        <row r="88">
          <cell r="A88" t="str">
            <v>HDPE8225</v>
          </cell>
          <cell r="B88" t="str">
            <v>HDPE</v>
          </cell>
          <cell r="C88">
            <v>225</v>
          </cell>
          <cell r="D88">
            <v>8</v>
          </cell>
          <cell r="E88">
            <v>187.8</v>
          </cell>
        </row>
        <row r="89">
          <cell r="A89" t="str">
            <v>HDPE8250</v>
          </cell>
          <cell r="B89" t="str">
            <v>HDPE</v>
          </cell>
          <cell r="C89">
            <v>250</v>
          </cell>
          <cell r="D89">
            <v>8</v>
          </cell>
          <cell r="E89">
            <v>208.6</v>
          </cell>
        </row>
        <row r="90">
          <cell r="A90" t="str">
            <v>HDPE8280</v>
          </cell>
          <cell r="B90" t="str">
            <v>HDPE</v>
          </cell>
          <cell r="C90">
            <v>280</v>
          </cell>
          <cell r="D90">
            <v>8</v>
          </cell>
          <cell r="E90">
            <v>233.8</v>
          </cell>
        </row>
        <row r="91">
          <cell r="A91" t="str">
            <v>HDPE8315</v>
          </cell>
          <cell r="B91" t="str">
            <v>HDPE</v>
          </cell>
          <cell r="C91">
            <v>315</v>
          </cell>
          <cell r="D91">
            <v>8</v>
          </cell>
          <cell r="E91">
            <v>263</v>
          </cell>
        </row>
        <row r="92">
          <cell r="A92" t="str">
            <v>HDPE8355</v>
          </cell>
          <cell r="B92" t="str">
            <v>HDPE</v>
          </cell>
          <cell r="C92">
            <v>355</v>
          </cell>
          <cell r="D92">
            <v>8</v>
          </cell>
          <cell r="E92">
            <v>296.60000000000002</v>
          </cell>
        </row>
        <row r="93">
          <cell r="A93" t="str">
            <v>HDPE8400</v>
          </cell>
          <cell r="B93" t="str">
            <v>HDPE</v>
          </cell>
          <cell r="C93">
            <v>400</v>
          </cell>
          <cell r="D93">
            <v>8</v>
          </cell>
          <cell r="E93">
            <v>331.2</v>
          </cell>
        </row>
        <row r="94">
          <cell r="A94" t="str">
            <v>HDPE1063</v>
          </cell>
          <cell r="B94" t="str">
            <v>HDPE</v>
          </cell>
          <cell r="C94">
            <v>63</v>
          </cell>
          <cell r="D94">
            <v>10</v>
          </cell>
          <cell r="E94">
            <v>49.8</v>
          </cell>
        </row>
        <row r="95">
          <cell r="A95" t="str">
            <v>HDPE1075</v>
          </cell>
          <cell r="B95" t="str">
            <v>HDPE</v>
          </cell>
          <cell r="C95">
            <v>75</v>
          </cell>
          <cell r="D95">
            <v>10</v>
          </cell>
          <cell r="E95">
            <v>59.4</v>
          </cell>
        </row>
        <row r="96">
          <cell r="A96" t="str">
            <v>HDPE1090</v>
          </cell>
          <cell r="B96" t="str">
            <v>HDPE</v>
          </cell>
          <cell r="C96">
            <v>90</v>
          </cell>
          <cell r="D96">
            <v>10</v>
          </cell>
          <cell r="E96">
            <v>71.400000000000006</v>
          </cell>
        </row>
        <row r="97">
          <cell r="A97" t="str">
            <v>HDPE10110</v>
          </cell>
          <cell r="B97" t="str">
            <v>HDPE</v>
          </cell>
          <cell r="C97">
            <v>110</v>
          </cell>
          <cell r="D97">
            <v>10</v>
          </cell>
          <cell r="E97">
            <v>87.6</v>
          </cell>
        </row>
        <row r="98">
          <cell r="A98" t="str">
            <v>HDPE10125</v>
          </cell>
          <cell r="B98" t="str">
            <v>HDPE</v>
          </cell>
          <cell r="C98">
            <v>125</v>
          </cell>
          <cell r="D98">
            <v>10</v>
          </cell>
          <cell r="E98">
            <v>99.4</v>
          </cell>
        </row>
        <row r="99">
          <cell r="A99" t="str">
            <v>HDPE10140</v>
          </cell>
          <cell r="B99" t="str">
            <v>HDPE</v>
          </cell>
          <cell r="C99">
            <v>140</v>
          </cell>
          <cell r="D99">
            <v>10</v>
          </cell>
          <cell r="E99">
            <v>111.4</v>
          </cell>
        </row>
        <row r="100">
          <cell r="A100" t="str">
            <v>HDPE10160</v>
          </cell>
          <cell r="B100" t="str">
            <v>HDPE</v>
          </cell>
          <cell r="C100">
            <v>160</v>
          </cell>
          <cell r="D100">
            <v>10</v>
          </cell>
          <cell r="E100">
            <v>127.2</v>
          </cell>
        </row>
        <row r="101">
          <cell r="A101" t="str">
            <v>HDPE10180</v>
          </cell>
          <cell r="B101" t="str">
            <v>HDPE</v>
          </cell>
          <cell r="C101">
            <v>180</v>
          </cell>
          <cell r="D101">
            <v>10</v>
          </cell>
          <cell r="E101">
            <v>143.19999999999999</v>
          </cell>
        </row>
        <row r="102">
          <cell r="A102" t="str">
            <v>HDPE10200</v>
          </cell>
          <cell r="B102" t="str">
            <v>HDPE</v>
          </cell>
          <cell r="C102">
            <v>200</v>
          </cell>
          <cell r="D102">
            <v>10</v>
          </cell>
          <cell r="E102">
            <v>159.4</v>
          </cell>
        </row>
        <row r="103">
          <cell r="A103" t="str">
            <v>HDPE10225</v>
          </cell>
          <cell r="B103" t="str">
            <v>HDPE</v>
          </cell>
          <cell r="C103">
            <v>225</v>
          </cell>
          <cell r="D103">
            <v>10</v>
          </cell>
          <cell r="E103">
            <v>179.4</v>
          </cell>
        </row>
        <row r="104">
          <cell r="A104" t="str">
            <v>HDPE10250</v>
          </cell>
          <cell r="B104" t="str">
            <v>HDPE</v>
          </cell>
          <cell r="C104">
            <v>250</v>
          </cell>
          <cell r="D104">
            <v>10</v>
          </cell>
          <cell r="E104">
            <v>199.4</v>
          </cell>
        </row>
        <row r="105">
          <cell r="A105" t="str">
            <v>HDPE10280</v>
          </cell>
          <cell r="B105" t="str">
            <v>HDPE</v>
          </cell>
          <cell r="C105">
            <v>280</v>
          </cell>
          <cell r="D105">
            <v>10</v>
          </cell>
          <cell r="E105">
            <v>223.4</v>
          </cell>
        </row>
        <row r="106">
          <cell r="A106" t="str">
            <v>HDPE10315</v>
          </cell>
          <cell r="B106" t="str">
            <v>HDPE</v>
          </cell>
          <cell r="C106">
            <v>315</v>
          </cell>
          <cell r="D106">
            <v>10</v>
          </cell>
          <cell r="E106">
            <v>251.4</v>
          </cell>
        </row>
        <row r="107">
          <cell r="A107" t="str">
            <v>HDPE10355</v>
          </cell>
          <cell r="B107" t="str">
            <v>HDPE</v>
          </cell>
          <cell r="C107">
            <v>355</v>
          </cell>
          <cell r="D107">
            <v>10</v>
          </cell>
          <cell r="E107">
            <v>283.39999999999998</v>
          </cell>
        </row>
        <row r="108">
          <cell r="A108" t="str">
            <v>HDPE10400</v>
          </cell>
          <cell r="B108" t="str">
            <v>HDPE</v>
          </cell>
          <cell r="C108">
            <v>400</v>
          </cell>
          <cell r="D108">
            <v>10</v>
          </cell>
          <cell r="E108">
            <v>315.8</v>
          </cell>
        </row>
        <row r="109">
          <cell r="A109" t="str">
            <v>DIK780</v>
          </cell>
          <cell r="B109" t="str">
            <v>DI</v>
          </cell>
          <cell r="C109">
            <v>80</v>
          </cell>
          <cell r="D109" t="str">
            <v>K7</v>
          </cell>
          <cell r="E109">
            <v>80</v>
          </cell>
        </row>
        <row r="110">
          <cell r="A110" t="str">
            <v>DIK7100</v>
          </cell>
          <cell r="B110" t="str">
            <v>DI</v>
          </cell>
          <cell r="C110">
            <v>100</v>
          </cell>
          <cell r="D110" t="str">
            <v>K7</v>
          </cell>
          <cell r="E110">
            <v>100</v>
          </cell>
        </row>
        <row r="111">
          <cell r="A111" t="str">
            <v>DIK7125</v>
          </cell>
          <cell r="B111" t="str">
            <v>DI</v>
          </cell>
          <cell r="C111">
            <v>125</v>
          </cell>
          <cell r="D111" t="str">
            <v>K7</v>
          </cell>
          <cell r="E111">
            <v>125</v>
          </cell>
        </row>
        <row r="112">
          <cell r="A112" t="str">
            <v>DIK7150</v>
          </cell>
          <cell r="B112" t="str">
            <v>DI</v>
          </cell>
          <cell r="C112">
            <v>150</v>
          </cell>
          <cell r="D112" t="str">
            <v>K7</v>
          </cell>
          <cell r="E112">
            <v>150</v>
          </cell>
        </row>
        <row r="113">
          <cell r="A113" t="str">
            <v>DIK7200</v>
          </cell>
          <cell r="B113" t="str">
            <v>DI</v>
          </cell>
          <cell r="C113">
            <v>200</v>
          </cell>
          <cell r="D113" t="str">
            <v>K7</v>
          </cell>
          <cell r="E113">
            <v>200</v>
          </cell>
        </row>
        <row r="114">
          <cell r="A114" t="str">
            <v>DIK7250</v>
          </cell>
          <cell r="B114" t="str">
            <v>DI</v>
          </cell>
          <cell r="C114">
            <v>250</v>
          </cell>
          <cell r="D114" t="str">
            <v>K7</v>
          </cell>
          <cell r="E114">
            <v>250</v>
          </cell>
        </row>
        <row r="115">
          <cell r="A115" t="str">
            <v>DIK7300</v>
          </cell>
          <cell r="B115" t="str">
            <v>DI</v>
          </cell>
          <cell r="C115">
            <v>300</v>
          </cell>
          <cell r="D115" t="str">
            <v>K7</v>
          </cell>
          <cell r="E115">
            <v>300</v>
          </cell>
        </row>
        <row r="116">
          <cell r="A116" t="str">
            <v>DIK7350</v>
          </cell>
          <cell r="B116" t="str">
            <v>DI</v>
          </cell>
          <cell r="C116">
            <v>350</v>
          </cell>
          <cell r="D116" t="str">
            <v>K7</v>
          </cell>
          <cell r="E116">
            <v>350</v>
          </cell>
        </row>
        <row r="117">
          <cell r="A117" t="str">
            <v>DIK7400</v>
          </cell>
          <cell r="B117" t="str">
            <v>DI</v>
          </cell>
          <cell r="C117">
            <v>400</v>
          </cell>
          <cell r="D117" t="str">
            <v>K7</v>
          </cell>
          <cell r="E117">
            <v>400</v>
          </cell>
        </row>
        <row r="118">
          <cell r="A118" t="str">
            <v>DIK7450</v>
          </cell>
          <cell r="B118" t="str">
            <v>DI</v>
          </cell>
          <cell r="C118">
            <v>450</v>
          </cell>
          <cell r="D118" t="str">
            <v>K7</v>
          </cell>
          <cell r="E118">
            <v>450</v>
          </cell>
        </row>
        <row r="119">
          <cell r="A119" t="str">
            <v>DIK7500</v>
          </cell>
          <cell r="B119" t="str">
            <v>DI</v>
          </cell>
          <cell r="C119">
            <v>500</v>
          </cell>
          <cell r="D119" t="str">
            <v>K7</v>
          </cell>
          <cell r="E119">
            <v>500</v>
          </cell>
        </row>
        <row r="120">
          <cell r="A120" t="str">
            <v>DIK7600</v>
          </cell>
          <cell r="B120" t="str">
            <v>DI</v>
          </cell>
          <cell r="C120">
            <v>600</v>
          </cell>
          <cell r="D120" t="str">
            <v>K7</v>
          </cell>
          <cell r="E120">
            <v>600</v>
          </cell>
        </row>
        <row r="121">
          <cell r="A121" t="str">
            <v>DIK7700</v>
          </cell>
          <cell r="B121" t="str">
            <v>DI</v>
          </cell>
          <cell r="C121">
            <v>700</v>
          </cell>
          <cell r="D121" t="str">
            <v>K7</v>
          </cell>
          <cell r="E121">
            <v>700</v>
          </cell>
        </row>
        <row r="122">
          <cell r="A122" t="str">
            <v>DIK7800</v>
          </cell>
          <cell r="B122" t="str">
            <v>DI</v>
          </cell>
          <cell r="C122">
            <v>800</v>
          </cell>
          <cell r="D122" t="str">
            <v>K7</v>
          </cell>
          <cell r="E122">
            <v>800</v>
          </cell>
        </row>
        <row r="123">
          <cell r="A123" t="str">
            <v>DIK7900</v>
          </cell>
          <cell r="B123" t="str">
            <v>DI</v>
          </cell>
          <cell r="C123">
            <v>900</v>
          </cell>
          <cell r="D123" t="str">
            <v>K7</v>
          </cell>
          <cell r="E123">
            <v>900</v>
          </cell>
        </row>
        <row r="124">
          <cell r="A124" t="str">
            <v>DIK71000</v>
          </cell>
          <cell r="B124" t="str">
            <v>DI</v>
          </cell>
          <cell r="C124">
            <v>1000</v>
          </cell>
          <cell r="D124" t="str">
            <v>K7</v>
          </cell>
          <cell r="E124">
            <v>1000</v>
          </cell>
        </row>
        <row r="125">
          <cell r="A125" t="str">
            <v>DIK980</v>
          </cell>
          <cell r="B125" t="str">
            <v>DI</v>
          </cell>
          <cell r="C125">
            <v>80</v>
          </cell>
          <cell r="D125" t="str">
            <v>K9</v>
          </cell>
          <cell r="E125">
            <v>80</v>
          </cell>
        </row>
        <row r="126">
          <cell r="A126" t="str">
            <v>DIK9100</v>
          </cell>
          <cell r="B126" t="str">
            <v>DI</v>
          </cell>
          <cell r="C126">
            <v>100</v>
          </cell>
          <cell r="D126" t="str">
            <v>K9</v>
          </cell>
          <cell r="E126">
            <v>100</v>
          </cell>
        </row>
        <row r="127">
          <cell r="A127" t="str">
            <v>DIK9125</v>
          </cell>
          <cell r="B127" t="str">
            <v>DI</v>
          </cell>
          <cell r="C127">
            <v>125</v>
          </cell>
          <cell r="D127" t="str">
            <v>K9</v>
          </cell>
          <cell r="E127">
            <v>125</v>
          </cell>
        </row>
        <row r="128">
          <cell r="A128" t="str">
            <v>DIK9150</v>
          </cell>
          <cell r="B128" t="str">
            <v>DI</v>
          </cell>
          <cell r="C128">
            <v>150</v>
          </cell>
          <cell r="D128" t="str">
            <v>K9</v>
          </cell>
          <cell r="E128">
            <v>150</v>
          </cell>
        </row>
        <row r="129">
          <cell r="A129" t="str">
            <v>DIK9200</v>
          </cell>
          <cell r="B129" t="str">
            <v>DI</v>
          </cell>
          <cell r="C129">
            <v>200</v>
          </cell>
          <cell r="D129" t="str">
            <v>K9</v>
          </cell>
          <cell r="E129">
            <v>200</v>
          </cell>
        </row>
        <row r="130">
          <cell r="A130" t="str">
            <v>DIK9250</v>
          </cell>
          <cell r="B130" t="str">
            <v>DI</v>
          </cell>
          <cell r="C130">
            <v>250</v>
          </cell>
          <cell r="D130" t="str">
            <v>K9</v>
          </cell>
          <cell r="E130">
            <v>250</v>
          </cell>
        </row>
        <row r="131">
          <cell r="A131" t="str">
            <v>DIK9300</v>
          </cell>
          <cell r="B131" t="str">
            <v>DI</v>
          </cell>
          <cell r="C131">
            <v>300</v>
          </cell>
          <cell r="D131" t="str">
            <v>K9</v>
          </cell>
          <cell r="E131">
            <v>300</v>
          </cell>
        </row>
        <row r="132">
          <cell r="A132" t="str">
            <v>DIK9350</v>
          </cell>
          <cell r="B132" t="str">
            <v>DI</v>
          </cell>
          <cell r="C132">
            <v>350</v>
          </cell>
          <cell r="D132" t="str">
            <v>K9</v>
          </cell>
          <cell r="E132">
            <v>350</v>
          </cell>
        </row>
        <row r="133">
          <cell r="A133" t="str">
            <v>DIK9400</v>
          </cell>
          <cell r="B133" t="str">
            <v>DI</v>
          </cell>
          <cell r="C133">
            <v>400</v>
          </cell>
          <cell r="D133" t="str">
            <v>K9</v>
          </cell>
          <cell r="E133">
            <v>400</v>
          </cell>
        </row>
        <row r="134">
          <cell r="A134" t="str">
            <v>DIK9450</v>
          </cell>
          <cell r="B134" t="str">
            <v>DI</v>
          </cell>
          <cell r="C134">
            <v>450</v>
          </cell>
          <cell r="D134" t="str">
            <v>K9</v>
          </cell>
          <cell r="E134">
            <v>450</v>
          </cell>
        </row>
        <row r="135">
          <cell r="A135" t="str">
            <v>DIK9500</v>
          </cell>
          <cell r="B135" t="str">
            <v>DI</v>
          </cell>
          <cell r="C135">
            <v>500</v>
          </cell>
          <cell r="D135" t="str">
            <v>K9</v>
          </cell>
          <cell r="E135">
            <v>500</v>
          </cell>
        </row>
        <row r="136">
          <cell r="A136" t="str">
            <v>DIK9600</v>
          </cell>
          <cell r="B136" t="str">
            <v>DI</v>
          </cell>
          <cell r="C136">
            <v>600</v>
          </cell>
          <cell r="D136" t="str">
            <v>K9</v>
          </cell>
          <cell r="E136">
            <v>600</v>
          </cell>
        </row>
        <row r="137">
          <cell r="A137" t="str">
            <v>DIK9700</v>
          </cell>
          <cell r="B137" t="str">
            <v>DI</v>
          </cell>
          <cell r="C137">
            <v>700</v>
          </cell>
          <cell r="D137" t="str">
            <v>K9</v>
          </cell>
          <cell r="E137">
            <v>700</v>
          </cell>
        </row>
        <row r="138">
          <cell r="A138" t="str">
            <v>DIK9800</v>
          </cell>
          <cell r="B138" t="str">
            <v>DI</v>
          </cell>
          <cell r="C138">
            <v>800</v>
          </cell>
          <cell r="D138" t="str">
            <v>K9</v>
          </cell>
          <cell r="E138">
            <v>800</v>
          </cell>
        </row>
        <row r="139">
          <cell r="A139" t="str">
            <v>DIK9900</v>
          </cell>
          <cell r="B139" t="str">
            <v>DI</v>
          </cell>
          <cell r="C139">
            <v>900</v>
          </cell>
          <cell r="D139" t="str">
            <v>K9</v>
          </cell>
          <cell r="E139">
            <v>900</v>
          </cell>
        </row>
        <row r="140">
          <cell r="A140" t="str">
            <v>DIK91000</v>
          </cell>
          <cell r="B140" t="str">
            <v>DI</v>
          </cell>
          <cell r="C140">
            <v>1000</v>
          </cell>
          <cell r="D140" t="str">
            <v>K9</v>
          </cell>
          <cell r="E140">
            <v>1000</v>
          </cell>
        </row>
        <row r="141">
          <cell r="A141" t="str">
            <v>CILA80</v>
          </cell>
          <cell r="B141" t="str">
            <v>CI</v>
          </cell>
          <cell r="C141">
            <v>80</v>
          </cell>
          <cell r="D141" t="str">
            <v>LA</v>
          </cell>
          <cell r="E141">
            <v>80</v>
          </cell>
        </row>
        <row r="142">
          <cell r="A142" t="str">
            <v>CILA100</v>
          </cell>
          <cell r="B142" t="str">
            <v>CI</v>
          </cell>
          <cell r="C142">
            <v>100</v>
          </cell>
          <cell r="D142" t="str">
            <v>LA</v>
          </cell>
          <cell r="E142">
            <v>100</v>
          </cell>
        </row>
        <row r="143">
          <cell r="A143" t="str">
            <v>CILA125</v>
          </cell>
          <cell r="B143" t="str">
            <v>CI</v>
          </cell>
          <cell r="C143">
            <v>125</v>
          </cell>
          <cell r="D143" t="str">
            <v>LA</v>
          </cell>
          <cell r="E143">
            <v>125</v>
          </cell>
        </row>
        <row r="144">
          <cell r="A144" t="str">
            <v>CILA150</v>
          </cell>
          <cell r="B144" t="str">
            <v>CI</v>
          </cell>
          <cell r="C144">
            <v>150</v>
          </cell>
          <cell r="D144" t="str">
            <v>LA</v>
          </cell>
          <cell r="E144">
            <v>150</v>
          </cell>
        </row>
        <row r="145">
          <cell r="A145" t="str">
            <v>CILA200</v>
          </cell>
          <cell r="B145" t="str">
            <v>CI</v>
          </cell>
          <cell r="C145">
            <v>200</v>
          </cell>
          <cell r="D145" t="str">
            <v>LA</v>
          </cell>
          <cell r="E145">
            <v>200</v>
          </cell>
        </row>
        <row r="146">
          <cell r="A146" t="str">
            <v>CILA250</v>
          </cell>
          <cell r="B146" t="str">
            <v>CI</v>
          </cell>
          <cell r="C146">
            <v>250</v>
          </cell>
          <cell r="D146" t="str">
            <v>LA</v>
          </cell>
          <cell r="E146">
            <v>250</v>
          </cell>
        </row>
        <row r="147">
          <cell r="A147" t="str">
            <v>CILA300</v>
          </cell>
          <cell r="B147" t="str">
            <v>CI</v>
          </cell>
          <cell r="C147">
            <v>300</v>
          </cell>
          <cell r="D147" t="str">
            <v>LA</v>
          </cell>
          <cell r="E147">
            <v>300</v>
          </cell>
        </row>
        <row r="148">
          <cell r="A148" t="str">
            <v>CILA350</v>
          </cell>
          <cell r="B148" t="str">
            <v>CI</v>
          </cell>
          <cell r="C148">
            <v>350</v>
          </cell>
          <cell r="D148" t="str">
            <v>LA</v>
          </cell>
          <cell r="E148">
            <v>350</v>
          </cell>
        </row>
        <row r="149">
          <cell r="A149" t="str">
            <v>CILA400</v>
          </cell>
          <cell r="B149" t="str">
            <v>CI</v>
          </cell>
          <cell r="C149">
            <v>400</v>
          </cell>
          <cell r="D149" t="str">
            <v>LA</v>
          </cell>
          <cell r="E149">
            <v>400</v>
          </cell>
        </row>
        <row r="150">
          <cell r="A150" t="str">
            <v>CILA450</v>
          </cell>
          <cell r="B150" t="str">
            <v>CI</v>
          </cell>
          <cell r="C150">
            <v>450</v>
          </cell>
          <cell r="D150" t="str">
            <v>LA</v>
          </cell>
          <cell r="E150">
            <v>450</v>
          </cell>
        </row>
        <row r="151">
          <cell r="A151" t="str">
            <v>CILA500</v>
          </cell>
          <cell r="B151" t="str">
            <v>CI</v>
          </cell>
          <cell r="C151">
            <v>500</v>
          </cell>
          <cell r="D151" t="str">
            <v>LA</v>
          </cell>
          <cell r="E151">
            <v>500</v>
          </cell>
        </row>
        <row r="152">
          <cell r="A152" t="str">
            <v>CILA600</v>
          </cell>
          <cell r="B152" t="str">
            <v>CI</v>
          </cell>
          <cell r="C152">
            <v>600</v>
          </cell>
          <cell r="D152" t="str">
            <v>LA</v>
          </cell>
          <cell r="E152">
            <v>600</v>
          </cell>
        </row>
        <row r="153">
          <cell r="A153" t="str">
            <v>CILA700</v>
          </cell>
          <cell r="B153" t="str">
            <v>CI</v>
          </cell>
          <cell r="C153">
            <v>700</v>
          </cell>
          <cell r="D153" t="str">
            <v>LA</v>
          </cell>
          <cell r="E153">
            <v>700</v>
          </cell>
        </row>
        <row r="154">
          <cell r="A154" t="str">
            <v>CILA800</v>
          </cell>
          <cell r="B154" t="str">
            <v>CI</v>
          </cell>
          <cell r="C154">
            <v>800</v>
          </cell>
          <cell r="D154" t="str">
            <v>LA</v>
          </cell>
          <cell r="E154">
            <v>800</v>
          </cell>
        </row>
        <row r="155">
          <cell r="A155" t="str">
            <v>CILA900</v>
          </cell>
          <cell r="B155" t="str">
            <v>CI</v>
          </cell>
          <cell r="C155">
            <v>900</v>
          </cell>
          <cell r="D155" t="str">
            <v>LA</v>
          </cell>
          <cell r="E155">
            <v>900</v>
          </cell>
        </row>
        <row r="156">
          <cell r="A156" t="str">
            <v>CILA1000</v>
          </cell>
          <cell r="B156" t="str">
            <v>CI</v>
          </cell>
          <cell r="C156">
            <v>1000</v>
          </cell>
          <cell r="D156" t="str">
            <v>LA</v>
          </cell>
          <cell r="E156">
            <v>1000</v>
          </cell>
        </row>
        <row r="157">
          <cell r="A157" t="str">
            <v>ACCL-1580</v>
          </cell>
          <cell r="B157" t="str">
            <v>AC</v>
          </cell>
          <cell r="C157">
            <v>80</v>
          </cell>
          <cell r="D157" t="str">
            <v>CL-15</v>
          </cell>
          <cell r="E157">
            <v>80</v>
          </cell>
        </row>
        <row r="158">
          <cell r="A158" t="str">
            <v>ACCL-15100</v>
          </cell>
          <cell r="B158" t="str">
            <v>AC</v>
          </cell>
          <cell r="C158">
            <v>100</v>
          </cell>
          <cell r="D158" t="str">
            <v>CL-15</v>
          </cell>
          <cell r="E158">
            <v>100</v>
          </cell>
        </row>
        <row r="159">
          <cell r="A159" t="str">
            <v>ACCL-15125</v>
          </cell>
          <cell r="B159" t="str">
            <v>AC</v>
          </cell>
          <cell r="C159">
            <v>125</v>
          </cell>
          <cell r="D159" t="str">
            <v>CL-15</v>
          </cell>
          <cell r="E159">
            <v>125</v>
          </cell>
        </row>
        <row r="160">
          <cell r="A160" t="str">
            <v>ACCL-15150</v>
          </cell>
          <cell r="B160" t="str">
            <v>AC</v>
          </cell>
          <cell r="C160">
            <v>150</v>
          </cell>
          <cell r="D160" t="str">
            <v>CL-15</v>
          </cell>
          <cell r="E160">
            <v>150</v>
          </cell>
        </row>
        <row r="161">
          <cell r="A161" t="str">
            <v>ACCL-15200</v>
          </cell>
          <cell r="B161" t="str">
            <v>AC</v>
          </cell>
          <cell r="C161">
            <v>200</v>
          </cell>
          <cell r="D161" t="str">
            <v>CL-15</v>
          </cell>
          <cell r="E161">
            <v>200</v>
          </cell>
        </row>
        <row r="162">
          <cell r="A162" t="str">
            <v>ACCL-15250</v>
          </cell>
          <cell r="B162" t="str">
            <v>AC</v>
          </cell>
          <cell r="C162">
            <v>250</v>
          </cell>
          <cell r="D162" t="str">
            <v>CL-15</v>
          </cell>
          <cell r="E162">
            <v>250</v>
          </cell>
        </row>
        <row r="163">
          <cell r="A163" t="str">
            <v>ACCL-15300</v>
          </cell>
          <cell r="B163" t="str">
            <v>AC</v>
          </cell>
          <cell r="C163">
            <v>300</v>
          </cell>
          <cell r="D163" t="str">
            <v>CL-15</v>
          </cell>
          <cell r="E163">
            <v>300</v>
          </cell>
        </row>
        <row r="164">
          <cell r="A164" t="str">
            <v>ACCL-15350</v>
          </cell>
          <cell r="B164" t="str">
            <v>AC</v>
          </cell>
          <cell r="C164">
            <v>350</v>
          </cell>
          <cell r="D164" t="str">
            <v>CL-15</v>
          </cell>
          <cell r="E164">
            <v>350</v>
          </cell>
        </row>
        <row r="165">
          <cell r="A165" t="str">
            <v>ACCL-15400</v>
          </cell>
          <cell r="B165" t="str">
            <v>AC</v>
          </cell>
          <cell r="C165">
            <v>400</v>
          </cell>
          <cell r="D165" t="str">
            <v>CL-15</v>
          </cell>
          <cell r="E165">
            <v>400</v>
          </cell>
        </row>
        <row r="166">
          <cell r="A166" t="str">
            <v>ACCL-15450</v>
          </cell>
          <cell r="B166" t="str">
            <v>AC</v>
          </cell>
          <cell r="C166">
            <v>450</v>
          </cell>
          <cell r="D166" t="str">
            <v>CL-15</v>
          </cell>
          <cell r="E166">
            <v>450</v>
          </cell>
        </row>
        <row r="167">
          <cell r="A167" t="str">
            <v>ACCL-15500</v>
          </cell>
          <cell r="B167" t="str">
            <v>AC</v>
          </cell>
          <cell r="C167">
            <v>500</v>
          </cell>
          <cell r="D167" t="str">
            <v>CL-15</v>
          </cell>
          <cell r="E167">
            <v>500</v>
          </cell>
        </row>
        <row r="168">
          <cell r="A168" t="str">
            <v>ACCL-15600</v>
          </cell>
          <cell r="B168" t="str">
            <v>AC</v>
          </cell>
          <cell r="C168">
            <v>600</v>
          </cell>
          <cell r="D168" t="str">
            <v>CL-15</v>
          </cell>
          <cell r="E168">
            <v>600</v>
          </cell>
        </row>
        <row r="169">
          <cell r="A169" t="str">
            <v>ACCL-15700</v>
          </cell>
          <cell r="B169" t="str">
            <v>AC</v>
          </cell>
          <cell r="C169">
            <v>700</v>
          </cell>
          <cell r="D169" t="str">
            <v>CL-15</v>
          </cell>
          <cell r="E169">
            <v>700</v>
          </cell>
        </row>
        <row r="170">
          <cell r="A170" t="str">
            <v>ACCL-15800</v>
          </cell>
          <cell r="B170" t="str">
            <v>AC</v>
          </cell>
          <cell r="C170">
            <v>800</v>
          </cell>
          <cell r="D170" t="str">
            <v>CL-15</v>
          </cell>
          <cell r="E170">
            <v>800</v>
          </cell>
        </row>
        <row r="171">
          <cell r="A171" t="str">
            <v>ACCL-15900</v>
          </cell>
          <cell r="B171" t="str">
            <v>AC</v>
          </cell>
          <cell r="C171">
            <v>900</v>
          </cell>
          <cell r="D171" t="str">
            <v>CL-15</v>
          </cell>
          <cell r="E171">
            <v>900</v>
          </cell>
        </row>
        <row r="172">
          <cell r="A172" t="str">
            <v>ACCL-151000</v>
          </cell>
          <cell r="B172" t="str">
            <v>AC</v>
          </cell>
          <cell r="C172">
            <v>1000</v>
          </cell>
          <cell r="D172" t="str">
            <v>CL-15</v>
          </cell>
          <cell r="E172">
            <v>1000</v>
          </cell>
        </row>
        <row r="173">
          <cell r="A173" t="str">
            <v>ACCL-2080</v>
          </cell>
          <cell r="B173" t="str">
            <v>AC</v>
          </cell>
          <cell r="C173">
            <v>80</v>
          </cell>
          <cell r="D173" t="str">
            <v>CL-20</v>
          </cell>
          <cell r="E173">
            <v>80</v>
          </cell>
        </row>
        <row r="174">
          <cell r="A174" t="str">
            <v>ACCL-20100</v>
          </cell>
          <cell r="B174" t="str">
            <v>AC</v>
          </cell>
          <cell r="C174">
            <v>100</v>
          </cell>
          <cell r="D174" t="str">
            <v>CL-20</v>
          </cell>
          <cell r="E174">
            <v>100</v>
          </cell>
        </row>
        <row r="175">
          <cell r="A175" t="str">
            <v>ACCL-20125</v>
          </cell>
          <cell r="B175" t="str">
            <v>AC</v>
          </cell>
          <cell r="C175">
            <v>125</v>
          </cell>
          <cell r="D175" t="str">
            <v>CL-20</v>
          </cell>
          <cell r="E175">
            <v>125</v>
          </cell>
        </row>
        <row r="176">
          <cell r="A176" t="str">
            <v>ACCL-20150</v>
          </cell>
          <cell r="B176" t="str">
            <v>AC</v>
          </cell>
          <cell r="C176">
            <v>150</v>
          </cell>
          <cell r="D176" t="str">
            <v>CL-20</v>
          </cell>
          <cell r="E176">
            <v>150</v>
          </cell>
        </row>
        <row r="177">
          <cell r="A177" t="str">
            <v>ACCL-20200</v>
          </cell>
          <cell r="B177" t="str">
            <v>AC</v>
          </cell>
          <cell r="C177">
            <v>200</v>
          </cell>
          <cell r="D177" t="str">
            <v>CL-20</v>
          </cell>
          <cell r="E177">
            <v>200</v>
          </cell>
        </row>
        <row r="178">
          <cell r="A178" t="str">
            <v>ACCL-20250</v>
          </cell>
          <cell r="B178" t="str">
            <v>AC</v>
          </cell>
          <cell r="C178">
            <v>250</v>
          </cell>
          <cell r="D178" t="str">
            <v>CL-20</v>
          </cell>
          <cell r="E178">
            <v>250</v>
          </cell>
        </row>
        <row r="179">
          <cell r="A179" t="str">
            <v>ACCL-20300</v>
          </cell>
          <cell r="B179" t="str">
            <v>AC</v>
          </cell>
          <cell r="C179">
            <v>300</v>
          </cell>
          <cell r="D179" t="str">
            <v>CL-20</v>
          </cell>
          <cell r="E179">
            <v>300</v>
          </cell>
        </row>
        <row r="180">
          <cell r="A180" t="str">
            <v>ACCL-20350</v>
          </cell>
          <cell r="B180" t="str">
            <v>AC</v>
          </cell>
          <cell r="C180">
            <v>350</v>
          </cell>
          <cell r="D180" t="str">
            <v>CL-20</v>
          </cell>
          <cell r="E180">
            <v>350</v>
          </cell>
        </row>
        <row r="181">
          <cell r="A181" t="str">
            <v>ACCL-20400</v>
          </cell>
          <cell r="B181" t="str">
            <v>AC</v>
          </cell>
          <cell r="C181">
            <v>400</v>
          </cell>
          <cell r="D181" t="str">
            <v>CL-20</v>
          </cell>
          <cell r="E181">
            <v>400</v>
          </cell>
        </row>
        <row r="182">
          <cell r="A182" t="str">
            <v>ACCL-20450</v>
          </cell>
          <cell r="B182" t="str">
            <v>AC</v>
          </cell>
          <cell r="C182">
            <v>450</v>
          </cell>
          <cell r="D182" t="str">
            <v>CL-20</v>
          </cell>
          <cell r="E182">
            <v>450</v>
          </cell>
        </row>
        <row r="183">
          <cell r="A183" t="str">
            <v>ACCL-20500</v>
          </cell>
          <cell r="B183" t="str">
            <v>AC</v>
          </cell>
          <cell r="C183">
            <v>500</v>
          </cell>
          <cell r="D183" t="str">
            <v>CL-20</v>
          </cell>
          <cell r="E183">
            <v>500</v>
          </cell>
        </row>
        <row r="184">
          <cell r="A184" t="str">
            <v>ACCL-20600</v>
          </cell>
          <cell r="B184" t="str">
            <v>AC</v>
          </cell>
          <cell r="C184">
            <v>600</v>
          </cell>
          <cell r="D184" t="str">
            <v>CL-20</v>
          </cell>
          <cell r="E184">
            <v>600</v>
          </cell>
        </row>
        <row r="185">
          <cell r="A185" t="str">
            <v>ACCL-20700</v>
          </cell>
          <cell r="B185" t="str">
            <v>AC</v>
          </cell>
          <cell r="C185">
            <v>700</v>
          </cell>
          <cell r="D185" t="str">
            <v>CL-20</v>
          </cell>
          <cell r="E185">
            <v>700</v>
          </cell>
        </row>
        <row r="186">
          <cell r="A186" t="str">
            <v>ACCL-20800</v>
          </cell>
          <cell r="B186" t="str">
            <v>AC</v>
          </cell>
          <cell r="C186">
            <v>800</v>
          </cell>
          <cell r="D186" t="str">
            <v>CL-20</v>
          </cell>
          <cell r="E186">
            <v>800</v>
          </cell>
        </row>
        <row r="187">
          <cell r="A187" t="str">
            <v>ACCL-20900</v>
          </cell>
          <cell r="B187" t="str">
            <v>AC</v>
          </cell>
          <cell r="C187">
            <v>900</v>
          </cell>
          <cell r="D187" t="str">
            <v>CL-20</v>
          </cell>
          <cell r="E187">
            <v>900</v>
          </cell>
        </row>
        <row r="188">
          <cell r="A188" t="str">
            <v>ACCL-201000</v>
          </cell>
          <cell r="B188" t="str">
            <v>AC</v>
          </cell>
          <cell r="C188">
            <v>1000</v>
          </cell>
          <cell r="D188" t="str">
            <v>CL-20</v>
          </cell>
          <cell r="E188">
            <v>1000</v>
          </cell>
        </row>
        <row r="189">
          <cell r="A189" t="str">
            <v>ACCL-2580</v>
          </cell>
          <cell r="B189" t="str">
            <v>AC</v>
          </cell>
          <cell r="C189">
            <v>80</v>
          </cell>
          <cell r="D189" t="str">
            <v>CL-25</v>
          </cell>
          <cell r="E189">
            <v>80</v>
          </cell>
        </row>
        <row r="190">
          <cell r="A190" t="str">
            <v>ACCL-25100</v>
          </cell>
          <cell r="B190" t="str">
            <v>AC</v>
          </cell>
          <cell r="C190">
            <v>100</v>
          </cell>
          <cell r="D190" t="str">
            <v>CL-25</v>
          </cell>
          <cell r="E190">
            <v>100</v>
          </cell>
        </row>
        <row r="191">
          <cell r="A191" t="str">
            <v>ACCL-25125</v>
          </cell>
          <cell r="B191" t="str">
            <v>AC</v>
          </cell>
          <cell r="C191">
            <v>125</v>
          </cell>
          <cell r="D191" t="str">
            <v>CL-25</v>
          </cell>
          <cell r="E191">
            <v>125</v>
          </cell>
        </row>
        <row r="192">
          <cell r="A192" t="str">
            <v>ACCL-25150</v>
          </cell>
          <cell r="B192" t="str">
            <v>AC</v>
          </cell>
          <cell r="C192">
            <v>150</v>
          </cell>
          <cell r="D192" t="str">
            <v>CL-25</v>
          </cell>
          <cell r="E192">
            <v>150</v>
          </cell>
        </row>
        <row r="193">
          <cell r="A193" t="str">
            <v>ACCL-25200</v>
          </cell>
          <cell r="B193" t="str">
            <v>AC</v>
          </cell>
          <cell r="C193">
            <v>200</v>
          </cell>
          <cell r="D193" t="str">
            <v>CL-25</v>
          </cell>
          <cell r="E193">
            <v>200</v>
          </cell>
        </row>
        <row r="194">
          <cell r="A194" t="str">
            <v>ACCL-25250</v>
          </cell>
          <cell r="B194" t="str">
            <v>AC</v>
          </cell>
          <cell r="C194">
            <v>250</v>
          </cell>
          <cell r="D194" t="str">
            <v>CL-25</v>
          </cell>
          <cell r="E194">
            <v>250</v>
          </cell>
        </row>
        <row r="195">
          <cell r="A195" t="str">
            <v>ACCL-25300</v>
          </cell>
          <cell r="B195" t="str">
            <v>AC</v>
          </cell>
          <cell r="C195">
            <v>300</v>
          </cell>
          <cell r="D195" t="str">
            <v>CL-25</v>
          </cell>
          <cell r="E195">
            <v>300</v>
          </cell>
        </row>
        <row r="196">
          <cell r="A196" t="str">
            <v>ACCL-25350</v>
          </cell>
          <cell r="B196" t="str">
            <v>AC</v>
          </cell>
          <cell r="C196">
            <v>350</v>
          </cell>
          <cell r="D196" t="str">
            <v>CL-25</v>
          </cell>
          <cell r="E196">
            <v>350</v>
          </cell>
        </row>
        <row r="197">
          <cell r="A197" t="str">
            <v>ACCL-25400</v>
          </cell>
          <cell r="B197" t="str">
            <v>AC</v>
          </cell>
          <cell r="C197">
            <v>400</v>
          </cell>
          <cell r="D197" t="str">
            <v>CL-25</v>
          </cell>
          <cell r="E197">
            <v>400</v>
          </cell>
        </row>
        <row r="198">
          <cell r="A198" t="str">
            <v>ACCL-25450</v>
          </cell>
          <cell r="B198" t="str">
            <v>AC</v>
          </cell>
          <cell r="C198">
            <v>450</v>
          </cell>
          <cell r="D198" t="str">
            <v>CL-25</v>
          </cell>
          <cell r="E198">
            <v>450</v>
          </cell>
        </row>
        <row r="199">
          <cell r="A199" t="str">
            <v>ACCL-25500</v>
          </cell>
          <cell r="B199" t="str">
            <v>AC</v>
          </cell>
          <cell r="C199">
            <v>500</v>
          </cell>
          <cell r="D199" t="str">
            <v>CL-25</v>
          </cell>
          <cell r="E199">
            <v>500</v>
          </cell>
        </row>
        <row r="200">
          <cell r="A200" t="str">
            <v>ACCL-25600</v>
          </cell>
          <cell r="B200" t="str">
            <v>AC</v>
          </cell>
          <cell r="C200">
            <v>600</v>
          </cell>
          <cell r="D200" t="str">
            <v>CL-25</v>
          </cell>
          <cell r="E200">
            <v>600</v>
          </cell>
        </row>
        <row r="201">
          <cell r="A201" t="str">
            <v>ACCL-25700</v>
          </cell>
          <cell r="B201" t="str">
            <v>AC</v>
          </cell>
          <cell r="C201">
            <v>700</v>
          </cell>
          <cell r="D201" t="str">
            <v>CL-25</v>
          </cell>
          <cell r="E201">
            <v>700</v>
          </cell>
        </row>
        <row r="202">
          <cell r="A202" t="str">
            <v>ACCL-25800</v>
          </cell>
          <cell r="B202" t="str">
            <v>AC</v>
          </cell>
          <cell r="C202">
            <v>800</v>
          </cell>
          <cell r="D202" t="str">
            <v>CL-25</v>
          </cell>
          <cell r="E202">
            <v>800</v>
          </cell>
        </row>
        <row r="203">
          <cell r="A203" t="str">
            <v>ACCL-25900</v>
          </cell>
          <cell r="B203" t="str">
            <v>AC</v>
          </cell>
          <cell r="C203">
            <v>900</v>
          </cell>
          <cell r="D203" t="str">
            <v>CL-25</v>
          </cell>
          <cell r="E203">
            <v>900</v>
          </cell>
        </row>
        <row r="204">
          <cell r="A204" t="str">
            <v>ACCL-251000</v>
          </cell>
          <cell r="B204" t="str">
            <v>AC</v>
          </cell>
          <cell r="C204">
            <v>1000</v>
          </cell>
          <cell r="D204" t="str">
            <v>CL-25</v>
          </cell>
          <cell r="E204">
            <v>1000</v>
          </cell>
        </row>
        <row r="205">
          <cell r="A205" t="str">
            <v>BWSC12350</v>
          </cell>
          <cell r="B205" t="str">
            <v>BWSC</v>
          </cell>
          <cell r="C205">
            <v>350</v>
          </cell>
          <cell r="D205">
            <v>12</v>
          </cell>
          <cell r="E205">
            <v>350</v>
          </cell>
        </row>
        <row r="206">
          <cell r="A206" t="str">
            <v>BWSC12400</v>
          </cell>
          <cell r="B206" t="str">
            <v>BWSC</v>
          </cell>
          <cell r="C206">
            <v>400</v>
          </cell>
          <cell r="D206">
            <v>12</v>
          </cell>
          <cell r="E206">
            <v>400</v>
          </cell>
        </row>
        <row r="207">
          <cell r="A207" t="str">
            <v>BWSC12450</v>
          </cell>
          <cell r="B207" t="str">
            <v>BWSC</v>
          </cell>
          <cell r="C207">
            <v>450</v>
          </cell>
          <cell r="D207">
            <v>12</v>
          </cell>
          <cell r="E207">
            <v>450</v>
          </cell>
        </row>
        <row r="208">
          <cell r="A208" t="str">
            <v>BWSC12500</v>
          </cell>
          <cell r="B208" t="str">
            <v>BWSC</v>
          </cell>
          <cell r="C208">
            <v>500</v>
          </cell>
          <cell r="D208">
            <v>12</v>
          </cell>
          <cell r="E208">
            <v>500</v>
          </cell>
        </row>
        <row r="209">
          <cell r="A209" t="str">
            <v>BWSC12600</v>
          </cell>
          <cell r="B209" t="str">
            <v>BWSC</v>
          </cell>
          <cell r="C209">
            <v>600</v>
          </cell>
          <cell r="D209">
            <v>12</v>
          </cell>
          <cell r="E209">
            <v>600</v>
          </cell>
        </row>
        <row r="210">
          <cell r="A210" t="str">
            <v>BWSC12700</v>
          </cell>
          <cell r="B210" t="str">
            <v>BWSC</v>
          </cell>
          <cell r="C210">
            <v>700</v>
          </cell>
          <cell r="D210">
            <v>12</v>
          </cell>
          <cell r="E210">
            <v>700</v>
          </cell>
        </row>
        <row r="211">
          <cell r="A211" t="str">
            <v>BWSC12800</v>
          </cell>
          <cell r="B211" t="str">
            <v>BWSC</v>
          </cell>
          <cell r="C211">
            <v>800</v>
          </cell>
          <cell r="D211">
            <v>12</v>
          </cell>
          <cell r="E211">
            <v>800</v>
          </cell>
        </row>
        <row r="212">
          <cell r="A212" t="str">
            <v>BWSC12900</v>
          </cell>
          <cell r="B212" t="str">
            <v>BWSC</v>
          </cell>
          <cell r="C212">
            <v>900</v>
          </cell>
          <cell r="D212">
            <v>12</v>
          </cell>
          <cell r="E212">
            <v>900</v>
          </cell>
        </row>
        <row r="213">
          <cell r="A213" t="str">
            <v>BWSC121000</v>
          </cell>
          <cell r="B213" t="str">
            <v>BWSC</v>
          </cell>
          <cell r="C213">
            <v>1000</v>
          </cell>
          <cell r="D213">
            <v>12</v>
          </cell>
          <cell r="E213">
            <v>1000</v>
          </cell>
        </row>
        <row r="214">
          <cell r="A214" t="str">
            <v>BWSC14350</v>
          </cell>
          <cell r="B214" t="str">
            <v>BWSC</v>
          </cell>
          <cell r="C214">
            <v>350</v>
          </cell>
          <cell r="D214">
            <v>14</v>
          </cell>
          <cell r="E214">
            <v>350</v>
          </cell>
        </row>
        <row r="215">
          <cell r="A215" t="str">
            <v>BWSC14400</v>
          </cell>
          <cell r="B215" t="str">
            <v>BWSC</v>
          </cell>
          <cell r="C215">
            <v>400</v>
          </cell>
          <cell r="D215">
            <v>14</v>
          </cell>
          <cell r="E215">
            <v>400</v>
          </cell>
        </row>
        <row r="216">
          <cell r="A216" t="str">
            <v>BWSC14450</v>
          </cell>
          <cell r="B216" t="str">
            <v>BWSC</v>
          </cell>
          <cell r="C216">
            <v>450</v>
          </cell>
          <cell r="D216">
            <v>14</v>
          </cell>
          <cell r="E216">
            <v>450</v>
          </cell>
        </row>
        <row r="217">
          <cell r="A217" t="str">
            <v>BWSC14500</v>
          </cell>
          <cell r="B217" t="str">
            <v>BWSC</v>
          </cell>
          <cell r="C217">
            <v>500</v>
          </cell>
          <cell r="D217">
            <v>14</v>
          </cell>
          <cell r="E217">
            <v>500</v>
          </cell>
        </row>
        <row r="218">
          <cell r="A218" t="str">
            <v>BWSC14600</v>
          </cell>
          <cell r="B218" t="str">
            <v>BWSC</v>
          </cell>
          <cell r="C218">
            <v>600</v>
          </cell>
          <cell r="D218">
            <v>14</v>
          </cell>
          <cell r="E218">
            <v>600</v>
          </cell>
        </row>
        <row r="219">
          <cell r="A219" t="str">
            <v>BWSC14700</v>
          </cell>
          <cell r="B219" t="str">
            <v>BWSC</v>
          </cell>
          <cell r="C219">
            <v>700</v>
          </cell>
          <cell r="D219">
            <v>14</v>
          </cell>
          <cell r="E219">
            <v>700</v>
          </cell>
        </row>
        <row r="220">
          <cell r="A220" t="str">
            <v>BWSC14800</v>
          </cell>
          <cell r="B220" t="str">
            <v>BWSC</v>
          </cell>
          <cell r="C220">
            <v>800</v>
          </cell>
          <cell r="D220">
            <v>14</v>
          </cell>
          <cell r="E220">
            <v>800</v>
          </cell>
        </row>
        <row r="221">
          <cell r="A221" t="str">
            <v>BWSC14900</v>
          </cell>
          <cell r="B221" t="str">
            <v>BWSC</v>
          </cell>
          <cell r="C221">
            <v>900</v>
          </cell>
          <cell r="D221">
            <v>14</v>
          </cell>
          <cell r="E221">
            <v>900</v>
          </cell>
        </row>
        <row r="222">
          <cell r="A222" t="str">
            <v>BWSC141000</v>
          </cell>
          <cell r="B222" t="str">
            <v>BWSC</v>
          </cell>
          <cell r="C222">
            <v>1000</v>
          </cell>
          <cell r="D222">
            <v>14</v>
          </cell>
          <cell r="E222">
            <v>1000</v>
          </cell>
        </row>
        <row r="223">
          <cell r="A223" t="str">
            <v>BWSC16350</v>
          </cell>
          <cell r="B223" t="str">
            <v>BWSC</v>
          </cell>
          <cell r="C223">
            <v>350</v>
          </cell>
          <cell r="D223">
            <v>16</v>
          </cell>
          <cell r="E223">
            <v>350</v>
          </cell>
        </row>
        <row r="224">
          <cell r="A224" t="str">
            <v>BWSC16400</v>
          </cell>
          <cell r="B224" t="str">
            <v>BWSC</v>
          </cell>
          <cell r="C224">
            <v>400</v>
          </cell>
          <cell r="D224">
            <v>16</v>
          </cell>
          <cell r="E224">
            <v>400</v>
          </cell>
        </row>
        <row r="225">
          <cell r="A225" t="str">
            <v>BWSC16450</v>
          </cell>
          <cell r="B225" t="str">
            <v>BWSC</v>
          </cell>
          <cell r="C225">
            <v>450</v>
          </cell>
          <cell r="D225">
            <v>16</v>
          </cell>
          <cell r="E225">
            <v>450</v>
          </cell>
        </row>
        <row r="226">
          <cell r="A226" t="str">
            <v>BWSC16500</v>
          </cell>
          <cell r="B226" t="str">
            <v>BWSC</v>
          </cell>
          <cell r="C226">
            <v>500</v>
          </cell>
          <cell r="D226">
            <v>16</v>
          </cell>
          <cell r="E226">
            <v>500</v>
          </cell>
        </row>
        <row r="227">
          <cell r="A227" t="str">
            <v>BWSC16600</v>
          </cell>
          <cell r="B227" t="str">
            <v>BWSC</v>
          </cell>
          <cell r="C227">
            <v>600</v>
          </cell>
          <cell r="D227">
            <v>16</v>
          </cell>
          <cell r="E227">
            <v>600</v>
          </cell>
        </row>
        <row r="228">
          <cell r="A228" t="str">
            <v>BWSC16700</v>
          </cell>
          <cell r="B228" t="str">
            <v>BWSC</v>
          </cell>
          <cell r="C228">
            <v>700</v>
          </cell>
          <cell r="D228">
            <v>16</v>
          </cell>
          <cell r="E228">
            <v>700</v>
          </cell>
        </row>
        <row r="229">
          <cell r="A229" t="str">
            <v>BWSC16800</v>
          </cell>
          <cell r="B229" t="str">
            <v>BWSC</v>
          </cell>
          <cell r="C229">
            <v>800</v>
          </cell>
          <cell r="D229">
            <v>16</v>
          </cell>
          <cell r="E229">
            <v>800</v>
          </cell>
        </row>
        <row r="230">
          <cell r="A230" t="str">
            <v>BWSC16900</v>
          </cell>
          <cell r="B230" t="str">
            <v>BWSC</v>
          </cell>
          <cell r="C230">
            <v>900</v>
          </cell>
          <cell r="D230">
            <v>16</v>
          </cell>
          <cell r="E230">
            <v>900</v>
          </cell>
        </row>
        <row r="231">
          <cell r="A231" t="str">
            <v>BWSC161000</v>
          </cell>
          <cell r="B231" t="str">
            <v>BWSC</v>
          </cell>
          <cell r="C231">
            <v>1000</v>
          </cell>
          <cell r="D231">
            <v>16</v>
          </cell>
          <cell r="E231">
            <v>1000</v>
          </cell>
        </row>
        <row r="232">
          <cell r="A232" t="str">
            <v>BWSC18350</v>
          </cell>
          <cell r="B232" t="str">
            <v>BWSC</v>
          </cell>
          <cell r="C232">
            <v>350</v>
          </cell>
          <cell r="D232">
            <v>18</v>
          </cell>
          <cell r="E232">
            <v>350</v>
          </cell>
        </row>
        <row r="233">
          <cell r="A233" t="str">
            <v>BWSC18400</v>
          </cell>
          <cell r="B233" t="str">
            <v>BWSC</v>
          </cell>
          <cell r="C233">
            <v>400</v>
          </cell>
          <cell r="D233">
            <v>18</v>
          </cell>
          <cell r="E233">
            <v>400</v>
          </cell>
        </row>
        <row r="234">
          <cell r="A234" t="str">
            <v>BWSC18450</v>
          </cell>
          <cell r="B234" t="str">
            <v>BWSC</v>
          </cell>
          <cell r="C234">
            <v>450</v>
          </cell>
          <cell r="D234">
            <v>18</v>
          </cell>
          <cell r="E234">
            <v>450</v>
          </cell>
        </row>
        <row r="235">
          <cell r="A235" t="str">
            <v>BWSC18500</v>
          </cell>
          <cell r="B235" t="str">
            <v>BWSC</v>
          </cell>
          <cell r="C235">
            <v>500</v>
          </cell>
          <cell r="D235">
            <v>18</v>
          </cell>
          <cell r="E235">
            <v>500</v>
          </cell>
        </row>
        <row r="236">
          <cell r="A236" t="str">
            <v>BWSC18600</v>
          </cell>
          <cell r="B236" t="str">
            <v>BWSC</v>
          </cell>
          <cell r="C236">
            <v>600</v>
          </cell>
          <cell r="D236">
            <v>18</v>
          </cell>
          <cell r="E236">
            <v>600</v>
          </cell>
        </row>
        <row r="237">
          <cell r="A237" t="str">
            <v>BWSC18700</v>
          </cell>
          <cell r="B237" t="str">
            <v>BWSC</v>
          </cell>
          <cell r="C237">
            <v>700</v>
          </cell>
          <cell r="D237">
            <v>18</v>
          </cell>
          <cell r="E237">
            <v>700</v>
          </cell>
        </row>
        <row r="238">
          <cell r="A238" t="str">
            <v>BWSC18800</v>
          </cell>
          <cell r="B238" t="str">
            <v>BWSC</v>
          </cell>
          <cell r="C238">
            <v>800</v>
          </cell>
          <cell r="D238">
            <v>18</v>
          </cell>
          <cell r="E238">
            <v>800</v>
          </cell>
        </row>
        <row r="239">
          <cell r="A239" t="str">
            <v>BWSC18900</v>
          </cell>
          <cell r="B239" t="str">
            <v>BWSC</v>
          </cell>
          <cell r="C239">
            <v>900</v>
          </cell>
          <cell r="D239">
            <v>18</v>
          </cell>
          <cell r="E239">
            <v>900</v>
          </cell>
        </row>
        <row r="240">
          <cell r="A240" t="str">
            <v>BWSC181000</v>
          </cell>
          <cell r="B240" t="str">
            <v>BWSC</v>
          </cell>
          <cell r="C240">
            <v>1000</v>
          </cell>
          <cell r="D240">
            <v>18</v>
          </cell>
          <cell r="E240">
            <v>1000</v>
          </cell>
        </row>
        <row r="241">
          <cell r="A241" t="str">
            <v>BWSC20350</v>
          </cell>
          <cell r="B241" t="str">
            <v>BWSC</v>
          </cell>
          <cell r="C241">
            <v>350</v>
          </cell>
          <cell r="D241">
            <v>20</v>
          </cell>
          <cell r="E241">
            <v>350</v>
          </cell>
        </row>
        <row r="242">
          <cell r="A242" t="str">
            <v>BWSC20400</v>
          </cell>
          <cell r="B242" t="str">
            <v>BWSC</v>
          </cell>
          <cell r="C242">
            <v>400</v>
          </cell>
          <cell r="D242">
            <v>20</v>
          </cell>
          <cell r="E242">
            <v>400</v>
          </cell>
        </row>
        <row r="243">
          <cell r="A243" t="str">
            <v>BWSC20450</v>
          </cell>
          <cell r="B243" t="str">
            <v>BWSC</v>
          </cell>
          <cell r="C243">
            <v>450</v>
          </cell>
          <cell r="D243">
            <v>20</v>
          </cell>
          <cell r="E243">
            <v>450</v>
          </cell>
        </row>
        <row r="244">
          <cell r="A244" t="str">
            <v>BWSC20500</v>
          </cell>
          <cell r="B244" t="str">
            <v>BWSC</v>
          </cell>
          <cell r="C244">
            <v>500</v>
          </cell>
          <cell r="D244">
            <v>20</v>
          </cell>
          <cell r="E244">
            <v>500</v>
          </cell>
        </row>
        <row r="245">
          <cell r="A245" t="str">
            <v>BWSC20600</v>
          </cell>
          <cell r="B245" t="str">
            <v>BWSC</v>
          </cell>
          <cell r="C245">
            <v>600</v>
          </cell>
          <cell r="D245">
            <v>20</v>
          </cell>
          <cell r="E245">
            <v>600</v>
          </cell>
        </row>
        <row r="246">
          <cell r="A246" t="str">
            <v>BWSC20700</v>
          </cell>
          <cell r="B246" t="str">
            <v>BWSC</v>
          </cell>
          <cell r="C246">
            <v>700</v>
          </cell>
          <cell r="D246">
            <v>20</v>
          </cell>
          <cell r="E246">
            <v>700</v>
          </cell>
        </row>
        <row r="247">
          <cell r="A247" t="str">
            <v>BWSC20800</v>
          </cell>
          <cell r="B247" t="str">
            <v>BWSC</v>
          </cell>
          <cell r="C247">
            <v>800</v>
          </cell>
          <cell r="D247">
            <v>20</v>
          </cell>
          <cell r="E247">
            <v>800</v>
          </cell>
        </row>
        <row r="248">
          <cell r="A248" t="str">
            <v>BWSC20900</v>
          </cell>
          <cell r="B248" t="str">
            <v>BWSC</v>
          </cell>
          <cell r="C248">
            <v>900</v>
          </cell>
          <cell r="D248">
            <v>20</v>
          </cell>
          <cell r="E248">
            <v>900</v>
          </cell>
        </row>
        <row r="249">
          <cell r="A249" t="str">
            <v>BWSC201000</v>
          </cell>
          <cell r="B249" t="str">
            <v>BWSC</v>
          </cell>
          <cell r="C249">
            <v>1000</v>
          </cell>
          <cell r="D249">
            <v>20</v>
          </cell>
          <cell r="E249">
            <v>1000</v>
          </cell>
        </row>
        <row r="250">
          <cell r="A250" t="str">
            <v>BWSC22350</v>
          </cell>
          <cell r="B250" t="str">
            <v>BWSC</v>
          </cell>
          <cell r="C250">
            <v>350</v>
          </cell>
          <cell r="D250">
            <v>22</v>
          </cell>
          <cell r="E250">
            <v>350</v>
          </cell>
        </row>
        <row r="251">
          <cell r="A251" t="str">
            <v>BWSC22400</v>
          </cell>
          <cell r="B251" t="str">
            <v>BWSC</v>
          </cell>
          <cell r="C251">
            <v>400</v>
          </cell>
          <cell r="D251">
            <v>22</v>
          </cell>
          <cell r="E251">
            <v>400</v>
          </cell>
        </row>
        <row r="252">
          <cell r="A252" t="str">
            <v>BWSC22450</v>
          </cell>
          <cell r="B252" t="str">
            <v>BWSC</v>
          </cell>
          <cell r="C252">
            <v>450</v>
          </cell>
          <cell r="D252">
            <v>22</v>
          </cell>
          <cell r="E252">
            <v>450</v>
          </cell>
        </row>
        <row r="253">
          <cell r="A253" t="str">
            <v>BWSC22500</v>
          </cell>
          <cell r="B253" t="str">
            <v>BWSC</v>
          </cell>
          <cell r="C253">
            <v>500</v>
          </cell>
          <cell r="D253">
            <v>22</v>
          </cell>
          <cell r="E253">
            <v>500</v>
          </cell>
        </row>
        <row r="254">
          <cell r="A254" t="str">
            <v>BWSC22600</v>
          </cell>
          <cell r="B254" t="str">
            <v>BWSC</v>
          </cell>
          <cell r="C254">
            <v>600</v>
          </cell>
          <cell r="D254">
            <v>22</v>
          </cell>
          <cell r="E254">
            <v>600</v>
          </cell>
        </row>
        <row r="255">
          <cell r="A255" t="str">
            <v>BWSC22700</v>
          </cell>
          <cell r="B255" t="str">
            <v>BWSC</v>
          </cell>
          <cell r="C255">
            <v>700</v>
          </cell>
          <cell r="D255">
            <v>22</v>
          </cell>
          <cell r="E255">
            <v>700</v>
          </cell>
        </row>
        <row r="256">
          <cell r="A256" t="str">
            <v>BWSC22800</v>
          </cell>
          <cell r="B256" t="str">
            <v>BWSC</v>
          </cell>
          <cell r="C256">
            <v>800</v>
          </cell>
          <cell r="D256">
            <v>22</v>
          </cell>
          <cell r="E256">
            <v>800</v>
          </cell>
        </row>
        <row r="257">
          <cell r="A257" t="str">
            <v>BWSC22900</v>
          </cell>
          <cell r="B257" t="str">
            <v>BWSC</v>
          </cell>
          <cell r="C257">
            <v>900</v>
          </cell>
          <cell r="D257">
            <v>22</v>
          </cell>
          <cell r="E257">
            <v>900</v>
          </cell>
        </row>
        <row r="258">
          <cell r="A258" t="str">
            <v>BWSC221000</v>
          </cell>
          <cell r="B258" t="str">
            <v>BWSC</v>
          </cell>
          <cell r="C258">
            <v>1000</v>
          </cell>
          <cell r="D258">
            <v>22</v>
          </cell>
          <cell r="E258">
            <v>1000</v>
          </cell>
        </row>
        <row r="259">
          <cell r="A259" t="str">
            <v>BWSC24350</v>
          </cell>
          <cell r="B259" t="str">
            <v>BWSC</v>
          </cell>
          <cell r="C259">
            <v>350</v>
          </cell>
          <cell r="D259">
            <v>24</v>
          </cell>
          <cell r="E259">
            <v>350</v>
          </cell>
        </row>
        <row r="260">
          <cell r="A260" t="str">
            <v>BWSC24400</v>
          </cell>
          <cell r="B260" t="str">
            <v>BWSC</v>
          </cell>
          <cell r="C260">
            <v>400</v>
          </cell>
          <cell r="D260">
            <v>24</v>
          </cell>
          <cell r="E260">
            <v>400</v>
          </cell>
        </row>
        <row r="261">
          <cell r="A261" t="str">
            <v>BWSC24450</v>
          </cell>
          <cell r="B261" t="str">
            <v>BWSC</v>
          </cell>
          <cell r="C261">
            <v>450</v>
          </cell>
          <cell r="D261">
            <v>24</v>
          </cell>
          <cell r="E261">
            <v>450</v>
          </cell>
        </row>
        <row r="262">
          <cell r="A262" t="str">
            <v>BWSC24500</v>
          </cell>
          <cell r="B262" t="str">
            <v>BWSC</v>
          </cell>
          <cell r="C262">
            <v>500</v>
          </cell>
          <cell r="D262">
            <v>24</v>
          </cell>
          <cell r="E262">
            <v>500</v>
          </cell>
        </row>
        <row r="263">
          <cell r="A263" t="str">
            <v>BWSC24600</v>
          </cell>
          <cell r="B263" t="str">
            <v>BWSC</v>
          </cell>
          <cell r="C263">
            <v>600</v>
          </cell>
          <cell r="D263">
            <v>24</v>
          </cell>
          <cell r="E263">
            <v>600</v>
          </cell>
        </row>
        <row r="264">
          <cell r="A264" t="str">
            <v>BWSC24700</v>
          </cell>
          <cell r="B264" t="str">
            <v>BWSC</v>
          </cell>
          <cell r="C264">
            <v>700</v>
          </cell>
          <cell r="D264">
            <v>24</v>
          </cell>
          <cell r="E264">
            <v>700</v>
          </cell>
        </row>
        <row r="265">
          <cell r="A265" t="str">
            <v>BWSC24800</v>
          </cell>
          <cell r="B265" t="str">
            <v>BWSC</v>
          </cell>
          <cell r="C265">
            <v>800</v>
          </cell>
          <cell r="D265">
            <v>24</v>
          </cell>
          <cell r="E265">
            <v>800</v>
          </cell>
        </row>
        <row r="266">
          <cell r="A266" t="str">
            <v>BWSC24900</v>
          </cell>
          <cell r="B266" t="str">
            <v>BWSC</v>
          </cell>
          <cell r="C266">
            <v>900</v>
          </cell>
          <cell r="D266">
            <v>24</v>
          </cell>
          <cell r="E266">
            <v>900</v>
          </cell>
        </row>
        <row r="267">
          <cell r="A267" t="str">
            <v>BWSC241000</v>
          </cell>
          <cell r="B267" t="str">
            <v>BWSC</v>
          </cell>
          <cell r="C267">
            <v>1000</v>
          </cell>
          <cell r="D267">
            <v>24</v>
          </cell>
          <cell r="E267">
            <v>1000</v>
          </cell>
        </row>
        <row r="268">
          <cell r="A268" t="str">
            <v>BWSC26350</v>
          </cell>
          <cell r="B268" t="str">
            <v>BWSC</v>
          </cell>
          <cell r="C268">
            <v>350</v>
          </cell>
          <cell r="D268">
            <v>26</v>
          </cell>
          <cell r="E268">
            <v>350</v>
          </cell>
        </row>
        <row r="269">
          <cell r="A269" t="str">
            <v>BWSC26400</v>
          </cell>
          <cell r="B269" t="str">
            <v>BWSC</v>
          </cell>
          <cell r="C269">
            <v>400</v>
          </cell>
          <cell r="D269">
            <v>26</v>
          </cell>
          <cell r="E269">
            <v>400</v>
          </cell>
        </row>
        <row r="270">
          <cell r="A270" t="str">
            <v>BWSC26450</v>
          </cell>
          <cell r="B270" t="str">
            <v>BWSC</v>
          </cell>
          <cell r="C270">
            <v>450</v>
          </cell>
          <cell r="D270">
            <v>26</v>
          </cell>
          <cell r="E270">
            <v>450</v>
          </cell>
        </row>
        <row r="271">
          <cell r="A271" t="str">
            <v>BWSC26500</v>
          </cell>
          <cell r="B271" t="str">
            <v>BWSC</v>
          </cell>
          <cell r="C271">
            <v>500</v>
          </cell>
          <cell r="D271">
            <v>26</v>
          </cell>
          <cell r="E271">
            <v>500</v>
          </cell>
        </row>
        <row r="272">
          <cell r="A272" t="str">
            <v>BWSC26600</v>
          </cell>
          <cell r="B272" t="str">
            <v>BWSC</v>
          </cell>
          <cell r="C272">
            <v>600</v>
          </cell>
          <cell r="D272">
            <v>26</v>
          </cell>
          <cell r="E272">
            <v>600</v>
          </cell>
        </row>
        <row r="273">
          <cell r="A273" t="str">
            <v>BWSC26700</v>
          </cell>
          <cell r="B273" t="str">
            <v>BWSC</v>
          </cell>
          <cell r="C273">
            <v>700</v>
          </cell>
          <cell r="D273">
            <v>26</v>
          </cell>
          <cell r="E273">
            <v>700</v>
          </cell>
        </row>
        <row r="274">
          <cell r="A274" t="str">
            <v>BWSC26800</v>
          </cell>
          <cell r="B274" t="str">
            <v>BWSC</v>
          </cell>
          <cell r="C274">
            <v>800</v>
          </cell>
          <cell r="D274">
            <v>26</v>
          </cell>
          <cell r="E274">
            <v>800</v>
          </cell>
        </row>
        <row r="275">
          <cell r="A275" t="str">
            <v>BWSC26900</v>
          </cell>
          <cell r="B275" t="str">
            <v>BWSC</v>
          </cell>
          <cell r="C275">
            <v>900</v>
          </cell>
          <cell r="D275">
            <v>26</v>
          </cell>
          <cell r="E275">
            <v>900</v>
          </cell>
        </row>
        <row r="276">
          <cell r="A276" t="str">
            <v>BWSC261000</v>
          </cell>
          <cell r="B276" t="str">
            <v>BWSC</v>
          </cell>
          <cell r="C276">
            <v>1000</v>
          </cell>
          <cell r="D276">
            <v>26</v>
          </cell>
          <cell r="E276">
            <v>1000</v>
          </cell>
        </row>
        <row r="277">
          <cell r="A277" t="str">
            <v>BWSC28350</v>
          </cell>
          <cell r="B277" t="str">
            <v>BWSC</v>
          </cell>
          <cell r="C277">
            <v>350</v>
          </cell>
          <cell r="D277">
            <v>28</v>
          </cell>
          <cell r="E277">
            <v>350</v>
          </cell>
        </row>
        <row r="278">
          <cell r="A278" t="str">
            <v>BWSC28400</v>
          </cell>
          <cell r="B278" t="str">
            <v>BWSC</v>
          </cell>
          <cell r="C278">
            <v>400</v>
          </cell>
          <cell r="D278">
            <v>28</v>
          </cell>
          <cell r="E278">
            <v>400</v>
          </cell>
        </row>
        <row r="279">
          <cell r="A279" t="str">
            <v>BWSC28450</v>
          </cell>
          <cell r="B279" t="str">
            <v>BWSC</v>
          </cell>
          <cell r="C279">
            <v>450</v>
          </cell>
          <cell r="D279">
            <v>28</v>
          </cell>
          <cell r="E279">
            <v>450</v>
          </cell>
        </row>
        <row r="280">
          <cell r="A280" t="str">
            <v>BWSC28500</v>
          </cell>
          <cell r="B280" t="str">
            <v>BWSC</v>
          </cell>
          <cell r="C280">
            <v>500</v>
          </cell>
          <cell r="D280">
            <v>28</v>
          </cell>
          <cell r="E280">
            <v>500</v>
          </cell>
        </row>
        <row r="281">
          <cell r="A281" t="str">
            <v>BWSC28600</v>
          </cell>
          <cell r="B281" t="str">
            <v>BWSC</v>
          </cell>
          <cell r="C281">
            <v>600</v>
          </cell>
          <cell r="D281">
            <v>28</v>
          </cell>
          <cell r="E281">
            <v>600</v>
          </cell>
        </row>
        <row r="282">
          <cell r="A282" t="str">
            <v>BWSC28700</v>
          </cell>
          <cell r="B282" t="str">
            <v>BWSC</v>
          </cell>
          <cell r="C282">
            <v>700</v>
          </cell>
          <cell r="D282">
            <v>28</v>
          </cell>
          <cell r="E282">
            <v>700</v>
          </cell>
        </row>
        <row r="283">
          <cell r="A283" t="str">
            <v>BWSC28800</v>
          </cell>
          <cell r="B283" t="str">
            <v>BWSC</v>
          </cell>
          <cell r="C283">
            <v>800</v>
          </cell>
          <cell r="D283">
            <v>28</v>
          </cell>
          <cell r="E283">
            <v>800</v>
          </cell>
        </row>
        <row r="284">
          <cell r="A284" t="str">
            <v>BWSC28900</v>
          </cell>
          <cell r="B284" t="str">
            <v>BWSC</v>
          </cell>
          <cell r="C284">
            <v>900</v>
          </cell>
          <cell r="D284">
            <v>28</v>
          </cell>
          <cell r="E284">
            <v>900</v>
          </cell>
        </row>
        <row r="285">
          <cell r="A285" t="str">
            <v>BWSC281000</v>
          </cell>
          <cell r="B285" t="str">
            <v>BWSC</v>
          </cell>
          <cell r="C285">
            <v>1000</v>
          </cell>
          <cell r="D285">
            <v>28</v>
          </cell>
          <cell r="E285">
            <v>1000</v>
          </cell>
        </row>
        <row r="286">
          <cell r="A286" t="str">
            <v>BWSC30350</v>
          </cell>
          <cell r="B286" t="str">
            <v>BWSC</v>
          </cell>
          <cell r="C286">
            <v>350</v>
          </cell>
          <cell r="D286">
            <v>30</v>
          </cell>
          <cell r="E286">
            <v>350</v>
          </cell>
        </row>
        <row r="287">
          <cell r="A287" t="str">
            <v>BWSC30400</v>
          </cell>
          <cell r="B287" t="str">
            <v>BWSC</v>
          </cell>
          <cell r="C287">
            <v>400</v>
          </cell>
          <cell r="D287">
            <v>30</v>
          </cell>
          <cell r="E287">
            <v>400</v>
          </cell>
        </row>
        <row r="288">
          <cell r="A288" t="str">
            <v>BWSC30450</v>
          </cell>
          <cell r="B288" t="str">
            <v>BWSC</v>
          </cell>
          <cell r="C288">
            <v>450</v>
          </cell>
          <cell r="D288">
            <v>30</v>
          </cell>
          <cell r="E288">
            <v>450</v>
          </cell>
        </row>
        <row r="289">
          <cell r="A289" t="str">
            <v>BWSC30500</v>
          </cell>
          <cell r="B289" t="str">
            <v>BWSC</v>
          </cell>
          <cell r="C289">
            <v>500</v>
          </cell>
          <cell r="D289">
            <v>30</v>
          </cell>
          <cell r="E289">
            <v>500</v>
          </cell>
        </row>
        <row r="290">
          <cell r="A290" t="str">
            <v>BWSC30600</v>
          </cell>
          <cell r="B290" t="str">
            <v>BWSC</v>
          </cell>
          <cell r="C290">
            <v>600</v>
          </cell>
          <cell r="D290">
            <v>30</v>
          </cell>
          <cell r="E290">
            <v>600</v>
          </cell>
        </row>
        <row r="291">
          <cell r="A291" t="str">
            <v>BWSC30700</v>
          </cell>
          <cell r="B291" t="str">
            <v>BWSC</v>
          </cell>
          <cell r="C291">
            <v>700</v>
          </cell>
          <cell r="D291">
            <v>30</v>
          </cell>
          <cell r="E291">
            <v>700</v>
          </cell>
        </row>
        <row r="292">
          <cell r="A292" t="str">
            <v>BWSC30800</v>
          </cell>
          <cell r="B292" t="str">
            <v>BWSC</v>
          </cell>
          <cell r="C292">
            <v>800</v>
          </cell>
          <cell r="D292">
            <v>30</v>
          </cell>
          <cell r="E292">
            <v>800</v>
          </cell>
        </row>
        <row r="293">
          <cell r="A293" t="str">
            <v>BWSC30900</v>
          </cell>
          <cell r="B293" t="str">
            <v>BWSC</v>
          </cell>
          <cell r="C293">
            <v>900</v>
          </cell>
          <cell r="D293">
            <v>30</v>
          </cell>
          <cell r="E293">
            <v>900</v>
          </cell>
        </row>
        <row r="294">
          <cell r="A294" t="str">
            <v>BWSC301000</v>
          </cell>
          <cell r="B294" t="str">
            <v>BWSC</v>
          </cell>
          <cell r="C294">
            <v>1000</v>
          </cell>
          <cell r="D294">
            <v>30</v>
          </cell>
          <cell r="E294">
            <v>1000</v>
          </cell>
        </row>
        <row r="295">
          <cell r="A295" t="str">
            <v>GRP3350</v>
          </cell>
          <cell r="B295" t="str">
            <v>GRP</v>
          </cell>
          <cell r="C295">
            <v>350</v>
          </cell>
          <cell r="D295">
            <v>3</v>
          </cell>
          <cell r="E295">
            <v>350</v>
          </cell>
        </row>
        <row r="296">
          <cell r="A296" t="str">
            <v>GRP3400</v>
          </cell>
          <cell r="B296" t="str">
            <v>GRP</v>
          </cell>
          <cell r="C296">
            <v>400</v>
          </cell>
          <cell r="D296">
            <v>3</v>
          </cell>
          <cell r="E296">
            <v>400</v>
          </cell>
        </row>
        <row r="297">
          <cell r="A297" t="str">
            <v>GRP3450</v>
          </cell>
          <cell r="B297" t="str">
            <v>GRP</v>
          </cell>
          <cell r="C297">
            <v>450</v>
          </cell>
          <cell r="D297">
            <v>3</v>
          </cell>
          <cell r="E297">
            <v>450</v>
          </cell>
        </row>
        <row r="298">
          <cell r="A298" t="str">
            <v>GRP3500</v>
          </cell>
          <cell r="B298" t="str">
            <v>GRP</v>
          </cell>
          <cell r="C298">
            <v>500</v>
          </cell>
          <cell r="D298">
            <v>3</v>
          </cell>
          <cell r="E298">
            <v>500</v>
          </cell>
        </row>
        <row r="299">
          <cell r="A299" t="str">
            <v>GRP3600</v>
          </cell>
          <cell r="B299" t="str">
            <v>GRP</v>
          </cell>
          <cell r="C299">
            <v>600</v>
          </cell>
          <cell r="D299">
            <v>3</v>
          </cell>
          <cell r="E299">
            <v>600</v>
          </cell>
        </row>
        <row r="300">
          <cell r="A300" t="str">
            <v>GRP3700</v>
          </cell>
          <cell r="B300" t="str">
            <v>GRP</v>
          </cell>
          <cell r="C300">
            <v>700</v>
          </cell>
          <cell r="D300">
            <v>3</v>
          </cell>
          <cell r="E300">
            <v>700</v>
          </cell>
        </row>
        <row r="301">
          <cell r="A301" t="str">
            <v>GRP3800</v>
          </cell>
          <cell r="B301" t="str">
            <v>GRP</v>
          </cell>
          <cell r="C301">
            <v>800</v>
          </cell>
          <cell r="D301">
            <v>3</v>
          </cell>
          <cell r="E301">
            <v>800</v>
          </cell>
        </row>
        <row r="302">
          <cell r="A302" t="str">
            <v>GRP3900</v>
          </cell>
          <cell r="B302" t="str">
            <v>GRP</v>
          </cell>
          <cell r="C302">
            <v>900</v>
          </cell>
          <cell r="D302">
            <v>3</v>
          </cell>
          <cell r="E302">
            <v>900</v>
          </cell>
        </row>
        <row r="303">
          <cell r="A303" t="str">
            <v>GRP31000</v>
          </cell>
          <cell r="B303" t="str">
            <v>GRP</v>
          </cell>
          <cell r="C303">
            <v>1000</v>
          </cell>
          <cell r="D303">
            <v>3</v>
          </cell>
          <cell r="E303">
            <v>1000</v>
          </cell>
        </row>
        <row r="304">
          <cell r="A304" t="str">
            <v>GRP6350</v>
          </cell>
          <cell r="B304" t="str">
            <v>GRP</v>
          </cell>
          <cell r="C304">
            <v>350</v>
          </cell>
          <cell r="D304">
            <v>6</v>
          </cell>
          <cell r="E304">
            <v>350</v>
          </cell>
        </row>
        <row r="305">
          <cell r="A305" t="str">
            <v>GRP6400</v>
          </cell>
          <cell r="B305" t="str">
            <v>GRP</v>
          </cell>
          <cell r="C305">
            <v>400</v>
          </cell>
          <cell r="D305">
            <v>6</v>
          </cell>
          <cell r="E305">
            <v>400</v>
          </cell>
        </row>
        <row r="306">
          <cell r="A306" t="str">
            <v>GRP6450</v>
          </cell>
          <cell r="B306" t="str">
            <v>GRP</v>
          </cell>
          <cell r="C306">
            <v>450</v>
          </cell>
          <cell r="D306">
            <v>6</v>
          </cell>
          <cell r="E306">
            <v>450</v>
          </cell>
        </row>
        <row r="307">
          <cell r="A307" t="str">
            <v>GRP6500</v>
          </cell>
          <cell r="B307" t="str">
            <v>GRP</v>
          </cell>
          <cell r="C307">
            <v>500</v>
          </cell>
          <cell r="D307">
            <v>6</v>
          </cell>
          <cell r="E307">
            <v>500</v>
          </cell>
        </row>
        <row r="308">
          <cell r="A308" t="str">
            <v>GRP6600</v>
          </cell>
          <cell r="B308" t="str">
            <v>GRP</v>
          </cell>
          <cell r="C308">
            <v>600</v>
          </cell>
          <cell r="D308">
            <v>6</v>
          </cell>
          <cell r="E308">
            <v>600</v>
          </cell>
        </row>
        <row r="309">
          <cell r="A309" t="str">
            <v>GRP6700</v>
          </cell>
          <cell r="B309" t="str">
            <v>GRP</v>
          </cell>
          <cell r="C309">
            <v>700</v>
          </cell>
          <cell r="D309">
            <v>6</v>
          </cell>
          <cell r="E309">
            <v>700</v>
          </cell>
        </row>
        <row r="310">
          <cell r="A310" t="str">
            <v>GRP6800</v>
          </cell>
          <cell r="B310" t="str">
            <v>GRP</v>
          </cell>
          <cell r="C310">
            <v>800</v>
          </cell>
          <cell r="D310">
            <v>6</v>
          </cell>
          <cell r="E310">
            <v>800</v>
          </cell>
        </row>
        <row r="311">
          <cell r="A311" t="str">
            <v>GRP6900</v>
          </cell>
          <cell r="B311" t="str">
            <v>GRP</v>
          </cell>
          <cell r="C311">
            <v>900</v>
          </cell>
          <cell r="D311">
            <v>6</v>
          </cell>
          <cell r="E311">
            <v>900</v>
          </cell>
        </row>
        <row r="312">
          <cell r="A312" t="str">
            <v>GRP61000</v>
          </cell>
          <cell r="B312" t="str">
            <v>GRP</v>
          </cell>
          <cell r="C312">
            <v>1000</v>
          </cell>
          <cell r="D312">
            <v>6</v>
          </cell>
          <cell r="E312">
            <v>1000</v>
          </cell>
        </row>
        <row r="313">
          <cell r="A313" t="str">
            <v>GRP9350</v>
          </cell>
          <cell r="B313" t="str">
            <v>GRP</v>
          </cell>
          <cell r="C313">
            <v>350</v>
          </cell>
          <cell r="D313">
            <v>9</v>
          </cell>
          <cell r="E313">
            <v>350</v>
          </cell>
        </row>
        <row r="314">
          <cell r="A314" t="str">
            <v>GRP9400</v>
          </cell>
          <cell r="B314" t="str">
            <v>GRP</v>
          </cell>
          <cell r="C314">
            <v>400</v>
          </cell>
          <cell r="D314">
            <v>9</v>
          </cell>
          <cell r="E314">
            <v>400</v>
          </cell>
        </row>
        <row r="315">
          <cell r="A315" t="str">
            <v>GRP9450</v>
          </cell>
          <cell r="B315" t="str">
            <v>GRP</v>
          </cell>
          <cell r="C315">
            <v>450</v>
          </cell>
          <cell r="D315">
            <v>9</v>
          </cell>
          <cell r="E315">
            <v>450</v>
          </cell>
        </row>
        <row r="316">
          <cell r="A316" t="str">
            <v>GRP9500</v>
          </cell>
          <cell r="B316" t="str">
            <v>GRP</v>
          </cell>
          <cell r="C316">
            <v>500</v>
          </cell>
          <cell r="D316">
            <v>9</v>
          </cell>
          <cell r="E316">
            <v>500</v>
          </cell>
        </row>
        <row r="317">
          <cell r="A317" t="str">
            <v>GRP9600</v>
          </cell>
          <cell r="B317" t="str">
            <v>GRP</v>
          </cell>
          <cell r="C317">
            <v>600</v>
          </cell>
          <cell r="D317">
            <v>9</v>
          </cell>
          <cell r="E317">
            <v>600</v>
          </cell>
        </row>
        <row r="318">
          <cell r="A318" t="str">
            <v>GRP9700</v>
          </cell>
          <cell r="B318" t="str">
            <v>GRP</v>
          </cell>
          <cell r="C318">
            <v>700</v>
          </cell>
          <cell r="D318">
            <v>9</v>
          </cell>
          <cell r="E318">
            <v>700</v>
          </cell>
        </row>
        <row r="319">
          <cell r="A319" t="str">
            <v>GRP9800</v>
          </cell>
          <cell r="B319" t="str">
            <v>GRP</v>
          </cell>
          <cell r="C319">
            <v>800</v>
          </cell>
          <cell r="D319">
            <v>9</v>
          </cell>
          <cell r="E319">
            <v>800</v>
          </cell>
        </row>
        <row r="320">
          <cell r="A320" t="str">
            <v>GRP9900</v>
          </cell>
          <cell r="B320" t="str">
            <v>GRP</v>
          </cell>
          <cell r="C320">
            <v>900</v>
          </cell>
          <cell r="D320">
            <v>9</v>
          </cell>
          <cell r="E320">
            <v>900</v>
          </cell>
        </row>
        <row r="321">
          <cell r="A321" t="str">
            <v>GRP91000</v>
          </cell>
          <cell r="B321" t="str">
            <v>GRP</v>
          </cell>
          <cell r="C321">
            <v>1000</v>
          </cell>
          <cell r="D321">
            <v>9</v>
          </cell>
          <cell r="E321">
            <v>1000</v>
          </cell>
        </row>
        <row r="322">
          <cell r="A322" t="str">
            <v>GRP12350</v>
          </cell>
          <cell r="B322" t="str">
            <v>GRP</v>
          </cell>
          <cell r="C322">
            <v>350</v>
          </cell>
          <cell r="D322">
            <v>12</v>
          </cell>
          <cell r="E322">
            <v>350</v>
          </cell>
        </row>
        <row r="323">
          <cell r="A323" t="str">
            <v>GRP12400</v>
          </cell>
          <cell r="B323" t="str">
            <v>GRP</v>
          </cell>
          <cell r="C323">
            <v>400</v>
          </cell>
          <cell r="D323">
            <v>12</v>
          </cell>
          <cell r="E323">
            <v>400</v>
          </cell>
        </row>
        <row r="324">
          <cell r="A324" t="str">
            <v>GRP12450</v>
          </cell>
          <cell r="B324" t="str">
            <v>GRP</v>
          </cell>
          <cell r="C324">
            <v>450</v>
          </cell>
          <cell r="D324">
            <v>12</v>
          </cell>
          <cell r="E324">
            <v>450</v>
          </cell>
        </row>
        <row r="325">
          <cell r="A325" t="str">
            <v>GRP12500</v>
          </cell>
          <cell r="B325" t="str">
            <v>GRP</v>
          </cell>
          <cell r="C325">
            <v>500</v>
          </cell>
          <cell r="D325">
            <v>12</v>
          </cell>
          <cell r="E325">
            <v>500</v>
          </cell>
        </row>
        <row r="326">
          <cell r="A326" t="str">
            <v>GRP12600</v>
          </cell>
          <cell r="B326" t="str">
            <v>GRP</v>
          </cell>
          <cell r="C326">
            <v>600</v>
          </cell>
          <cell r="D326">
            <v>12</v>
          </cell>
          <cell r="E326">
            <v>600</v>
          </cell>
        </row>
        <row r="327">
          <cell r="A327" t="str">
            <v>GRP12700</v>
          </cell>
          <cell r="B327" t="str">
            <v>GRP</v>
          </cell>
          <cell r="C327">
            <v>700</v>
          </cell>
          <cell r="D327">
            <v>12</v>
          </cell>
          <cell r="E327">
            <v>700</v>
          </cell>
        </row>
        <row r="328">
          <cell r="A328" t="str">
            <v>GRP12800</v>
          </cell>
          <cell r="B328" t="str">
            <v>GRP</v>
          </cell>
          <cell r="C328">
            <v>800</v>
          </cell>
          <cell r="D328">
            <v>12</v>
          </cell>
          <cell r="E328">
            <v>800</v>
          </cell>
        </row>
        <row r="329">
          <cell r="A329" t="str">
            <v>GRP12900</v>
          </cell>
          <cell r="B329" t="str">
            <v>GRP</v>
          </cell>
          <cell r="C329">
            <v>900</v>
          </cell>
          <cell r="D329">
            <v>12</v>
          </cell>
          <cell r="E329">
            <v>900</v>
          </cell>
        </row>
        <row r="330">
          <cell r="A330" t="str">
            <v>GRP121000</v>
          </cell>
          <cell r="B330" t="str">
            <v>GRP</v>
          </cell>
          <cell r="C330">
            <v>1000</v>
          </cell>
          <cell r="D330">
            <v>12</v>
          </cell>
          <cell r="E330">
            <v>1000</v>
          </cell>
        </row>
        <row r="331">
          <cell r="A331" t="str">
            <v>GRP15350</v>
          </cell>
          <cell r="B331" t="str">
            <v>GRP</v>
          </cell>
          <cell r="C331">
            <v>350</v>
          </cell>
          <cell r="D331">
            <v>15</v>
          </cell>
          <cell r="E331">
            <v>350</v>
          </cell>
        </row>
        <row r="332">
          <cell r="A332" t="str">
            <v>GRP15400</v>
          </cell>
          <cell r="B332" t="str">
            <v>GRP</v>
          </cell>
          <cell r="C332">
            <v>400</v>
          </cell>
          <cell r="D332">
            <v>15</v>
          </cell>
          <cell r="E332">
            <v>400</v>
          </cell>
        </row>
        <row r="333">
          <cell r="A333" t="str">
            <v>GRP15450</v>
          </cell>
          <cell r="B333" t="str">
            <v>GRP</v>
          </cell>
          <cell r="C333">
            <v>450</v>
          </cell>
          <cell r="D333">
            <v>15</v>
          </cell>
          <cell r="E333">
            <v>450</v>
          </cell>
        </row>
        <row r="334">
          <cell r="A334" t="str">
            <v>GRP15500</v>
          </cell>
          <cell r="B334" t="str">
            <v>GRP</v>
          </cell>
          <cell r="C334">
            <v>500</v>
          </cell>
          <cell r="D334">
            <v>15</v>
          </cell>
          <cell r="E334">
            <v>500</v>
          </cell>
        </row>
        <row r="335">
          <cell r="A335" t="str">
            <v>GRP15600</v>
          </cell>
          <cell r="B335" t="str">
            <v>GRP</v>
          </cell>
          <cell r="C335">
            <v>600</v>
          </cell>
          <cell r="D335">
            <v>15</v>
          </cell>
          <cell r="E335">
            <v>600</v>
          </cell>
        </row>
        <row r="336">
          <cell r="A336" t="str">
            <v>GRP15700</v>
          </cell>
          <cell r="B336" t="str">
            <v>GRP</v>
          </cell>
          <cell r="C336">
            <v>700</v>
          </cell>
          <cell r="D336">
            <v>15</v>
          </cell>
          <cell r="E336">
            <v>700</v>
          </cell>
        </row>
        <row r="337">
          <cell r="A337" t="str">
            <v>GRP15800</v>
          </cell>
          <cell r="B337" t="str">
            <v>GRP</v>
          </cell>
          <cell r="C337">
            <v>800</v>
          </cell>
          <cell r="D337">
            <v>15</v>
          </cell>
          <cell r="E337">
            <v>800</v>
          </cell>
        </row>
        <row r="338">
          <cell r="A338" t="str">
            <v>GRP15900</v>
          </cell>
          <cell r="B338" t="str">
            <v>GRP</v>
          </cell>
          <cell r="C338">
            <v>900</v>
          </cell>
          <cell r="D338">
            <v>15</v>
          </cell>
          <cell r="E338">
            <v>900</v>
          </cell>
        </row>
        <row r="339">
          <cell r="A339" t="str">
            <v>GRP151000</v>
          </cell>
          <cell r="B339" t="str">
            <v>GRP</v>
          </cell>
          <cell r="C339">
            <v>1000</v>
          </cell>
          <cell r="D339">
            <v>15</v>
          </cell>
          <cell r="E339">
            <v>1000</v>
          </cell>
        </row>
        <row r="340">
          <cell r="A340" t="str">
            <v>MS580</v>
          </cell>
          <cell r="B340" t="str">
            <v>MS</v>
          </cell>
          <cell r="C340">
            <v>80</v>
          </cell>
          <cell r="D340">
            <v>5</v>
          </cell>
          <cell r="E340">
            <v>80</v>
          </cell>
        </row>
        <row r="341">
          <cell r="A341" t="str">
            <v>MS5100</v>
          </cell>
          <cell r="B341" t="str">
            <v>MS</v>
          </cell>
          <cell r="C341">
            <v>100</v>
          </cell>
          <cell r="D341">
            <v>5</v>
          </cell>
          <cell r="E341">
            <v>100</v>
          </cell>
        </row>
        <row r="342">
          <cell r="A342" t="str">
            <v>MS5125</v>
          </cell>
          <cell r="B342" t="str">
            <v>MS</v>
          </cell>
          <cell r="C342">
            <v>125</v>
          </cell>
          <cell r="D342">
            <v>5</v>
          </cell>
          <cell r="E342">
            <v>125</v>
          </cell>
        </row>
        <row r="343">
          <cell r="A343" t="str">
            <v>MS5150</v>
          </cell>
          <cell r="B343" t="str">
            <v>MS</v>
          </cell>
          <cell r="C343">
            <v>150</v>
          </cell>
          <cell r="D343">
            <v>5</v>
          </cell>
          <cell r="E343">
            <v>150</v>
          </cell>
        </row>
        <row r="344">
          <cell r="A344" t="str">
            <v>MS5200</v>
          </cell>
          <cell r="B344" t="str">
            <v>MS</v>
          </cell>
          <cell r="C344">
            <v>200</v>
          </cell>
          <cell r="D344">
            <v>5</v>
          </cell>
          <cell r="E344">
            <v>200</v>
          </cell>
        </row>
        <row r="345">
          <cell r="A345" t="str">
            <v>MS5250</v>
          </cell>
          <cell r="B345" t="str">
            <v>MS</v>
          </cell>
          <cell r="C345">
            <v>250</v>
          </cell>
          <cell r="D345">
            <v>5</v>
          </cell>
          <cell r="E345">
            <v>250</v>
          </cell>
        </row>
        <row r="346">
          <cell r="A346" t="str">
            <v>MS5300</v>
          </cell>
          <cell r="B346" t="str">
            <v>MS</v>
          </cell>
          <cell r="C346">
            <v>300</v>
          </cell>
          <cell r="D346">
            <v>5</v>
          </cell>
          <cell r="E346">
            <v>300</v>
          </cell>
        </row>
        <row r="347">
          <cell r="A347" t="str">
            <v>MS5350</v>
          </cell>
          <cell r="B347" t="str">
            <v>MS</v>
          </cell>
          <cell r="C347">
            <v>350</v>
          </cell>
          <cell r="D347">
            <v>5</v>
          </cell>
          <cell r="E347">
            <v>350</v>
          </cell>
        </row>
        <row r="348">
          <cell r="A348" t="str">
            <v>MS5400</v>
          </cell>
          <cell r="B348" t="str">
            <v>MS</v>
          </cell>
          <cell r="C348">
            <v>400</v>
          </cell>
          <cell r="D348">
            <v>5</v>
          </cell>
          <cell r="E348">
            <v>400</v>
          </cell>
        </row>
        <row r="349">
          <cell r="A349" t="str">
            <v>MS5450</v>
          </cell>
          <cell r="B349" t="str">
            <v>MS</v>
          </cell>
          <cell r="C349">
            <v>450</v>
          </cell>
          <cell r="D349">
            <v>5</v>
          </cell>
          <cell r="E349">
            <v>450</v>
          </cell>
        </row>
        <row r="350">
          <cell r="A350" t="str">
            <v>MS5500</v>
          </cell>
          <cell r="B350" t="str">
            <v>MS</v>
          </cell>
          <cell r="C350">
            <v>500</v>
          </cell>
          <cell r="D350">
            <v>5</v>
          </cell>
          <cell r="E350">
            <v>500</v>
          </cell>
        </row>
        <row r="351">
          <cell r="A351" t="str">
            <v>MS5600</v>
          </cell>
          <cell r="B351" t="str">
            <v>MS</v>
          </cell>
          <cell r="C351">
            <v>600</v>
          </cell>
          <cell r="D351">
            <v>5</v>
          </cell>
          <cell r="E351">
            <v>600</v>
          </cell>
        </row>
        <row r="352">
          <cell r="A352" t="str">
            <v>MS5700</v>
          </cell>
          <cell r="B352" t="str">
            <v>MS</v>
          </cell>
          <cell r="C352">
            <v>700</v>
          </cell>
          <cell r="D352">
            <v>5</v>
          </cell>
          <cell r="E352">
            <v>700</v>
          </cell>
        </row>
        <row r="353">
          <cell r="A353" t="str">
            <v>MS5800</v>
          </cell>
          <cell r="B353" t="str">
            <v>MS</v>
          </cell>
          <cell r="C353">
            <v>800</v>
          </cell>
          <cell r="D353">
            <v>5</v>
          </cell>
          <cell r="E353">
            <v>800</v>
          </cell>
        </row>
        <row r="354">
          <cell r="A354" t="str">
            <v>MS5900</v>
          </cell>
          <cell r="B354" t="str">
            <v>MS</v>
          </cell>
          <cell r="C354">
            <v>900</v>
          </cell>
          <cell r="D354">
            <v>5</v>
          </cell>
          <cell r="E354">
            <v>900</v>
          </cell>
        </row>
        <row r="355">
          <cell r="A355" t="str">
            <v>MS51000</v>
          </cell>
          <cell r="B355" t="str">
            <v>MS</v>
          </cell>
          <cell r="C355">
            <v>1000</v>
          </cell>
          <cell r="D355">
            <v>5</v>
          </cell>
          <cell r="E355">
            <v>1000</v>
          </cell>
        </row>
        <row r="356">
          <cell r="A356" t="str">
            <v>MS680</v>
          </cell>
          <cell r="B356" t="str">
            <v>MS</v>
          </cell>
          <cell r="C356">
            <v>80</v>
          </cell>
          <cell r="D356">
            <v>6</v>
          </cell>
          <cell r="E356">
            <v>80</v>
          </cell>
        </row>
        <row r="357">
          <cell r="A357" t="str">
            <v>MS6100</v>
          </cell>
          <cell r="B357" t="str">
            <v>MS</v>
          </cell>
          <cell r="C357">
            <v>100</v>
          </cell>
          <cell r="D357">
            <v>6</v>
          </cell>
          <cell r="E357">
            <v>100</v>
          </cell>
        </row>
        <row r="358">
          <cell r="A358" t="str">
            <v>MS6125</v>
          </cell>
          <cell r="B358" t="str">
            <v>MS</v>
          </cell>
          <cell r="C358">
            <v>125</v>
          </cell>
          <cell r="D358">
            <v>6</v>
          </cell>
          <cell r="E358">
            <v>125</v>
          </cell>
        </row>
        <row r="359">
          <cell r="A359" t="str">
            <v>MS6150</v>
          </cell>
          <cell r="B359" t="str">
            <v>MS</v>
          </cell>
          <cell r="C359">
            <v>150</v>
          </cell>
          <cell r="D359">
            <v>6</v>
          </cell>
          <cell r="E359">
            <v>150</v>
          </cell>
        </row>
        <row r="360">
          <cell r="A360" t="str">
            <v>MS6200</v>
          </cell>
          <cell r="B360" t="str">
            <v>MS</v>
          </cell>
          <cell r="C360">
            <v>200</v>
          </cell>
          <cell r="D360">
            <v>6</v>
          </cell>
          <cell r="E360">
            <v>200</v>
          </cell>
        </row>
        <row r="361">
          <cell r="A361" t="str">
            <v>MS6250</v>
          </cell>
          <cell r="B361" t="str">
            <v>MS</v>
          </cell>
          <cell r="C361">
            <v>250</v>
          </cell>
          <cell r="D361">
            <v>6</v>
          </cell>
          <cell r="E361">
            <v>250</v>
          </cell>
        </row>
        <row r="362">
          <cell r="A362" t="str">
            <v>MS6300</v>
          </cell>
          <cell r="B362" t="str">
            <v>MS</v>
          </cell>
          <cell r="C362">
            <v>300</v>
          </cell>
          <cell r="D362">
            <v>6</v>
          </cell>
          <cell r="E362">
            <v>300</v>
          </cell>
        </row>
        <row r="363">
          <cell r="A363" t="str">
            <v>MS6350</v>
          </cell>
          <cell r="B363" t="str">
            <v>MS</v>
          </cell>
          <cell r="C363">
            <v>350</v>
          </cell>
          <cell r="D363">
            <v>6</v>
          </cell>
          <cell r="E363">
            <v>350</v>
          </cell>
        </row>
        <row r="364">
          <cell r="A364" t="str">
            <v>MS6400</v>
          </cell>
          <cell r="B364" t="str">
            <v>MS</v>
          </cell>
          <cell r="C364">
            <v>400</v>
          </cell>
          <cell r="D364">
            <v>6</v>
          </cell>
          <cell r="E364">
            <v>400</v>
          </cell>
        </row>
        <row r="365">
          <cell r="A365" t="str">
            <v>MS6450</v>
          </cell>
          <cell r="B365" t="str">
            <v>MS</v>
          </cell>
          <cell r="C365">
            <v>450</v>
          </cell>
          <cell r="D365">
            <v>6</v>
          </cell>
          <cell r="E365">
            <v>450</v>
          </cell>
        </row>
        <row r="366">
          <cell r="A366" t="str">
            <v>MS6500</v>
          </cell>
          <cell r="B366" t="str">
            <v>MS</v>
          </cell>
          <cell r="C366">
            <v>500</v>
          </cell>
          <cell r="D366">
            <v>6</v>
          </cell>
          <cell r="E366">
            <v>500</v>
          </cell>
        </row>
        <row r="367">
          <cell r="A367" t="str">
            <v>MS6600</v>
          </cell>
          <cell r="B367" t="str">
            <v>MS</v>
          </cell>
          <cell r="C367">
            <v>600</v>
          </cell>
          <cell r="D367">
            <v>6</v>
          </cell>
          <cell r="E367">
            <v>600</v>
          </cell>
        </row>
        <row r="368">
          <cell r="A368" t="str">
            <v>MS6700</v>
          </cell>
          <cell r="B368" t="str">
            <v>MS</v>
          </cell>
          <cell r="C368">
            <v>700</v>
          </cell>
          <cell r="D368">
            <v>6</v>
          </cell>
          <cell r="E368">
            <v>700</v>
          </cell>
        </row>
        <row r="369">
          <cell r="A369" t="str">
            <v>MS6800</v>
          </cell>
          <cell r="B369" t="str">
            <v>MS</v>
          </cell>
          <cell r="C369">
            <v>800</v>
          </cell>
          <cell r="D369">
            <v>6</v>
          </cell>
          <cell r="E369">
            <v>800</v>
          </cell>
        </row>
        <row r="370">
          <cell r="A370" t="str">
            <v>MS6900</v>
          </cell>
          <cell r="B370" t="str">
            <v>MS</v>
          </cell>
          <cell r="C370">
            <v>900</v>
          </cell>
          <cell r="D370">
            <v>6</v>
          </cell>
          <cell r="E370">
            <v>900</v>
          </cell>
        </row>
        <row r="371">
          <cell r="A371" t="str">
            <v>MS61000</v>
          </cell>
          <cell r="B371" t="str">
            <v>MS</v>
          </cell>
          <cell r="C371">
            <v>1000</v>
          </cell>
          <cell r="D371">
            <v>6</v>
          </cell>
          <cell r="E371">
            <v>1000</v>
          </cell>
        </row>
        <row r="372">
          <cell r="A372" t="str">
            <v>MS880</v>
          </cell>
          <cell r="B372" t="str">
            <v>MS</v>
          </cell>
          <cell r="C372">
            <v>80</v>
          </cell>
          <cell r="D372">
            <v>8</v>
          </cell>
          <cell r="E372">
            <v>80</v>
          </cell>
        </row>
        <row r="373">
          <cell r="A373" t="str">
            <v>MS8100</v>
          </cell>
          <cell r="B373" t="str">
            <v>MS</v>
          </cell>
          <cell r="C373">
            <v>100</v>
          </cell>
          <cell r="D373">
            <v>8</v>
          </cell>
          <cell r="E373">
            <v>100</v>
          </cell>
        </row>
        <row r="374">
          <cell r="A374" t="str">
            <v>MS8125</v>
          </cell>
          <cell r="B374" t="str">
            <v>MS</v>
          </cell>
          <cell r="C374">
            <v>125</v>
          </cell>
          <cell r="D374">
            <v>8</v>
          </cell>
          <cell r="E374">
            <v>125</v>
          </cell>
        </row>
        <row r="375">
          <cell r="A375" t="str">
            <v>MS8150</v>
          </cell>
          <cell r="B375" t="str">
            <v>MS</v>
          </cell>
          <cell r="C375">
            <v>150</v>
          </cell>
          <cell r="D375">
            <v>8</v>
          </cell>
          <cell r="E375">
            <v>150</v>
          </cell>
        </row>
        <row r="376">
          <cell r="A376" t="str">
            <v>MS8200</v>
          </cell>
          <cell r="B376" t="str">
            <v>MS</v>
          </cell>
          <cell r="C376">
            <v>200</v>
          </cell>
          <cell r="D376">
            <v>8</v>
          </cell>
          <cell r="E376">
            <v>200</v>
          </cell>
        </row>
        <row r="377">
          <cell r="A377" t="str">
            <v>MS8250</v>
          </cell>
          <cell r="B377" t="str">
            <v>MS</v>
          </cell>
          <cell r="C377">
            <v>250</v>
          </cell>
          <cell r="D377">
            <v>8</v>
          </cell>
          <cell r="E377">
            <v>250</v>
          </cell>
        </row>
        <row r="378">
          <cell r="A378" t="str">
            <v>MS8300</v>
          </cell>
          <cell r="B378" t="str">
            <v>MS</v>
          </cell>
          <cell r="C378">
            <v>300</v>
          </cell>
          <cell r="D378">
            <v>8</v>
          </cell>
          <cell r="E378">
            <v>300</v>
          </cell>
        </row>
        <row r="379">
          <cell r="A379" t="str">
            <v>MS8350</v>
          </cell>
          <cell r="B379" t="str">
            <v>MS</v>
          </cell>
          <cell r="C379">
            <v>350</v>
          </cell>
          <cell r="D379">
            <v>8</v>
          </cell>
          <cell r="E379">
            <v>350</v>
          </cell>
        </row>
        <row r="380">
          <cell r="A380" t="str">
            <v>MS8400</v>
          </cell>
          <cell r="B380" t="str">
            <v>MS</v>
          </cell>
          <cell r="C380">
            <v>400</v>
          </cell>
          <cell r="D380">
            <v>8</v>
          </cell>
          <cell r="E380">
            <v>400</v>
          </cell>
        </row>
        <row r="381">
          <cell r="A381" t="str">
            <v>MS8450</v>
          </cell>
          <cell r="B381" t="str">
            <v>MS</v>
          </cell>
          <cell r="C381">
            <v>450</v>
          </cell>
          <cell r="D381">
            <v>8</v>
          </cell>
          <cell r="E381">
            <v>450</v>
          </cell>
        </row>
        <row r="382">
          <cell r="A382" t="str">
            <v>MS8500</v>
          </cell>
          <cell r="B382" t="str">
            <v>MS</v>
          </cell>
          <cell r="C382">
            <v>500</v>
          </cell>
          <cell r="D382">
            <v>8</v>
          </cell>
          <cell r="E382">
            <v>500</v>
          </cell>
        </row>
        <row r="383">
          <cell r="A383" t="str">
            <v>MS8600</v>
          </cell>
          <cell r="B383" t="str">
            <v>MS</v>
          </cell>
          <cell r="C383">
            <v>600</v>
          </cell>
          <cell r="D383">
            <v>8</v>
          </cell>
          <cell r="E383">
            <v>600</v>
          </cell>
        </row>
        <row r="384">
          <cell r="A384" t="str">
            <v>MS8700</v>
          </cell>
          <cell r="B384" t="str">
            <v>MS</v>
          </cell>
          <cell r="C384">
            <v>700</v>
          </cell>
          <cell r="D384">
            <v>8</v>
          </cell>
          <cell r="E384">
            <v>700</v>
          </cell>
        </row>
        <row r="385">
          <cell r="A385" t="str">
            <v>MS8800</v>
          </cell>
          <cell r="B385" t="str">
            <v>MS</v>
          </cell>
          <cell r="C385">
            <v>800</v>
          </cell>
          <cell r="D385">
            <v>8</v>
          </cell>
          <cell r="E385">
            <v>800</v>
          </cell>
        </row>
        <row r="386">
          <cell r="A386" t="str">
            <v>MS8900</v>
          </cell>
          <cell r="B386" t="str">
            <v>MS</v>
          </cell>
          <cell r="C386">
            <v>900</v>
          </cell>
          <cell r="D386">
            <v>8</v>
          </cell>
          <cell r="E386">
            <v>900</v>
          </cell>
        </row>
        <row r="387">
          <cell r="A387" t="str">
            <v>MS81000</v>
          </cell>
          <cell r="B387" t="str">
            <v>MS</v>
          </cell>
          <cell r="C387">
            <v>1000</v>
          </cell>
          <cell r="D387">
            <v>8</v>
          </cell>
          <cell r="E387">
            <v>1000</v>
          </cell>
        </row>
        <row r="388">
          <cell r="A388" t="str">
            <v>MS1080</v>
          </cell>
          <cell r="B388" t="str">
            <v>MS</v>
          </cell>
          <cell r="C388">
            <v>80</v>
          </cell>
          <cell r="D388">
            <v>10</v>
          </cell>
          <cell r="E388">
            <v>80</v>
          </cell>
        </row>
        <row r="389">
          <cell r="A389" t="str">
            <v>MS10100</v>
          </cell>
          <cell r="B389" t="str">
            <v>MS</v>
          </cell>
          <cell r="C389">
            <v>100</v>
          </cell>
          <cell r="D389">
            <v>10</v>
          </cell>
          <cell r="E389">
            <v>100</v>
          </cell>
        </row>
        <row r="390">
          <cell r="A390" t="str">
            <v>MS10125</v>
          </cell>
          <cell r="B390" t="str">
            <v>MS</v>
          </cell>
          <cell r="C390">
            <v>125</v>
          </cell>
          <cell r="D390">
            <v>10</v>
          </cell>
          <cell r="E390">
            <v>125</v>
          </cell>
        </row>
        <row r="391">
          <cell r="A391" t="str">
            <v>MS10150</v>
          </cell>
          <cell r="B391" t="str">
            <v>MS</v>
          </cell>
          <cell r="C391">
            <v>150</v>
          </cell>
          <cell r="D391">
            <v>10</v>
          </cell>
          <cell r="E391">
            <v>150</v>
          </cell>
        </row>
        <row r="392">
          <cell r="A392" t="str">
            <v>MS10200</v>
          </cell>
          <cell r="B392" t="str">
            <v>MS</v>
          </cell>
          <cell r="C392">
            <v>200</v>
          </cell>
          <cell r="D392">
            <v>10</v>
          </cell>
          <cell r="E392">
            <v>200</v>
          </cell>
        </row>
        <row r="393">
          <cell r="A393" t="str">
            <v>MS10250</v>
          </cell>
          <cell r="B393" t="str">
            <v>MS</v>
          </cell>
          <cell r="C393">
            <v>250</v>
          </cell>
          <cell r="D393">
            <v>10</v>
          </cell>
          <cell r="E393">
            <v>250</v>
          </cell>
        </row>
        <row r="394">
          <cell r="A394" t="str">
            <v>MS10300</v>
          </cell>
          <cell r="B394" t="str">
            <v>MS</v>
          </cell>
          <cell r="C394">
            <v>300</v>
          </cell>
          <cell r="D394">
            <v>10</v>
          </cell>
          <cell r="E394">
            <v>300</v>
          </cell>
        </row>
        <row r="395">
          <cell r="A395" t="str">
            <v>MS10350</v>
          </cell>
          <cell r="B395" t="str">
            <v>MS</v>
          </cell>
          <cell r="C395">
            <v>350</v>
          </cell>
          <cell r="D395">
            <v>10</v>
          </cell>
          <cell r="E395">
            <v>350</v>
          </cell>
        </row>
        <row r="396">
          <cell r="A396" t="str">
            <v>MS10400</v>
          </cell>
          <cell r="B396" t="str">
            <v>MS</v>
          </cell>
          <cell r="C396">
            <v>400</v>
          </cell>
          <cell r="D396">
            <v>10</v>
          </cell>
          <cell r="E396">
            <v>400</v>
          </cell>
        </row>
        <row r="397">
          <cell r="A397" t="str">
            <v>MS10450</v>
          </cell>
          <cell r="B397" t="str">
            <v>MS</v>
          </cell>
          <cell r="C397">
            <v>450</v>
          </cell>
          <cell r="D397">
            <v>10</v>
          </cell>
          <cell r="E397">
            <v>450</v>
          </cell>
        </row>
        <row r="398">
          <cell r="A398" t="str">
            <v>MS10500</v>
          </cell>
          <cell r="B398" t="str">
            <v>MS</v>
          </cell>
          <cell r="C398">
            <v>500</v>
          </cell>
          <cell r="D398">
            <v>10</v>
          </cell>
          <cell r="E398">
            <v>500</v>
          </cell>
        </row>
        <row r="399">
          <cell r="A399" t="str">
            <v>MS10600</v>
          </cell>
          <cell r="B399" t="str">
            <v>MS</v>
          </cell>
          <cell r="C399">
            <v>600</v>
          </cell>
          <cell r="D399">
            <v>10</v>
          </cell>
          <cell r="E399">
            <v>600</v>
          </cell>
        </row>
        <row r="400">
          <cell r="A400" t="str">
            <v>MS10700</v>
          </cell>
          <cell r="B400" t="str">
            <v>MS</v>
          </cell>
          <cell r="C400">
            <v>700</v>
          </cell>
          <cell r="D400">
            <v>10</v>
          </cell>
          <cell r="E400">
            <v>700</v>
          </cell>
        </row>
        <row r="401">
          <cell r="A401" t="str">
            <v>MS10800</v>
          </cell>
          <cell r="B401" t="str">
            <v>MS</v>
          </cell>
          <cell r="C401">
            <v>800</v>
          </cell>
          <cell r="D401">
            <v>10</v>
          </cell>
          <cell r="E401">
            <v>800</v>
          </cell>
        </row>
        <row r="402">
          <cell r="A402" t="str">
            <v>MS10900</v>
          </cell>
          <cell r="B402" t="str">
            <v>MS</v>
          </cell>
          <cell r="C402">
            <v>900</v>
          </cell>
          <cell r="D402">
            <v>10</v>
          </cell>
          <cell r="E402">
            <v>900</v>
          </cell>
        </row>
        <row r="403">
          <cell r="A403" t="str">
            <v>MS101000</v>
          </cell>
          <cell r="B403" t="str">
            <v>MS</v>
          </cell>
          <cell r="C403">
            <v>1000</v>
          </cell>
          <cell r="D403">
            <v>10</v>
          </cell>
          <cell r="E403">
            <v>1000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
      <sheetName val="Lead"/>
      <sheetName val="Data.F8.BTR"/>
      <sheetName val="leads"/>
      <sheetName val="rdamdata"/>
      <sheetName val="data existing_do not delete"/>
      <sheetName val="Material"/>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Plant &amp;  Machinery"/>
      <sheetName val="Data_F8_BTR"/>
      <sheetName val="Plant_&amp;__Machinery"/>
      <sheetName val="Labour"/>
      <sheetName val="maya"/>
      <sheetName val="Specification"/>
      <sheetName val="Lɥad"/>
      <sheetName val="HDPE"/>
      <sheetName val="DI"/>
      <sheetName val="pvc"/>
      <sheetName val="Estimate "/>
      <sheetName val="SECPROP"/>
      <sheetName val="CABLENOS."/>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Specification report"/>
      <sheetName val="Analy"/>
      <sheetName val="1-Pop Proj"/>
      <sheetName val="banilad"/>
      <sheetName val="Main sheet"/>
      <sheetName val="DATA_PRG"/>
      <sheetName val="Sheet1"/>
      <sheetName val="wh"/>
      <sheetName val="Mactan"/>
      <sheetName val="Mandaue"/>
      <sheetName val="Lead statement ss5"/>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Cover"/>
      <sheetName val="Convey"/>
      <sheetName val="Bed Class"/>
      <sheetName val="CPIPE"/>
      <sheetName val="CPIPE2"/>
      <sheetName val="Cs"/>
      <sheetName val="DVALUE"/>
      <sheetName val="THK"/>
      <sheetName val="Usage"/>
      <sheetName val="Cd"/>
      <sheetName val="SewerCAD MH Data"/>
      <sheetName val="Design 2040 Design Flows-(1)"/>
      <sheetName val="SewerCAD Pipe Data-Actual 2040"/>
      <sheetName val="CONNECT"/>
      <sheetName val="analysis"/>
      <sheetName val="SALIENT"/>
      <sheetName val="foundation(V)"/>
      <sheetName val="Data-2011-12"/>
      <sheetName val="DL CAL"/>
      <sheetName val="slab"/>
      <sheetName val="Flanged Beams"/>
      <sheetName val="Rectangular Beam"/>
      <sheetName val="C.D.Abs.Est."/>
      <sheetName val="Interface_SC"/>
      <sheetName val="Calc_ISC"/>
      <sheetName val="Calc_SC"/>
      <sheetName val="Interface_ISC"/>
      <sheetName val="GD"/>
      <sheetName val="pvc_basic"/>
      <sheetName val="Boq"/>
      <sheetName val="hdpe_basic"/>
      <sheetName val="TOP SLAB-beams"/>
      <sheetName val="20kL-design-final"/>
      <sheetName val="wh_data"/>
      <sheetName val="wh_data_R"/>
      <sheetName val="CPHEEO"/>
      <sheetName val="input"/>
      <sheetName val="Sheet5"/>
      <sheetName val="ABS"/>
      <sheetName val="Data o"/>
      <sheetName val="GF SB Ok "/>
      <sheetName val="Data-ELSR"/>
      <sheetName val="HDPE-pipe-rates"/>
      <sheetName val="pvc-pipe-rates"/>
      <sheetName val="Bill-12"/>
      <sheetName val="Sheet2"/>
      <sheetName val="sup dat"/>
      <sheetName val="Lead_statement_ss5"/>
      <sheetName val="clvrt_data"/>
      <sheetName val="ssr-rates"/>
      <sheetName val="Plant 㫨  Machinery"/>
      <sheetName val="Plant_㫨__Machinery"/>
      <sheetName val="C-data"/>
      <sheetName val="Rates-May-14"/>
      <sheetName val="int-Dia-pvc"/>
      <sheetName val="final abstract"/>
      <sheetName val="detailed"/>
      <sheetName val="VI Floor Beam "/>
      <sheetName val="Boq Block A"/>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Road Detail Est."/>
      <sheetName val="BM-HOOP"/>
      <sheetName val="_5wgdhabfinal00_01"/>
      <sheetName val="bundqty"/>
      <sheetName val="QTY-CRUST-SR"/>
      <sheetName val="CROSS-SECTION"/>
      <sheetName val="QTY-CRUST-MCW"/>
      <sheetName val="hyperstatic-3"/>
      <sheetName val="TS memo"/>
      <sheetName val="Lookup"/>
      <sheetName val="Sheet3"/>
      <sheetName val="MRoad data"/>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MS Rates"/>
      <sheetName val="Main"/>
      <sheetName val="CPIPE 1"/>
      <sheetName val="TOS-F"/>
      <sheetName val="ewst"/>
      <sheetName val="Leads Entry"/>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rmr "/>
      <sheetName val="road data "/>
      <sheetName val="MASTER"/>
      <sheetName val="WT AVG LEAD"/>
      <sheetName val="COST"/>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row r="48">
          <cell r="F48">
            <v>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maya"/>
      <sheetName val="ValveChamber"/>
      <sheetName val="CR"/>
    </sheetNames>
    <sheetDataSet>
      <sheetData sheetId="0"/>
      <sheetData sheetId="1" refreshError="1">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Crane"/>
      <sheetName val="Passenger Hoist"/>
      <sheetName val="Comp. Statement"/>
      <sheetName val="Commercial terms"/>
      <sheetName val="Summary of reductions"/>
      <sheetName val="Sheet1"/>
      <sheetName val="Scope "/>
      <sheetName val="Encl."/>
      <sheetName val=" P &amp; M for filling"/>
      <sheetName val="EMD Req form"/>
      <sheetName val="Concrete"/>
      <sheetName val="P+M (Final)"/>
      <sheetName val="Boq Consolidated"/>
      <sheetName val="Boq over all"/>
      <sheetName val="Split Up-Over all"/>
      <sheetName val="Split Up"/>
      <sheetName val="Boq Block A"/>
      <sheetName val="RA"/>
      <sheetName val="Std"/>
      <sheetName val="Builk Materials"/>
      <sheetName val="Std- Batching Plant"/>
      <sheetName val="RMC Cost"/>
      <sheetName val="Tender Gist"/>
      <sheetName val="OH"/>
      <sheetName val="TS"/>
      <sheetName val="OH- Over all"/>
      <sheetName val="TS- Over All"/>
      <sheetName val="Cem. Consmption"/>
      <sheetName val="Scaffolding"/>
      <sheetName val="Boq"/>
      <sheetName val="BALAN1"/>
      <sheetName val="r"/>
      <sheetName val="Boq (Main Building)"/>
      <sheetName val="Lead"/>
      <sheetName val="maya"/>
      <sheetName val="t_prsr"/>
      <sheetName val="BTR"/>
      <sheetName val="Rates"/>
      <sheetName val="data existing_do not delete"/>
      <sheetName val="Road data"/>
      <sheetName val="RMR"/>
      <sheetName val="SSR 2016-17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may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ABS-MODELS"/>
      <sheetName val="BT_Patch_works_BT_RC"/>
      <sheetName val="WMM_BT"/>
      <sheetName val="WBM_Patch_with_GRAVEL-BLINDAGE"/>
      <sheetName val="GRAVEL-BLINDAGE_WBM_Surface"/>
      <sheetName val="GSB-3Layrers"/>
      <sheetName val="GSB-2Layrers"/>
      <sheetName val="GSB-1Layer"/>
      <sheetName val="Data-Road "/>
      <sheetName val="Mtc-data"/>
      <sheetName val="DATA-CD"/>
      <sheetName val="Road-furniture"/>
      <sheetName val="Sheet4"/>
      <sheetName val="CD Abs"/>
      <sheetName val="Cd-qty-ws"/>
      <sheetName val="Gen Abs"/>
      <sheetName val="Det estt_Road"/>
      <sheetName val="Schedule-A"/>
      <sheetName val="ws"/>
      <sheetName val="NF"/>
      <sheetName val="MTC-ABS"/>
      <sheetName val="MTC-estimate"/>
      <sheetName val="LEAD"/>
      <sheetName val="Road Furniture-Data"/>
      <sheetName val="MTC-Table"/>
      <sheetName val="other rates"/>
      <sheetName val="Hire"/>
      <sheetName val="Conv"/>
      <sheetName val="NP3 pipes"/>
      <sheetName val="NP3 collars"/>
      <sheetName val="BALAN1"/>
      <sheetName val="Boq Block A"/>
      <sheetName val="BWSCPlt"/>
      <sheetName val="CI"/>
      <sheetName val="DI"/>
      <sheetName val="G.R.P"/>
      <sheetName val="HDPE"/>
      <sheetName val="PSC REVISED"/>
      <sheetName val="pvc"/>
      <sheetName val="A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6">
          <cell r="C6">
            <v>13200</v>
          </cell>
          <cell r="I6">
            <v>0</v>
          </cell>
        </row>
        <row r="7">
          <cell r="C7">
            <v>11395</v>
          </cell>
          <cell r="I7">
            <v>6</v>
          </cell>
        </row>
        <row r="8">
          <cell r="C8">
            <v>1805</v>
          </cell>
          <cell r="I8">
            <v>13</v>
          </cell>
        </row>
        <row r="9">
          <cell r="C9">
            <v>3990</v>
          </cell>
          <cell r="I9">
            <v>0</v>
          </cell>
        </row>
      </sheetData>
      <sheetData sheetId="24"/>
      <sheetData sheetId="25"/>
      <sheetData sheetId="26"/>
      <sheetData sheetId="27">
        <row r="20">
          <cell r="I20">
            <v>22</v>
          </cell>
        </row>
      </sheetData>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ESTIMATE"/>
      <sheetName val="TBAL9697 -group wise  sdpl"/>
      <sheetName val="DATA_PRG"/>
      <sheetName val="_5wgdhabfinal00_01"/>
      <sheetName val="maya"/>
      <sheetName val="Sheet2"/>
      <sheetName val="r"/>
      <sheetName val="Abs"/>
      <sheetName val="MTC-estimate"/>
      <sheetName val="other rates"/>
      <sheetName val="BALAN1"/>
      <sheetName val="Boq Block A"/>
      <sheetName val="MRATES"/>
      <sheetName val="leads"/>
      <sheetName val="t_prsr"/>
      <sheetName val="id"/>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GM&amp;PM WE1 EST"/>
      <sheetName val="BWSCP"/>
      <sheetName val="AV_GRP ms bwsc"/>
      <sheetName val="wh"/>
      <sheetName val="SP Set"/>
      <sheetName val="0000000000000"/>
      <sheetName val="pvc-pipe-rates"/>
      <sheetName val="census91"/>
      <sheetName val="wh_data"/>
      <sheetName val="CPHEEO"/>
      <sheetName val="wh_data_R"/>
      <sheetName val="input"/>
      <sheetName val="m"/>
      <sheetName val="AV-HDPE"/>
      <sheetName val="Di_gate-HDPE"/>
      <sheetName val="BM-HOOP"/>
      <sheetName val="index"/>
      <sheetName val="procurement"/>
      <sheetName val="v"/>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segments-details"/>
      <sheetName val="int-Dia-hdpe"/>
      <sheetName val="C-data"/>
      <sheetName val="p&amp;m"/>
      <sheetName val="COST"/>
      <sheetName val="int-Dia-pvc"/>
      <sheetName val="Process"/>
      <sheetName val="BTR"/>
      <sheetName val="AV-BWSC&amp;MS"/>
      <sheetName val="AV_AC"/>
      <sheetName val="AV-DI"/>
      <sheetName val="di_Gate_AC"/>
      <sheetName val="Digate-BWSCP-MS"/>
      <sheetName val="DI_gate_di"/>
      <sheetName val="scour-DI-CI"/>
      <sheetName val="scour-pvc-hdpe-psc-bwsc"/>
      <sheetName val="Wipro"/>
      <sheetName val="BOQ"/>
      <sheetName val="C&amp;S monthwise"/>
      <sheetName val="C&amp;S"/>
      <sheetName val="General"/>
      <sheetName val="Materials"/>
      <sheetName val="CC"/>
      <sheetName val="Detailed RD  estimate"/>
      <sheetName val="HP cd 3 Rof 1000"/>
      <sheetName val="Road data"/>
      <sheetName val="1V of 2m slab"/>
      <sheetName val="2V of 3.0Mslab"/>
      <sheetName val="HP cD3rows of 1000mm"/>
      <sheetName val="DETAILED  BOQ"/>
      <sheetName val="Bidform"/>
      <sheetName val="1-Pop Proj"/>
      <sheetName val="Plant &amp;  Machinery"/>
      <sheetName val="EDWise"/>
      <sheetName val="labour rates"/>
      <sheetName val="Mp-team 1"/>
      <sheetName val="data existing_do not delete"/>
      <sheetName val=" "/>
      <sheetName val="Class IV Qtr. Ele"/>
      <sheetName val="Lead statement"/>
      <sheetName val="SSR 2010-11 Rates"/>
      <sheetName val="Bridge Data 2005-06"/>
      <sheetName val="economic PM"/>
      <sheetName val="Material"/>
      <sheetName val="Labour"/>
      <sheetName val="hdpe_basic"/>
      <sheetName val="pvc_basic"/>
      <sheetName val="11.Habitations"/>
      <sheetName val="pumping main"/>
      <sheetName val="01"/>
      <sheetName val="DetEst"/>
      <sheetName val="RMR"/>
      <sheetName val="Staff Acco."/>
      <sheetName val="ssr-rates"/>
      <sheetName val="Global factors"/>
      <sheetName val="Detailed"/>
      <sheetName val="basic-data"/>
      <sheetName val="mem-property"/>
      <sheetName val="airvalve-AC PN 1.60"/>
      <sheetName val="Soft-sluice-AC,GRP PN 1.6"/>
      <sheetName val="soft-sluice-BWSC-MS"/>
      <sheetName val="DI sluice valve"/>
      <sheetName val="SCHEDULE"/>
      <sheetName val="Database"/>
      <sheetName val="schedule nos"/>
      <sheetName val="Bitumen trunk"/>
      <sheetName val="Feeder"/>
      <sheetName val="R99 etc"/>
      <sheetName val="Trunk unpaved"/>
      <sheetName val="HS 30.04.2015.Final"/>
      <sheetName val="RATES"/>
      <sheetName val="Sheet9"/>
      <sheetName val="Quarry"/>
      <sheetName val="Line"/>
      <sheetName val="CRUST"/>
      <sheetName val="QDTS"/>
      <sheetName val="Summary"/>
      <sheetName val="ww-march-02"/>
      <sheetName val="hdpe weights"/>
      <sheetName val="PVC weights"/>
      <sheetName val="detls"/>
      <sheetName val="hdpe-rates"/>
      <sheetName val="pvc-rates"/>
      <sheetName val="water-hammar-strenght"/>
      <sheetName val="Watersoft (2)"/>
      <sheetName val="FORM7"/>
      <sheetName val="Lead Distance"/>
      <sheetName val="D2_CO"/>
      <sheetName val="LABOUR RATE"/>
      <sheetName val="Material Rate"/>
      <sheetName val="Bed Class"/>
      <sheetName val="Cd"/>
      <sheetName val="zone-8"/>
      <sheetName val="MHNO_LEV"/>
      <sheetName val="Pop"/>
      <sheetName val="Rate"/>
      <sheetName val="Work_sheet"/>
      <sheetName val="Elect."/>
      <sheetName val="Hyd_Stmt"/>
      <sheetName val="m1"/>
      <sheetName val="Lead statement ss5"/>
      <sheetName val="rdamdata"/>
      <sheetName val="lead-st"/>
      <sheetName val="mas_hab"/>
      <sheetName val="l"/>
      <sheetName val="abs road"/>
      <sheetName val="HS final- 23.07.19 Se Aprd"/>
      <sheetName val="Usage"/>
      <sheetName val="Common "/>
      <sheetName val="Attributes"/>
      <sheetName val="C.D.Abs.Est."/>
      <sheetName val="mlead"/>
      <sheetName val="banilad"/>
      <sheetName val="Mactan"/>
      <sheetName val="Mandaue"/>
      <sheetName val="Works"/>
      <sheetName val="Hire_charge_&amp;_Others6"/>
      <sheetName val="SURKYFLYASH_6"/>
      <sheetName val="STEEL_LUBRICANTOIL6"/>
      <sheetName val="16-C_I_6"/>
      <sheetName val="15-D_I__Bends_6"/>
      <sheetName val="14-D_I__Specials6"/>
      <sheetName val="13-D_I_6"/>
      <sheetName val="IS5531_(2)6"/>
      <sheetName val="Sheet1_(2)6"/>
      <sheetName val="buildings_items6"/>
      <sheetName val="CI_Specials6"/>
      <sheetName val="public_health6"/>
      <sheetName val="PSC_REVISED6"/>
      <sheetName val="G_R_P6"/>
      <sheetName val="maingirder"/>
      <sheetName val="basdat"/>
      <sheetName val="PROG_DATA"/>
      <sheetName val="Build-up"/>
      <sheetName val="TBAL9697_-group_wise__sdpl"/>
      <sheetName val="other_rates"/>
      <sheetName val="Boq_Block_A"/>
      <sheetName val="SP_Set"/>
      <sheetName val="GM&amp;PM_WE1_EST"/>
      <sheetName val="AV_GRP_ms_bwsc"/>
      <sheetName val="MRoad_data"/>
      <sheetName val="Data_F8_BTR"/>
      <sheetName val="DI_gate-DI"/>
      <sheetName val="DIgate_PVC_"/>
      <sheetName val="TOP_SLAB-beams"/>
      <sheetName val="bom"/>
      <sheetName val="R2"/>
      <sheetName val="coverpage"/>
      <sheetName val="Nspt-smp-final-ORIGINAL"/>
      <sheetName val="20kL-design-final"/>
      <sheetName val="BOXCELL"/>
      <sheetName val="BOXCULVERT"/>
      <sheetName val="Cut Fill"/>
      <sheetName val="FORM5"/>
      <sheetName val="Habitation"/>
      <sheetName val="Maintenance"/>
      <sheetName val="Proforma B"/>
      <sheetName val="RET "/>
      <sheetName val="TOE"/>
      <sheetName val="DISCOUNT"/>
      <sheetName val="Gen_Abs"/>
      <sheetName val="sand"/>
      <sheetName val="stone"/>
      <sheetName val="Road Detail Est."/>
    </sheetNames>
    <sheetDataSet>
      <sheetData sheetId="0">
        <row r="23">
          <cell r="C23">
            <v>63</v>
          </cell>
        </row>
      </sheetData>
      <sheetData sheetId="1">
        <row r="9">
          <cell r="C9">
            <v>63</v>
          </cell>
        </row>
      </sheetData>
      <sheetData sheetId="2">
        <row r="9">
          <cell r="C9">
            <v>80</v>
          </cell>
        </row>
      </sheetData>
      <sheetData sheetId="3">
        <row r="19">
          <cell r="C19">
            <v>947.75</v>
          </cell>
        </row>
      </sheetData>
      <sheetData sheetId="4">
        <row r="9">
          <cell r="C9">
            <v>350</v>
          </cell>
        </row>
      </sheetData>
      <sheetData sheetId="5">
        <row r="24">
          <cell r="C24">
            <v>350</v>
          </cell>
        </row>
      </sheetData>
      <sheetData sheetId="6">
        <row r="19">
          <cell r="C19">
            <v>1349.1000000000001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3">
          <cell r="C23">
            <v>63</v>
          </cell>
          <cell r="D23">
            <v>75</v>
          </cell>
          <cell r="E23">
            <v>90</v>
          </cell>
          <cell r="F23">
            <v>110</v>
          </cell>
          <cell r="G23">
            <v>125</v>
          </cell>
          <cell r="H23">
            <v>140</v>
          </cell>
          <cell r="I23">
            <v>160</v>
          </cell>
          <cell r="J23">
            <v>180</v>
          </cell>
          <cell r="K23">
            <v>200</v>
          </cell>
          <cell r="L23">
            <v>225</v>
          </cell>
          <cell r="M23">
            <v>250</v>
          </cell>
          <cell r="N23">
            <v>280</v>
          </cell>
          <cell r="O23">
            <v>315</v>
          </cell>
        </row>
        <row r="31">
          <cell r="C31">
            <v>100.60000000000001</v>
          </cell>
          <cell r="D31">
            <v>115.5</v>
          </cell>
          <cell r="E31">
            <v>134.9</v>
          </cell>
          <cell r="F31">
            <v>165.5</v>
          </cell>
          <cell r="G31">
            <v>195.5</v>
          </cell>
          <cell r="H31">
            <v>226.9</v>
          </cell>
          <cell r="I31">
            <v>291.7</v>
          </cell>
          <cell r="J31">
            <v>349.55</v>
          </cell>
          <cell r="K31">
            <v>407.85</v>
          </cell>
          <cell r="L31">
            <v>526.05000000000007</v>
          </cell>
          <cell r="M31">
            <v>561.6</v>
          </cell>
          <cell r="N31">
            <v>751.55000000000007</v>
          </cell>
          <cell r="O31">
            <v>927.80000000000007</v>
          </cell>
        </row>
        <row r="45">
          <cell r="C45">
            <v>114.75</v>
          </cell>
          <cell r="D45">
            <v>134</v>
          </cell>
          <cell r="E45">
            <v>162.55000000000001</v>
          </cell>
          <cell r="F45">
            <v>206</v>
          </cell>
          <cell r="G45">
            <v>241.75</v>
          </cell>
          <cell r="H45">
            <v>294.55</v>
          </cell>
          <cell r="I45">
            <v>376.45000000000005</v>
          </cell>
          <cell r="J45">
            <v>463.3</v>
          </cell>
          <cell r="K45">
            <v>543.4</v>
          </cell>
          <cell r="L45">
            <v>715.65000000000009</v>
          </cell>
          <cell r="M45">
            <v>861.40000000000009</v>
          </cell>
          <cell r="N45">
            <v>1060.6000000000001</v>
          </cell>
          <cell r="O45">
            <v>1304.8500000000001</v>
          </cell>
        </row>
        <row r="60">
          <cell r="C60">
            <v>140.6</v>
          </cell>
          <cell r="D60">
            <v>172.5</v>
          </cell>
          <cell r="E60">
            <v>216.15</v>
          </cell>
          <cell r="F60">
            <v>291.2</v>
          </cell>
          <cell r="G60">
            <v>360.8</v>
          </cell>
          <cell r="H60">
            <v>428.15000000000003</v>
          </cell>
          <cell r="I60">
            <v>557.5</v>
          </cell>
          <cell r="J60">
            <v>692.65000000000009</v>
          </cell>
          <cell r="K60">
            <v>821.85</v>
          </cell>
          <cell r="L60">
            <v>1080.9000000000001</v>
          </cell>
          <cell r="M60">
            <v>1297.45</v>
          </cell>
          <cell r="N60">
            <v>1619.2</v>
          </cell>
          <cell r="O60">
            <v>2015.95</v>
          </cell>
        </row>
      </sheetData>
      <sheetData sheetId="47">
        <row r="9">
          <cell r="C9">
            <v>63</v>
          </cell>
          <cell r="D9">
            <v>75</v>
          </cell>
          <cell r="E9">
            <v>90</v>
          </cell>
          <cell r="F9">
            <v>110</v>
          </cell>
          <cell r="G9">
            <v>125</v>
          </cell>
          <cell r="H9">
            <v>140</v>
          </cell>
          <cell r="I9">
            <v>160</v>
          </cell>
          <cell r="J9">
            <v>180</v>
          </cell>
          <cell r="K9">
            <v>200</v>
          </cell>
          <cell r="L9">
            <v>225</v>
          </cell>
          <cell r="M9">
            <v>250</v>
          </cell>
          <cell r="N9">
            <v>280</v>
          </cell>
          <cell r="O9">
            <v>315</v>
          </cell>
        </row>
        <row r="28">
          <cell r="C28">
            <v>87.95</v>
          </cell>
          <cell r="D28">
            <v>102.30000000000001</v>
          </cell>
          <cell r="E28">
            <v>127.60000000000001</v>
          </cell>
          <cell r="F28">
            <v>165.10000000000002</v>
          </cell>
          <cell r="G28">
            <v>196.95000000000002</v>
          </cell>
          <cell r="H28">
            <v>231.15</v>
          </cell>
          <cell r="I28">
            <v>297.45</v>
          </cell>
          <cell r="J28">
            <v>357.3</v>
          </cell>
          <cell r="K28">
            <v>421.8</v>
          </cell>
          <cell r="L28">
            <v>547.80000000000007</v>
          </cell>
          <cell r="M28">
            <v>657.40000000000009</v>
          </cell>
          <cell r="N28">
            <v>797.55000000000007</v>
          </cell>
          <cell r="O28">
            <v>990.15000000000009</v>
          </cell>
        </row>
        <row r="40">
          <cell r="C40">
            <v>101.9</v>
          </cell>
          <cell r="D40">
            <v>124.05000000000001</v>
          </cell>
          <cell r="E40">
            <v>157.20000000000002</v>
          </cell>
          <cell r="F40">
            <v>209.8</v>
          </cell>
          <cell r="G40">
            <v>253.85000000000002</v>
          </cell>
          <cell r="H40">
            <v>304.40000000000003</v>
          </cell>
          <cell r="I40">
            <v>392.05</v>
          </cell>
          <cell r="J40">
            <v>476</v>
          </cell>
          <cell r="K40">
            <v>573.1</v>
          </cell>
          <cell r="L40">
            <v>743.30000000000007</v>
          </cell>
          <cell r="M40">
            <v>894.90000000000009</v>
          </cell>
          <cell r="N40">
            <v>1100.45</v>
          </cell>
          <cell r="O40">
            <v>1372.15</v>
          </cell>
        </row>
        <row r="52">
          <cell r="C52">
            <v>163.15</v>
          </cell>
          <cell r="D52">
            <v>210.45000000000002</v>
          </cell>
          <cell r="E52">
            <v>281.55</v>
          </cell>
          <cell r="F52">
            <v>395.35</v>
          </cell>
          <cell r="G52">
            <v>493.40000000000003</v>
          </cell>
          <cell r="H52">
            <v>603.5</v>
          </cell>
          <cell r="I52">
            <v>781.65000000000009</v>
          </cell>
          <cell r="J52">
            <v>972.65000000000009</v>
          </cell>
          <cell r="K52">
            <v>1182.8</v>
          </cell>
          <cell r="L52">
            <v>1530.7</v>
          </cell>
          <cell r="M52">
            <v>1872.8500000000001</v>
          </cell>
          <cell r="N52">
            <v>2321.9500000000003</v>
          </cell>
          <cell r="O52">
            <v>2915.65</v>
          </cell>
        </row>
        <row r="64">
          <cell r="C64">
            <v>128.20000000000002</v>
          </cell>
          <cell r="D64">
            <v>160.75</v>
          </cell>
          <cell r="E64">
            <v>210.35000000000002</v>
          </cell>
          <cell r="F64">
            <v>286.85000000000002</v>
          </cell>
          <cell r="G64">
            <v>356.15000000000003</v>
          </cell>
          <cell r="H64">
            <v>433</v>
          </cell>
          <cell r="I64">
            <v>559.4</v>
          </cell>
          <cell r="J64">
            <v>689</v>
          </cell>
          <cell r="K64">
            <v>833.40000000000009</v>
          </cell>
          <cell r="L64">
            <v>1089.6000000000001</v>
          </cell>
          <cell r="M64">
            <v>1324.8500000000001</v>
          </cell>
          <cell r="N64">
            <v>1637.95</v>
          </cell>
          <cell r="O64">
            <v>2048.6</v>
          </cell>
        </row>
      </sheetData>
      <sheetData sheetId="48"/>
      <sheetData sheetId="49"/>
      <sheetData sheetId="50">
        <row r="9">
          <cell r="C9">
            <v>80</v>
          </cell>
          <cell r="D9">
            <v>100</v>
          </cell>
          <cell r="E9">
            <v>125</v>
          </cell>
          <cell r="F9">
            <v>150</v>
          </cell>
          <cell r="G9">
            <v>200</v>
          </cell>
          <cell r="H9">
            <v>250</v>
          </cell>
          <cell r="I9">
            <v>300</v>
          </cell>
          <cell r="J9">
            <v>350</v>
          </cell>
          <cell r="K9">
            <v>400</v>
          </cell>
          <cell r="L9">
            <v>450</v>
          </cell>
          <cell r="M9">
            <v>500</v>
          </cell>
          <cell r="N9">
            <v>600</v>
          </cell>
          <cell r="O9">
            <v>700</v>
          </cell>
          <cell r="P9">
            <v>750</v>
          </cell>
          <cell r="Q9">
            <v>800</v>
          </cell>
          <cell r="R9">
            <v>900</v>
          </cell>
          <cell r="S9">
            <v>1000</v>
          </cell>
        </row>
        <row r="19">
          <cell r="C19">
            <v>731.1</v>
          </cell>
          <cell r="D19">
            <v>568.05000000000007</v>
          </cell>
          <cell r="E19">
            <v>676.35</v>
          </cell>
          <cell r="F19">
            <v>783</v>
          </cell>
          <cell r="G19">
            <v>1102.6000000000001</v>
          </cell>
          <cell r="H19">
            <v>1443.8000000000002</v>
          </cell>
          <cell r="I19">
            <v>1837.8000000000002</v>
          </cell>
          <cell r="J19">
            <v>2318.6</v>
          </cell>
          <cell r="K19">
            <v>2790.4500000000003</v>
          </cell>
          <cell r="L19">
            <v>3335</v>
          </cell>
          <cell r="M19">
            <v>3988.6000000000004</v>
          </cell>
          <cell r="N19">
            <v>5281.1</v>
          </cell>
          <cell r="O19">
            <v>7032.25</v>
          </cell>
          <cell r="P19">
            <v>7853.7000000000007</v>
          </cell>
          <cell r="Q19">
            <v>8805.75</v>
          </cell>
          <cell r="R19">
            <v>10710.150000000001</v>
          </cell>
          <cell r="S19">
            <v>12822.050000000001</v>
          </cell>
        </row>
        <row r="34">
          <cell r="C34">
            <v>521.80000000000007</v>
          </cell>
          <cell r="D34">
            <v>613.75</v>
          </cell>
          <cell r="E34">
            <v>727.40000000000009</v>
          </cell>
          <cell r="F34">
            <v>846.30000000000007</v>
          </cell>
          <cell r="G34">
            <v>1184.25</v>
          </cell>
          <cell r="H34">
            <v>1558.9</v>
          </cell>
          <cell r="I34">
            <v>1993.5500000000002</v>
          </cell>
          <cell r="J34">
            <v>2496.9</v>
          </cell>
          <cell r="K34">
            <v>3028.3500000000004</v>
          </cell>
          <cell r="L34">
            <v>3640.25</v>
          </cell>
          <cell r="M34">
            <v>4318.75</v>
          </cell>
          <cell r="N34">
            <v>5732.5</v>
          </cell>
          <cell r="O34">
            <v>7642.75</v>
          </cell>
          <cell r="P34">
            <v>8543</v>
          </cell>
          <cell r="Q34">
            <v>9546.2000000000007</v>
          </cell>
          <cell r="R34">
            <v>11628.800000000001</v>
          </cell>
          <cell r="S34">
            <v>13941.7</v>
          </cell>
        </row>
        <row r="49">
          <cell r="C49">
            <v>551.55000000000007</v>
          </cell>
          <cell r="D49">
            <v>646.95000000000005</v>
          </cell>
          <cell r="E49">
            <v>774.55000000000007</v>
          </cell>
          <cell r="F49">
            <v>902.25</v>
          </cell>
          <cell r="G49">
            <v>1269.6000000000001</v>
          </cell>
          <cell r="H49">
            <v>1674.0500000000002</v>
          </cell>
          <cell r="I49">
            <v>2145.85</v>
          </cell>
          <cell r="J49">
            <v>2689.9500000000003</v>
          </cell>
          <cell r="K49">
            <v>3251.3</v>
          </cell>
          <cell r="L49">
            <v>3908.2000000000003</v>
          </cell>
          <cell r="M49">
            <v>4648.9000000000005</v>
          </cell>
          <cell r="N49">
            <v>6180.35</v>
          </cell>
          <cell r="O49">
            <v>8221.5500000000011</v>
          </cell>
          <cell r="P49">
            <v>9228.4500000000007</v>
          </cell>
          <cell r="Q49">
            <v>10282.75</v>
          </cell>
          <cell r="R49">
            <v>12547.650000000001</v>
          </cell>
          <cell r="S49">
            <v>15010.45</v>
          </cell>
        </row>
      </sheetData>
      <sheetData sheetId="51">
        <row r="19">
          <cell r="C19">
            <v>947.75</v>
          </cell>
          <cell r="D19">
            <v>1402.8500000000001</v>
          </cell>
          <cell r="E19">
            <v>1843.95</v>
          </cell>
          <cell r="F19">
            <v>2380.2000000000003</v>
          </cell>
          <cell r="G19">
            <v>2993.55</v>
          </cell>
          <cell r="H19">
            <v>3742</v>
          </cell>
          <cell r="I19">
            <v>4487.3500000000004</v>
          </cell>
          <cell r="J19">
            <v>5339.8</v>
          </cell>
          <cell r="K19">
            <v>6226.4500000000007</v>
          </cell>
          <cell r="L19">
            <v>8175.9500000000007</v>
          </cell>
          <cell r="M19">
            <v>10586</v>
          </cell>
          <cell r="N19" t="e">
            <v>#VALUE!</v>
          </cell>
          <cell r="O19" t="e">
            <v>#VALUE!</v>
          </cell>
          <cell r="P19" t="e">
            <v>#VALUE!</v>
          </cell>
          <cell r="Q19" t="e">
            <v>#VALUE!</v>
          </cell>
        </row>
        <row r="25">
          <cell r="C25">
            <v>100</v>
          </cell>
          <cell r="D25">
            <v>150</v>
          </cell>
          <cell r="E25">
            <v>200</v>
          </cell>
          <cell r="F25">
            <v>250</v>
          </cell>
          <cell r="G25">
            <v>300</v>
          </cell>
          <cell r="H25">
            <v>350</v>
          </cell>
          <cell r="I25">
            <v>400</v>
          </cell>
          <cell r="J25">
            <v>450</v>
          </cell>
          <cell r="K25">
            <v>500</v>
          </cell>
          <cell r="L25">
            <v>600</v>
          </cell>
          <cell r="M25">
            <v>700</v>
          </cell>
          <cell r="N25">
            <v>750</v>
          </cell>
          <cell r="O25">
            <v>800</v>
          </cell>
          <cell r="P25">
            <v>900</v>
          </cell>
          <cell r="Q25">
            <v>1000</v>
          </cell>
        </row>
        <row r="35">
          <cell r="C35">
            <v>817.85</v>
          </cell>
          <cell r="D35">
            <v>780.30000000000007</v>
          </cell>
          <cell r="E35">
            <v>1095.7</v>
          </cell>
          <cell r="F35">
            <v>1433.5500000000002</v>
          </cell>
          <cell r="G35">
            <v>1823.7</v>
          </cell>
          <cell r="H35">
            <v>2300</v>
          </cell>
          <cell r="I35">
            <v>2766.4500000000003</v>
          </cell>
          <cell r="J35">
            <v>3304.9500000000003</v>
          </cell>
          <cell r="K35">
            <v>3953.25</v>
          </cell>
          <cell r="L35">
            <v>5232.6000000000004</v>
          </cell>
          <cell r="M35">
            <v>6920.25</v>
          </cell>
          <cell r="N35">
            <v>7727.3</v>
          </cell>
          <cell r="O35">
            <v>8660.1</v>
          </cell>
          <cell r="P35">
            <v>10528.95</v>
          </cell>
          <cell r="Q35">
            <v>12598.900000000001</v>
          </cell>
        </row>
      </sheetData>
      <sheetData sheetId="52">
        <row r="9">
          <cell r="C9">
            <v>350</v>
          </cell>
          <cell r="D9">
            <v>400</v>
          </cell>
          <cell r="E9">
            <v>450</v>
          </cell>
          <cell r="F9">
            <v>500</v>
          </cell>
          <cell r="G9">
            <v>600</v>
          </cell>
          <cell r="H9">
            <v>700</v>
          </cell>
          <cell r="I9">
            <v>800</v>
          </cell>
          <cell r="J9">
            <v>900</v>
          </cell>
          <cell r="K9">
            <v>1000</v>
          </cell>
        </row>
        <row r="18">
          <cell r="C18">
            <v>1284.5500000000002</v>
          </cell>
          <cell r="D18">
            <v>1378.7</v>
          </cell>
          <cell r="E18">
            <v>1462.7</v>
          </cell>
          <cell r="F18">
            <v>1596.5500000000002</v>
          </cell>
          <cell r="G18">
            <v>1850.8000000000002</v>
          </cell>
          <cell r="H18">
            <v>2250.5</v>
          </cell>
          <cell r="I18">
            <v>2648</v>
          </cell>
          <cell r="J18">
            <v>3057.15</v>
          </cell>
          <cell r="K18">
            <v>3571.3500000000004</v>
          </cell>
        </row>
        <row r="32">
          <cell r="C32">
            <v>1284.5500000000002</v>
          </cell>
          <cell r="D32">
            <v>1389.2</v>
          </cell>
          <cell r="E32">
            <v>1473.2</v>
          </cell>
          <cell r="F32">
            <v>1607.0500000000002</v>
          </cell>
          <cell r="G32">
            <v>1861.3000000000002</v>
          </cell>
          <cell r="H32">
            <v>2261</v>
          </cell>
          <cell r="I32">
            <v>2669</v>
          </cell>
          <cell r="J32">
            <v>3078.15</v>
          </cell>
          <cell r="K32">
            <v>3602.8500000000004</v>
          </cell>
        </row>
        <row r="46">
          <cell r="C46">
            <v>1295.0500000000002</v>
          </cell>
          <cell r="D46">
            <v>1399.7</v>
          </cell>
          <cell r="E46">
            <v>1483.7</v>
          </cell>
          <cell r="F46">
            <v>1617.6000000000001</v>
          </cell>
          <cell r="G46">
            <v>1882.3000000000002</v>
          </cell>
          <cell r="H46">
            <v>2292.5</v>
          </cell>
          <cell r="I46">
            <v>2732</v>
          </cell>
          <cell r="J46">
            <v>3141.2000000000003</v>
          </cell>
          <cell r="K46">
            <v>3697.4</v>
          </cell>
        </row>
        <row r="62">
          <cell r="C62">
            <v>1305.6000000000001</v>
          </cell>
          <cell r="D62">
            <v>1420.7</v>
          </cell>
          <cell r="E62">
            <v>1515.2</v>
          </cell>
          <cell r="F62">
            <v>1649.1000000000001</v>
          </cell>
          <cell r="G62">
            <v>1934.8000000000002</v>
          </cell>
          <cell r="H62">
            <v>2345</v>
          </cell>
          <cell r="I62">
            <v>2795.05</v>
          </cell>
          <cell r="J62">
            <v>3256.7000000000003</v>
          </cell>
          <cell r="K62">
            <v>3823.4500000000003</v>
          </cell>
        </row>
        <row r="77">
          <cell r="C77">
            <v>1326.6000000000001</v>
          </cell>
          <cell r="D77">
            <v>1441.7</v>
          </cell>
          <cell r="E77">
            <v>1546.7</v>
          </cell>
          <cell r="F77">
            <v>1680.6000000000001</v>
          </cell>
          <cell r="G77">
            <v>1987.3500000000001</v>
          </cell>
          <cell r="H77">
            <v>21462.300000000003</v>
          </cell>
          <cell r="I77">
            <v>2889.6000000000004</v>
          </cell>
          <cell r="J77">
            <v>3372.25</v>
          </cell>
          <cell r="K77">
            <v>4023</v>
          </cell>
        </row>
        <row r="92">
          <cell r="C92">
            <v>1368.6000000000001</v>
          </cell>
          <cell r="D92">
            <v>1462.7</v>
          </cell>
          <cell r="E92">
            <v>1578.25</v>
          </cell>
          <cell r="F92">
            <v>1722.6000000000001</v>
          </cell>
          <cell r="G92">
            <v>2039.8500000000001</v>
          </cell>
          <cell r="H92">
            <v>2481.5500000000002</v>
          </cell>
          <cell r="I92">
            <v>2984.1000000000004</v>
          </cell>
          <cell r="J92">
            <v>3540.3500000000004</v>
          </cell>
          <cell r="K92">
            <v>4180.55</v>
          </cell>
        </row>
      </sheetData>
      <sheetData sheetId="53">
        <row r="24">
          <cell r="C24">
            <v>350</v>
          </cell>
          <cell r="D24">
            <v>400</v>
          </cell>
          <cell r="E24">
            <v>450</v>
          </cell>
          <cell r="F24">
            <v>500</v>
          </cell>
          <cell r="G24">
            <v>600</v>
          </cell>
          <cell r="H24">
            <v>700</v>
          </cell>
          <cell r="I24">
            <v>800</v>
          </cell>
          <cell r="J24">
            <v>900</v>
          </cell>
          <cell r="K24">
            <v>1000</v>
          </cell>
        </row>
        <row r="32">
          <cell r="C32">
            <v>1945.4</v>
          </cell>
          <cell r="D32">
            <v>2251.0500000000002</v>
          </cell>
          <cell r="E32">
            <v>2606.8000000000002</v>
          </cell>
          <cell r="F32">
            <v>3033.25</v>
          </cell>
          <cell r="G32">
            <v>3765.9500000000003</v>
          </cell>
          <cell r="H32">
            <v>4701.9000000000005</v>
          </cell>
          <cell r="I32">
            <v>5710.8</v>
          </cell>
          <cell r="J32">
            <v>6995.8</v>
          </cell>
          <cell r="K32">
            <v>8351.5500000000011</v>
          </cell>
        </row>
        <row r="46">
          <cell r="C46">
            <v>1995.8000000000002</v>
          </cell>
          <cell r="D46">
            <v>2319.35</v>
          </cell>
          <cell r="E46">
            <v>2725.5</v>
          </cell>
          <cell r="F46">
            <v>3175.05</v>
          </cell>
          <cell r="G46">
            <v>3958.2000000000003</v>
          </cell>
          <cell r="H46">
            <v>4951.9000000000005</v>
          </cell>
          <cell r="I46">
            <v>6101.55</v>
          </cell>
          <cell r="J46">
            <v>7524.1500000000005</v>
          </cell>
          <cell r="K46">
            <v>8907.25</v>
          </cell>
        </row>
        <row r="60">
          <cell r="C60">
            <v>2042</v>
          </cell>
          <cell r="D60">
            <v>2409.7000000000003</v>
          </cell>
          <cell r="E60">
            <v>2838.9</v>
          </cell>
          <cell r="F60">
            <v>3338.9500000000003</v>
          </cell>
          <cell r="G60">
            <v>4298.5</v>
          </cell>
          <cell r="H60">
            <v>5337.4000000000005</v>
          </cell>
          <cell r="I60">
            <v>6566.85</v>
          </cell>
          <cell r="J60">
            <v>8085.05</v>
          </cell>
          <cell r="K60">
            <v>9622.5500000000011</v>
          </cell>
        </row>
        <row r="74">
          <cell r="C74">
            <v>2121.85</v>
          </cell>
          <cell r="D74">
            <v>2489.5</v>
          </cell>
          <cell r="E74">
            <v>2975.5</v>
          </cell>
          <cell r="F74">
            <v>3497.55</v>
          </cell>
          <cell r="G74">
            <v>4469.75</v>
          </cell>
          <cell r="H74">
            <v>5689.25</v>
          </cell>
          <cell r="I74">
            <v>7026.9500000000007</v>
          </cell>
          <cell r="J74">
            <v>8681.65</v>
          </cell>
          <cell r="K74">
            <v>10296.900000000001</v>
          </cell>
        </row>
      </sheetData>
      <sheetData sheetId="54">
        <row r="19">
          <cell r="C19">
            <v>1349.1000000000001</v>
          </cell>
          <cell r="D19">
            <v>1515.3000000000002</v>
          </cell>
          <cell r="E19">
            <v>1828.9</v>
          </cell>
          <cell r="F19">
            <v>2009.3500000000001</v>
          </cell>
          <cell r="G19">
            <v>2200.5500000000002</v>
          </cell>
          <cell r="H19">
            <v>2460.5</v>
          </cell>
          <cell r="I19">
            <v>3187.3</v>
          </cell>
          <cell r="J19">
            <v>3625.4500000000003</v>
          </cell>
          <cell r="K19">
            <v>4122.8</v>
          </cell>
          <cell r="L19">
            <v>5049.3500000000004</v>
          </cell>
          <cell r="M19">
            <v>5679.6</v>
          </cell>
        </row>
        <row r="34">
          <cell r="C34">
            <v>1349.1000000000001</v>
          </cell>
          <cell r="D34">
            <v>1515.3000000000002</v>
          </cell>
          <cell r="E34">
            <v>1828.9</v>
          </cell>
          <cell r="F34">
            <v>2009.3500000000001</v>
          </cell>
          <cell r="G34">
            <v>2200.5500000000002</v>
          </cell>
          <cell r="H34">
            <v>2460.5</v>
          </cell>
          <cell r="I34">
            <v>3187.3</v>
          </cell>
          <cell r="J34">
            <v>3706.6000000000004</v>
          </cell>
          <cell r="K34">
            <v>4399.45</v>
          </cell>
          <cell r="L34">
            <v>5210.55</v>
          </cell>
          <cell r="M34">
            <v>6096.6500000000005</v>
          </cell>
        </row>
        <row r="49">
          <cell r="C49">
            <v>1349.1000000000001</v>
          </cell>
          <cell r="D49">
            <v>1515.3000000000002</v>
          </cell>
          <cell r="E49">
            <v>1828.9</v>
          </cell>
          <cell r="F49">
            <v>2009.3500000000001</v>
          </cell>
          <cell r="G49">
            <v>2200.5500000000002</v>
          </cell>
          <cell r="H49">
            <v>2481.3000000000002</v>
          </cell>
          <cell r="I49">
            <v>3234.1000000000004</v>
          </cell>
          <cell r="J49">
            <v>3914.6000000000004</v>
          </cell>
          <cell r="K49">
            <v>4666.75</v>
          </cell>
          <cell r="L49">
            <v>5553.75</v>
          </cell>
          <cell r="M49">
            <v>6507.4500000000007</v>
          </cell>
        </row>
        <row r="64">
          <cell r="C64">
            <v>1349.1000000000001</v>
          </cell>
          <cell r="D64">
            <v>1515.3000000000002</v>
          </cell>
          <cell r="E64">
            <v>1828.9</v>
          </cell>
          <cell r="F64">
            <v>2009.3500000000001</v>
          </cell>
          <cell r="G64">
            <v>2219.3000000000002</v>
          </cell>
          <cell r="H64">
            <v>2584.25</v>
          </cell>
          <cell r="I64">
            <v>3381.75</v>
          </cell>
          <cell r="J64">
            <v>4122.6000000000004</v>
          </cell>
          <cell r="K64">
            <v>4925.7000000000007</v>
          </cell>
          <cell r="L64">
            <v>5887.6</v>
          </cell>
          <cell r="M64">
            <v>6908.9000000000005</v>
          </cell>
        </row>
        <row r="79">
          <cell r="C79">
            <v>1349.1000000000001</v>
          </cell>
          <cell r="D79">
            <v>1515.3000000000002</v>
          </cell>
          <cell r="E79">
            <v>1828.9</v>
          </cell>
          <cell r="F79">
            <v>2009.3500000000001</v>
          </cell>
          <cell r="G79">
            <v>2302.5</v>
          </cell>
          <cell r="H79">
            <v>2687.2000000000003</v>
          </cell>
          <cell r="I79">
            <v>3538.8</v>
          </cell>
          <cell r="J79">
            <v>4331.6000000000004</v>
          </cell>
          <cell r="K79">
            <v>5198.1500000000005</v>
          </cell>
          <cell r="L79">
            <v>6212.1</v>
          </cell>
          <cell r="M79">
            <v>7321.8</v>
          </cell>
        </row>
        <row r="94">
          <cell r="C94">
            <v>1349.1000000000001</v>
          </cell>
          <cell r="D94">
            <v>1515.3000000000002</v>
          </cell>
          <cell r="E94">
            <v>1828.9</v>
          </cell>
          <cell r="F94">
            <v>2094.65</v>
          </cell>
          <cell r="G94">
            <v>2395.0500000000002</v>
          </cell>
          <cell r="H94">
            <v>2801.6000000000004</v>
          </cell>
          <cell r="I94">
            <v>3683.3500000000004</v>
          </cell>
          <cell r="J94">
            <v>4539.6000000000004</v>
          </cell>
          <cell r="K94">
            <v>5563.2000000000007</v>
          </cell>
          <cell r="L94">
            <v>6574</v>
          </cell>
          <cell r="M94">
            <v>7939.55</v>
          </cell>
        </row>
        <row r="109">
          <cell r="C109">
            <v>1349.1000000000001</v>
          </cell>
          <cell r="D109">
            <v>1544.4</v>
          </cell>
          <cell r="E109">
            <v>1865.3000000000002</v>
          </cell>
          <cell r="F109">
            <v>2160.15</v>
          </cell>
          <cell r="G109">
            <v>2478.25</v>
          </cell>
          <cell r="H109">
            <v>2924.3500000000004</v>
          </cell>
          <cell r="I109">
            <v>3847.7000000000003</v>
          </cell>
          <cell r="J109">
            <v>4814.2</v>
          </cell>
          <cell r="K109">
            <v>5832.55</v>
          </cell>
          <cell r="L109">
            <v>7103.35</v>
          </cell>
          <cell r="M109">
            <v>8445</v>
          </cell>
        </row>
        <row r="124">
          <cell r="C124">
            <v>1349.1000000000001</v>
          </cell>
          <cell r="D124">
            <v>1601.6000000000001</v>
          </cell>
          <cell r="E124">
            <v>1926.65</v>
          </cell>
          <cell r="F124">
            <v>2237.1</v>
          </cell>
          <cell r="G124">
            <v>2571.8500000000004</v>
          </cell>
          <cell r="H124">
            <v>3014.8</v>
          </cell>
          <cell r="I124">
            <v>4007.8500000000004</v>
          </cell>
          <cell r="J124">
            <v>4998.25</v>
          </cell>
          <cell r="K124">
            <v>6255.85</v>
          </cell>
          <cell r="L124">
            <v>7502.75</v>
          </cell>
          <cell r="M124">
            <v>9176.1</v>
          </cell>
        </row>
        <row r="139">
          <cell r="C139">
            <v>1359.5</v>
          </cell>
          <cell r="D139">
            <v>1624.5</v>
          </cell>
          <cell r="E139">
            <v>1970.3500000000001</v>
          </cell>
          <cell r="F139">
            <v>2303.65</v>
          </cell>
          <cell r="G139">
            <v>2656.1000000000004</v>
          </cell>
          <cell r="H139">
            <v>3217.6000000000004</v>
          </cell>
          <cell r="I139">
            <v>3186.25</v>
          </cell>
          <cell r="J139">
            <v>2096.65</v>
          </cell>
          <cell r="K139">
            <v>6525.2000000000007</v>
          </cell>
          <cell r="L139">
            <v>7862.55</v>
          </cell>
          <cell r="M139">
            <v>9571.3000000000011</v>
          </cell>
        </row>
        <row r="154">
          <cell r="C154">
            <v>1399.0500000000002</v>
          </cell>
          <cell r="D154">
            <v>1671.3000000000002</v>
          </cell>
          <cell r="E154">
            <v>2015.0500000000002</v>
          </cell>
          <cell r="F154">
            <v>2542.8500000000004</v>
          </cell>
          <cell r="G154">
            <v>2829.75</v>
          </cell>
          <cell r="H154">
            <v>3329.9500000000003</v>
          </cell>
          <cell r="I154">
            <v>4354.1500000000005</v>
          </cell>
          <cell r="J154">
            <v>5452.75</v>
          </cell>
          <cell r="K154">
            <v>6822.6500000000005</v>
          </cell>
          <cell r="L154">
            <v>8259.85</v>
          </cell>
          <cell r="M154">
            <v>10094.400000000001</v>
          </cell>
        </row>
      </sheetData>
      <sheetData sheetId="55">
        <row r="9">
          <cell r="C9">
            <v>350</v>
          </cell>
        </row>
      </sheetData>
      <sheetData sheetId="56">
        <row r="9">
          <cell r="C9">
            <v>350</v>
          </cell>
        </row>
      </sheetData>
      <sheetData sheetId="57">
        <row r="9">
          <cell r="C9">
            <v>350</v>
          </cell>
        </row>
      </sheetData>
      <sheetData sheetId="58">
        <row r="9">
          <cell r="C9">
            <v>350</v>
          </cell>
        </row>
      </sheetData>
      <sheetData sheetId="59">
        <row r="9">
          <cell r="C9">
            <v>350</v>
          </cell>
        </row>
      </sheetData>
      <sheetData sheetId="60">
        <row r="9">
          <cell r="C9">
            <v>350</v>
          </cell>
        </row>
      </sheetData>
      <sheetData sheetId="61">
        <row r="9">
          <cell r="C9">
            <v>350</v>
          </cell>
        </row>
      </sheetData>
      <sheetData sheetId="62">
        <row r="9">
          <cell r="C9">
            <v>350</v>
          </cell>
        </row>
      </sheetData>
      <sheetData sheetId="63">
        <row r="9">
          <cell r="C9">
            <v>350</v>
          </cell>
        </row>
      </sheetData>
      <sheetData sheetId="64">
        <row r="9">
          <cell r="C9">
            <v>350</v>
          </cell>
        </row>
      </sheetData>
      <sheetData sheetId="65">
        <row r="9">
          <cell r="C9">
            <v>350</v>
          </cell>
        </row>
      </sheetData>
      <sheetData sheetId="66">
        <row r="9">
          <cell r="C9">
            <v>350</v>
          </cell>
        </row>
      </sheetData>
      <sheetData sheetId="67">
        <row r="9">
          <cell r="C9">
            <v>350</v>
          </cell>
        </row>
      </sheetData>
      <sheetData sheetId="68">
        <row r="9">
          <cell r="C9">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ow r="9">
          <cell r="C9">
            <v>350</v>
          </cell>
        </row>
      </sheetData>
      <sheetData sheetId="87">
        <row r="9">
          <cell r="C9">
            <v>350</v>
          </cell>
        </row>
      </sheetData>
      <sheetData sheetId="88">
        <row r="9">
          <cell r="C9">
            <v>350</v>
          </cell>
        </row>
      </sheetData>
      <sheetData sheetId="89">
        <row r="9">
          <cell r="C9">
            <v>350</v>
          </cell>
        </row>
      </sheetData>
      <sheetData sheetId="90">
        <row r="9">
          <cell r="C9">
            <v>350</v>
          </cell>
        </row>
      </sheetData>
      <sheetData sheetId="91">
        <row r="9">
          <cell r="C9">
            <v>350</v>
          </cell>
        </row>
      </sheetData>
      <sheetData sheetId="92">
        <row r="9">
          <cell r="C9">
            <v>350</v>
          </cell>
        </row>
      </sheetData>
      <sheetData sheetId="93">
        <row r="9">
          <cell r="C9">
            <v>350</v>
          </cell>
        </row>
      </sheetData>
      <sheetData sheetId="94">
        <row r="9">
          <cell r="C9">
            <v>350</v>
          </cell>
        </row>
      </sheetData>
      <sheetData sheetId="95">
        <row r="9">
          <cell r="C9">
            <v>350</v>
          </cell>
        </row>
      </sheetData>
      <sheetData sheetId="96">
        <row r="9">
          <cell r="C9">
            <v>350</v>
          </cell>
        </row>
      </sheetData>
      <sheetData sheetId="97">
        <row r="9">
          <cell r="C9">
            <v>350</v>
          </cell>
        </row>
      </sheetData>
      <sheetData sheetId="98">
        <row r="9">
          <cell r="C9">
            <v>350</v>
          </cell>
        </row>
      </sheetData>
      <sheetData sheetId="99">
        <row r="9">
          <cell r="C9">
            <v>350</v>
          </cell>
        </row>
      </sheetData>
      <sheetData sheetId="100">
        <row r="9">
          <cell r="C9">
            <v>350</v>
          </cell>
        </row>
      </sheetData>
      <sheetData sheetId="101">
        <row r="9">
          <cell r="C9">
            <v>350</v>
          </cell>
        </row>
      </sheetData>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ow r="9">
          <cell r="C9">
            <v>350</v>
          </cell>
        </row>
      </sheetData>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ow r="9">
          <cell r="C9">
            <v>350</v>
          </cell>
        </row>
      </sheetData>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veChamber_16-09"/>
      <sheetName val="ValveChamber"/>
      <sheetName val="CS"/>
      <sheetName val="maya"/>
      <sheetName val="ValveChamber -OHSR-legal"/>
      <sheetName val="CR"/>
      <sheetName val="Boq Block A"/>
      <sheetName val="BWSCPlt"/>
      <sheetName val="CI"/>
      <sheetName val="DI"/>
      <sheetName val="G.R.P"/>
      <sheetName val="HDPE"/>
      <sheetName val="PSC REVISED"/>
      <sheetName val="pvc"/>
    </sheetNames>
    <sheetDataSet>
      <sheetData sheetId="0"/>
      <sheetData sheetId="1"/>
      <sheetData sheetId="2"/>
      <sheetData sheetId="3" refreshError="1">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Data"/>
      <sheetName val="r"/>
      <sheetName val="BWSCPlt"/>
      <sheetName val="CI"/>
      <sheetName val="DI"/>
      <sheetName val="G.R.P"/>
      <sheetName val="HDPE"/>
      <sheetName val="PSC REVISED"/>
      <sheetName val="pvc"/>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BALAN1"/>
      <sheetName val="lead-st"/>
      <sheetName val="rdamdata"/>
      <sheetName val="DATA_PRG"/>
      <sheetName val="v"/>
      <sheetName val="inWords"/>
      <sheetName val="segments-details"/>
      <sheetName val="int-Dia-hdpe"/>
      <sheetName val="int-Dia-pvc"/>
      <sheetName val="Usage"/>
      <sheetName val="General"/>
      <sheetName val="Common "/>
      <sheetName val="wh_data_R"/>
      <sheetName val="wh_data"/>
      <sheetName val="CPHEEO"/>
      <sheetName val="input"/>
      <sheetName val="TBAL9697 -group wise  sdpl"/>
      <sheetName val="p&amp;m"/>
      <sheetName val="Staff Acco."/>
      <sheetName val="Work_sheet"/>
      <sheetName val="gen"/>
      <sheetName val="Road data"/>
      <sheetName val="Road Detail Est."/>
      <sheetName val="BTR"/>
      <sheetName val="Line"/>
      <sheetName val="GenAbst"/>
      <sheetName val="Rates"/>
      <sheetName val="abs road"/>
      <sheetName val="RMR"/>
      <sheetName val="R_Det"/>
      <sheetName val="0000000000000"/>
      <sheetName val="mlead"/>
      <sheetName val="other rates"/>
      <sheetName val="Gen Info"/>
      <sheetName val="basdat"/>
      <sheetName val="hdpe_basic"/>
      <sheetName val="Boq Block A"/>
      <sheetName val="sand"/>
      <sheetName val="Specification"/>
      <sheetName val="leads"/>
      <sheetName val="Intput"/>
      <sheetName val="Well"/>
      <sheetName val="Load"/>
      <sheetName val="DATA-BASE"/>
      <sheetName val="DATA-ABSTRACT"/>
      <sheetName val="Cut_Fill"/>
      <sheetName val="Proforma_B"/>
      <sheetName val="RET_"/>
      <sheetName val="G_R_P"/>
      <sheetName val="PSC_REVISED"/>
      <sheetName val="Plant_&amp;__Machinery"/>
      <sheetName val="data_existing_do_not_delete"/>
      <sheetName val="Lead_statement"/>
      <sheetName val="GROUND_FLOOR"/>
      <sheetName val="Legal_Risk_Analysis"/>
      <sheetName val="Bitumen_trunk"/>
      <sheetName val="R99_etc"/>
      <sheetName val="Trunk_unpaved"/>
      <sheetName val="Bridge_Data_2005-06"/>
      <sheetName val="BTR (2)"/>
      <sheetName val="Specification report"/>
      <sheetName val="Data.F8.BTR"/>
      <sheetName val="pvc-pipe-rates"/>
      <sheetName val="Gen_Abs"/>
      <sheetName val="habs-list"/>
      <sheetName val="Marteru"/>
      <sheetName val="Levels"/>
      <sheetName val="BOQ"/>
      <sheetName val="G.O MS 35"/>
      <sheetName val="CC"/>
      <sheetName val="Materials"/>
      <sheetName val="TS memo"/>
      <sheetName val="coverpage"/>
      <sheetName val="PUMP_DATA"/>
    </sheetNames>
    <sheetDataSet>
      <sheetData sheetId="0">
        <row r="19">
          <cell r="A19" t="str">
            <v>C.C (1:3:6) Mix  using 40mm  H.B.G metal including cost &amp; conveyance of all materials and labour charges seigniorage charges etc complete.</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BWSCPlt"/>
      <sheetName val="CI"/>
      <sheetName val="DI"/>
      <sheetName val="G.R.P"/>
      <sheetName val="HDPE"/>
      <sheetName val="PSC REVISED"/>
      <sheetName val="pvc"/>
      <sheetName val="MRATES"/>
      <sheetName val="LIST"/>
      <sheetName val="PlanAlign"/>
      <sheetName val="DESIGN"/>
      <sheetName val="Legal Risk Analysis"/>
      <sheetName val="BTR"/>
      <sheetName val="RMR"/>
      <sheetName val="Data"/>
      <sheetName val="Labour"/>
      <sheetName val="maya"/>
    </sheetNames>
    <sheetDataSet>
      <sheetData sheetId="0"/>
      <sheetData sheetId="1"/>
      <sheetData sheetId="2"/>
      <sheetData sheetId="3" refreshError="1">
        <row r="19">
          <cell r="A19" t="str">
            <v>C.C (1:3:6) Mix  using 40mm  H.B.G metal including cost &amp; conveyance of all materials and labour charges seigniorage charges etc complete.</v>
          </cell>
        </row>
        <row r="20">
          <cell r="A20">
            <v>0</v>
          </cell>
        </row>
        <row r="21">
          <cell r="A21" t="str">
            <v xml:space="preserve">C.C (1:3:6) Mix using 20mm  H.B.G metal including cost &amp; conveyance of all materials and labour charges seigniorage charges etc complete.  </v>
          </cell>
        </row>
        <row r="22">
          <cell r="A22">
            <v>0</v>
          </cell>
        </row>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DATA_PRG"/>
      <sheetName val="C&amp;S monthwise"/>
      <sheetName val="C&amp;S"/>
      <sheetName val="General"/>
      <sheetName val="Materials"/>
      <sheetName val="Control"/>
      <sheetName val="DETAILED  BOQ"/>
      <sheetName val="4 Annex 1 Basic rate"/>
      <sheetName val="Design"/>
      <sheetName val="FT-05-02IsoBOM"/>
      <sheetName val="Detail In Door Stad"/>
      <sheetName val="Project Details.."/>
      <sheetName val="scurve calc (2)"/>
      <sheetName val="strain"/>
      <sheetName val="factors"/>
      <sheetName val="TBAL9697 -group wise  sdpl"/>
      <sheetName val="SCHEDULE OF RATES"/>
      <sheetName val="RCC,Ret. Wall"/>
      <sheetName val="Rate Analysis"/>
      <sheetName val="p&amp;m"/>
      <sheetName val="refer"/>
      <sheetName val="Load Details(B2)"/>
      <sheetName val="Build-up"/>
      <sheetName val="Detail P&amp;L"/>
      <sheetName val="Assumption Sheet"/>
      <sheetName val="APPENDIX B-1"/>
      <sheetName val="Bill 3.1"/>
      <sheetName val="COLUMN"/>
      <sheetName val="CFLOW"/>
      <sheetName val="Gujrat"/>
      <sheetName val="PRECAST lightconc-II"/>
      <sheetName val="Legal Risk Analysis"/>
      <sheetName val="INDIGINEOUS ITEMS "/>
      <sheetName val="BOQ"/>
      <sheetName val="2gii"/>
      <sheetName val="analysis"/>
      <sheetName val="GR.slab-reinft"/>
      <sheetName val="Bill 3 - Site Works"/>
      <sheetName val="schedule1"/>
      <sheetName val="Precalculation"/>
      <sheetName val="Fill this out first..."/>
      <sheetName val="Sheet3"/>
      <sheetName val="Cable data"/>
      <sheetName val="Table"/>
      <sheetName val="Material "/>
      <sheetName val="basic-data"/>
      <sheetName val="mem-property"/>
      <sheetName val="FORM7"/>
      <sheetName val="SPT vs PHI"/>
      <sheetName val="Civil Works"/>
      <sheetName val="CABLE"/>
      <sheetName val="number"/>
      <sheetName val="ANAL"/>
      <sheetName val="Staff_Acco_"/>
      <sheetName val="Tel__"/>
      <sheetName val="Ext_light"/>
      <sheetName val="Staff_Acco_1"/>
      <sheetName val="estimate"/>
      <sheetName val="3MLKQ"/>
      <sheetName val="sumary"/>
      <sheetName val="Xenon(R2)"/>
      <sheetName val="Basement Budget"/>
      <sheetName val="DETAILED__BOQ"/>
      <sheetName val="4_Annex_1_Basic_rate"/>
      <sheetName val="Cable_data"/>
      <sheetName val="BLK2"/>
      <sheetName val="BLK3"/>
      <sheetName val="E &amp; R"/>
      <sheetName val="radar"/>
      <sheetName val="UG"/>
      <sheetName val="BLOCK-A (MEA.SHEET)"/>
      <sheetName val="IO List"/>
      <sheetName val="S1BOQ"/>
      <sheetName val="Input"/>
      <sheetName val="Activity"/>
      <sheetName val="Crew"/>
      <sheetName val="Piping"/>
      <sheetName val="Pipe Supports"/>
      <sheetName val="BOQ (2)"/>
      <sheetName val="#REF"/>
      <sheetName val="RA-markate"/>
      <sheetName val="Boq Block A"/>
      <sheetName val="Sqn_Abs_G_6_ "/>
      <sheetName val="WO_Abs _G_2_ 6 DUs"/>
      <sheetName val="Air_Abs_G_6_ 23 DUs"/>
      <sheetName val="SCHEDULE (3)"/>
      <sheetName val="Database"/>
      <sheetName val="schedule nos"/>
      <sheetName val="INPUT-DATA"/>
      <sheetName val="std"/>
      <sheetName val="4-Int- ele(RA)"/>
      <sheetName val="BTB"/>
      <sheetName val="cf"/>
      <sheetName val="order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nilad"/>
      <sheetName val="Mactan"/>
      <sheetName val="Mandaue"/>
      <sheetName val="2004"/>
      <sheetName val="Detail"/>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Pile cap"/>
      <sheetName val="ABB"/>
      <sheetName val="GE"/>
      <sheetName val="Break up Sheet"/>
      <sheetName val="Mat.Cost"/>
      <sheetName val="Headings"/>
      <sheetName val="SPILL OVER"/>
      <sheetName val="s"/>
      <sheetName val="DATA"/>
      <sheetName val="DTF Summary"/>
      <sheetName val="Bed Class"/>
      <sheetName val="Cd"/>
      <sheetName val="Loads"/>
      <sheetName val="jobhist"/>
      <sheetName val="UNP-NCW "/>
      <sheetName val="GF Columns"/>
      <sheetName val="BULook"/>
      <sheetName val="Codes"/>
      <sheetName val="BHANDUP"/>
      <sheetName val="macros"/>
      <sheetName val="Rate"/>
      <sheetName val="Assumptions"/>
      <sheetName val="specification options"/>
      <sheetName val="Cover"/>
      <sheetName val="Brand"/>
      <sheetName val="PackSize"/>
      <sheetName val="PackagingType"/>
      <sheetName val="Plant"/>
      <sheetName val="ProductHierarchy"/>
      <sheetName val="PurchGroup"/>
      <sheetName val="Sub-brand"/>
      <sheetName val="UOM"/>
      <sheetName val="Variant"/>
      <sheetName val="Material"/>
      <sheetName val="Zone"/>
      <sheetName val="Vendor"/>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Sheet2"/>
      <sheetName val="Form 6"/>
      <sheetName val="BOQ_Direct_selling cost"/>
      <sheetName val="#REF!"/>
      <sheetName val="VCH-SLC"/>
      <sheetName val="Supplier"/>
      <sheetName val="WWR"/>
      <sheetName val="Cable-data"/>
      <sheetName val="Summary"/>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key dates"/>
      <sheetName val="Actuals"/>
      <sheetName val="Inventory"/>
      <sheetName val="MASTER_RATE ANALYSIS"/>
      <sheetName val="사진"/>
      <sheetName val="Intro."/>
      <sheetName val="ACS(1)"/>
      <sheetName val="FAS-C(4)"/>
      <sheetName val="M.R.List (2)"/>
      <sheetName val="Aseet1998"/>
      <sheetName val="Cost summary"/>
      <sheetName val="Intro"/>
      <sheetName val="Balance Sheet "/>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Estimation"/>
      <sheetName val="Annex"/>
      <sheetName val="beam-reinft-machine rm"/>
      <sheetName val="calcul"/>
      <sheetName val="T1 WO"/>
      <sheetName val="Direct cost shed A-2 "/>
      <sheetName val=" Resource list"/>
      <sheetName val="Labour"/>
      <sheetName val="THANE SITE"/>
      <sheetName val="BOQ Distribution"/>
      <sheetName val="01"/>
      <sheetName val="Legend"/>
      <sheetName val="Bidform"/>
      <sheetName val="FF Inst RA 08 Inst 03"/>
      <sheetName val="concrete"/>
      <sheetName val="beam-reinft-IIInd floor"/>
      <sheetName val="C-1"/>
      <sheetName val="C-10"/>
      <sheetName val="C-11"/>
      <sheetName val="C-12"/>
      <sheetName val="C-2"/>
      <sheetName val="C-3"/>
      <sheetName val="C-4"/>
      <sheetName val="C-5"/>
      <sheetName val="C-5A"/>
      <sheetName val="C-6"/>
      <sheetName val="C-6A"/>
      <sheetName val="C-7"/>
      <sheetName val="C-8"/>
      <sheetName val="C-9"/>
      <sheetName val="外気負荷"/>
      <sheetName val="SCHEDULE"/>
      <sheetName val="GBW"/>
      <sheetName val="Maint"/>
      <sheetName val="Housek"/>
      <sheetName val="Transfer"/>
      <sheetName val="Cost Index"/>
      <sheetName val="REf"/>
      <sheetName val="saihous.ele"/>
      <sheetName val="A.O.R."/>
      <sheetName val="Labels"/>
      <sheetName val=" IO List"/>
      <sheetName val="SSR _ NSSR Market final"/>
      <sheetName val="M+MC"/>
      <sheetName val="DG Works (Supply)"/>
      <sheetName val="Indirect_x0005__x0000__x0000__x0000__x0000_쌳ᎈ駜/"/>
      <sheetName val="MG"/>
      <sheetName val="Staff_Acco_6"/>
      <sheetName val="Tel__3"/>
      <sheetName val="Ext_light3"/>
      <sheetName val="Staff_Acco_7"/>
      <sheetName val="4_Annex_1_Basic_rate3"/>
      <sheetName val="DETAILED__BOQ3"/>
      <sheetName val="Detail_In_Door_Stad3"/>
      <sheetName val="Project_Details__3"/>
      <sheetName val="scurve_calc_(2)3"/>
      <sheetName val="Detail_P&amp;L3"/>
      <sheetName val="Assumption_Sheet3"/>
      <sheetName val="TBAL9697_-group_wise__sdpl3"/>
      <sheetName val="Bill_3_-_Site_Works2"/>
      <sheetName val="RCC,Ret__Wall3"/>
      <sheetName val="Load_Details(B2)3"/>
      <sheetName val="SCHEDULE_OF_RATES3"/>
      <sheetName val="APPENDIX_B-13"/>
      <sheetName val="Bill_3_13"/>
      <sheetName val="Legal_Risk_Analysis3"/>
      <sheetName val="PRECAST_lightconc-II3"/>
      <sheetName val="GR_slab-reinft2"/>
      <sheetName val="Fill_this_out_first___2"/>
      <sheetName val="Boq_Block_A2"/>
      <sheetName val="Rate_Analysis2"/>
      <sheetName val="Cable_data3"/>
      <sheetName val="Civil_Works2"/>
      <sheetName val="SCHEDULE_(3)2"/>
      <sheetName val="schedule_nos2"/>
      <sheetName val="Material_2"/>
      <sheetName val="SPT_vs_PHI2"/>
      <sheetName val="IO_List2"/>
      <sheetName val="Pipe_Supports2"/>
      <sheetName val="BOQ_(2)2"/>
      <sheetName val="Box-_Girder2"/>
      <sheetName val="INDIGINEOUS_ITEMS_2"/>
      <sheetName val="Basement_Budget2"/>
      <sheetName val="SITE_OVERHEADS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Mat_Cost2"/>
      <sheetName val="GF_Columns1"/>
      <sheetName val="Form_61"/>
      <sheetName val="BOQ_Direct_selling_cost1"/>
      <sheetName val="UNP-NCW_1"/>
      <sheetName val="Intro_"/>
      <sheetName val="MASTER_RATE_ANALYSIS1"/>
      <sheetName val="Contract_BOQ"/>
      <sheetName val="Elite_1_-_MBCL"/>
      <sheetName val="Cost_summary"/>
      <sheetName val="Direct_cost_shed_A-2_"/>
      <sheetName val="_Resource_list"/>
      <sheetName val="THANE_SITE"/>
      <sheetName val="BOQ_Distribution"/>
      <sheetName val="key_dates"/>
      <sheetName val="specification_options"/>
      <sheetName val="FF_Inst_RA_08_Inst_03"/>
      <sheetName val="beam-reinft-machine_rm"/>
      <sheetName val="T1_WO"/>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STAFFSCHED "/>
      <sheetName val="Basic"/>
      <sheetName val="bs BP 04 SA"/>
      <sheetName val="Blr hire"/>
      <sheetName val="Project_Brief"/>
      <sheetName val="VIWSCo1"/>
      <sheetName val="BOQ_Distribution1"/>
      <sheetName val="key_dates1"/>
      <sheetName val="specification_options1"/>
      <sheetName val="FF_Inst_RA_08_Inst_031"/>
      <sheetName val="final abstract"/>
      <sheetName val="[saihous.ele.xls]Indirect_x0005__x0000__x0000__x0000__x0000_"/>
      <sheetName val="col-reinft1"/>
      <sheetName val="Basic Rates"/>
      <sheetName val="procurement"/>
      <sheetName val="ecc_res"/>
      <sheetName val="SUMMARY-client"/>
      <sheetName val="RA"/>
      <sheetName val="FitOutConfCentre"/>
      <sheetName val="1-Pop Proj"/>
      <sheetName val="Indirect_x0005_"/>
      <sheetName val="1.00"/>
      <sheetName val="Chennai"/>
      <sheetName val="Rollup"/>
      <sheetName val="Cover sheet"/>
      <sheetName val="AOQ-new "/>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PCC"/>
      <sheetName val="220 11  BS "/>
      <sheetName val="doq"/>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Annexue B"/>
      <sheetName val="Lowside"/>
      <sheetName val="A-General"/>
      <sheetName val="SCH"/>
      <sheetName val="11-hsd"/>
      <sheetName val="2-utility"/>
      <sheetName val="Elect."/>
      <sheetName val=" B3"/>
      <sheetName val=" B1"/>
      <sheetName val="Introduction"/>
      <sheetName val="Old"/>
      <sheetName val="Operating Statistics"/>
      <sheetName val="Financials"/>
      <sheetName val="Indirect_x0005_????쌳ᎈ駜/"/>
      <sheetName val="Civil BOQ"/>
      <sheetName val="basdat"/>
      <sheetName val="P&amp;LSum"/>
      <sheetName val="Lstsub"/>
      <sheetName val="$ KURLARI"/>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주관사업"/>
      <sheetName val="Lead"/>
      <sheetName val="Desgn(zone I)"/>
      <sheetName val="Boq (Main Building)"/>
      <sheetName val="water prop."/>
      <sheetName val="Indirect_x0005__x0000__x0000__x0000__x0000_쌳ᎈ駜_"/>
      <sheetName val="BM"/>
      <sheetName val="Indirect_x0005__x0000__x0000__"/>
      <sheetName val="PA- Consutant "/>
      <sheetName val="Basement  Works"/>
      <sheetName val="upa"/>
      <sheetName val="Summary Transformers"/>
      <sheetName val="Total  Amount"/>
      <sheetName val="Staff_Acco_20"/>
      <sheetName val="Tel__10"/>
      <sheetName val="Ext_light10"/>
      <sheetName val="Staff_Acco_21"/>
      <sheetName val="4_Annex_1_Basic_rate10"/>
      <sheetName val="DETAILED__BOQ10"/>
      <sheetName val="Detail_In_Door_Stad10"/>
      <sheetName val="Project_Details__10"/>
      <sheetName val="RCC,Ret__Wall10"/>
      <sheetName val="Load_Details(B2)10"/>
      <sheetName val="TBAL9697_-group_wise__sdpl10"/>
      <sheetName val="scurve_calc_(2)10"/>
      <sheetName val="Rate_Analysis9"/>
      <sheetName val="Bill_3_-_Site_Works9"/>
      <sheetName val="GR_slab-reinft9"/>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SCHEDULE_OF_RATES10"/>
      <sheetName val="Rate_Analysis10"/>
      <sheetName val="Detail_P&amp;L10"/>
      <sheetName val="Assumption_Sheet10"/>
      <sheetName val="Legal_Risk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149"/>
      <sheetName val="EMLWorkstations"/>
      <sheetName val="EMLLaptops"/>
      <sheetName val="EMLServers"/>
      <sheetName val="Names&amp;Cases"/>
      <sheetName val="D2_CO"/>
      <sheetName val="Angebot18.7."/>
      <sheetName val="CERTIFICATE"/>
      <sheetName val="Indirect_x0005_____쌳ᎈ駜_"/>
      <sheetName val="[saihous.ele.xls]Indirect_x0005_????"/>
      <sheetName val="BS1"/>
      <sheetName val="RMes"/>
      <sheetName val="10. &amp; 11. Rate Code &amp; BQ"/>
      <sheetName val="FINOLEX"/>
      <sheetName val="Set"/>
      <sheetName val="BC &amp; MNB "/>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XL4Poppy"/>
      <sheetName val="Material Rate"/>
      <sheetName val="Summary-margin calc"/>
      <sheetName val="Road data"/>
      <sheetName val="Road Detail Est."/>
      <sheetName val="SC Cost MAR 02"/>
      <sheetName val="Basic Resources"/>
      <sheetName val="Cable_data10"/>
      <sheetName val="PRECAST_lightconc-II10"/>
      <sheetName val="APPENDIX_B-110"/>
      <sheetName val="Bill_3_110"/>
      <sheetName val="Material_9"/>
      <sheetName val="SPT_vs_PHI9"/>
      <sheetName val="Civil_Works9"/>
      <sheetName val="4-Int-_ele(RA)9"/>
      <sheetName val="Fill_this_out_first___9"/>
      <sheetName val="INDIGINEOUS_ITEMS_9"/>
      <sheetName val="SCHEDULE_(3)9"/>
      <sheetName val="schedule_nos9"/>
      <sheetName val="Boq_Block_A9"/>
      <sheetName val="BLOCK-A_(MEA_SHEET)9"/>
      <sheetName val="Break_up_Sheet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Sqn_Abs_G_6__9"/>
      <sheetName val="WO_Abs__G_2__6_DUs9"/>
      <sheetName val="Air_Abs_G_6__23_DUs9"/>
      <sheetName val="Lease_rents9"/>
      <sheetName val="Bed_Class8"/>
      <sheetName val="Asia_Revised_10-1-079"/>
      <sheetName val="All_Capital_Plan_P+L_10-1-079"/>
      <sheetName val="CP08_(2)9"/>
      <sheetName val="Planning_File_10-1-079"/>
      <sheetName val="SITE_OVERHEADS9"/>
      <sheetName val="Detail_1A9"/>
      <sheetName val="Basement_Budget9"/>
      <sheetName val="UNP-NCW_8"/>
      <sheetName val="E_&amp;_R9"/>
      <sheetName val="Pile_cap8"/>
      <sheetName val="SPILL_OVER9"/>
      <sheetName val="beam-reinft-IIInd_floor3"/>
      <sheetName val="DTF_Summary8"/>
      <sheetName val="GF_Columns8"/>
      <sheetName val="Mat_Cost9"/>
      <sheetName val="Form_68"/>
      <sheetName val="BOQ_Direct_selling_cost8"/>
      <sheetName val="Intro_7"/>
      <sheetName val="Elite_1_-_MBCL7"/>
      <sheetName val="MASTER_RATE_ANALYSIS8"/>
      <sheetName val="Cost_summary7"/>
      <sheetName val="beam-reinft-machine_rm7"/>
      <sheetName val="Contract_BOQ7"/>
      <sheetName val="Cost_Index"/>
      <sheetName val="key_dates7"/>
      <sheetName val="specification_options7"/>
      <sheetName val="M_R_List_(2)3"/>
      <sheetName val="Balance_Sheet_3"/>
      <sheetName val="Direct_cost_shed_A-2_7"/>
      <sheetName val="_Resource_list7"/>
      <sheetName val="THANE_SITE7"/>
      <sheetName val="BOQ_Distribution7"/>
      <sheetName val="STAFFSCHED_"/>
      <sheetName val="T1_WO7"/>
      <sheetName val="saihous_ele"/>
      <sheetName val="A_O_R_3"/>
      <sheetName val="_IO_List"/>
      <sheetName val="FF_Inst_RA_08_Inst_037"/>
      <sheetName val="SSR___NSSR_Market_final"/>
      <sheetName val="1-Pop_Proj"/>
      <sheetName val="bs_BP_04_SA"/>
      <sheetName val="Basic_Rates"/>
      <sheetName val="Indirect쌳ᎈ駜/"/>
      <sheetName val="DG_Works_(Supply)"/>
      <sheetName val="Blr_hire"/>
      <sheetName val="1_00"/>
      <sheetName val="_B3"/>
      <sheetName val="_B1"/>
      <sheetName val="Indirect????쌳ᎈ駜/"/>
      <sheetName val="Cover_sheet"/>
      <sheetName val="AOQ-new_"/>
      <sheetName val="water_prop_"/>
      <sheetName val="Indirect"/>
      <sheetName val="Operating_Statistics"/>
      <sheetName val="220_11__BS_"/>
      <sheetName val="Annexue_B"/>
      <sheetName val="BC_&amp;_MNB_"/>
      <sheetName val="Elect_"/>
      <sheetName val="Indirect쌳ᎈ駜_"/>
      <sheetName val="Resource"/>
      <sheetName val="288-1"/>
      <sheetName val="Timesheet"/>
      <sheetName val="Analysis-NH-Roads"/>
      <sheetName val="Materials "/>
      <sheetName val="ONE TIME"/>
      <sheetName val="AoR Finishing"/>
      <sheetName val=""/>
      <sheetName val="Column BBS-Block9"/>
      <sheetName val="lists"/>
      <sheetName val="#3E1_GCR"/>
      <sheetName val=" GULF"/>
      <sheetName val="Calculations"/>
      <sheetName val="APPENDIX_B-111"/>
      <sheetName val="Bill_3_111"/>
      <sheetName val="PRECAST_lightconc-II11"/>
      <sheetName val="INDIGINEOUS_ITEMS_10"/>
      <sheetName val="Fill_this_out_first___10"/>
      <sheetName val="IO_List10"/>
      <sheetName val="Pipe_Supports10"/>
      <sheetName val="BOQ_(2)10"/>
      <sheetName val="SPT_vs_PHI10"/>
      <sheetName val="SCHEDULE_(3)10"/>
      <sheetName val="schedule_nos10"/>
      <sheetName val="Cable_data11"/>
      <sheetName val="Civil_Works10"/>
      <sheetName val="Material_10"/>
      <sheetName val="Boq_Block_A10"/>
      <sheetName val="Basement_Budget10"/>
      <sheetName val="Sqn_Abs_G_6__10"/>
      <sheetName val="WO_Abs__G_2__6_DUs10"/>
      <sheetName val="Air_Abs_G_6__23_DUs10"/>
      <sheetName val="4-Int-_ele(RA)10"/>
      <sheetName val="E_&amp;_R10"/>
      <sheetName val="Box-_Girder10"/>
      <sheetName val="BLOCK-A_(MEA_SHEET)10"/>
      <sheetName val="SITE_OVERHEADS10"/>
      <sheetName val="Detail_1A10"/>
      <sheetName val="Lease_rents10"/>
      <sheetName val="DLC_lookups10"/>
      <sheetName val="Quote_Sheet10"/>
      <sheetName val="labour_coeff10"/>
      <sheetName val="Works_-_Quote_Sheet10"/>
      <sheetName val="Gen_Info10"/>
      <sheetName val="Indirect_expenses10"/>
      <sheetName val="Cost_Any_10"/>
      <sheetName val="LIST_OF_MAKES10"/>
      <sheetName val="Asia_Revised_10-1-0710"/>
      <sheetName val="All_Capital_Plan_P+L_10-1-0710"/>
      <sheetName val="CP08_(2)10"/>
      <sheetName val="Planning_File_10-1-0710"/>
      <sheetName val="Break_up_Sheet10"/>
      <sheetName val="SPILL_OVER10"/>
      <sheetName val="MASTER_RATE_ANALYSIS9"/>
      <sheetName val="Mat_Cost10"/>
      <sheetName val="Pile_cap9"/>
      <sheetName val="GF_Columns9"/>
      <sheetName val="Bed_Class9"/>
      <sheetName val="DTF_Summary9"/>
      <sheetName val="Form_69"/>
      <sheetName val="BOQ_Direct_selling_cost9"/>
      <sheetName val="UNP-NCW_9"/>
      <sheetName val="Intro_8"/>
      <sheetName val="Elite_1_-_MBCL8"/>
      <sheetName val="beam-reinft-machine_rm8"/>
      <sheetName val="T1_WO8"/>
      <sheetName val="Cost_summary8"/>
      <sheetName val="Contract_BOQ8"/>
      <sheetName val="beam-reinft-IIInd_floor4"/>
      <sheetName val="key_dates8"/>
      <sheetName val="specification_options8"/>
      <sheetName val="saihous_ele1"/>
      <sheetName val="Cost_Index1"/>
      <sheetName val="Direct_cost_shed_A-2_8"/>
      <sheetName val="_Resource_list8"/>
      <sheetName val="THANE_SITE8"/>
      <sheetName val="BOQ_Distribution8"/>
      <sheetName val="A_O_R_4"/>
      <sheetName val="_IO_List1"/>
      <sheetName val="FF_Inst_RA_08_Inst_038"/>
      <sheetName val="SSR___NSSR_Market_final1"/>
      <sheetName val="M_R_List_(2)4"/>
      <sheetName val="Balance_Sheet_4"/>
      <sheetName val="STAFFSCHED_1"/>
      <sheetName val="Basic_Rates1"/>
      <sheetName val="bs_BP_04_SA1"/>
      <sheetName val="DG_Works_(Supply)1"/>
      <sheetName val="Blr_hire1"/>
      <sheetName val="1_001"/>
      <sheetName val="_B31"/>
      <sheetName val="_B11"/>
      <sheetName val="1-Pop_Proj1"/>
      <sheetName val="Operating_Statistics1"/>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saihous.ele.xls]Indirect_x0005__x0000_⽼؃ᅜ"/>
      <sheetName val="SPILL OVER PROJECTIONS"/>
      <sheetName val="Config"/>
      <sheetName val="MAIN FILE 9-24-07"/>
      <sheetName val="DG "/>
      <sheetName val="BAL SHEET"/>
      <sheetName val="foundation(V)"/>
      <sheetName val="CLAY"/>
      <sheetName val="BM-HOOP"/>
      <sheetName val="Material List "/>
      <sheetName val="Setting"/>
      <sheetName val="Summary_Bank"/>
      <sheetName val="BALAN1"/>
      <sheetName val="Structure Bills Qty"/>
      <sheetName val="Citrix"/>
      <sheetName val="Enquire"/>
      <sheetName val="Boq_(Main_Building)"/>
      <sheetName val="Annexue_B1"/>
      <sheetName val="Boq_(Main_Building)1"/>
      <sheetName val="wordsdata"/>
      <sheetName val="[saihous.ele.xls]Indirect퀀《혂൧_x0001__x0000_"/>
      <sheetName val="2nd "/>
      <sheetName val="shuttering"/>
      <sheetName val="[saihous.ele.xls]Indirect쌳ᎈ駜/"/>
      <sheetName val="MTO REV.0"/>
      <sheetName val="Filter"/>
      <sheetName val="Linked Lead"/>
      <sheetName val="Abstract Sheet"/>
      <sheetName val="TBM-T6+5S(Alt1)"/>
      <sheetName val="conc-foot-gradeslab"/>
      <sheetName val="p-table"/>
      <sheetName val="YTD_Rpt_June"/>
      <sheetName val="MTD_Rpt_June"/>
      <sheetName val="inWords"/>
      <sheetName val="April Analysts"/>
      <sheetName val="Process"/>
      <sheetName val="M.S."/>
      <sheetName val="Measurment"/>
      <sheetName val="Fin Sum"/>
      <sheetName val="BUDGET"/>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asis"/>
      <sheetName val="VI Floor Beam "/>
      <sheetName val="Step 1"/>
      <sheetName val="GUT (2)"/>
      <sheetName val="ACE-OUT"/>
      <sheetName val="Detail-Singly"/>
      <sheetName val="Lead (Final)"/>
      <sheetName val="TORRENT CEMENT"/>
      <sheetName val="A"/>
      <sheetName val="gen"/>
      <sheetName val="Break_Up"/>
      <sheetName val="Indirect_"/>
      <sheetName val="Desgn(zone_I)"/>
      <sheetName val="$_KURLARI"/>
      <sheetName val="220_11__BS_1"/>
      <sheetName val="Elect_1"/>
      <sheetName val="Desgn(zone_I)1"/>
      <sheetName val="$_KURLARI1"/>
      <sheetName val="Civil_BOQ"/>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Basement__Works"/>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inal Bill"/>
      <sheetName val="BST"/>
      <sheetName val="Monthly Budget Summary"/>
      <sheetName val="TOS-F"/>
      <sheetName val="M-Book for FW"/>
      <sheetName val="M-Book for Conc"/>
      <sheetName val="Staff_Acco_48"/>
      <sheetName val="Tel__24"/>
      <sheetName val="Ext_light24"/>
      <sheetName val="Staff_Acco_49"/>
      <sheetName val="4_Annex_1_Basic_rate24"/>
      <sheetName val="DETAILED__BOQ24"/>
      <sheetName val="Detail_In_Door_Stad24"/>
      <sheetName val="Project_Details__24"/>
      <sheetName val="RCC,Ret__Wall24"/>
      <sheetName val="Load_Details(B2)24"/>
      <sheetName val="TBAL9697_-group_wise__sdpl24"/>
      <sheetName val="scurve_calc_(2)24"/>
      <sheetName val="Detail_P&amp;L23"/>
      <sheetName val="Assumption_Sheet23"/>
      <sheetName val="Legal_Risk_Analysis23"/>
      <sheetName val="Bill_3_-_Site_Works23"/>
      <sheetName val="SCHEDULE_OF_RATES23"/>
      <sheetName val="GR_slab-reinft23"/>
      <sheetName val="Rate_Analysis23"/>
      <sheetName val="Cover_sheet1"/>
      <sheetName val="AOQ-new_1"/>
      <sheetName val="water_prop_1"/>
      <sheetName val="PA-_Consutant_"/>
      <sheetName val="[saihous_ele_xls]Indirect"/>
      <sheetName val="Summary_Transformers"/>
      <sheetName val="Total__Amount"/>
      <sheetName val="[saihous_ele_xls]Indirect????"/>
      <sheetName val="Indirect____쌳ᎈ駜_"/>
      <sheetName val="10__&amp;_11__Rate_Code_&amp;_BQ"/>
      <sheetName val="Basic_Resources"/>
      <sheetName val="Angebot18_7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QAQC"/>
      <sheetName val="Ring Details"/>
      <sheetName val="CABLES DATA"/>
      <sheetName val="DATA 2"/>
      <sheetName val="Formulas"/>
      <sheetName val="DG-YARD"/>
      <sheetName val="Footings"/>
      <sheetName val="Basic Details"/>
      <sheetName val="BS Groupings"/>
      <sheetName val="PL Groupings"/>
      <sheetName val="Meas.-Hotel Part"/>
      <sheetName val="Capex-fixed"/>
      <sheetName val="NLD - Assum"/>
      <sheetName val="Z1_DATA"/>
      <sheetName val="MHNO_LEV"/>
      <sheetName val="Labour Rate "/>
      <sheetName val="DashboardQuestions"/>
      <sheetName val="reference sheet "/>
      <sheetName val="CABLERET"/>
      <sheetName val="SubAnlysis"/>
      <sheetName val="Equipment Information"/>
      <sheetName val="Equipment Block"/>
      <sheetName val="RES-PLANNING"/>
      <sheetName val="INPUT SHEET"/>
      <sheetName val="Macro1"/>
      <sheetName val="dBase"/>
      <sheetName val="beam-reinft"/>
      <sheetName val="saihous.ele.xls"/>
      <sheetName val="PRECAST lightconc_II"/>
      <sheetName val="Sensitivity"/>
      <sheetName val="Labour &amp; Plant"/>
      <sheetName val="Con"/>
      <sheetName val="BoQ-1"/>
      <sheetName val="BoQ-2"/>
      <sheetName val="[saihous.ele.xls]Indirect_____2"/>
      <sheetName val="[saihous.ele.xls]Indirect_____3"/>
      <sheetName val="[saihous.ele.xls]Indirect_____4"/>
      <sheetName val="[saihous.ele.xls]_saihous_ele_2"/>
      <sheetName val="Quotation"/>
      <sheetName val="CONSTANT"/>
      <sheetName val="PRSH"/>
      <sheetName val="Indirect_x005f_x0005_"/>
      <sheetName val="Indirect_x005f_x0005__x005f_x0000__x005f_x0000__"/>
      <sheetName val="organi synthesis lab"/>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Sqn-Abs(G+6) "/>
      <sheetName val="WO-Abs (G+2) 6 DUs"/>
      <sheetName val="Air-Abs(G+6) 23 DUs"/>
      <sheetName val="CFForecast detail"/>
      <sheetName val="[saihous.ele.xls]Indirect_x0005__x0000_堀와6_x0000_"/>
      <sheetName val="Format 1.9 Ph-1"/>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8th  floor Beams"/>
      <sheetName val="Labor abs-PW"/>
      <sheetName val="Labor abs-NMR"/>
      <sheetName val="_GULF"/>
      <sheetName val="Summary_Transformers1"/>
      <sheetName val="Total__Amount1"/>
      <sheetName val="_GULF1"/>
      <sheetName val="Summary_Transformers3"/>
      <sheetName val="Total__Amount3"/>
      <sheetName val="_GULF3"/>
      <sheetName val="M.B.T-16"/>
      <sheetName val="FITZ MORT 94"/>
      <sheetName val="Beam-Schedule-1"/>
      <sheetName val="Stress Calculation"/>
      <sheetName val="[saihous.ele.xls]Indirect_x0005__x0000_ം핤࢐"/>
      <sheetName val="Allg. Angaben"/>
      <sheetName val="Auswahl"/>
      <sheetName val="공장별판관비배부"/>
      <sheetName val="BASIC MATERIALS"/>
      <sheetName val="PHOTO(9)"/>
      <sheetName val="PHOTOCALL(8)"/>
      <sheetName val="[saihous.ele.xls]Indirect_x0005_"/>
      <sheetName val="SUMMARY - PART-I-BUILDING"/>
      <sheetName val="1-Excavation"/>
      <sheetName val="2-Substructure"/>
      <sheetName val="3-Concrete"/>
      <sheetName val="4-Masonry"/>
      <sheetName val="5-Thermal &amp; Moisture"/>
      <sheetName val="Col-Schedule"/>
      <sheetName val="Break_Up (bc)"/>
      <sheetName val="Break_Up (bc1)"/>
      <sheetName val="Break_Up (bc2)"/>
      <sheetName val="WORK TABLE"/>
      <sheetName val="Comparison"/>
      <sheetName val="LEVEL SHEET"/>
      <sheetName val="GLOBAL_REFERRENCE_SHEET"/>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keyword"/>
      <sheetName val="IM_Assumptions"/>
      <sheetName val="IM_SUMMARY"/>
      <sheetName val="IM_Flows"/>
      <sheetName val="IT-Fri Base"/>
      <sheetName val="CMISFA"/>
      <sheetName val="00acttbl"/>
      <sheetName val="PSrpt25"/>
      <sheetName val="00budtbl"/>
      <sheetName val="starter"/>
      <sheetName val="SOA"/>
      <sheetName val="Podium Areas"/>
      <sheetName val="Options"/>
      <sheetName val="C Sum"/>
      <sheetName val="A Sum"/>
      <sheetName val="MMt"/>
      <sheetName val="Assumption Inputs"/>
      <sheetName val="SOR"/>
      <sheetName val="Jan Volume"/>
      <sheetName val="[saihous.ele.xls]Indirect_x0005__x0000__x0000__xdfa0_."/>
      <sheetName val="[saihous.ele.xls]Indirect_x0005__x0000__x0000__xdb20__x001f_"/>
      <sheetName val="loadcal"/>
      <sheetName val="REL"/>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CBL01"/>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_saihous.ele.xls_Indirect_x0005_"/>
      <sheetName val="[saihous.ele.xls]Indirect퀀《혂൧_x0001_"/>
      <sheetName val="boq actual"/>
      <sheetName val="DOOR-WIND"/>
      <sheetName val="Detailed Summary (4)"/>
      <sheetName val="Publicbuilding"/>
      <sheetName val="_saihous.ele.xls_Indirect_x0005_____"/>
      <sheetName val="_saihous.ele.xls_Indirect퀀《혂൧_x0001_"/>
      <sheetName val="_saihous.ele.xls_Indirect쌳ᎈ駜_"/>
      <sheetName val="Rate Ana"/>
      <sheetName val="RIP1"/>
      <sheetName val="Manpower"/>
      <sheetName val="Cover_sheet3"/>
      <sheetName val="AOQ-new_3"/>
      <sheetName val="water_prop_3"/>
      <sheetName val="SC_Cost_MAR_023"/>
      <sheetName val="Summary_Transformers2"/>
      <sheetName val="Total__Amount2"/>
      <sheetName val="11B_3"/>
      <sheetName val="[saihous_ele_xls]Indirect_"/>
      <sheetName val="INPUT_SHEET"/>
      <sheetName val="Sweeper_Machine"/>
      <sheetName val="HP(9_200)"/>
      <sheetName val="BAL_SHEET"/>
      <sheetName val="Final_Bill"/>
      <sheetName val="_GULF2"/>
      <sheetName val="Pier_calculation"/>
      <sheetName val="Distribution_-_Qty_&amp;_Amount"/>
      <sheetName val="Fin_Sum"/>
      <sheetName val="33 kV-Eqpt.fdn."/>
      <sheetName val="17"/>
      <sheetName val="Cut &amp; Sew"/>
      <sheetName val="Name List"/>
      <sheetName val="Main-Material"/>
      <sheetName val="ANNEXURE-A"/>
      <sheetName val="Tong hop DT XDCT"/>
      <sheetName val="TH_CPTB"/>
      <sheetName val="TMDT"/>
      <sheetName val="Overall Summary"/>
      <sheetName val="Summary_CFA total - CP1 &amp; CP2"/>
      <sheetName val="Slab"/>
      <sheetName val="STP"/>
      <sheetName val="Master Data"/>
      <sheetName val="BOQ LT"/>
      <sheetName val="AOR"/>
      <sheetName val="macro"/>
      <sheetName val="WBS"/>
      <sheetName val="Dtype-Civil"/>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Intro_13"/>
      <sheetName val="A_O_R_13"/>
      <sheetName val="Cost_summary13"/>
      <sheetName val="Direct_cost_shed_A-2_13"/>
      <sheetName val="_Resource_list13"/>
      <sheetName val="THANE_SITE13"/>
      <sheetName val="BOQ_Distribution13"/>
      <sheetName val="key_dates13"/>
      <sheetName val="specification_options13"/>
      <sheetName val="Elite_1_-_MBCL13"/>
      <sheetName val="M_R_List_(2)13"/>
      <sheetName val="Balance_Sheet_13"/>
      <sheetName val="A_O_R_9"/>
      <sheetName val="M_R_List_(2)9"/>
      <sheetName val="Balance_Sheet_9"/>
      <sheetName val="A_O_R_10"/>
      <sheetName val="M_R_List_(2)10"/>
      <sheetName val="Balance_Sheet_10"/>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PPENDIX_B-116"/>
      <sheetName val="Bill_3_116"/>
      <sheetName val="Cable_data16"/>
      <sheetName val="PRECAST_lightconc-II16"/>
      <sheetName val="BLOCK-A_(MEA_SHEET)15"/>
      <sheetName val="Asia_Revised_10-1-0715"/>
      <sheetName val="All_Capital_Plan_P+L_10-1-0715"/>
      <sheetName val="CP08_(2)15"/>
      <sheetName val="Planning_File_10-1-0715"/>
      <sheetName val="SITE_OVERHEADS15"/>
      <sheetName val="Civil_Works15"/>
      <sheetName val="Material_15"/>
      <sheetName val="SPT_vs_PHI15"/>
      <sheetName val="Fill_this_out_first___15"/>
      <sheetName val="IO_List15"/>
      <sheetName val="Pipe_Supports15"/>
      <sheetName val="BOQ_(2)15"/>
      <sheetName val="SCHEDULE_(3)15"/>
      <sheetName val="schedule_nos15"/>
      <sheetName val="Boq_Block_A15"/>
      <sheetName val="Sqn_Abs_G_6__15"/>
      <sheetName val="WO_Abs__G_2__6_DUs15"/>
      <sheetName val="Air_Abs_G_6__23_DUs15"/>
      <sheetName val="4-Int-_ele(RA)15"/>
      <sheetName val="INDIGINEOUS_ITEMS_15"/>
      <sheetName val="Box-_Girder15"/>
      <sheetName val="Lease_rents15"/>
      <sheetName val="DLC_lookups15"/>
      <sheetName val="Quote_Sheet15"/>
      <sheetName val="labour_coeff15"/>
      <sheetName val="Works_-_Quote_Sheet15"/>
      <sheetName val="Gen_Info15"/>
      <sheetName val="Indirect_expenses15"/>
      <sheetName val="Cost_Any_15"/>
      <sheetName val="LIST_OF_MAKES15"/>
      <sheetName val="Detail_1A15"/>
      <sheetName val="Basement_Budget15"/>
      <sheetName val="Break_up_Sheet15"/>
      <sheetName val="E_&amp;_R15"/>
      <sheetName val="Bed_Class14"/>
      <sheetName val="Pile_cap14"/>
      <sheetName val="Mat_Cost15"/>
      <sheetName val="SPILL_OVER15"/>
      <sheetName val="DTF_Summary14"/>
      <sheetName val="UNP-NCW_14"/>
      <sheetName val="GF_Columns14"/>
      <sheetName val="Form_614"/>
      <sheetName val="BOQ_Direct_selling_cost14"/>
      <sheetName val="MASTER_RATE_ANALYSIS14"/>
      <sheetName val="Intro_14"/>
      <sheetName val="A_O_R_14"/>
      <sheetName val="Cost_summary14"/>
      <sheetName val="Direct_cost_shed_A-2_14"/>
      <sheetName val="_Resource_list14"/>
      <sheetName val="THANE_SITE14"/>
      <sheetName val="BOQ_Distribution14"/>
      <sheetName val="key_dates14"/>
      <sheetName val="specification_options14"/>
      <sheetName val="Elite_1_-_MBCL14"/>
      <sheetName val="M_R_List_(2)14"/>
      <sheetName val="Balance_Sheet_14"/>
      <sheetName val="APPENDIX_B-117"/>
      <sheetName val="Bill_3_117"/>
      <sheetName val="Cable_data17"/>
      <sheetName val="PRECAST_lightconc-II17"/>
      <sheetName val="BLOCK-A_(MEA_SHEET)16"/>
      <sheetName val="Asia_Revised_10-1-0716"/>
      <sheetName val="All_Capital_Plan_P+L_10-1-0716"/>
      <sheetName val="CP08_(2)16"/>
      <sheetName val="Planning_File_10-1-0716"/>
      <sheetName val="SITE_OVERHEADS16"/>
      <sheetName val="Civil_Works16"/>
      <sheetName val="Material_16"/>
      <sheetName val="SPT_vs_PHI16"/>
      <sheetName val="Fill_this_out_first___16"/>
      <sheetName val="IO_List16"/>
      <sheetName val="Pipe_Supports16"/>
      <sheetName val="BOQ_(2)16"/>
      <sheetName val="SCHEDULE_(3)16"/>
      <sheetName val="schedule_nos16"/>
      <sheetName val="Boq_Block_A16"/>
      <sheetName val="Sqn_Abs_G_6__16"/>
      <sheetName val="WO_Abs__G_2__6_DUs16"/>
      <sheetName val="Air_Abs_G_6__23_DUs16"/>
      <sheetName val="4-Int-_ele(RA)16"/>
      <sheetName val="INDIGINEOUS_ITEMS_16"/>
      <sheetName val="Box-_Girder16"/>
      <sheetName val="Lease_rents16"/>
      <sheetName val="DLC_lookups16"/>
      <sheetName val="Quote_Sheet16"/>
      <sheetName val="labour_coeff16"/>
      <sheetName val="Works_-_Quote_Sheet16"/>
      <sheetName val="Gen_Info16"/>
      <sheetName val="Indirect_expenses16"/>
      <sheetName val="Cost_Any_16"/>
      <sheetName val="LIST_OF_MAKES16"/>
      <sheetName val="Detail_1A16"/>
      <sheetName val="Basement_Budget16"/>
      <sheetName val="Break_up_Sheet16"/>
      <sheetName val="E_&amp;_R16"/>
      <sheetName val="Bed_Class15"/>
      <sheetName val="Pile_cap15"/>
      <sheetName val="Mat_Cost16"/>
      <sheetName val="SPILL_OVER16"/>
      <sheetName val="DTF_Summary15"/>
      <sheetName val="UNP-NCW_15"/>
      <sheetName val="GF_Columns15"/>
      <sheetName val="Form_615"/>
      <sheetName val="BOQ_Direct_selling_cost15"/>
      <sheetName val="MASTER_RATE_ANALYSIS15"/>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beam-reinft-IIInd_floor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Basic_Rates7"/>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Basic_Rates8"/>
      <sheetName val="SCHEDULE_OF_RATES25"/>
      <sheetName val="Detail_P&amp;L25"/>
      <sheetName val="Assumption_Sheet25"/>
      <sheetName val="APPENDIX_B-125"/>
      <sheetName val="Bill_3_125"/>
      <sheetName val="Legal_Risk_Analysis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beam-reinft-IIInd_floor10"/>
      <sheetName val="Staff_Acco_52"/>
      <sheetName val="Tel__26"/>
      <sheetName val="Ext_light26"/>
      <sheetName val="Staff_Acco_53"/>
      <sheetName val="SCHEDULE_OF_RATES26"/>
      <sheetName val="4_Annex_1_Basic_rate26"/>
      <sheetName val="DETAILED__BOQ26"/>
      <sheetName val="Detail_In_Door_Stad26"/>
      <sheetName val="Project_Details__26"/>
      <sheetName val="RCC,Ret__Wall26"/>
      <sheetName val="TBAL9697_-group_wise__sdpl26"/>
      <sheetName val="Load_Details(B2)26"/>
      <sheetName val="scurve_calc_(2)26"/>
      <sheetName val="Detail_P&amp;L26"/>
      <sheetName val="Assumption_Sheet26"/>
      <sheetName val="APPENDIX_B-126"/>
      <sheetName val="Bill_3_126"/>
      <sheetName val="Legal_Risk_Analysis26"/>
      <sheetName val="Cable_data26"/>
      <sheetName val="PRECAST_lightconc-II26"/>
      <sheetName val="BLOCK-A_(MEA_SHEET)25"/>
      <sheetName val="Bill_3_-_Site_Works25"/>
      <sheetName val="Asia_Revised_10-1-0725"/>
      <sheetName val="All_Capital_Plan_P+L_10-1-0725"/>
      <sheetName val="CP08_(2)25"/>
      <sheetName val="Planning_File_10-1-0725"/>
      <sheetName val="GR_slab-reinft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Rate_Analysi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Contract_BOQ13"/>
      <sheetName val="beam-reinft-IIInd_floor13"/>
      <sheetName val="FF_Inst_RA_08_Inst_0313"/>
      <sheetName val="beam-reinft-machine_rm13"/>
      <sheetName val="T1_WO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Contract_BOQ14"/>
      <sheetName val="beam-reinft-IIInd_floor14"/>
      <sheetName val="FF_Inst_RA_08_Inst_0314"/>
      <sheetName val="beam-reinft-machine_rm14"/>
      <sheetName val="T1_WO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DSLP"/>
      <sheetName val="Master_Data"/>
      <sheetName val="L_(4)"/>
      <sheetName val="Cost_Index7"/>
      <sheetName val="saihous_ele7"/>
      <sheetName val="_IO_List7"/>
      <sheetName val="SSR___NSSR_Market_final7"/>
      <sheetName val="STAFFSCHED_7"/>
      <sheetName val="bs_BP_04_SA6"/>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STAFFSCHED_8"/>
      <sheetName val="Blr_hire7"/>
      <sheetName val="_IO_List8"/>
      <sheetName val="Cost_Index8"/>
      <sheetName val="saihous_ele8"/>
      <sheetName val="SSR___NSSR_Market_final8"/>
      <sheetName val="DG_Works_(Supply)7"/>
      <sheetName val="bs_BP_04_SA7"/>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NLD_-_Assum"/>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1_CO"/>
      <sheetName val="girder"/>
      <sheetName val="Capex"/>
      <sheetName val="Beam-design exp"/>
      <sheetName val="A301 Kalk"/>
      <sheetName val="DATA_PILE_BG"/>
      <sheetName val="DATA_PCC"/>
      <sheetName val="DATA_PILECAP"/>
      <sheetName val="DATA_PILE_RT2"/>
      <sheetName val="DATA_PILE_RT1 "/>
      <sheetName val="DATA_PILE _SM"/>
      <sheetName val="LL-Normal"/>
      <sheetName val="keydates"/>
      <sheetName val="Pacakges split"/>
      <sheetName val="_saihous.ele.xls_Indirect_x0005"/>
      <sheetName val="_saihous.ele.xls_Indirect퀀《혂൧_x"/>
      <sheetName val="Indirect_x0005_____"/>
      <sheetName val="_saihous_ele_xls_Indirect"/>
      <sheetName val="_saihous_ele_xls_Indirect____"/>
      <sheetName val="Schlüss Inh-EF"/>
      <sheetName val="VS배관내역서"/>
      <sheetName val="HPL"/>
      <sheetName val="BRL FORMAT"/>
      <sheetName val="Total delivered cost calc."/>
      <sheetName val="HT Cable "/>
      <sheetName val="Analy"/>
      <sheetName val="STATIC"/>
      <sheetName val="BP-Other strs"/>
      <sheetName val="Format - 4"/>
      <sheetName val="master"/>
      <sheetName val="KALK"/>
      <sheetName val="meas-wp"/>
      <sheetName val="sheeet7"/>
      <sheetName val="CONNECT"/>
      <sheetName val="Raw material"/>
      <sheetName val="oresreqsum"/>
      <sheetName val="SILICATE"/>
      <sheetName val="Boq- Civil"/>
      <sheetName val="Indirect_x0005_????쌳ᎈ駜_"/>
      <sheetName val="Indirect_x0005_??_"/>
      <sheetName val="[saihous.ele.xls]Indirect퀀《혂൧_x0001_?"/>
      <sheetName val="[saihous.ele.xls]Indirect_x0005_?⽼؃ᅜ"/>
      <sheetName val="Beams "/>
      <sheetName val="switch"/>
      <sheetName val="ES-aLL"/>
      <sheetName val="COLUMNS"/>
      <sheetName val="SLABREINF-SCH"/>
      <sheetName val="REINF-PILECAP"/>
      <sheetName val="Flooring Chart"/>
      <sheetName val="[saihous.ele.xls]_saihous_ele_3"/>
      <sheetName val="Cable-code"/>
      <sheetName val="CURENCY"/>
      <sheetName val="Labour before Escalation "/>
      <sheetName val="Material List"/>
      <sheetName val="Preisbildungsblatt"/>
      <sheetName val="Kosten"/>
      <sheetName val="_saihous_ele_xls_Indirect퀀《혂൧"/>
      <sheetName val="_saihous_ele_xls_Indirect⽼؃ᅜ"/>
      <sheetName val="_saihous_ele_xls_Indirect쌳ᎈ駜_"/>
      <sheetName val="Indirect_x0005____"/>
      <sheetName val="CableList"/>
      <sheetName val="coa_ramco_168"/>
      <sheetName val="RA_markate"/>
      <sheetName val="Balustrade"/>
      <sheetName val="Summary_Transformers4"/>
      <sheetName val="Total__Amount4"/>
      <sheetName val="_GULF4"/>
      <sheetName val="LV Cable sizing"/>
      <sheetName val="DC"/>
      <sheetName val="Analisa"/>
      <sheetName val="Bechtel Norms"/>
      <sheetName val="CS PIPING"/>
      <sheetName val="TECH DATA"/>
      <sheetName val="PMS"/>
      <sheetName val="RF Vol"/>
      <sheetName val="ASP"/>
      <sheetName val="Pivots"/>
      <sheetName val="Customize Your Purchase Order"/>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ow r="1">
          <cell r="B1" t="str">
            <v>220 kV SUB-STATION</v>
          </cell>
        </row>
      </sheetData>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sheetData sheetId="440"/>
      <sheetData sheetId="441"/>
      <sheetData sheetId="442"/>
      <sheetData sheetId="443"/>
      <sheetData sheetId="444">
        <row r="1">
          <cell r="B1" t="str">
            <v>220 kV SUB-STATION</v>
          </cell>
        </row>
      </sheetData>
      <sheetData sheetId="445">
        <row r="1">
          <cell r="B1" t="str">
            <v>220 kV SUB-STATION</v>
          </cell>
        </row>
      </sheetData>
      <sheetData sheetId="446"/>
      <sheetData sheetId="447"/>
      <sheetData sheetId="448">
        <row r="1">
          <cell r="B1" t="str">
            <v>220 kV SUB-STATION</v>
          </cell>
        </row>
      </sheetData>
      <sheetData sheetId="449"/>
      <sheetData sheetId="450"/>
      <sheetData sheetId="451"/>
      <sheetData sheetId="452"/>
      <sheetData sheetId="453">
        <row r="1">
          <cell r="B1" t="str">
            <v>220 kV SUB-STATION</v>
          </cell>
        </row>
      </sheetData>
      <sheetData sheetId="454"/>
      <sheetData sheetId="455">
        <row r="1">
          <cell r="B1" t="str">
            <v>220 kV SUB-STATION</v>
          </cell>
        </row>
      </sheetData>
      <sheetData sheetId="456">
        <row r="1">
          <cell r="B1" t="str">
            <v>220 kV SUB-STATION</v>
          </cell>
        </row>
      </sheetData>
      <sheetData sheetId="457">
        <row r="1">
          <cell r="B1" t="str">
            <v>220 kV SUB-STATION</v>
          </cell>
        </row>
      </sheetData>
      <sheetData sheetId="458">
        <row r="1">
          <cell r="B1" t="str">
            <v>220 kV SUB-STATION</v>
          </cell>
        </row>
      </sheetData>
      <sheetData sheetId="459"/>
      <sheetData sheetId="460"/>
      <sheetData sheetId="461">
        <row r="1">
          <cell r="B1" t="str">
            <v>220 kV SUB-STATION</v>
          </cell>
        </row>
      </sheetData>
      <sheetData sheetId="462">
        <row r="1">
          <cell r="B1" t="str">
            <v>220 kV SUB-STATION</v>
          </cell>
        </row>
      </sheetData>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sheetData sheetId="533"/>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ow r="1">
          <cell r="B1" t="str">
            <v>220 kV SUB-STATION</v>
          </cell>
        </row>
      </sheetData>
      <sheetData sheetId="706" refreshError="1"/>
      <sheetData sheetId="707">
        <row r="1">
          <cell r="B1" t="str">
            <v>220 kV SUB-STATION</v>
          </cell>
        </row>
      </sheetData>
      <sheetData sheetId="708">
        <row r="1">
          <cell r="B1" t="str">
            <v>220 kV SUB-STATION</v>
          </cell>
        </row>
      </sheetData>
      <sheetData sheetId="709">
        <row r="1">
          <cell r="B1" t="str">
            <v>220 kV SUB-STATION</v>
          </cell>
        </row>
      </sheetData>
      <sheetData sheetId="710">
        <row r="1">
          <cell r="B1" t="str">
            <v>220 kV SUB-STATION</v>
          </cell>
        </row>
      </sheetData>
      <sheetData sheetId="711">
        <row r="1">
          <cell r="B1" t="str">
            <v>220 kV SUB-STATION</v>
          </cell>
        </row>
      </sheetData>
      <sheetData sheetId="712">
        <row r="1">
          <cell r="B1" t="str">
            <v>220 kV SUB-STATION</v>
          </cell>
        </row>
      </sheetData>
      <sheetData sheetId="713">
        <row r="1">
          <cell r="B1" t="str">
            <v>220 kV SUB-STATION</v>
          </cell>
        </row>
      </sheetData>
      <sheetData sheetId="714">
        <row r="1">
          <cell r="B1" t="str">
            <v>220 kV SUB-STATION</v>
          </cell>
        </row>
      </sheetData>
      <sheetData sheetId="715">
        <row r="1">
          <cell r="B1" t="str">
            <v>220 kV SUB-STATION</v>
          </cell>
        </row>
      </sheetData>
      <sheetData sheetId="716">
        <row r="1">
          <cell r="B1" t="str">
            <v>220 kV SUB-STATION</v>
          </cell>
        </row>
      </sheetData>
      <sheetData sheetId="717">
        <row r="1">
          <cell r="B1" t="str">
            <v>220 kV SUB-STATION</v>
          </cell>
        </row>
      </sheetData>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sheetData sheetId="786"/>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sheetData sheetId="873"/>
      <sheetData sheetId="874"/>
      <sheetData sheetId="875"/>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sheetData sheetId="954"/>
      <sheetData sheetId="955"/>
      <sheetData sheetId="956"/>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ow r="1">
          <cell r="B1" t="str">
            <v>220 kV SUB-STATION</v>
          </cell>
        </row>
      </sheetData>
      <sheetData sheetId="995"/>
      <sheetData sheetId="996"/>
      <sheetData sheetId="997">
        <row r="1">
          <cell r="B1" t="str">
            <v>220 kV SUB-STATION</v>
          </cell>
        </row>
      </sheetData>
      <sheetData sheetId="998"/>
      <sheetData sheetId="999"/>
      <sheetData sheetId="1000"/>
      <sheetData sheetId="1001">
        <row r="1">
          <cell r="B1" t="str">
            <v>220 kV SUB-STATION</v>
          </cell>
        </row>
      </sheetData>
      <sheetData sheetId="1002"/>
      <sheetData sheetId="1003"/>
      <sheetData sheetId="1004"/>
      <sheetData sheetId="1005"/>
      <sheetData sheetId="1006"/>
      <sheetData sheetId="1007"/>
      <sheetData sheetId="1008"/>
      <sheetData sheetId="1009"/>
      <sheetData sheetId="1010" refreshError="1"/>
      <sheetData sheetId="1011" refreshError="1"/>
      <sheetData sheetId="1012" refreshError="1"/>
      <sheetData sheetId="1013" refreshError="1"/>
      <sheetData sheetId="1014"/>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ow r="1">
          <cell r="B1" t="str">
            <v>220 kV SUB-STATION</v>
          </cell>
        </row>
      </sheetData>
      <sheetData sheetId="1048">
        <row r="1">
          <cell r="B1" t="str">
            <v>220 kV SUB-STATION</v>
          </cell>
        </row>
      </sheetData>
      <sheetData sheetId="1049">
        <row r="1">
          <cell r="B1" t="str">
            <v>220 kV SUB-STATION</v>
          </cell>
        </row>
      </sheetData>
      <sheetData sheetId="1050">
        <row r="1">
          <cell r="B1" t="str">
            <v>220 kV SUB-STATION</v>
          </cell>
        </row>
      </sheetData>
      <sheetData sheetId="1051">
        <row r="1">
          <cell r="B1" t="str">
            <v>220 kV SUB-STATION</v>
          </cell>
        </row>
      </sheetData>
      <sheetData sheetId="1052">
        <row r="1">
          <cell r="B1" t="str">
            <v>220 kV SUB-STATION</v>
          </cell>
        </row>
      </sheetData>
      <sheetData sheetId="1053">
        <row r="1">
          <cell r="B1" t="str">
            <v>220 kV SUB-STATION</v>
          </cell>
        </row>
      </sheetData>
      <sheetData sheetId="1054">
        <row r="1">
          <cell r="B1" t="str">
            <v>220 kV SUB-STATION</v>
          </cell>
        </row>
      </sheetData>
      <sheetData sheetId="1055">
        <row r="1">
          <cell r="B1" t="str">
            <v>220 kV SUB-STATION</v>
          </cell>
        </row>
      </sheetData>
      <sheetData sheetId="1056">
        <row r="1">
          <cell r="B1" t="str">
            <v>220 kV SUB-STATION</v>
          </cell>
        </row>
      </sheetData>
      <sheetData sheetId="1057">
        <row r="1">
          <cell r="B1" t="str">
            <v>220 kV SUB-STATION</v>
          </cell>
        </row>
      </sheetData>
      <sheetData sheetId="1058">
        <row r="1">
          <cell r="B1" t="str">
            <v>220 kV SUB-STATION</v>
          </cell>
        </row>
      </sheetData>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ow r="1">
          <cell r="B1" t="str">
            <v>220 kV SUB-STATION</v>
          </cell>
        </row>
      </sheetData>
      <sheetData sheetId="1170">
        <row r="1">
          <cell r="B1" t="str">
            <v>220 kV SUB-STATION</v>
          </cell>
        </row>
      </sheetData>
      <sheetData sheetId="1171">
        <row r="1">
          <cell r="B1" t="str">
            <v>220 kV SUB-STATION</v>
          </cell>
        </row>
      </sheetData>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sheetData sheetId="1276"/>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sheetData sheetId="1402">
        <row r="1">
          <cell r="B1" t="str">
            <v>220 kV SUB-STATION</v>
          </cell>
        </row>
      </sheetData>
      <sheetData sheetId="1403">
        <row r="1">
          <cell r="B1" t="str">
            <v>220 kV SUB-STATION</v>
          </cell>
        </row>
      </sheetData>
      <sheetData sheetId="1404">
        <row r="1">
          <cell r="B1" t="str">
            <v>220 kV SUB-STATION</v>
          </cell>
        </row>
      </sheetData>
      <sheetData sheetId="1405">
        <row r="1">
          <cell r="B1" t="str">
            <v>220 kV SUB-STATION</v>
          </cell>
        </row>
      </sheetData>
      <sheetData sheetId="1406">
        <row r="1">
          <cell r="B1" t="str">
            <v>220 kV SUB-STATION</v>
          </cell>
        </row>
      </sheetData>
      <sheetData sheetId="1407">
        <row r="1">
          <cell r="B1" t="str">
            <v>220 kV SUB-STATION</v>
          </cell>
        </row>
      </sheetData>
      <sheetData sheetId="1408">
        <row r="1">
          <cell r="B1" t="str">
            <v>220 kV SUB-STATION</v>
          </cell>
        </row>
      </sheetData>
      <sheetData sheetId="1409">
        <row r="1">
          <cell r="B1" t="str">
            <v>220 kV SUB-STATION</v>
          </cell>
        </row>
      </sheetData>
      <sheetData sheetId="1410">
        <row r="1">
          <cell r="B1" t="str">
            <v>220 kV SUB-STATION</v>
          </cell>
        </row>
      </sheetData>
      <sheetData sheetId="1411">
        <row r="1">
          <cell r="B1" t="str">
            <v>220 kV SUB-STATION</v>
          </cell>
        </row>
      </sheetData>
      <sheetData sheetId="1412">
        <row r="1">
          <cell r="B1" t="str">
            <v>220 kV SUB-STATION</v>
          </cell>
        </row>
      </sheetData>
      <sheetData sheetId="1413" refreshError="1"/>
      <sheetData sheetId="1414">
        <row r="1">
          <cell r="B1" t="str">
            <v>220 kV SUB-STATION</v>
          </cell>
        </row>
      </sheetData>
      <sheetData sheetId="1415" refreshError="1"/>
      <sheetData sheetId="1416"/>
      <sheetData sheetId="1417">
        <row r="1">
          <cell r="B1" t="str">
            <v>220 kV SUB-STATION</v>
          </cell>
        </row>
      </sheetData>
      <sheetData sheetId="1418">
        <row r="1">
          <cell r="B1" t="str">
            <v>220 kV SUB-STATION</v>
          </cell>
        </row>
      </sheetData>
      <sheetData sheetId="1419"/>
      <sheetData sheetId="1420"/>
      <sheetData sheetId="1421">
        <row r="1">
          <cell r="B1" t="str">
            <v>220 kV SUB-STATION</v>
          </cell>
        </row>
      </sheetData>
      <sheetData sheetId="1422">
        <row r="1">
          <cell r="B1" t="str">
            <v>220 kV SUB-STATION</v>
          </cell>
        </row>
      </sheetData>
      <sheetData sheetId="1423">
        <row r="1">
          <cell r="B1" t="str">
            <v>220 kV SUB-STATION</v>
          </cell>
        </row>
      </sheetData>
      <sheetData sheetId="1424">
        <row r="1">
          <cell r="B1" t="str">
            <v>220 kV SUB-STATION</v>
          </cell>
        </row>
      </sheetData>
      <sheetData sheetId="1425">
        <row r="1">
          <cell r="B1" t="str">
            <v>220 kV SUB-STATION</v>
          </cell>
        </row>
      </sheetData>
      <sheetData sheetId="1426">
        <row r="1">
          <cell r="B1" t="str">
            <v>220 kV SUB-STATION</v>
          </cell>
        </row>
      </sheetData>
      <sheetData sheetId="1427">
        <row r="1">
          <cell r="B1" t="str">
            <v>220 kV SUB-STATION</v>
          </cell>
        </row>
      </sheetData>
      <sheetData sheetId="1428">
        <row r="1">
          <cell r="B1" t="str">
            <v>220 kV SUB-STATION</v>
          </cell>
        </row>
      </sheetData>
      <sheetData sheetId="1429">
        <row r="1">
          <cell r="B1" t="str">
            <v>220 kV SUB-STATION</v>
          </cell>
        </row>
      </sheetData>
      <sheetData sheetId="1430">
        <row r="1">
          <cell r="B1" t="str">
            <v>220 kV SUB-STATION</v>
          </cell>
        </row>
      </sheetData>
      <sheetData sheetId="1431">
        <row r="1">
          <cell r="B1" t="str">
            <v>220 kV SUB-STATION</v>
          </cell>
        </row>
      </sheetData>
      <sheetData sheetId="1432"/>
      <sheetData sheetId="1433">
        <row r="1">
          <cell r="B1" t="str">
            <v>220 kV SUB-STATION</v>
          </cell>
        </row>
      </sheetData>
      <sheetData sheetId="1434">
        <row r="1">
          <cell r="B1" t="str">
            <v>220 kV SUB-STATION</v>
          </cell>
        </row>
      </sheetData>
      <sheetData sheetId="1435">
        <row r="1">
          <cell r="B1" t="str">
            <v>220 kV SUB-STATION</v>
          </cell>
        </row>
      </sheetData>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ow r="1">
          <cell r="B1" t="str">
            <v>220 kV SUB-STATION</v>
          </cell>
        </row>
      </sheetData>
      <sheetData sheetId="1557">
        <row r="1">
          <cell r="B1" t="str">
            <v>220 kV SUB-STATION</v>
          </cell>
        </row>
      </sheetData>
      <sheetData sheetId="1558">
        <row r="1">
          <cell r="B1" t="str">
            <v>220 kV SUB-STATION</v>
          </cell>
        </row>
      </sheetData>
      <sheetData sheetId="1559">
        <row r="1">
          <cell r="B1" t="str">
            <v>220 kV SUB-STATION</v>
          </cell>
        </row>
      </sheetData>
      <sheetData sheetId="1560">
        <row r="1">
          <cell r="B1" t="str">
            <v>220 kV SUB-STATION</v>
          </cell>
        </row>
      </sheetData>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ow r="1">
          <cell r="B1" t="str">
            <v>220 kV SUB-STATION</v>
          </cell>
        </row>
      </sheetData>
      <sheetData sheetId="1576" refreshError="1"/>
      <sheetData sheetId="1577">
        <row r="1">
          <cell r="B1" t="str">
            <v>220 kV SUB-STATION</v>
          </cell>
        </row>
      </sheetData>
      <sheetData sheetId="1578">
        <row r="1">
          <cell r="B1" t="str">
            <v>220 kV SUB-STATION</v>
          </cell>
        </row>
      </sheetData>
      <sheetData sheetId="1579">
        <row r="1">
          <cell r="B1" t="str">
            <v>220 kV SUB-STATION</v>
          </cell>
        </row>
      </sheetData>
      <sheetData sheetId="1580"/>
      <sheetData sheetId="1581">
        <row r="1">
          <cell r="B1" t="str">
            <v>220 kV SUB-STATION</v>
          </cell>
        </row>
      </sheetData>
      <sheetData sheetId="1582">
        <row r="1">
          <cell r="B1" t="str">
            <v>220 kV SUB-STATION</v>
          </cell>
        </row>
      </sheetData>
      <sheetData sheetId="1583">
        <row r="1">
          <cell r="B1" t="str">
            <v>220 kV SUB-STATION</v>
          </cell>
        </row>
      </sheetData>
      <sheetData sheetId="1584">
        <row r="1">
          <cell r="B1" t="str">
            <v>220 kV SUB-STATION</v>
          </cell>
        </row>
      </sheetData>
      <sheetData sheetId="1585"/>
      <sheetData sheetId="1586">
        <row r="1">
          <cell r="B1" t="str">
            <v>220 kV SUB-STATION</v>
          </cell>
        </row>
      </sheetData>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ow r="1">
          <cell r="B1" t="str">
            <v>220 kV SUB-STATION</v>
          </cell>
        </row>
      </sheetData>
      <sheetData sheetId="1613"/>
      <sheetData sheetId="1614" refreshError="1"/>
      <sheetData sheetId="1615" refreshError="1"/>
      <sheetData sheetId="1616"/>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ow r="1">
          <cell r="B1" t="str">
            <v>220 kV SUB-STATION</v>
          </cell>
        </row>
      </sheetData>
      <sheetData sheetId="1629">
        <row r="1">
          <cell r="B1" t="str">
            <v>220 kV SUB-STATION</v>
          </cell>
        </row>
      </sheetData>
      <sheetData sheetId="1630">
        <row r="1">
          <cell r="B1" t="str">
            <v>220 kV SUB-STATION</v>
          </cell>
        </row>
      </sheetData>
      <sheetData sheetId="1631"/>
      <sheetData sheetId="1632">
        <row r="1">
          <cell r="B1" t="str">
            <v>220 kV SUB-STATION</v>
          </cell>
        </row>
      </sheetData>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ow r="1">
          <cell r="B1" t="str">
            <v>220 kV SUB-STATION</v>
          </cell>
        </row>
      </sheetData>
      <sheetData sheetId="1676">
        <row r="1">
          <cell r="B1" t="str">
            <v>220 kV SUB-STATION</v>
          </cell>
        </row>
      </sheetData>
      <sheetData sheetId="1677">
        <row r="1">
          <cell r="B1" t="str">
            <v>220 kV SUB-STATION</v>
          </cell>
        </row>
      </sheetData>
      <sheetData sheetId="1678">
        <row r="1">
          <cell r="B1" t="str">
            <v>220 kV SUB-STATION</v>
          </cell>
        </row>
      </sheetData>
      <sheetData sheetId="1679">
        <row r="1">
          <cell r="B1" t="str">
            <v>220 kV SUB-STATION</v>
          </cell>
        </row>
      </sheetData>
      <sheetData sheetId="1680">
        <row r="1">
          <cell r="B1" t="str">
            <v>220 kV SUB-STATION</v>
          </cell>
        </row>
      </sheetData>
      <sheetData sheetId="1681">
        <row r="1">
          <cell r="B1" t="str">
            <v>220 kV SUB-STATION</v>
          </cell>
        </row>
      </sheetData>
      <sheetData sheetId="1682">
        <row r="1">
          <cell r="B1" t="str">
            <v>220 kV SUB-STATION</v>
          </cell>
        </row>
      </sheetData>
      <sheetData sheetId="1683">
        <row r="1">
          <cell r="B1" t="str">
            <v>220 kV SUB-STATION</v>
          </cell>
        </row>
      </sheetData>
      <sheetData sheetId="1684">
        <row r="1">
          <cell r="B1" t="str">
            <v>220 kV SUB-STATION</v>
          </cell>
        </row>
      </sheetData>
      <sheetData sheetId="1685">
        <row r="1">
          <cell r="B1" t="str">
            <v>220 kV SUB-STATION</v>
          </cell>
        </row>
      </sheetData>
      <sheetData sheetId="1686">
        <row r="1">
          <cell r="B1" t="str">
            <v>220 kV SUB-STATION</v>
          </cell>
        </row>
      </sheetData>
      <sheetData sheetId="1687">
        <row r="1">
          <cell r="B1" t="str">
            <v>220 kV SUB-STATION</v>
          </cell>
        </row>
      </sheetData>
      <sheetData sheetId="1688">
        <row r="1">
          <cell r="B1" t="str">
            <v>220 kV SUB-STATION</v>
          </cell>
        </row>
      </sheetData>
      <sheetData sheetId="1689">
        <row r="1">
          <cell r="B1" t="str">
            <v>220 kV SUB-STATION</v>
          </cell>
        </row>
      </sheetData>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ow r="1">
          <cell r="B1" t="str">
            <v>220 kV SUB-STATION</v>
          </cell>
        </row>
      </sheetData>
      <sheetData sheetId="1701">
        <row r="1">
          <cell r="B1" t="str">
            <v>220 kV SUB-STATION</v>
          </cell>
        </row>
      </sheetData>
      <sheetData sheetId="1702">
        <row r="1">
          <cell r="B1" t="str">
            <v>220 kV SUB-STATION</v>
          </cell>
        </row>
      </sheetData>
      <sheetData sheetId="1703">
        <row r="1">
          <cell r="B1" t="str">
            <v>220 kV SUB-STATION</v>
          </cell>
        </row>
      </sheetData>
      <sheetData sheetId="1704">
        <row r="1">
          <cell r="B1" t="str">
            <v>220 kV SUB-STATION</v>
          </cell>
        </row>
      </sheetData>
      <sheetData sheetId="1705">
        <row r="1">
          <cell r="B1" t="str">
            <v>220 kV SUB-STATION</v>
          </cell>
        </row>
      </sheetData>
      <sheetData sheetId="1706">
        <row r="1">
          <cell r="B1" t="str">
            <v>220 kV SUB-STATION</v>
          </cell>
        </row>
      </sheetData>
      <sheetData sheetId="1707">
        <row r="1">
          <cell r="B1" t="str">
            <v>220 kV SUB-STATION</v>
          </cell>
        </row>
      </sheetData>
      <sheetData sheetId="1708">
        <row r="1">
          <cell r="B1" t="str">
            <v>220 kV SUB-STATION</v>
          </cell>
        </row>
      </sheetData>
      <sheetData sheetId="1709">
        <row r="1">
          <cell r="B1" t="str">
            <v>220 kV SUB-STATION</v>
          </cell>
        </row>
      </sheetData>
      <sheetData sheetId="1710">
        <row r="1">
          <cell r="B1" t="str">
            <v>220 kV SUB-STATION</v>
          </cell>
        </row>
      </sheetData>
      <sheetData sheetId="1711">
        <row r="1">
          <cell r="B1" t="str">
            <v>220 kV SUB-STATION</v>
          </cell>
        </row>
      </sheetData>
      <sheetData sheetId="1712">
        <row r="1">
          <cell r="B1" t="str">
            <v>220 kV SUB-STATION</v>
          </cell>
        </row>
      </sheetData>
      <sheetData sheetId="1713">
        <row r="1">
          <cell r="B1" t="str">
            <v>220 kV SUB-STATION</v>
          </cell>
        </row>
      </sheetData>
      <sheetData sheetId="1714">
        <row r="1">
          <cell r="B1" t="str">
            <v>220 kV SUB-STATION</v>
          </cell>
        </row>
      </sheetData>
      <sheetData sheetId="1715">
        <row r="1">
          <cell r="B1" t="str">
            <v>220 kV SUB-STATION</v>
          </cell>
        </row>
      </sheetData>
      <sheetData sheetId="1716">
        <row r="1">
          <cell r="B1" t="str">
            <v>220 kV SUB-STATION</v>
          </cell>
        </row>
      </sheetData>
      <sheetData sheetId="1717">
        <row r="1">
          <cell r="B1" t="str">
            <v>220 kV SUB-STATION</v>
          </cell>
        </row>
      </sheetData>
      <sheetData sheetId="1718">
        <row r="1">
          <cell r="B1" t="str">
            <v>220 kV SUB-STATION</v>
          </cell>
        </row>
      </sheetData>
      <sheetData sheetId="1719">
        <row r="1">
          <cell r="B1" t="str">
            <v>220 kV SUB-STATION</v>
          </cell>
        </row>
      </sheetData>
      <sheetData sheetId="1720">
        <row r="1">
          <cell r="B1" t="str">
            <v>220 kV SUB-STATION</v>
          </cell>
        </row>
      </sheetData>
      <sheetData sheetId="1721">
        <row r="1">
          <cell r="B1" t="str">
            <v>220 kV SUB-STATION</v>
          </cell>
        </row>
      </sheetData>
      <sheetData sheetId="1722">
        <row r="1">
          <cell r="B1" t="str">
            <v>220 kV SUB-STATION</v>
          </cell>
        </row>
      </sheetData>
      <sheetData sheetId="1723">
        <row r="1">
          <cell r="B1" t="str">
            <v>220 kV SUB-STATION</v>
          </cell>
        </row>
      </sheetData>
      <sheetData sheetId="1724">
        <row r="1">
          <cell r="B1" t="str">
            <v>220 kV SUB-STATION</v>
          </cell>
        </row>
      </sheetData>
      <sheetData sheetId="1725">
        <row r="1">
          <cell r="B1" t="str">
            <v>220 kV SUB-STATION</v>
          </cell>
        </row>
      </sheetData>
      <sheetData sheetId="1726">
        <row r="1">
          <cell r="B1" t="str">
            <v>220 kV SUB-STATION</v>
          </cell>
        </row>
      </sheetData>
      <sheetData sheetId="1727">
        <row r="1">
          <cell r="B1" t="str">
            <v>220 kV SUB-STATION</v>
          </cell>
        </row>
      </sheetData>
      <sheetData sheetId="1728">
        <row r="1">
          <cell r="B1" t="str">
            <v>220 kV SUB-STATION</v>
          </cell>
        </row>
      </sheetData>
      <sheetData sheetId="1729">
        <row r="1">
          <cell r="B1" t="str">
            <v>220 kV SUB-STATION</v>
          </cell>
        </row>
      </sheetData>
      <sheetData sheetId="1730">
        <row r="1">
          <cell r="B1" t="str">
            <v>220 kV SUB-STATION</v>
          </cell>
        </row>
      </sheetData>
      <sheetData sheetId="1731">
        <row r="1">
          <cell r="B1" t="str">
            <v>220 kV SUB-STATION</v>
          </cell>
        </row>
      </sheetData>
      <sheetData sheetId="1732">
        <row r="1">
          <cell r="B1" t="str">
            <v>220 kV SUB-STATION</v>
          </cell>
        </row>
      </sheetData>
      <sheetData sheetId="1733">
        <row r="1">
          <cell r="B1" t="str">
            <v>220 kV SUB-STATION</v>
          </cell>
        </row>
      </sheetData>
      <sheetData sheetId="1734">
        <row r="1">
          <cell r="B1" t="str">
            <v>220 kV SUB-STATION</v>
          </cell>
        </row>
      </sheetData>
      <sheetData sheetId="1735">
        <row r="1">
          <cell r="B1" t="str">
            <v>220 kV SUB-STATION</v>
          </cell>
        </row>
      </sheetData>
      <sheetData sheetId="1736">
        <row r="1">
          <cell r="B1" t="str">
            <v>220 kV SUB-STATION</v>
          </cell>
        </row>
      </sheetData>
      <sheetData sheetId="1737">
        <row r="1">
          <cell r="B1" t="str">
            <v>220 kV SUB-STATION</v>
          </cell>
        </row>
      </sheetData>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ow r="1">
          <cell r="B1" t="str">
            <v>220 kV SUB-STATION</v>
          </cell>
        </row>
      </sheetData>
      <sheetData sheetId="1744">
        <row r="1">
          <cell r="B1" t="str">
            <v>220 kV SUB-STATION</v>
          </cell>
        </row>
      </sheetData>
      <sheetData sheetId="1745">
        <row r="1">
          <cell r="B1" t="str">
            <v>220 kV SUB-STATION</v>
          </cell>
        </row>
      </sheetData>
      <sheetData sheetId="1746">
        <row r="1">
          <cell r="B1" t="str">
            <v>220 kV SUB-STATION</v>
          </cell>
        </row>
      </sheetData>
      <sheetData sheetId="1747">
        <row r="1">
          <cell r="B1" t="str">
            <v>220 kV SUB-STATION</v>
          </cell>
        </row>
      </sheetData>
      <sheetData sheetId="1748">
        <row r="1">
          <cell r="B1" t="str">
            <v>220 kV SUB-STATION</v>
          </cell>
        </row>
      </sheetData>
      <sheetData sheetId="1749">
        <row r="1">
          <cell r="B1" t="str">
            <v>220 kV SUB-STATION</v>
          </cell>
        </row>
      </sheetData>
      <sheetData sheetId="1750">
        <row r="1">
          <cell r="B1" t="str">
            <v>220 kV SUB-STATION</v>
          </cell>
        </row>
      </sheetData>
      <sheetData sheetId="1751">
        <row r="1">
          <cell r="B1" t="str">
            <v>220 kV SUB-STATION</v>
          </cell>
        </row>
      </sheetData>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efreshError="1"/>
      <sheetData sheetId="1873">
        <row r="1">
          <cell r="B1" t="str">
            <v>220 kV SUB-STATION</v>
          </cell>
        </row>
      </sheetData>
      <sheetData sheetId="1874">
        <row r="1">
          <cell r="B1" t="str">
            <v>220 kV SUB-STATION</v>
          </cell>
        </row>
      </sheetData>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sheetData sheetId="1915"/>
      <sheetData sheetId="1916"/>
      <sheetData sheetId="1917">
        <row r="1">
          <cell r="B1" t="str">
            <v>220 kV SUB-STATION</v>
          </cell>
        </row>
      </sheetData>
      <sheetData sheetId="1918"/>
      <sheetData sheetId="1919">
        <row r="1">
          <cell r="B1" t="str">
            <v>220 kV SUB-STATION</v>
          </cell>
        </row>
      </sheetData>
      <sheetData sheetId="1920"/>
      <sheetData sheetId="1921">
        <row r="1">
          <cell r="B1" t="str">
            <v>220 kV SUB-STATION</v>
          </cell>
        </row>
      </sheetData>
      <sheetData sheetId="1922"/>
      <sheetData sheetId="1923">
        <row r="1">
          <cell r="B1" t="str">
            <v>220 kV SUB-STATION</v>
          </cell>
        </row>
      </sheetData>
      <sheetData sheetId="1924"/>
      <sheetData sheetId="1925">
        <row r="1">
          <cell r="B1" t="str">
            <v>220 kV SUB-STATION</v>
          </cell>
        </row>
      </sheetData>
      <sheetData sheetId="1926"/>
      <sheetData sheetId="1927">
        <row r="1">
          <cell r="B1" t="str">
            <v>220 kV SUB-STATION</v>
          </cell>
        </row>
      </sheetData>
      <sheetData sheetId="1928"/>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row r="1">
          <cell r="B1" t="str">
            <v>220 kV SUB-STATION</v>
          </cell>
        </row>
      </sheetData>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ow r="1">
          <cell r="B1" t="str">
            <v>220 kV SUB-STATION</v>
          </cell>
        </row>
      </sheetData>
      <sheetData sheetId="6577">
        <row r="1">
          <cell r="B1" t="str">
            <v>220 kV SUB-STATION</v>
          </cell>
        </row>
      </sheetData>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RMR"/>
      <sheetName val="coverpage"/>
      <sheetName val="R_Det"/>
      <sheetName val="Road data"/>
      <sheetName val="Staff Acco_"/>
      <sheetName val="Staff Acco."/>
      <sheetName val="m"/>
      <sheetName val="Sheet1"/>
      <sheetName val="Bridge Data 2005-06"/>
      <sheetName val="GROUND FLOOR"/>
      <sheetName val="MRATES"/>
      <sheetName val="Data.F8.BTR"/>
      <sheetName val="C-data"/>
      <sheetName val="Usage"/>
      <sheetName val="Common "/>
      <sheetName val="General"/>
      <sheetName val="mlead"/>
      <sheetName val="abs road"/>
      <sheetName val="t_prsr"/>
      <sheetName val="id"/>
      <sheetName val="sch"/>
      <sheetName val="Material"/>
      <sheetName val="BWSCPlt"/>
      <sheetName val="CI"/>
      <sheetName val="DI"/>
      <sheetName val="G.R.P"/>
      <sheetName val="HDPE"/>
      <sheetName val="PSC REVISED"/>
      <sheetName val="pvc"/>
      <sheetName val="Main sheet"/>
      <sheetName val="PH High Lift Sump@SS.Tank-D"/>
      <sheetName val="Road Detail Est."/>
      <sheetName val="INPUT-DATA"/>
      <sheetName val="Legal Risk Analysis"/>
      <sheetName val="CC Road"/>
      <sheetName val="Lead statement"/>
      <sheetName val="factors"/>
      <sheetName val="Boq Block A"/>
      <sheetName val="Work_sheet"/>
      <sheetName val="SSR 2014-15 Rates"/>
      <sheetName val="estimate "/>
      <sheetName val="segments-details"/>
      <sheetName val="int-Dia-hdpe"/>
      <sheetName val="int-Dia-pvc"/>
      <sheetName val="TBAL9697 -group wise  sdpl"/>
      <sheetName val="dBase"/>
      <sheetName val="DATA_PRG"/>
      <sheetName val="Lead"/>
      <sheetName val="Sheet2"/>
      <sheetName val="Lead "/>
      <sheetName val="Data EW"/>
      <sheetName val="Labour"/>
      <sheetName val="Plant &amp;  Machinery"/>
      <sheetName val="data existing_do not delete"/>
      <sheetName val="pvc_basic"/>
      <sheetName val="Levels"/>
      <sheetName val="Leads"/>
      <sheetName val="v"/>
      <sheetName val="p&amp;m"/>
      <sheetName val="doq"/>
      <sheetName val="Process"/>
      <sheetName val="Road_data"/>
      <sheetName val="Staff_Acco_"/>
      <sheetName val="Bridge_Data_2005-06"/>
      <sheetName val="Staff_Acco_1"/>
      <sheetName val="GROUND_FLOOR"/>
      <sheetName val="Data_F8_BTR"/>
      <sheetName val="Common_"/>
      <sheetName val="abs_road"/>
      <sheetName val="G_R_P"/>
      <sheetName val="PSC_REVISED"/>
      <sheetName val="Legal_Risk_Analysis"/>
      <sheetName val="Main_sheet"/>
      <sheetName val="CC_Road"/>
      <sheetName val="Lead_statement"/>
      <sheetName val="SSR_2014-15_Rates"/>
      <sheetName val="estimate_"/>
      <sheetName val="PH_High_Lift_Sump@SS_Tank-D"/>
      <sheetName val="Road_Detail_Est_"/>
      <sheetName val="MTC-estimate"/>
      <sheetName val="other rates"/>
      <sheetName val="Bitumen trunk"/>
      <sheetName val="Feeder"/>
      <sheetName val="R99 etc"/>
      <sheetName val="Trunk unpaved"/>
      <sheetName val="Abs"/>
      <sheetName val="C&amp;S monthwise"/>
      <sheetName val="WT AVG LEAD"/>
      <sheetName val="EDWise"/>
      <sheetName val="maya"/>
      <sheetName val="sup dat"/>
      <sheetName val="Sheet3"/>
      <sheetName val="CCTV_EST1"/>
      <sheetName val="habs-list"/>
      <sheetName val="C&amp;S"/>
      <sheetName val="Materials"/>
    </sheetNames>
    <sheetDataSet>
      <sheetData sheetId="0" refreshError="1">
        <row r="2">
          <cell r="D2" t="str">
            <v>CONST.OF 2V RCC SLAB CULVERT AT 6/1 to 6/2 KM</v>
          </cell>
        </row>
        <row r="59">
          <cell r="H59">
            <v>1301.2611040000002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refreshError="1"/>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DATA"/>
      <sheetName val="Sheet1"/>
      <sheetName val="data existing_do not delete"/>
      <sheetName val="Bridge Data 2005-06"/>
      <sheetName val="p&amp;m"/>
      <sheetName val="Boq (Main Building)"/>
      <sheetName val="Staff Acco_"/>
      <sheetName val="Mactan"/>
      <sheetName val="Mandaue"/>
      <sheetName val="C&amp;S monthwise"/>
      <sheetName val="General"/>
      <sheetName val="Boq"/>
      <sheetName val="BWSCPlt"/>
      <sheetName val="CI"/>
      <sheetName val="DI"/>
      <sheetName val="G.R.P"/>
      <sheetName val="HDPE"/>
      <sheetName val="PSC REVISED"/>
      <sheetName val="pvc"/>
      <sheetName val="Data-Road "/>
      <sheetName val="Side Drains"/>
      <sheetName val="DATA-CD "/>
      <sheetName val="Retaining walls "/>
      <sheetName val="Staff Acco."/>
      <sheetName val="bani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TBAL9697 -group wise  sdpl"/>
      <sheetName val="p&amp;m"/>
      <sheetName val="data existing_do not delete"/>
      <sheetName val="comp-st(GEN)"/>
      <sheetName val="m1"/>
      <sheetName val="DATA"/>
      <sheetName val="Detailed"/>
      <sheetName val="Road Detail Est."/>
      <sheetName val="Labour"/>
      <sheetName val="FIRE ESTIMATE"/>
      <sheetName val="Fill this out first..."/>
      <sheetName val="Build-up"/>
      <sheetName val="FORM7"/>
      <sheetName val="PRECAST lightconc-II"/>
      <sheetName val="VCH-SLC"/>
      <sheetName val="Supplier"/>
      <sheetName val="Boq"/>
      <sheetName val="dBase"/>
      <sheetName val="Pile cap"/>
      <sheetName val="Costing"/>
      <sheetName val="Meas.-Hotel Part"/>
      <sheetName val="RA-markate"/>
      <sheetName val="Tender Summary"/>
      <sheetName val="factors"/>
      <sheetName val="storm water1"/>
      <sheetName val="Download DATA"/>
      <sheetName val="Driveway Beams"/>
      <sheetName val="Inputs"/>
      <sheetName val="Quantities"/>
      <sheetName val="Mat_Cost"/>
      <sheetName val="TEXT"/>
      <sheetName val="Headings"/>
      <sheetName val="Flooring"/>
      <sheetName val="ELEC_BOQ"/>
      <sheetName val="Staff Acco."/>
      <sheetName val="2nd "/>
      <sheetName val="INPUT SHEET"/>
      <sheetName val="RES-PLANNING"/>
      <sheetName val="Macro1"/>
      <sheetName val="Civil Boq"/>
      <sheetName val="환율"/>
      <sheetName val="재1"/>
      <sheetName val="HEAD"/>
      <sheetName val="Contract Night Staff"/>
      <sheetName val="Contract Day Staff"/>
      <sheetName val="Day Shift"/>
      <sheetName val="Night Shift"/>
      <sheetName val="월선수금"/>
      <sheetName val="Basic Rates"/>
      <sheetName val="COST"/>
      <sheetName val="M.S."/>
      <sheetName val="SILICATE"/>
      <sheetName val="HVAC"/>
      <sheetName val="RA"/>
      <sheetName val="Boq- Civil"/>
      <sheetName val="Name List"/>
      <sheetName val="Cost Basis"/>
      <sheetName val="Civil-Mat."/>
      <sheetName val="BOQ Distribution"/>
      <sheetName val="SITE OVERHEADS"/>
      <sheetName val="Pacakges split"/>
      <sheetName val="Brand"/>
      <sheetName val="Location"/>
      <sheetName val="PackSize"/>
      <sheetName val="PackagingType"/>
      <sheetName val="Plant"/>
      <sheetName val="ProductHierarchy"/>
      <sheetName val="PurchGroup"/>
      <sheetName val="Sub-brand"/>
      <sheetName val="UOM"/>
      <sheetName val="Variant"/>
      <sheetName val="Excavation (2)"/>
      <sheetName val="Plum Concrete"/>
      <sheetName val="RMC  DO Till (CEDAR)"/>
      <sheetName val="STEEL DO TILL BANYAN"/>
      <sheetName val="RMC  DO Till BANYAN"/>
      <sheetName val="Cost summary"/>
      <sheetName val="RCC,Ret. Wall"/>
      <sheetName val="GN-ST-10"/>
      <sheetName val="ITB COST"/>
      <sheetName val="concrete"/>
      <sheetName val="beam-reinft-IIInd floor"/>
      <sheetName val="L+M"/>
      <sheetName val="gen"/>
      <sheetName val="Parameter"/>
      <sheetName val="FITZ MORT 94"/>
      <sheetName val="Lead"/>
      <sheetName val="Income Statement"/>
      <sheetName val="Intro."/>
      <sheetName val="St.co.91.5lvl"/>
      <sheetName val="WORK TABLE"/>
      <sheetName val="inWords"/>
      <sheetName val="Fill this out first___"/>
      <sheetName val="PMS"/>
      <sheetName val="DISTRIBUTION"/>
      <sheetName val="BOQ LT"/>
      <sheetName val="A.O.R r1Str"/>
      <sheetName val="A.O.R r1"/>
      <sheetName val="A.O.R (2)"/>
      <sheetName val="DOOR-WIND"/>
      <sheetName val="zone-8"/>
      <sheetName val="MHNO_LEV"/>
      <sheetName val="co_5"/>
      <sheetName val="zone-2"/>
      <sheetName val="Z1_DATA"/>
      <sheetName val="D2_CO"/>
      <sheetName val="D1_CO"/>
      <sheetName val="Structure Bills Qty"/>
      <sheetName val="Revised_BOQ_week"/>
      <sheetName val="Revised_BOQ_week_Samp"/>
      <sheetName val="BOQ_week"/>
      <sheetName val="BOQ_week_Samp"/>
      <sheetName val="Labour_week"/>
      <sheetName val="Labour_week_Samp"/>
      <sheetName val="labour_coeff"/>
      <sheetName val="Material_week"/>
      <sheetName val="Job_Cost_-_month"/>
      <sheetName val="JCR_Revised_Format_-_month"/>
      <sheetName val="Bulk_Samp"/>
      <sheetName val="Bulk_Top"/>
      <sheetName val="Claim_Vs_Cert"/>
      <sheetName val="Sc_Recon"/>
      <sheetName val="S7A-Fort_Empty"/>
      <sheetName val="S7A-Fort_Samp"/>
      <sheetName val="Scaff_-_Fort"/>
      <sheetName val="Scaff_-_Req"/>
      <sheetName val="Tender_Summary"/>
      <sheetName val="Civil-Mat_"/>
      <sheetName val="PRECAST_lightconc-II"/>
      <sheetName val="BOQ_Distribution"/>
      <sheetName val="TBAL9697_-group_wise__sdpl"/>
      <sheetName val="Fill_this_out_first___"/>
      <sheetName val="2nd_"/>
      <sheetName val="Pile_cap"/>
      <sheetName val="Name_List"/>
      <sheetName val="Driveway_Beams"/>
      <sheetName val="INPUT_SHEET"/>
      <sheetName val="Civil_Boq"/>
      <sheetName val="Contract_Night_Staff"/>
      <sheetName val="Contract_Day_Staff"/>
      <sheetName val="Day_Shift"/>
      <sheetName val="Night_Shift"/>
      <sheetName val="Basic_Rates"/>
      <sheetName val="M_S_"/>
      <sheetName val="Staff_Acco_"/>
      <sheetName val="Meas_-Hotel_Part"/>
      <sheetName val="Revised_BOQ_week1"/>
      <sheetName val="Revised_BOQ_week_Samp1"/>
      <sheetName val="BOQ_week1"/>
      <sheetName val="BOQ_week_Samp1"/>
      <sheetName val="Labour_week1"/>
      <sheetName val="Labour_week_Samp1"/>
      <sheetName val="labour_coeff1"/>
      <sheetName val="Material_week1"/>
      <sheetName val="Job_Cost_-_month1"/>
      <sheetName val="JCR_Revised_Format_-_month1"/>
      <sheetName val="Bulk_Samp1"/>
      <sheetName val="Bulk_Top1"/>
      <sheetName val="Claim_Vs_Cert1"/>
      <sheetName val="Sc_Recon1"/>
      <sheetName val="S7A-Fort_Empty1"/>
      <sheetName val="S7A-Fort_Samp1"/>
      <sheetName val="Scaff_-_Fort1"/>
      <sheetName val="Scaff_-_Req1"/>
      <sheetName val="Tender_Summary1"/>
      <sheetName val="Civil-Mat_1"/>
      <sheetName val="PRECAST_lightconc-II1"/>
      <sheetName val="BOQ_Distribution1"/>
      <sheetName val="TBAL9697_-group_wise__sdpl1"/>
      <sheetName val="Fill_this_out_first___1"/>
      <sheetName val="2nd_1"/>
      <sheetName val="Pile_cap1"/>
      <sheetName val="Name_List1"/>
      <sheetName val="Driveway_Beams1"/>
      <sheetName val="INPUT_SHEET1"/>
      <sheetName val="Civil_Boq1"/>
      <sheetName val="Contract_Night_Staff1"/>
      <sheetName val="Contract_Day_Staff1"/>
      <sheetName val="Day_Shift1"/>
      <sheetName val="Night_Shift1"/>
      <sheetName val="Basic_Rates1"/>
      <sheetName val="M_S_1"/>
      <sheetName val="Staff_Acco_1"/>
      <sheetName val="Meas_-Hotel_Part1"/>
      <sheetName val="Revised_BOQ_week2"/>
      <sheetName val="Revised_BOQ_week_Samp2"/>
      <sheetName val="BOQ_week2"/>
      <sheetName val="BOQ_week_Samp2"/>
      <sheetName val="Labour_week2"/>
      <sheetName val="Labour_week_Samp2"/>
      <sheetName val="labour_coeff2"/>
      <sheetName val="Material_week2"/>
      <sheetName val="Job_Cost_-_month2"/>
      <sheetName val="JCR_Revised_Format_-_month2"/>
      <sheetName val="Bulk_Samp2"/>
      <sheetName val="Bulk_Top2"/>
      <sheetName val="Claim_Vs_Cert2"/>
      <sheetName val="Sc_Recon2"/>
      <sheetName val="S7A-Fort_Empty2"/>
      <sheetName val="S7A-Fort_Samp2"/>
      <sheetName val="Scaff_-_Fort2"/>
      <sheetName val="Scaff_-_Req2"/>
      <sheetName val="Tender_Summary2"/>
      <sheetName val="Civil-Mat_2"/>
      <sheetName val="PRECAST_lightconc-II2"/>
      <sheetName val="BOQ_Distribution2"/>
      <sheetName val="TBAL9697_-group_wise__sdpl2"/>
      <sheetName val="Fill_this_out_first___2"/>
      <sheetName val="2nd_2"/>
      <sheetName val="Pile_cap2"/>
      <sheetName val="Name_List2"/>
      <sheetName val="Driveway_Beams2"/>
      <sheetName val="INPUT_SHEET2"/>
      <sheetName val="Civil_Boq2"/>
      <sheetName val="Contract_Night_Staff2"/>
      <sheetName val="Contract_Day_Staff2"/>
      <sheetName val="Day_Shift2"/>
      <sheetName val="Night_Shift2"/>
      <sheetName val="Basic_Rates2"/>
      <sheetName val="M_S_2"/>
      <sheetName val="Staff_Acco_2"/>
      <sheetName val="Meas_-Hotel_Part2"/>
      <sheetName val="Revised_BOQ_week3"/>
      <sheetName val="Revised_BOQ_week_Samp3"/>
      <sheetName val="BOQ_week3"/>
      <sheetName val="BOQ_week_Samp3"/>
      <sheetName val="Labour_week3"/>
      <sheetName val="Labour_week_Samp3"/>
      <sheetName val="labour_coeff3"/>
      <sheetName val="Material_week3"/>
      <sheetName val="Job_Cost_-_month3"/>
      <sheetName val="JCR_Revised_Format_-_month3"/>
      <sheetName val="Bulk_Samp3"/>
      <sheetName val="Bulk_Top3"/>
      <sheetName val="Claim_Vs_Cert3"/>
      <sheetName val="Sc_Recon3"/>
      <sheetName val="S7A-Fort_Empty3"/>
      <sheetName val="S7A-Fort_Samp3"/>
      <sheetName val="Scaff_-_Fort3"/>
      <sheetName val="Scaff_-_Req3"/>
      <sheetName val="Tender_Summary3"/>
      <sheetName val="Civil-Mat_3"/>
      <sheetName val="PRECAST_lightconc-II3"/>
      <sheetName val="BOQ_Distribution3"/>
      <sheetName val="TBAL9697_-group_wise__sdpl3"/>
      <sheetName val="Fill_this_out_first___3"/>
      <sheetName val="2nd_3"/>
      <sheetName val="Pile_cap3"/>
      <sheetName val="Name_List3"/>
      <sheetName val="Driveway_Beams3"/>
      <sheetName val="INPUT_SHEET3"/>
      <sheetName val="Civil_Boq3"/>
      <sheetName val="Contract_Night_Staff3"/>
      <sheetName val="Contract_Day_Staff3"/>
      <sheetName val="Day_Shift3"/>
      <sheetName val="Night_Shift3"/>
      <sheetName val="Basic_Rates3"/>
      <sheetName val="M_S_3"/>
      <sheetName val="Staff_Acco_3"/>
      <sheetName val="Meas_-Hotel_Part3"/>
      <sheetName val="Revised_BOQ_week4"/>
      <sheetName val="Revised_BOQ_week_Samp4"/>
      <sheetName val="BOQ_week4"/>
      <sheetName val="BOQ_week_Samp4"/>
      <sheetName val="Labour_week4"/>
      <sheetName val="Labour_week_Samp4"/>
      <sheetName val="labour_coeff4"/>
      <sheetName val="Material_week4"/>
      <sheetName val="Job_Cost_-_month4"/>
      <sheetName val="JCR_Revised_Format_-_month4"/>
      <sheetName val="Bulk_Samp4"/>
      <sheetName val="Bulk_Top4"/>
      <sheetName val="Claim_Vs_Cert4"/>
      <sheetName val="Sc_Recon4"/>
      <sheetName val="S7A-Fort_Empty4"/>
      <sheetName val="S7A-Fort_Samp4"/>
      <sheetName val="Scaff_-_Fort4"/>
      <sheetName val="Scaff_-_Req4"/>
      <sheetName val="Tender_Summary4"/>
      <sheetName val="Civil-Mat_4"/>
      <sheetName val="PRECAST_lightconc-II4"/>
      <sheetName val="BOQ_Distribution4"/>
      <sheetName val="TBAL9697_-group_wise__sdpl4"/>
      <sheetName val="Fill_this_out_first___4"/>
      <sheetName val="2nd_4"/>
      <sheetName val="Pile_cap4"/>
      <sheetName val="Name_List4"/>
      <sheetName val="Driveway_Beams4"/>
      <sheetName val="INPUT_SHEET4"/>
      <sheetName val="Civil_Boq4"/>
      <sheetName val="Contract_Night_Staff4"/>
      <sheetName val="Contract_Day_Staff4"/>
      <sheetName val="Day_Shift4"/>
      <sheetName val="Night_Shift4"/>
      <sheetName val="Basic_Rates4"/>
      <sheetName val="M_S_4"/>
      <sheetName val="Staff_Acco_4"/>
      <sheetName val="Meas_-Hotel_Part4"/>
      <sheetName val="Revised_BOQ_week5"/>
      <sheetName val="Revised_BOQ_week_Samp5"/>
      <sheetName val="BOQ_week5"/>
      <sheetName val="BOQ_week_Samp5"/>
      <sheetName val="Labour_week5"/>
      <sheetName val="Labour_week_Samp5"/>
      <sheetName val="labour_coeff5"/>
      <sheetName val="Material_week5"/>
      <sheetName val="Job_Cost_-_month5"/>
      <sheetName val="JCR_Revised_Format_-_month5"/>
      <sheetName val="Bulk_Samp5"/>
      <sheetName val="Bulk_Top5"/>
      <sheetName val="Claim_Vs_Cert5"/>
      <sheetName val="Sc_Recon5"/>
      <sheetName val="S7A-Fort_Empty5"/>
      <sheetName val="S7A-Fort_Samp5"/>
      <sheetName val="Scaff_-_Fort5"/>
      <sheetName val="Scaff_-_Req5"/>
      <sheetName val="Tender_Summary5"/>
      <sheetName val="Civil-Mat_5"/>
      <sheetName val="PRECAST_lightconc-II5"/>
      <sheetName val="BOQ_Distribution5"/>
      <sheetName val="TBAL9697_-group_wise__sdpl5"/>
      <sheetName val="Fill_this_out_first___5"/>
      <sheetName val="2nd_5"/>
      <sheetName val="Pile_cap5"/>
      <sheetName val="Name_List5"/>
      <sheetName val="Driveway_Beams5"/>
      <sheetName val="INPUT_SHEET5"/>
      <sheetName val="Civil_Boq5"/>
      <sheetName val="Contract_Night_Staff5"/>
      <sheetName val="Contract_Day_Staff5"/>
      <sheetName val="Day_Shift5"/>
      <sheetName val="Night_Shift5"/>
      <sheetName val="Basic_Rates5"/>
      <sheetName val="M_S_5"/>
      <sheetName val="Staff_Acco_5"/>
      <sheetName val="Meas_-Hotel_Part5"/>
      <sheetName val="Revised_BOQ_week6"/>
      <sheetName val="Revised_BOQ_week_Samp6"/>
      <sheetName val="BOQ_week6"/>
      <sheetName val="BOQ_week_Samp6"/>
      <sheetName val="Labour_week6"/>
      <sheetName val="Labour_week_Samp6"/>
      <sheetName val="labour_coeff6"/>
      <sheetName val="Material_week6"/>
      <sheetName val="Job_Cost_-_month6"/>
      <sheetName val="JCR_Revised_Format_-_month6"/>
      <sheetName val="Bulk_Samp6"/>
      <sheetName val="Bulk_Top6"/>
      <sheetName val="Claim_Vs_Cert6"/>
      <sheetName val="Sc_Recon6"/>
      <sheetName val="S7A-Fort_Empty6"/>
      <sheetName val="S7A-Fort_Samp6"/>
      <sheetName val="Scaff_-_Fort6"/>
      <sheetName val="Scaff_-_Req6"/>
      <sheetName val="Tender_Summary6"/>
      <sheetName val="Civil-Mat_6"/>
      <sheetName val="PRECAST_lightconc-II6"/>
      <sheetName val="BOQ_Distribution6"/>
      <sheetName val="TBAL9697_-group_wise__sdpl6"/>
      <sheetName val="Fill_this_out_first___6"/>
      <sheetName val="2nd_6"/>
      <sheetName val="Pile_cap6"/>
      <sheetName val="Name_List6"/>
      <sheetName val="Driveway_Beams6"/>
      <sheetName val="INPUT_SHEET6"/>
      <sheetName val="Civil_Boq6"/>
      <sheetName val="Contract_Night_Staff6"/>
      <sheetName val="Contract_Day_Staff6"/>
      <sheetName val="Day_Shift6"/>
      <sheetName val="Night_Shift6"/>
      <sheetName val="Basic_Rates6"/>
      <sheetName val="M_S_6"/>
      <sheetName val="Staff_Acco_6"/>
      <sheetName val="Meas_-Hotel_Part6"/>
      <sheetName val="Boq-_Civil"/>
      <sheetName val="SITE_OVERHEADS"/>
      <sheetName val="Pacakges_split"/>
      <sheetName val="Excavation_(2)"/>
      <sheetName val="Plum_Concrete"/>
      <sheetName val="RMC__DO_Till_(CEDAR)"/>
      <sheetName val="STEEL_DO_TILL_BANYAN"/>
      <sheetName val="RMC__DO_Till_BANYAN"/>
      <sheetName val="storm_water1"/>
      <sheetName val="beam-reinft-IIInd_floor"/>
      <sheetName val="ITB_COST"/>
      <sheetName val="Boq (Main Building)"/>
      <sheetName val="Config"/>
      <sheetName val="Break Dw"/>
      <sheetName val="Fin Sum"/>
      <sheetName val="COOLTREAT"/>
      <sheetName val="Buying Schedule"/>
      <sheetName val="CRF Register"/>
      <sheetName val="Labor abs-NMR"/>
      <sheetName val="Back filling"/>
      <sheetName val="NT items summary"/>
      <sheetName val="Footings"/>
      <sheetName val="sheeet7"/>
      <sheetName val="Item- Compact"/>
      <sheetName val="SEMINAR"/>
      <sheetName val="INTSHEET"/>
      <sheetName val="INTSHEET3"/>
      <sheetName val="FORM-0"/>
      <sheetName val="Actuals"/>
      <sheetName val="Cement"/>
      <sheetName val="Norms"/>
      <sheetName val="BOQ-Part1"/>
      <sheetName val="Input"/>
      <sheetName val="DATA SHEET"/>
      <sheetName val="Basic Resources"/>
      <sheetName val="A-CompanyInfo"/>
      <sheetName val="TrialBalance"/>
      <sheetName val="Basic"/>
      <sheetName val="BWSCPlt"/>
      <sheetName val="CI"/>
      <sheetName val="DI"/>
      <sheetName val="G.R.P"/>
      <sheetName val="HDPE"/>
      <sheetName val="PSC REVISED"/>
      <sheetName val="pvc"/>
      <sheetName val="DATA_PRG"/>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m"/>
      <sheetName val="Mactan"/>
      <sheetName val="Mandaue"/>
      <sheetName val="Data-Road "/>
      <sheetName val="Side Drains"/>
      <sheetName val="DATA-CD "/>
      <sheetName val="Retaining walls "/>
      <sheetName val="data_existing_do_not_delete"/>
      <sheetName val="Road_Detail_Est_"/>
      <sheetName val="FIRE_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ssr-rates"/>
    </sheetNames>
    <sheetDataSet>
      <sheetData sheetId="0"/>
      <sheetData sheetId="1">
        <row r="6">
          <cell r="P6">
            <v>291.45999999999998</v>
          </cell>
        </row>
        <row r="19">
          <cell r="P19">
            <v>4400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int-Dia-hdpe"/>
      <sheetName val="int-Dia-pvc"/>
      <sheetName val="segments-details"/>
      <sheetName val="habs-list"/>
      <sheetName val="hyd-DESIGN"/>
      <sheetName val="LWL"/>
      <sheetName val="duty"/>
      <sheetName val="MWL"/>
      <sheetName val="water-pros-ultimate-rate"/>
      <sheetName val="water"/>
      <sheetName val="water-ultimater"/>
      <sheetName val="RAMAPPA-Out Flow"/>
      <sheetName val="chart-RAMAPPA-OUT-flow"/>
      <sheetName val="Chart1-habs"/>
      <sheetName val="Chart1-habs-MAIN"/>
      <sheetName val="PIVOT"/>
      <sheetName val="ce-revised"/>
      <sheetName val="Sheet1"/>
      <sheetName val="RMR"/>
      <sheetName val="RAMAPPA-Out_Flow"/>
      <sheetName val="Nspt-smp-final-ORIGINAL"/>
      <sheetName val="MRATES"/>
      <sheetName val="detls"/>
      <sheetName val="t_prsr"/>
      <sheetName val="Specification report"/>
      <sheetName val="int_Dia_hdpe"/>
      <sheetName val="int_Dia_pvc"/>
      <sheetName val="segments_details"/>
      <sheetName val="habs_list"/>
      <sheetName val="Sheet1 (2)"/>
      <sheetName val="DATA"/>
      <sheetName val="id"/>
      <sheetName val="Common "/>
      <sheetName val="Data.F8.BTR"/>
      <sheetName val="Lead statement"/>
      <sheetName val="GF SB Ok "/>
      <sheetName val="Bitumen trunk"/>
      <sheetName val="Feeder"/>
      <sheetName val="R99 etc"/>
      <sheetName val="Trunk unpaved"/>
      <sheetName val="BWSCPlt"/>
      <sheetName val="CI"/>
      <sheetName val="DI"/>
      <sheetName val="G.R.P"/>
      <sheetName val="HDPE"/>
      <sheetName val="PSC REVISED"/>
      <sheetName val="pvc"/>
      <sheetName val="LEAD"/>
      <sheetName val="Class IV Qtr. Ele"/>
      <sheetName val="Road data"/>
      <sheetName val="abs road"/>
      <sheetName val="coverpage"/>
      <sheetName val="Abs"/>
      <sheetName val="Sheet2"/>
      <sheetName val="PUMP_DATA"/>
      <sheetName val="wh_data_R"/>
      <sheetName val="gen"/>
      <sheetName val="leads"/>
      <sheetName val="DATA_PRG"/>
      <sheetName val="WATER-HAMMER"/>
      <sheetName val="DATA-BASE"/>
      <sheetName val="DATA-ABSTRACT"/>
      <sheetName val="3405-2014"/>
      <sheetName val="Qty"/>
      <sheetName val="Lead Distance"/>
      <sheetName val="hdpe weights"/>
      <sheetName val="C-data"/>
      <sheetName val="pvc_basic"/>
      <sheetName val="hdpe_basic"/>
      <sheetName val="Staff Acco."/>
      <sheetName val="data existing_do not delete"/>
      <sheetName val="Material"/>
      <sheetName val="Main sheet"/>
      <sheetName val="data-WS &amp; Sanitary-18-19."/>
      <sheetName val="PH data"/>
      <sheetName val="Work_sheet"/>
      <sheetName val="wh"/>
      <sheetName val="pumping main"/>
      <sheetName val="AV-HDPE"/>
      <sheetName val="Di_gate-HDPE"/>
      <sheetName val="zone-8"/>
      <sheetName val="MHNO_LEV"/>
      <sheetName val="TBAL9697 -group wise  sdpl"/>
      <sheetName val="p&amp;m"/>
      <sheetName val="PVC_dia"/>
      <sheetName val="nodes"/>
      <sheetName val="int-Dia"/>
      <sheetName val="co_5"/>
      <sheetName val="Buildings"/>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Labour"/>
      <sheetName val="inWords"/>
      <sheetName val="RAMAPPA-Out_Flow1"/>
      <sheetName val="Specification_report"/>
      <sheetName val="Sheet1_(2)"/>
      <sheetName val="Common_"/>
      <sheetName val="Data_F8_BTR"/>
      <sheetName val="Lead_statement"/>
      <sheetName val="GF_SB_Ok_"/>
      <sheetName val="Bitumen_trunk"/>
      <sheetName val="R99_etc"/>
      <sheetName val="Trunk_unpaved"/>
      <sheetName val="G_R_P"/>
      <sheetName val="PSC_REVISED"/>
      <sheetName val="Class_IV_Qtr__Ele"/>
      <sheetName val="Road_data"/>
      <sheetName val="abs_road"/>
      <sheetName val=" "/>
      <sheetName val="Usage"/>
      <sheetName val="General"/>
      <sheetName val="Summary"/>
      <sheetName val="v"/>
      <sheetName val="DATA-2005-06"/>
      <sheetName val="r"/>
      <sheetName val="l"/>
      <sheetName val="GROUND"/>
      <sheetName val="habs-details"/>
      <sheetName val="hab-details"/>
      <sheetName val="ENTRY"/>
      <sheetName val="INPUT"/>
      <sheetName val="Cover Page"/>
      <sheetName val="Design"/>
      <sheetName val="Abs working"/>
      <sheetName val="OHSR"/>
      <sheetName val="OHSR-COMP"/>
      <sheetName val="DISTRIBUTION"/>
      <sheetName val="Dist working"/>
      <sheetName val="OFC working"/>
      <sheetName val="House Hold working"/>
      <sheetName val="HHC COMP"/>
      <sheetName val="Levels"/>
      <sheetName val="ssr-rates"/>
      <sheetName val="DATA SHEET"/>
      <sheetName val="PVC weights"/>
      <sheetName val="m1"/>
      <sheetName val="Plant &amp;  Machinery"/>
      <sheetName val="BM-HOOP"/>
      <sheetName val="Habcodes"/>
      <sheetName val="index"/>
      <sheetName val="GM&amp;PM EST"/>
      <sheetName val="water-hammar-strenght"/>
      <sheetName val="Civil Works"/>
      <sheetName val="SUMP1420KL@HW"/>
      <sheetName val="SEGMENTS "/>
      <sheetName val="SubAnlysis"/>
      <sheetName val="Lead_Distance"/>
      <sheetName val="hdpe_weights"/>
      <sheetName val="TBAL9697_-group_wise__sdpl"/>
      <sheetName val="Staff_Acco_"/>
      <sheetName val="data_existing_do_not_delete"/>
      <sheetName val="Main_sheet"/>
      <sheetName val="data-WS_&amp;_Sanitary-18-19_"/>
      <sheetName val="PH_data"/>
      <sheetName val="pumping_main"/>
      <sheetName val="HPC Bill (1) 1st"/>
      <sheetName val="m"/>
      <sheetName val="Estimate"/>
      <sheetName val="pop"/>
      <sheetName val="JAWAHAR-hyd-original"/>
      <sheetName val="labour rates"/>
      <sheetName val="Z1_DATA"/>
      <sheetName val="zone-2"/>
      <sheetName val="hdpe-rates"/>
      <sheetName val="HDPE-pipe-rates"/>
      <sheetName val="pvc-rates"/>
      <sheetName val="pvc-pipe-rates"/>
      <sheetName val="Lookup"/>
      <sheetName val="C.D.Abs.Est."/>
      <sheetName val="D1_CO"/>
      <sheetName val="D2_CO"/>
      <sheetName val="Lead statement ss5"/>
      <sheetName val="Central Lightening Estimate Arg"/>
      <sheetName val="_5wgdhabfinal00_01"/>
      <sheetName val="rdamdata"/>
      <sheetName val="lead-st"/>
      <sheetName val="DISCOUNT"/>
      <sheetName val="economic PM"/>
      <sheetName val="Mp-team 1"/>
      <sheetName val="VC rate"/>
      <sheetName val="PM&amp;GM"/>
      <sheetName val="AV-DI"/>
      <sheetName val="DIgate_PVC "/>
      <sheetName val="scour-DI-CI"/>
      <sheetName val="scour-pvc-hdpe-psc-bwsc"/>
      <sheetName val="mlead"/>
      <sheetName val="1V800"/>
      <sheetName val="HEAD"/>
      <sheetName val="maya"/>
      <sheetName val="I-CO"/>
      <sheetName val="Bridge Data 2005-06"/>
      <sheetName val="Sheet3"/>
      <sheetName val="comp-st(GEN)"/>
      <sheetName val="CD_Data"/>
      <sheetName val="CC Road"/>
      <sheetName val="CPHEEO"/>
      <sheetName val="wh_data"/>
      <sheetName val="bom"/>
      <sheetName val="Road Detail Est."/>
      <sheetName val="mlead "/>
      <sheetName val="R_Det"/>
      <sheetName val="Global factors"/>
      <sheetName val="Cover"/>
      <sheetName val="AOR"/>
      <sheetName val="GA"/>
      <sheetName val="TOP SLAB-beams"/>
      <sheetName val="Works"/>
    </sheetNames>
    <sheetDataSet>
      <sheetData sheetId="0">
        <row r="3">
          <cell r="C3">
            <v>25</v>
          </cell>
        </row>
      </sheetData>
      <sheetData sheetId="1" refreshError="1">
        <row r="3">
          <cell r="C3">
            <v>25</v>
          </cell>
          <cell r="E3">
            <v>19</v>
          </cell>
          <cell r="F3">
            <v>19</v>
          </cell>
          <cell r="G3">
            <v>19</v>
          </cell>
          <cell r="H3">
            <v>19</v>
          </cell>
        </row>
        <row r="4">
          <cell r="C4">
            <v>32</v>
          </cell>
          <cell r="E4">
            <v>27.8</v>
          </cell>
          <cell r="F4">
            <v>27.8</v>
          </cell>
          <cell r="G4">
            <v>26.7</v>
          </cell>
          <cell r="H4">
            <v>25.6</v>
          </cell>
        </row>
        <row r="5">
          <cell r="C5">
            <v>40</v>
          </cell>
          <cell r="E5">
            <v>34.9</v>
          </cell>
          <cell r="F5">
            <v>34.9</v>
          </cell>
          <cell r="G5">
            <v>33.5</v>
          </cell>
          <cell r="H5">
            <v>32</v>
          </cell>
        </row>
        <row r="6">
          <cell r="C6">
            <v>50</v>
          </cell>
          <cell r="E6">
            <v>45</v>
          </cell>
          <cell r="F6">
            <v>43.8</v>
          </cell>
          <cell r="G6">
            <v>41.8</v>
          </cell>
          <cell r="H6">
            <v>40</v>
          </cell>
        </row>
        <row r="7">
          <cell r="C7">
            <v>63</v>
          </cell>
          <cell r="E7">
            <v>56</v>
          </cell>
          <cell r="F7">
            <v>54.6</v>
          </cell>
          <cell r="G7">
            <v>52.9</v>
          </cell>
          <cell r="H7">
            <v>49.8</v>
          </cell>
        </row>
        <row r="8">
          <cell r="C8">
            <v>75</v>
          </cell>
          <cell r="E8">
            <v>66.599999999999994</v>
          </cell>
          <cell r="F8">
            <v>65.2</v>
          </cell>
          <cell r="G8">
            <v>63</v>
          </cell>
          <cell r="H8">
            <v>59.4</v>
          </cell>
        </row>
        <row r="9">
          <cell r="C9">
            <v>90</v>
          </cell>
          <cell r="E9">
            <v>80</v>
          </cell>
          <cell r="F9">
            <v>78.400000000000006</v>
          </cell>
          <cell r="G9">
            <v>75.7</v>
          </cell>
          <cell r="H9">
            <v>71.400000000000006</v>
          </cell>
        </row>
        <row r="10">
          <cell r="C10">
            <v>110</v>
          </cell>
          <cell r="E10">
            <v>98</v>
          </cell>
          <cell r="F10">
            <v>95.8</v>
          </cell>
          <cell r="G10">
            <v>92.5</v>
          </cell>
          <cell r="H10">
            <v>87.6</v>
          </cell>
        </row>
        <row r="11">
          <cell r="C11">
            <v>125</v>
          </cell>
          <cell r="E11">
            <v>111.4</v>
          </cell>
          <cell r="F11">
            <v>109</v>
          </cell>
          <cell r="G11">
            <v>105.2</v>
          </cell>
          <cell r="H11">
            <v>99.4</v>
          </cell>
        </row>
        <row r="12">
          <cell r="C12">
            <v>140</v>
          </cell>
          <cell r="E12">
            <v>124.8</v>
          </cell>
          <cell r="F12">
            <v>122</v>
          </cell>
          <cell r="G12">
            <v>117.9</v>
          </cell>
          <cell r="H12">
            <v>111.4</v>
          </cell>
        </row>
        <row r="13">
          <cell r="C13">
            <v>160</v>
          </cell>
          <cell r="E13">
            <v>142.80000000000001</v>
          </cell>
          <cell r="F13">
            <v>139.6</v>
          </cell>
          <cell r="G13">
            <v>134.80000000000001</v>
          </cell>
          <cell r="H13">
            <v>127.4</v>
          </cell>
        </row>
        <row r="14">
          <cell r="C14">
            <v>180</v>
          </cell>
          <cell r="E14">
            <v>160.6</v>
          </cell>
          <cell r="F14">
            <v>157</v>
          </cell>
          <cell r="G14">
            <v>151.6</v>
          </cell>
          <cell r="H14">
            <v>143.4</v>
          </cell>
        </row>
        <row r="15">
          <cell r="C15">
            <v>200</v>
          </cell>
          <cell r="E15">
            <v>178.6</v>
          </cell>
          <cell r="F15">
            <v>174.6</v>
          </cell>
          <cell r="G15">
            <v>168.5</v>
          </cell>
          <cell r="H15">
            <v>159.4</v>
          </cell>
        </row>
        <row r="16">
          <cell r="C16">
            <v>225</v>
          </cell>
          <cell r="E16">
            <v>201</v>
          </cell>
          <cell r="F16">
            <v>196.4</v>
          </cell>
          <cell r="G16">
            <v>187.9</v>
          </cell>
          <cell r="H16">
            <v>179.4</v>
          </cell>
        </row>
        <row r="17">
          <cell r="C17">
            <v>250</v>
          </cell>
          <cell r="E17">
            <v>223.4</v>
          </cell>
          <cell r="F17">
            <v>218.4</v>
          </cell>
          <cell r="G17">
            <v>208.9</v>
          </cell>
          <cell r="H17">
            <v>199.4</v>
          </cell>
        </row>
        <row r="18">
          <cell r="C18">
            <v>280</v>
          </cell>
          <cell r="E18">
            <v>250.2</v>
          </cell>
          <cell r="F18">
            <v>244.6</v>
          </cell>
          <cell r="G18">
            <v>234</v>
          </cell>
          <cell r="H18">
            <v>223.4</v>
          </cell>
        </row>
        <row r="19">
          <cell r="C19">
            <v>315</v>
          </cell>
          <cell r="E19">
            <v>281.60000000000002</v>
          </cell>
          <cell r="F19">
            <v>275</v>
          </cell>
          <cell r="G19">
            <v>263.2</v>
          </cell>
          <cell r="H19">
            <v>251.4</v>
          </cell>
        </row>
        <row r="20">
          <cell r="C20">
            <v>355</v>
          </cell>
          <cell r="E20">
            <v>317.39999999999998</v>
          </cell>
          <cell r="F20">
            <v>310.39999999999998</v>
          </cell>
          <cell r="G20">
            <v>296.89999999999998</v>
          </cell>
          <cell r="H20">
            <v>283.39999999999998</v>
          </cell>
        </row>
        <row r="21">
          <cell r="C21">
            <v>400</v>
          </cell>
          <cell r="E21">
            <v>355.8</v>
          </cell>
          <cell r="F21">
            <v>347.4</v>
          </cell>
          <cell r="G21">
            <v>331.6</v>
          </cell>
          <cell r="H21">
            <v>315.8</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2" refreshError="1">
        <row r="3">
          <cell r="C3">
            <v>25</v>
          </cell>
          <cell r="E3">
            <v>19</v>
          </cell>
          <cell r="F3">
            <v>19</v>
          </cell>
          <cell r="G3">
            <v>19</v>
          </cell>
          <cell r="H3">
            <v>19</v>
          </cell>
        </row>
        <row r="4">
          <cell r="C4">
            <v>32</v>
          </cell>
          <cell r="E4">
            <v>27.8</v>
          </cell>
          <cell r="F4">
            <v>27.8</v>
          </cell>
          <cell r="G4">
            <v>25.6</v>
          </cell>
          <cell r="H4">
            <v>25.6</v>
          </cell>
        </row>
        <row r="5">
          <cell r="C5">
            <v>40</v>
          </cell>
          <cell r="E5">
            <v>34.9</v>
          </cell>
          <cell r="F5">
            <v>34.9</v>
          </cell>
          <cell r="G5">
            <v>32</v>
          </cell>
          <cell r="H5">
            <v>32</v>
          </cell>
        </row>
        <row r="6">
          <cell r="C6">
            <v>50</v>
          </cell>
          <cell r="E6">
            <v>45</v>
          </cell>
          <cell r="F6">
            <v>43.8</v>
          </cell>
          <cell r="G6">
            <v>40</v>
          </cell>
          <cell r="H6">
            <v>40</v>
          </cell>
        </row>
        <row r="7">
          <cell r="C7">
            <v>63</v>
          </cell>
          <cell r="E7">
            <v>59.2</v>
          </cell>
          <cell r="F7">
            <v>57.6</v>
          </cell>
          <cell r="G7">
            <v>54.8</v>
          </cell>
          <cell r="H7">
            <v>54.8</v>
          </cell>
        </row>
        <row r="8">
          <cell r="C8">
            <v>75</v>
          </cell>
          <cell r="E8">
            <v>70.599999999999994</v>
          </cell>
          <cell r="F8">
            <v>68.8</v>
          </cell>
          <cell r="G8">
            <v>65.2</v>
          </cell>
          <cell r="H8">
            <v>65.2</v>
          </cell>
        </row>
        <row r="9">
          <cell r="C9">
            <v>90</v>
          </cell>
          <cell r="E9">
            <v>84.8</v>
          </cell>
          <cell r="F9">
            <v>82.6</v>
          </cell>
          <cell r="G9">
            <v>78.599999999999994</v>
          </cell>
          <cell r="H9">
            <v>78.599999999999994</v>
          </cell>
        </row>
        <row r="10">
          <cell r="C10">
            <v>110</v>
          </cell>
          <cell r="E10">
            <v>104</v>
          </cell>
          <cell r="F10">
            <v>101.4</v>
          </cell>
          <cell r="G10">
            <v>95.8</v>
          </cell>
          <cell r="H10">
            <v>95.8</v>
          </cell>
        </row>
        <row r="11">
          <cell r="C11">
            <v>125</v>
          </cell>
          <cell r="E11">
            <v>118.2</v>
          </cell>
          <cell r="F11">
            <v>115</v>
          </cell>
          <cell r="G11">
            <v>109</v>
          </cell>
          <cell r="H11">
            <v>109</v>
          </cell>
        </row>
        <row r="12">
          <cell r="C12">
            <v>140</v>
          </cell>
          <cell r="E12">
            <v>132.80000000000001</v>
          </cell>
          <cell r="F12">
            <v>129</v>
          </cell>
          <cell r="G12">
            <v>122.2</v>
          </cell>
          <cell r="H12">
            <v>122.2</v>
          </cell>
        </row>
        <row r="13">
          <cell r="C13">
            <v>160</v>
          </cell>
          <cell r="E13">
            <v>151.4</v>
          </cell>
          <cell r="F13">
            <v>147.6</v>
          </cell>
          <cell r="G13">
            <v>139.6</v>
          </cell>
          <cell r="H13">
            <v>139.6</v>
          </cell>
        </row>
        <row r="14">
          <cell r="C14">
            <v>180</v>
          </cell>
          <cell r="E14">
            <v>170.2</v>
          </cell>
          <cell r="F14">
            <v>165.8</v>
          </cell>
          <cell r="G14">
            <v>157.19999999999999</v>
          </cell>
          <cell r="H14">
            <v>157.19999999999999</v>
          </cell>
        </row>
        <row r="15">
          <cell r="C15">
            <v>200</v>
          </cell>
          <cell r="E15">
            <v>189.4</v>
          </cell>
          <cell r="F15">
            <v>184.2</v>
          </cell>
          <cell r="G15">
            <v>174.6</v>
          </cell>
          <cell r="H15">
            <v>174.6</v>
          </cell>
        </row>
        <row r="16">
          <cell r="C16">
            <v>225</v>
          </cell>
          <cell r="E16">
            <v>213</v>
          </cell>
          <cell r="F16">
            <v>207.8</v>
          </cell>
          <cell r="G16">
            <v>196.4</v>
          </cell>
          <cell r="H16">
            <v>196.4</v>
          </cell>
        </row>
        <row r="17">
          <cell r="C17">
            <v>250</v>
          </cell>
          <cell r="E17">
            <v>237</v>
          </cell>
          <cell r="F17">
            <v>230.4</v>
          </cell>
          <cell r="G17">
            <v>218.2</v>
          </cell>
          <cell r="H17">
            <v>218.2</v>
          </cell>
        </row>
        <row r="18">
          <cell r="C18">
            <v>280</v>
          </cell>
          <cell r="E18">
            <v>265.2</v>
          </cell>
          <cell r="F18">
            <v>258</v>
          </cell>
          <cell r="G18">
            <v>244.4</v>
          </cell>
          <cell r="H18">
            <v>244.4</v>
          </cell>
        </row>
        <row r="19">
          <cell r="C19">
            <v>315</v>
          </cell>
          <cell r="E19">
            <v>298.39999999999998</v>
          </cell>
          <cell r="F19">
            <v>290.2</v>
          </cell>
          <cell r="G19">
            <v>275.2</v>
          </cell>
          <cell r="H19">
            <v>275.2</v>
          </cell>
        </row>
        <row r="20">
          <cell r="C20">
            <v>400</v>
          </cell>
          <cell r="E20">
            <v>400</v>
          </cell>
          <cell r="F20">
            <v>400</v>
          </cell>
          <cell r="G20">
            <v>400</v>
          </cell>
          <cell r="H20">
            <v>400</v>
          </cell>
        </row>
        <row r="21">
          <cell r="C21">
            <v>450</v>
          </cell>
          <cell r="E21">
            <v>450</v>
          </cell>
          <cell r="F21">
            <v>450</v>
          </cell>
          <cell r="G21">
            <v>450</v>
          </cell>
          <cell r="H21">
            <v>450</v>
          </cell>
        </row>
        <row r="22">
          <cell r="C22">
            <v>500</v>
          </cell>
          <cell r="E22">
            <v>500</v>
          </cell>
          <cell r="F22">
            <v>500</v>
          </cell>
          <cell r="G22">
            <v>500</v>
          </cell>
          <cell r="H22">
            <v>500</v>
          </cell>
        </row>
        <row r="23">
          <cell r="C23">
            <v>600</v>
          </cell>
          <cell r="E23">
            <v>600</v>
          </cell>
          <cell r="F23">
            <v>600</v>
          </cell>
          <cell r="G23">
            <v>600</v>
          </cell>
          <cell r="H23">
            <v>600</v>
          </cell>
        </row>
        <row r="24">
          <cell r="C24">
            <v>700</v>
          </cell>
          <cell r="E24">
            <v>700</v>
          </cell>
          <cell r="F24">
            <v>700</v>
          </cell>
          <cell r="G24">
            <v>700</v>
          </cell>
          <cell r="H24">
            <v>700</v>
          </cell>
        </row>
        <row r="25">
          <cell r="C25">
            <v>800</v>
          </cell>
          <cell r="E25">
            <v>800</v>
          </cell>
          <cell r="F25">
            <v>800</v>
          </cell>
          <cell r="G25">
            <v>800</v>
          </cell>
          <cell r="H25">
            <v>800</v>
          </cell>
        </row>
        <row r="26">
          <cell r="C26">
            <v>900</v>
          </cell>
          <cell r="E26">
            <v>900</v>
          </cell>
          <cell r="F26">
            <v>900</v>
          </cell>
          <cell r="G26">
            <v>900</v>
          </cell>
          <cell r="H26">
            <v>900</v>
          </cell>
        </row>
        <row r="27">
          <cell r="C27">
            <v>1000</v>
          </cell>
          <cell r="E27">
            <v>1000</v>
          </cell>
          <cell r="F27">
            <v>1000</v>
          </cell>
          <cell r="G27">
            <v>1000</v>
          </cell>
          <cell r="H27">
            <v>1000</v>
          </cell>
        </row>
      </sheetData>
      <sheetData sheetId="3" refreshError="1">
        <row r="5">
          <cell r="A5">
            <v>1</v>
          </cell>
          <cell r="B5" t="str">
            <v>A</v>
          </cell>
          <cell r="C5" t="str">
            <v>GLBR top</v>
          </cell>
          <cell r="D5">
            <v>140</v>
          </cell>
        </row>
        <row r="6">
          <cell r="A6">
            <v>2</v>
          </cell>
          <cell r="B6" t="str">
            <v>B</v>
          </cell>
          <cell r="C6" t="str">
            <v>GLBR bottom</v>
          </cell>
          <cell r="D6">
            <v>115</v>
          </cell>
        </row>
        <row r="7">
          <cell r="A7">
            <v>3</v>
          </cell>
          <cell r="B7" t="str">
            <v>C</v>
          </cell>
          <cell r="C7" t="str">
            <v>Goilapalem jn</v>
          </cell>
          <cell r="D7">
            <v>111.84</v>
          </cell>
        </row>
        <row r="8">
          <cell r="A8">
            <v>4</v>
          </cell>
          <cell r="B8" t="str">
            <v>CT1</v>
          </cell>
          <cell r="C8" t="str">
            <v>Goilapalem GLSR X</v>
          </cell>
          <cell r="D8">
            <v>111.84</v>
          </cell>
        </row>
        <row r="9">
          <cell r="A9">
            <v>5</v>
          </cell>
          <cell r="B9">
            <v>1</v>
          </cell>
          <cell r="C9" t="str">
            <v xml:space="preserve">Goilapalem GLSR </v>
          </cell>
          <cell r="D9">
            <v>111.84</v>
          </cell>
        </row>
        <row r="10">
          <cell r="A10">
            <v>6</v>
          </cell>
          <cell r="B10" t="str">
            <v>D</v>
          </cell>
          <cell r="C10" t="str">
            <v>Devipalli JN</v>
          </cell>
          <cell r="D10">
            <v>105.73</v>
          </cell>
        </row>
        <row r="11">
          <cell r="A11">
            <v>7</v>
          </cell>
          <cell r="B11" t="str">
            <v>DA</v>
          </cell>
          <cell r="C11" t="str">
            <v>Devipalli V jn</v>
          </cell>
          <cell r="D11">
            <v>105.73</v>
          </cell>
        </row>
        <row r="12">
          <cell r="A12">
            <v>8</v>
          </cell>
          <cell r="B12" t="str">
            <v>DAT2</v>
          </cell>
          <cell r="C12" t="str">
            <v>Devipalli OHSRX</v>
          </cell>
          <cell r="D12">
            <v>105.73</v>
          </cell>
        </row>
        <row r="13">
          <cell r="A13">
            <v>9</v>
          </cell>
          <cell r="B13">
            <v>2</v>
          </cell>
          <cell r="C13" t="str">
            <v>Devipalli OHSR</v>
          </cell>
          <cell r="D13">
            <v>105.75</v>
          </cell>
        </row>
        <row r="14">
          <cell r="A14">
            <v>10</v>
          </cell>
          <cell r="B14" t="str">
            <v>DB</v>
          </cell>
          <cell r="C14" t="str">
            <v>Raindrum v jn</v>
          </cell>
          <cell r="D14">
            <v>104.65</v>
          </cell>
        </row>
        <row r="15">
          <cell r="A15">
            <v>11</v>
          </cell>
          <cell r="B15" t="str">
            <v>DBT3</v>
          </cell>
          <cell r="C15" t="str">
            <v>Raindrum OHSRX</v>
          </cell>
          <cell r="D15">
            <v>104.77</v>
          </cell>
        </row>
        <row r="16">
          <cell r="A16">
            <v>12</v>
          </cell>
          <cell r="B16">
            <v>3</v>
          </cell>
          <cell r="C16" t="str">
            <v>Raindrum OHSR</v>
          </cell>
          <cell r="D16">
            <v>106.45</v>
          </cell>
        </row>
        <row r="17">
          <cell r="A17">
            <v>13</v>
          </cell>
          <cell r="B17" t="str">
            <v>DBT4</v>
          </cell>
          <cell r="C17" t="str">
            <v>Kanimeruka OHSRX</v>
          </cell>
          <cell r="D17">
            <v>104.33</v>
          </cell>
        </row>
        <row r="18">
          <cell r="A18">
            <v>14</v>
          </cell>
          <cell r="B18">
            <v>4</v>
          </cell>
          <cell r="C18" t="str">
            <v>Kanimeruka OHSR</v>
          </cell>
          <cell r="D18">
            <v>105.35</v>
          </cell>
        </row>
        <row r="19">
          <cell r="A19">
            <v>15</v>
          </cell>
          <cell r="B19" t="str">
            <v>E</v>
          </cell>
          <cell r="C19" t="str">
            <v>Kondavanipalem jn</v>
          </cell>
          <cell r="D19">
            <v>100.78</v>
          </cell>
        </row>
        <row r="20">
          <cell r="A20">
            <v>16</v>
          </cell>
          <cell r="B20" t="str">
            <v>ET5</v>
          </cell>
          <cell r="C20" t="str">
            <v>Kondavanipalem GLSRX</v>
          </cell>
          <cell r="D20">
            <v>105.78</v>
          </cell>
        </row>
        <row r="21">
          <cell r="A21">
            <v>17</v>
          </cell>
          <cell r="B21">
            <v>5</v>
          </cell>
          <cell r="C21" t="str">
            <v>Kondavanipalem GLSR</v>
          </cell>
          <cell r="D21">
            <v>105.78</v>
          </cell>
        </row>
        <row r="22">
          <cell r="A22">
            <v>18</v>
          </cell>
          <cell r="B22" t="str">
            <v>F</v>
          </cell>
          <cell r="C22" t="str">
            <v>Budalanapalli jn</v>
          </cell>
          <cell r="D22">
            <v>98.79</v>
          </cell>
        </row>
        <row r="23">
          <cell r="A23">
            <v>20</v>
          </cell>
          <cell r="B23" t="str">
            <v>FA</v>
          </cell>
          <cell r="C23" t="str">
            <v>Rudrapalem X</v>
          </cell>
          <cell r="D23">
            <v>97.92</v>
          </cell>
        </row>
        <row r="24">
          <cell r="A24">
            <v>21</v>
          </cell>
          <cell r="B24" t="str">
            <v>FAB</v>
          </cell>
          <cell r="C24" t="str">
            <v>Rudrapalem V jn</v>
          </cell>
          <cell r="D24">
            <v>97.62</v>
          </cell>
        </row>
        <row r="25">
          <cell r="A25">
            <v>22</v>
          </cell>
          <cell r="B25" t="str">
            <v>FABT6</v>
          </cell>
          <cell r="C25" t="str">
            <v>Rudrapalem OHSRX</v>
          </cell>
          <cell r="D25">
            <v>97.62</v>
          </cell>
        </row>
        <row r="26">
          <cell r="A26">
            <v>23</v>
          </cell>
          <cell r="B26">
            <v>6</v>
          </cell>
          <cell r="C26" t="str">
            <v>Rudrapalem OHSR</v>
          </cell>
          <cell r="D26">
            <v>97.92</v>
          </cell>
        </row>
        <row r="27">
          <cell r="A27">
            <v>25</v>
          </cell>
          <cell r="B27" t="str">
            <v>FABT7</v>
          </cell>
          <cell r="C27" t="str">
            <v>Barikipala OHSRX</v>
          </cell>
          <cell r="D27">
            <v>97.62</v>
          </cell>
        </row>
        <row r="28">
          <cell r="A28">
            <v>26</v>
          </cell>
          <cell r="B28">
            <v>7</v>
          </cell>
          <cell r="C28" t="str">
            <v>Barikipala OHSR</v>
          </cell>
          <cell r="D28">
            <v>97.55</v>
          </cell>
        </row>
        <row r="29">
          <cell r="A29">
            <v>27</v>
          </cell>
          <cell r="B29" t="str">
            <v>FAC</v>
          </cell>
          <cell r="C29" t="str">
            <v>Kothuru jn</v>
          </cell>
          <cell r="D29">
            <v>95.05</v>
          </cell>
        </row>
        <row r="30">
          <cell r="A30">
            <v>28</v>
          </cell>
          <cell r="B30" t="str">
            <v>FACT8</v>
          </cell>
          <cell r="C30" t="str">
            <v>Kothuru OHSRX</v>
          </cell>
          <cell r="D30">
            <v>95.05</v>
          </cell>
        </row>
        <row r="31">
          <cell r="A31">
            <v>29</v>
          </cell>
          <cell r="B31">
            <v>8</v>
          </cell>
          <cell r="C31" t="str">
            <v>Kothuru OHSR</v>
          </cell>
          <cell r="D31">
            <v>95.45</v>
          </cell>
        </row>
        <row r="32">
          <cell r="A32">
            <v>30</v>
          </cell>
          <cell r="B32" t="str">
            <v>FACT9</v>
          </cell>
          <cell r="C32" t="str">
            <v xml:space="preserve"> B rajeru OHSRX</v>
          </cell>
          <cell r="D32">
            <v>95.05</v>
          </cell>
        </row>
        <row r="33">
          <cell r="A33">
            <v>31</v>
          </cell>
          <cell r="B33">
            <v>9</v>
          </cell>
          <cell r="C33" t="str">
            <v xml:space="preserve"> B rajeru OHSR</v>
          </cell>
          <cell r="D33">
            <v>92.38</v>
          </cell>
        </row>
        <row r="34">
          <cell r="A34">
            <v>32</v>
          </cell>
          <cell r="B34" t="str">
            <v>G</v>
          </cell>
          <cell r="C34" t="str">
            <v>GP Agraharam JN</v>
          </cell>
          <cell r="D34">
            <v>98.63</v>
          </cell>
        </row>
        <row r="35">
          <cell r="A35">
            <v>33</v>
          </cell>
          <cell r="B35" t="str">
            <v>GT10</v>
          </cell>
          <cell r="C35" t="str">
            <v>GP Agraharam OHSRX</v>
          </cell>
          <cell r="D35">
            <v>98.79</v>
          </cell>
        </row>
        <row r="36">
          <cell r="A36">
            <v>34</v>
          </cell>
          <cell r="B36">
            <v>10</v>
          </cell>
          <cell r="C36" t="str">
            <v>GP Agraharam OHSR</v>
          </cell>
          <cell r="D36">
            <v>98.65</v>
          </cell>
        </row>
        <row r="37">
          <cell r="A37">
            <v>35</v>
          </cell>
          <cell r="B37" t="str">
            <v>GT101</v>
          </cell>
          <cell r="C37" t="str">
            <v>Maruwada mid BPTX</v>
          </cell>
          <cell r="D37">
            <v>90</v>
          </cell>
        </row>
        <row r="38">
          <cell r="A38">
            <v>36</v>
          </cell>
          <cell r="B38">
            <v>101</v>
          </cell>
          <cell r="C38" t="str">
            <v>Maruwada mid BPT</v>
          </cell>
          <cell r="D38">
            <v>90</v>
          </cell>
        </row>
        <row r="39">
          <cell r="A39">
            <v>37</v>
          </cell>
          <cell r="B39" t="str">
            <v>XX</v>
          </cell>
          <cell r="C39" t="str">
            <v>Budalanapalli jn BPT</v>
          </cell>
          <cell r="D39">
            <v>90</v>
          </cell>
        </row>
        <row r="40">
          <cell r="A40">
            <v>37</v>
          </cell>
          <cell r="B40" t="str">
            <v>BPT JN</v>
          </cell>
          <cell r="C40" t="str">
            <v>BPT JN</v>
          </cell>
          <cell r="D40">
            <v>90</v>
          </cell>
        </row>
        <row r="41">
          <cell r="A41">
            <v>35</v>
          </cell>
          <cell r="B41" t="str">
            <v>H</v>
          </cell>
          <cell r="C41" t="str">
            <v>Maruwada jn</v>
          </cell>
          <cell r="D41">
            <v>83.98</v>
          </cell>
        </row>
        <row r="42">
          <cell r="A42">
            <v>36</v>
          </cell>
          <cell r="B42" t="str">
            <v>HT11</v>
          </cell>
          <cell r="C42" t="str">
            <v>Maruwada OHSRX</v>
          </cell>
          <cell r="D42">
            <v>84.25</v>
          </cell>
        </row>
        <row r="43">
          <cell r="A43">
            <v>37</v>
          </cell>
          <cell r="B43">
            <v>11</v>
          </cell>
          <cell r="C43" t="str">
            <v>Maruwada OHSR</v>
          </cell>
          <cell r="D43">
            <v>84.25</v>
          </cell>
        </row>
        <row r="44">
          <cell r="A44">
            <v>38</v>
          </cell>
          <cell r="B44" t="str">
            <v>I</v>
          </cell>
          <cell r="C44" t="str">
            <v>M Kothavalasa</v>
          </cell>
          <cell r="D44">
            <v>81</v>
          </cell>
        </row>
        <row r="45">
          <cell r="A45">
            <v>39</v>
          </cell>
          <cell r="B45" t="str">
            <v>IT12</v>
          </cell>
          <cell r="C45" t="str">
            <v>M Kothavalasa</v>
          </cell>
          <cell r="D45">
            <v>81</v>
          </cell>
        </row>
        <row r="46">
          <cell r="A46">
            <v>40</v>
          </cell>
          <cell r="B46">
            <v>12</v>
          </cell>
          <cell r="C46" t="str">
            <v>M Kothavalasa</v>
          </cell>
          <cell r="D46">
            <v>81</v>
          </cell>
        </row>
        <row r="47">
          <cell r="A47">
            <v>41</v>
          </cell>
          <cell r="B47" t="str">
            <v>J</v>
          </cell>
          <cell r="C47" t="str">
            <v>Yedipalem v jn</v>
          </cell>
          <cell r="D47">
            <v>83.16</v>
          </cell>
        </row>
        <row r="48">
          <cell r="A48">
            <v>42</v>
          </cell>
          <cell r="B48" t="str">
            <v>K</v>
          </cell>
          <cell r="C48" t="str">
            <v>Yedipalem jn</v>
          </cell>
          <cell r="D48">
            <v>83.16</v>
          </cell>
        </row>
        <row r="49">
          <cell r="A49">
            <v>43</v>
          </cell>
          <cell r="B49" t="str">
            <v>KT13</v>
          </cell>
          <cell r="C49" t="str">
            <v>Yedipalem OHSRX</v>
          </cell>
          <cell r="D49">
            <v>83.45</v>
          </cell>
        </row>
        <row r="50">
          <cell r="A50">
            <v>44</v>
          </cell>
          <cell r="B50">
            <v>13</v>
          </cell>
          <cell r="C50" t="str">
            <v>Yedipalem OHSR</v>
          </cell>
          <cell r="D50">
            <v>83.45</v>
          </cell>
        </row>
        <row r="51">
          <cell r="A51">
            <v>45</v>
          </cell>
          <cell r="B51" t="str">
            <v>L</v>
          </cell>
          <cell r="C51" t="str">
            <v>Kothapalem jn</v>
          </cell>
          <cell r="D51">
            <v>83.35</v>
          </cell>
        </row>
        <row r="52">
          <cell r="A52">
            <v>46</v>
          </cell>
          <cell r="B52" t="str">
            <v>LT14</v>
          </cell>
          <cell r="C52" t="str">
            <v>Kothapalem OHSRX</v>
          </cell>
          <cell r="D52">
            <v>96.85</v>
          </cell>
        </row>
        <row r="53">
          <cell r="A53">
            <v>47</v>
          </cell>
          <cell r="B53">
            <v>14</v>
          </cell>
          <cell r="C53" t="str">
            <v>Kothapalem OHSR</v>
          </cell>
          <cell r="D53">
            <v>96.85</v>
          </cell>
        </row>
        <row r="54">
          <cell r="A54">
            <v>48</v>
          </cell>
          <cell r="B54" t="str">
            <v>M</v>
          </cell>
          <cell r="C54" t="str">
            <v>Gumada jn</v>
          </cell>
          <cell r="D54">
            <v>86.57</v>
          </cell>
        </row>
        <row r="55">
          <cell r="A55">
            <v>49</v>
          </cell>
          <cell r="B55" t="str">
            <v>MT15</v>
          </cell>
          <cell r="C55" t="str">
            <v>Gumada OHSRX</v>
          </cell>
          <cell r="D55">
            <v>88.75</v>
          </cell>
        </row>
        <row r="56">
          <cell r="A56">
            <v>50</v>
          </cell>
          <cell r="B56">
            <v>15</v>
          </cell>
          <cell r="C56" t="str">
            <v>Gumada OHSR</v>
          </cell>
          <cell r="D56">
            <v>88.75</v>
          </cell>
        </row>
        <row r="57">
          <cell r="A57">
            <v>51</v>
          </cell>
          <cell r="B57" t="str">
            <v>N</v>
          </cell>
          <cell r="C57" t="str">
            <v>Cheedipalem jn</v>
          </cell>
          <cell r="D57">
            <v>86.57</v>
          </cell>
        </row>
        <row r="58">
          <cell r="A58">
            <v>52</v>
          </cell>
          <cell r="B58" t="str">
            <v>NT16</v>
          </cell>
          <cell r="C58" t="str">
            <v>Cheedipalem JNOHSRX</v>
          </cell>
          <cell r="D58">
            <v>86.57</v>
          </cell>
        </row>
        <row r="59">
          <cell r="B59">
            <v>16</v>
          </cell>
          <cell r="C59" t="str">
            <v>Cheedipalem JNOHSR</v>
          </cell>
          <cell r="D59">
            <v>86.57</v>
          </cell>
        </row>
        <row r="60">
          <cell r="A60">
            <v>53</v>
          </cell>
          <cell r="B60" t="str">
            <v>NT17</v>
          </cell>
          <cell r="C60" t="str">
            <v>Gadapapeta OHSRX</v>
          </cell>
          <cell r="D60">
            <v>95.14</v>
          </cell>
        </row>
        <row r="61">
          <cell r="A61">
            <v>54</v>
          </cell>
          <cell r="B61">
            <v>17</v>
          </cell>
          <cell r="C61" t="str">
            <v>Gadapapeta OHSR</v>
          </cell>
          <cell r="D61">
            <v>95.14</v>
          </cell>
        </row>
        <row r="62">
          <cell r="A62">
            <v>55</v>
          </cell>
          <cell r="B62" t="str">
            <v>JA</v>
          </cell>
          <cell r="C62" t="str">
            <v>Kovvadapeta jn</v>
          </cell>
          <cell r="D62">
            <v>89.15</v>
          </cell>
        </row>
        <row r="63">
          <cell r="A63">
            <v>56</v>
          </cell>
          <cell r="B63" t="str">
            <v>JA18</v>
          </cell>
          <cell r="C63" t="str">
            <v>Kovvadapeta OHSRX</v>
          </cell>
          <cell r="D63">
            <v>86.77</v>
          </cell>
        </row>
        <row r="64">
          <cell r="A64">
            <v>57</v>
          </cell>
          <cell r="B64">
            <v>18</v>
          </cell>
          <cell r="C64" t="str">
            <v>Kovvadapeta OHSR</v>
          </cell>
          <cell r="D64">
            <v>86.77</v>
          </cell>
        </row>
        <row r="65">
          <cell r="A65">
            <v>58</v>
          </cell>
          <cell r="B65" t="str">
            <v>JB</v>
          </cell>
          <cell r="C65" t="str">
            <v>Veduruwada jn</v>
          </cell>
          <cell r="D65">
            <v>90.85</v>
          </cell>
        </row>
        <row r="66">
          <cell r="A66">
            <v>59</v>
          </cell>
          <cell r="B66" t="str">
            <v>JBT19</v>
          </cell>
          <cell r="C66" t="str">
            <v>Veduruwada OHSRX</v>
          </cell>
          <cell r="D66">
            <v>91.06</v>
          </cell>
        </row>
        <row r="67">
          <cell r="A67">
            <v>60</v>
          </cell>
          <cell r="B67">
            <v>19</v>
          </cell>
          <cell r="C67" t="str">
            <v>Veduruwada OHSR</v>
          </cell>
          <cell r="D67">
            <v>91.06</v>
          </cell>
        </row>
        <row r="68">
          <cell r="A68">
            <v>61</v>
          </cell>
          <cell r="B68" t="str">
            <v>JC</v>
          </cell>
          <cell r="C68" t="str">
            <v>Paidipeta jn</v>
          </cell>
          <cell r="D68">
            <v>97.3</v>
          </cell>
        </row>
        <row r="69">
          <cell r="A69">
            <v>62</v>
          </cell>
          <cell r="B69" t="str">
            <v>JCT20</v>
          </cell>
          <cell r="C69" t="str">
            <v>Paidipeta OHSRX</v>
          </cell>
          <cell r="D69">
            <v>97.63</v>
          </cell>
        </row>
        <row r="70">
          <cell r="A70">
            <v>63</v>
          </cell>
          <cell r="B70">
            <v>20</v>
          </cell>
          <cell r="C70" t="str">
            <v>Paidipeta OHSR</v>
          </cell>
          <cell r="D70">
            <v>97.63</v>
          </cell>
        </row>
        <row r="71">
          <cell r="A71">
            <v>64</v>
          </cell>
          <cell r="B71" t="str">
            <v>JD</v>
          </cell>
          <cell r="C71" t="str">
            <v>NK palem jn</v>
          </cell>
          <cell r="D71">
            <v>115.65</v>
          </cell>
        </row>
        <row r="72">
          <cell r="A72">
            <v>65</v>
          </cell>
          <cell r="B72" t="str">
            <v>JDT21</v>
          </cell>
          <cell r="C72" t="str">
            <v>NK palem OHSRX</v>
          </cell>
          <cell r="D72">
            <v>115.65</v>
          </cell>
        </row>
        <row r="73">
          <cell r="A73">
            <v>66</v>
          </cell>
          <cell r="B73">
            <v>21</v>
          </cell>
          <cell r="C73" t="str">
            <v>NK palem OHSR</v>
          </cell>
          <cell r="D73">
            <v>115.65</v>
          </cell>
        </row>
        <row r="74">
          <cell r="A74">
            <v>67</v>
          </cell>
          <cell r="B74" t="str">
            <v>JDT22</v>
          </cell>
          <cell r="C74" t="str">
            <v>KP padu OHSRX</v>
          </cell>
          <cell r="D74">
            <v>108.64</v>
          </cell>
        </row>
        <row r="75">
          <cell r="A75">
            <v>68</v>
          </cell>
          <cell r="B75">
            <v>22</v>
          </cell>
          <cell r="C75" t="str">
            <v>KP padu OHSR</v>
          </cell>
          <cell r="D75">
            <v>108.64</v>
          </cell>
        </row>
        <row r="76">
          <cell r="A76">
            <v>62</v>
          </cell>
          <cell r="B76" t="str">
            <v>JCT201</v>
          </cell>
          <cell r="C76" t="str">
            <v>Paidipeta sumpX</v>
          </cell>
          <cell r="D76">
            <v>97.63</v>
          </cell>
        </row>
        <row r="77">
          <cell r="A77">
            <v>63</v>
          </cell>
          <cell r="B77">
            <v>201</v>
          </cell>
          <cell r="C77" t="str">
            <v>Paidipeta sump</v>
          </cell>
          <cell r="D77">
            <v>97.63</v>
          </cell>
        </row>
      </sheetData>
      <sheetData sheetId="4" refreshError="1">
        <row r="5">
          <cell r="B5">
            <v>1</v>
          </cell>
        </row>
        <row r="6">
          <cell r="B6">
            <v>2</v>
          </cell>
        </row>
        <row r="7">
          <cell r="B7">
            <v>3</v>
          </cell>
        </row>
        <row r="8">
          <cell r="B8">
            <v>4</v>
          </cell>
        </row>
        <row r="9">
          <cell r="B9">
            <v>5</v>
          </cell>
        </row>
        <row r="10">
          <cell r="B10">
            <v>6</v>
          </cell>
        </row>
        <row r="11">
          <cell r="B11">
            <v>7</v>
          </cell>
        </row>
        <row r="12">
          <cell r="B12">
            <v>8</v>
          </cell>
        </row>
        <row r="13">
          <cell r="B13">
            <v>9</v>
          </cell>
        </row>
        <row r="14">
          <cell r="B14">
            <v>10</v>
          </cell>
        </row>
        <row r="15">
          <cell r="B15">
            <v>101</v>
          </cell>
        </row>
        <row r="16">
          <cell r="B16">
            <v>11</v>
          </cell>
        </row>
        <row r="17">
          <cell r="B17">
            <v>12</v>
          </cell>
        </row>
        <row r="18">
          <cell r="B18">
            <v>13</v>
          </cell>
        </row>
        <row r="19">
          <cell r="B19">
            <v>14</v>
          </cell>
        </row>
        <row r="20">
          <cell r="B20">
            <v>15</v>
          </cell>
        </row>
        <row r="21">
          <cell r="B21">
            <v>16</v>
          </cell>
        </row>
        <row r="22">
          <cell r="B22">
            <v>17</v>
          </cell>
        </row>
        <row r="23">
          <cell r="B23">
            <v>18</v>
          </cell>
        </row>
        <row r="24">
          <cell r="B24">
            <v>19</v>
          </cell>
        </row>
        <row r="25">
          <cell r="B25">
            <v>201</v>
          </cell>
        </row>
        <row r="26">
          <cell r="B26">
            <v>20</v>
          </cell>
        </row>
        <row r="27">
          <cell r="B27">
            <v>21</v>
          </cell>
        </row>
        <row r="28">
          <cell r="B28">
            <v>22</v>
          </cell>
        </row>
      </sheetData>
      <sheetData sheetId="5"/>
      <sheetData sheetId="6"/>
      <sheetData sheetId="7"/>
      <sheetData sheetId="8"/>
      <sheetData sheetId="9" refreshError="1"/>
      <sheetData sheetId="10"/>
      <sheetData sheetId="11" refreshError="1"/>
      <sheetData sheetId="12"/>
      <sheetData sheetId="13" refreshError="1"/>
      <sheetData sheetId="14" refreshError="1"/>
      <sheetData sheetId="15" refreshError="1"/>
      <sheetData sheetId="16"/>
      <sheetData sheetId="17"/>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St"/>
      <sheetName val="data"/>
      <sheetName val="pvcRates"/>
      <sheetName val="estimat"/>
      <sheetName val="Cover page "/>
      <sheetName val="speci-Rep"/>
      <sheetName val="seig charges"/>
      <sheetName val="Running Ac Bill"/>
      <sheetName val="CC form"/>
      <sheetName val="Cost"/>
      <sheetName val="Hand Recipt"/>
      <sheetName val="wEstimate"/>
      <sheetName val="Compari St"/>
      <sheetName val="Comple Re"/>
      <sheetName val="Sheet1"/>
      <sheetName val="gen"/>
      <sheetName val="segments-details"/>
      <sheetName val="int-Dia-hdpe"/>
      <sheetName val="habs-list"/>
      <sheetName val="int-Dia-pvc"/>
    </sheetNames>
    <sheetDataSet>
      <sheetData sheetId="0"/>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ertificates"/>
      <sheetName val="coverpage"/>
      <sheetName val="Spn report"/>
      <sheetName val="Sheet5"/>
      <sheetName val="BTR"/>
      <sheetName val="RMR"/>
      <sheetName val="Sheet2"/>
      <sheetName val="Sheet1"/>
      <sheetName val="Road data"/>
    </sheetNames>
    <sheetDataSet>
      <sheetData sheetId="0" refreshError="1"/>
      <sheetData sheetId="1" refreshError="1"/>
      <sheetData sheetId="2" refreshError="1"/>
      <sheetData sheetId="3" refreshError="1">
        <row r="27">
          <cell r="E27" t="str">
            <v>Khammam</v>
          </cell>
        </row>
      </sheetData>
      <sheetData sheetId="4" refreshError="1"/>
      <sheetData sheetId="5" refreshError="1"/>
      <sheetData sheetId="6" refreshError="1"/>
      <sheetData sheetId="7" refreshError="1"/>
      <sheetData sheetId="8" refreshError="1"/>
      <sheetData sheetId="9" refreshError="1"/>
      <sheetData sheetId="10" refreshError="1">
        <row r="42">
          <cell r="J42">
            <v>131</v>
          </cell>
        </row>
        <row r="251">
          <cell r="J251">
            <v>41.8</v>
          </cell>
        </row>
        <row r="376">
          <cell r="J376">
            <v>356</v>
          </cell>
        </row>
        <row r="408">
          <cell r="J408">
            <v>2696</v>
          </cell>
        </row>
        <row r="440">
          <cell r="J440">
            <v>3184</v>
          </cell>
        </row>
        <row r="594">
          <cell r="J594">
            <v>4305</v>
          </cell>
        </row>
        <row r="624">
          <cell r="J624">
            <v>4707</v>
          </cell>
        </row>
        <row r="653">
          <cell r="J653">
            <v>3173</v>
          </cell>
        </row>
        <row r="700">
          <cell r="J700">
            <v>33820</v>
          </cell>
        </row>
        <row r="733">
          <cell r="J733">
            <v>66</v>
          </cell>
        </row>
      </sheetData>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Work_sheet"/>
      <sheetName val="Road data"/>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Labour"/>
      <sheetName val="Main sheet"/>
      <sheetName val="data existing_do not delete"/>
      <sheetName val="0000000000000"/>
      <sheetName val="Civil Works"/>
      <sheetName val="m"/>
      <sheetName val="Abs Estimate CIVIL (2)"/>
      <sheetName val="gen"/>
      <sheetName val="Civil (2)"/>
      <sheetName val="DataInput"/>
      <sheetName val="DataInput-1"/>
      <sheetName val="Leads"/>
      <sheetName val="DI Rate Analysis"/>
      <sheetName val="Economic RisingMain  Ph-I"/>
      <sheetName val="Data rough"/>
      <sheetName val="Common "/>
      <sheetName val="coverpage"/>
      <sheetName val="PH data"/>
      <sheetName val="v"/>
      <sheetName val="Nspt-smp-final-ORIGINAL"/>
      <sheetName val="PS1"/>
      <sheetName val="Sheet9"/>
      <sheetName val="Sheet1 (2)"/>
      <sheetName val="Data.F8.BTR"/>
      <sheetName val="labour coeff"/>
      <sheetName val="p&amp;m"/>
      <sheetName val="TBAL9697 -group wise  sdpl"/>
      <sheetName val="Staff Acco."/>
      <sheetName val="dBase"/>
      <sheetName val="GF Columns"/>
      <sheetName val="Material"/>
      <sheetName val="labour rates"/>
      <sheetName val="Lookup"/>
      <sheetName val="Estimate "/>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final abstract"/>
      <sheetName val="SubAnlysis"/>
      <sheetName val="DATA_PRG__NO_SEIG"/>
      <sheetName val="C_C__Road"/>
      <sheetName val="SHE-A(CC_Road)"/>
      <sheetName val="Dis-Office,_Library"/>
      <sheetName val="E-_DATA_"/>
      <sheetName val="Basic_Data"/>
      <sheetName val="C_page"/>
      <sheetName val="El_Data1"/>
      <sheetName val="C__Wall"/>
      <sheetName val="obd_data"/>
      <sheetName val="Bridge_Data_2005-06"/>
      <sheetName val="Specification_report"/>
      <sheetName val="GROUND_FLOOR"/>
      <sheetName val="Lead_statement"/>
      <sheetName val="GF_SB_Ok_"/>
      <sheetName val="G_R_P"/>
      <sheetName val="PSC_REVISED"/>
      <sheetName val="data_existing_do_not_delete"/>
      <sheetName val="Road_data"/>
      <sheetName val="Civil_SSR"/>
      <sheetName val="WS_SSR"/>
      <sheetName val="WS_Data"/>
      <sheetName val="MC_-WS-Abs"/>
      <sheetName val="MC-WS-Det_"/>
      <sheetName val="Boys_Hos-Stilt"/>
      <sheetName val="Boys_Hos-GF"/>
      <sheetName val="Boys-Typ_(1_-4)"/>
      <sheetName val="Boys-fifth_floor"/>
      <sheetName val="Boys_Terrace_"/>
      <sheetName val="ABS-CVL-GH_"/>
      <sheetName val="GH-Stilt_"/>
      <sheetName val="GH-1st_&amp;_2nd"/>
      <sheetName val="GHl-4th_"/>
      <sheetName val="TS-Terrace__"/>
      <sheetName val="TS-WS_"/>
      <sheetName val="NQ-Typical_"/>
      <sheetName val="NQ-Terrace_"/>
      <sheetName val="CIVL-ABS(Canteen)_"/>
      <sheetName val="Canteen-ABS-WS_"/>
      <sheetName val="Canteen_GF"/>
      <sheetName val="Canteen-WS-Det__"/>
      <sheetName val="ABS-CVL-Kitchen_&amp;_Dining"/>
      <sheetName val="Retaining_wall"/>
      <sheetName val="M_C_ROAD"/>
      <sheetName val="M_C_SITE_"/>
      <sheetName val="Abs-sump_5_0_lit_&amp;_Pump)"/>
      <sheetName val="Sump(5_0_Lack_Litr_&amp;_Pump"/>
      <sheetName val="_"/>
      <sheetName val="EST_17-18_Final_(2)"/>
      <sheetName val="BOQ_Est-WS_"/>
      <sheetName val="BOQ_Est-Civil"/>
      <sheetName val="EST_17-18_Final"/>
      <sheetName val="Road_Detail_Est_"/>
      <sheetName val="Main_sheet"/>
      <sheetName val="Abs_Estimate_CIVIL_(2)"/>
      <sheetName val="Civil_Works"/>
      <sheetName val="Civil_(2)"/>
      <sheetName val="PH_data"/>
      <sheetName val="DI_Rate_Analysis"/>
      <sheetName val="Economic_RisingMain__Ph-I"/>
      <sheetName val="Data_rough"/>
      <sheetName val="Common_"/>
      <sheetName val="ELE-data"/>
      <sheetName val="D&amp;W DATA 1"/>
      <sheetName val="ABS WITH PS CHAGES"/>
      <sheetName val="GRILL DATA"/>
      <sheetName val="Grill data 2"/>
      <sheetName val="Girls New Toilet Block"/>
      <sheetName val="DRINKING WATER"/>
      <sheetName val="Major Repairs"/>
      <sheetName val="Boys toilets rep"/>
      <sheetName val="boys toilets rep "/>
      <sheetName val="SUMP"/>
      <sheetName val="PATHWAY"/>
      <sheetName val="Head room"/>
      <sheetName val="Electrification"/>
      <sheetName val="students furniture"/>
      <sheetName val="staff furniture"/>
      <sheetName val="Library furniture"/>
      <sheetName val="computer lab furniture"/>
      <sheetName val="Dining Dismantling"/>
      <sheetName val="Dining hall furniture "/>
      <sheetName val="Green Chalk boards"/>
      <sheetName val="Paintings"/>
      <sheetName val="C wall ARH"/>
      <sheetName val="C wall raising"/>
      <sheetName val="Fencing"/>
      <sheetName val="MD"/>
      <sheetName val="kitchen conversion"/>
      <sheetName val="ACR's 4 nos- SF"/>
      <sheetName val="RCC TANK DATA"/>
      <sheetName val="CC road data"/>
      <sheetName val="W&amp;S"/>
      <sheetName val="ABS-CVL-SEC"/>
      <sheetName val="ABS-WS-SEC"/>
      <sheetName val="ABS-ELE-SEC"/>
      <sheetName val="Security-GF "/>
      <sheetName val="Ws-Det-Security"/>
      <sheetName val="girls 2 units"/>
      <sheetName val="boys 2 units"/>
      <sheetName val="new girls toilet"/>
      <sheetName val="G.TOILET W.S"/>
      <sheetName val="G.toil elec"/>
      <sheetName val="new boys toilet"/>
      <sheetName val="B.Toilet w.s"/>
      <sheetName val="B.toilet elec"/>
      <sheetName val="toilet repairs"/>
      <sheetName val="kitchen shed"/>
      <sheetName val="Dining hall"/>
      <sheetName val="Dining electrical"/>
      <sheetName val="Dining hall (2)"/>
      <sheetName val="DP"/>
      <sheetName val="hdpe-rates"/>
      <sheetName val="hdpe weights"/>
      <sheetName val="ssr-rates"/>
      <sheetName val="pvc-rates"/>
      <sheetName val="PVC weights"/>
      <sheetName val="detls"/>
      <sheetName val="m1"/>
      <sheetName val="Detailed"/>
      <sheetName val="ewst"/>
      <sheetName val="AV-HDPE"/>
      <sheetName val="Di_gate-HDPE"/>
      <sheetName val="water-hammar-strenght"/>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RATES"/>
      <sheetName val="Data o"/>
      <sheetName val="PVC_dia"/>
      <sheetName val="Data_Bit_I"/>
      <sheetName val="maya"/>
      <sheetName val="Data well"/>
      <sheetName val="CPHEEO"/>
      <sheetName val="wh_data_R"/>
      <sheetName val="HPC Bill (1) 1st"/>
      <sheetName val="20kL-design-final"/>
      <sheetName val="HS final-2"/>
      <sheetName val="Summary"/>
      <sheetName val="Iocount"/>
      <sheetName val="Mp-team 1"/>
    </sheetNames>
    <sheetDataSet>
      <sheetData sheetId="0" refreshError="1"/>
      <sheetData sheetId="1" refreshError="1"/>
      <sheetData sheetId="2" refreshError="1">
        <row r="4">
          <cell r="B4" t="str">
            <v>KOLLAPUR</v>
          </cell>
        </row>
        <row r="5">
          <cell r="H5">
            <v>7.5</v>
          </cell>
        </row>
        <row r="86">
          <cell r="H86">
            <v>769.6</v>
          </cell>
        </row>
        <row r="109">
          <cell r="H109">
            <v>780.7</v>
          </cell>
        </row>
        <row r="159">
          <cell r="H159">
            <v>2155.15</v>
          </cell>
        </row>
        <row r="166">
          <cell r="H166">
            <v>2355.15</v>
          </cell>
        </row>
        <row r="173">
          <cell r="H173">
            <v>2255.15</v>
          </cell>
        </row>
        <row r="180">
          <cell r="H180">
            <v>90</v>
          </cell>
        </row>
        <row r="211">
          <cell r="H211">
            <v>1085.3500000000001</v>
          </cell>
        </row>
        <row r="296">
          <cell r="H296">
            <v>486.45000000000005</v>
          </cell>
        </row>
        <row r="317">
          <cell r="H317">
            <v>1362.5</v>
          </cell>
        </row>
        <row r="328">
          <cell r="H328">
            <v>132.15</v>
          </cell>
        </row>
        <row r="345">
          <cell r="H345">
            <v>376.8</v>
          </cell>
        </row>
        <row r="351">
          <cell r="H351">
            <v>70</v>
          </cell>
        </row>
        <row r="366">
          <cell r="F366">
            <v>3455</v>
          </cell>
        </row>
        <row r="371">
          <cell r="F371">
            <v>2170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abour"/>
      <sheetName val="Lead statement ss5"/>
      <sheetName val="Lead_statement_ss5"/>
      <sheetName val="DATA"/>
      <sheetName val="HDPE"/>
      <sheetName val="DI"/>
      <sheetName val="pvc"/>
      <sheetName val="Lead"/>
      <sheetName val="data existing_do not delete"/>
      <sheetName val="ssr-rates"/>
      <sheetName val="clvrt_data"/>
      <sheetName val="t_prsr"/>
      <sheetName val="wh"/>
      <sheetName val="Plant 㫨  Machinery"/>
      <sheetName val="Plant_㫨__Machinery"/>
      <sheetName val="DATA_PRG"/>
      <sheetName val="Sheet1"/>
      <sheetName val="Rates-May-14"/>
      <sheetName val="Nspt-smp-final-ORIGINAL"/>
      <sheetName val="Works"/>
      <sheetName val="RMR"/>
      <sheetName val="General"/>
      <sheetName val="Lɥad"/>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TOP SLAB-beams"/>
      <sheetName val="int-Dia-pvc"/>
      <sheetName val="water-hammar-strenght"/>
      <sheetName val="hdpe weights"/>
      <sheetName val="PVC weights"/>
      <sheetName val="0000000000000"/>
      <sheetName val="SSR"/>
      <sheetName val="VC 80"/>
      <sheetName val="VC 450"/>
      <sheetName val="hdpe_basic"/>
      <sheetName val="pvc_basic"/>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Rates"/>
      <sheetName val="PH data"/>
      <sheetName val="Delivery mains"/>
      <sheetName val="bundqty"/>
      <sheetName val="CONST"/>
      <sheetName val="Common "/>
      <sheetName val="PROCTOR"/>
      <sheetName val="Ins &amp; Bonds"/>
      <sheetName val="A-3.1"/>
      <sheetName val="Client req"/>
      <sheetName val="MRoad data"/>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BOQ (2)"/>
      <sheetName val="Rates SSR 2008-09"/>
      <sheetName val="PUMP_DATA"/>
      <sheetName val="Tees"/>
      <sheetName val="Usage"/>
      <sheetName val="C-data"/>
      <sheetName val="RWS"/>
      <sheetName val="Entry"/>
      <sheetName val="Quarry"/>
      <sheetName val="Line"/>
      <sheetName val="BTR"/>
      <sheetName val="CRUST"/>
      <sheetName val="QDTS"/>
      <sheetName val="Abs_CD_2"/>
      <sheetName val="road est"/>
      <sheetName val="ECV"/>
      <sheetName val="FORM-W3"/>
      <sheetName val="Design"/>
      <sheetName val="BWSCPlt"/>
      <sheetName val="CI"/>
      <sheetName val="G.R.P"/>
      <sheetName val="PSC REVISED"/>
      <sheetName val="Cover"/>
      <sheetName val="index"/>
      <sheetName val="Cash2"/>
      <sheetName val="ANAL-PIPE LINE"/>
      <sheetName val="MS Pipe Working"/>
      <sheetName val="wh_data"/>
      <sheetName val="wh_data_R"/>
      <sheetName val="CPHEEO"/>
      <sheetName val="input"/>
      <sheetName val="civ data"/>
    </sheetNames>
    <sheetDataSet>
      <sheetData sheetId="0"/>
      <sheetData sheetId="1"/>
      <sheetData sheetId="2"/>
      <sheetData sheetId="3"/>
      <sheetData sheetId="4">
        <row r="2">
          <cell r="F2">
            <v>100</v>
          </cell>
        </row>
        <row r="30">
          <cell r="F30">
            <v>0.25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Relig-place"/>
    </sheetNames>
    <sheetDataSet>
      <sheetData sheetId="0"/>
      <sheetData sheetId="1"/>
      <sheetData sheetId="2"/>
      <sheetData sheetId="3" refreshError="1">
        <row r="98">
          <cell r="B98" t="str">
            <v>63MM dia PVC Saddle</v>
          </cell>
        </row>
        <row r="99">
          <cell r="B99" t="str">
            <v>75MM dia PVC Saddle</v>
          </cell>
        </row>
        <row r="100">
          <cell r="B100" t="str">
            <v>90MM dia PVC Saddle</v>
          </cell>
        </row>
        <row r="101">
          <cell r="B101" t="str">
            <v>110MM  dia PVC Saddle</v>
          </cell>
        </row>
        <row r="102">
          <cell r="B102" t="str">
            <v>180MM  dia PVC Saddle</v>
          </cell>
        </row>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row r="235">
          <cell r="B235" t="str">
            <v>Others</v>
          </cell>
        </row>
        <row r="236">
          <cell r="B236" t="str">
            <v>C&amp; S of  900mm diaRCC rings</v>
          </cell>
        </row>
        <row r="237">
          <cell r="B237" t="str">
            <v>C&amp; S of  750mm diaRCC rings</v>
          </cell>
        </row>
        <row r="238">
          <cell r="B238" t="str">
            <v>C&amp; S of  750mm diaRCC rings</v>
          </cell>
        </row>
        <row r="239">
          <cell r="B239" t="str">
            <v>20mm dia GI Ferrule</v>
          </cell>
        </row>
        <row r="240">
          <cell r="B240" t="str">
            <v>20mm dia GI Waste not Tap</v>
          </cell>
        </row>
        <row r="241">
          <cell r="B241" t="str">
            <v>L/C for fixing of Public Taps</v>
          </cell>
        </row>
        <row r="242">
          <cell r="B242" t="str">
            <v>25 x 20mm dia GI Elbow</v>
          </cell>
        </row>
        <row r="243">
          <cell r="B243" t="str">
            <v>40 x 25mm dia GI reducer</v>
          </cell>
        </row>
      </sheetData>
      <sheetData sheetId="4"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Lead statement"/>
      <sheetName val="segments-details"/>
      <sheetName val="int-Dia-hdpe"/>
      <sheetName val="habs-list"/>
      <sheetName val="int-Dia-pv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RMR"/>
      <sheetName val="SPECS"/>
      <sheetName val="Lead statement"/>
      <sheetName val="segments-details"/>
      <sheetName val="int-Dia-hdpe"/>
      <sheetName val="int-Dia-pvc"/>
      <sheetName val="labour coeff"/>
      <sheetName val="gen"/>
      <sheetName val="Common "/>
      <sheetName val="habs-list"/>
      <sheetName val="PUMP_DATA"/>
      <sheetName val="nodes"/>
      <sheetName val="int-Dia"/>
      <sheetName val="Material"/>
      <sheetName val="m"/>
      <sheetName val="Lead"/>
      <sheetName val="Sheet2"/>
      <sheetName val="Specification report"/>
      <sheetName val="Bitumen trunk"/>
      <sheetName val="Feeder"/>
      <sheetName val="R99 etc"/>
      <sheetName val="Trunk unpaved"/>
      <sheetName val="GF SB Ok "/>
      <sheetName val="Staff Acco."/>
      <sheetName val="final abstract"/>
      <sheetName val="Usage"/>
      <sheetName val="General"/>
      <sheetName val="MRATES"/>
      <sheetName val="r"/>
      <sheetName val="C-data"/>
      <sheetName val="BWSCPlt"/>
      <sheetName val="fin_rsp_Apr2002"/>
      <sheetName val="coverpage"/>
      <sheetName val="Road data"/>
      <sheetName val="3405-2014"/>
      <sheetName val="Qty"/>
      <sheetName val="Input"/>
      <sheetName val="Civil Works"/>
      <sheetName val="t_prsr"/>
      <sheetName val="wh"/>
      <sheetName val="Lead Distance"/>
      <sheetName val="Data rough"/>
      <sheetName val="BM-HOOP"/>
      <sheetName val="#REF"/>
      <sheetName val="Gravity Main-Jukkal"/>
      <sheetName val="HS final-2"/>
      <sheetName val="CABLE"/>
      <sheetName val="number"/>
      <sheetName val="Rate"/>
      <sheetName val="id"/>
      <sheetName val="Detailed"/>
      <sheetName val="Relig-place"/>
      <sheetName val="AC"/>
      <sheetName val="AV-BWSC&amp;MS"/>
      <sheetName val="AV_AC"/>
      <sheetName val="di_Gate_AC"/>
      <sheetName val="Digate-BWSCP-MS"/>
      <sheetName val="DI_gate_di"/>
      <sheetName val="Plant &amp;  Machinery"/>
      <sheetName val="TOP SLAB-beams"/>
      <sheetName val="leads"/>
      <sheetName val="hdpe-rates"/>
      <sheetName val="hdpe weights"/>
      <sheetName val="ssr-rates"/>
      <sheetName val="pvc-rates"/>
      <sheetName val="PVC weights"/>
      <sheetName val="index"/>
      <sheetName val="sand"/>
      <sheetName val="stone"/>
      <sheetName val="pvc_basic"/>
      <sheetName val="Levels"/>
      <sheetName val="GA"/>
      <sheetName val="WATER-HAMMER"/>
      <sheetName val="detls"/>
      <sheetName val="ewst"/>
      <sheetName val="Labour"/>
      <sheetName val="wh_data_R"/>
      <sheetName val="mas_hab"/>
      <sheetName val="l"/>
      <sheetName val="Sheet1 (2)"/>
      <sheetName val="Lead statement ss5"/>
      <sheetName val="Data.F8.BTR"/>
      <sheetName val="zone-8"/>
      <sheetName val="ESTIMATE"/>
      <sheetName val="11.Habitations"/>
      <sheetName val="Main sheet"/>
      <sheetName val="_5wgdhabfinal00_01"/>
      <sheetName val="MRoad data"/>
      <sheetName val="ww-march-02"/>
      <sheetName val="DATA-BASE"/>
      <sheetName val="DATA-ABSTRACT"/>
      <sheetName val="CBL_SIZE"/>
      <sheetName val="Load List"/>
      <sheetName val="CBL_OD"/>
      <sheetName val="Rates Basic"/>
      <sheetName val="v"/>
      <sheetName val="pop"/>
      <sheetName val="MHNO_LEV"/>
      <sheetName val="JAWAHAR-hyd-original"/>
      <sheetName val="m1"/>
      <sheetName val="habs-details"/>
      <sheetName val="AV-HDPE"/>
      <sheetName val="Di_gate-HDPE"/>
      <sheetName val="Cd"/>
      <sheetName val="Cs"/>
      <sheetName val="CPIPE"/>
      <sheetName val="THK"/>
      <sheetName val="CPIPE 1"/>
      <sheetName val="nandipet intra"/>
      <sheetName val="LEAD (2)"/>
      <sheetName val="armoor sd final"/>
      <sheetName val="mlead"/>
      <sheetName val="abs road"/>
      <sheetName val="Abs_CD_2"/>
      <sheetName val="road est"/>
      <sheetName val="ECV"/>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Data"/>
      <sheetName val="inWords"/>
      <sheetName val="Work_sheet"/>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inWords"/>
      <sheetName val="MRATES"/>
    </sheetNames>
    <sheetDataSet>
      <sheetData sheetId="0"/>
      <sheetData sheetId="1" refreshError="1">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sheetData>
      <sheetData sheetId="2"/>
      <sheetData sheetId="3"/>
      <sheetData sheetId="4" refreshError="1"/>
      <sheetData sheetId="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leads"/>
      <sheetName val="Rates SSR 2008-09"/>
      <sheetName val="Bridge Data 2005-06"/>
    </sheetNames>
    <sheetDataSet>
      <sheetData sheetId="0" refreshError="1"/>
      <sheetData sheetId="1" refreshError="1"/>
      <sheetData sheetId="2" refreshError="1"/>
      <sheetData sheetId="3" refreshError="1"/>
      <sheetData sheetId="4"/>
      <sheetData sheetId="5" refreshError="1">
        <row r="36">
          <cell r="F36">
            <v>160</v>
          </cell>
        </row>
        <row r="52">
          <cell r="H52">
            <v>6</v>
          </cell>
        </row>
        <row r="54">
          <cell r="H54">
            <v>10</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
      <sheetName val="Conveyance"/>
      <sheetName val="Labour"/>
      <sheetName val="Common "/>
      <sheetName val="building"/>
      <sheetName val="RMR"/>
      <sheetName val="Data"/>
      <sheetName val="DAE"/>
      <sheetName val="GA "/>
      <sheetName val="MRATES"/>
      <sheetName val="mlead"/>
      <sheetName val="abs road"/>
      <sheetName val="coverpage"/>
      <sheetName val="Road data"/>
      <sheetName val="R_Det"/>
      <sheetName val="Lead"/>
      <sheetName val="Bridge Data 2005-06"/>
      <sheetName val="v"/>
      <sheetName val="LEADS"/>
      <sheetName val="Plant &amp;  Machinery"/>
      <sheetName val="Material"/>
      <sheetName val="DATA-BASE"/>
      <sheetName val="DATA-ABSTRACT"/>
      <sheetName val="Bitumen trunk"/>
      <sheetName val="Feeder"/>
      <sheetName val="R99 etc"/>
      <sheetName val="Trunk unpaved"/>
      <sheetName val="SSR 2014-15 Rates"/>
      <sheetName val="Lead statement"/>
      <sheetName val="C-data"/>
      <sheetName val="Lead statement ss5"/>
      <sheetName val="CPI"/>
      <sheetName val="WPI C"/>
      <sheetName val="WPI all"/>
      <sheetName val="WPI HM"/>
      <sheetName val="WPI S"/>
      <sheetName val="maya"/>
      <sheetName val="dBase"/>
      <sheetName val="Data-ELSR"/>
      <sheetName val="Mortars"/>
      <sheetName val=" Data -Valves"/>
      <sheetName val="Staff Acco."/>
      <sheetName val="DATA_PRG"/>
      <sheetName val="Work_sheet"/>
      <sheetName val="inWords"/>
      <sheetName val="Relig-place"/>
      <sheetName val="factors"/>
      <sheetName val="Main sheet"/>
      <sheetName val="Datas"/>
      <sheetName val="Data.F8.BTR"/>
      <sheetName val="General"/>
      <sheetName val="PUMP_DATA"/>
      <sheetName val="HDPE-pipe-rates"/>
      <sheetName val="pvc-pipe-rates"/>
      <sheetName val="sg-clay(d)"/>
      <sheetName val="ABS.C.D."/>
      <sheetName val="Intro."/>
      <sheetName val="labour coeff"/>
      <sheetName val="gen"/>
      <sheetName val="Sheet3"/>
      <sheetName val="Sheet1"/>
      <sheetName val="Sheet9"/>
      <sheetName val="pvc_basic"/>
      <sheetName val="HDPE"/>
      <sheetName val="DI"/>
      <sheetName val="pvc"/>
      <sheetName val="segments-details"/>
      <sheetName val="int-Dia-hdpe"/>
      <sheetName val="habs-list"/>
      <sheetName val="int-Dia-pvc"/>
      <sheetName val="wh_data"/>
      <sheetName val="wh_data_R"/>
      <sheetName val="CPHEEO"/>
      <sheetName val="input"/>
      <sheetName val="p&amp;m"/>
      <sheetName val="rates"/>
      <sheetName val="WPI CM"/>
      <sheetName val="Elc.Stnd.Data-18-19-final  (2)"/>
      <sheetName val="DISCOUNT"/>
      <sheetName val="m"/>
      <sheetName val="SUMP1420KL@HW"/>
      <sheetName val="Sheet2"/>
      <sheetName val="General_"/>
      <sheetName val="Common_"/>
      <sheetName val="GA_"/>
      <sheetName val="abs_road"/>
      <sheetName val="Road_data"/>
      <sheetName val="Plant_&amp;__Machinery"/>
      <sheetName val="Bridge_Data_2005-06"/>
      <sheetName val="Bitumen_trunk"/>
      <sheetName val="R99_etc"/>
      <sheetName val="Trunk_unpaved"/>
      <sheetName val="SSR_2014-15_Rates"/>
      <sheetName val="Lead_statement"/>
      <sheetName val="Lead_statement_ss5"/>
      <sheetName val="_Data_-Valves"/>
      <sheetName val="Staff_Acco_"/>
      <sheetName val="WPI_C"/>
      <sheetName val="WPI_all"/>
      <sheetName val="WPI_HM"/>
      <sheetName val="WPI_S"/>
      <sheetName val="Data_F8_BTR"/>
      <sheetName val="Intro_"/>
      <sheetName val="Main_sheet"/>
      <sheetName val="Convey"/>
      <sheetName val="m1"/>
      <sheetName val="0000000000000"/>
      <sheetName val="r"/>
      <sheetName val="Cover"/>
      <sheetName val="Sheet1 (2)"/>
      <sheetName val="1V800"/>
      <sheetName val="abst"/>
      <sheetName val="design"/>
      <sheetName val="BWSCPlt"/>
      <sheetName val="CI"/>
      <sheetName val="G.R.P"/>
      <sheetName val="PSC REVISED"/>
      <sheetName val="data-WS &amp; Sanitary-17-18."/>
      <sheetName val="PH data"/>
      <sheetName val="MRMECADAMoad data"/>
      <sheetName val="Masonry"/>
      <sheetName val="l"/>
      <sheetName val="BTR"/>
      <sheetName val="GROUND FLOOR"/>
      <sheetName val="Levels"/>
      <sheetName val="MASTER_RATE ANALYSIS"/>
      <sheetName val="GenAbst"/>
      <sheetName val="Basicrates"/>
    </sheetNames>
    <sheetDataSet>
      <sheetData sheetId="0">
        <row r="21">
          <cell r="D21">
            <v>148</v>
          </cell>
        </row>
      </sheetData>
      <sheetData sheetId="1"/>
      <sheetData sheetId="2"/>
      <sheetData sheetId="3" refreshError="1">
        <row r="21">
          <cell r="D21">
            <v>148</v>
          </cell>
        </row>
        <row r="22">
          <cell r="D22">
            <v>102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refreshError="1"/>
      <sheetData sheetId="91" refreshError="1"/>
      <sheetData sheetId="92" refreshError="1"/>
      <sheetData sheetId="93" refreshError="1"/>
      <sheetData sheetId="94" refreshError="1"/>
      <sheetData sheetId="95"/>
      <sheetData sheetId="96"/>
      <sheetData sheetId="97"/>
      <sheetData sheetId="98"/>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veChamber_16-09"/>
      <sheetName val="ValveChamber"/>
      <sheetName val="CS"/>
      <sheetName val="maya"/>
      <sheetName val="ValveChamber -OHSR-legal"/>
      <sheetName val="CR"/>
      <sheetName val="Common "/>
    </sheetNames>
    <sheetDataSet>
      <sheetData sheetId="0"/>
      <sheetData sheetId="1"/>
      <sheetData sheetId="2"/>
      <sheetData sheetId="3"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4"/>
      <sheetData sheetId="5"/>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12"/>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TBAL9697 -group wise  sdpl"/>
      <sheetName val="p&amp;m"/>
      <sheetName val="maya"/>
      <sheetName val="comp-st(GEN)"/>
      <sheetName val="r"/>
      <sheetName val="DATA"/>
    </sheetNames>
    <sheetDataSet>
      <sheetData sheetId="0"/>
      <sheetData sheetId="1">
        <row r="6">
          <cell r="P6">
            <v>291.45999999999998</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veChamber_16-09"/>
      <sheetName val="ValveChamber"/>
      <sheetName val="CS"/>
      <sheetName val="maya"/>
      <sheetName val="ValveChamber -OHSR-legal"/>
      <sheetName val="CR"/>
      <sheetName val="Lead statement"/>
      <sheetName val="SSR 2014-15 Rates"/>
    </sheetNames>
    <sheetDataSet>
      <sheetData sheetId="0"/>
      <sheetData sheetId="1"/>
      <sheetData sheetId="2"/>
      <sheetData sheetId="3" refreshError="1">
        <row r="3">
          <cell r="A3" t="str">
            <v>Description</v>
          </cell>
        </row>
        <row r="4">
          <cell r="A4" t="str">
            <v>C.C (1:6:10 ) Mix for Foundation Concrete to ISOLATED works using 40mm H.B.Q metal including cost &amp; conveyance of materials and labour charges seigniorage charges etc complete .</v>
          </cell>
        </row>
        <row r="5">
          <cell r="A5">
            <v>0</v>
          </cell>
        </row>
        <row r="6">
          <cell r="A6" t="str">
            <v>C.C (1:4:8 ) Mix for Foundation Concrete to ISOLATED works using 40mm H.B.G metal including cost &amp; conveyance of materials and labour charges seigniorage charges etc complete .</v>
          </cell>
        </row>
        <row r="11">
          <cell r="A11">
            <v>0</v>
          </cell>
        </row>
        <row r="12">
          <cell r="A12">
            <v>0</v>
          </cell>
        </row>
        <row r="13">
          <cell r="A13">
            <v>0</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v>0</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v>0</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v>0</v>
          </cell>
        </row>
        <row r="24">
          <cell r="A24" t="str">
            <v>Plastering with CM.(1:5)mix 12mm thick for ISOLATED works including cost &amp; conveyance of all materials and labour charges etc,complete for all exposed brick work.</v>
          </cell>
        </row>
        <row r="25">
          <cell r="A25">
            <v>0</v>
          </cell>
        </row>
        <row r="26">
          <cell r="A26" t="str">
            <v>Plastering with C.M (1:3)mix 8mm thick for ISOLATED including cost &amp; conveyance of all materials and labour charges etc , complete.</v>
          </cell>
        </row>
        <row r="27">
          <cell r="A27">
            <v>0</v>
          </cell>
        </row>
      </sheetData>
      <sheetData sheetId="4"/>
      <sheetData sheetId="5"/>
      <sheetData sheetId="6" refreshError="1"/>
      <sheetData sheetId="7"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r"/>
      <sheetName val="MRATES"/>
      <sheetName val="Work_sheet"/>
      <sheetName val="rdamdata"/>
      <sheetName val="lead-st"/>
      <sheetName val="maya"/>
      <sheetName val="Data.F8.BTR"/>
      <sheetName val="Common "/>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Labour"/>
      <sheetName val="Material"/>
      <sheetName val="Plant &amp;  Machinery"/>
      <sheetName val="Data.F8.BTR"/>
      <sheetName val="DESIGN_NORMS"/>
      <sheetName val="DESIGN_CALUCULATIONS"/>
      <sheetName val="ABSTRACT-DESIGN_CALUCULATIONS"/>
      <sheetName val="GRAVITY_MAIN"/>
      <sheetName val="PUMPING_MAIN"/>
      <sheetName val="PUMP_SETS_DESIGN"/>
      <sheetName val="Labour_charges"/>
      <sheetName val="Labour_charges(detl)"/>
      <sheetName val="LEAD_STATEMENT"/>
      <sheetName val="DATA_SHEET"/>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LEAD_STATEMENT1"/>
      <sheetName val="DATA_SHEET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Common "/>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T7">
            <v>0.15</v>
          </cell>
        </row>
        <row r="8">
          <cell r="I8" t="str">
            <v>3B</v>
          </cell>
          <cell r="J8">
            <v>0.15</v>
          </cell>
          <cell r="K8">
            <v>0.15</v>
          </cell>
          <cell r="L8">
            <v>0.2</v>
          </cell>
          <cell r="M8">
            <v>0.1</v>
          </cell>
          <cell r="N8">
            <v>0</v>
          </cell>
          <cell r="O8">
            <v>8</v>
          </cell>
          <cell r="P8">
            <v>0.15</v>
          </cell>
          <cell r="Q8" t="str">
            <v>N.A.</v>
          </cell>
          <cell r="R8" t="str">
            <v>N.A.</v>
          </cell>
          <cell r="T8">
            <v>0.15</v>
          </cell>
        </row>
        <row r="9">
          <cell r="I9" t="str">
            <v>4A</v>
          </cell>
          <cell r="J9">
            <v>0.25</v>
          </cell>
          <cell r="K9">
            <v>0.3</v>
          </cell>
          <cell r="L9">
            <v>0.2</v>
          </cell>
          <cell r="M9">
            <v>0.1</v>
          </cell>
          <cell r="N9">
            <v>0</v>
          </cell>
          <cell r="O9">
            <v>8</v>
          </cell>
          <cell r="P9">
            <v>0.15</v>
          </cell>
          <cell r="Q9" t="str">
            <v>N.A.</v>
          </cell>
          <cell r="R9" t="str">
            <v>N.A.</v>
          </cell>
          <cell r="T9">
            <v>0.15</v>
          </cell>
        </row>
        <row r="10">
          <cell r="I10" t="str">
            <v>4B</v>
          </cell>
          <cell r="J10">
            <v>0.15</v>
          </cell>
          <cell r="K10">
            <v>0.15</v>
          </cell>
          <cell r="L10">
            <v>0.2</v>
          </cell>
          <cell r="M10">
            <v>0.1</v>
          </cell>
          <cell r="N10">
            <v>0</v>
          </cell>
          <cell r="O10">
            <v>8</v>
          </cell>
          <cell r="P10">
            <v>0.15</v>
          </cell>
          <cell r="Q10" t="str">
            <v>N.A.</v>
          </cell>
          <cell r="R10" t="str">
            <v>N.A.</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S21">
            <v>4500</v>
          </cell>
        </row>
        <row r="22">
          <cell r="I22" t="str">
            <v>12B</v>
          </cell>
          <cell r="J22">
            <v>0.3</v>
          </cell>
          <cell r="K22">
            <v>0.1</v>
          </cell>
          <cell r="L22">
            <v>0.15</v>
          </cell>
          <cell r="M22">
            <v>0.1</v>
          </cell>
          <cell r="N22">
            <v>2</v>
          </cell>
          <cell r="O22">
            <v>10</v>
          </cell>
          <cell r="Q22">
            <v>0.45</v>
          </cell>
          <cell r="R22">
            <v>0.35</v>
          </cell>
          <cell r="S22">
            <v>4100</v>
          </cell>
          <cell r="T22">
            <v>0.2</v>
          </cell>
        </row>
      </sheetData>
      <sheetData sheetId="42"/>
      <sheetData sheetId="43"/>
      <sheetData sheetId="44"/>
      <sheetData sheetId="45"/>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Common "/>
    </sheetNames>
    <sheetDataSet>
      <sheetData sheetId="0"/>
      <sheetData sheetId="1"/>
      <sheetData sheetId="2"/>
      <sheetData sheetId="3"/>
      <sheetData sheetId="4"/>
      <sheetData sheetId="5"/>
      <sheetData sheetId="6"/>
      <sheetData sheetId="7"/>
      <sheetData sheetId="8"/>
      <sheetData sheetId="9"/>
      <sheetData sheetId="10" refreshError="1">
        <row r="11">
          <cell r="A11" t="str">
            <v>Thickness</v>
          </cell>
          <cell r="B11" t="str">
            <v>Rate</v>
          </cell>
        </row>
        <row r="12">
          <cell r="A12">
            <v>7.4999999999999997E-2</v>
          </cell>
          <cell r="B12">
            <v>4024.05</v>
          </cell>
        </row>
        <row r="13">
          <cell r="A13">
            <v>0.1</v>
          </cell>
          <cell r="B13">
            <v>3711.75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row r="6">
          <cell r="I6" t="str">
            <v>DIA</v>
          </cell>
          <cell r="J6" t="str">
            <v xml:space="preserve">THICKNESS </v>
          </cell>
          <cell r="K6" t="str">
            <v>OFF SET</v>
          </cell>
          <cell r="L6" t="str">
            <v>LEAN CONCRETE OFF SET</v>
          </cell>
          <cell r="M6" t="str">
            <v>THICKNESS</v>
          </cell>
          <cell r="N6" t="str">
            <v>RISE</v>
          </cell>
          <cell r="O6" t="str">
            <v>RADIUS OF CURVATURE</v>
          </cell>
          <cell r="P6" t="str">
            <v>OUTSIDE PROJECTION FOR FLAT SLABS</v>
          </cell>
          <cell r="Q6" t="str">
            <v>WIDTH</v>
          </cell>
          <cell r="R6" t="str">
            <v>HEIGHT</v>
          </cell>
          <cell r="S6" t="str">
            <v>Qty of Steel</v>
          </cell>
          <cell r="T6" t="str">
            <v>Side Wall Thickness</v>
          </cell>
        </row>
        <row r="7">
          <cell r="I7" t="str">
            <v>3A</v>
          </cell>
          <cell r="J7">
            <v>0.2</v>
          </cell>
          <cell r="K7">
            <v>0.15</v>
          </cell>
          <cell r="L7">
            <v>0.2</v>
          </cell>
          <cell r="M7">
            <v>0.1</v>
          </cell>
          <cell r="N7">
            <v>0</v>
          </cell>
          <cell r="O7">
            <v>8</v>
          </cell>
          <cell r="P7">
            <v>0.15</v>
          </cell>
          <cell r="Q7" t="str">
            <v>N.A.</v>
          </cell>
          <cell r="R7" t="str">
            <v>N.A.</v>
          </cell>
          <cell r="S7">
            <v>0</v>
          </cell>
          <cell r="T7">
            <v>0.15</v>
          </cell>
        </row>
        <row r="8">
          <cell r="I8" t="str">
            <v>3B</v>
          </cell>
          <cell r="J8">
            <v>0.15</v>
          </cell>
          <cell r="K8">
            <v>0.15</v>
          </cell>
          <cell r="L8">
            <v>0.2</v>
          </cell>
          <cell r="M8">
            <v>0.1</v>
          </cell>
          <cell r="N8">
            <v>0</v>
          </cell>
          <cell r="O8">
            <v>8</v>
          </cell>
          <cell r="P8">
            <v>0.15</v>
          </cell>
          <cell r="Q8" t="str">
            <v>N.A.</v>
          </cell>
          <cell r="R8" t="str">
            <v>N.A.</v>
          </cell>
          <cell r="S8">
            <v>0</v>
          </cell>
          <cell r="T8">
            <v>0.15</v>
          </cell>
        </row>
        <row r="9">
          <cell r="I9" t="str">
            <v>4A</v>
          </cell>
          <cell r="J9">
            <v>0.25</v>
          </cell>
          <cell r="K9">
            <v>0.3</v>
          </cell>
          <cell r="L9">
            <v>0.2</v>
          </cell>
          <cell r="M9">
            <v>0.1</v>
          </cell>
          <cell r="N9">
            <v>0</v>
          </cell>
          <cell r="O9">
            <v>8</v>
          </cell>
          <cell r="P9">
            <v>0.15</v>
          </cell>
          <cell r="Q9" t="str">
            <v>N.A.</v>
          </cell>
          <cell r="R9" t="str">
            <v>N.A.</v>
          </cell>
          <cell r="S9">
            <v>0</v>
          </cell>
          <cell r="T9">
            <v>0.15</v>
          </cell>
        </row>
        <row r="10">
          <cell r="I10" t="str">
            <v>4B</v>
          </cell>
          <cell r="J10">
            <v>0.15</v>
          </cell>
          <cell r="K10">
            <v>0.15</v>
          </cell>
          <cell r="L10">
            <v>0.2</v>
          </cell>
          <cell r="M10">
            <v>0.1</v>
          </cell>
          <cell r="N10">
            <v>0</v>
          </cell>
          <cell r="O10">
            <v>8</v>
          </cell>
          <cell r="P10">
            <v>0.15</v>
          </cell>
          <cell r="Q10" t="str">
            <v>N.A.</v>
          </cell>
          <cell r="R10" t="str">
            <v>N.A.</v>
          </cell>
          <cell r="S10">
            <v>0</v>
          </cell>
          <cell r="T10">
            <v>0.15</v>
          </cell>
        </row>
        <row r="11">
          <cell r="I11" t="str">
            <v>5A</v>
          </cell>
          <cell r="J11">
            <v>0.25</v>
          </cell>
          <cell r="K11">
            <v>0.45</v>
          </cell>
          <cell r="L11">
            <v>0.2</v>
          </cell>
          <cell r="M11">
            <v>7.4999999999999997E-2</v>
          </cell>
          <cell r="N11">
            <v>1</v>
          </cell>
          <cell r="O11">
            <v>3.62</v>
          </cell>
          <cell r="P11" t="str">
            <v>N.A.</v>
          </cell>
          <cell r="Q11">
            <v>0.2</v>
          </cell>
          <cell r="R11">
            <v>0.15</v>
          </cell>
          <cell r="S11">
            <v>1350</v>
          </cell>
          <cell r="T11">
            <v>0.15</v>
          </cell>
        </row>
        <row r="12">
          <cell r="I12" t="str">
            <v>5B</v>
          </cell>
          <cell r="J12">
            <v>0.15</v>
          </cell>
          <cell r="K12">
            <v>0.15</v>
          </cell>
          <cell r="L12">
            <v>0.2</v>
          </cell>
          <cell r="M12">
            <v>7.4999999999999997E-2</v>
          </cell>
          <cell r="N12">
            <v>1</v>
          </cell>
          <cell r="O12">
            <v>3.62</v>
          </cell>
          <cell r="P12" t="str">
            <v>N.A.</v>
          </cell>
          <cell r="Q12">
            <v>0.2</v>
          </cell>
          <cell r="R12">
            <v>0.15</v>
          </cell>
          <cell r="S12">
            <v>1200</v>
          </cell>
          <cell r="T12">
            <v>0.15</v>
          </cell>
        </row>
        <row r="13">
          <cell r="I13" t="str">
            <v>6A</v>
          </cell>
          <cell r="J13">
            <v>0.3</v>
          </cell>
          <cell r="K13">
            <v>0.3</v>
          </cell>
          <cell r="L13">
            <v>0.2</v>
          </cell>
          <cell r="M13">
            <v>7.4999999999999997E-2</v>
          </cell>
          <cell r="N13">
            <v>1.1299999999999999</v>
          </cell>
          <cell r="O13">
            <v>4.54</v>
          </cell>
          <cell r="P13" t="str">
            <v>N.A.</v>
          </cell>
          <cell r="Q13">
            <v>0.2</v>
          </cell>
          <cell r="R13">
            <v>0.15</v>
          </cell>
          <cell r="S13">
            <v>1400</v>
          </cell>
          <cell r="T13">
            <v>0.15</v>
          </cell>
        </row>
        <row r="14">
          <cell r="I14" t="str">
            <v>6B</v>
          </cell>
          <cell r="J14">
            <v>0.15</v>
          </cell>
          <cell r="K14">
            <v>0.15</v>
          </cell>
          <cell r="L14">
            <v>0.2</v>
          </cell>
          <cell r="M14">
            <v>7.4999999999999997E-2</v>
          </cell>
          <cell r="N14">
            <v>1.1299999999999999</v>
          </cell>
          <cell r="O14">
            <v>4.54</v>
          </cell>
          <cell r="P14" t="str">
            <v>N.A.</v>
          </cell>
          <cell r="Q14">
            <v>0.2</v>
          </cell>
          <cell r="R14">
            <v>0.15</v>
          </cell>
          <cell r="S14">
            <v>1225</v>
          </cell>
          <cell r="T14">
            <v>0.15</v>
          </cell>
        </row>
        <row r="15">
          <cell r="I15" t="str">
            <v>7A</v>
          </cell>
          <cell r="J15">
            <v>0.3</v>
          </cell>
          <cell r="K15">
            <v>0.45</v>
          </cell>
          <cell r="L15">
            <v>0.2</v>
          </cell>
          <cell r="M15">
            <v>7.4999999999999997E-2</v>
          </cell>
          <cell r="N15">
            <v>1.1299999999999999</v>
          </cell>
          <cell r="O15">
            <v>6</v>
          </cell>
          <cell r="P15" t="str">
            <v>N.A.</v>
          </cell>
          <cell r="Q15">
            <v>0.2</v>
          </cell>
          <cell r="R15">
            <v>0.15</v>
          </cell>
          <cell r="S15">
            <v>1500</v>
          </cell>
          <cell r="T15">
            <v>0.15</v>
          </cell>
        </row>
        <row r="16">
          <cell r="I16" t="str">
            <v>7B</v>
          </cell>
          <cell r="J16">
            <v>0.15</v>
          </cell>
          <cell r="K16">
            <v>0.15</v>
          </cell>
          <cell r="L16">
            <v>0.2</v>
          </cell>
          <cell r="M16">
            <v>7.4999999999999997E-2</v>
          </cell>
          <cell r="N16">
            <v>1.1299999999999999</v>
          </cell>
          <cell r="O16">
            <v>6</v>
          </cell>
          <cell r="P16" t="str">
            <v>N.A.</v>
          </cell>
          <cell r="Q16">
            <v>0.2</v>
          </cell>
          <cell r="R16">
            <v>0.15</v>
          </cell>
          <cell r="S16">
            <v>1250</v>
          </cell>
          <cell r="T16">
            <v>0.15</v>
          </cell>
        </row>
        <row r="17">
          <cell r="I17" t="str">
            <v>8A</v>
          </cell>
          <cell r="J17">
            <v>0.3</v>
          </cell>
          <cell r="K17">
            <v>0.6</v>
          </cell>
          <cell r="L17">
            <v>0.2</v>
          </cell>
          <cell r="M17">
            <v>7.4999999999999997E-2</v>
          </cell>
          <cell r="N17">
            <v>1.6</v>
          </cell>
          <cell r="O17">
            <v>5.8</v>
          </cell>
          <cell r="P17" t="str">
            <v>N.A.</v>
          </cell>
          <cell r="Q17">
            <v>0.2</v>
          </cell>
          <cell r="R17">
            <v>0.15</v>
          </cell>
          <cell r="S17">
            <v>1800</v>
          </cell>
          <cell r="T17">
            <v>0.15</v>
          </cell>
        </row>
        <row r="18">
          <cell r="I18" t="str">
            <v>8B</v>
          </cell>
          <cell r="J18">
            <v>0.15</v>
          </cell>
          <cell r="K18">
            <v>0.15</v>
          </cell>
          <cell r="L18">
            <v>0.2</v>
          </cell>
          <cell r="M18">
            <v>7.4999999999999997E-2</v>
          </cell>
          <cell r="N18">
            <v>1.6</v>
          </cell>
          <cell r="O18">
            <v>5.8</v>
          </cell>
          <cell r="P18" t="str">
            <v>N.A.</v>
          </cell>
          <cell r="Q18">
            <v>0.2</v>
          </cell>
          <cell r="R18">
            <v>0.15</v>
          </cell>
          <cell r="S18">
            <v>1650</v>
          </cell>
          <cell r="T18">
            <v>0.15</v>
          </cell>
        </row>
        <row r="19">
          <cell r="I19" t="str">
            <v>10A</v>
          </cell>
          <cell r="J19">
            <v>0.3</v>
          </cell>
          <cell r="K19">
            <v>0.6</v>
          </cell>
          <cell r="L19">
            <v>0.2</v>
          </cell>
          <cell r="M19">
            <v>0.1</v>
          </cell>
          <cell r="N19">
            <v>1.8</v>
          </cell>
          <cell r="O19">
            <v>8.0500000000000007</v>
          </cell>
          <cell r="P19" t="str">
            <v>N.A.</v>
          </cell>
          <cell r="Q19">
            <v>0.2</v>
          </cell>
          <cell r="R19">
            <v>0.15</v>
          </cell>
          <cell r="S19">
            <v>2200</v>
          </cell>
          <cell r="T19">
            <v>0.15</v>
          </cell>
        </row>
        <row r="20">
          <cell r="I20" t="str">
            <v>10B</v>
          </cell>
          <cell r="J20">
            <v>0.15</v>
          </cell>
          <cell r="K20">
            <v>0.15</v>
          </cell>
          <cell r="L20">
            <v>0.2</v>
          </cell>
          <cell r="M20">
            <v>0.1</v>
          </cell>
          <cell r="N20">
            <v>1.8</v>
          </cell>
          <cell r="O20">
            <v>8.0500000000000007</v>
          </cell>
          <cell r="P20" t="str">
            <v>N.A.</v>
          </cell>
          <cell r="Q20">
            <v>0.2</v>
          </cell>
          <cell r="R20">
            <v>0.15</v>
          </cell>
          <cell r="S20">
            <v>2000</v>
          </cell>
          <cell r="T20">
            <v>0.15</v>
          </cell>
        </row>
        <row r="21">
          <cell r="I21" t="str">
            <v>12A</v>
          </cell>
          <cell r="J21">
            <v>0</v>
          </cell>
          <cell r="K21">
            <v>0</v>
          </cell>
          <cell r="L21">
            <v>0</v>
          </cell>
          <cell r="M21">
            <v>0</v>
          </cell>
          <cell r="N21">
            <v>0</v>
          </cell>
          <cell r="O21">
            <v>0</v>
          </cell>
          <cell r="P21">
            <v>0</v>
          </cell>
          <cell r="Q21">
            <v>0</v>
          </cell>
          <cell r="R21">
            <v>0</v>
          </cell>
          <cell r="S21">
            <v>4500</v>
          </cell>
        </row>
        <row r="22">
          <cell r="I22" t="str">
            <v>12B</v>
          </cell>
          <cell r="J22">
            <v>0.3</v>
          </cell>
          <cell r="K22">
            <v>0.1</v>
          </cell>
          <cell r="L22">
            <v>0.15</v>
          </cell>
          <cell r="M22">
            <v>0.1</v>
          </cell>
          <cell r="N22">
            <v>2</v>
          </cell>
          <cell r="O22">
            <v>10</v>
          </cell>
          <cell r="P22">
            <v>0</v>
          </cell>
          <cell r="Q22">
            <v>0.45</v>
          </cell>
          <cell r="R22">
            <v>0.35</v>
          </cell>
          <cell r="S22">
            <v>4100</v>
          </cell>
          <cell r="T22">
            <v>0.2</v>
          </cell>
        </row>
      </sheetData>
      <sheetData sheetId="42"/>
      <sheetData sheetId="43"/>
      <sheetData sheetId="44"/>
      <sheetData sheetId="45"/>
      <sheetData sheetId="46" refreshError="1"/>
      <sheetData sheetId="47"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p&amp;m"/>
      <sheetName val="DATA-BASE"/>
      <sheetName val="DATA-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data"/>
      <sheetName val="p&amp;m"/>
      <sheetName val="DATA-BASE"/>
      <sheetName val="Labour"/>
      <sheetName val="DATA-ABSTRACT"/>
      <sheetName val="rdamdata"/>
      <sheetName val="Lead statement ss5"/>
      <sheetName val="Sheet1"/>
      <sheetName val="Material"/>
      <sheetName val="Plant &amp;  Machinery"/>
      <sheetName val="Lead"/>
      <sheetName val="LEADS"/>
      <sheetName val="Road data"/>
      <sheetName val="pvc-pipe-rates"/>
      <sheetName val="Specification"/>
      <sheetName val="m"/>
      <sheetName val="ssr-rates"/>
      <sheetName val="Lead statement"/>
      <sheetName val="data existing_do not delete"/>
      <sheetName val="Data_Renuals"/>
      <sheetName val="ABS"/>
      <sheetName val="sand"/>
      <sheetName val="stone"/>
      <sheetName val="MRATES"/>
      <sheetName val="0000000000000"/>
      <sheetName val="segments-details"/>
      <sheetName val="int-Dia-hdpe"/>
      <sheetName val="habs-list"/>
      <sheetName val="int-Dia-pvc"/>
      <sheetName val="Data_Base"/>
      <sheetName val="Work_sheet"/>
      <sheetName val="maya"/>
      <sheetName val="Data o"/>
      <sheetName val="wh_data"/>
      <sheetName val="wh_data_R"/>
      <sheetName val="CPHEEO"/>
      <sheetName val="input"/>
      <sheetName val="coverpage"/>
      <sheetName val="Sorted"/>
      <sheetName val="PVC weights"/>
      <sheetName val=" data sheet "/>
      <sheetName val="temp-SDData (2)"/>
      <sheetName val="Road Detail Est."/>
      <sheetName val="Sheet3"/>
      <sheetName val="Attribu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Specification report"/>
      <sheetName val="DATA-BASE"/>
      <sheetName val="DATA-ABSTRACT"/>
      <sheetName val="m"/>
      <sheetName val="v"/>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Data.F8.BTR"/>
      <sheetName val="GF SB Ok "/>
      <sheetName val="inWords"/>
      <sheetName val="Lead statement ss5"/>
      <sheetName val="wh_data_R"/>
      <sheetName val="Sheet5"/>
      <sheetName val="Bill-12"/>
      <sheetName val="pvc-pipe-rates"/>
      <sheetName val="wh"/>
      <sheetName val="m1"/>
      <sheetName val="boredetails"/>
      <sheetName val="Sheet1 (2)"/>
      <sheetName val="Bitumen_trunk"/>
      <sheetName val="R99_etc"/>
      <sheetName val="Trunk_unpaved"/>
      <sheetName val="Bitumen_trunk1"/>
      <sheetName val="R99_etc1"/>
      <sheetName val="Trunk_unpaved1"/>
      <sheetName val="quarry"/>
      <sheetName val="WATER-HAMMER"/>
      <sheetName val="C.D.Abs.Est."/>
      <sheetName val="Data o"/>
      <sheetName val="Data_Base"/>
      <sheetName val="Input"/>
      <sheetName val="Plant &amp;  Machin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3">
          <cell r="D3">
            <v>156</v>
          </cell>
        </row>
        <row r="5">
          <cell r="D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labour coeff"/>
    </sheetNames>
    <sheetDataSet>
      <sheetData sheetId="0"/>
      <sheetData sheetId="1"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labour coeff"/>
      <sheetName val="Data"/>
      <sheetName val="DATA-BASE"/>
      <sheetName val="DATA-ABSTRACT"/>
      <sheetName val="Labour"/>
      <sheetName val="mlead"/>
      <sheetName val="R_Det"/>
      <sheetName val="Road da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
      <sheetName val="ew-cal"/>
      <sheetName val="ann-b"/>
      <sheetName val="Abstrct "/>
      <sheetName val="est"/>
      <sheetName val="Lead"/>
      <sheetName val="Data"/>
      <sheetName val="she"/>
      <sheetName val="Part A"/>
      <sheetName val="Labour"/>
      <sheetName val="Material"/>
      <sheetName val="Plant &amp;  Machinery"/>
      <sheetName val="GF SB Ok "/>
      <sheetName val="Sheet1"/>
      <sheetName val="r"/>
      <sheetName val="leads"/>
      <sheetName val="Estimate 10.00 Lakhs "/>
      <sheetName val="RMR"/>
      <sheetName val="coverpage"/>
      <sheetName val="R_Det"/>
      <sheetName val="Road data"/>
      <sheetName val="DATA-BASE"/>
      <sheetName val="DATA-ABSTRACT"/>
      <sheetName val="MRATES"/>
      <sheetName val="labour coeff"/>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ta"/>
      <sheetName val="Leads"/>
      <sheetName val="I.R.P"/>
      <sheetName val="open well"/>
      <sheetName val="ringwell"/>
      <sheetName val="bwell"/>
      <sheetName val="Lead"/>
      <sheetName val="boredetails"/>
      <sheetName val="DATA-BASE"/>
      <sheetName val="DATA-ABSTRACT"/>
      <sheetName val="coverpage"/>
      <sheetName val="Road data"/>
      <sheetName val="r"/>
      <sheetName val="Labour"/>
      <sheetName val="labour coeff"/>
      <sheetName val="ACS(1)"/>
      <sheetName val="FAS-C(4)"/>
      <sheetName val="CCTV(old)"/>
      <sheetName val="Material"/>
      <sheetName val="ABS"/>
      <sheetName val="v"/>
      <sheetName val="data existing_do not delete"/>
      <sheetName val="Plant &amp;  Machinery"/>
      <sheetName val="Bitumen trunk"/>
      <sheetName val="Feeder"/>
      <sheetName val="R99 etc"/>
      <sheetName val="Trunk unpaved"/>
      <sheetName val="Lead statement ss5"/>
      <sheetName val="Data.F8.BTR"/>
      <sheetName val="m"/>
      <sheetName val="Staff Acco."/>
      <sheetName val="GF SB Ok "/>
      <sheetName val="Fill this out first..."/>
      <sheetName val="segments-details"/>
      <sheetName val="int-Dia-hdpe"/>
      <sheetName val="int-Dia-pvc"/>
      <sheetName val="Usage"/>
      <sheetName val="Common "/>
      <sheetName val="General"/>
      <sheetName val="Sheet2"/>
      <sheetName val="pvc_basic"/>
      <sheetName val="gen"/>
      <sheetName val="Lead statement"/>
      <sheetName val="census91"/>
      <sheetName val="MRATES"/>
      <sheetName val="Data rough"/>
      <sheetName val="PVC_dia"/>
      <sheetName val="Habcodes"/>
      <sheetName val="Rates"/>
      <sheetName val="lead charges"/>
      <sheetName val="BWSCPlt"/>
      <sheetName val="CI"/>
      <sheetName val="DI"/>
      <sheetName val="G.R.P"/>
      <sheetName val="HDPE"/>
      <sheetName val="PSC REVISED"/>
      <sheetName val="pvc"/>
      <sheetName val="I_R_P"/>
      <sheetName val="open_well"/>
      <sheetName val="I_R_P1"/>
      <sheetName val="open_well1"/>
      <sheetName val="maya"/>
      <sheetName val="M30"/>
      <sheetName val="DATA_PRG"/>
      <sheetName val="mlead"/>
      <sheetName val="abs road"/>
      <sheetName val="RMR"/>
      <sheetName val="R_Det"/>
      <sheetName val="MTC-estimate"/>
      <sheetName val="rdamdata"/>
      <sheetName val="QTY"/>
      <sheetName val="Sheet9"/>
      <sheetName val="Nspt-smp-final-ORIGINAL"/>
      <sheetName val="Lead-1"/>
      <sheetName val="Dayworks Bill"/>
      <sheetName val="Bills of Quantities"/>
      <sheetName val="137-140"/>
      <sheetName val="141-142"/>
      <sheetName val="ElectricalSSR"/>
      <sheetName val="CD Data"/>
      <sheetName val="nodes"/>
      <sheetName val="int-Dia"/>
      <sheetName val="habs-list"/>
      <sheetName val="wh_data_R"/>
      <sheetName val="Watersoft (2)"/>
      <sheetName val="C.D.Abs.Est."/>
      <sheetName val="PM&amp;GM"/>
      <sheetName val="AV-DI"/>
      <sheetName val="AV-PVC"/>
      <sheetName val="DIgate_PVC "/>
      <sheetName val="scour-DI-CI"/>
      <sheetName val="scour-pvc-hdpe-psc-bwsc"/>
      <sheetName val="11.Habitations"/>
      <sheetName val="BM-HOOP"/>
      <sheetName val="l"/>
      <sheetName val="Levels"/>
    </sheetNames>
    <sheetDataSet>
      <sheetData sheetId="0" refreshError="1"/>
      <sheetData sheetId="1" refreshError="1"/>
      <sheetData sheetId="2" refreshError="1">
        <row r="9">
          <cell r="Q9">
            <v>171.75</v>
          </cell>
        </row>
        <row r="36">
          <cell r="Q36">
            <v>395.375</v>
          </cell>
        </row>
        <row r="39">
          <cell r="Q39">
            <v>1061.97</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 val="Materials"/>
      <sheetName val="Data "/>
      <sheetName val="Retaing"/>
      <sheetName val="Abstract(F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leads"/>
    </sheetNames>
    <sheetDataSet>
      <sheetData sheetId="0" refreshError="1"/>
      <sheetData sheetId="1" refreshError="1"/>
      <sheetData sheetId="2" refreshError="1">
        <row r="1610">
          <cell r="F1610" t="str">
            <v xml:space="preserve">Dy. Executive Engineer, </v>
          </cell>
        </row>
        <row r="1611">
          <cell r="F1611" t="str">
            <v xml:space="preserve">APEWIDC,  Proddatur </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Labour"/>
      <sheetName val=" data sheet "/>
      <sheetName val="nodes"/>
      <sheetName val="MRATES"/>
      <sheetName val="Lookup"/>
      <sheetName val="ESTIMATE"/>
      <sheetName val="Data_Bit_I"/>
      <sheetName val="Material"/>
      <sheetName val="Plant &amp;  Machinery"/>
      <sheetName val="v"/>
      <sheetName val="sectorwise"/>
      <sheetName val="stone"/>
      <sheetName val="GF SB Ok "/>
      <sheetName val="leads"/>
      <sheetName val="Specification report"/>
      <sheetName val="index"/>
      <sheetName val="r"/>
      <sheetName val="F7-1v1000-0_(3)"/>
      <sheetName val="ABST(PART_B)_"/>
      <sheetName val="F6-Gnrl_Abstrt"/>
      <sheetName val="Cover-MEstt_"/>
      <sheetName val="Road Detail Est."/>
      <sheetName val="Road data"/>
      <sheetName val="detls"/>
      <sheetName val="Sheet3"/>
      <sheetName val="maya"/>
      <sheetName val="ABS"/>
      <sheetName val="t_prsr"/>
      <sheetName val="HYDcal"/>
      <sheetName val="Main"/>
      <sheetName val="FF WRK"/>
      <sheetName val="Sheet2"/>
      <sheetName val="labour coeff"/>
      <sheetName val="pvc_basic"/>
      <sheetName val="DISCOUNT"/>
      <sheetName val="MTC-estimate"/>
      <sheetName val="m"/>
      <sheetName val="Levels"/>
      <sheetName val="Gen Abs"/>
      <sheetName val="MRoad data"/>
      <sheetName val="F7-1v1000-0_(3)1"/>
      <sheetName val="ABST(PART_B)_1"/>
      <sheetName val="F6-Gnrl_Abstrt1"/>
      <sheetName val="Cover-MEstt_1"/>
      <sheetName val="Road_Detail_Est_"/>
      <sheetName val="Road_data"/>
      <sheetName val="F7-1v1000-0_(3)2"/>
      <sheetName val="ABST(PART_B)_2"/>
      <sheetName val="F6-Gnrl_Abstrt2"/>
      <sheetName val="Cover-MEstt_2"/>
      <sheetName val="Road_Detail_Est_1"/>
      <sheetName val="Road_data1"/>
      <sheetName val="sand"/>
      <sheetName val="DI"/>
      <sheetName val="Bitumen trunk"/>
      <sheetName val="Feeder"/>
      <sheetName val="R99 etc"/>
      <sheetName val="Trunk unpaved"/>
      <sheetName val="Sheet9"/>
      <sheetName val="Input"/>
      <sheetName val="Sheet1 (2)"/>
      <sheetName val="Annex- 6 - Delinator"/>
      <sheetName val="Nspt-smp-final-ORIGINAL"/>
      <sheetName val="m1"/>
      <sheetName val="lead-st"/>
      <sheetName val="cover (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refreshError="1"/>
      <sheetData sheetId="74"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s>
    <sheetDataSet>
      <sheetData sheetId="0"/>
      <sheetData sheetId="1"/>
      <sheetData sheetId="2"/>
      <sheetData sheetId="3"/>
      <sheetData sheetId="4" refreshError="1">
        <row r="69">
          <cell r="A69" t="str">
            <v xml:space="preserve">Earth work excation and depositing on bank with initial lead and lift in loamy and clayee soils as per ss301 for foundations </v>
          </cell>
        </row>
        <row r="70">
          <cell r="A70" t="str">
            <v xml:space="preserve">Earth work excation for ISOLATED works and depositing on bank with initial lead and lift in loamy and clayee soils as per ss301 for foundations </v>
          </cell>
        </row>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ata"/>
      <sheetName val="Estimate-Civil"/>
      <sheetName val="det-qty"/>
      <sheetName val="Joinary"/>
      <sheetName val="maya"/>
    </sheetNames>
    <sheetDataSet>
      <sheetData sheetId="0" refreshError="1"/>
      <sheetData sheetId="1" refreshError="1">
        <row r="25">
          <cell r="F25">
            <v>64</v>
          </cell>
        </row>
      </sheetData>
      <sheetData sheetId="2" refreshError="1"/>
      <sheetData sheetId="3" refreshError="1"/>
      <sheetData sheetId="4" refreshError="1"/>
      <sheetData sheetId="5"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C-data"/>
      <sheetName val="pvc_basic"/>
      <sheetName val="Materials"/>
      <sheetName val="Data "/>
      <sheetName val="Retaing"/>
      <sheetName val="Abstract(F6)"/>
      <sheetName val="Labour"/>
      <sheetName val="Sheet1"/>
      <sheetName val="detls"/>
      <sheetName val="Material"/>
      <sheetName val="Plant &amp;  Machinery"/>
      <sheetName val="Common "/>
      <sheetName val="ABS.C.D."/>
      <sheetName val="GF SB Ok "/>
      <sheetName val="quarry"/>
      <sheetName val="MTC-estimate"/>
      <sheetName val="Gen Abs"/>
      <sheetName val="other rates"/>
      <sheetName val="DATA-BASE"/>
      <sheetName val="DATA-ABSTRACT"/>
      <sheetName val="CDdata_(2)"/>
      <sheetName val="Data_"/>
      <sheetName val="CDdata_(2)1"/>
      <sheetName val="Data_1"/>
      <sheetName val="data existing_do not delete"/>
      <sheetName val="Boq"/>
      <sheetName val="p&amp;m"/>
      <sheetName val="DI"/>
      <sheetName val="ABS"/>
      <sheetName val="r"/>
      <sheetName val="Specification report"/>
      <sheetName val="W.ESTIMATE"/>
      <sheetName val="Road FURNITURE"/>
      <sheetName val="Gen Abst"/>
      <sheetName val="v"/>
      <sheetName val="Annex- 6 - Delinator"/>
      <sheetName val="DATA_PRG"/>
      <sheetName val="t_prsr"/>
      <sheetName val="id"/>
      <sheetName val="m"/>
      <sheetName val="rdam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row r="7">
          <cell r="H7">
            <v>48</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V?O?I?L?S?I?N?G?R?A?M?.?X?L?S?"/>
      <sheetName val="com_st_PM1"/>
      <sheetName val="comst_GM1"/>
      <sheetName val="G_R_P1"/>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rdamdata"/>
      <sheetName val="lead-st"/>
      <sheetName val="Sheet1"/>
      <sheetName val="Material"/>
      <sheetName val="Labour"/>
      <sheetName val="Data"/>
      <sheetName val="TBAL9697 -group wise  sdpl"/>
      <sheetName val="ABS.C.D."/>
      <sheetName val="RMR"/>
      <sheetName val="Rates"/>
      <sheetName val="Line"/>
      <sheetName val="0000000000000"/>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HDPE-pipe-rates"/>
      <sheetName val="pvc-pipe-rates"/>
      <sheetName val="C-data"/>
      <sheetName val="_V_O_I_L_S_I_N_G_R_A_M_._X_L_S_"/>
      <sheetName val="Sheet2"/>
      <sheetName val="m"/>
      <sheetName val="SPT vs PHI"/>
      <sheetName val="_x005f_x0000_V_x005f_x0000_O_x005f_x0000_I_x005f_x0000_"/>
      <sheetName val="RAM"/>
      <sheetName val="Shaft type"/>
      <sheetName val="SSR"/>
      <sheetName val="Flight-1"/>
      <sheetName val="EDWise"/>
      <sheetName val="ESTIMATE"/>
      <sheetName val="FF WRK"/>
      <sheetName val="Bitumen trunk"/>
      <sheetName val="Feeder"/>
      <sheetName val="R99 etc"/>
      <sheetName val="Trunk unpaved"/>
      <sheetName val="wh"/>
      <sheetName val="2A_2008_09_ABST_GENSCST"/>
      <sheetName val="_x0000_V_x0000_O_x0000_I_x0000_"/>
      <sheetName val="Data_Renuals"/>
      <sheetName val="Proforma -II "/>
      <sheetName val=" Estt."/>
      <sheetName val="Cover"/>
      <sheetName val="_V_O_I_L_S_I_N_G_R_A_M___X_L__2"/>
      <sheetName val="COLUMN"/>
      <sheetName val="STRIP Sizing"/>
      <sheetName val="upa"/>
      <sheetName val="SC Cost FEB 03"/>
      <sheetName val="Tees"/>
      <sheetName val="water-hammar-strenght"/>
      <sheetName val="Iocount"/>
      <sheetName val="Main sheet"/>
      <sheetName val="CS "/>
      <sheetName val="Data.F8.BTR"/>
      <sheetName val="_V_O_I_L_S_I_N_G_R_A_M___X_L__3"/>
      <sheetName val="MRATES"/>
      <sheetName val="Wordsdata"/>
      <sheetName val="com_st_PM6"/>
      <sheetName val="comst_GM6"/>
      <sheetName val="G_R_P6"/>
      <sheetName val="Specification_report3"/>
      <sheetName val="id"/>
      <sheetName val="_x005f_x005f_x005f_x0000_V_x005f_x005f_x005f_x0000_O_x0"/>
      <sheetName val="hdpe_weights"/>
      <sheetName val="PVC_weights"/>
      <sheetName val="VOILSINGRAM_XLS"/>
      <sheetName val="Road_Detail_Est_"/>
      <sheetName val="Road_data"/>
      <sheetName val="Plant_&amp;__Machinery"/>
      <sheetName val="GF_SB_Ok_"/>
      <sheetName val="TBAL9697_-group_wise__sdpl"/>
      <sheetName val="LEAD_STATEMENT"/>
      <sheetName val="SSR_2014-15_Rates"/>
      <sheetName val="?V?O?I?L?S?I?N?G?R?A?M?_?X?L?S?"/>
      <sheetName val="ABS_C_D_"/>
      <sheetName val="Sheet9"/>
      <sheetName val="_V_O_I_L_S_I_N_G_R_A_M___X_L__4"/>
      <sheetName val="Sheet3"/>
      <sheetName val="Sheet1 (2)"/>
      <sheetName val="bundqty"/>
      <sheetName val="Levels"/>
      <sheetName val="Lead- Input sheet "/>
      <sheetName val="CONST"/>
      <sheetName val="Leads Entry"/>
      <sheetName val="MRMECADAMoad data"/>
      <sheetName val="Staff Acco."/>
      <sheetName val="t_prsr"/>
      <sheetName val="estimate "/>
      <sheetName val="MRoad data"/>
      <sheetName val="labour coeff"/>
      <sheetName val="clvrt_data"/>
      <sheetName val="l"/>
      <sheetName val="_V_O_I_L_S_I_N_G_R_A_M___X_L_S_"/>
    </sheetNames>
    <sheetDataSet>
      <sheetData sheetId="0">
        <row r="14">
          <cell r="G14">
            <v>35.35</v>
          </cell>
        </row>
      </sheetData>
      <sheetData sheetId="1">
        <row r="37">
          <cell r="G37">
            <v>730.74</v>
          </cell>
        </row>
      </sheetData>
      <sheetData sheetId="2"/>
      <sheetData sheetId="3"/>
      <sheetData sheetId="4"/>
      <sheetData sheetId="5" refreshError="1">
        <row r="14">
          <cell r="G14">
            <v>35.35</v>
          </cell>
        </row>
        <row r="41">
          <cell r="G41">
            <v>54.3</v>
          </cell>
        </row>
      </sheetData>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vc_basic"/>
      <sheetName val="labour coeff"/>
      <sheetName val="Data"/>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sheetData>
      <sheetData sheetId="4" refreshError="1">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DATA_PRG"/>
      <sheetName val="maya"/>
      <sheetName val="Specification report"/>
      <sheetName val="rdamdata"/>
      <sheetName val="lead-st"/>
      <sheetName val="t_prsr"/>
      <sheetName val="id"/>
      <sheetName val="wh"/>
      <sheetName val="DataInput"/>
      <sheetName val="DataInput-1"/>
      <sheetName val="DI Rate Analysis"/>
      <sheetName val="Economic RisingMain  Ph-I"/>
      <sheetName val="Data rough"/>
      <sheetName val="Data.F8.BTR"/>
      <sheetName val="Plant &amp;  Machinery"/>
      <sheetName val="Labour"/>
      <sheetName val="Material"/>
      <sheetName val="pvc_basic"/>
      <sheetName val="SUMP1420KL@HW"/>
      <sheetName val="GF SB Ok "/>
      <sheetName val="C-data"/>
      <sheetName val="Common "/>
      <sheetName val="boredetails"/>
      <sheetName val="DATA-BASE"/>
      <sheetName val="segments-details"/>
      <sheetName val="int-Dia-hdpe"/>
      <sheetName val="habs-list"/>
      <sheetName val="detls"/>
      <sheetName val="DATA-ABSTRACT"/>
      <sheetName val="Di_gate-HDPE"/>
      <sheetName val="sand"/>
      <sheetName val="stone"/>
      <sheetName val="Sheet9"/>
      <sheetName val="WATER-HAMMER"/>
      <sheetName val="m"/>
      <sheetName val="PUMP_DATA"/>
      <sheetName val="int-Dia"/>
      <sheetName val="nodes"/>
      <sheetName val="Lead"/>
      <sheetName val="p&amp;m"/>
      <sheetName val="BWSCPlt"/>
      <sheetName val="G.R.P"/>
      <sheetName val="PSC REVISED"/>
      <sheetName val="BM-HOOP"/>
      <sheetName val="3405-2014"/>
      <sheetName val="Watersoft (2)"/>
      <sheetName val="hdpe_basic"/>
      <sheetName val="water-hammar-strenght"/>
      <sheetName val="AV-HDPE"/>
      <sheetName val="census91"/>
      <sheetName val="Lead statement ss5"/>
      <sheetName val="Habcodes"/>
      <sheetName val="SSR 2014-15 Rates"/>
      <sheetName val="Lead statement"/>
      <sheetName val="FF WRK"/>
      <sheetName val="Works"/>
      <sheetName val="RMR"/>
      <sheetName val="General"/>
      <sheetName val="Estimate "/>
      <sheetName val="RAFT"/>
      <sheetName val="Basicdata-f"/>
      <sheetName val="Scour-f"/>
      <sheetName val="ABS"/>
      <sheetName val="Main sheet"/>
      <sheetName val="Revised rates(SSR 2015-16)"/>
      <sheetName val="Sump_cal"/>
      <sheetName val="11.Habitations"/>
      <sheetName val="SEGMENTS-nodes"/>
      <sheetName val="wh_data"/>
      <sheetName val="wh_data_R"/>
      <sheetName val="CPHEEO"/>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all W3"/>
      <sheetName val="final abstract"/>
      <sheetName val="Cover"/>
      <sheetName val="Work_sheet"/>
      <sheetName val="1V800"/>
      <sheetName val="Levels"/>
      <sheetName val="JAWAHAR-hyd-original"/>
      <sheetName val="POP"/>
      <sheetName val="Part-A"/>
      <sheetName val="Hystmnt_(2)1"/>
      <sheetName val="Global_factors"/>
      <sheetName val="Revised_rates(SSR_2014-15)"/>
      <sheetName val="ew_OG"/>
      <sheetName val="MS_data"/>
      <sheetName val="MS_"/>
      <sheetName val="DI_Weights"/>
      <sheetName val="Wt_of_HDPE"/>
      <sheetName val="hdpe_weights"/>
      <sheetName val="PVC_weights"/>
      <sheetName val="PSC_-pv"/>
      <sheetName val="GAJWEL_SEC_EST"/>
      <sheetName val="Specification_report"/>
      <sheetName val="Data_rough"/>
      <sheetName val="DI_Rate_Analysis"/>
      <sheetName val="Economic_RisingMain__Ph-I"/>
      <sheetName val="Data_F8_BTR"/>
      <sheetName val="Plant_&amp;__Machinery"/>
      <sheetName val="GF_SB_Ok_"/>
      <sheetName val="PRECAST lightconc-II"/>
      <sheetName val="Road data"/>
      <sheetName val="DISCOUNT"/>
      <sheetName val="r"/>
      <sheetName val="Comp OHSR EST-1"/>
      <sheetName val="Abstract"/>
      <sheetName val="Comp HDPE"/>
      <sheetName val="Comp OFC"/>
      <sheetName val="Comp HH"/>
      <sheetName val="Rate Calc-1"/>
      <sheetName val="OHSR-1 RC EST"/>
      <sheetName val="SSR 17-18"/>
      <sheetName val="Design of two-way slab"/>
      <sheetName val="Data Road"/>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ata_Base"/>
      <sheetName val="HS final-2"/>
      <sheetName val="int-dia-pvc"/>
      <sheetName val="_5wgdhabfinal00_01"/>
      <sheetName val="Nspt-smp-final-ORIGINAL"/>
      <sheetName val="직매22kv"/>
      <sheetName val="Data-2011-12"/>
      <sheetName val="GM&amp;PM EST- final "/>
      <sheetName val="SPC"/>
      <sheetName val="Pipe line"/>
      <sheetName val="DATA SHEET (6)"/>
      <sheetName val="Lead ST (3)"/>
      <sheetName val="DATA SHEET (7)"/>
      <sheetName val="Intro"/>
      <sheetName val="dlvoid"/>
      <sheetName val="REL"/>
      <sheetName val="Iocount"/>
      <sheetName val="clvrt_data"/>
      <sheetName val="m1"/>
      <sheetName val="labour rates"/>
      <sheetName val="ewst"/>
      <sheetName val="FORM7"/>
      <sheetName val="I-CO"/>
      <sheetName val="leads-c"/>
      <sheetName val=" data sheet "/>
      <sheetName val="pvc-pipe-rates"/>
      <sheetName val="coverpage"/>
      <sheetName val="Bridge Data 2005-06"/>
      <sheetName val="Common_"/>
      <sheetName val="G_R_P"/>
      <sheetName val="PSC_REVISED"/>
      <sheetName val="Watersoft_(2)"/>
      <sheetName val="Lead_statement_ss5"/>
      <sheetName val="SSR_2014-15_Rates"/>
      <sheetName val="Lead_statement"/>
      <sheetName val="FF_WRK"/>
      <sheetName val="Estimate_"/>
      <sheetName val="Main_sheet"/>
      <sheetName val="Revised_rates(SSR_2015-16)"/>
      <sheetName val="11_Habitations"/>
      <sheetName val="final_abstract"/>
      <sheetName val="Staff_Acco_"/>
      <sheetName val="Sheet1_(2)"/>
      <sheetName val="wt_of_CID_joint"/>
      <sheetName val="AC_DAta"/>
      <sheetName val="Pipe_Pilne_MAch"/>
      <sheetName val="Indurhty_2016-17"/>
      <sheetName val="data_existing_do_not_delete"/>
      <sheetName val="Wall_W3"/>
      <sheetName val="sup dat"/>
      <sheetName val="HDPE-pipe-rates"/>
      <sheetName val="Process"/>
      <sheetName val="ssr-rates"/>
      <sheetName val="epm-tsb"/>
      <sheetName val="id_whmr"/>
      <sheetName val="0000000000000"/>
      <sheetName val="l"/>
      <sheetName val="PVC_dia"/>
      <sheetName val="Data_"/>
      <sheetName val="Cul_detail"/>
      <sheetName val="CD Data"/>
      <sheetName val="mas_hab"/>
      <sheetName val="LEAD (2)"/>
      <sheetName val="economic PM"/>
      <sheetName val="PM&amp;GM"/>
      <sheetName val="DI gate-DI"/>
      <sheetName val="DIgate_PVC "/>
      <sheetName val="DetEst"/>
      <sheetName val="Bitumen trunk"/>
      <sheetName val="Feeder"/>
      <sheetName val="R99 etc"/>
      <sheetName val="Trunk unpaved"/>
      <sheetName val="INPUT SHEET"/>
      <sheetName val="RES-PLANNING"/>
      <sheetName val="Macro1"/>
      <sheetName val="AV-BWSC&amp;MS"/>
      <sheetName val="AV_AC"/>
      <sheetName val="pumping main"/>
      <sheetName val="LABOUR RATE"/>
      <sheetName val="Material Rate"/>
      <sheetName val="di_Gate_AC"/>
      <sheetName val="Digate-BWSCP-MS"/>
      <sheetName val="DI_gate_di"/>
      <sheetName val="mlead"/>
      <sheetName val="other rates"/>
      <sheetName val="Qty"/>
      <sheetName val="MRoad data"/>
      <sheetName val="lable I"/>
      <sheetName val="General Abs"/>
      <sheetName val="VCH-SLC"/>
      <sheetName val="Supplier"/>
      <sheetName val="R_Det"/>
      <sheetName val="DI_sluice_PVC"/>
      <sheetName val="SLAB  DATA"/>
      <sheetName val="Output"/>
      <sheetName val="Sector Estimate _ Mylapur"/>
      <sheetName val="sheeet7"/>
      <sheetName val="CT"/>
      <sheetName val="PT"/>
      <sheetName val="SILICATE"/>
      <sheetName val="quarry"/>
      <sheetName val="Road Detail Est."/>
      <sheetName val="bundqty"/>
      <sheetName val="ITB COST"/>
      <sheetName val="PANEL ANNEXURE"/>
      <sheetName val="Detailed"/>
      <sheetName val="hdpe_rates"/>
      <sheetName val="hdpe_wt-r"/>
      <sheetName val="DIgate_PVC"/>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Rohsr"/>
      <sheetName val="Rppl"/>
      <sheetName val="Rofc"/>
      <sheetName val="Rhhc"/>
    </sheetNames>
    <sheetDataSet>
      <sheetData sheetId="0" refreshError="1"/>
      <sheetData sheetId="1" refreshError="1"/>
      <sheetData sheetId="2" refreshError="1">
        <row r="1">
          <cell r="A1" t="str">
            <v>Dia of Pipe(PVC)</v>
          </cell>
          <cell r="B1" t="str">
            <v>Interal Dia</v>
          </cell>
        </row>
        <row r="2">
          <cell r="A2">
            <v>63</v>
          </cell>
          <cell r="B2">
            <v>59.2</v>
          </cell>
        </row>
        <row r="3">
          <cell r="A3">
            <v>75</v>
          </cell>
          <cell r="B3">
            <v>70.599999999999994</v>
          </cell>
        </row>
        <row r="4">
          <cell r="A4">
            <v>90</v>
          </cell>
          <cell r="B4">
            <v>84.8</v>
          </cell>
        </row>
        <row r="5">
          <cell r="A5">
            <v>110</v>
          </cell>
          <cell r="B5">
            <v>104</v>
          </cell>
        </row>
        <row r="6">
          <cell r="A6">
            <v>125</v>
          </cell>
          <cell r="B6">
            <v>118.2</v>
          </cell>
        </row>
        <row r="7">
          <cell r="A7">
            <v>140</v>
          </cell>
          <cell r="B7">
            <v>132.4</v>
          </cell>
        </row>
        <row r="8">
          <cell r="A8">
            <v>160</v>
          </cell>
          <cell r="B8">
            <v>151.4</v>
          </cell>
        </row>
        <row r="9">
          <cell r="A9">
            <v>180</v>
          </cell>
          <cell r="B9">
            <v>170.2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row r="4">
          <cell r="G4" t="str">
            <v>Input Rate</v>
          </cell>
        </row>
        <row r="13">
          <cell r="G13" t="str">
            <v>Input Rate</v>
          </cell>
        </row>
      </sheetData>
      <sheetData sheetId="3" refreshError="1">
        <row r="5">
          <cell r="D5">
            <v>137</v>
          </cell>
        </row>
        <row r="19">
          <cell r="D19">
            <v>156</v>
          </cell>
        </row>
      </sheetData>
      <sheetData sheetId="4" refreshError="1">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
      <sheetName val="GF"/>
      <sheetName val="CS GF"/>
      <sheetName val="CS FF"/>
      <sheetName val="FF"/>
      <sheetName val="SF,"/>
      <sheetName val="ELECT."/>
      <sheetName val="CS ELE."/>
      <sheetName val="BORE WELL"/>
      <sheetName val="WATER SUPPLY "/>
      <sheetName val="CS WS&amp;SA"/>
      <sheetName val="sup dat"/>
      <sheetName val="COMP ABST."/>
      <sheetName val="ABST_"/>
      <sheetName val="CS_GF"/>
      <sheetName val="CS_FF"/>
      <sheetName val="ELECT_"/>
      <sheetName val="CS_ELE_"/>
      <sheetName val="BORE_WELL"/>
      <sheetName val="WATER_SUPPLY_"/>
      <sheetName val="CS_WS&amp;SA"/>
      <sheetName val="sup_dat"/>
      <sheetName val="COMP_ABST_"/>
      <sheetName val="Labour"/>
      <sheetName val="Material"/>
      <sheetName val="Plant &amp;  Machinery"/>
      <sheetName val="pvc_basic"/>
      <sheetName val="Sheet2"/>
      <sheetName val="data"/>
      <sheetName val="p&amp;m"/>
      <sheetName val="Machine"/>
      <sheetName val="RMR"/>
      <sheetName val="Road data"/>
      <sheetName val="Boq"/>
      <sheetName val="maya"/>
      <sheetName val="m"/>
      <sheetName val="ABS"/>
    </sheetNames>
    <sheetDataSet>
      <sheetData sheetId="0">
        <row r="7">
          <cell r="C7">
            <v>14532073.222705038</v>
          </cell>
        </row>
      </sheetData>
      <sheetData sheetId="1"/>
      <sheetData sheetId="2"/>
      <sheetData sheetId="3"/>
      <sheetData sheetId="4"/>
      <sheetData sheetId="5"/>
      <sheetData sheetId="6"/>
      <sheetData sheetId="7"/>
      <sheetData sheetId="8"/>
      <sheetData sheetId="9"/>
      <sheetData sheetId="10"/>
      <sheetData sheetId="11"/>
      <sheetData sheetId="12"/>
      <sheetData sheetId="13">
        <row r="7">
          <cell r="C7">
            <v>14532073.222705038</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Material"/>
      <sheetName val="Plant &amp;  Machinery"/>
      <sheetName val="sup dat"/>
      <sheetName val="RMR"/>
      <sheetName val="Sheet2"/>
      <sheetName val="leads"/>
      <sheetName val="Lead"/>
      <sheetName val="maya"/>
      <sheetName val="ABS"/>
      <sheetName val="pvc_basic"/>
      <sheetName val="section"/>
      <sheetName val="MRATES"/>
      <sheetName val="quarry"/>
      <sheetName val="Data"/>
      <sheetName val="int-Dia"/>
      <sheetName val="habs-list"/>
      <sheetName val="nodes"/>
      <sheetName val="JAWAHAR-hyd-original"/>
      <sheetName val="Road Detail Est."/>
      <sheetName val="Road data"/>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duck_SK_1"/>
      <sheetName val="Part A"/>
      <sheetName val="she"/>
      <sheetName val="estimate"/>
      <sheetName val="Supl.Data"/>
      <sheetName val="Data"/>
      <sheetName val="lead"/>
      <sheetName val="sup dat"/>
      <sheetName val="Labour"/>
      <sheetName val="Material"/>
      <sheetName val="Plant &amp;  Machinery"/>
      <sheetName val="v"/>
      <sheetName val="Data.F8.BTR"/>
      <sheetName val="ABS"/>
      <sheetName val="data existing_do not delete"/>
      <sheetName val="r"/>
      <sheetName val="CD_Data"/>
      <sheetName val="Bill_amt_qty_cc_1"/>
      <sheetName val="Data-Road "/>
      <sheetName val="Side Drains"/>
      <sheetName val="DATA-CD "/>
      <sheetName val="Retaining walls "/>
      <sheetName val="section"/>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Data.F8.BTR"/>
      <sheetName val="Labour"/>
      <sheetName val="Material"/>
      <sheetName val="Plant &amp;  Machinery"/>
      <sheetName val="v"/>
      <sheetName val="ABS"/>
      <sheetName val="Machine"/>
      <sheetName val="sup dat"/>
      <sheetName val="Leads"/>
      <sheetName val="Data o"/>
      <sheetName val="ABS.C.D."/>
      <sheetName val="int-Dia"/>
      <sheetName val="habs-list"/>
      <sheetName val="nodes"/>
      <sheetName val="Sheet2"/>
      <sheetName val="PH data"/>
      <sheetName val="estt"/>
      <sheetName val="MTC-estimate"/>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basic"/>
      <sheetName val="GN-ST-10"/>
      <sheetName val="PRECAST lightconc_II"/>
      <sheetName val="GN_ST_10"/>
      <sheetName val="RMR"/>
      <sheetName val="Friends"/>
      <sheetName val="College Details"/>
      <sheetName val="Personal "/>
      <sheetName val="Office"/>
      <sheetName val="Cleaning &amp; Grubbing"/>
      <sheetName val="CF-det"/>
      <sheetName val="IHC"/>
      <sheetName val="bhilai"/>
      <sheetName val="jidal dam"/>
      <sheetName val="delo"/>
      <sheetName val="fran temp"/>
      <sheetName val="gagan"/>
      <sheetName val="hsbc"/>
      <sheetName val="jeedi"/>
      <sheetName val="kona swit"/>
      <sheetName val="template (8)"/>
      <sheetName val="template (9)"/>
      <sheetName val="OVER HEADS"/>
      <sheetName val="Cover Sheet"/>
      <sheetName val="BOQ REV A"/>
      <sheetName val="BOQ"/>
      <sheetName val="PTB (IO)"/>
      <sheetName val="BMS "/>
      <sheetName val="SPT vs PHI"/>
      <sheetName val="TBAL9697 -group wise  sdpl"/>
      <sheetName val="PIPING"/>
      <sheetName val="八幡"/>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Expenditure plan"/>
      <sheetName val="ORDER BOOKING"/>
      <sheetName val="Design"/>
      <sheetName val="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SITE OVERHEADS"/>
      <sheetName val="labour coeff"/>
      <sheetName val="Site Dev BOQ"/>
      <sheetName val="Sheet3"/>
      <sheetName val="VCH-SLC"/>
      <sheetName val="Supplier"/>
      <sheetName val="SILICATE"/>
      <sheetName val="Costing Upto Mar'11 (2)"/>
      <sheetName val="Tender Summary"/>
      <sheetName val="#REF!"/>
      <sheetName val="Boq Block A"/>
      <sheetName val="OVER_HEADS"/>
      <sheetName val="Cover_Sheet"/>
      <sheetName val="BOQ_REV_A"/>
      <sheetName val="PTB_(IO)"/>
      <sheetName val="BMS_"/>
      <sheetName val="SPT_vs_PHI"/>
      <sheetName val="TBAL9697_-group_wise__sdpl"/>
      <sheetName val="concrete"/>
      <sheetName val="beam-reinft-IIInd floor"/>
      <sheetName val="zone-8"/>
      <sheetName val="MHNO_LEV"/>
      <sheetName val="M-Book for Conc"/>
      <sheetName val="M-Book for FW"/>
      <sheetName val="upa"/>
      <sheetName val="p&amp;m"/>
      <sheetName val="Headings"/>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Meas.-Hotel Part"/>
      <sheetName val="factors"/>
      <sheetName val="dBase"/>
      <sheetName val="List"/>
      <sheetName val="TBAL9697 _group wise  sdpl"/>
      <sheetName val="final abstract"/>
      <sheetName val="Intake"/>
      <sheetName val="scurve calc (2)"/>
      <sheetName val="Direct cost shed A-2 "/>
      <sheetName val="inWords"/>
      <sheetName val="22.12.2011"/>
      <sheetName val="BOQ (2)"/>
      <sheetName val="Contract Night Staff"/>
      <sheetName val="Contract Day Staff"/>
      <sheetName val="Day Shift"/>
      <sheetName val="Night Shift"/>
      <sheetName val="Fee Rate Summary"/>
      <sheetName val="Civil Boq"/>
      <sheetName val="BOQ_Direct_selling cost"/>
      <sheetName val="Sheet2"/>
      <sheetName val="Detail"/>
      <sheetName val="Data"/>
      <sheetName val="Lead"/>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Civil Works"/>
      <sheetName val="공장별판관비배부"/>
      <sheetName val="Build-up"/>
      <sheetName val="St.co.91.5lvl"/>
      <sheetName val="SP Break Up"/>
      <sheetName val="master"/>
      <sheetName val="Meas__Hotel Part"/>
      <sheetName val="INPUT SHEET"/>
      <sheetName val="DataInput"/>
      <sheetName val="DataInput-1"/>
      <sheetName val="DI Rate Analysis"/>
      <sheetName val="Economic RisingMain  Ph-I"/>
      <sheetName val="Fill this out first..."/>
      <sheetName val=" 09.07.10 M顅ᎆ뤀ᨇ԰"/>
      <sheetName val="HVAC"/>
      <sheetName val=" 09.07.10 M顅ᎆ뤀ᨇ԰_缀_"/>
      <sheetName val="IO List"/>
      <sheetName val="Sales &amp; Prod"/>
      <sheetName val="temp"/>
      <sheetName val="GBW"/>
      <sheetName val="HEAD"/>
      <sheetName val="Labour productivity"/>
      <sheetName val=" 09.07.10 M顅ᎆ뤀ᨇ԰?缀?"/>
      <sheetName val="Assumptions"/>
      <sheetName val="MN T.B."/>
      <sheetName val="cash in flow Summary JV "/>
      <sheetName val="water prop."/>
      <sheetName val="GR.slab-reinft"/>
      <sheetName val="Cost Index"/>
      <sheetName val="Staff Acco."/>
      <sheetName val="08.07.10헾】_x0005__x0000__x0000__x0000__x0000_ꎋ"/>
      <sheetName val="3cd Annexure"/>
      <sheetName val="Fin. Assumpt. - Sensitivities"/>
      <sheetName val="Bill 1"/>
      <sheetName val="Bill 2"/>
      <sheetName val="Bill 3"/>
      <sheetName val="Bill 4"/>
      <sheetName val="Bill 5"/>
      <sheetName val="Bill 6"/>
      <sheetName val="Bill 7"/>
      <sheetName val="08.07.10헾】_x0005_????ꎋ"/>
      <sheetName val="section"/>
      <sheetName val="Labour"/>
      <sheetName val="Prelims Breakup"/>
      <sheetName val="B3-B4-B5-B6"/>
      <sheetName val="Costing"/>
      <sheetName val="1.Civil-RA"/>
      <sheetName val="PRELIM5"/>
      <sheetName val="Structure Bills Qty"/>
      <sheetName val="col-reinft1"/>
      <sheetName val="dlvoid"/>
      <sheetName val="F20 Risk Analysis"/>
      <sheetName val="Change Order Log"/>
      <sheetName val="lookups"/>
      <sheetName val="ref"/>
      <sheetName val="Bin"/>
      <sheetName val="2000 MOR"/>
      <sheetName val="estm_mech"/>
      <sheetName val="gen"/>
      <sheetName val="box-12"/>
      <sheetName val="Rate analysis- BOQ 1 "/>
      <sheetName val="Voucher"/>
      <sheetName val="PRECAST_lightconc-II2"/>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SPT_vs_PHI2"/>
      <sheetName val="TBAL9697_-group_wise__sdpl2"/>
      <sheetName val="TAX_BILLS"/>
      <sheetName val="CASH_BILLS"/>
      <sheetName val="LABOUR_BILLS"/>
      <sheetName val="puch_order"/>
      <sheetName val="Sheet1_(2)"/>
      <sheetName val="Quantity_Schedule1"/>
      <sheetName val="Revenue__Schedule_1"/>
      <sheetName val="Balance_works_-_Direct_Cost1"/>
      <sheetName val="Balance_works_-_Indirect_Cost1"/>
      <sheetName val="Fund_Plan1"/>
      <sheetName val="Bill_of_Resources1"/>
      <sheetName val="SITE_OVERHEADS"/>
      <sheetName val="labour_coeff"/>
      <sheetName val="Site_Dev_BOQ"/>
      <sheetName val="Expenditure_plan"/>
      <sheetName val="ORDER_BOOKING"/>
      <sheetName val="Costing_Upto_Mar'11_(2)"/>
      <sheetName val="Tender_Summary"/>
      <sheetName val="beam-reinft-IIInd_floor"/>
      <sheetName val="Prelims_Breakup"/>
      <sheetName val="Boq_Block_A"/>
      <sheetName val="M-Book_for_Conc"/>
      <sheetName val="M-Book_for_FW"/>
      <sheetName val="Project Details.."/>
      <sheetName val=" _x000a_¢_x0002_&amp;_x0000__x0000__x0000_ú5#_x0000__x0000__x0000__x0000__x0000__x0000__x0000_"/>
      <sheetName val=""/>
      <sheetName val="AOR"/>
      <sheetName val=" _x000a_¢_x0002_&amp;???ú5#???????"/>
      <sheetName val="Assumption Inputs"/>
      <sheetName val="Analy_7-10"/>
      <sheetName val="INDIGINEOUS ITEMS "/>
      <sheetName val="Meas_-Hotel_Part"/>
      <sheetName val="22_12_2011"/>
      <sheetName val="BOQ_(2)"/>
      <sheetName val="_24_07_10_RS_&amp;_SECURITY"/>
      <sheetName val="24_07_10_CIVIL_WET"/>
      <sheetName val="sheeet7"/>
      <sheetName val="eq"/>
      <sheetName val="Driveway Beams"/>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Rate Analysis"/>
      <sheetName val="COLUMN"/>
      <sheetName val="SUMMARY(E)"/>
      <sheetName val="COST"/>
      <sheetName val="T-P1, FINISHES WORKING "/>
      <sheetName val="Assumption &amp; Exclusion"/>
      <sheetName val="querries"/>
      <sheetName val="DI_Rate_Analysis"/>
      <sheetName val="Economic_RisingMain__Ph-I"/>
      <sheetName val="08.07.10헾】_x0005_"/>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wordsdata"/>
      <sheetName val="DEINKING(ANNEX 1)"/>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Admin"/>
      <sheetName val="External Doors"/>
      <sheetName val="T&amp;M"/>
      <sheetName val="Eqpmnt Plng"/>
      <sheetName val="Makro1"/>
      <sheetName val="LABOUR RATE"/>
      <sheetName val="Material Rate"/>
      <sheetName val="Final"/>
      <sheetName val="Summary-Price_New"/>
      <sheetName val="AN-2K"/>
      <sheetName val="Switch V16"/>
      <sheetName val="ACS(1)"/>
      <sheetName val="FAS-C(4)"/>
      <sheetName val="CCTV(old)"/>
      <sheetName val="_17_07_10_N_SHIFT_MECH-TANK"/>
      <sheetName val="_17_07_10_RS_&amp;_SECURITY"/>
      <sheetName val="17_07_10_CIVIL_WET"/>
      <sheetName val="_17_07_10_CIVIL"/>
      <sheetName val="_17_07_10_MECH-FAB"/>
      <sheetName val="_17_07_10_MECH-TANK"/>
      <sheetName val="Phase 1"/>
      <sheetName val="Pacakges split"/>
      <sheetName val="L+M"/>
      <sheetName val="Background"/>
      <sheetName val="run"/>
      <sheetName val="Code"/>
      <sheetName val="AutoOpen Stub Data"/>
      <sheetName val="Debits as on 12.04.08"/>
      <sheetName val="Wire"/>
      <sheetName val="RA-markate"/>
      <sheetName val="Cover"/>
      <sheetName val="Data Sheet"/>
      <sheetName val="InputPO_Del"/>
      <sheetName val="BOQ_Direct_selling_cost"/>
      <sheetName val="Grade Slab -1"/>
      <sheetName val="Grade Slab -2"/>
      <sheetName val="Grade slab-3"/>
      <sheetName val="Grade slab -4"/>
      <sheetName val="Grade slab -5"/>
      <sheetName val="Grade slab -6"/>
      <sheetName val="Factor Sheet"/>
      <sheetName val="Cat A Change Control"/>
      <sheetName val="Theo Cons-June'10"/>
      <sheetName val="AFAS "/>
      <sheetName val="RDS &amp; WLD"/>
      <sheetName val="PA System"/>
      <sheetName val="ACC"/>
      <sheetName val="CCTV"/>
      <sheetName val="Server &amp; PAC Room"/>
      <sheetName val="BMS"/>
      <sheetName val="HVAC BOQ"/>
      <sheetName val="08.07.10헾】_x0005_????菈_x0013_"/>
      <sheetName val="08.07.10헾】_x0005__x0000__x0000"/>
      <sheetName val="08.07.10헾】_x0005_____ꎋ"/>
      <sheetName val="FT-05-02IsoBOM"/>
      <sheetName val="Cal"/>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Summary WG"/>
      <sheetName val="detail'02"/>
      <sheetName val="환율"/>
      <sheetName val=" bus bay"/>
      <sheetName val="doq-10"/>
      <sheetName val="doq-I"/>
      <sheetName val="doq 4"/>
      <sheetName val="doq 2"/>
      <sheetName val="analysis"/>
      <sheetName val="pol-60"/>
      <sheetName val="STAFFSCHED "/>
      <sheetName val="FitOutConfCentre"/>
      <sheetName val="India F&amp;S Template"/>
      <sheetName val="Variables"/>
      <sheetName val="  ¢_x0002_&amp;_x0000__x0000__x0000_ú5#_x0000__x0000__x0000__x0000__x0000__x0000__x0000_"/>
      <sheetName val="  ¢_x0002_&amp;???ú5#???????"/>
      <sheetName val="Intro."/>
      <sheetName val="x-items"/>
      <sheetName val="Gate 2"/>
      <sheetName val="Lab"/>
      <sheetName val="SEW4"/>
      <sheetName val="DP"/>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Income Statement"/>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CABLERET"/>
      <sheetName val="Invoice Tracker"/>
      <sheetName val="14.07.10 CIVIL W ["/>
      <sheetName val="14.07.10@^\_x0001_&amp;_x0000__x0000__x0000__x0012_8"/>
      <sheetName val="_x0000__x0000__x0000__x0000__x0000__x0000__x0000_Ü5)_x0000__x001e_bÝ/_x0012_8)_x0000__x0012_6)_x0000_&amp;_x0000__x0000__x0000_&amp;_x0000__x0000__x0000_"/>
      <sheetName val="_x0001__x0000__x0000__x0000_"/>
      <sheetName val="UNIT"/>
      <sheetName val="CCY"/>
      <sheetName val="Deduction of assets"/>
      <sheetName val="d-safe specs"/>
      <sheetName val="starter"/>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Main-Material"/>
      <sheetName val="Form-B"/>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scurve_calc_(2)"/>
      <sheetName val="Contract_Night_Staff"/>
      <sheetName val="Contract_Day_Staff"/>
      <sheetName val="Day_Shift"/>
      <sheetName val="Night_Shift"/>
      <sheetName val="Direct_cost_shed_A-2_"/>
      <sheetName val="Fee_Rate_Summary"/>
      <sheetName val="Civil_Boq"/>
      <sheetName val="22_12_20111"/>
      <sheetName val="BOQ_(2)1"/>
      <sheetName val="INPUT_SHEET"/>
      <sheetName val="final_abstract"/>
      <sheetName val="Meas__Hotel_Part"/>
      <sheetName val="Ave_wtd_rates"/>
      <sheetName val="Material_"/>
      <sheetName val="Labour_&amp;_Plant"/>
      <sheetName val="Cashflow_projection"/>
      <sheetName val="_09_07_10_M顅ᎆ뤀ᨇ԰缀"/>
      <sheetName val="Item-_Compact"/>
      <sheetName val="St_co_91_5lvl"/>
      <sheetName val="Fill_this_out_first___"/>
      <sheetName val="cash_in_flow_Summary_JV_"/>
      <sheetName val="water_prop_"/>
      <sheetName val="GR_slab-reinft"/>
      <sheetName val="Cost_Index"/>
      <sheetName val="Sales_&amp;_Prod"/>
      <sheetName val="IO_List"/>
      <sheetName val="Staff_Acco_"/>
      <sheetName val="08_07_10헾】ꎋ"/>
      <sheetName val="PA-_Consutant_"/>
      <sheetName val="3cd_Annexure"/>
      <sheetName val="DI_Rate_Analysis1"/>
      <sheetName val="Economic_RisingMain__Ph-I1"/>
      <sheetName val="Civil_Works"/>
      <sheetName val="TBAL9697__group_wise__sdpl"/>
      <sheetName val="MN_T_B_"/>
      <sheetName val="SP_Break_Up"/>
      <sheetName val="Labour_productivity"/>
      <sheetName val="_09_07_10_M顅ᎆ뤀ᨇ԰?缀?"/>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Project_Details_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easurements"/>
      <sheetName val="Tables"/>
      <sheetName val="Flooring"/>
      <sheetName val="Ceilings"/>
      <sheetName val="ACAD Finishes"/>
      <sheetName val="Site Details"/>
      <sheetName val="Chair"/>
      <sheetName val="Site Area Statement"/>
      <sheetName val="Doors"/>
      <sheetName val="Estimate"/>
      <sheetName val="Index"/>
      <sheetName val="BOQ LT"/>
      <sheetName val="LMP"/>
      <sheetName val="sc-mar2000"/>
      <sheetName val="B'Sheet"/>
      <sheetName val="Asmp"/>
      <sheetName val="currency"/>
      <sheetName val="BLOCK-A (MEA.SHEET)"/>
      <sheetName val="DSLP"/>
      <sheetName val="Load Details(B2)"/>
      <sheetName val="Works - Quote Sheet"/>
      <sheetName val="MG"/>
      <sheetName val="VALIDATIONS"/>
      <sheetName val="Mat_Cost"/>
      <sheetName val="MASTER_RATE ANALYSIS"/>
      <sheetName val="08.07.10헾】_x0005_??_x0005__x0000__x0000_"/>
      <sheetName val="08.07.10헾】_x0005_??壀&quot;夌&quot;"/>
      <sheetName val="_21_07_10_N_SHIFT_MECH-FA"/>
      <sheetName val="Report"/>
      <sheetName val="Name List"/>
      <sheetName val="B3-B4-B5-_x0006__x0000_"/>
      <sheetName val="_x0000__x0017__x0000__x0012__x0000__x000f__x0000__x0012__x0000__x0013__x0000__x000a__x0000__x001a__x0000__x001b__x0000__x0017__x0000_"/>
      <sheetName val="ᬀᜀሀༀሀ_x0000__x0000__x0000__x0000__x0000__x0000__x0000__x0000__x0000__x0000__x0000__x0000__x0000_"/>
      <sheetName val="#REF"/>
      <sheetName val="CT"/>
      <sheetName val="PT"/>
      <sheetName val="BHANDUP"/>
      <sheetName val="Blr hire"/>
      <sheetName val="PRECAST-conc-AI"/>
      <sheetName val="Miscellan%ous_x0008_civil"/>
      <sheetName val="b`sic"/>
      <sheetName val="PRECAST lig(tconc_II"/>
      <sheetName val="目录"/>
      <sheetName val="F&amp;B"/>
      <sheetName val="Kitchen"/>
      <sheetName val="segment_topsheet"/>
      <sheetName val="Cost Basis"/>
      <sheetName val="CON"/>
      <sheetName val="girder"/>
      <sheetName val="Rocker"/>
      <sheetName val="08.07.10헾】_x0005_??헾⿂_x0005__x0000_"/>
      <sheetName val="08.07.10헾】_x0005_????懇"/>
      <sheetName val=" _¢_x0002_&amp;"/>
      <sheetName val=" _¢_x0002_&amp;___ú5#_______"/>
      <sheetName val="预算"/>
      <sheetName val="電気設備表"/>
      <sheetName val="Projects"/>
      <sheetName val="Project Ignite"/>
      <sheetName val="08.07.10헾】_x0005_??ꮸ⽚_x0005__x0000_"/>
      <sheetName val="08.07.10헾】_x0005_??丵⼽_x0005__x0000_"/>
      <sheetName val="08.07.10헾】_x0005_????癠'"/>
      <sheetName val="Sqn_Abs"/>
      <sheetName val="calcul"/>
      <sheetName val="98Price"/>
      <sheetName val="9"/>
      <sheetName val="Quote Sheet"/>
      <sheetName val="VF Full Recon"/>
      <sheetName val="PITP3 COPY"/>
      <sheetName val="Meas."/>
      <sheetName val="Expenses Actual Vs. Budgeted"/>
      <sheetName val="Col up to plinth"/>
      <sheetName val="Footing"/>
      <sheetName val="Inputs"/>
      <sheetName val="FORM7"/>
      <sheetName val="RCC,Ret. Wall"/>
      <sheetName val="est"/>
      <sheetName val="ancillary"/>
      <sheetName val="Raw Data"/>
      <sheetName val="Revised_2_fc4a"/>
      <sheetName val="Option"/>
      <sheetName val="Construction"/>
      <sheetName val="CPA33-34"/>
      <sheetName val="P&amp;L"/>
      <sheetName val="Paramètres"/>
      <sheetName val="Divers"/>
      <sheetName val="Zuschläge"/>
      <sheetName val=" _x000d_¢_x0002_&amp;_x0000__x0000__x0000_ú5#_x0000__x0000__x0000__x0000__x0000__x0000__x0000_"/>
      <sheetName val="08.07.10헾】_x0005_??헾⽀_x0005__x0000_"/>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08.07.10헾】_x0005_??헾⾑_x0005__x0000_"/>
      <sheetName val="INTRO"/>
      <sheetName val="2.civil-RA"/>
      <sheetName val="08.07.10_x0000__x0000_ⴠ_x0000__x0000__x0000_㭮㢝輜_x0018_"/>
      <sheetName val="Misc. Data"/>
      <sheetName val=" _x000d_¢_x0002_&amp;???ú5#???????"/>
      <sheetName val="Customize Your Invoice"/>
      <sheetName val="Rate analysis civil"/>
      <sheetName val="경비공통"/>
      <sheetName val="Conc&amp;steel-assets"/>
      <sheetName val="STP"/>
      <sheetName val="08.07.10헾】_x0005_??壀$夌$"/>
      <sheetName val="Civil-BOQ"/>
      <sheetName val="Elec-BOQ"/>
      <sheetName val="Plumb-BOQ"/>
      <sheetName val="Lifts &amp; Escal-BOQ"/>
      <sheetName val="FIRE BOQ"/>
      <sheetName val="Costcal"/>
      <sheetName val="Fin. Assumpt. - SensitivitieH"/>
      <sheetName val="C-12"/>
      <sheetName val="Deprec."/>
      <sheetName val="CCTV_EST1"/>
      <sheetName val="KSt - Analysis "/>
      <sheetName val="Section Catalogue"/>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OVER_HEADS4"/>
      <sheetName val="Cover_Sheet4"/>
      <sheetName val="BOQ_REV_A4"/>
      <sheetName val="PTB_(IO)4"/>
      <sheetName val="BMS_4"/>
      <sheetName val="SPT_vs_PHI4"/>
      <sheetName val="TBAL9697_-group_wise__sdpl4"/>
      <sheetName val="TAX_BILLS2"/>
      <sheetName val="CASH_BILLS2"/>
      <sheetName val="LABOUR_BILLS2"/>
      <sheetName val="puch_order2"/>
      <sheetName val="Sheet1_(2)2"/>
      <sheetName val="Quantity_Schedule3"/>
      <sheetName val="Revenue__Schedule_3"/>
      <sheetName val="Balance_works_-_Direct_Cost3"/>
      <sheetName val="Balance_works_-_Indirect_Cost3"/>
      <sheetName val="Fund_Plan3"/>
      <sheetName val="Bill_of_Resources3"/>
      <sheetName val="Expenditure_plan2"/>
      <sheetName val="ORDER_BOOKING2"/>
      <sheetName val="Boq_Block_A2"/>
      <sheetName val="scurve_calc_(2)1"/>
      <sheetName val="Direct_cost_shed_A-2_1"/>
      <sheetName val="SITE_OVERHEADS2"/>
      <sheetName val="labour_coeff2"/>
      <sheetName val="beam-reinft-IIInd_floor2"/>
      <sheetName val="Site_Dev_BOQ2"/>
      <sheetName val="Costing_Upto_Mar'11_(2)2"/>
      <sheetName val="Tender_Summary2"/>
      <sheetName val="M-Book_for_Conc2"/>
      <sheetName val="M-Book_for_FW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Civil_Boq1"/>
      <sheetName val="Meas_-Hotel_Part2"/>
      <sheetName val="BOQ_Direct_selling_cost1"/>
      <sheetName val="22_12_20112"/>
      <sheetName val="Contract_Night_Staff1"/>
      <sheetName val="Contract_Day_Staff1"/>
      <sheetName val="Day_Shift1"/>
      <sheetName val="Night_Shift1"/>
      <sheetName val="BOQ_(2)2"/>
      <sheetName val="F20_Risk_Analysis1"/>
      <sheetName val="Change_Order_Log1"/>
      <sheetName val="2000_MOR1"/>
      <sheetName val="Fee_Rate_Summary1"/>
      <sheetName val="Meas__Hotel_Part1"/>
      <sheetName val="St_co_91_5lvl1"/>
      <sheetName val="Sales_&amp;_Prod1"/>
      <sheetName val="final_abstract1"/>
      <sheetName val="INPUT_SHEET1"/>
      <sheetName val="_09_07_10_M顅ᎆ뤀ᨇ԰?缀?1"/>
      <sheetName val="DI_Rate_Analysis2"/>
      <sheetName val="Economic_RisingMain__Ph-I2"/>
      <sheetName val="Fill_this_out_first___1"/>
      <sheetName val="Ave_wtd_rates1"/>
      <sheetName val="Material_1"/>
      <sheetName val="Labour_&amp;_Plant1"/>
      <sheetName val="SP_Break_Up1"/>
      <sheetName val="IO_List1"/>
      <sheetName val="Cashflow_projection1"/>
      <sheetName val="PA-_Consutant_1"/>
      <sheetName val="Item-_Compact1"/>
      <sheetName val="Civil_Works1"/>
      <sheetName val="TBAL9697__group_wise__sdpl1"/>
      <sheetName val="Labour_productivity1"/>
      <sheetName val="Cost_Index1"/>
      <sheetName val="cash_in_flow_Summary_JV_1"/>
      <sheetName val="water_prop_1"/>
      <sheetName val="GR_slab-reinft1"/>
      <sheetName val="Structure_Bills_Qty1"/>
      <sheetName val="MN_T_B_1"/>
      <sheetName val="Staff_Acco_1"/>
      <sheetName val="Driveway_Beams1"/>
      <sheetName val="Rate_analysis-_BOQ_1_1"/>
      <sheetName val="INDIGINEOUS_ITEMS_1"/>
      <sheetName val="Project_Details__1"/>
      <sheetName val="Prelims_Breakup2"/>
      <sheetName val="3cd_Annexure1"/>
      <sheetName val="Fin__Assumpt__-_Sensitivities1"/>
      <sheetName val="Bill_11"/>
      <sheetName val="Bill_21"/>
      <sheetName val="Bill_31"/>
      <sheetName val="Bill_41"/>
      <sheetName val="Bill_51"/>
      <sheetName val="Bill_61"/>
      <sheetName val="Bill_71"/>
      <sheetName val="Rate_Analysis1"/>
      <sheetName val="_09_07_10_M顅ᎆ뤀ᨇ԰1"/>
      <sheetName val="_09_07_10_M顅ᎆ뤀ᨇ԰_缀_1"/>
      <sheetName val="1_Civil-RA1"/>
      <sheetName val="Grade_Slab_-11"/>
      <sheetName val="Grade_Slab_-21"/>
      <sheetName val="Grade_slab-31"/>
      <sheetName val="Grade_slab_-41"/>
      <sheetName val="Grade_slab_-51"/>
      <sheetName val="Grade_slab_-61"/>
      <sheetName val="Phase_11"/>
      <sheetName val="Pacakges_split1"/>
      <sheetName val="T-P1,_FINISHES_WORKING_1"/>
      <sheetName val="Assumption_&amp;_Exclusion1"/>
      <sheetName val="Summary_WG"/>
      <sheetName val="Debits_as_on_12_04_08"/>
      <sheetName val="Assumption_Inputs1"/>
      <sheetName val="AutoOpen_Stub_Data1"/>
      <sheetName val="Eqpmnt_Plng1"/>
      <sheetName val="DEINKING(ANNEX_1)1"/>
      <sheetName val="Data_Sheet"/>
      <sheetName val="External_Doors1"/>
      <sheetName val="Deduction_of_assets"/>
      <sheetName val="STAFFSCHED_"/>
      <sheetName val="LABOUR_RATE1"/>
      <sheetName val="Material_Rate1"/>
      <sheetName val="Switch_V161"/>
      <sheetName val="India_F&amp;S_Template"/>
      <sheetName val="_bus_bay"/>
      <sheetName val="doq_4"/>
      <sheetName val="doq_2"/>
      <sheetName val="AFAS_"/>
      <sheetName val="RDS_&amp;_WLD"/>
      <sheetName val="PA_System"/>
      <sheetName val="Server_&amp;_PAC_Room"/>
      <sheetName val="HVAC_BOQ"/>
      <sheetName val="Cat_A_Change_Control1"/>
      <sheetName val="14_07_10@&amp;Ò:"/>
      <sheetName val="14_07_10Á&amp;î&lt;"/>
      <sheetName val="¸:;b+/î&lt;î:&amp;&amp;"/>
      <sheetName val="__¢&amp;ú5#"/>
      <sheetName val="__¢&amp;???ú5#???????"/>
      <sheetName val="Factor_Sheet1"/>
      <sheetName val="Theo_Cons-June'10"/>
      <sheetName val="11B_"/>
      <sheetName val="ACAD_Finishes"/>
      <sheetName val="Site_Details"/>
      <sheetName val="Site_Area_Statement"/>
      <sheetName val="Blr_hire"/>
      <sheetName val="d-safe_specs"/>
      <sheetName val="Miscellan%ouscivil"/>
      <sheetName val="PRECAST_lig(tconc_II"/>
      <sheetName val="08_07_10헾】????菈"/>
      <sheetName val="08_07_10헾】_x0000"/>
      <sheetName val="08_07_10헾】____ꎋ"/>
      <sheetName val="Quote_Sheet"/>
      <sheetName val="Invoice_Tracker"/>
      <sheetName val="RCC,Ret__Wall"/>
      <sheetName val="MASTER_RATE_ANALYSIS"/>
      <sheetName val="PRECAST_lightconc-II5"/>
      <sheetName val="PRECAST_lightconc_II5"/>
      <sheetName val="Cleaning_&amp;_Grubbing5"/>
      <sheetName val="College_Details5"/>
      <sheetName val="Personal_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Expenditure_plan3"/>
      <sheetName val="ORDER_BOOKING3"/>
      <sheetName val="beam-reinft-IIInd_floor3"/>
      <sheetName val="M-Book_for_Conc3"/>
      <sheetName val="M-Book_for_FW3"/>
      <sheetName val="TAX_BILLS3"/>
      <sheetName val="CASH_BILLS3"/>
      <sheetName val="LABOUR_BILLS3"/>
      <sheetName val="puch_order3"/>
      <sheetName val="Sheet1_(2)3"/>
      <sheetName val="Boq_Block_A3"/>
      <sheetName val="SITE_OVERHEADS3"/>
      <sheetName val="labour_coeff3"/>
      <sheetName val="Site_Dev_BOQ3"/>
      <sheetName val="Costing_Upto_Mar'11_(2)3"/>
      <sheetName val="Tender_Summary3"/>
      <sheetName val="BOQ_(2)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scurve_calc_(2)2"/>
      <sheetName val="Meas_-Hotel_Part3"/>
      <sheetName val="BOQ_Direct_selling_cost2"/>
      <sheetName val="Contract_Night_Staff2"/>
      <sheetName val="Contract_Day_Staff2"/>
      <sheetName val="Day_Shift2"/>
      <sheetName val="Night_Shift2"/>
      <sheetName val="Direct_cost_shed_A-2_2"/>
      <sheetName val="final_abstract2"/>
      <sheetName val="Fee_Rate_Summary2"/>
      <sheetName val="Civil_Boq2"/>
      <sheetName val="22_12_20113"/>
      <sheetName val="Ave_wtd_rates2"/>
      <sheetName val="Material_2"/>
      <sheetName val="Labour_&amp;_Plant2"/>
      <sheetName val="Cashflow_projection2"/>
      <sheetName val="Item-_Compact2"/>
      <sheetName val="PA-_Consutant_2"/>
      <sheetName val="Meas__Hotel_Part2"/>
      <sheetName val="St_co_91_5lvl2"/>
      <sheetName val="Sales_&amp;_Prod2"/>
      <sheetName val="INPUT_SHEET2"/>
      <sheetName val="Civil_Works2"/>
      <sheetName val="SP_Break_Up2"/>
      <sheetName val="TBAL9697__group_wise__sdpl2"/>
      <sheetName val="IO_List2"/>
      <sheetName val="DI_Rate_Analysis3"/>
      <sheetName val="Economic_RisingMain__Ph-I3"/>
      <sheetName val="Fill_this_out_first___2"/>
      <sheetName val="Prelims_Breakup3"/>
      <sheetName val="Labour_productivity2"/>
      <sheetName val="MN_T_B_2"/>
      <sheetName val="_09_07_10_M顅ᎆ뤀ᨇ԰?缀?2"/>
      <sheetName val="cash_in_flow_Summary_JV_2"/>
      <sheetName val="water_prop_2"/>
      <sheetName val="GR_slab-reinft2"/>
      <sheetName val="Cost_Index2"/>
      <sheetName val="Staff_Acco_2"/>
      <sheetName val="Project_Details__2"/>
      <sheetName val="Rate_analysis-_BOQ_1_2"/>
      <sheetName val="BOQ_LT"/>
      <sheetName val="14_07_10_CIVIL_W ["/>
      <sheetName val="Income_Statement"/>
      <sheetName val="BLOCK-A_(MEA_SHEET)"/>
      <sheetName val="Load_Details(B2)"/>
      <sheetName val="Works_-_Quote_Sheet"/>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Fin. Assumpt. - Sensitivitie"/>
      <sheetName val="R.A."/>
      <sheetName val="Publicbuilding"/>
      <sheetName val="grid"/>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08.07.10헾】_x0005_??헾　_x0005__x0000_"/>
      <sheetName val="공사비 내역 (가)"/>
      <sheetName val="CIF COST ITEM"/>
      <sheetName val="DOOR-WIND"/>
      <sheetName val="Form 6"/>
      <sheetName val="Cash Flow Input Data_ISC"/>
      <sheetName val="Interface_SC"/>
      <sheetName val="Calc_ISC"/>
      <sheetName val="Calc_SC"/>
      <sheetName val="Interface_ISC"/>
      <sheetName val="GD"/>
      <sheetName val="beam-reinft-machine rm"/>
      <sheetName val="precast RC element"/>
      <sheetName val="SOR"/>
      <sheetName val="_22_07_10_MECH-FþÕ"/>
      <sheetName val="08.07.10 CIVIՌ_x0000_缀_x0000__x0000_"/>
      <sheetName val="BLK2"/>
      <sheetName val="BLK3"/>
      <sheetName val="E &amp; R"/>
      <sheetName val="radar"/>
      <sheetName val="UG"/>
      <sheetName val="CPIPE2"/>
      <sheetName val="Material&amp;equipment"/>
      <sheetName val="_ ¢&amp;ú5#"/>
      <sheetName val="_ ¢&amp;???ú5#???????"/>
      <sheetName val="Codes"/>
      <sheetName val=" _x000a_¢_x0002_&amp;_x0000__x0000_"/>
      <sheetName val="14.07.10@"/>
      <sheetName val="14.07.10Á_x000c__x0003_&amp;"/>
      <sheetName val="08.07.10헾】_x0005_____菈_x0013_"/>
      <sheetName val="  ¢_x0002_&amp;"/>
      <sheetName val="  ¢_x0002_&amp;___ú5#_______"/>
      <sheetName val="14.07.10 CIVIL W _"/>
      <sheetName val="14.07.10@^__x0001_&amp;"/>
      <sheetName val="_x0001_"/>
      <sheetName val="abst-of -cost"/>
      <sheetName val="_x0000__x0017__x0000__x0012__x0000__x000f__x0000__x0012__x0000__x0013__x0000_ _x0000__x001a__x0000__x001b__x0000__x0017__x0000_"/>
      <sheetName val="PROCTOR"/>
      <sheetName val="ETC Plant Cost"/>
      <sheetName val="Con0304"/>
      <sheetName val="Array"/>
      <sheetName val="Array (2)"/>
      <sheetName val="Guide"/>
      <sheetName val="PIPELINE"/>
      <sheetName val="CIVIL"/>
      <sheetName val="08.07.10헾】_x0005_??苈ô헾⼤"/>
      <sheetName val="RA BILL - 1"/>
      <sheetName val="Tax Inv"/>
      <sheetName val="Tax Inv (Client)"/>
      <sheetName val="LEVEL SHEET"/>
      <sheetName val="Eqpmnt Pln_x0000_"/>
      <sheetName val="Eqpmnt PlnH"/>
      <sheetName val="Eqpmnt PlnÄ"/>
      <sheetName val="Master data"/>
      <sheetName val="Footing "/>
      <sheetName val="MS Loan repayments"/>
      <sheetName val="Detail In Door Stad"/>
      <sheetName val="월선수금"/>
      <sheetName val="Basement Budget"/>
      <sheetName val="RES-PLANNING"/>
      <sheetName val=" _¢_x0002_&amp;_x0000__x0000__x0000"/>
      <sheetName val="PROG_DATA"/>
      <sheetName val="Input"/>
      <sheetName val="basdat"/>
      <sheetName val="maing1"/>
      <sheetName val="S1BOQ"/>
      <sheetName val="WORK TABLE"/>
      <sheetName val="TEXT"/>
      <sheetName val="sept-plan"/>
      <sheetName val="VF_Full_Recon"/>
      <sheetName val="PITP3_COPY"/>
      <sheetName val="Meas_"/>
      <sheetName val="Cost_Basis"/>
      <sheetName val="08_07_10헾】??헾⿂"/>
      <sheetName val="08_07_10헾】????懇"/>
      <sheetName val="Expenses_Actual_Vs__Budgeted"/>
      <sheetName val="Col_up_to_plinth"/>
      <sheetName val="B3-B4-B5-"/>
      <sheetName val="_x000a_"/>
      <sheetName val="3cd_Annexure2"/>
      <sheetName val="Fin__Assumpt__-_Sensitivities2"/>
      <sheetName val="Bill_12"/>
      <sheetName val="Bill_22"/>
      <sheetName val="Bill_32"/>
      <sheetName val="Bill_42"/>
      <sheetName val="Bill_52"/>
      <sheetName val="Bill_62"/>
      <sheetName val="Bill_72"/>
      <sheetName val="INDIGINEOUS_ITEMS_2"/>
      <sheetName val="_09_07_10_M顅ᎆ뤀ᨇ԰2"/>
      <sheetName val="_09_07_10_M顅ᎆ뤀ᨇ԰_缀_2"/>
      <sheetName val="1_Civil-RA2"/>
      <sheetName val="F20_Risk_Analysis2"/>
      <sheetName val="Change_Order_Log2"/>
      <sheetName val="2000_MOR2"/>
      <sheetName val="Structure_Bills_Qty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sheet6"/>
      <sheetName val="7 Other Costs"/>
      <sheetName val="Vind - BtB"/>
      <sheetName val="inter"/>
      <sheetName val="foot-slab reinft"/>
      <sheetName val="General Input"/>
      <sheetName val="08_07_10헾】"/>
      <sheetName val="08_07_10헾】??ꮸ⽚"/>
      <sheetName val="08_07_10헾】??丵⼽"/>
      <sheetName val="08_07_10헾】????癠'"/>
      <sheetName val="08_07_10헾】??헾⽀"/>
      <sheetName val="__¢&amp;"/>
      <sheetName val="__¢&amp;___ú5#_______"/>
      <sheetName val="08_07_10헾】??헾⾑"/>
      <sheetName val="ᬀᜀሀༀሀ"/>
      <sheetName val="Misc__Data"/>
      <sheetName val="Intro_"/>
      <sheetName val="Gate_2"/>
      <sheetName val="Name_List"/>
      <sheetName val="Project_Ignite"/>
      <sheetName val="Customize_Your_Invoice"/>
      <sheetName val="08_07_10헾】??壀$夌$"/>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SALA-002"/>
      <sheetName val="OpTrack"/>
      <sheetName val="Erection"/>
      <sheetName val="PointNo.5"/>
      <sheetName val="Progress"/>
      <sheetName val="Form_6"/>
      <sheetName val="Lifts_&amp;_Escal-BOQ"/>
      <sheetName val="FIRE_BOQ"/>
      <sheetName val="dummy"/>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Form_61"/>
      <sheetName val="Lifts_&amp;_Escal-BOQ1"/>
      <sheetName val="FIRE_BOQ1"/>
      <sheetName val="Rate_analysis_civil"/>
      <sheetName val="Fin__Assumpt__-_Sensitivitie"/>
      <sheetName val="Deprec_"/>
      <sheetName val="Deprec_1"/>
      <sheetName val="R_A_"/>
      <sheetName val="Combined Results "/>
      <sheetName val="Cashflow"/>
      <sheetName val="Deprec_2"/>
      <sheetName val="Form_62"/>
      <sheetName val="Lifts_&amp;_Escal-BOQ2"/>
      <sheetName val="FIRE_BOQ2"/>
      <sheetName val="ST CODE"/>
      <sheetName val="Keyword"/>
      <sheetName val="SALE&amp;COST"/>
      <sheetName val="Balustrade"/>
      <sheetName val="Varthur 1"/>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Temporary"/>
      <sheetName val="Cable Data"/>
      <sheetName val="Sheet"/>
      <sheetName val=" _x000a_¢_x0002_&amp;"/>
      <sheetName val=" "/>
      <sheetName val="  ¢_x0002_&amp;_x0000__x0000_"/>
      <sheetName val="Jafiliya"/>
      <sheetName val="Oud Metha"/>
      <sheetName val="Port Saeed"/>
      <sheetName val="Al Wasl"/>
      <sheetName val="Zabeel"/>
      <sheetName val="œheet3"/>
      <sheetName val="P-II_Cement_Reconkiliation2"/>
      <sheetName val="old_serial no."/>
      <sheetName val="tot_ass_9697"/>
      <sheetName val="ABB"/>
      <sheetName val="GE"/>
      <sheetName val="SC Cost MAR 02"/>
      <sheetName val="TBEAM"/>
      <sheetName val="PriceSummary"/>
      <sheetName val="HK"/>
      <sheetName val="Calendar"/>
      <sheetName val="GEN_LOOKUPS"/>
      <sheetName val="Ring Details"/>
      <sheetName val="_x0017__x0000__x0012__x0000__x000f__x0000__x0012__x0000__x0013__x0000__x001a__x0000__x0013__x0000__x000b__x0000__x0006__x0000__x0011__x0000__x0010__x0000__x0007__x0000__x0003__x0000__x0003_"/>
      <sheetName val="wordsdatþ"/>
      <sheetName val="w't table"/>
      <sheetName val=" 09.07.10 M顅ᎆ뤀ᨇ԰_x0000_v喐"/>
      <sheetName val=" 09.07.10 M顅ᎆ뤀ᨇ԰_x0000_È盰"/>
      <sheetName val="MFG"/>
      <sheetName val="Equipment Master"/>
      <sheetName val="Material Master"/>
      <sheetName val="Contract Status"/>
      <sheetName val="Basis"/>
      <sheetName val="FINOLEX"/>
      <sheetName val="Sheet7"/>
      <sheetName val="macros"/>
      <sheetName val="Material List "/>
      <sheetName val="Shuttering Material"/>
      <sheetName val="Reinforcement"/>
      <sheetName val="Pilling_24"/>
      <sheetName val="Steel-Circular"/>
      <sheetName val="BOM"/>
      <sheetName val="measure"/>
      <sheetName val="WORD"/>
      <sheetName val="Forecast"/>
      <sheetName val="Database"/>
      <sheetName val="Abstract"/>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08.07.10헾】_x0005____x0005_"/>
      <sheetName val="08.07.10헾】_x0005___壀&quot;夌&quot;"/>
      <sheetName val="08.07.10헾】_x0005___헾⿂_x0005_"/>
      <sheetName val="08.07.10헾】_x0005___ꮸ⽚_x0005_"/>
      <sheetName val="08.07.10헾】_x0005_____懇"/>
      <sheetName val="08.07.10헾】_x0005___丵⼽_x0005_"/>
      <sheetName val="08.07.10헾】_x0005_____癠_"/>
      <sheetName val="08.07.10헾】_x0005___헾⽀_x0005_"/>
      <sheetName val="08.07.10헾】_x0005___헾⾑_x0005_"/>
      <sheetName val="B3-B4-B5-_x0006_"/>
      <sheetName val="08.07.10헾】_x0005___壀$夌$"/>
      <sheetName val="08.07.10"/>
      <sheetName val="08.07.10 CIVIՌ"/>
      <sheetName val="14_07_10@&amp;Ò_"/>
      <sheetName val="¸_;b+_î&lt;î_&amp;&amp;"/>
      <sheetName val="14_07_10_CIVIL_W _"/>
      <sheetName val="08_07_10헾】____菈"/>
      <sheetName val="08_07_10헾】__"/>
      <sheetName val="14_07_10@^_&amp;8"/>
      <sheetName val="Ü5)bÝ_8)6)&amp;&amp;"/>
      <sheetName val="08_07_10헾】__壀&quot;夌&quot;"/>
      <sheetName val="08.07.10헾】_x0005___헾　_x0005_"/>
      <sheetName val="Model"/>
      <sheetName val="CONSTRUCTION COMPONENT"/>
      <sheetName val=" _x000a_¢_x0002_&amp;___ú5#_______"/>
      <sheetName val="14.07.10@_x0000__x0003_&amp;_x0000"/>
      <sheetName val="_x0000__x0000__x0000__x0000__x0"/>
      <sheetName val="14.07.10Á_x000c__x0003_&amp;_x0000"/>
      <sheetName val="  ¢_x0002_&amp;_x0000__x0000__x0000"/>
      <sheetName val="08.07.10헾】_x0005____x0005__x00"/>
      <sheetName val=" _x000d_¢_x0002_&amp;_x0000__x0000_"/>
      <sheetName val=" _x000d_¢_x0002_&amp;___ú5#_______"/>
      <sheetName val="__x000a_¢&amp;___ú5#_______"/>
      <sheetName val="14.07.10@^__x0001_&amp;_x0000__x000"/>
      <sheetName val="08.07.10헾】_x0005___헾⿂_x0005__x"/>
      <sheetName val="08.07.10헾】_x0005___ꮸ⽚_x0005__x"/>
      <sheetName val="08.07.10헾】_x0005___丵⼽_x0005__x"/>
      <sheetName val="08.07.10헾】_x0005___헾⽀_x0005__x"/>
      <sheetName val="_x0000__x0017__x0000__x0012__x0"/>
      <sheetName val="ᬀᜀሀༀሀ_x0000__x0000__x0000__x000"/>
      <sheetName val="08.07.10헾】_x0005___헾⾑_x0005__x"/>
      <sheetName val="08.07.10_x0000__x0000_ⴠ_x0000__"/>
      <sheetName val="08.07.10 CIVIՌ_x0000_缀_x0000__x"/>
      <sheetName val="08.07.10헾】_x0005___헾　_x0005__x"/>
      <sheetName val="_ ¢&amp;___ú5#_______"/>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Summary output"/>
      <sheetName val="08.07.10헾】_x0005_?︀ᇕ԰_x0000_缀"/>
      <sheetName val="08.07.10헾】_x0005_?蠄ሹꠀ䁮_xdc02_"/>
      <sheetName val="08.07.10헾】_x0005_?/_x0000_退Ý_x0000_"/>
      <sheetName val="08.07.10헾】_x0005_?蠌ሹ⠀䁫_xdc02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collections plan 0401"/>
      <sheetName val="reference"/>
      <sheetName val="DataSheet"/>
      <sheetName val="Variations"/>
      <sheetName val="Criteria"/>
      <sheetName val="08.07.10_x0000__x0000_쪸_x0000__x0000__x0000_㱗褰譬'"/>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TB COST"/>
      <sheetName val="Interior"/>
      <sheetName val="Electrical"/>
      <sheetName val="Mechanical"/>
      <sheetName val="Fire Hydrant"/>
      <sheetName val="Material Spec."/>
      <sheetName val="Terms &amp; conditions"/>
      <sheetName val="banilad"/>
      <sheetName val="Mactan"/>
      <sheetName val="Mandaue"/>
      <sheetName val="cover page"/>
      <sheetName val="DM tANK Allow"/>
      <sheetName val="CMSBM"/>
      <sheetName val="CIF_COST_ITEM"/>
      <sheetName val="Adimi bldg"/>
      <sheetName val="Pump House"/>
      <sheetName val="Fuel Regu Station"/>
      <sheetName val="0200 Siteworks"/>
      <sheetName val="08.07.10헾】_x0005_??睮は_x0005__x0000_"/>
      <sheetName val="BBS-Residential"/>
      <sheetName val="MSU"/>
    </sheetNames>
    <sheetDataSet>
      <sheetData sheetId="0">
        <row r="19">
          <cell r="J19">
            <v>1.0499999999999999E-3</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ow r="19">
          <cell r="J19">
            <v>1.0499999999999999E-3</v>
          </cell>
        </row>
      </sheetData>
      <sheetData sheetId="652" refreshError="1"/>
      <sheetData sheetId="653">
        <row r="19">
          <cell r="J19">
            <v>1.0499999999999999E-3</v>
          </cell>
        </row>
      </sheetData>
      <sheetData sheetId="654">
        <row r="19">
          <cell r="J19">
            <v>1.0499999999999999E-3</v>
          </cell>
        </row>
      </sheetData>
      <sheetData sheetId="655">
        <row r="19">
          <cell r="J19">
            <v>1.0499999999999999E-3</v>
          </cell>
        </row>
      </sheetData>
      <sheetData sheetId="656">
        <row r="19">
          <cell r="J19">
            <v>1.0499999999999999E-3</v>
          </cell>
        </row>
      </sheetData>
      <sheetData sheetId="657">
        <row r="19">
          <cell r="J19">
            <v>1.0499999999999999E-3</v>
          </cell>
        </row>
      </sheetData>
      <sheetData sheetId="658">
        <row r="19">
          <cell r="J19">
            <v>1.0499999999999999E-3</v>
          </cell>
        </row>
      </sheetData>
      <sheetData sheetId="659">
        <row r="19">
          <cell r="J19">
            <v>1.0499999999999999E-3</v>
          </cell>
        </row>
      </sheetData>
      <sheetData sheetId="660">
        <row r="19">
          <cell r="J19">
            <v>1.0499999999999999E-3</v>
          </cell>
        </row>
      </sheetData>
      <sheetData sheetId="661">
        <row r="19">
          <cell r="J19">
            <v>1.0499999999999999E-3</v>
          </cell>
        </row>
      </sheetData>
      <sheetData sheetId="662">
        <row r="19">
          <cell r="J19">
            <v>1.0499999999999999E-3</v>
          </cell>
        </row>
      </sheetData>
      <sheetData sheetId="663">
        <row r="19">
          <cell r="J19">
            <v>1.0499999999999999E-3</v>
          </cell>
        </row>
      </sheetData>
      <sheetData sheetId="664">
        <row r="19">
          <cell r="J19">
            <v>1.0499999999999999E-3</v>
          </cell>
        </row>
      </sheetData>
      <sheetData sheetId="665">
        <row r="19">
          <cell r="J19">
            <v>1.0499999999999999E-3</v>
          </cell>
        </row>
      </sheetData>
      <sheetData sheetId="666">
        <row r="19">
          <cell r="J19">
            <v>1.0499999999999999E-3</v>
          </cell>
        </row>
      </sheetData>
      <sheetData sheetId="667">
        <row r="19">
          <cell r="J19">
            <v>1.0499999999999999E-3</v>
          </cell>
        </row>
      </sheetData>
      <sheetData sheetId="668">
        <row r="19">
          <cell r="J19">
            <v>1.0499999999999999E-3</v>
          </cell>
        </row>
      </sheetData>
      <sheetData sheetId="669">
        <row r="19">
          <cell r="J19">
            <v>1.0499999999999999E-3</v>
          </cell>
        </row>
      </sheetData>
      <sheetData sheetId="670">
        <row r="19">
          <cell r="J19">
            <v>1.0499999999999999E-3</v>
          </cell>
        </row>
      </sheetData>
      <sheetData sheetId="671">
        <row r="19">
          <cell r="J19">
            <v>1.0499999999999999E-3</v>
          </cell>
        </row>
      </sheetData>
      <sheetData sheetId="672">
        <row r="19">
          <cell r="J19">
            <v>1.0499999999999999E-3</v>
          </cell>
        </row>
      </sheetData>
      <sheetData sheetId="673">
        <row r="19">
          <cell r="J19">
            <v>1.0499999999999999E-3</v>
          </cell>
        </row>
      </sheetData>
      <sheetData sheetId="674">
        <row r="19">
          <cell r="J19">
            <v>1.0499999999999999E-3</v>
          </cell>
        </row>
      </sheetData>
      <sheetData sheetId="675">
        <row r="19">
          <cell r="J19">
            <v>1.0499999999999999E-3</v>
          </cell>
        </row>
      </sheetData>
      <sheetData sheetId="676">
        <row r="19">
          <cell r="J19">
            <v>1.0499999999999999E-3</v>
          </cell>
        </row>
      </sheetData>
      <sheetData sheetId="677">
        <row r="19">
          <cell r="J19">
            <v>1.0499999999999999E-3</v>
          </cell>
        </row>
      </sheetData>
      <sheetData sheetId="678">
        <row r="19">
          <cell r="J19">
            <v>1.0499999999999999E-3</v>
          </cell>
        </row>
      </sheetData>
      <sheetData sheetId="679">
        <row r="19">
          <cell r="J19">
            <v>1.0499999999999999E-3</v>
          </cell>
        </row>
      </sheetData>
      <sheetData sheetId="680">
        <row r="19">
          <cell r="J19">
            <v>1.0499999999999999E-3</v>
          </cell>
        </row>
      </sheetData>
      <sheetData sheetId="681">
        <row r="19">
          <cell r="J19">
            <v>1.0499999999999999E-3</v>
          </cell>
        </row>
      </sheetData>
      <sheetData sheetId="682">
        <row r="19">
          <cell r="J19">
            <v>1.0499999999999999E-3</v>
          </cell>
        </row>
      </sheetData>
      <sheetData sheetId="683">
        <row r="19">
          <cell r="J19">
            <v>1.0499999999999999E-3</v>
          </cell>
        </row>
      </sheetData>
      <sheetData sheetId="684">
        <row r="19">
          <cell r="J19">
            <v>1.0499999999999999E-3</v>
          </cell>
        </row>
      </sheetData>
      <sheetData sheetId="685">
        <row r="19">
          <cell r="J19">
            <v>1.0499999999999999E-3</v>
          </cell>
        </row>
      </sheetData>
      <sheetData sheetId="686">
        <row r="19">
          <cell r="J19">
            <v>1.0499999999999999E-3</v>
          </cell>
        </row>
      </sheetData>
      <sheetData sheetId="687">
        <row r="19">
          <cell r="J19">
            <v>1.0499999999999999E-3</v>
          </cell>
        </row>
      </sheetData>
      <sheetData sheetId="688">
        <row r="19">
          <cell r="J19">
            <v>1.0499999999999999E-3</v>
          </cell>
        </row>
      </sheetData>
      <sheetData sheetId="689">
        <row r="19">
          <cell r="J19">
            <v>1.0499999999999999E-3</v>
          </cell>
        </row>
      </sheetData>
      <sheetData sheetId="690">
        <row r="19">
          <cell r="J19">
            <v>1.0499999999999999E-3</v>
          </cell>
        </row>
      </sheetData>
      <sheetData sheetId="691">
        <row r="19">
          <cell r="J19">
            <v>1.0499999999999999E-3</v>
          </cell>
        </row>
      </sheetData>
      <sheetData sheetId="692">
        <row r="19">
          <cell r="J19">
            <v>1.0499999999999999E-3</v>
          </cell>
        </row>
      </sheetData>
      <sheetData sheetId="693">
        <row r="19">
          <cell r="J19">
            <v>1.0499999999999999E-3</v>
          </cell>
        </row>
      </sheetData>
      <sheetData sheetId="694">
        <row r="19">
          <cell r="J19">
            <v>1.0499999999999999E-3</v>
          </cell>
        </row>
      </sheetData>
      <sheetData sheetId="695">
        <row r="19">
          <cell r="J19">
            <v>1.0499999999999999E-3</v>
          </cell>
        </row>
      </sheetData>
      <sheetData sheetId="696">
        <row r="19">
          <cell r="J19">
            <v>1.0499999999999999E-3</v>
          </cell>
        </row>
      </sheetData>
      <sheetData sheetId="697">
        <row r="19">
          <cell r="J19">
            <v>1.0499999999999999E-3</v>
          </cell>
        </row>
      </sheetData>
      <sheetData sheetId="698">
        <row r="19">
          <cell r="J19">
            <v>1.0499999999999999E-3</v>
          </cell>
        </row>
      </sheetData>
      <sheetData sheetId="699">
        <row r="19">
          <cell r="J19">
            <v>1.0499999999999999E-3</v>
          </cell>
        </row>
      </sheetData>
      <sheetData sheetId="700">
        <row r="19">
          <cell r="J19">
            <v>1.0499999999999999E-3</v>
          </cell>
        </row>
      </sheetData>
      <sheetData sheetId="701">
        <row r="19">
          <cell r="J19">
            <v>1.0499999999999999E-3</v>
          </cell>
        </row>
      </sheetData>
      <sheetData sheetId="702">
        <row r="19">
          <cell r="J19">
            <v>1.0499999999999999E-3</v>
          </cell>
        </row>
      </sheetData>
      <sheetData sheetId="703">
        <row r="19">
          <cell r="J19">
            <v>1.0499999999999999E-3</v>
          </cell>
        </row>
      </sheetData>
      <sheetData sheetId="704">
        <row r="19">
          <cell r="J19">
            <v>1.0499999999999999E-3</v>
          </cell>
        </row>
      </sheetData>
      <sheetData sheetId="705">
        <row r="19">
          <cell r="J19">
            <v>1.0499999999999999E-3</v>
          </cell>
        </row>
      </sheetData>
      <sheetData sheetId="706">
        <row r="19">
          <cell r="J19">
            <v>1.0499999999999999E-3</v>
          </cell>
        </row>
      </sheetData>
      <sheetData sheetId="707">
        <row r="19">
          <cell r="J19">
            <v>1.0499999999999999E-3</v>
          </cell>
        </row>
      </sheetData>
      <sheetData sheetId="708">
        <row r="19">
          <cell r="J19">
            <v>1.0499999999999999E-3</v>
          </cell>
        </row>
      </sheetData>
      <sheetData sheetId="709">
        <row r="19">
          <cell r="J19">
            <v>1.0499999999999999E-3</v>
          </cell>
        </row>
      </sheetData>
      <sheetData sheetId="710">
        <row r="19">
          <cell r="J19">
            <v>1.0499999999999999E-3</v>
          </cell>
        </row>
      </sheetData>
      <sheetData sheetId="711">
        <row r="19">
          <cell r="J19">
            <v>1.0499999999999999E-3</v>
          </cell>
        </row>
      </sheetData>
      <sheetData sheetId="712">
        <row r="19">
          <cell r="J19">
            <v>1.0499999999999999E-3</v>
          </cell>
        </row>
      </sheetData>
      <sheetData sheetId="713">
        <row r="19">
          <cell r="J19">
            <v>1.0499999999999999E-3</v>
          </cell>
        </row>
      </sheetData>
      <sheetData sheetId="714">
        <row r="19">
          <cell r="J19">
            <v>1.0499999999999999E-3</v>
          </cell>
        </row>
      </sheetData>
      <sheetData sheetId="715">
        <row r="19">
          <cell r="J19">
            <v>1.0499999999999999E-3</v>
          </cell>
        </row>
      </sheetData>
      <sheetData sheetId="716">
        <row r="19">
          <cell r="J19">
            <v>1.0499999999999999E-3</v>
          </cell>
        </row>
      </sheetData>
      <sheetData sheetId="717">
        <row r="19">
          <cell r="J19">
            <v>1.0499999999999999E-3</v>
          </cell>
        </row>
      </sheetData>
      <sheetData sheetId="718">
        <row r="19">
          <cell r="J19">
            <v>1.0499999999999999E-3</v>
          </cell>
        </row>
      </sheetData>
      <sheetData sheetId="719">
        <row r="19">
          <cell r="J19">
            <v>1.0499999999999999E-3</v>
          </cell>
        </row>
      </sheetData>
      <sheetData sheetId="720">
        <row r="19">
          <cell r="J19">
            <v>1.0499999999999999E-3</v>
          </cell>
        </row>
      </sheetData>
      <sheetData sheetId="721">
        <row r="19">
          <cell r="J19">
            <v>1.0499999999999999E-3</v>
          </cell>
        </row>
      </sheetData>
      <sheetData sheetId="722">
        <row r="19">
          <cell r="J19">
            <v>1.0499999999999999E-3</v>
          </cell>
        </row>
      </sheetData>
      <sheetData sheetId="723">
        <row r="19">
          <cell r="J19">
            <v>1.0499999999999999E-3</v>
          </cell>
        </row>
      </sheetData>
      <sheetData sheetId="724">
        <row r="19">
          <cell r="J19">
            <v>1.0499999999999999E-3</v>
          </cell>
        </row>
      </sheetData>
      <sheetData sheetId="725">
        <row r="19">
          <cell r="J19">
            <v>1.0499999999999999E-3</v>
          </cell>
        </row>
      </sheetData>
      <sheetData sheetId="726">
        <row r="19">
          <cell r="J19">
            <v>1.0499999999999999E-3</v>
          </cell>
        </row>
      </sheetData>
      <sheetData sheetId="727">
        <row r="19">
          <cell r="J19">
            <v>1.0499999999999999E-3</v>
          </cell>
        </row>
      </sheetData>
      <sheetData sheetId="728">
        <row r="19">
          <cell r="J19">
            <v>1.0499999999999999E-3</v>
          </cell>
        </row>
      </sheetData>
      <sheetData sheetId="729">
        <row r="19">
          <cell r="J19">
            <v>1.0499999999999999E-3</v>
          </cell>
        </row>
      </sheetData>
      <sheetData sheetId="730">
        <row r="19">
          <cell r="J19">
            <v>1.0499999999999999E-3</v>
          </cell>
        </row>
      </sheetData>
      <sheetData sheetId="731">
        <row r="19">
          <cell r="J19">
            <v>1.0499999999999999E-3</v>
          </cell>
        </row>
      </sheetData>
      <sheetData sheetId="732">
        <row r="19">
          <cell r="J19">
            <v>1.0499999999999999E-3</v>
          </cell>
        </row>
      </sheetData>
      <sheetData sheetId="733">
        <row r="19">
          <cell r="J19">
            <v>1.0499999999999999E-3</v>
          </cell>
        </row>
      </sheetData>
      <sheetData sheetId="734">
        <row r="19">
          <cell r="J19">
            <v>1.0499999999999999E-3</v>
          </cell>
        </row>
      </sheetData>
      <sheetData sheetId="735">
        <row r="19">
          <cell r="J19">
            <v>1.0499999999999999E-3</v>
          </cell>
        </row>
      </sheetData>
      <sheetData sheetId="736">
        <row r="19">
          <cell r="J19">
            <v>1.0499999999999999E-3</v>
          </cell>
        </row>
      </sheetData>
      <sheetData sheetId="737">
        <row r="19">
          <cell r="J19">
            <v>1.0499999999999999E-3</v>
          </cell>
        </row>
      </sheetData>
      <sheetData sheetId="738">
        <row r="19">
          <cell r="J19">
            <v>1.0499999999999999E-3</v>
          </cell>
        </row>
      </sheetData>
      <sheetData sheetId="739">
        <row r="19">
          <cell r="J19">
            <v>1.0499999999999999E-3</v>
          </cell>
        </row>
      </sheetData>
      <sheetData sheetId="740">
        <row r="19">
          <cell r="J19">
            <v>1.0499999999999999E-3</v>
          </cell>
        </row>
      </sheetData>
      <sheetData sheetId="741">
        <row r="19">
          <cell r="J19">
            <v>1.0499999999999999E-3</v>
          </cell>
        </row>
      </sheetData>
      <sheetData sheetId="742">
        <row r="19">
          <cell r="J19">
            <v>1.0499999999999999E-3</v>
          </cell>
        </row>
      </sheetData>
      <sheetData sheetId="743">
        <row r="19">
          <cell r="J19">
            <v>1.0499999999999999E-3</v>
          </cell>
        </row>
      </sheetData>
      <sheetData sheetId="744">
        <row r="19">
          <cell r="J19">
            <v>1.0499999999999999E-3</v>
          </cell>
        </row>
      </sheetData>
      <sheetData sheetId="745">
        <row r="19">
          <cell r="J19">
            <v>1.0499999999999999E-3</v>
          </cell>
        </row>
      </sheetData>
      <sheetData sheetId="746">
        <row r="19">
          <cell r="J19">
            <v>1.0499999999999999E-3</v>
          </cell>
        </row>
      </sheetData>
      <sheetData sheetId="747">
        <row r="19">
          <cell r="J19">
            <v>1.0499999999999999E-3</v>
          </cell>
        </row>
      </sheetData>
      <sheetData sheetId="748">
        <row r="19">
          <cell r="J19">
            <v>1.0499999999999999E-3</v>
          </cell>
        </row>
      </sheetData>
      <sheetData sheetId="749">
        <row r="19">
          <cell r="J19">
            <v>1.0499999999999999E-3</v>
          </cell>
        </row>
      </sheetData>
      <sheetData sheetId="750">
        <row r="19">
          <cell r="J19">
            <v>1.0499999999999999E-3</v>
          </cell>
        </row>
      </sheetData>
      <sheetData sheetId="751">
        <row r="19">
          <cell r="J19">
            <v>1.0499999999999999E-3</v>
          </cell>
        </row>
      </sheetData>
      <sheetData sheetId="752">
        <row r="19">
          <cell r="J19">
            <v>1.0499999999999999E-3</v>
          </cell>
        </row>
      </sheetData>
      <sheetData sheetId="753">
        <row r="19">
          <cell r="J19">
            <v>1.0499999999999999E-3</v>
          </cell>
        </row>
      </sheetData>
      <sheetData sheetId="754">
        <row r="19">
          <cell r="J19">
            <v>1.0499999999999999E-3</v>
          </cell>
        </row>
      </sheetData>
      <sheetData sheetId="755">
        <row r="19">
          <cell r="J19">
            <v>1.0499999999999999E-3</v>
          </cell>
        </row>
      </sheetData>
      <sheetData sheetId="756">
        <row r="19">
          <cell r="J19">
            <v>1.0499999999999999E-3</v>
          </cell>
        </row>
      </sheetData>
      <sheetData sheetId="757">
        <row r="19">
          <cell r="J19">
            <v>1.0499999999999999E-3</v>
          </cell>
        </row>
      </sheetData>
      <sheetData sheetId="758">
        <row r="19">
          <cell r="J19">
            <v>1.0499999999999999E-3</v>
          </cell>
        </row>
      </sheetData>
      <sheetData sheetId="759">
        <row r="19">
          <cell r="J19">
            <v>1.0499999999999999E-3</v>
          </cell>
        </row>
      </sheetData>
      <sheetData sheetId="760">
        <row r="19">
          <cell r="J19">
            <v>1.0499999999999999E-3</v>
          </cell>
        </row>
      </sheetData>
      <sheetData sheetId="761">
        <row r="19">
          <cell r="J19">
            <v>1.0499999999999999E-3</v>
          </cell>
        </row>
      </sheetData>
      <sheetData sheetId="762">
        <row r="19">
          <cell r="J19">
            <v>1.0499999999999999E-3</v>
          </cell>
        </row>
      </sheetData>
      <sheetData sheetId="763">
        <row r="19">
          <cell r="J19">
            <v>1.0499999999999999E-3</v>
          </cell>
        </row>
      </sheetData>
      <sheetData sheetId="764">
        <row r="19">
          <cell r="J19">
            <v>1.0499999999999999E-3</v>
          </cell>
        </row>
      </sheetData>
      <sheetData sheetId="765">
        <row r="19">
          <cell r="J19">
            <v>1.0499999999999999E-3</v>
          </cell>
        </row>
      </sheetData>
      <sheetData sheetId="766">
        <row r="19">
          <cell r="J19">
            <v>1.0499999999999999E-3</v>
          </cell>
        </row>
      </sheetData>
      <sheetData sheetId="767">
        <row r="19">
          <cell r="J19">
            <v>1.0499999999999999E-3</v>
          </cell>
        </row>
      </sheetData>
      <sheetData sheetId="768">
        <row r="19">
          <cell r="J19">
            <v>1.0499999999999999E-3</v>
          </cell>
        </row>
      </sheetData>
      <sheetData sheetId="769">
        <row r="19">
          <cell r="J19">
            <v>1.0499999999999999E-3</v>
          </cell>
        </row>
      </sheetData>
      <sheetData sheetId="770">
        <row r="19">
          <cell r="J19">
            <v>1.0499999999999999E-3</v>
          </cell>
        </row>
      </sheetData>
      <sheetData sheetId="771">
        <row r="19">
          <cell r="J19">
            <v>1.0499999999999999E-3</v>
          </cell>
        </row>
      </sheetData>
      <sheetData sheetId="772">
        <row r="19">
          <cell r="J19">
            <v>1.0499999999999999E-3</v>
          </cell>
        </row>
      </sheetData>
      <sheetData sheetId="773">
        <row r="19">
          <cell r="J19">
            <v>1.0499999999999999E-3</v>
          </cell>
        </row>
      </sheetData>
      <sheetData sheetId="774">
        <row r="19">
          <cell r="J19">
            <v>1.0499999999999999E-3</v>
          </cell>
        </row>
      </sheetData>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row r="19">
          <cell r="J19">
            <v>1.0499999999999999E-3</v>
          </cell>
        </row>
      </sheetData>
      <sheetData sheetId="860">
        <row r="19">
          <cell r="J19">
            <v>1.0499999999999999E-3</v>
          </cell>
        </row>
      </sheetData>
      <sheetData sheetId="861">
        <row r="19">
          <cell r="J19">
            <v>1.0499999999999999E-3</v>
          </cell>
        </row>
      </sheetData>
      <sheetData sheetId="862">
        <row r="19">
          <cell r="J19">
            <v>1.0499999999999999E-3</v>
          </cell>
        </row>
      </sheetData>
      <sheetData sheetId="863">
        <row r="19">
          <cell r="J19">
            <v>1.0499999999999999E-3</v>
          </cell>
        </row>
      </sheetData>
      <sheetData sheetId="864">
        <row r="19">
          <cell r="J19">
            <v>1.0499999999999999E-3</v>
          </cell>
        </row>
      </sheetData>
      <sheetData sheetId="865">
        <row r="19">
          <cell r="J19">
            <v>1.0499999999999999E-3</v>
          </cell>
        </row>
      </sheetData>
      <sheetData sheetId="866">
        <row r="19">
          <cell r="J19">
            <v>1.0499999999999999E-3</v>
          </cell>
        </row>
      </sheetData>
      <sheetData sheetId="867">
        <row r="19">
          <cell r="J19">
            <v>1.0499999999999999E-3</v>
          </cell>
        </row>
      </sheetData>
      <sheetData sheetId="868">
        <row r="19">
          <cell r="J19">
            <v>1.0499999999999999E-3</v>
          </cell>
        </row>
      </sheetData>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sheetData sheetId="1088"/>
      <sheetData sheetId="1089">
        <row r="19">
          <cell r="J19">
            <v>1.0499999999999999E-3</v>
          </cell>
        </row>
      </sheetData>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row r="19">
          <cell r="J19">
            <v>1.0499999999999999E-3</v>
          </cell>
        </row>
      </sheetData>
      <sheetData sheetId="1271">
        <row r="19">
          <cell r="J19">
            <v>1.0499999999999999E-3</v>
          </cell>
        </row>
      </sheetData>
      <sheetData sheetId="1272">
        <row r="19">
          <cell r="J19">
            <v>1.0499999999999999E-3</v>
          </cell>
        </row>
      </sheetData>
      <sheetData sheetId="1273"/>
      <sheetData sheetId="1274"/>
      <sheetData sheetId="1275"/>
      <sheetData sheetId="1276"/>
      <sheetData sheetId="1277">
        <row r="19">
          <cell r="J19">
            <v>1.0499999999999999E-3</v>
          </cell>
        </row>
      </sheetData>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row r="19">
          <cell r="J19">
            <v>1.0499999999999999E-3</v>
          </cell>
        </row>
      </sheetData>
      <sheetData sheetId="1327">
        <row r="19">
          <cell r="J19">
            <v>1.0499999999999999E-3</v>
          </cell>
        </row>
      </sheetData>
      <sheetData sheetId="1328"/>
      <sheetData sheetId="1329"/>
      <sheetData sheetId="1330"/>
      <sheetData sheetId="1331"/>
      <sheetData sheetId="1332"/>
      <sheetData sheetId="1333"/>
      <sheetData sheetId="1334"/>
      <sheetData sheetId="1335" refreshError="1"/>
      <sheetData sheetId="1336"/>
      <sheetData sheetId="1337"/>
      <sheetData sheetId="1338" refreshError="1"/>
      <sheetData sheetId="1339" refreshError="1"/>
      <sheetData sheetId="1340"/>
      <sheetData sheetId="1341"/>
      <sheetData sheetId="1342"/>
      <sheetData sheetId="1343"/>
      <sheetData sheetId="1344"/>
      <sheetData sheetId="1345"/>
      <sheetData sheetId="1346"/>
      <sheetData sheetId="1347"/>
      <sheetData sheetId="1348"/>
      <sheetData sheetId="1349" refreshError="1"/>
      <sheetData sheetId="1350"/>
      <sheetData sheetId="1351"/>
      <sheetData sheetId="1352"/>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ow r="19">
          <cell r="J19">
            <v>1.0499999999999999E-3</v>
          </cell>
        </row>
      </sheetData>
      <sheetData sheetId="1362"/>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ow r="19">
          <cell r="J19">
            <v>1.0499999999999999E-3</v>
          </cell>
        </row>
      </sheetData>
      <sheetData sheetId="1636"/>
      <sheetData sheetId="1637" refreshError="1"/>
      <sheetData sheetId="1638" refreshError="1"/>
      <sheetData sheetId="1639" refreshError="1"/>
      <sheetData sheetId="1640" refreshError="1"/>
      <sheetData sheetId="1641" refreshError="1"/>
      <sheetData sheetId="1642" refreshError="1"/>
      <sheetData sheetId="1643">
        <row r="19">
          <cell r="J19">
            <v>1.0499999999999999E-3</v>
          </cell>
        </row>
      </sheetData>
      <sheetData sheetId="1644" refreshError="1"/>
      <sheetData sheetId="1645">
        <row r="19">
          <cell r="J19">
            <v>1.0499999999999999E-3</v>
          </cell>
        </row>
      </sheetData>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ow r="19">
          <cell r="J19">
            <v>1.0499999999999999E-3</v>
          </cell>
        </row>
      </sheetData>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ow r="19">
          <cell r="J19">
            <v>1.0499999999999999E-3</v>
          </cell>
        </row>
      </sheetData>
      <sheetData sheetId="1840">
        <row r="19">
          <cell r="J19">
            <v>1.0499999999999999E-3</v>
          </cell>
        </row>
      </sheetData>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ow r="19">
          <cell r="J19">
            <v>1.0499999999999999E-3</v>
          </cell>
        </row>
      </sheetData>
      <sheetData sheetId="1850" refreshError="1"/>
      <sheetData sheetId="1851" refreshError="1"/>
      <sheetData sheetId="1852" refreshError="1"/>
      <sheetData sheetId="1853" refreshError="1"/>
      <sheetData sheetId="1854" refreshError="1"/>
      <sheetData sheetId="1855">
        <row r="19">
          <cell r="J19">
            <v>1.0499999999999999E-3</v>
          </cell>
        </row>
      </sheetData>
      <sheetData sheetId="1856">
        <row r="19">
          <cell r="J19">
            <v>1.0499999999999999E-3</v>
          </cell>
        </row>
      </sheetData>
      <sheetData sheetId="1857">
        <row r="19">
          <cell r="J19">
            <v>1.0499999999999999E-3</v>
          </cell>
        </row>
      </sheetData>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ow r="19">
          <cell r="J19">
            <v>1.0499999999999999E-3</v>
          </cell>
        </row>
      </sheetData>
      <sheetData sheetId="1875" refreshError="1"/>
      <sheetData sheetId="1876">
        <row r="19">
          <cell r="J19">
            <v>1.0499999999999999E-3</v>
          </cell>
        </row>
      </sheetData>
      <sheetData sheetId="1877">
        <row r="19">
          <cell r="J19">
            <v>1.0499999999999999E-3</v>
          </cell>
        </row>
      </sheetData>
      <sheetData sheetId="1878">
        <row r="19">
          <cell r="J19">
            <v>1.0499999999999999E-3</v>
          </cell>
        </row>
      </sheetData>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ow r="19">
          <cell r="J19">
            <v>1.0499999999999999E-3</v>
          </cell>
        </row>
      </sheetData>
      <sheetData sheetId="2560">
        <row r="19">
          <cell r="J19">
            <v>1.0499999999999999E-3</v>
          </cell>
        </row>
      </sheetData>
      <sheetData sheetId="2561">
        <row r="19">
          <cell r="J19">
            <v>1.0499999999999999E-3</v>
          </cell>
        </row>
      </sheetData>
      <sheetData sheetId="2562">
        <row r="19">
          <cell r="J19">
            <v>1.0499999999999999E-3</v>
          </cell>
        </row>
      </sheetData>
      <sheetData sheetId="2563">
        <row r="19">
          <cell r="J19">
            <v>1.0499999999999999E-3</v>
          </cell>
        </row>
      </sheetData>
      <sheetData sheetId="2564">
        <row r="19">
          <cell r="J19">
            <v>1.0499999999999999E-3</v>
          </cell>
        </row>
      </sheetData>
      <sheetData sheetId="2565">
        <row r="19">
          <cell r="J19">
            <v>1.0499999999999999E-3</v>
          </cell>
        </row>
      </sheetData>
      <sheetData sheetId="2566">
        <row r="19">
          <cell r="J19">
            <v>1.0499999999999999E-3</v>
          </cell>
        </row>
      </sheetData>
      <sheetData sheetId="2567">
        <row r="19">
          <cell r="J19">
            <v>1.0499999999999999E-3</v>
          </cell>
        </row>
      </sheetData>
      <sheetData sheetId="2568">
        <row r="19">
          <cell r="J19">
            <v>1.0499999999999999E-3</v>
          </cell>
        </row>
      </sheetData>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ow r="19">
          <cell r="J19">
            <v>1.0499999999999999E-3</v>
          </cell>
        </row>
      </sheetData>
      <sheetData sheetId="4838">
        <row r="19">
          <cell r="J19">
            <v>1.0499999999999999E-3</v>
          </cell>
        </row>
      </sheetData>
      <sheetData sheetId="4839">
        <row r="19">
          <cell r="J19">
            <v>1.0499999999999999E-3</v>
          </cell>
        </row>
      </sheetData>
      <sheetData sheetId="4840">
        <row r="19">
          <cell r="J19">
            <v>1.0499999999999999E-3</v>
          </cell>
        </row>
      </sheetData>
      <sheetData sheetId="4841">
        <row r="19">
          <cell r="J19">
            <v>1.0499999999999999E-3</v>
          </cell>
        </row>
      </sheetData>
      <sheetData sheetId="4842">
        <row r="19">
          <cell r="J19">
            <v>1.0499999999999999E-3</v>
          </cell>
        </row>
      </sheetData>
      <sheetData sheetId="4843">
        <row r="19">
          <cell r="J19">
            <v>1.0499999999999999E-3</v>
          </cell>
        </row>
      </sheetData>
      <sheetData sheetId="4844">
        <row r="19">
          <cell r="J19">
            <v>1.0499999999999999E-3</v>
          </cell>
        </row>
      </sheetData>
      <sheetData sheetId="4845">
        <row r="19">
          <cell r="J19">
            <v>1.0499999999999999E-3</v>
          </cell>
        </row>
      </sheetData>
      <sheetData sheetId="4846">
        <row r="19">
          <cell r="J19">
            <v>1.0499999999999999E-3</v>
          </cell>
        </row>
      </sheetData>
      <sheetData sheetId="4847">
        <row r="19">
          <cell r="J19">
            <v>1.0499999999999999E-3</v>
          </cell>
        </row>
      </sheetData>
      <sheetData sheetId="4848">
        <row r="19">
          <cell r="J19">
            <v>1.0499999999999999E-3</v>
          </cell>
        </row>
      </sheetData>
      <sheetData sheetId="4849">
        <row r="19">
          <cell r="J19">
            <v>1.0499999999999999E-3</v>
          </cell>
        </row>
      </sheetData>
      <sheetData sheetId="4850">
        <row r="19">
          <cell r="J19">
            <v>1.0499999999999999E-3</v>
          </cell>
        </row>
      </sheetData>
      <sheetData sheetId="4851">
        <row r="19">
          <cell r="J19">
            <v>1.0499999999999999E-3</v>
          </cell>
        </row>
      </sheetData>
      <sheetData sheetId="4852">
        <row r="19">
          <cell r="J19">
            <v>1.0499999999999999E-3</v>
          </cell>
        </row>
      </sheetData>
      <sheetData sheetId="4853">
        <row r="19">
          <cell r="J19">
            <v>1.0499999999999999E-3</v>
          </cell>
        </row>
      </sheetData>
      <sheetData sheetId="4854">
        <row r="19">
          <cell r="J19">
            <v>1.0499999999999999E-3</v>
          </cell>
        </row>
      </sheetData>
      <sheetData sheetId="4855">
        <row r="19">
          <cell r="J19">
            <v>1.0499999999999999E-3</v>
          </cell>
        </row>
      </sheetData>
      <sheetData sheetId="4856">
        <row r="19">
          <cell r="J19">
            <v>1.0499999999999999E-3</v>
          </cell>
        </row>
      </sheetData>
      <sheetData sheetId="4857">
        <row r="19">
          <cell r="J19">
            <v>1.0499999999999999E-3</v>
          </cell>
        </row>
      </sheetData>
      <sheetData sheetId="4858">
        <row r="19">
          <cell r="J19">
            <v>1.0499999999999999E-3</v>
          </cell>
        </row>
      </sheetData>
      <sheetData sheetId="4859">
        <row r="19">
          <cell r="J19">
            <v>1.0499999999999999E-3</v>
          </cell>
        </row>
      </sheetData>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ow r="19">
          <cell r="J19">
            <v>1.0499999999999999E-3</v>
          </cell>
        </row>
      </sheetData>
      <sheetData sheetId="4908">
        <row r="19">
          <cell r="J19">
            <v>1.0499999999999999E-3</v>
          </cell>
        </row>
      </sheetData>
      <sheetData sheetId="4909">
        <row r="19">
          <cell r="J19">
            <v>1.0499999999999999E-3</v>
          </cell>
        </row>
      </sheetData>
      <sheetData sheetId="4910">
        <row r="19">
          <cell r="J19">
            <v>1.0499999999999999E-3</v>
          </cell>
        </row>
      </sheetData>
      <sheetData sheetId="4911">
        <row r="19">
          <cell r="J19">
            <v>1.0499999999999999E-3</v>
          </cell>
        </row>
      </sheetData>
      <sheetData sheetId="4912">
        <row r="19">
          <cell r="J19">
            <v>1.0499999999999999E-3</v>
          </cell>
        </row>
      </sheetData>
      <sheetData sheetId="4913">
        <row r="19">
          <cell r="J19">
            <v>1.0499999999999999E-3</v>
          </cell>
        </row>
      </sheetData>
      <sheetData sheetId="4914">
        <row r="19">
          <cell r="J19">
            <v>1.0499999999999999E-3</v>
          </cell>
        </row>
      </sheetData>
      <sheetData sheetId="4915">
        <row r="19">
          <cell r="J19">
            <v>1.0499999999999999E-3</v>
          </cell>
        </row>
      </sheetData>
      <sheetData sheetId="4916">
        <row r="19">
          <cell r="J19">
            <v>1.0499999999999999E-3</v>
          </cell>
        </row>
      </sheetData>
      <sheetData sheetId="4917">
        <row r="19">
          <cell r="J19">
            <v>1.0499999999999999E-3</v>
          </cell>
        </row>
      </sheetData>
      <sheetData sheetId="4918">
        <row r="19">
          <cell r="J19">
            <v>1.0499999999999999E-3</v>
          </cell>
        </row>
      </sheetData>
      <sheetData sheetId="4919">
        <row r="19">
          <cell r="J19">
            <v>1.0499999999999999E-3</v>
          </cell>
        </row>
      </sheetData>
      <sheetData sheetId="4920">
        <row r="19">
          <cell r="J19">
            <v>1.0499999999999999E-3</v>
          </cell>
        </row>
      </sheetData>
      <sheetData sheetId="4921">
        <row r="19">
          <cell r="J19">
            <v>1.0499999999999999E-3</v>
          </cell>
        </row>
      </sheetData>
      <sheetData sheetId="4922">
        <row r="19">
          <cell r="J19">
            <v>1.0499999999999999E-3</v>
          </cell>
        </row>
      </sheetData>
      <sheetData sheetId="4923">
        <row r="19">
          <cell r="J19">
            <v>1.0499999999999999E-3</v>
          </cell>
        </row>
      </sheetData>
      <sheetData sheetId="4924">
        <row r="19">
          <cell r="J19">
            <v>1.0499999999999999E-3</v>
          </cell>
        </row>
      </sheetData>
      <sheetData sheetId="4925">
        <row r="19">
          <cell r="J19">
            <v>1.0499999999999999E-3</v>
          </cell>
        </row>
      </sheetData>
      <sheetData sheetId="4926">
        <row r="19">
          <cell r="J19">
            <v>1.0499999999999999E-3</v>
          </cell>
        </row>
      </sheetData>
      <sheetData sheetId="4927">
        <row r="19">
          <cell r="J19">
            <v>1.0499999999999999E-3</v>
          </cell>
        </row>
      </sheetData>
      <sheetData sheetId="4928">
        <row r="19">
          <cell r="J19">
            <v>1.0499999999999999E-3</v>
          </cell>
        </row>
      </sheetData>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ow r="19">
          <cell r="J19">
            <v>1.0499999999999999E-3</v>
          </cell>
        </row>
      </sheetData>
      <sheetData sheetId="6753">
        <row r="19">
          <cell r="J19">
            <v>1.0499999999999999E-3</v>
          </cell>
        </row>
      </sheetData>
      <sheetData sheetId="6754">
        <row r="19">
          <cell r="J19">
            <v>1.0499999999999999E-3</v>
          </cell>
        </row>
      </sheetData>
      <sheetData sheetId="6755">
        <row r="19">
          <cell r="J19">
            <v>1.0499999999999999E-3</v>
          </cell>
        </row>
      </sheetData>
      <sheetData sheetId="6756">
        <row r="19">
          <cell r="J19">
            <v>1.0499999999999999E-3</v>
          </cell>
        </row>
      </sheetData>
      <sheetData sheetId="6757">
        <row r="19">
          <cell r="J19">
            <v>1.0499999999999999E-3</v>
          </cell>
        </row>
      </sheetData>
      <sheetData sheetId="6758">
        <row r="19">
          <cell r="J19">
            <v>1.0499999999999999E-3</v>
          </cell>
        </row>
      </sheetData>
      <sheetData sheetId="6759">
        <row r="19">
          <cell r="J19">
            <v>1.0499999999999999E-3</v>
          </cell>
        </row>
      </sheetData>
      <sheetData sheetId="6760">
        <row r="19">
          <cell r="J19">
            <v>1.0499999999999999E-3</v>
          </cell>
        </row>
      </sheetData>
      <sheetData sheetId="6761">
        <row r="19">
          <cell r="J19">
            <v>1.0499999999999999E-3</v>
          </cell>
        </row>
      </sheetData>
      <sheetData sheetId="6762">
        <row r="19">
          <cell r="J19">
            <v>1.0499999999999999E-3</v>
          </cell>
        </row>
      </sheetData>
      <sheetData sheetId="6763">
        <row r="19">
          <cell r="J19">
            <v>1.0499999999999999E-3</v>
          </cell>
        </row>
      </sheetData>
      <sheetData sheetId="6764">
        <row r="19">
          <cell r="J19">
            <v>1.0499999999999999E-3</v>
          </cell>
        </row>
      </sheetData>
      <sheetData sheetId="6765">
        <row r="19">
          <cell r="J19">
            <v>1.0499999999999999E-3</v>
          </cell>
        </row>
      </sheetData>
      <sheetData sheetId="6766">
        <row r="19">
          <cell r="J19">
            <v>1.0499999999999999E-3</v>
          </cell>
        </row>
      </sheetData>
      <sheetData sheetId="6767">
        <row r="19">
          <cell r="J19">
            <v>1.0499999999999999E-3</v>
          </cell>
        </row>
      </sheetData>
      <sheetData sheetId="6768">
        <row r="19">
          <cell r="J19">
            <v>1.0499999999999999E-3</v>
          </cell>
        </row>
      </sheetData>
      <sheetData sheetId="6769">
        <row r="19">
          <cell r="J19">
            <v>1.0499999999999999E-3</v>
          </cell>
        </row>
      </sheetData>
      <sheetData sheetId="6770">
        <row r="19">
          <cell r="J19">
            <v>1.0499999999999999E-3</v>
          </cell>
        </row>
      </sheetData>
      <sheetData sheetId="6771">
        <row r="19">
          <cell r="J19">
            <v>1.0499999999999999E-3</v>
          </cell>
        </row>
      </sheetData>
      <sheetData sheetId="6772">
        <row r="19">
          <cell r="J19">
            <v>1.0499999999999999E-3</v>
          </cell>
        </row>
      </sheetData>
      <sheetData sheetId="6773">
        <row r="19">
          <cell r="J19">
            <v>1.0499999999999999E-3</v>
          </cell>
        </row>
      </sheetData>
      <sheetData sheetId="6774">
        <row r="19">
          <cell r="J19">
            <v>1.0499999999999999E-3</v>
          </cell>
        </row>
      </sheetData>
      <sheetData sheetId="6775">
        <row r="19">
          <cell r="J19">
            <v>1.0499999999999999E-3</v>
          </cell>
        </row>
      </sheetData>
      <sheetData sheetId="6776">
        <row r="19">
          <cell r="J19">
            <v>1.0499999999999999E-3</v>
          </cell>
        </row>
      </sheetData>
      <sheetData sheetId="6777">
        <row r="19">
          <cell r="J19">
            <v>1.0499999999999999E-3</v>
          </cell>
        </row>
      </sheetData>
      <sheetData sheetId="6778">
        <row r="19">
          <cell r="J19">
            <v>1.0499999999999999E-3</v>
          </cell>
        </row>
      </sheetData>
      <sheetData sheetId="6779">
        <row r="19">
          <cell r="J19">
            <v>1.0499999999999999E-3</v>
          </cell>
        </row>
      </sheetData>
      <sheetData sheetId="6780">
        <row r="19">
          <cell r="J19">
            <v>1.0499999999999999E-3</v>
          </cell>
        </row>
      </sheetData>
      <sheetData sheetId="6781">
        <row r="19">
          <cell r="J19">
            <v>1.0499999999999999E-3</v>
          </cell>
        </row>
      </sheetData>
      <sheetData sheetId="6782">
        <row r="19">
          <cell r="J19">
            <v>1.0499999999999999E-3</v>
          </cell>
        </row>
      </sheetData>
      <sheetData sheetId="6783">
        <row r="19">
          <cell r="J19">
            <v>1.0499999999999999E-3</v>
          </cell>
        </row>
      </sheetData>
      <sheetData sheetId="6784">
        <row r="19">
          <cell r="J19">
            <v>1.0499999999999999E-3</v>
          </cell>
        </row>
      </sheetData>
      <sheetData sheetId="6785">
        <row r="19">
          <cell r="J19">
            <v>1.0499999999999999E-3</v>
          </cell>
        </row>
      </sheetData>
      <sheetData sheetId="6786">
        <row r="19">
          <cell r="J19">
            <v>1.0499999999999999E-3</v>
          </cell>
        </row>
      </sheetData>
      <sheetData sheetId="6787">
        <row r="19">
          <cell r="J19">
            <v>1.0499999999999999E-3</v>
          </cell>
        </row>
      </sheetData>
      <sheetData sheetId="6788">
        <row r="19">
          <cell r="J19">
            <v>1.0499999999999999E-3</v>
          </cell>
        </row>
      </sheetData>
      <sheetData sheetId="6789">
        <row r="19">
          <cell r="J19">
            <v>1.0499999999999999E-3</v>
          </cell>
        </row>
      </sheetData>
      <sheetData sheetId="6790">
        <row r="19">
          <cell r="J19">
            <v>1.0499999999999999E-3</v>
          </cell>
        </row>
      </sheetData>
      <sheetData sheetId="6791">
        <row r="19">
          <cell r="J19">
            <v>1.0499999999999999E-3</v>
          </cell>
        </row>
      </sheetData>
      <sheetData sheetId="6792">
        <row r="19">
          <cell r="J19">
            <v>1.0499999999999999E-3</v>
          </cell>
        </row>
      </sheetData>
      <sheetData sheetId="6793">
        <row r="19">
          <cell r="J19">
            <v>1.0499999999999999E-3</v>
          </cell>
        </row>
      </sheetData>
      <sheetData sheetId="6794">
        <row r="19">
          <cell r="J19">
            <v>1.0499999999999999E-3</v>
          </cell>
        </row>
      </sheetData>
      <sheetData sheetId="6795">
        <row r="19">
          <cell r="J19">
            <v>1.0499999999999999E-3</v>
          </cell>
        </row>
      </sheetData>
      <sheetData sheetId="6796">
        <row r="19">
          <cell r="J19">
            <v>1.0499999999999999E-3</v>
          </cell>
        </row>
      </sheetData>
      <sheetData sheetId="6797">
        <row r="19">
          <cell r="J19">
            <v>1.0499999999999999E-3</v>
          </cell>
        </row>
      </sheetData>
      <sheetData sheetId="6798">
        <row r="19">
          <cell r="J19">
            <v>1.0499999999999999E-3</v>
          </cell>
        </row>
      </sheetData>
      <sheetData sheetId="6799">
        <row r="19">
          <cell r="J19">
            <v>1.0499999999999999E-3</v>
          </cell>
        </row>
      </sheetData>
      <sheetData sheetId="6800">
        <row r="19">
          <cell r="J19">
            <v>1.0499999999999999E-3</v>
          </cell>
        </row>
      </sheetData>
      <sheetData sheetId="6801">
        <row r="19">
          <cell r="J19">
            <v>1.0499999999999999E-3</v>
          </cell>
        </row>
      </sheetData>
      <sheetData sheetId="6802">
        <row r="19">
          <cell r="J19">
            <v>1.0499999999999999E-3</v>
          </cell>
        </row>
      </sheetData>
      <sheetData sheetId="6803">
        <row r="19">
          <cell r="J19">
            <v>1.0499999999999999E-3</v>
          </cell>
        </row>
      </sheetData>
      <sheetData sheetId="6804">
        <row r="19">
          <cell r="J19">
            <v>1.0499999999999999E-3</v>
          </cell>
        </row>
      </sheetData>
      <sheetData sheetId="6805">
        <row r="19">
          <cell r="J19">
            <v>1.0499999999999999E-3</v>
          </cell>
        </row>
      </sheetData>
      <sheetData sheetId="6806">
        <row r="19">
          <cell r="J19">
            <v>1.0499999999999999E-3</v>
          </cell>
        </row>
      </sheetData>
      <sheetData sheetId="6807">
        <row r="19">
          <cell r="J19">
            <v>1.0499999999999999E-3</v>
          </cell>
        </row>
      </sheetData>
      <sheetData sheetId="6808">
        <row r="19">
          <cell r="J19">
            <v>1.0499999999999999E-3</v>
          </cell>
        </row>
      </sheetData>
      <sheetData sheetId="6809">
        <row r="19">
          <cell r="J19">
            <v>1.0499999999999999E-3</v>
          </cell>
        </row>
      </sheetData>
      <sheetData sheetId="6810">
        <row r="19">
          <cell r="J19">
            <v>1.0499999999999999E-3</v>
          </cell>
        </row>
      </sheetData>
      <sheetData sheetId="6811">
        <row r="19">
          <cell r="J19">
            <v>1.0499999999999999E-3</v>
          </cell>
        </row>
      </sheetData>
      <sheetData sheetId="6812">
        <row r="19">
          <cell r="J19">
            <v>1.0499999999999999E-3</v>
          </cell>
        </row>
      </sheetData>
      <sheetData sheetId="6813">
        <row r="19">
          <cell r="J19">
            <v>1.0499999999999999E-3</v>
          </cell>
        </row>
      </sheetData>
      <sheetData sheetId="6814">
        <row r="19">
          <cell r="J19">
            <v>1.0499999999999999E-3</v>
          </cell>
        </row>
      </sheetData>
      <sheetData sheetId="6815">
        <row r="19">
          <cell r="J19">
            <v>1.0499999999999999E-3</v>
          </cell>
        </row>
      </sheetData>
      <sheetData sheetId="6816">
        <row r="19">
          <cell r="J19">
            <v>1.0499999999999999E-3</v>
          </cell>
        </row>
      </sheetData>
      <sheetData sheetId="6817">
        <row r="19">
          <cell r="J19">
            <v>1.0499999999999999E-3</v>
          </cell>
        </row>
      </sheetData>
      <sheetData sheetId="6818">
        <row r="19">
          <cell r="J19">
            <v>1.0499999999999999E-3</v>
          </cell>
        </row>
      </sheetData>
      <sheetData sheetId="6819">
        <row r="19">
          <cell r="J19">
            <v>1.0499999999999999E-3</v>
          </cell>
        </row>
      </sheetData>
      <sheetData sheetId="6820">
        <row r="19">
          <cell r="J19">
            <v>1.0499999999999999E-3</v>
          </cell>
        </row>
      </sheetData>
      <sheetData sheetId="6821">
        <row r="19">
          <cell r="J19">
            <v>1.0499999999999999E-3</v>
          </cell>
        </row>
      </sheetData>
      <sheetData sheetId="6822">
        <row r="19">
          <cell r="J19">
            <v>1.0499999999999999E-3</v>
          </cell>
        </row>
      </sheetData>
      <sheetData sheetId="6823">
        <row r="19">
          <cell r="J19">
            <v>1.0499999999999999E-3</v>
          </cell>
        </row>
      </sheetData>
      <sheetData sheetId="6824">
        <row r="19">
          <cell r="J19">
            <v>1.0499999999999999E-3</v>
          </cell>
        </row>
      </sheetData>
      <sheetData sheetId="6825">
        <row r="19">
          <cell r="J19">
            <v>1.0499999999999999E-3</v>
          </cell>
        </row>
      </sheetData>
      <sheetData sheetId="6826">
        <row r="19">
          <cell r="J19">
            <v>1.0499999999999999E-3</v>
          </cell>
        </row>
      </sheetData>
      <sheetData sheetId="6827">
        <row r="19">
          <cell r="J19">
            <v>1.0499999999999999E-3</v>
          </cell>
        </row>
      </sheetData>
      <sheetData sheetId="6828">
        <row r="19">
          <cell r="J19">
            <v>1.0499999999999999E-3</v>
          </cell>
        </row>
      </sheetData>
      <sheetData sheetId="6829">
        <row r="19">
          <cell r="J19">
            <v>1.0499999999999999E-3</v>
          </cell>
        </row>
      </sheetData>
      <sheetData sheetId="6830">
        <row r="19">
          <cell r="J19">
            <v>1.0499999999999999E-3</v>
          </cell>
        </row>
      </sheetData>
      <sheetData sheetId="6831">
        <row r="19">
          <cell r="J19">
            <v>1.0499999999999999E-3</v>
          </cell>
        </row>
      </sheetData>
      <sheetData sheetId="6832">
        <row r="19">
          <cell r="J19">
            <v>1.0499999999999999E-3</v>
          </cell>
        </row>
      </sheetData>
      <sheetData sheetId="6833">
        <row r="19">
          <cell r="J19">
            <v>1.0499999999999999E-3</v>
          </cell>
        </row>
      </sheetData>
      <sheetData sheetId="6834">
        <row r="19">
          <cell r="J19">
            <v>1.0499999999999999E-3</v>
          </cell>
        </row>
      </sheetData>
      <sheetData sheetId="6835">
        <row r="19">
          <cell r="J19">
            <v>1.0499999999999999E-3</v>
          </cell>
        </row>
      </sheetData>
      <sheetData sheetId="6836">
        <row r="19">
          <cell r="J19">
            <v>1.0499999999999999E-3</v>
          </cell>
        </row>
      </sheetData>
      <sheetData sheetId="6837">
        <row r="19">
          <cell r="J19">
            <v>1.0499999999999999E-3</v>
          </cell>
        </row>
      </sheetData>
      <sheetData sheetId="6838">
        <row r="19">
          <cell r="J19">
            <v>1.0499999999999999E-3</v>
          </cell>
        </row>
      </sheetData>
      <sheetData sheetId="6839">
        <row r="19">
          <cell r="J19">
            <v>1.0499999999999999E-3</v>
          </cell>
        </row>
      </sheetData>
      <sheetData sheetId="6840">
        <row r="19">
          <cell r="J19">
            <v>1.0499999999999999E-3</v>
          </cell>
        </row>
      </sheetData>
      <sheetData sheetId="6841">
        <row r="19">
          <cell r="J19">
            <v>1.0499999999999999E-3</v>
          </cell>
        </row>
      </sheetData>
      <sheetData sheetId="6842">
        <row r="19">
          <cell r="J19">
            <v>1.0499999999999999E-3</v>
          </cell>
        </row>
      </sheetData>
      <sheetData sheetId="6843">
        <row r="19">
          <cell r="J19">
            <v>1.0499999999999999E-3</v>
          </cell>
        </row>
      </sheetData>
      <sheetData sheetId="6844">
        <row r="19">
          <cell r="J19">
            <v>1.0499999999999999E-3</v>
          </cell>
        </row>
      </sheetData>
      <sheetData sheetId="6845">
        <row r="19">
          <cell r="J19">
            <v>1.0499999999999999E-3</v>
          </cell>
        </row>
      </sheetData>
      <sheetData sheetId="6846">
        <row r="19">
          <cell r="J19">
            <v>1.0499999999999999E-3</v>
          </cell>
        </row>
      </sheetData>
      <sheetData sheetId="6847">
        <row r="19">
          <cell r="J19">
            <v>1.0499999999999999E-3</v>
          </cell>
        </row>
      </sheetData>
      <sheetData sheetId="6848">
        <row r="19">
          <cell r="J19">
            <v>1.0499999999999999E-3</v>
          </cell>
        </row>
      </sheetData>
      <sheetData sheetId="6849">
        <row r="19">
          <cell r="J19">
            <v>1.0499999999999999E-3</v>
          </cell>
        </row>
      </sheetData>
      <sheetData sheetId="6850">
        <row r="19">
          <cell r="J19">
            <v>1.0499999999999999E-3</v>
          </cell>
        </row>
      </sheetData>
      <sheetData sheetId="6851">
        <row r="19">
          <cell r="J19">
            <v>1.0499999999999999E-3</v>
          </cell>
        </row>
      </sheetData>
      <sheetData sheetId="6852">
        <row r="19">
          <cell r="J19">
            <v>1.0499999999999999E-3</v>
          </cell>
        </row>
      </sheetData>
      <sheetData sheetId="6853">
        <row r="19">
          <cell r="J19">
            <v>1.0499999999999999E-3</v>
          </cell>
        </row>
      </sheetData>
      <sheetData sheetId="6854">
        <row r="19">
          <cell r="J19">
            <v>1.0499999999999999E-3</v>
          </cell>
        </row>
      </sheetData>
      <sheetData sheetId="6855">
        <row r="19">
          <cell r="J19">
            <v>1.0499999999999999E-3</v>
          </cell>
        </row>
      </sheetData>
      <sheetData sheetId="6856">
        <row r="19">
          <cell r="J19">
            <v>1.0499999999999999E-3</v>
          </cell>
        </row>
      </sheetData>
      <sheetData sheetId="6857">
        <row r="19">
          <cell r="J19">
            <v>1.0499999999999999E-3</v>
          </cell>
        </row>
      </sheetData>
      <sheetData sheetId="6858">
        <row r="19">
          <cell r="J19">
            <v>1.0499999999999999E-3</v>
          </cell>
        </row>
      </sheetData>
      <sheetData sheetId="6859">
        <row r="19">
          <cell r="J19">
            <v>1.0499999999999999E-3</v>
          </cell>
        </row>
      </sheetData>
      <sheetData sheetId="6860">
        <row r="19">
          <cell r="J19">
            <v>1.0499999999999999E-3</v>
          </cell>
        </row>
      </sheetData>
      <sheetData sheetId="6861">
        <row r="19">
          <cell r="J19">
            <v>1.0499999999999999E-3</v>
          </cell>
        </row>
      </sheetData>
      <sheetData sheetId="6862">
        <row r="19">
          <cell r="J19">
            <v>1.0499999999999999E-3</v>
          </cell>
        </row>
      </sheetData>
      <sheetData sheetId="6863">
        <row r="19">
          <cell r="J19">
            <v>1.0499999999999999E-3</v>
          </cell>
        </row>
      </sheetData>
      <sheetData sheetId="6864">
        <row r="19">
          <cell r="J19">
            <v>1.0499999999999999E-3</v>
          </cell>
        </row>
      </sheetData>
      <sheetData sheetId="6865">
        <row r="19">
          <cell r="J19">
            <v>1.0499999999999999E-3</v>
          </cell>
        </row>
      </sheetData>
      <sheetData sheetId="6866">
        <row r="19">
          <cell r="J19">
            <v>1.0499999999999999E-3</v>
          </cell>
        </row>
      </sheetData>
      <sheetData sheetId="6867">
        <row r="19">
          <cell r="J19">
            <v>1.0499999999999999E-3</v>
          </cell>
        </row>
      </sheetData>
      <sheetData sheetId="6868">
        <row r="19">
          <cell r="J19">
            <v>1.0499999999999999E-3</v>
          </cell>
        </row>
      </sheetData>
      <sheetData sheetId="6869">
        <row r="19">
          <cell r="J19">
            <v>1.0499999999999999E-3</v>
          </cell>
        </row>
      </sheetData>
      <sheetData sheetId="6870">
        <row r="19">
          <cell r="J19">
            <v>1.0499999999999999E-3</v>
          </cell>
        </row>
      </sheetData>
      <sheetData sheetId="6871">
        <row r="19">
          <cell r="J19">
            <v>1.0499999999999999E-3</v>
          </cell>
        </row>
      </sheetData>
      <sheetData sheetId="6872">
        <row r="19">
          <cell r="J19">
            <v>1.0499999999999999E-3</v>
          </cell>
        </row>
      </sheetData>
      <sheetData sheetId="6873">
        <row r="19">
          <cell r="J19">
            <v>1.0499999999999999E-3</v>
          </cell>
        </row>
      </sheetData>
      <sheetData sheetId="6874">
        <row r="19">
          <cell r="J19">
            <v>1.0499999999999999E-3</v>
          </cell>
        </row>
      </sheetData>
      <sheetData sheetId="6875">
        <row r="19">
          <cell r="J19">
            <v>1.0499999999999999E-3</v>
          </cell>
        </row>
      </sheetData>
      <sheetData sheetId="6876">
        <row r="19">
          <cell r="J19">
            <v>1.0499999999999999E-3</v>
          </cell>
        </row>
      </sheetData>
      <sheetData sheetId="6877">
        <row r="19">
          <cell r="J19">
            <v>1.0499999999999999E-3</v>
          </cell>
        </row>
      </sheetData>
      <sheetData sheetId="6878">
        <row r="19">
          <cell r="J19">
            <v>1.0499999999999999E-3</v>
          </cell>
        </row>
      </sheetData>
      <sheetData sheetId="6879">
        <row r="19">
          <cell r="J19">
            <v>1.0499999999999999E-3</v>
          </cell>
        </row>
      </sheetData>
      <sheetData sheetId="6880">
        <row r="19">
          <cell r="J19">
            <v>1.0499999999999999E-3</v>
          </cell>
        </row>
      </sheetData>
      <sheetData sheetId="6881">
        <row r="19">
          <cell r="J19">
            <v>1.0499999999999999E-3</v>
          </cell>
        </row>
      </sheetData>
      <sheetData sheetId="6882">
        <row r="19">
          <cell r="J19">
            <v>1.0499999999999999E-3</v>
          </cell>
        </row>
      </sheetData>
      <sheetData sheetId="6883">
        <row r="19">
          <cell r="J19">
            <v>1.0499999999999999E-3</v>
          </cell>
        </row>
      </sheetData>
      <sheetData sheetId="6884">
        <row r="19">
          <cell r="J19">
            <v>1.0499999999999999E-3</v>
          </cell>
        </row>
      </sheetData>
      <sheetData sheetId="6885">
        <row r="19">
          <cell r="J19">
            <v>1.0499999999999999E-3</v>
          </cell>
        </row>
      </sheetData>
      <sheetData sheetId="6886">
        <row r="19">
          <cell r="J19">
            <v>1.0499999999999999E-3</v>
          </cell>
        </row>
      </sheetData>
      <sheetData sheetId="6887">
        <row r="19">
          <cell r="J19">
            <v>1.0499999999999999E-3</v>
          </cell>
        </row>
      </sheetData>
      <sheetData sheetId="6888">
        <row r="19">
          <cell r="J19">
            <v>1.0499999999999999E-3</v>
          </cell>
        </row>
      </sheetData>
      <sheetData sheetId="6889">
        <row r="19">
          <cell r="J19">
            <v>1.0499999999999999E-3</v>
          </cell>
        </row>
      </sheetData>
      <sheetData sheetId="6890">
        <row r="19">
          <cell r="J19">
            <v>1.0499999999999999E-3</v>
          </cell>
        </row>
      </sheetData>
      <sheetData sheetId="6891">
        <row r="19">
          <cell r="J19">
            <v>1.0499999999999999E-3</v>
          </cell>
        </row>
      </sheetData>
      <sheetData sheetId="6892">
        <row r="19">
          <cell r="J19">
            <v>1.0499999999999999E-3</v>
          </cell>
        </row>
      </sheetData>
      <sheetData sheetId="6893">
        <row r="19">
          <cell r="J19">
            <v>1.0499999999999999E-3</v>
          </cell>
        </row>
      </sheetData>
      <sheetData sheetId="6894">
        <row r="19">
          <cell r="J19">
            <v>1.0499999999999999E-3</v>
          </cell>
        </row>
      </sheetData>
      <sheetData sheetId="6895">
        <row r="19">
          <cell r="J19">
            <v>1.0499999999999999E-3</v>
          </cell>
        </row>
      </sheetData>
      <sheetData sheetId="6896">
        <row r="19">
          <cell r="J19">
            <v>1.0499999999999999E-3</v>
          </cell>
        </row>
      </sheetData>
      <sheetData sheetId="6897">
        <row r="19">
          <cell r="J19">
            <v>1.0499999999999999E-3</v>
          </cell>
        </row>
      </sheetData>
      <sheetData sheetId="6898">
        <row r="19">
          <cell r="J19">
            <v>1.0499999999999999E-3</v>
          </cell>
        </row>
      </sheetData>
      <sheetData sheetId="6899">
        <row r="19">
          <cell r="J19">
            <v>1.0499999999999999E-3</v>
          </cell>
        </row>
      </sheetData>
      <sheetData sheetId="6900">
        <row r="19">
          <cell r="J19">
            <v>1.0499999999999999E-3</v>
          </cell>
        </row>
      </sheetData>
      <sheetData sheetId="6901">
        <row r="19">
          <cell r="J19">
            <v>1.0499999999999999E-3</v>
          </cell>
        </row>
      </sheetData>
      <sheetData sheetId="6902">
        <row r="19">
          <cell r="J19">
            <v>1.0499999999999999E-3</v>
          </cell>
        </row>
      </sheetData>
      <sheetData sheetId="6903">
        <row r="19">
          <cell r="J19">
            <v>1.0499999999999999E-3</v>
          </cell>
        </row>
      </sheetData>
      <sheetData sheetId="6904">
        <row r="19">
          <cell r="J19">
            <v>1.0499999999999999E-3</v>
          </cell>
        </row>
      </sheetData>
      <sheetData sheetId="6905">
        <row r="19">
          <cell r="J19">
            <v>1.0499999999999999E-3</v>
          </cell>
        </row>
      </sheetData>
      <sheetData sheetId="6906">
        <row r="19">
          <cell r="J19">
            <v>1.0499999999999999E-3</v>
          </cell>
        </row>
      </sheetData>
      <sheetData sheetId="6907">
        <row r="19">
          <cell r="J19">
            <v>1.0499999999999999E-3</v>
          </cell>
        </row>
      </sheetData>
      <sheetData sheetId="6908">
        <row r="19">
          <cell r="J19">
            <v>1.0499999999999999E-3</v>
          </cell>
        </row>
      </sheetData>
      <sheetData sheetId="6909">
        <row r="19">
          <cell r="J19">
            <v>1.0499999999999999E-3</v>
          </cell>
        </row>
      </sheetData>
      <sheetData sheetId="6910">
        <row r="19">
          <cell r="J19">
            <v>1.0499999999999999E-3</v>
          </cell>
        </row>
      </sheetData>
      <sheetData sheetId="6911">
        <row r="19">
          <cell r="J19">
            <v>1.0499999999999999E-3</v>
          </cell>
        </row>
      </sheetData>
      <sheetData sheetId="6912">
        <row r="19">
          <cell r="J19">
            <v>1.0499999999999999E-3</v>
          </cell>
        </row>
      </sheetData>
      <sheetData sheetId="6913">
        <row r="19">
          <cell r="J19">
            <v>1.0499999999999999E-3</v>
          </cell>
        </row>
      </sheetData>
      <sheetData sheetId="6914">
        <row r="19">
          <cell r="J19">
            <v>1.0499999999999999E-3</v>
          </cell>
        </row>
      </sheetData>
      <sheetData sheetId="6915">
        <row r="19">
          <cell r="J19">
            <v>1.0499999999999999E-3</v>
          </cell>
        </row>
      </sheetData>
      <sheetData sheetId="6916">
        <row r="19">
          <cell r="J19">
            <v>1.0499999999999999E-3</v>
          </cell>
        </row>
      </sheetData>
      <sheetData sheetId="6917">
        <row r="19">
          <cell r="J19">
            <v>1.0499999999999999E-3</v>
          </cell>
        </row>
      </sheetData>
      <sheetData sheetId="6918">
        <row r="19">
          <cell r="J19">
            <v>1.0499999999999999E-3</v>
          </cell>
        </row>
      </sheetData>
      <sheetData sheetId="6919">
        <row r="19">
          <cell r="J19">
            <v>1.0499999999999999E-3</v>
          </cell>
        </row>
      </sheetData>
      <sheetData sheetId="6920">
        <row r="19">
          <cell r="J19">
            <v>1.0499999999999999E-3</v>
          </cell>
        </row>
      </sheetData>
      <sheetData sheetId="6921">
        <row r="19">
          <cell r="J19">
            <v>1.0499999999999999E-3</v>
          </cell>
        </row>
      </sheetData>
      <sheetData sheetId="6922">
        <row r="19">
          <cell r="J19">
            <v>1.0499999999999999E-3</v>
          </cell>
        </row>
      </sheetData>
      <sheetData sheetId="6923">
        <row r="19">
          <cell r="J19">
            <v>1.0499999999999999E-3</v>
          </cell>
        </row>
      </sheetData>
      <sheetData sheetId="6924">
        <row r="19">
          <cell r="J19">
            <v>1.0499999999999999E-3</v>
          </cell>
        </row>
      </sheetData>
      <sheetData sheetId="6925">
        <row r="19">
          <cell r="J19">
            <v>1.0499999999999999E-3</v>
          </cell>
        </row>
      </sheetData>
      <sheetData sheetId="6926">
        <row r="19">
          <cell r="J19">
            <v>1.0499999999999999E-3</v>
          </cell>
        </row>
      </sheetData>
      <sheetData sheetId="6927">
        <row r="19">
          <cell r="J19">
            <v>1.0499999999999999E-3</v>
          </cell>
        </row>
      </sheetData>
      <sheetData sheetId="6928">
        <row r="19">
          <cell r="J19">
            <v>1.0499999999999999E-3</v>
          </cell>
        </row>
      </sheetData>
      <sheetData sheetId="6929">
        <row r="19">
          <cell r="J19">
            <v>1.0499999999999999E-3</v>
          </cell>
        </row>
      </sheetData>
      <sheetData sheetId="6930">
        <row r="19">
          <cell r="J19">
            <v>1.0499999999999999E-3</v>
          </cell>
        </row>
      </sheetData>
      <sheetData sheetId="6931">
        <row r="19">
          <cell r="J19">
            <v>1.0499999999999999E-3</v>
          </cell>
        </row>
      </sheetData>
      <sheetData sheetId="6932">
        <row r="19">
          <cell r="J19">
            <v>1.0499999999999999E-3</v>
          </cell>
        </row>
      </sheetData>
      <sheetData sheetId="6933">
        <row r="19">
          <cell r="J19">
            <v>1.0499999999999999E-3</v>
          </cell>
        </row>
      </sheetData>
      <sheetData sheetId="6934">
        <row r="19">
          <cell r="J19">
            <v>1.0499999999999999E-3</v>
          </cell>
        </row>
      </sheetData>
      <sheetData sheetId="6935">
        <row r="19">
          <cell r="J19">
            <v>1.0499999999999999E-3</v>
          </cell>
        </row>
      </sheetData>
      <sheetData sheetId="6936">
        <row r="19">
          <cell r="J19">
            <v>1.0499999999999999E-3</v>
          </cell>
        </row>
      </sheetData>
      <sheetData sheetId="6937">
        <row r="19">
          <cell r="J19">
            <v>1.0499999999999999E-3</v>
          </cell>
        </row>
      </sheetData>
      <sheetData sheetId="6938">
        <row r="19">
          <cell r="J19">
            <v>1.0499999999999999E-3</v>
          </cell>
        </row>
      </sheetData>
      <sheetData sheetId="6939">
        <row r="19">
          <cell r="J19">
            <v>1.0499999999999999E-3</v>
          </cell>
        </row>
      </sheetData>
      <sheetData sheetId="6940">
        <row r="19">
          <cell r="J19">
            <v>1.0499999999999999E-3</v>
          </cell>
        </row>
      </sheetData>
      <sheetData sheetId="6941">
        <row r="19">
          <cell r="J19">
            <v>1.0499999999999999E-3</v>
          </cell>
        </row>
      </sheetData>
      <sheetData sheetId="6942">
        <row r="19">
          <cell r="J19">
            <v>1.0499999999999999E-3</v>
          </cell>
        </row>
      </sheetData>
      <sheetData sheetId="6943">
        <row r="19">
          <cell r="J19">
            <v>1.0499999999999999E-3</v>
          </cell>
        </row>
      </sheetData>
      <sheetData sheetId="6944">
        <row r="19">
          <cell r="J19">
            <v>1.0499999999999999E-3</v>
          </cell>
        </row>
      </sheetData>
      <sheetData sheetId="6945">
        <row r="19">
          <cell r="J19">
            <v>1.0499999999999999E-3</v>
          </cell>
        </row>
      </sheetData>
      <sheetData sheetId="6946">
        <row r="19">
          <cell r="J19">
            <v>1.0499999999999999E-3</v>
          </cell>
        </row>
      </sheetData>
      <sheetData sheetId="6947">
        <row r="19">
          <cell r="J19">
            <v>1.0499999999999999E-3</v>
          </cell>
        </row>
      </sheetData>
      <sheetData sheetId="6948">
        <row r="19">
          <cell r="J19">
            <v>1.0499999999999999E-3</v>
          </cell>
        </row>
      </sheetData>
      <sheetData sheetId="6949">
        <row r="19">
          <cell r="J19">
            <v>1.0499999999999999E-3</v>
          </cell>
        </row>
      </sheetData>
      <sheetData sheetId="6950">
        <row r="19">
          <cell r="J19">
            <v>1.0499999999999999E-3</v>
          </cell>
        </row>
      </sheetData>
      <sheetData sheetId="6951">
        <row r="19">
          <cell r="J19">
            <v>1.0499999999999999E-3</v>
          </cell>
        </row>
      </sheetData>
      <sheetData sheetId="6952">
        <row r="19">
          <cell r="J19">
            <v>1.0499999999999999E-3</v>
          </cell>
        </row>
      </sheetData>
      <sheetData sheetId="6953">
        <row r="19">
          <cell r="J19">
            <v>1.0499999999999999E-3</v>
          </cell>
        </row>
      </sheetData>
      <sheetData sheetId="6954">
        <row r="19">
          <cell r="J19">
            <v>1.0499999999999999E-3</v>
          </cell>
        </row>
      </sheetData>
      <sheetData sheetId="6955">
        <row r="19">
          <cell r="J19">
            <v>1.0499999999999999E-3</v>
          </cell>
        </row>
      </sheetData>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row r="19">
          <cell r="J19">
            <v>1.0499999999999999E-3</v>
          </cell>
        </row>
      </sheetData>
      <sheetData sheetId="7065">
        <row r="19">
          <cell r="J19">
            <v>1.0499999999999999E-3</v>
          </cell>
        </row>
      </sheetData>
      <sheetData sheetId="7066">
        <row r="19">
          <cell r="J19">
            <v>1.0499999999999999E-3</v>
          </cell>
        </row>
      </sheetData>
      <sheetData sheetId="7067">
        <row r="19">
          <cell r="J19">
            <v>1.0499999999999999E-3</v>
          </cell>
        </row>
      </sheetData>
      <sheetData sheetId="7068">
        <row r="19">
          <cell r="J19">
            <v>1.0499999999999999E-3</v>
          </cell>
        </row>
      </sheetData>
      <sheetData sheetId="7069">
        <row r="19">
          <cell r="J19">
            <v>1.0499999999999999E-3</v>
          </cell>
        </row>
      </sheetData>
      <sheetData sheetId="7070">
        <row r="19">
          <cell r="J19">
            <v>1.0499999999999999E-3</v>
          </cell>
        </row>
      </sheetData>
      <sheetData sheetId="7071">
        <row r="19">
          <cell r="J19">
            <v>1.0499999999999999E-3</v>
          </cell>
        </row>
      </sheetData>
      <sheetData sheetId="7072">
        <row r="19">
          <cell r="J19">
            <v>1.0499999999999999E-3</v>
          </cell>
        </row>
      </sheetData>
      <sheetData sheetId="7073">
        <row r="19">
          <cell r="J19">
            <v>1.0499999999999999E-3</v>
          </cell>
        </row>
      </sheetData>
      <sheetData sheetId="7074">
        <row r="19">
          <cell r="J19">
            <v>1.0499999999999999E-3</v>
          </cell>
        </row>
      </sheetData>
      <sheetData sheetId="7075">
        <row r="19">
          <cell r="J19">
            <v>1.0499999999999999E-3</v>
          </cell>
        </row>
      </sheetData>
      <sheetData sheetId="7076">
        <row r="19">
          <cell r="J19">
            <v>1.0499999999999999E-3</v>
          </cell>
        </row>
      </sheetData>
      <sheetData sheetId="7077">
        <row r="19">
          <cell r="J19">
            <v>1.0499999999999999E-3</v>
          </cell>
        </row>
      </sheetData>
      <sheetData sheetId="7078">
        <row r="19">
          <cell r="J19">
            <v>1.0499999999999999E-3</v>
          </cell>
        </row>
      </sheetData>
      <sheetData sheetId="7079">
        <row r="19">
          <cell r="J19">
            <v>1.0499999999999999E-3</v>
          </cell>
        </row>
      </sheetData>
      <sheetData sheetId="7080">
        <row r="19">
          <cell r="J19">
            <v>1.0499999999999999E-3</v>
          </cell>
        </row>
      </sheetData>
      <sheetData sheetId="7081">
        <row r="19">
          <cell r="J19">
            <v>1.0499999999999999E-3</v>
          </cell>
        </row>
      </sheetData>
      <sheetData sheetId="7082">
        <row r="19">
          <cell r="J19">
            <v>1.0499999999999999E-3</v>
          </cell>
        </row>
      </sheetData>
      <sheetData sheetId="7083">
        <row r="19">
          <cell r="J19">
            <v>1.0499999999999999E-3</v>
          </cell>
        </row>
      </sheetData>
      <sheetData sheetId="7084">
        <row r="19">
          <cell r="J19">
            <v>1.0499999999999999E-3</v>
          </cell>
        </row>
      </sheetData>
      <sheetData sheetId="7085">
        <row r="19">
          <cell r="J19">
            <v>1.0499999999999999E-3</v>
          </cell>
        </row>
      </sheetData>
      <sheetData sheetId="7086">
        <row r="19">
          <cell r="J19">
            <v>1.0499999999999999E-3</v>
          </cell>
        </row>
      </sheetData>
      <sheetData sheetId="7087">
        <row r="19">
          <cell r="J19">
            <v>1.0499999999999999E-3</v>
          </cell>
        </row>
      </sheetData>
      <sheetData sheetId="7088">
        <row r="19">
          <cell r="J19">
            <v>1.0499999999999999E-3</v>
          </cell>
        </row>
      </sheetData>
      <sheetData sheetId="7089">
        <row r="19">
          <cell r="J19">
            <v>1.0499999999999999E-3</v>
          </cell>
        </row>
      </sheetData>
      <sheetData sheetId="7090">
        <row r="19">
          <cell r="J19">
            <v>1.0499999999999999E-3</v>
          </cell>
        </row>
      </sheetData>
      <sheetData sheetId="7091">
        <row r="19">
          <cell r="J19">
            <v>1.0499999999999999E-3</v>
          </cell>
        </row>
      </sheetData>
      <sheetData sheetId="7092">
        <row r="19">
          <cell r="J19">
            <v>1.0499999999999999E-3</v>
          </cell>
        </row>
      </sheetData>
      <sheetData sheetId="7093">
        <row r="19">
          <cell r="J19">
            <v>1.0499999999999999E-3</v>
          </cell>
        </row>
      </sheetData>
      <sheetData sheetId="7094">
        <row r="19">
          <cell r="J19">
            <v>1.0499999999999999E-3</v>
          </cell>
        </row>
      </sheetData>
      <sheetData sheetId="7095">
        <row r="19">
          <cell r="J19">
            <v>1.0499999999999999E-3</v>
          </cell>
        </row>
      </sheetData>
      <sheetData sheetId="7096">
        <row r="19">
          <cell r="J19">
            <v>1.0499999999999999E-3</v>
          </cell>
        </row>
      </sheetData>
      <sheetData sheetId="7097">
        <row r="19">
          <cell r="J19">
            <v>1.0499999999999999E-3</v>
          </cell>
        </row>
      </sheetData>
      <sheetData sheetId="7098">
        <row r="19">
          <cell r="J19">
            <v>1.0499999999999999E-3</v>
          </cell>
        </row>
      </sheetData>
      <sheetData sheetId="7099">
        <row r="19">
          <cell r="J19">
            <v>1.0499999999999999E-3</v>
          </cell>
        </row>
      </sheetData>
      <sheetData sheetId="7100">
        <row r="19">
          <cell r="J19">
            <v>1.0499999999999999E-3</v>
          </cell>
        </row>
      </sheetData>
      <sheetData sheetId="7101">
        <row r="19">
          <cell r="J19">
            <v>1.0499999999999999E-3</v>
          </cell>
        </row>
      </sheetData>
      <sheetData sheetId="7102">
        <row r="19">
          <cell r="J19">
            <v>1.0499999999999999E-3</v>
          </cell>
        </row>
      </sheetData>
      <sheetData sheetId="7103">
        <row r="19">
          <cell r="J19">
            <v>1.0499999999999999E-3</v>
          </cell>
        </row>
      </sheetData>
      <sheetData sheetId="7104">
        <row r="19">
          <cell r="J19">
            <v>1.0499999999999999E-3</v>
          </cell>
        </row>
      </sheetData>
      <sheetData sheetId="7105">
        <row r="19">
          <cell r="J19">
            <v>1.0499999999999999E-3</v>
          </cell>
        </row>
      </sheetData>
      <sheetData sheetId="7106">
        <row r="19">
          <cell r="J19">
            <v>1.0499999999999999E-3</v>
          </cell>
        </row>
      </sheetData>
      <sheetData sheetId="7107">
        <row r="19">
          <cell r="J19">
            <v>1.0499999999999999E-3</v>
          </cell>
        </row>
      </sheetData>
      <sheetData sheetId="7108">
        <row r="19">
          <cell r="J19">
            <v>1.0499999999999999E-3</v>
          </cell>
        </row>
      </sheetData>
      <sheetData sheetId="7109">
        <row r="19">
          <cell r="J19">
            <v>1.0499999999999999E-3</v>
          </cell>
        </row>
      </sheetData>
      <sheetData sheetId="7110">
        <row r="19">
          <cell r="J19">
            <v>1.0499999999999999E-3</v>
          </cell>
        </row>
      </sheetData>
      <sheetData sheetId="7111">
        <row r="19">
          <cell r="J19">
            <v>1.0499999999999999E-3</v>
          </cell>
        </row>
      </sheetData>
      <sheetData sheetId="7112">
        <row r="19">
          <cell r="J19">
            <v>1.0499999999999999E-3</v>
          </cell>
        </row>
      </sheetData>
      <sheetData sheetId="7113">
        <row r="19">
          <cell r="J19">
            <v>1.0499999999999999E-3</v>
          </cell>
        </row>
      </sheetData>
      <sheetData sheetId="7114">
        <row r="19">
          <cell r="J19">
            <v>1.0499999999999999E-3</v>
          </cell>
        </row>
      </sheetData>
      <sheetData sheetId="7115">
        <row r="19">
          <cell r="J19">
            <v>1.0499999999999999E-3</v>
          </cell>
        </row>
      </sheetData>
      <sheetData sheetId="7116">
        <row r="19">
          <cell r="J19">
            <v>1.0499999999999999E-3</v>
          </cell>
        </row>
      </sheetData>
      <sheetData sheetId="7117">
        <row r="19">
          <cell r="J19">
            <v>1.0499999999999999E-3</v>
          </cell>
        </row>
      </sheetData>
      <sheetData sheetId="7118">
        <row r="19">
          <cell r="J19">
            <v>1.0499999999999999E-3</v>
          </cell>
        </row>
      </sheetData>
      <sheetData sheetId="7119">
        <row r="19">
          <cell r="J19">
            <v>1.0499999999999999E-3</v>
          </cell>
        </row>
      </sheetData>
      <sheetData sheetId="7120">
        <row r="19">
          <cell r="J19">
            <v>1.0499999999999999E-3</v>
          </cell>
        </row>
      </sheetData>
      <sheetData sheetId="7121">
        <row r="19">
          <cell r="J19">
            <v>1.0499999999999999E-3</v>
          </cell>
        </row>
      </sheetData>
      <sheetData sheetId="7122">
        <row r="19">
          <cell r="J19">
            <v>1.0499999999999999E-3</v>
          </cell>
        </row>
      </sheetData>
      <sheetData sheetId="7123">
        <row r="19">
          <cell r="J19">
            <v>1.0499999999999999E-3</v>
          </cell>
        </row>
      </sheetData>
      <sheetData sheetId="7124">
        <row r="19">
          <cell r="J19">
            <v>1.0499999999999999E-3</v>
          </cell>
        </row>
      </sheetData>
      <sheetData sheetId="7125">
        <row r="19">
          <cell r="J19">
            <v>1.0499999999999999E-3</v>
          </cell>
        </row>
      </sheetData>
      <sheetData sheetId="7126">
        <row r="19">
          <cell r="J19">
            <v>1.0499999999999999E-3</v>
          </cell>
        </row>
      </sheetData>
      <sheetData sheetId="7127">
        <row r="19">
          <cell r="J19">
            <v>1.0499999999999999E-3</v>
          </cell>
        </row>
      </sheetData>
      <sheetData sheetId="7128">
        <row r="19">
          <cell r="J19">
            <v>1.0499999999999999E-3</v>
          </cell>
        </row>
      </sheetData>
      <sheetData sheetId="7129">
        <row r="19">
          <cell r="J19">
            <v>1.0499999999999999E-3</v>
          </cell>
        </row>
      </sheetData>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ow r="19">
          <cell r="J19">
            <v>1.0499999999999999E-3</v>
          </cell>
        </row>
      </sheetData>
      <sheetData sheetId="7851">
        <row r="19">
          <cell r="J19">
            <v>1.0499999999999999E-3</v>
          </cell>
        </row>
      </sheetData>
      <sheetData sheetId="7852">
        <row r="19">
          <cell r="J19">
            <v>1.0499999999999999E-3</v>
          </cell>
        </row>
      </sheetData>
      <sheetData sheetId="7853">
        <row r="19">
          <cell r="J19">
            <v>1.0499999999999999E-3</v>
          </cell>
        </row>
      </sheetData>
      <sheetData sheetId="7854">
        <row r="19">
          <cell r="J19">
            <v>1.0499999999999999E-3</v>
          </cell>
        </row>
      </sheetData>
      <sheetData sheetId="7855">
        <row r="19">
          <cell r="J19">
            <v>1.0499999999999999E-3</v>
          </cell>
        </row>
      </sheetData>
      <sheetData sheetId="7856">
        <row r="19">
          <cell r="J19">
            <v>1.0499999999999999E-3</v>
          </cell>
        </row>
      </sheetData>
      <sheetData sheetId="7857">
        <row r="19">
          <cell r="J19">
            <v>1.0499999999999999E-3</v>
          </cell>
        </row>
      </sheetData>
      <sheetData sheetId="7858">
        <row r="19">
          <cell r="J19">
            <v>1.0499999999999999E-3</v>
          </cell>
        </row>
      </sheetData>
      <sheetData sheetId="7859">
        <row r="19">
          <cell r="J19">
            <v>1.0499999999999999E-3</v>
          </cell>
        </row>
      </sheetData>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ow r="19">
          <cell r="J19">
            <v>1.0499999999999999E-3</v>
          </cell>
        </row>
      </sheetData>
      <sheetData sheetId="7887">
        <row r="19">
          <cell r="J19">
            <v>1.0499999999999999E-3</v>
          </cell>
        </row>
      </sheetData>
      <sheetData sheetId="7888">
        <row r="19">
          <cell r="J19">
            <v>1.0499999999999999E-3</v>
          </cell>
        </row>
      </sheetData>
      <sheetData sheetId="7889">
        <row r="19">
          <cell r="J19">
            <v>1.0499999999999999E-3</v>
          </cell>
        </row>
      </sheetData>
      <sheetData sheetId="7890">
        <row r="19">
          <cell r="J19">
            <v>1.0499999999999999E-3</v>
          </cell>
        </row>
      </sheetData>
      <sheetData sheetId="7891">
        <row r="19">
          <cell r="J19">
            <v>1.0499999999999999E-3</v>
          </cell>
        </row>
      </sheetData>
      <sheetData sheetId="7892">
        <row r="19">
          <cell r="J19">
            <v>1.0499999999999999E-3</v>
          </cell>
        </row>
      </sheetData>
      <sheetData sheetId="7893">
        <row r="19">
          <cell r="J19">
            <v>1.0499999999999999E-3</v>
          </cell>
        </row>
      </sheetData>
      <sheetData sheetId="7894">
        <row r="19">
          <cell r="J19">
            <v>1.0499999999999999E-3</v>
          </cell>
        </row>
      </sheetData>
      <sheetData sheetId="7895">
        <row r="19">
          <cell r="J19">
            <v>1.0499999999999999E-3</v>
          </cell>
        </row>
      </sheetData>
      <sheetData sheetId="7896">
        <row r="19">
          <cell r="J19">
            <v>1.0499999999999999E-3</v>
          </cell>
        </row>
      </sheetData>
      <sheetData sheetId="7897">
        <row r="19">
          <cell r="J19">
            <v>1.0499999999999999E-3</v>
          </cell>
        </row>
      </sheetData>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ow r="19">
          <cell r="J19">
            <v>1.0499999999999999E-3</v>
          </cell>
        </row>
      </sheetData>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ow r="19">
          <cell r="J19">
            <v>1.0499999999999999E-3</v>
          </cell>
        </row>
      </sheetData>
      <sheetData sheetId="9349">
        <row r="19">
          <cell r="J19">
            <v>1.0499999999999999E-3</v>
          </cell>
        </row>
      </sheetData>
      <sheetData sheetId="9350">
        <row r="19">
          <cell r="J19">
            <v>1.0499999999999999E-3</v>
          </cell>
        </row>
      </sheetData>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ow r="19">
          <cell r="J19">
            <v>1.0499999999999999E-3</v>
          </cell>
        </row>
      </sheetData>
      <sheetData sheetId="9361" refreshError="1"/>
      <sheetData sheetId="9362">
        <row r="19">
          <cell r="J19">
            <v>1.0499999999999999E-3</v>
          </cell>
        </row>
      </sheetData>
      <sheetData sheetId="9363" refreshError="1"/>
      <sheetData sheetId="9364">
        <row r="19">
          <cell r="J19">
            <v>1.0499999999999999E-3</v>
          </cell>
        </row>
      </sheetData>
      <sheetData sheetId="9365" refreshError="1"/>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ow r="19">
          <cell r="J19">
            <v>1.0499999999999999E-3</v>
          </cell>
        </row>
      </sheetData>
      <sheetData sheetId="9759">
        <row r="19">
          <cell r="J19">
            <v>1.0499999999999999E-3</v>
          </cell>
        </row>
      </sheetData>
      <sheetData sheetId="9760">
        <row r="19">
          <cell r="J19">
            <v>1.0499999999999999E-3</v>
          </cell>
        </row>
      </sheetData>
      <sheetData sheetId="9761">
        <row r="19">
          <cell r="J19">
            <v>1.0499999999999999E-3</v>
          </cell>
        </row>
      </sheetData>
      <sheetData sheetId="9762">
        <row r="19">
          <cell r="J19">
            <v>1.0499999999999999E-3</v>
          </cell>
        </row>
      </sheetData>
      <sheetData sheetId="9763">
        <row r="19">
          <cell r="J19">
            <v>1.0499999999999999E-3</v>
          </cell>
        </row>
      </sheetData>
      <sheetData sheetId="9764">
        <row r="19">
          <cell r="J19">
            <v>1.0499999999999999E-3</v>
          </cell>
        </row>
      </sheetData>
      <sheetData sheetId="9765">
        <row r="19">
          <cell r="J19">
            <v>1.0499999999999999E-3</v>
          </cell>
        </row>
      </sheetData>
      <sheetData sheetId="9766">
        <row r="19">
          <cell r="J19">
            <v>1.0499999999999999E-3</v>
          </cell>
        </row>
      </sheetData>
      <sheetData sheetId="9767">
        <row r="19">
          <cell r="J19">
            <v>1.0499999999999999E-3</v>
          </cell>
        </row>
      </sheetData>
      <sheetData sheetId="9768">
        <row r="19">
          <cell r="J19">
            <v>1.0499999999999999E-3</v>
          </cell>
        </row>
      </sheetData>
      <sheetData sheetId="9769">
        <row r="19">
          <cell r="J19">
            <v>1.0499999999999999E-3</v>
          </cell>
        </row>
      </sheetData>
      <sheetData sheetId="9770">
        <row r="19">
          <cell r="J19">
            <v>1.0499999999999999E-3</v>
          </cell>
        </row>
      </sheetData>
      <sheetData sheetId="9771">
        <row r="19">
          <cell r="J19">
            <v>1.0499999999999999E-3</v>
          </cell>
        </row>
      </sheetData>
      <sheetData sheetId="9772">
        <row r="19">
          <cell r="J19">
            <v>1.0499999999999999E-3</v>
          </cell>
        </row>
      </sheetData>
      <sheetData sheetId="9773">
        <row r="19">
          <cell r="J19">
            <v>1.0499999999999999E-3</v>
          </cell>
        </row>
      </sheetData>
      <sheetData sheetId="9774">
        <row r="19">
          <cell r="J19">
            <v>1.0499999999999999E-3</v>
          </cell>
        </row>
      </sheetData>
      <sheetData sheetId="9775">
        <row r="19">
          <cell r="J19">
            <v>1.0499999999999999E-3</v>
          </cell>
        </row>
      </sheetData>
      <sheetData sheetId="9776">
        <row r="19">
          <cell r="J19">
            <v>1.0499999999999999E-3</v>
          </cell>
        </row>
      </sheetData>
      <sheetData sheetId="9777">
        <row r="19">
          <cell r="J19">
            <v>1.0499999999999999E-3</v>
          </cell>
        </row>
      </sheetData>
      <sheetData sheetId="9778">
        <row r="19">
          <cell r="J19">
            <v>1.0499999999999999E-3</v>
          </cell>
        </row>
      </sheetData>
      <sheetData sheetId="9779">
        <row r="19">
          <cell r="J19">
            <v>1.0499999999999999E-3</v>
          </cell>
        </row>
      </sheetData>
      <sheetData sheetId="9780">
        <row r="19">
          <cell r="J19">
            <v>1.0499999999999999E-3</v>
          </cell>
        </row>
      </sheetData>
      <sheetData sheetId="9781">
        <row r="19">
          <cell r="J19">
            <v>1.0499999999999999E-3</v>
          </cell>
        </row>
      </sheetData>
      <sheetData sheetId="9782">
        <row r="19">
          <cell r="J19">
            <v>1.0499999999999999E-3</v>
          </cell>
        </row>
      </sheetData>
      <sheetData sheetId="9783">
        <row r="19">
          <cell r="J19">
            <v>1.0499999999999999E-3</v>
          </cell>
        </row>
      </sheetData>
      <sheetData sheetId="9784">
        <row r="19">
          <cell r="J19">
            <v>1.0499999999999999E-3</v>
          </cell>
        </row>
      </sheetData>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ow r="19">
          <cell r="J19">
            <v>1.0499999999999999E-3</v>
          </cell>
        </row>
      </sheetData>
      <sheetData sheetId="9793">
        <row r="19">
          <cell r="J19">
            <v>1.0499999999999999E-3</v>
          </cell>
        </row>
      </sheetData>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sheetData sheetId="10179"/>
      <sheetData sheetId="10180"/>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sheetData sheetId="10247"/>
      <sheetData sheetId="10248"/>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efreshError="1"/>
      <sheetData sheetId="10562" refreshError="1"/>
      <sheetData sheetId="10563" refreshError="1"/>
      <sheetData sheetId="10564">
        <row r="19">
          <cell r="J19">
            <v>1.0499999999999999E-3</v>
          </cell>
        </row>
      </sheetData>
      <sheetData sheetId="10565">
        <row r="19">
          <cell r="J19">
            <v>1.0499999999999999E-3</v>
          </cell>
        </row>
      </sheetData>
      <sheetData sheetId="10566">
        <row r="19">
          <cell r="J19">
            <v>1.0499999999999999E-3</v>
          </cell>
        </row>
      </sheetData>
      <sheetData sheetId="10567">
        <row r="19">
          <cell r="J19">
            <v>1.0499999999999999E-3</v>
          </cell>
        </row>
      </sheetData>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efreshError="1"/>
      <sheetData sheetId="10951" refreshError="1"/>
      <sheetData sheetId="10952" refreshError="1"/>
      <sheetData sheetId="10953" refreshError="1"/>
      <sheetData sheetId="10954" refreshError="1"/>
      <sheetData sheetId="10955">
        <row r="19">
          <cell r="J19">
            <v>1.0499999999999999E-3</v>
          </cell>
        </row>
      </sheetData>
      <sheetData sheetId="10956">
        <row r="19">
          <cell r="J19">
            <v>1.0499999999999999E-3</v>
          </cell>
        </row>
      </sheetData>
      <sheetData sheetId="10957">
        <row r="19">
          <cell r="J19">
            <v>1.0499999999999999E-3</v>
          </cell>
        </row>
      </sheetData>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ow r="19">
          <cell r="J19">
            <v>1.0499999999999999E-3</v>
          </cell>
        </row>
      </sheetData>
      <sheetData sheetId="11063" refreshError="1"/>
      <sheetData sheetId="11064" refreshError="1"/>
      <sheetData sheetId="11065" refreshError="1"/>
      <sheetData sheetId="11066" refreshError="1"/>
      <sheetData sheetId="11067">
        <row r="19">
          <cell r="J19">
            <v>1.0499999999999999E-3</v>
          </cell>
        </row>
      </sheetData>
      <sheetData sheetId="11068">
        <row r="19">
          <cell r="J19">
            <v>1.0499999999999999E-3</v>
          </cell>
        </row>
      </sheetData>
      <sheetData sheetId="11069">
        <row r="19">
          <cell r="J19">
            <v>1.0499999999999999E-3</v>
          </cell>
        </row>
      </sheetData>
      <sheetData sheetId="11070" refreshError="1"/>
      <sheetData sheetId="11071" refreshError="1"/>
      <sheetData sheetId="11072" refreshError="1"/>
      <sheetData sheetId="11073" refreshError="1"/>
      <sheetData sheetId="11074" refreshError="1"/>
      <sheetData sheetId="11075"/>
      <sheetData sheetId="11076">
        <row r="19">
          <cell r="J19">
            <v>1.0499999999999999E-3</v>
          </cell>
        </row>
      </sheetData>
      <sheetData sheetId="11077">
        <row r="19">
          <cell r="J19">
            <v>1.0499999999999999E-3</v>
          </cell>
        </row>
      </sheetData>
      <sheetData sheetId="11078">
        <row r="19">
          <cell r="J19">
            <v>1.0499999999999999E-3</v>
          </cell>
        </row>
      </sheetData>
      <sheetData sheetId="11079">
        <row r="19">
          <cell r="J19">
            <v>1.0499999999999999E-3</v>
          </cell>
        </row>
      </sheetData>
      <sheetData sheetId="11080">
        <row r="19">
          <cell r="J19">
            <v>1.0499999999999999E-3</v>
          </cell>
        </row>
      </sheetData>
      <sheetData sheetId="11081">
        <row r="19">
          <cell r="J19">
            <v>1.0499999999999999E-3</v>
          </cell>
        </row>
      </sheetData>
      <sheetData sheetId="11082">
        <row r="19">
          <cell r="J19">
            <v>1.0499999999999999E-3</v>
          </cell>
        </row>
      </sheetData>
      <sheetData sheetId="11083">
        <row r="19">
          <cell r="J19">
            <v>1.0499999999999999E-3</v>
          </cell>
        </row>
      </sheetData>
      <sheetData sheetId="11084">
        <row r="19">
          <cell r="J19">
            <v>1.0499999999999999E-3</v>
          </cell>
        </row>
      </sheetData>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ow r="19">
          <cell r="J19">
            <v>1.0499999999999999E-3</v>
          </cell>
        </row>
      </sheetData>
      <sheetData sheetId="11129" refreshError="1"/>
      <sheetData sheetId="11130" refreshError="1"/>
      <sheetData sheetId="11131">
        <row r="19">
          <cell r="J19">
            <v>1.0499999999999999E-3</v>
          </cell>
        </row>
      </sheetData>
      <sheetData sheetId="11132">
        <row r="19">
          <cell r="J19">
            <v>1.0499999999999999E-3</v>
          </cell>
        </row>
      </sheetData>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sheetData sheetId="11261" refreshError="1"/>
      <sheetData sheetId="11262"/>
      <sheetData sheetId="11263"/>
      <sheetData sheetId="11264"/>
      <sheetData sheetId="11265"/>
      <sheetData sheetId="11266"/>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refreshError="1"/>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refreshError="1"/>
      <sheetData sheetId="11319" refreshError="1"/>
      <sheetData sheetId="11320" refreshError="1"/>
      <sheetData sheetId="11321" refreshError="1"/>
      <sheetData sheetId="11322" refreshError="1"/>
      <sheetData sheetId="11323" refreshError="1"/>
      <sheetData sheetId="11324" refreshError="1"/>
      <sheetData sheetId="11325" refreshError="1"/>
      <sheetData sheetId="11326" refreshError="1"/>
      <sheetData sheetId="11327" refreshError="1"/>
      <sheetData sheetId="11328"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MR"/>
    </sheetNames>
    <sheetDataSet>
      <sheetData sheetId="0" refreshError="1"/>
      <sheetData sheetId="1" refreshError="1"/>
      <sheetData sheetId="2">
        <row r="25">
          <cell r="G25">
            <v>1128</v>
          </cell>
        </row>
      </sheetData>
      <sheetData sheetId="3"/>
      <sheetData sheetId="4" refreshError="1"/>
      <sheetData sheetId="5" refreshError="1"/>
      <sheetData sheetId="6">
        <row r="54">
          <cell r="D54" t="str">
            <v>Input Rate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H-6x4"/>
      <sheetName val="data"/>
      <sheetName val="Lead"/>
      <sheetName val="leads"/>
      <sheetName val="PH-4X3"/>
      <sheetName val="Watchman Qrters."/>
      <sheetName val="M F ROOM"/>
      <sheetName val="RMR"/>
      <sheetName val="m"/>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Lead"/>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leads"/>
      <sheetName val="r"/>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Bridge Data 2005-06"/>
      <sheetName val="Plant &amp;  Machinery"/>
      <sheetName val="sup dat"/>
      <sheetName val="Common "/>
      <sheetName val="Nspt-smp-final-ORIGINAL"/>
      <sheetName val="Work_sheet"/>
      <sheetName val="Sheet1 (2)"/>
      <sheetName val="GN-ST-10"/>
      <sheetName val="Class IV Qtr. Ele"/>
      <sheetName val="data existing_do not delete"/>
      <sheetName val="habs-list"/>
      <sheetName val="nodes"/>
      <sheetName val="other rates"/>
      <sheetName val="Sheet2"/>
      <sheetName val="in Put sheet"/>
      <sheetName val="Part-A"/>
      <sheetName val="Data.F8.BTR"/>
      <sheetName val="RMR"/>
      <sheetName val="Plant_㫨__Machinery"/>
      <sheetName val="Plant 㫨  Machinery"/>
      <sheetName val="clvrt_data"/>
      <sheetName val="Sheet9"/>
      <sheetName val="Bitumen trunk"/>
      <sheetName val="R99 etc"/>
      <sheetName val="Trunk unpaved"/>
      <sheetName val="mas_hab"/>
      <sheetName val="Rates"/>
      <sheetName val="Estimate "/>
      <sheetName val="final abstract"/>
      <sheetName val="Rates2"/>
      <sheetName val="Specification report"/>
      <sheetName val="ssr-rates"/>
      <sheetName val="l"/>
      <sheetName val="HDPE"/>
      <sheetName val="DI"/>
      <sheetName val="pvc"/>
      <sheetName val="hdpe_basic"/>
      <sheetName val="pvc_basic"/>
      <sheetName val="Fie,d Data"/>
      <sheetName val="hdpe-rates"/>
      <sheetName val="hdpe weights"/>
      <sheetName val="pvc-rates"/>
      <sheetName val="PVC weights"/>
      <sheetName val="MRATES"/>
      <sheetName val="DATA_ENTRY"/>
      <sheetName val="BTLeads"/>
      <sheetName val="GF SB Ok "/>
      <sheetName val="GN_ST_10"/>
      <sheetName val="pvc-pipe-rates"/>
      <sheetName val="LEAD S 10-11"/>
      <sheetName val="Usage"/>
      <sheetName val="General"/>
      <sheetName val="PRECAST lightconc-II"/>
      <sheetName val="Gen Abs"/>
      <sheetName val="CD_Data"/>
      <sheetName val="sch"/>
      <sheetName val="water-hammar-strenght"/>
      <sheetName val="AV-HDPE"/>
      <sheetName val="Di_gate-HDPE"/>
      <sheetName val="index"/>
      <sheetName val="entitlements"/>
      <sheetName val="Road data"/>
      <sheetName val="fnote"/>
      <sheetName val="QDTS"/>
      <sheetName val="Line"/>
      <sheetName val="Conv. 13-14"/>
      <sheetName val="GEN-ABS Del"/>
      <sheetName val="BTR"/>
      <sheetName val="1V800"/>
      <sheetName val="Road Detail Est."/>
      <sheetName val="Rates SSR 2008-09"/>
      <sheetName val="int-Dia"/>
      <sheetName val="sand"/>
      <sheetName val="stone"/>
      <sheetName val="Usage "/>
      <sheetName val="GBW"/>
      <sheetName val="Boq"/>
      <sheetName val="Masonry"/>
      <sheetName val="COVER"/>
      <sheetName val="Convey"/>
      <sheetName val="ESTIMATE"/>
      <sheetName val="Suppl-data"/>
      <sheetName val="abs road"/>
      <sheetName val="dlvoid"/>
      <sheetName val="hdpe_rates"/>
      <sheetName val="hdpe_wt-r"/>
      <sheetName val="DATA_PRG"/>
      <sheetName val="Rate"/>
      <sheetName val="Data rough"/>
      <sheetName val="Habcodes"/>
      <sheetName val="segments-details"/>
      <sheetName val="Main"/>
      <sheetName val="detls"/>
      <sheetName val="Material "/>
      <sheetName val="C.D.Abs.Est."/>
      <sheetName val="id"/>
      <sheetName val="Cover page  for Lead "/>
      <sheetName val="V.N.Pur 0.60MPGF"/>
      <sheetName val="B.W. BC COMMUNITY HALL"/>
      <sheetName val="AWB YALAL"/>
      <sheetName val="DOULAPUR "/>
      <sheetName val="Modal Estimate 2"/>
      <sheetName val="Modal Estimate "/>
      <sheetName val=" Ramp"/>
      <sheetName val="PS KOKAT"/>
      <sheetName val="Elec Estimate"/>
      <sheetName val="Sanitory Estimate"/>
      <sheetName val="Septic tank"/>
      <sheetName val="Bore &amp; Pumpset"/>
      <sheetName val="Furniture "/>
      <sheetName val="20 TNs Detailed Est "/>
      <sheetName val="Bar Bending Schedule"/>
      <sheetName val="Flush Door  Shutter Country"/>
      <sheetName val=" Compound wall  "/>
      <sheetName val="Datas"/>
      <sheetName val="Datas  Side wall "/>
      <sheetName val="Veternory  Desponsory  BLDG"/>
      <sheetName val="Rural Live stock"/>
      <sheetName val="Ele data "/>
      <sheetName val="Sanitary&amp;water supply DATA "/>
      <sheetName val=" Doors window- Country 2.0- 1.2"/>
      <sheetName val=" Doors window- Sal Wood "/>
      <sheetName val=" Doors window- Teak 17-18"/>
      <sheetName val=" Doors window- Country "/>
      <sheetName val=" Doors window- Country  -2.0 m"/>
      <sheetName val=" Doors and windows "/>
      <sheetName val="Conveyance"/>
      <sheetName val="MRoad data"/>
      <sheetName val="Sheet5"/>
      <sheetName val="QTY"/>
      <sheetName val="BM-HOOP"/>
      <sheetName val="COVERPAGE"/>
      <sheetName val="LOCAL RATES"/>
      <sheetName val="mlead"/>
      <sheetName val="road est"/>
      <sheetName val="CRUST"/>
      <sheetName val="Door&amp;Window data"/>
      <sheetName val="Main sheet"/>
      <sheetName val="Detailed"/>
      <sheetName val="Rates-May-14"/>
      <sheetName val="GM&amp;PM EST- final "/>
      <sheetName val="int-dia-hdpe"/>
      <sheetName val="SCHEDULE"/>
      <sheetName val="Database"/>
      <sheetName val="schedule nos"/>
      <sheetName val="Summary"/>
      <sheetName val="JAWAHAR-hyd-original"/>
      <sheetName val="Pop"/>
      <sheetName val="DATA SHEET"/>
      <sheetName val="PUMP_DATA"/>
      <sheetName val="Lead statement ss5"/>
      <sheetName val="SSR"/>
      <sheetName val="RAM"/>
      <sheetName val="Data-all"/>
      <sheetName val="ewst"/>
      <sheetName val="datas slabs, beams"/>
      <sheetName val="VKB-Sump-20-Kotalguda-wd"/>
      <sheetName val="VKB-60-12.95-Burgply-wd"/>
      <sheetName val="VKB60-12.95-Brgply-Specials"/>
      <sheetName val="steel price variation"/>
      <sheetName val="DI Wt"/>
      <sheetName val="VKB-60-30-Enkepally-we4"/>
      <sheetName val="ESSR"/>
      <sheetName val="tax sheet"/>
      <sheetName val="Steel &amp; PV"/>
      <sheetName val="CEMENT - PV"/>
      <sheetName val="Watersoft (2)"/>
      <sheetName val="HDPE-pipe-rates"/>
      <sheetName val="sectorwise"/>
      <sheetName val="R_Det"/>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ELEC datas"/>
      <sheetName val="san data"/>
      <sheetName val="SEIGNORAGE"/>
      <sheetName val="SCHEDULE."/>
      <sheetName val="Est (2)"/>
      <sheetName val="report"/>
      <sheetName val="C-data"/>
      <sheetName val="Lead  RATES"/>
      <sheetName val="CI"/>
      <sheetName val="DATA HM KM NB"/>
      <sheetName val="M5 900"/>
      <sheetName val="M7"/>
      <sheetName val="A.O.R."/>
      <sheetName val="Leadstatement_"/>
      <sheetName val="COR_EST"/>
      <sheetName val="Abstrct-Part_A"/>
      <sheetName val="Bridge_Data_2005-06"/>
      <sheetName val="Plant_&amp;__Machinery1"/>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sup_dat"/>
      <sheetName val="Common_"/>
      <sheetName val="Specification_report"/>
      <sheetName val="Sheet1_(2)"/>
      <sheetName val="Class_IV_Qtr__Ele"/>
      <sheetName val="data_existing_do_not_delete"/>
      <sheetName val="other_rates"/>
      <sheetName val="in_Put_sheet"/>
      <sheetName val="Bitumen_trunk"/>
      <sheetName val="R99_etc"/>
      <sheetName val="Trunk_unpaved"/>
      <sheetName val="final_abstract"/>
      <sheetName val="Data_F8_BTR"/>
      <sheetName val="PRECAST_lightconc-II"/>
      <sheetName val="Plant_㫨__Machinery1"/>
      <sheetName val="Estimate_"/>
      <sheetName val="Conv__13-14"/>
      <sheetName val="GEN-ABS_Del"/>
      <sheetName val="Road_data"/>
      <sheetName val="Fie,d_Data"/>
      <sheetName val="hdpe_weights"/>
      <sheetName val="PVC_weights"/>
      <sheetName val="GF_SB_Ok_"/>
      <sheetName val="LEAD_S_10-11"/>
      <sheetName val="Gen_Abs"/>
      <sheetName val="Road_Detail_Est_"/>
      <sheetName val="Rates_SSR_2008-09"/>
      <sheetName val="InputData"/>
      <sheetName val="Spec"/>
      <sheetName val="evaluate"/>
      <sheetName val="_5wgdhabfinal00_01"/>
      <sheetName val="basic-data"/>
      <sheetName val="Data o"/>
      <sheetName val="hyperstatic-3"/>
      <sheetName val="Stability"/>
      <sheetName val="Data_Bit_I"/>
      <sheetName val="leads-11-12"/>
      <sheetName val="PVC_dia"/>
      <sheetName val="Conveayance charges"/>
      <sheetName val="Hire"/>
      <sheetName val="SSR 2010-11 Rates"/>
      <sheetName val="TBAL9697 -group wise  sdpl"/>
      <sheetName val="Variables"/>
      <sheetName val="calcul"/>
      <sheetName val="zone-8"/>
      <sheetName val="MHNO_LEV"/>
      <sheetName val="Feeder"/>
      <sheetName val="slab"/>
      <sheetName val="Staff Acco."/>
      <sheetName val="t_prsr"/>
      <sheetName val="wh"/>
      <sheetName val="Sump_cal"/>
      <sheetName val="pumping main"/>
      <sheetName val="co_5"/>
      <sheetName val="p&amp;m"/>
      <sheetName val="ultmom"/>
      <sheetName val="INPUT-DATA"/>
      <sheetName val="Flanged Beams"/>
      <sheetName val="SALIENT"/>
      <sheetName val="Rectangular Beam"/>
      <sheetName val="Input"/>
      <sheetName val="Global factors"/>
      <sheetName val="BWSCPlt"/>
      <sheetName val="G.R.P"/>
      <sheetName val="PSC REVISED"/>
      <sheetName val="section"/>
      <sheetName val="P "/>
      <sheetName val="iocount"/>
      <sheetName val="FORM7"/>
      <sheetName val="wh_data_R"/>
      <sheetName val="#REF"/>
      <sheetName val="Design"/>
      <sheetName val="boredetails"/>
      <sheetName val="Sorted"/>
      <sheetName val="int-Dia-pvc"/>
      <sheetName val="DET R"/>
      <sheetName val="BOQ Distribution"/>
      <sheetName val="Lead- Input sheet "/>
      <sheetName val="GA"/>
      <sheetName val="Dn LF Sluice"/>
      <sheetName val="c.d.data (morth)"/>
      <sheetName val="rd.det.est"/>
      <sheetName val="rd.data"/>
      <sheetName val="mlead "/>
      <sheetName val="cert"/>
      <sheetName val="data-WC"/>
      <sheetName val="cover (2)"/>
      <sheetName val="Ghanapur to Suraram jn. det"/>
      <sheetName val="civ data"/>
      <sheetName val="Mp-team 1"/>
      <sheetName val="TOP SLAB-beams"/>
      <sheetName val="GM&amp;PM WE1 EST"/>
      <sheetName val="airvalve-AC PN 1.60"/>
      <sheetName val="Soft-sluice-AC,GRP PN 1.6"/>
      <sheetName val="soft-sluice-BWSC-MS"/>
      <sheetName val="DI sluice valve"/>
      <sheetName val="20KL-12m"/>
      <sheetName val="PS1"/>
      <sheetName val="Basicrates"/>
      <sheetName val="Rd.Est"/>
      <sheetName val="Leads Entry"/>
      <sheetName val="Data-ELSR"/>
      <sheetName val="Mortars"/>
      <sheetName val=" Data -Valves"/>
      <sheetName val="Results"/>
      <sheetName val="leads-c"/>
      <sheetName val="LEAD LOOKUP"/>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m"/>
      <sheetName val="sup dat"/>
      <sheetName val="leads"/>
      <sheetName val="Boq"/>
      <sheetName val="Levels"/>
      <sheetName val="Iocount"/>
      <sheetName val="mas_hab"/>
      <sheetName val="Class IV Qtr. Ele"/>
      <sheetName val="t_prsr"/>
      <sheetName val="id"/>
      <sheetName val="Bridge Data 2005-06"/>
      <sheetName val="m1"/>
      <sheetName val="RMR"/>
      <sheetName val="maya"/>
      <sheetName val="Works"/>
      <sheetName val="General"/>
      <sheetName val="MRATES"/>
      <sheetName val="Road data"/>
      <sheetName val="habs-list"/>
      <sheetName val="nodes"/>
      <sheetName val="hdpe-rates"/>
      <sheetName val="hdpe weights"/>
      <sheetName val="ssr-rates"/>
      <sheetName val="pvc-rates"/>
      <sheetName val="PVC weights"/>
      <sheetName val="rates"/>
      <sheetName val="DISCOUNT"/>
      <sheetName val="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row r="117">
          <cell r="D117">
            <v>918.77</v>
          </cell>
        </row>
      </sheetData>
      <sheetData sheetId="12" refreshError="1"/>
      <sheetData sheetId="13" refreshError="1"/>
      <sheetData sheetId="14" refreshError="1"/>
      <sheetData sheetId="15" refreshError="1">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conveyance"/>
      <sheetName val="LEAD"/>
      <sheetName val="C-data"/>
      <sheetName val="Joinery"/>
      <sheetName val="WS-data"/>
      <sheetName val="PQ-Sum"/>
      <sheetName val="PQ-Civil"/>
      <sheetName val="PQ-GF-1st"/>
      <sheetName val="PQ-FF-2nd"/>
      <sheetName val="TS-Sum"/>
      <sheetName val="TS-Civil"/>
      <sheetName val="TS-Stilt-1st"/>
      <sheetName val="TS-FF-2nd"/>
      <sheetName val="TS-SF-3rd"/>
      <sheetName val="TS-TF-4th"/>
      <sheetName val="TS-Fourth-5th"/>
      <sheetName val="TS-Fifth-6th"/>
      <sheetName val="TS-Sixth-7th"/>
      <sheetName val="Shed-Sum"/>
      <sheetName val="Shed-Civil"/>
      <sheetName val="Shed-GF-1st"/>
      <sheetName val="0000000000000"/>
      <sheetName val="1000000000000"/>
      <sheetName val="Sheet1"/>
      <sheetName val="DATA_ENTRY"/>
      <sheetName val="Letter"/>
      <sheetName val="Report"/>
      <sheetName val="Cover"/>
      <sheetName val="GenAbs"/>
      <sheetName val="Seignarages"/>
      <sheetName val="DetEst"/>
      <sheetName val="WorkSlip"/>
      <sheetName val="BTLeads"/>
      <sheetName val="RMR"/>
      <sheetName val="MRoad data"/>
      <sheetName val="Certificates"/>
      <sheetName val="MRATES"/>
      <sheetName val="Sheet2"/>
      <sheetName val="Sheet3"/>
      <sheetName val="Sheet4"/>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Data-ST"/>
      <sheetName val="LS"/>
      <sheetName val="Rates"/>
      <sheetName val="Commu  Room GA"/>
      <sheetName val="estimate"/>
      <sheetName val="Basic Input"/>
      <sheetName val="F type PSB WITH MST"/>
      <sheetName val="library"/>
      <sheetName val="DIRECTOR QTR"/>
      <sheetName val="PAREDE GROUND "/>
      <sheetName val="GA"/>
      <sheetName val="WS&amp;E"/>
      <sheetName val="MST "/>
      <sheetName val="w. s &amp; drainage"/>
      <sheetName val="Abstract"/>
      <sheetName val="Abs-Civil"/>
      <sheetName val="Chart"/>
      <sheetName val="1st&amp;2nd sotc"/>
      <sheetName val="2nd fl. IOM"/>
      <sheetName val="Electrical data 12-13"/>
      <sheetName val="W.Supply"/>
      <sheetName val="Door Datas"/>
      <sheetName val="Road datas"/>
      <sheetName val="Footing, Col steel above plinth"/>
      <sheetName val="EW"/>
      <sheetName val="Staircase,Ramp,GF Slab,1F Col"/>
      <sheetName val="SocialKTDM-MESURE-MB-1"/>
      <sheetName val="Sheet5"/>
      <sheetName val="Cutting"/>
      <sheetName val="Narsapur Hospital MB 1 (2)"/>
      <sheetName val="Sheet6"/>
      <sheetName val="10TH CIVIL"/>
      <sheetName val="10TH STEEL"/>
      <sheetName val="Sheet8"/>
      <sheetName val="Sheet9"/>
      <sheetName val="6th&amp;part civil"/>
      <sheetName val="6th&amp;pat abstract"/>
      <sheetName val="6th&amp;part steel"/>
      <sheetName val="Sheet10"/>
      <sheetName val="Sheet11"/>
      <sheetName val="7th&amp;Part CIVIL"/>
      <sheetName val="Sheet13"/>
      <sheetName val="7thbill "/>
      <sheetName val="Sheet14"/>
      <sheetName val="7TH BILL-STEEL"/>
      <sheetName val="8th Bill-Steel"/>
      <sheetName val="Sheet15"/>
      <sheetName val="Sheet12"/>
      <sheetName val="Sheet16"/>
      <sheetName val="Sheet17"/>
      <sheetName val="Sheet18"/>
      <sheetName val="Sheet19"/>
      <sheetName val="Sheet20"/>
      <sheetName val="Sheet21"/>
      <sheetName val="Sheet7"/>
      <sheetName val="11th bill"/>
      <sheetName val="Sec-Civil"/>
      <sheetName val="V-CS"/>
      <sheetName val="maya"/>
      <sheetName val="ValveChamber"/>
      <sheetName val="V-C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XXXXX"/>
      <sheetName val="XXXXXXXXXXXXX"/>
      <sheetName val="2.40 mts slab"/>
      <sheetName val="Road est"/>
      <sheetName val="Bridge Est"/>
      <sheetName val="Seig"/>
      <sheetName val="Piped culvert"/>
      <sheetName val="Data-Road "/>
      <sheetName val="DATA-CD "/>
      <sheetName val="6x4"/>
      <sheetName val="12x6"/>
      <sheetName val="Est"/>
      <sheetName val="leads"/>
      <sheetName val="cover page"/>
      <sheetName val="general abstract"/>
      <sheetName val="door window calculations"/>
      <sheetName val="door window datas"/>
      <sheetName val="electrification data"/>
      <sheetName val="data existing_do not delete"/>
      <sheetName val="pipe line sub estimate"/>
      <sheetName val="pipe line data"/>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Input"/>
      <sheetName val="Civil SSR"/>
      <sheetName val="WS SSR"/>
      <sheetName val="WS Data"/>
      <sheetName val="Civil"/>
      <sheetName val="WS"/>
      <sheetName val="Electrical"/>
      <sheetName val="ele.Abstract"/>
      <sheetName val="L-CIVIL-1"/>
      <sheetName val="L-STEEL-2"/>
      <sheetName val="LEVEL SHEET FOR RR MASONRY"/>
      <sheetName val="ABCD-CIVIL"/>
      <sheetName val="ABCD-WS &amp;&amp; SA"/>
      <sheetName val="ABCD-ELE"/>
      <sheetName val="SUMMARY"/>
      <sheetName val="CIVL-ABS"/>
      <sheetName val="HOSP-WS-AbS"/>
      <sheetName val="ABS-ELE"/>
      <sheetName val=" Hospital-GF (FF) "/>
      <sheetName val="Hospital-FF (SF)"/>
      <sheetName val="Hospital- SF"/>
      <sheetName val="Hospital-Terrace"/>
      <sheetName val="HOSP-WS-Det "/>
      <sheetName val="Mort-Civil-abs"/>
      <sheetName val="MorT-WS-Abs"/>
      <sheetName val="Mortuary-GF(Dd)"/>
      <sheetName val="Mortury-WS-Det"/>
      <sheetName val="Patient-Civil"/>
      <sheetName val="WS-Abs-P.shed"/>
      <sheetName val="Patient-GF-1st "/>
      <sheetName val="WS-Det-P.shed"/>
      <sheetName val="Garrage-Civil-ABS"/>
      <sheetName val="Garrage-Det"/>
      <sheetName val="Abs-sump 2lit"/>
      <sheetName val="Abs-ST (300)"/>
      <sheetName val="Sump(2 Lack Litr)"/>
      <sheetName val="Det-ST (300users)"/>
      <sheetName val="BOQ-CIVIL"/>
      <sheetName val="BOQ-WS &amp;&amp; SA"/>
      <sheetName val="BOQ-ELE"/>
      <sheetName val="CP (2)"/>
      <sheetName val="Deviation Stmnt"/>
      <sheetName val="Updated GA"/>
      <sheetName val="SUPL-CIVIL"/>
      <sheetName val="SUPL-WS"/>
      <sheetName val="SUPL-EL"/>
      <sheetName val="Working Estimate"/>
      <sheetName val="RENOVATION BUILDING"/>
      <sheetName val="Detailed"/>
      <sheetName val="Fee Rate Summary"/>
      <sheetName val="LEAD STATEMENT-2014-15"/>
      <sheetName val="Hire"/>
      <sheetName val="EARTH WORK"/>
      <sheetName val="Data-2014-15"/>
      <sheetName val="buiding"/>
      <sheetName val="sumps and glsrs"/>
      <sheetName val="Doors,windows"/>
      <sheetName val="concrete data (2010-11)"/>
      <sheetName val="C.C.ROAD"/>
      <sheetName val="M.S pipe"/>
      <sheetName val="PH items"/>
      <sheetName val="DI-K7 &amp; K9 (2014-15)"/>
      <sheetName val="HDPE"/>
      <sheetName val="DI VALVES "/>
      <sheetName val="Rubber gaskets(2014-15)"/>
      <sheetName val="DI Specials (2014-15"/>
      <sheetName val="PH"/>
      <sheetName val="not req"/>
      <sheetName val="M 20 (2010-11)"/>
      <sheetName val="Domesetic con (2)"/>
      <sheetName val="Domesetic con"/>
      <sheetName val="New HSCs"/>
      <sheetName val="HSC"/>
      <sheetName val="7.COM AB"/>
      <sheetName val="7.COM DETAIL"/>
      <sheetName val="Door,Win Data"/>
      <sheetName val="6.staff AB"/>
      <sheetName val="6.staff qt det"/>
      <sheetName val="5.watch ABS"/>
      <sheetName val="5.watch DET"/>
      <sheetName val="pcc 1510"/>
      <sheetName val="LEAD STATEMENT-2016-17"/>
      <sheetName val="EARTH WORK-2016-17"/>
      <sheetName val="M.S-2016-17 "/>
      <sheetName val="Data-2016-17"/>
      <sheetName val="PH items-2016-17"/>
      <sheetName val="ROAD"/>
      <sheetName val="DI-K7 &amp; K9 (2016-17)"/>
      <sheetName val="HDPE&amp;RCC valves"/>
      <sheetName val="psc"/>
      <sheetName val="HDPE PIPE"/>
      <sheetName val="DI VALVES PN1.6"/>
      <sheetName val="Rubber gaskets(2016-17)"/>
      <sheetName val="CI &amp; DI Specials (2016-17)"/>
      <sheetName val="Doors "/>
      <sheetName val="EMBANKMENT"/>
      <sheetName val="CI WEIGHTS"/>
      <sheetName val="10TH Abstract"/>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Seigniorages"/>
      <sheetName val="Lead cal"/>
      <sheetName val="TO BE UPDATE"/>
      <sheetName val="DETAILED ESTIMATE "/>
      <sheetName val="data input "/>
      <sheetName val="site clearance "/>
      <sheetName val="traffic "/>
      <sheetName val="PC ABS"/>
      <sheetName val="bc abs"/>
      <sheetName val="INV "/>
      <sheetName val="Cover (2)"/>
      <sheetName val="road safety datas"/>
      <sheetName val="C-Mat"/>
      <sheetName val="Mortars,"/>
      <sheetName val="hire-08-09"/>
      <sheetName val="CC Road"/>
      <sheetName val="SW drain"/>
      <sheetName val="Sewer"/>
      <sheetName val="mh"/>
      <sheetName val="MH-0.90"/>
      <sheetName val="MH-1.20"/>
      <sheetName val="Borewells"/>
      <sheetName val="Pump sets-RC"/>
      <sheetName val="Septic tank"/>
      <sheetName val="HDPE-16"/>
      <sheetName val="RCC SS"/>
      <sheetName val="PVC-6Kg"/>
      <sheetName val="Lowering"/>
      <sheetName val="Elec"/>
      <sheetName val="PH data"/>
      <sheetName val="bom"/>
      <sheetName val="DETAILED ESTIMATE  (2)"/>
      <sheetName val="DATA_PRG"/>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OUT to Mettuguda abs"/>
      <sheetName val="OUT to Mettuguda det"/>
      <sheetName val="OUT to sainikpuri abs"/>
      <sheetName val="OUT to sainikpuri det"/>
      <sheetName val="Ghanapur to OUT abs"/>
      <sheetName val="Ghanapur to OUT det"/>
      <sheetName val="Suraram to weigh bridge Abs"/>
      <sheetName val="Suraram to weigh bridge det"/>
      <sheetName val="Huda park to Lingampally abs "/>
      <sheetName val="Huda park to Lingampally det  "/>
      <sheetName val="Suraram to Huda park abs"/>
      <sheetName val="Suraram to Huda park det"/>
      <sheetName val="Ghanapur to Suraram jn. Abs"/>
      <sheetName val="Ghanapur to Suraram jn. det"/>
      <sheetName val="MS pipe Data"/>
      <sheetName val="MS pipe rates"/>
      <sheetName val="lowering and jointing of flange"/>
      <sheetName val="MS Flanges &amp; TPs"/>
      <sheetName val="Ms Bends &amp; tee's"/>
      <sheetName val="sluice valves"/>
      <sheetName val="Air valves over"/>
      <sheetName val="general data"/>
      <sheetName val="RCC valve chamber"/>
      <sheetName val="PM"/>
      <sheetName val="com st PM"/>
      <sheetName val="GM"/>
      <sheetName val="comst GM"/>
      <sheetName val="eweljlt"/>
      <sheetName val="pvc_basic"/>
      <sheetName val="pvc"/>
      <sheetName val="hdpe_basic"/>
      <sheetName val="DI"/>
      <sheetName val="CI"/>
      <sheetName val="G.R.P"/>
      <sheetName val="Joint"/>
      <sheetName val="Read me"/>
      <sheetName val="CI_Culvert"/>
      <sheetName val="Main_calcn1(culvert)"/>
      <sheetName val="GI_culvert"/>
      <sheetName val="CI_Sump"/>
      <sheetName val="Sump_cal"/>
      <sheetName val="Main_calcn1 (sump)"/>
      <sheetName val="Jt_table"/>
      <sheetName val="Jt_rate"/>
      <sheetName val="spare"/>
      <sheetName val="Main_Calcn2"/>
      <sheetName val="SPECIAL"/>
      <sheetName val="A S TEE"/>
      <sheetName val="A F TEE"/>
      <sheetName val="D F TAPER"/>
      <sheetName val="GI_Sump"/>
      <sheetName val="Rates_CI"/>
      <sheetName val="Rate_GI"/>
      <sheetName val="Rate_Labour"/>
      <sheetName val="special_copy"/>
      <sheetName val="00000"/>
      <sheetName val="AAAAAAAAAAAAA"/>
      <sheetName val="ew OG"/>
      <sheetName val="ew-DiMs"/>
      <sheetName val="ssr-rates"/>
      <sheetName val="BWSCP"/>
      <sheetName val="GRP"/>
      <sheetName val="AC"/>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PVC weights"/>
      <sheetName val="DESIGEN_RCC_CULVERT"/>
      <sheetName val="DESIGENS_HP_CULVERT"/>
      <sheetName val="SPECIFICATION"/>
      <sheetName val="ANGANWADI_BULDG"/>
      <sheetName val="DATA_COPY"/>
      <sheetName val="DATA_PRG _NO_SEIG"/>
      <sheetName val="Gravity 10"/>
      <sheetName val="Gen Abs"/>
      <sheetName val=" rates_Dec 2013"/>
      <sheetName val="AV-HDPE"/>
      <sheetName val="AV-DI"/>
      <sheetName val="DI_gate_di"/>
      <sheetName val="Di_gate-HDPE"/>
      <sheetName val="scour-DI-CI"/>
      <sheetName val="scour-pvc-hdpe-psc-bwsc"/>
      <sheetName val="MS data"/>
      <sheetName val="MS "/>
      <sheetName val="VC rate"/>
      <sheetName val="DFjoints"/>
      <sheetName val="AV-PVC"/>
      <sheetName val="AV-BWSC&amp;MS"/>
      <sheetName val="AV_AC"/>
      <sheetName val="DIgate_PVC"/>
      <sheetName val="sluice-PVC"/>
      <sheetName val="sluice-HDPE"/>
      <sheetName val="sluice-DI"/>
      <sheetName val="di_Gate_AC"/>
      <sheetName val="sluice-AC"/>
      <sheetName val="Digate-BWSCP-MS"/>
      <sheetName val="sluice-BWSCP-MS"/>
      <sheetName val="NRV(Swing check valve)-DI"/>
      <sheetName val="vc80"/>
      <sheetName val="vc200"/>
      <sheetName val="vc450"/>
      <sheetName val="vc600"/>
      <sheetName val="vc700"/>
      <sheetName val="vc1000"/>
      <sheetName val="MS"/>
      <sheetName val="pipeleads"/>
      <sheetName val="PSC -pv"/>
      <sheetName val="GRP-pv"/>
      <sheetName val="index"/>
      <sheetName val="COVER_SHEET"/>
      <sheetName val="m"/>
      <sheetName val="M2"/>
      <sheetName val="m1"/>
      <sheetName val="ESTT_FINAL"/>
      <sheetName val="LEAD_CHART"/>
      <sheetName val="SCHEDULE_A"/>
      <sheetName val="GENABST"/>
      <sheetName val="PEA "/>
      <sheetName val="Indirect Cost"/>
      <sheetName val="RATE LIST CUM BOM"/>
      <sheetName val="Direct Cost A1 "/>
      <sheetName val="Direct cost shed A-2 "/>
      <sheetName val="Direct cost shed A-3 Reservoirs"/>
      <sheetName val="shed A-4 Ancillary civil works"/>
      <sheetName val="she A-5 tools"/>
      <sheetName val="she A-6 sPARES"/>
      <sheetName val="price B(O&amp;M)"/>
      <sheetName val="Bill of Resources"/>
      <sheetName val="Assets "/>
      <sheetName val="Electrical items-FROM SERVI.."/>
      <sheetName val="Sluice valve chambers"/>
      <sheetName val=" pump houses"/>
      <sheetName val="OHSR-cost analysis"/>
      <sheetName val="OHSR-analysis"/>
      <sheetName val="Air valve chambers"/>
      <sheetName val="Scour valve chambers"/>
      <sheetName val="Drainage-workings"/>
      <sheetName val="Transfer chamber-type B "/>
      <sheetName val="Transfer chamber-type A"/>
      <sheetName val="Electrical items"/>
      <sheetName val="Staff quarters"/>
      <sheetName val="internal roads"/>
      <sheetName val="Cost analysis for roads"/>
      <sheetName val=" Esti. of compound"/>
      <sheetName val="Cost analysis of compound"/>
      <sheetName val="Pipe Rates"/>
      <sheetName val="Rate list"/>
      <sheetName val="Consolidated"/>
      <sheetName val="Top Line - WWW"/>
      <sheetName val="Top Line - BUILDINGS"/>
      <sheetName val="Top Line - ROADS"/>
      <sheetName val="Top Line - POWER"/>
      <sheetName val="Top Line - INDUSTRIAL"/>
      <sheetName val="Top Line - IRRIGATION"/>
      <sheetName val="Cash Flow - WWW"/>
      <sheetName val="Cash Flow - BUILDINGS"/>
      <sheetName val="Cash Flow - ROADS"/>
      <sheetName val="Cash Flow - POWER"/>
      <sheetName val="Cash Flow - INDUSTRIAL"/>
      <sheetName val="Cash Flow - IRRIGATION"/>
      <sheetName val="Fund Requirement"/>
      <sheetName val="Business Development &amp; Orders"/>
      <sheetName val="Capital Expenses"/>
      <sheetName val="Overheads"/>
      <sheetName val="Organisation Chart"/>
      <sheetName val="Manpower Requirement"/>
      <sheetName val="Conversions"/>
      <sheetName val="C.L"/>
      <sheetName val="Part II Complnce.Reass Tech"/>
      <sheetName val="Part I Assessmnt rept Tech"/>
      <sheetName val="Systemic (Annex 2.01)"/>
      <sheetName val="Steel reconci (Annex 2.02)"/>
      <sheetName val="material rec Annex 2.03"/>
      <sheetName val="RMC rec Annex 2.04"/>
      <sheetName val="material rate comp annex 2.05"/>
      <sheetName val="WO Annex 2.06"/>
      <sheetName val="C L"/>
      <sheetName val="AMC Tech"/>
      <sheetName val="Finance Annex"/>
      <sheetName val="Reassess Techn"/>
      <sheetName val="Tech "/>
      <sheetName val="VO"/>
      <sheetName val="CASH CONTRACTS"/>
      <sheetName val="B2B &amp; OWN"/>
      <sheetName val="ZONE WISE"/>
      <sheetName val="S - Cash"/>
      <sheetName val="Gr Co Works"/>
      <sheetName val="Subsidiary Works"/>
      <sheetName val="Top Line"/>
      <sheetName val="Business Development"/>
      <sheetName val="Status of Works Quoted"/>
      <sheetName val="New Order Booking"/>
      <sheetName val="Order Book Status"/>
      <sheetName val="POWERPOINT BACKUP"/>
      <sheetName val="Cash Flows"/>
      <sheetName val="Fund"/>
      <sheetName val="Fund Support"/>
      <sheetName val="Lookahead"/>
      <sheetName val="Bottom Lines"/>
      <sheetName val="EVM"/>
      <sheetName val="Charts"/>
      <sheetName val="Monthly MIS - B2B Contracts"/>
      <sheetName val="Job Exp Qtd Next month"/>
      <sheetName val="Job exp qtd rest of yr."/>
      <sheetName val="Fund Supports"/>
      <sheetName val="EVM x"/>
      <sheetName val="CS"/>
      <sheetName val="CS (3)"/>
      <sheetName val="CS (2)"/>
      <sheetName val="DAR"/>
      <sheetName val="Assessment Report SCM"/>
      <sheetName val="Report "/>
      <sheetName val="IAFR Tech REASSESS Q1 "/>
      <sheetName val="IAFR Tech ASSESS REG Q2"/>
      <sheetName val="RMC rec Annex 2.02"/>
      <sheetName val="Labour  rate comp annex 2.03"/>
      <sheetName val="material rate comp annex 2.04"/>
      <sheetName val="Steel recon Annex2.05"/>
      <sheetName val="List of Non repair(2.06)"/>
      <sheetName val="List of Repair(Annex 2.07) "/>
      <sheetName val="P &amp; M Utilize(2.08)"/>
      <sheetName val="client corres(Annex2.09)"/>
      <sheetName val="WO1(Annex2.10a)"/>
      <sheetName val="WO2(Annex2.10 b)"/>
      <sheetName val="DAR  Vs ERP (Annex 2.11)"/>
      <sheetName val="Mat Reco (2.12)"/>
      <sheetName val="qty recon(Annex2.13a)"/>
      <sheetName val="qty recon(Annex2.13b) STEEL"/>
      <sheetName val="qty reco(Annex2.13c) BLOCK WORK"/>
      <sheetName val="St"/>
      <sheetName val="total"/>
      <sheetName val="Abs JR"/>
      <sheetName val="PCC "/>
      <sheetName val="Earthwork Excavation"/>
      <sheetName val="Abs  Pravin"/>
      <sheetName val="Abs JR cum"/>
      <sheetName val="Estimate-Civil"/>
      <sheetName val="det-qty"/>
      <sheetName val="Joinary"/>
      <sheetName val="Speci"/>
      <sheetName val="D.System"/>
      <sheetName val="P.Main"/>
      <sheetName val="BW "/>
      <sheetName val="Pset (2)"/>
      <sheetName val="Pset "/>
      <sheetName val="1HP(nw) (2)"/>
      <sheetName val="HDPEData"/>
      <sheetName val="Psets"/>
      <sheetName val="GI spl (2)"/>
      <sheetName val="CI Spl for 60Kl"/>
      <sheetName val="Bfly-HDPE"/>
      <sheetName val="GI spl"/>
      <sheetName val="PS_data with Vat"/>
      <sheetName val="Abstrac"/>
      <sheetName val="CR"/>
      <sheetName val="LeadSt"/>
      <sheetName val="pvcRates"/>
      <sheetName val="estimat"/>
      <sheetName val="Cover page "/>
      <sheetName val="speci-Rep"/>
      <sheetName val="seig charges"/>
      <sheetName val="Running Ac Bill"/>
      <sheetName val="CC form"/>
      <sheetName val="Cost"/>
      <sheetName val="Hand Recipt"/>
      <sheetName val="wEstimate"/>
      <sheetName val="Compari St"/>
      <sheetName val="Comple Re"/>
      <sheetName val="ValveChamber -OHSR-legal"/>
      <sheetName val="PumpHouse1.50X1.20"/>
      <sheetName val="PumpHouse1.05X0.75"/>
      <sheetName val="PumpHouse 0.90X0.90"/>
      <sheetName val="PumpHouse1.20X0.90"/>
      <sheetName val="Format f8"/>
      <sheetName val="Gen_Abstract"/>
      <sheetName val="SECDW_I"/>
      <sheetName val="SECDW_II"/>
      <sheetName val=" Estimate"/>
      <sheetName val="1st KM"/>
      <sheetName val="2nd Km"/>
      <sheetName val="3rd Km"/>
      <sheetName val="CDT"/>
      <sheetName val="Cer_1"/>
      <sheetName val="Lead Chat"/>
      <sheetName val="Cer_2"/>
      <sheetName val="ValveChamber_16-09"/>
      <sheetName val="CON"/>
      <sheetName val="RCC-Pipes-4600-34500"/>
      <sheetName val="Gen.Abstr"/>
      <sheetName val="Abstract _CD"/>
      <sheetName val="Detailed (3)"/>
      <sheetName val="600mm dia Pipe (3)"/>
      <sheetName val="Road Infrastructure"/>
      <sheetName val="RMR CHART"/>
      <sheetName val="DATA-CD  (2)"/>
      <sheetName val="3 Day Traffic Summary"/>
      <sheetName val="CC Drain (4)"/>
      <sheetName val="900mm dia Pipe"/>
      <sheetName val="2Mtr_1vSpan (5)"/>
      <sheetName val="6Mtr_1vSpan (6)"/>
      <sheetName val="Road dam-1"/>
      <sheetName val="Retaing Wall"/>
      <sheetName val="Safety wall"/>
      <sheetName val="SEIGNORAGE"/>
      <sheetName val="1Mtr_1vSpan (4)"/>
      <sheetName val="900mm dia Pipe (5)"/>
      <sheetName val="900mm dia Pipe (4)"/>
      <sheetName val="3Mtr_2vSpan (3)"/>
      <sheetName val="900mm dia Pipe (2)"/>
      <sheetName val="ROAD DAM"/>
      <sheetName val="3Mtr_2vSpan (2)"/>
      <sheetName val="2Mtr_1vSpan"/>
      <sheetName val="3Mtr_2vSpan"/>
      <sheetName val="3Mtr_1vSpan (2)"/>
      <sheetName val="1Mtr_1vSpan"/>
      <sheetName val="3Mtr_1vSpan "/>
      <sheetName val="prection wall"/>
      <sheetName val="RETAINING"/>
      <sheetName val="coverpage"/>
      <sheetName val="Spn report"/>
      <sheetName val="BTR"/>
      <sheetName val="Road data"/>
      <sheetName val="Taps"/>
      <sheetName val="COVER PAGE (2)"/>
      <sheetName val="Total  Estimate"/>
      <sheetName val="Estimate for RH"/>
      <sheetName val="Estimate for Arch"/>
      <sheetName val="Estimate for Signage"/>
      <sheetName val="Estimate for TAC"/>
      <sheetName val="Estimate for TIC"/>
      <sheetName val="Estimate for Auditorium"/>
      <sheetName val="Estimate for Toilet Block 9x5"/>
      <sheetName val="temple &amp; NTR garden"/>
      <sheetName val="Rates (Revised)"/>
      <sheetName val="Rate analysis (Revised)"/>
      <sheetName val="Rate analysis"/>
      <sheetName val="Estimate for Toilet Block 7x4"/>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v"/>
      <sheetName val="r"/>
      <sheetName val="Contents"/>
      <sheetName val="Plant &amp;  Machinery"/>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Abbreviations"/>
      <sheetName val="other rates"/>
      <sheetName val="Conv"/>
      <sheetName val="tables"/>
      <sheetName val="Table's"/>
      <sheetName val="Strip plan"/>
      <sheetName val="Traffic chapters 1"/>
      <sheetName val="Trafic chapters 2"/>
      <sheetName val="Traffic"/>
      <sheetName val="Pavenment Design"/>
      <sheetName val="Design CC Road 150mm"/>
      <sheetName val="Design CC Road 200mm"/>
      <sheetName val="Curve 1"/>
      <sheetName val="Curve 2"/>
      <sheetName val="Curve 3"/>
      <sheetName val="Curve 4"/>
      <sheetName val="Curve 5"/>
      <sheetName val="Curve 6"/>
      <sheetName val="Curve 7"/>
      <sheetName val="Curve8"/>
      <sheetName val="Curve 9"/>
      <sheetName val="Curve 10"/>
      <sheetName val="Curve 11"/>
      <sheetName val="Det esti"/>
      <sheetName val="RMR  CHART"/>
      <sheetName val="Road Furniture-Data"/>
      <sheetName val="RW design"/>
      <sheetName val="RW design (2)"/>
      <sheetName val="RW-est"/>
      <sheetName val="Format 5"/>
      <sheetName val="Itemized "/>
      <sheetName val="Prof C"/>
      <sheetName val="fur "/>
      <sheetName val="2.0m SC design"/>
      <sheetName val="2.00 SC"/>
      <sheetName val="1000mm design"/>
      <sheetName val="1000 dia-est"/>
      <sheetName val="DWG-Laying of pipe"/>
      <sheetName val="600mm design "/>
      <sheetName val="600 dia"/>
      <sheetName val="CD Abs"/>
      <sheetName val="Seignorage "/>
      <sheetName val="Transit walk"/>
      <sheetName val="RMR  MAP"/>
      <sheetName val="formatf1"/>
      <sheetName val="Prof B"/>
      <sheetName val="f2a"/>
      <sheetName val="f2b"/>
      <sheetName val="f3"/>
      <sheetName val="f4"/>
      <sheetName val="f4 (1)"/>
      <sheetName val="f4 (2)"/>
      <sheetName val="Format 4a"/>
      <sheetName val="Annex 7.30"/>
      <sheetName val="Check List"/>
      <sheetName val="Format9B"/>
      <sheetName val="format 9A"/>
      <sheetName val="format7"/>
      <sheetName val="CBR"/>
      <sheetName val="format6"/>
      <sheetName val="SPec"/>
      <sheetName val="LS "/>
      <sheetName val="EEIR"/>
      <sheetName val="SE IR"/>
      <sheetName val="5.00m"/>
      <sheetName val="4.00m"/>
      <sheetName val="3.0m design"/>
      <sheetName val="CC Drains"/>
      <sheetName val="3.00m"/>
      <sheetName val="pipe line rates"/>
      <sheetName val="platform estimate"/>
      <sheetName val="bore well ori estimate"/>
      <sheetName val="pumpset estimate"/>
      <sheetName val="TAP (2)"/>
      <sheetName val="RAFI"/>
      <sheetName val="name "/>
      <sheetName val="KUR"/>
      <sheetName val="Hydralic"/>
      <sheetName val="kumkum"/>
      <sheetName val="edaga"/>
      <sheetName val="gvr-cr"/>
      <sheetName val="gvr-cs"/>
      <sheetName val="iskapalem"/>
      <sheetName val="KAKU"/>
      <sheetName val="KAKUR"/>
      <sheetName val="kak-cr (2)"/>
      <sheetName val="KAKU (2)"/>
      <sheetName val="kak-val"/>
      <sheetName val="kak-cr-2"/>
      <sheetName val="MOLKAL"/>
      <sheetName val="btrates"/>
      <sheetName val="thick"/>
      <sheetName val="Leadcost"/>
      <sheetName val="hp900"/>
      <sheetName val="2v900"/>
      <sheetName val="3v900"/>
      <sheetName val="impRdam"/>
      <sheetName val="lchart"/>
      <sheetName val="lchart1"/>
      <sheetName val="Estimate (2)"/>
      <sheetName val="Check_Slip"/>
      <sheetName val="Misc"/>
      <sheetName val="Data_Base"/>
      <sheetName val="quarry"/>
      <sheetName val="Templates"/>
      <sheetName val="Sp_Report"/>
      <sheetName val="Conveyance_Rates"/>
      <sheetName val="Conveyance_Table"/>
      <sheetName val="Est_amt_text"/>
      <sheetName val="Schedule-A"/>
      <sheetName val="Labour_Charges"/>
      <sheetName val="One vent Pipe"/>
      <sheetName val="Four vents"/>
      <sheetName val="two vents"/>
      <sheetName val="Designs"/>
      <sheetName val="3Vents"/>
      <sheetName val="Abut"/>
      <sheetName val="Pier"/>
      <sheetName val="One vent "/>
      <sheetName val="Lead statement (2)"/>
      <sheetName val="Lead (2)"/>
      <sheetName val="Data (2)"/>
      <sheetName val="6.5% (2)"/>
      <sheetName val="est (2)"/>
      <sheetName val="XXXXXXXXXXXX0"/>
      <sheetName val="Abstract (2)"/>
      <sheetName val="key (2)"/>
      <sheetName val="pro-B (2)"/>
      <sheetName val="est  (mord)"/>
      <sheetName val="est(old) "/>
      <sheetName val="6.5%"/>
      <sheetName val="1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1v600"/>
      <sheetName val="2v600"/>
      <sheetName val="3v600"/>
      <sheetName val="30mRdam"/>
      <sheetName val="ramanada"/>
      <sheetName val="Panguluri  Spec"/>
      <sheetName val="Panguluri  Spec (2)"/>
      <sheetName val="2rows of 1000mm P"/>
      <sheetName val="1000p"/>
      <sheetName val="Pipe 600"/>
      <sheetName val="slab"/>
      <sheetName val="casway"/>
      <sheetName val="DATA2"/>
      <sheetName val="Materials"/>
      <sheetName val="Lead chart"/>
      <sheetName val="P4 total"/>
      <sheetName val="sp report ZPHS"/>
      <sheetName val="mas-lead-0910"/>
      <sheetName val="data "/>
      <sheetName val="zphs 7.50"/>
      <sheetName val="toilet block"/>
      <sheetName val="DETCUM ABS JNN"/>
      <sheetName val="UnitRates"/>
      <sheetName val="H-M stone"/>
      <sheetName val="K-M Stone"/>
      <sheetName val="Seigniorage charges"/>
      <sheetName val="ssr common"/>
      <sheetName val="PL"/>
      <sheetName val="master lead"/>
      <sheetName val="conveyance common"/>
      <sheetName val="handling common"/>
      <sheetName val="labour charges 2005-06"/>
      <sheetName val="background data"/>
      <sheetName val="Rotary bore well source"/>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vc pipe line data"/>
      <sheetName val="std flange dimensions"/>
      <sheetName val="lead_pipe lines"/>
      <sheetName val="pvc pipes rates dgs d formula"/>
      <sheetName val="pvc pipe details"/>
      <sheetName val="hydraulic designs"/>
      <sheetName val="Filter point"/>
      <sheetName val="pedestal "/>
      <sheetName val="pumpset submersible"/>
      <sheetName val="c"/>
      <sheetName val="co"/>
      <sheetName val="common conveyance"/>
      <sheetName val="ssr "/>
      <sheetName val="Hleads"/>
      <sheetName val="Haleads"/>
      <sheetName val="Hableads"/>
      <sheetName val="Hab leads"/>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
      <sheetName val="cov"/>
      <sheetName val="master leadO"/>
      <sheetName val="master lead-O"/>
      <sheetName val="maste Lead-O"/>
      <sheetName val="mast Lead-O"/>
      <sheetName val="mas Lead-O"/>
      <sheetName val="ma Lead-O"/>
      <sheetName val="m Lead-O"/>
      <sheetName val=" Lead-O"/>
      <sheetName val="Retaing"/>
      <sheetName val="Abstract(F6)"/>
      <sheetName val="Day1"/>
      <sheetName val="Day2"/>
      <sheetName val="Day3"/>
      <sheetName val="Sheet1 (2)"/>
      <sheetName val="pav-des"/>
      <sheetName val="ccdes"/>
      <sheetName val="key"/>
      <sheetName val="Spe"/>
      <sheetName val="cert"/>
      <sheetName val="curve"/>
      <sheetName val="B-SUNKINI (2)"/>
      <sheetName val="DetAbsAbs (2)"/>
      <sheetName val="ext"/>
      <sheetName val="DetAbsAbs"/>
      <sheetName val="chall"/>
      <sheetName val="thirm"/>
      <sheetName val="kam"/>
      <sheetName val="IB"/>
      <sheetName val="yell"/>
      <sheetName val="gadkole"/>
      <sheetName val="nallavelly"/>
      <sheetName val="sirnapally"/>
      <sheetName val="donklal"/>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C R"/>
      <sheetName val="C C bill"/>
      <sheetName val="C S"/>
      <sheetName val="sein"/>
      <sheetName val="wor est"/>
      <sheetName val="spe foots"/>
      <sheetName val="Design"/>
      <sheetName val="Lead  Build"/>
      <sheetName val="SSR"/>
      <sheetName val="bldg data"/>
      <sheetName val="mtc est (5)"/>
      <sheetName val="mtc est (4)"/>
      <sheetName val="mtc est (3)"/>
      <sheetName val="mtc est (2)"/>
      <sheetName val="mtc est (1)"/>
      <sheetName val="mtc abst"/>
      <sheetName val="Specification report (2)"/>
      <sheetName val="mtc data"/>
      <sheetName val="Specification report"/>
      <sheetName val="cd abst"/>
      <sheetName val="Protection works"/>
      <sheetName val="Retain wall"/>
      <sheetName val="600 dia 2 rows"/>
      <sheetName val="900 mm dia PC 1 Rows"/>
      <sheetName val="Doors Data (2)"/>
      <sheetName val="C-data (2)"/>
      <sheetName val="lead 2"/>
      <sheetName val="stall"/>
      <sheetName val="compound"/>
      <sheetName val="auction"/>
      <sheetName val="platform"/>
      <sheetName val="etp"/>
      <sheetName val="drains"/>
      <sheetName val="CI soft PN1"/>
      <sheetName val="SSTank"/>
      <sheetName val="BWSC (2)"/>
      <sheetName val="Data-2011-12"/>
      <sheetName val="DI-K7 &amp; K9 (2011-12)"/>
      <sheetName val="MS pipes"/>
      <sheetName val="DI VALVES PN1.6 (2)"/>
      <sheetName val="HDPE&amp;RCC"/>
      <sheetName val="PH-pipe lines"/>
      <sheetName val="LEAD STATEMENT-2011-12"/>
      <sheetName val="DI Specials (2011-12)"/>
      <sheetName val="CI Specials (2011-12) "/>
      <sheetName val="buiding "/>
      <sheetName val="elsr "/>
      <sheetName val="PSC (Cyl)"/>
      <sheetName val="Carting"/>
      <sheetName val="HDPE Specials"/>
      <sheetName val="Zone-1"/>
      <sheetName val="Zone-2"/>
      <sheetName val="Zone-3"/>
      <sheetName val="Zone-3 (alt)"/>
      <sheetName val="PS1"/>
      <sheetName val="Works"/>
      <sheetName val="General"/>
      <sheetName val="CDdata_(2)"/>
      <sheetName val="El Data"/>
      <sheetName val="Basic Data"/>
      <sheetName val="SP Report "/>
      <sheetName val="GF"/>
      <sheetName val="FF"/>
      <sheetName val="INT ELEC"/>
      <sheetName val="EXT Elec"/>
      <sheetName val="-WS-Det"/>
      <sheetName val="ABS-WS"/>
      <sheetName val=" Terrace"/>
      <sheetName val="det-cmpd"/>
      <sheetName val="Compound wall-ABS"/>
      <sheetName val="Detail ST (300 user)"/>
      <sheetName val="Septic tank (300 Nos)"/>
      <sheetName val="Detail Sump50000lit"/>
      <sheetName val="Sump 50000 lit(ABS)"/>
      <sheetName val="Borewell"/>
      <sheetName val="Road-ABS"/>
      <sheetName val="HVAC BOQ"/>
      <sheetName val="Ele-Data"/>
      <sheetName val="Main Door"/>
      <sheetName val="D&amp;W DATA"/>
      <sheetName val="doors data final"/>
      <sheetName val="WINDOWS DATA final"/>
      <sheetName val="doors data"/>
      <sheetName val="CC Road data"/>
      <sheetName val="Elec DATAS-17-18"/>
      <sheetName val="Panel Data "/>
      <sheetName val="Scheme Area Details_Block__ C2"/>
      <sheetName val="DATA-2005-06"/>
      <sheetName val="Sheet"/>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Cent'g-1"/>
      <sheetName val="Cent'g-2"/>
      <sheetName val="Loading"/>
      <sheetName val="Dismantling"/>
      <sheetName val="DI pipes"/>
      <sheetName val="DI-Spe-1"/>
      <sheetName val="Wt.of DI Spe."/>
      <sheetName val="HDPE pipes"/>
      <sheetName val="HDPE-Spe"/>
      <sheetName val="RCC-PE"/>
      <sheetName val="CI Spe."/>
      <sheetName val="PVC-WS"/>
      <sheetName val="ELSR-2"/>
      <sheetName val="data-ELSR "/>
      <sheetName val="data-Water Supply"/>
      <sheetName val="Sump &amp; ST"/>
      <sheetName val="Chamber-1"/>
      <sheetName val="Bld.Stnd,Data"/>
      <sheetName val="Bld up to 3F"/>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PH-BWSC"/>
      <sheetName val="BWSC-Rate"/>
      <sheetName val="BWSC-Cal"/>
      <sheetName val="IMP-Notes"/>
      <sheetName val="GA-Miryalaguda-I"/>
      <sheetName val="Sewer-Mlguda -1"/>
      <sheetName val="5.75 Mld-STP- Est"/>
      <sheetName val="5.75 Mld-STP- Est -II"/>
      <sheetName val="5.75 -STP-Details (2)"/>
      <sheetName val="UPVC-HSC"/>
      <sheetName val="Inspection-Chambers"/>
      <sheetName val="CC Roads-3.00m."/>
      <sheetName val="CC Roads-4.00m "/>
      <sheetName val="5.75 -STP-Details"/>
      <sheetName val="Intake well-M.Guda"/>
      <sheetName val="Design-Intake well"/>
      <sheetName val="Grit Chambers"/>
      <sheetName val="11.50 Mld-STP- Est"/>
      <sheetName val="11.50 -STP-Details"/>
      <sheetName val="W.man.Qrts-1"/>
      <sheetName val="Office cum Lab-1"/>
      <sheetName val="Store room-1."/>
      <sheetName val="C.Wall to STP-1"/>
      <sheetName val="Machinary"/>
      <sheetName val="Manhole"/>
      <sheetName val="Ref"/>
      <sheetName val="Wind Pressure-ELSR"/>
      <sheetName val="BT rates"/>
      <sheetName val="Abstract of Rates"/>
      <sheetName val="W.man.Qrts-2"/>
      <sheetName val="Office cum Lab-2"/>
      <sheetName val="Store room-2"/>
      <sheetName val="C.Wall to STP-2"/>
      <sheetName val="PVC-WS&amp;Sani"/>
      <sheetName val="data-Lowering"/>
      <sheetName val="data-WTP"/>
      <sheetName val="data-Sump &amp; ST"/>
      <sheetName val="Data-Gallery"/>
      <sheetName val="data-Borewells"/>
      <sheetName val="data-Chamber-1"/>
      <sheetName val="drains-data"/>
      <sheetName val="R1-Loading"/>
      <sheetName val="R2-Site clearence"/>
      <sheetName val="R3-EWE-Roads"/>
      <sheetName val="R4-Sub base"/>
      <sheetName val="R5-BT Roads"/>
      <sheetName val="data-CC road"/>
      <sheetName val="C.Wall to Ambedkar park"/>
      <sheetName val="RC-Bore wells-1"/>
      <sheetName val="RC-Bore wells-3"/>
      <sheetName val="Borewells-Est"/>
      <sheetName val="Borewell-Details"/>
      <sheetName val="RC-Bore wells-2"/>
      <sheetName val="WS &amp; Sani"/>
      <sheetName val="GA-Nzb-Ph-I"/>
      <sheetName val="SWG-100- with Road Restoration"/>
      <sheetName val="SWG-100-without Road restoratio"/>
      <sheetName val="Inspection-Chamber Brick"/>
      <sheetName val="CC Roads-3.00m"/>
      <sheetName val="CC Roads-4.00m"/>
      <sheetName val="CC-App,Road-1"/>
      <sheetName val="BT Road over WBM-5.5m"/>
      <sheetName val="BT Road over BT-5.5m"/>
      <sheetName val="BT Road over WBM-7.0m"/>
      <sheetName val="BT Road over BT-7.0m"/>
      <sheetName val="Inspection-Chamber.RCC"/>
      <sheetName val="HDPE-110-with Road Restoration"/>
      <sheetName val="SP for O&amp;M-CPHEO"/>
      <sheetName val="C.Wall to Zo-III-ELSR"/>
      <sheetName val="ELSR-below-500 KL"/>
      <sheetName val="ELSR - above 500 KL"/>
      <sheetName val="Intake well-with Foot Bridge"/>
      <sheetName val="Collection well- Est-2"/>
      <sheetName val="Inf.Well -Estl"/>
      <sheetName val="Inf.Gallary-Est"/>
      <sheetName val="4.60 Mld-WTP"/>
      <sheetName val=" GLSR-Columns"/>
      <sheetName val="Sump-Dome"/>
      <sheetName val="Intake well-Max"/>
      <sheetName val="Intake well-Gajwel"/>
      <sheetName val="350mm G.Main-canal crossing"/>
      <sheetName val="Generator Rooms"/>
      <sheetName val="Elc.Stnd.Data"/>
      <sheetName val="SW Drains"/>
      <sheetName val="Culverts"/>
      <sheetName val="data-Sewer"/>
      <sheetName val="data-MH"/>
      <sheetName val="MH-est"/>
      <sheetName val="data-SS Tanks &amp; WTPs"/>
      <sheetName val="Sewer-final"/>
      <sheetName val="Sewer-Mlguda"/>
      <sheetName val="Sewer-200"/>
      <sheetName val="Main sheet"/>
      <sheetName val="F-I"/>
      <sheetName val="F-II"/>
      <sheetName val="Data-Bld Elec (2)"/>
      <sheetName val="Elc.Stnd.Data (2)"/>
      <sheetName val=" Elec.Data-PH"/>
      <sheetName val="Data-Sanitary-PH"/>
      <sheetName val="Data-Gen sets-14-15"/>
      <sheetName val="Abstract W.S &amp; Sanitation"/>
      <sheetName val="QTY"/>
      <sheetName val="EPABX"/>
      <sheetName val="LAN"/>
      <sheetName val="UPS"/>
      <sheetName val="AC-Data"/>
      <sheetName val="DG set"/>
      <sheetName val="DATA FINAL"/>
      <sheetName val="Abstract-1"/>
      <sheetName val="ST-5 x 1.60-(51users)"/>
      <sheetName val="ST-7.5 x 2.65-(100 users)"/>
      <sheetName val="Bore wll-Est-1"/>
      <sheetName val="Borewells-Est."/>
      <sheetName val="RCC-Sump"/>
      <sheetName val="AC-Est."/>
      <sheetName val="Lift-Est"/>
      <sheetName val="Esti-Sump"/>
      <sheetName val="Gen sets-Est"/>
      <sheetName val="CC Road-Est. "/>
      <sheetName val="Total SSRs"/>
      <sheetName val="data-Bld-14-15"/>
      <sheetName val="Main door-1"/>
      <sheetName val="Elec -Est."/>
      <sheetName val="Sanitary -Est."/>
      <sheetName val="Plinth protection-Est"/>
      <sheetName val="Lightning Arrestor"/>
      <sheetName val="data-Borewells (2)"/>
      <sheetName val="Compound-Ornamental"/>
      <sheetName val="data-WS &amp; Sewer-14-15"/>
      <sheetName val="GA-Tandur"/>
      <sheetName val="Municipal Office-G+2"/>
      <sheetName val="Municipal Office-G+3 (2)"/>
      <sheetName val="Elc.Estimate-Office."/>
      <sheetName val="Railing"/>
      <sheetName val="WS &amp; Sanitary-14-15"/>
      <sheetName val="Solar Lighting-Rythu Bazar"/>
      <sheetName val="data-Parks"/>
      <sheetName val="ST-20 users"/>
      <sheetName val="Municipal Office-G+1"/>
      <sheetName val="Municipal Office-G+1 (2)"/>
      <sheetName val="Est-RWHS (2)"/>
      <sheetName val="data-RWHS "/>
      <sheetName val="C-Mat-Gen-Miryalaguda"/>
      <sheetName val="C-Mat-R&amp;B"/>
      <sheetName val="Convey -14-15"/>
      <sheetName val="Cent'g--14-15"/>
      <sheetName val="Greenary"/>
      <sheetName val="Elc.Stnd.Data-House"/>
      <sheetName val="Esti- Sani"/>
      <sheetName val="Truss"/>
      <sheetName val="Borewells-Hand pump"/>
      <sheetName val="Est-RWHS"/>
      <sheetName val="ST-10 x 3-(150 users)"/>
      <sheetName val="ST-12x3.3-(200 Users)"/>
      <sheetName val="Steel pipe"/>
      <sheetName val="Truss (2)"/>
      <sheetName val="Sanitary (2)"/>
      <sheetName val="Sanitary-Est"/>
      <sheetName val="ST-20 users (2)"/>
      <sheetName val="ST-7.5x2.65"/>
      <sheetName val="kitch&amp;dinin (Sanitary)"/>
      <sheetName val="Bath (Sanitary)"/>
      <sheetName val="bath room(elec.) "/>
      <sheetName val="kitch&amp;din(elec.) "/>
      <sheetName val="Sanitary"/>
      <sheetName val="Elec. Sch cum Dor (2)"/>
      <sheetName val="Elc.Estimate"/>
      <sheetName val="data-ele"/>
      <sheetName val="Elec-Det"/>
      <sheetName val="Data-Bld Elec"/>
      <sheetName val="labour&amp; Hire-14-15"/>
      <sheetName val="JOINERY DATA 12"/>
      <sheetName val="Revised rates(SSR 2014-15)"/>
      <sheetName val="Comp- abs "/>
      <sheetName val="Pipe lines"/>
      <sheetName val="Comp- PL "/>
      <sheetName val="Dismantling-data"/>
      <sheetName val="data-Filters"/>
      <sheetName val="ELSR-Ses"/>
      <sheetName val="Data- Street light"/>
      <sheetName val="data-EWE-Roads"/>
      <sheetName val="GA-Gajwel"/>
      <sheetName val="Intake well-Est-1"/>
      <sheetName val="Intake well- Est-2"/>
      <sheetName val="Pumping main-400"/>
      <sheetName val="Pumping Main-600mm"/>
      <sheetName val="Feeder mains -DI-up to 450"/>
      <sheetName val="Feeder mains up to 500"/>
      <sheetName val="Feeder mains -450"/>
      <sheetName val="Dist-Mini-15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App,Road-1"/>
      <sheetName val="App road-2"/>
      <sheetName val="Pump set-RC"/>
      <sheetName val="data-Check Dam"/>
      <sheetName val="C.Lighting"/>
      <sheetName val="Two Tire Reservoir"/>
      <sheetName val="Kollapur"/>
      <sheetName val="ELSR-below-500"/>
      <sheetName val="Bld - 3F"/>
      <sheetName val="Rq-Spe"/>
      <sheetName val="R-2"/>
      <sheetName val="R-3"/>
      <sheetName val="Pump design"/>
      <sheetName val="CI-Weights"/>
      <sheetName val="GA-Dalmill area"/>
      <sheetName val="G+3-Dalmil"/>
      <sheetName val="CC Roads-Dalmil"/>
      <sheetName val="Water Supply"/>
      <sheetName val="Sewers"/>
      <sheetName val="Retaining wall"/>
      <sheetName val="Street Light"/>
      <sheetName val="Solid waste"/>
      <sheetName val="Water Sump"/>
      <sheetName val="Approach Road"/>
      <sheetName val="Street Lights - off site"/>
      <sheetName val="Amenity Centre"/>
      <sheetName val="Transit"/>
      <sheetName val="Municipal Office-FF"/>
      <sheetName val="Municipal Office-SF"/>
      <sheetName val="IMP"/>
      <sheetName val="Total SSR"/>
      <sheetName val="Pump sets -old RC"/>
      <sheetName val="Intake well-Gajwel "/>
      <sheetName val="16.5 Mld-WTP"/>
      <sheetName val="DI -Feeder mains 150 to 450mm "/>
      <sheetName val="Dist-HDPE-DI-110 to 400mm"/>
      <sheetName val="Dist-HDPE-110 to 160mm"/>
      <sheetName val="Dist-HDPE-DI-110 to 200"/>
      <sheetName val="Pumping Main-700mm"/>
      <sheetName val="Pumping Main-500mm"/>
      <sheetName val="P. main-300mm WO road cutting"/>
      <sheetName val="C.Walls"/>
      <sheetName val="C.Wall to WTP"/>
      <sheetName val="Office cum Lab"/>
      <sheetName val="Pump room 6 x 4m"/>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2)"/>
      <sheetName val="Ele."/>
      <sheetName val="WS-ABS"/>
      <sheetName val="Relig-place"/>
      <sheetName val="WS &amp; Sanitary"/>
      <sheetName val="datas-ele"/>
      <sheetName val="硸硸硸⵸汯呤传⁆䅊䵍䱁䵁䑁"/>
      <sheetName val="SSR 2006-07"/>
      <sheetName val="cover-page"/>
      <sheetName val="Elec Sub Est_0.75"/>
      <sheetName val="Data_Bit_I"/>
      <sheetName val="Data- Electrical "/>
      <sheetName val="SSR_2006-07"/>
      <sheetName val="Elec_Sub_Est_0_75"/>
      <sheetName val="Data-_Electrical_"/>
      <sheetName val="Global factors"/>
      <sheetName val="Global_factors"/>
      <sheetName val="Nspt-smp-final-ORIGINAL"/>
      <sheetName val="Dormitory"/>
      <sheetName val="atr"/>
      <sheetName val="ew-cal"/>
      <sheetName val="ann-b"/>
      <sheetName val="Abstrct "/>
      <sheetName val="she"/>
      <sheetName val="Part A"/>
      <sheetName val="detls"/>
      <sheetName val="3 Nos Fuses Data"/>
      <sheetName val="NON ISI Cons PVC Pipes"/>
      <sheetName val="NON ISI Sur PVC Pipes"/>
      <sheetName val="PANEL BOARD DATAS"/>
      <sheetName val="PROFORMA DATAS"/>
      <sheetName val="31. DURA GUARD"/>
      <sheetName val="30. FLAT CABLES "/>
      <sheetName val="29. ALLUMINIUM"/>
      <sheetName val="28. COPPER"/>
      <sheetName val="27. G I "/>
      <sheetName val="26. STABILIZERS"/>
      <sheetName val="25. EARTHINGS"/>
      <sheetName val="24. UG CABLES LAYING "/>
      <sheetName val="23. CEILING FANS"/>
      <sheetName val="SOR 14-15 FOR DATAS"/>
      <sheetName val="22. EXTERNAL LUMINAIRES"/>
      <sheetName val="21. INTERNAL LUMINAIRS "/>
      <sheetName val="20. WPSC AND WPTC "/>
      <sheetName val="19. METALPLUG SURFACE AND FLUSH"/>
      <sheetName val="18. VTPN DB SURFACE AND FLUSH"/>
      <sheetName val="17. TPN DB SURFACE AND FLUSH"/>
      <sheetName val="16. SPN DB SURFACE AND FLUSH"/>
      <sheetName val=" 15. CALLING BELLS "/>
      <sheetName val="14. BH"/>
      <sheetName val="13. RUN OF MAINS WIRING"/>
      <sheetName val="12. COMMON ITEMS IN MODULAR "/>
      <sheetName val="11.L.P. IN MODULAR IN NRB &amp; RB"/>
      <sheetName val="10.CONS COMMON ITEMS F.T. &amp; M.M"/>
      <sheetName val="9.CONS L.P. IN NRB&amp;RB F.T.&amp;M.M."/>
      <sheetName val="8. SUR COMMON ITEMS F.T. &amp; M.M."/>
      <sheetName val="7.SURF L.P. IN NRB&amp;RB F.T.&amp;M.M."/>
      <sheetName val="6. PIPE IN ROOF SLAB"/>
      <sheetName val="5. ISI PIPE-CON-RUN MAINS"/>
      <sheetName val="4. ISI PIPE-CONSEALED"/>
      <sheetName val="3. ISI CASING &amp; CAPING"/>
      <sheetName val="2. ISI PIPE-SUR-RUN MAINS"/>
      <sheetName val="1. ISI PIPE-SURFACE"/>
      <sheetName val="Abs Subbaiah"/>
      <sheetName val="Abs gupta"/>
      <sheetName val="Abs Madhu"/>
      <sheetName val="Abs par"/>
      <sheetName val="Abs bhas"/>
      <sheetName val="Abs Elumalai"/>
      <sheetName val="Abs  Bed"/>
      <sheetName val="Abs Hari"/>
      <sheetName val="Abs ram"/>
      <sheetName val="Break up-labour bill"/>
      <sheetName val="Abs Han "/>
      <sheetName val="Abs Balu"/>
      <sheetName val="Abs peri"/>
      <sheetName val="Abs ck"/>
      <sheetName val="Abs Murugan"/>
      <sheetName val="Abs Rainbow"/>
      <sheetName val="Abs Tammana"/>
      <sheetName val="Abs Vavi"/>
      <sheetName val="Blank"/>
      <sheetName val="Abs Srinivasu"/>
      <sheetName val="Abs SP"/>
      <sheetName val="Abs RR"/>
      <sheetName val="Ab Ga"/>
      <sheetName val="Final"/>
      <sheetName val="bill period wise"/>
      <sheetName val="Rectified Report HR"/>
      <sheetName val="Dummy"/>
      <sheetName val="Dummy (2)"/>
      <sheetName val="Project Details.."/>
      <sheetName val="C. L"/>
      <sheetName val="Part I  Assessment FINANCE"/>
      <sheetName val="Annexure 1.01"/>
      <sheetName val="Part-II Reassessment Technical"/>
      <sheetName val="Part-I Assessment Technical "/>
      <sheetName val="Systemic Annex 2.01"/>
      <sheetName val="Drws Details.lAnnexure 2.02"/>
      <sheetName val="Steel reconci (Annex 2.03)"/>
      <sheetName val="RMC10(Annex2.04)"/>
      <sheetName val="RMC20(Annex2.05)"/>
      <sheetName val="RMC35(Annex2.06)"/>
      <sheetName val="MATERIAL RATE COM(Annex 2.07"/>
      <sheetName val="WO1(Annex2.08a) (2)"/>
      <sheetName val="WO2(Annex2.08b) (2)"/>
      <sheetName val="client corres(Annex2.08)1"/>
      <sheetName val="WO1(Annex2.08a)"/>
      <sheetName val="WO2(Annex2.08b)"/>
      <sheetName val="client corres(Annex2.08)"/>
      <sheetName val="Part I - Assessment Material"/>
      <sheetName val="Annex. 3.01"/>
      <sheetName val="Part-I Assessment Rept  HR"/>
      <sheetName val="Annex 4.01"/>
      <sheetName val="Annexure 4.02"/>
      <sheetName val="Annex. 4.03"/>
      <sheetName val="WO1(Annex2.08a)POR"/>
      <sheetName val="WO2(Annex2.08b) POR"/>
      <sheetName val="WIP"/>
      <sheetName val="Indirect Expenses"/>
      <sheetName val="Budget"/>
      <sheetName val="SP"/>
      <sheetName val="RP"/>
      <sheetName val="DCP"/>
      <sheetName val="ICP"/>
      <sheetName val="CF"/>
      <sheetName val="FP"/>
      <sheetName val="RESP"/>
      <sheetName val="EP"/>
      <sheetName val="ORG"/>
      <sheetName val="STFP"/>
      <sheetName val="EQPP"/>
      <sheetName val="MP"/>
      <sheetName val="BCWP"/>
      <sheetName val="Subcontracting"/>
      <sheetName val="Client Bill "/>
      <sheetName val="Scope Variations"/>
      <sheetName val="WORK ORDERS"/>
      <sheetName val="Quantity Reconciliation (2)"/>
      <sheetName val="Material reconcilliation"/>
      <sheetName val="Material Consumption"/>
      <sheetName val="Status of work quoted"/>
      <sheetName val="ORDER BOOKING"/>
      <sheetName val="Expenditure plan"/>
      <sheetName val="PRECAST lightconc-II"/>
      <sheetName val="ASSESS TECH Q1"/>
      <sheetName val="Systemic (2.01)"/>
      <sheetName val="Measurement sampling (2.02)"/>
      <sheetName val="REPAIRABLE P&amp;M(2.03)"/>
      <sheetName val="IDLE P&amp;M(2.04)"/>
      <sheetName val="Reg Q2 Tech"/>
      <sheetName val="LAND AQUI (Annex-2.02)"/>
      <sheetName val="client corres(Annex2.03)"/>
      <sheetName val="WO1(Annex2.04a)"/>
      <sheetName val="WO2(Annex2.04b)"/>
      <sheetName val="Annex 4.01(site)"/>
      <sheetName val="R.O &amp; BD"/>
      <sheetName val="CL"/>
      <sheetName val="ASSESSMENT FINANCEPORBANDAR"/>
      <sheetName val="TQS-4_plants"/>
      <sheetName val="discount_small_plants"/>
      <sheetName val="0.42 MLD"/>
      <sheetName val="0.71 MLD"/>
      <sheetName val="1.00 MLD"/>
      <sheetName val="5 MLD"/>
      <sheetName val="O&amp;M_5 MLD"/>
      <sheetName val="O&amp;M_1MLD"/>
      <sheetName val="O&amp;M_0.71 MLD"/>
      <sheetName val="O&amp;M_0.42 MLD"/>
      <sheetName val="BillofQty"/>
      <sheetName val="GENABST "/>
      <sheetName val="PEA"/>
      <sheetName val="Ten vs Budget"/>
      <sheetName val="Budget Summary-new"/>
      <sheetName val="TQS"/>
      <sheetName val="Budget-Summary -old"/>
      <sheetName val="BOR"/>
      <sheetName val="A1 OW"/>
      <sheetName val="A2 IG"/>
      <sheetName val="A2 annex"/>
      <sheetName val="A3 conn"/>
      <sheetName val="A4 sump"/>
      <sheetName val="A5 feeder"/>
      <sheetName val="A6 pumproom"/>
      <sheetName val="A7 PSET"/>
      <sheetName val="A8 TPSET"/>
      <sheetName val="A9 sr"/>
      <sheetName val="A9 annex"/>
      <sheetName val="A10dsy"/>
      <sheetName val="A11 comp"/>
      <sheetName val="A12 weir"/>
      <sheetName val="A 13 maint"/>
      <sheetName val="valvesannex"/>
      <sheetName val="Cover letter"/>
      <sheetName val="REASSESS TECH Q1"/>
      <sheetName val="REGULAR TECH Q2"/>
      <sheetName val="Planning 2.01 A"/>
      <sheetName val="Planning 2.01 B"/>
      <sheetName val="Planning 2.01 C"/>
      <sheetName val="BD &amp; OB  WWW (Annex 2.02)"/>
      <sheetName val="MUMBAI RO - EMDs Annex 2.03 "/>
      <sheetName val="WIP (Annex 2.04)"/>
      <sheetName val="Annexure-2.05"/>
      <sheetName val="PRIORITY"/>
      <sheetName val="Project cost"/>
      <sheetName val="comparision statement"/>
      <sheetName val="Rate analysis 1"/>
      <sheetName val=" Rates 1"/>
      <sheetName val="Rate Analysis 2"/>
      <sheetName val="Rate 2"/>
      <sheetName val="Comparison"/>
      <sheetName val="Quantity"/>
      <sheetName val="BOQ1"/>
      <sheetName val="Consolidate"/>
      <sheetName val="Indirect Expenditure"/>
      <sheetName val="P&amp;L CUM"/>
      <sheetName val="Consolidate1"/>
      <sheetName val="Direct Expenses (2)"/>
      <sheetName val="Bill- 1"/>
      <sheetName val="Bill- 2"/>
      <sheetName val="Bill- 3"/>
      <sheetName val="Bill- 4"/>
      <sheetName val="Bill- 5"/>
      <sheetName val="Bill- 6"/>
      <sheetName val="Bill- 7"/>
      <sheetName val="Bill-8"/>
      <sheetName val="Bill- 9"/>
      <sheetName val="Bill- 10"/>
      <sheetName val="Bill-11"/>
      <sheetName val="Bill-12"/>
      <sheetName val="Bill- 14"/>
      <sheetName val="Bill-14"/>
      <sheetName val="Estimate Toll Plaza"/>
      <sheetName val="LOT 8"/>
      <sheetName val="1A"/>
      <sheetName val="4A"/>
      <sheetName val="5A"/>
      <sheetName val="10A"/>
      <sheetName val="11A"/>
      <sheetName val="12A"/>
      <sheetName val="13A"/>
      <sheetName val="14A"/>
      <sheetName val="15A"/>
      <sheetName val="16A"/>
      <sheetName val="17A"/>
      <sheetName val="18A"/>
      <sheetName val="19A"/>
      <sheetName val="20A"/>
      <sheetName val="21A"/>
      <sheetName val="22A"/>
      <sheetName val="23A"/>
      <sheetName val="24A"/>
      <sheetName val="sUB cONTRACTOR rATES"/>
      <sheetName val="ANAL"/>
      <sheetName val="Dewater Anal"/>
      <sheetName val="Service Tax"/>
      <sheetName val="ED_Benefit"/>
      <sheetName val="Pipe_Abstract"/>
      <sheetName val="VAT"/>
      <sheetName val="QT_ST"/>
      <sheetName val="MAT"/>
      <sheetName val="Pipe work"/>
      <sheetName val="MD"/>
      <sheetName val="EPU"/>
      <sheetName val="EO"/>
      <sheetName val="MAT (2)"/>
      <sheetName val="EA"/>
      <sheetName val="Material Reqd"/>
      <sheetName val="Manholes_Abstract"/>
      <sheetName val="Road_Abs"/>
      <sheetName val="Misc_Abs"/>
      <sheetName val="Calcutta Comp"/>
      <sheetName val="GRAIN SIZE "/>
      <sheetName val="Sp.Gr."/>
      <sheetName val="LLPL"/>
      <sheetName val="PROCTOR"/>
      <sheetName val="C.B.R"/>
      <sheetName val="sp.CBR"/>
      <sheetName val="Module2"/>
      <sheetName val="LS Provisions "/>
      <sheetName val="LOADINGS"/>
      <sheetName val="ANAL-PIPE LINE"/>
      <sheetName val="Qty Est"/>
      <sheetName val="MS Pipe Working"/>
      <sheetName val="Rates Basic"/>
      <sheetName val="Rate Analysis "/>
      <sheetName val="22-MD"/>
      <sheetName val="Top sheet-WTP"/>
      <sheetName val="Top sheet-WO O&amp;M"/>
      <sheetName val="Top sheet-Overall"/>
      <sheetName val="21-Rate Analysis-1"/>
      <sheetName val="Top sheet-Overall-Final (2)"/>
      <sheetName val="Check"/>
      <sheetName val="Material-Overal"/>
      <sheetName val="Material-LITL"/>
      <sheetName val="Equipment"/>
      <sheetName val="Subcontractor"/>
      <sheetName val="Material-SC"/>
      <sheetName val="Cash Flow-LMP"/>
      <sheetName val="Escalation"/>
      <sheetName val="W PLAN-OUT"/>
      <sheetName val="Top sheet-Overall-Final"/>
      <sheetName val="Top sheet-O&amp;M"/>
      <sheetName val="Final Rate"/>
      <sheetName val="Cash Flow"/>
      <sheetName val="W PLAN-IN"/>
      <sheetName val="Instrumentation"/>
      <sheetName val="Aeration Fountain"/>
      <sheetName val="Raw Water Channel"/>
      <sheetName val="Ventury Flume"/>
      <sheetName val="Flash Mixer"/>
      <sheetName val="Clari-flocculator-1"/>
      <sheetName val="Clari-flocculator-2"/>
      <sheetName val="Filter House"/>
      <sheetName val="Pure water Sump"/>
      <sheetName val="Chemical House"/>
      <sheetName val="Store House"/>
      <sheetName val="Wash Water"/>
      <sheetName val="Sludge Disposal"/>
      <sheetName val="Water closet"/>
      <sheetName val="Chlorinator"/>
      <sheetName val="Chemical Store "/>
      <sheetName val="water-hammar-strenght"/>
      <sheetName val="Laboratory room"/>
      <sheetName val="Panel board"/>
      <sheetName val="Blow room"/>
      <sheetName val="Synop"/>
      <sheetName val="Ref Ab"/>
      <sheetName val="Proj. View "/>
      <sheetName val="civil cost"/>
      <sheetName val="Toll Plaza"/>
      <sheetName val="C.P"/>
      <sheetName val="ANALYSIS"/>
      <sheetName val="st.analysis"/>
      <sheetName val="Traffic signs"/>
      <sheetName val="Qty Cal"/>
      <sheetName val="bus_bay"/>
      <sheetName val="LOCAL RATES"/>
      <sheetName val="MAJ Qtys "/>
      <sheetName val="DATA SHEET"/>
      <sheetName val="MECH-PROG"/>
      <sheetName val="MECH-ANLYS"/>
      <sheetName val="Crusher"/>
      <sheetName val="Crushing n screening"/>
      <sheetName val="SHUTTERING "/>
      <sheetName val="HQ-TO"/>
      <sheetName val="smp_lakhs"/>
      <sheetName val="Add Admin Bldg"/>
      <sheetName val="Staff Quartres"/>
      <sheetName val="LEVELING"/>
      <sheetName val="DATA-BASE"/>
      <sheetName val="DATA-ABSTRACT"/>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Fire Wall-NEW"/>
      <sheetName val="Recator"/>
      <sheetName val="Cab Tre dc yard"/>
      <sheetName val="Cab Tre-ac yard"/>
      <sheetName val="AC FILTER YARD"/>
      <sheetName val="Ac Yard Equipments"/>
      <sheetName val="DC YARD TOWERS"/>
      <sheetName val="DC Yard Equipments"/>
      <sheetName val="AC YARD TOWERS"/>
      <sheetName val="changes"/>
      <sheetName val="BOQ total"/>
      <sheetName val="BOQ - AC Switchyard"/>
      <sheetName val="BOQ DC YARD"/>
      <sheetName val="BOQ Buildings -final-BALLIA"/>
      <sheetName val="Control Bldg"/>
      <sheetName val="Adani Haryana_VH"/>
      <sheetName val="Valve Hall including AHU"/>
      <sheetName val="Civil BOQ"/>
      <sheetName val="4 Plumbing"/>
      <sheetName val="Changed Analysis"/>
      <sheetName val="Area Statement"/>
      <sheetName val="OH Calculation sheet"/>
      <sheetName val="Program"/>
      <sheetName val="Road BOQ)"/>
      <sheetName val="Machinary  Analysis- DSIDC"/>
      <sheetName val="hmp"/>
      <sheetName val="wmm"/>
      <sheetName val="Over Head Total"/>
      <sheetName val="Calculations"/>
      <sheetName val="Analysis( Civil )."/>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P&amp;M"/>
      <sheetName val="Salary"/>
      <sheetName val="Grand Summary"/>
      <sheetName val="Common Plant"/>
      <sheetName val="Shut"/>
      <sheetName val="pLUMBING"/>
      <sheetName val="List of Items"/>
      <sheetName val="Major Quantities"/>
      <sheetName val="s"/>
      <sheetName val="Boiler&amp;TG"/>
      <sheetName val="Tg_foundn"/>
      <sheetName val="Stru_steel"/>
      <sheetName val="Digester building"/>
      <sheetName val="Conc-Site"/>
      <sheetName val="T Crane"/>
      <sheetName val="SDF I"/>
      <sheetName val="Synopsis "/>
      <sheetName val="OH- Summery"/>
      <sheetName val="OH Calculations"/>
      <sheetName val="Fin. Charges"/>
      <sheetName val="Backup CC"/>
      <sheetName val="Abst"/>
      <sheetName val="PBQ"/>
      <sheetName val="Materials Reqd"/>
      <sheetName val="Rate anly as per site sink data"/>
      <sheetName val="KL Bridge BoQ"/>
      <sheetName val="Mech Details"/>
      <sheetName val="Electrical BoQ"/>
      <sheetName val="Analysis (2)"/>
      <sheetName val="earth work RA"/>
      <sheetName val="BoQ Bld"/>
      <sheetName val="Top Sheet"/>
      <sheetName val="SHUTTERING (NS-40)"/>
      <sheetName val="Elect- Naidu designs"/>
      <sheetName val="Pile-1000mm dia"/>
      <sheetName val="Pile-1200mm dia "/>
      <sheetName val="Synopsis C-10"/>
      <sheetName val="Loading "/>
      <sheetName val="MAJ Qtys"/>
      <sheetName val="BoQ C- 10"/>
      <sheetName val="TSP-CRUSHER"/>
      <sheetName val="END"/>
      <sheetName val="Brief"/>
      <sheetName val="Shuttering Cost NS 40"/>
      <sheetName val=" summary"/>
      <sheetName val="01"/>
      <sheetName val="02"/>
      <sheetName val="03"/>
      <sheetName val="04"/>
      <sheetName val="05"/>
      <sheetName val="06"/>
      <sheetName val="07"/>
      <sheetName val="08"/>
      <sheetName val="09"/>
      <sheetName val="Abs 4 L"/>
      <sheetName val="Abs 6 L"/>
      <sheetName val="Syn"/>
      <sheetName val="OHs"/>
      <sheetName val="T-2 material"/>
      <sheetName val="T Plaza boq"/>
      <sheetName val="T plaza"/>
      <sheetName val="civil cost (Sun)"/>
      <sheetName val="HOSPET-EMIPRICE"/>
      <sheetName val="Civil Analysis "/>
      <sheetName val="D.I pipe"/>
      <sheetName val="D.IComp"/>
      <sheetName val="Site Visit Report"/>
      <sheetName val="Abstruct"/>
      <sheetName val="Major material list"/>
      <sheetName val="Coke Drum Str - BOQ"/>
      <sheetName val="Analysis-Civil"/>
      <sheetName val="CD errection cost"/>
      <sheetName val="shuttering"/>
      <sheetName val="BP-PMC"/>
      <sheetName val="SoA"/>
      <sheetName val="SoA Breakup"/>
      <sheetName val="CoA"/>
      <sheetName val="Out Flow PMC"/>
      <sheetName val="Crude tank  "/>
      <sheetName val="Rate analysis-civil"/>
      <sheetName val="Concrete ana"/>
      <sheetName val="masonry"/>
      <sheetName val="reinf"/>
      <sheetName val="SoA Abstr."/>
      <sheetName val="SoA Bre"/>
      <sheetName val="CoA- Abst."/>
      <sheetName val="CoA Bre"/>
      <sheetName val="WATER DRAIN TANKS"/>
      <sheetName val="HDT HSD"/>
      <sheetName val="REFRIGERATED LPG"/>
      <sheetName val="NAPHTHA ST"/>
      <sheetName val="MS PREMIUM"/>
      <sheetName val="DPK AND SKO"/>
      <sheetName val="HSD DIESEL EXPORT ST"/>
      <sheetName val="HSD DIESEL STORAGE TANK"/>
      <sheetName val="MS REGULAR"/>
      <sheetName val="SULPHUR STORAGE TANKS"/>
      <sheetName val="LPG"/>
      <sheetName val="PROPYLENE"/>
      <sheetName val="ANALSIS"/>
      <sheetName val="rev.boq"/>
      <sheetName val="Summary "/>
      <sheetName val="Ana=Civ"/>
      <sheetName val="ANa=Str"/>
      <sheetName val="Ana=SW"/>
      <sheetName val="Civil Work-building"/>
      <sheetName val="Analysis."/>
      <sheetName val="Elect."/>
      <sheetName val="ANALYSIS (PMC)"/>
      <sheetName val="Hire -based on depr"/>
      <sheetName val="machinery charges road"/>
      <sheetName val="BP (2)"/>
      <sheetName val="earth work Railway"/>
      <sheetName val="DC - HMP Plant"/>
      <sheetName val="P&amp;M Dep"/>
      <sheetName val="cash flow-tn06"/>
      <sheetName val="BOQ (F)"/>
      <sheetName val="SUMMARY_"/>
      <sheetName val="Sal1"/>
      <sheetName val="DIR USED ITEMS"/>
      <sheetName val="HRA Mess"/>
      <sheetName val="Off-Veh"/>
      <sheetName val="T.KM"/>
      <sheetName val="DC - WMM Plant"/>
      <sheetName val="RA - WMM"/>
      <sheetName val="BP from 74"/>
      <sheetName val="BP @ 58.00km"/>
      <sheetName val="Concrete works"/>
      <sheetName val="8"/>
      <sheetName val="9"/>
      <sheetName val="15"/>
      <sheetName val="Exc items"/>
      <sheetName val="Top Sheet working"/>
      <sheetName val="Major qty "/>
      <sheetName val="SUMMARY_ (2)"/>
      <sheetName val="Escalation-not used"/>
      <sheetName val="Conc Qty"/>
      <sheetName val="WO Rates"/>
      <sheetName val="site rates"/>
      <sheetName val=" BoQ"/>
      <sheetName val="33 kV-Eqpt.fdn."/>
      <sheetName val="220 kV-Eqpt.-fdn."/>
      <sheetName val="400 kV-Eqpt.fdn."/>
      <sheetName val="Tower &amp; LM Foundation"/>
      <sheetName val="Transformer FDN"/>
      <sheetName val="Transformer FDN.Drawing"/>
      <sheetName val="Transformer FDN 1"/>
      <sheetName val="Working Rates"/>
      <sheetName val="Detailed Expenditure Breakup"/>
      <sheetName val="Expenditure det"/>
      <sheetName val="#REF"/>
      <sheetName val="Batching plant"/>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Synopsis"/>
      <sheetName val="TUGSS3-549"/>
      <sheetName val="Trial Balance"/>
      <sheetName val="MRate"/>
      <sheetName val="A17"/>
      <sheetName val="ANNX A 17"/>
      <sheetName val="A18"/>
      <sheetName val="ANNX A 18"/>
      <sheetName val="A19"/>
      <sheetName val="ANNX A 19"/>
      <sheetName val="A20"/>
      <sheetName val="ANNX A 20"/>
      <sheetName val="A21"/>
      <sheetName val="ANNX A 21"/>
      <sheetName val="A 22"/>
      <sheetName val="A 23"/>
      <sheetName val="ABSTRACT "/>
      <sheetName val="EXT.SEW"/>
      <sheetName val="Pipes data"/>
      <sheetName val="1500 mm 600 pipe (2-3)"/>
      <sheetName val="1500 MH 450 pipe (2-3)"/>
      <sheetName val="1500 MH  300 pipe (2-3)"/>
      <sheetName val="1200 MH 300 pipe (0-2)"/>
      <sheetName val="EW Sew Ws r2"/>
      <sheetName val="FIRE FIGHTING"/>
      <sheetName val="Man Power cost"/>
      <sheetName val="Site Infrastructure"/>
      <sheetName val="O&amp;M Cost"/>
      <sheetName val="Site Infra-Unit"/>
      <sheetName val=" CIVIL (Quoted)"/>
      <sheetName val="Mech (Quoted)"/>
      <sheetName val=" ELECTRICAL (Quoted)"/>
      <sheetName val=" instrumentation (Quoted)"/>
      <sheetName val=" CIVIL"/>
      <sheetName val="Mech"/>
      <sheetName val=" ELECTRICAL"/>
      <sheetName val=" instrumentation"/>
      <sheetName val="MS Pipe"/>
      <sheetName val="CIF Civil"/>
      <sheetName val="Work Plan-Grouped"/>
      <sheetName val="Work Plan-Finan"/>
      <sheetName val="Yard"/>
      <sheetName val="PH Stage-I"/>
      <sheetName val="RWS-1500 Cum"/>
      <sheetName val="TWS-250 Cum"/>
      <sheetName val="PH Stage-III A"/>
      <sheetName val="PH Stage-III B"/>
      <sheetName val="Elec Control room"/>
      <sheetName val="Pipe Supports-Concrete"/>
      <sheetName val="Pipe Supports-Str Steel"/>
      <sheetName val="RA Civil"/>
      <sheetName val="RA MS-Pipe"/>
      <sheetName val="RA Elec"/>
      <sheetName val="Valves &amp; EMI"/>
      <sheetName val="Preamble"/>
      <sheetName val="Prilim"/>
      <sheetName val="Quoted"/>
      <sheetName val="Pipe line-1500"/>
      <sheetName val="Pipe line-1400"/>
      <sheetName val="Pipe line-1200"/>
      <sheetName val="Pipe line-1400-6.5"/>
      <sheetName val="Analy_7-10"/>
      <sheetName val="Basic-Rates"/>
      <sheetName val="Culvert"/>
      <sheetName val="Bridges"/>
      <sheetName val="Mtl"/>
      <sheetName val="Mcry"/>
      <sheetName val="Cashflow"/>
      <sheetName val="C-Flow"/>
      <sheetName val="Tech."/>
      <sheetName val="Lab-Survey-Furn."/>
      <sheetName val="Top sheet-New"/>
      <sheetName val="Work Plan"/>
      <sheetName val="Work Plan-Financial"/>
      <sheetName val="contingency"/>
      <sheetName val="Bridge"/>
      <sheetName val="2-Group Code"/>
      <sheetName val="3-Work Plan"/>
      <sheetName val="4-Work Plan Grouped"/>
      <sheetName val="5-Fin Plan WOL (Grouped)"/>
      <sheetName val="6-Escalation"/>
      <sheetName val="7-Contingency"/>
      <sheetName val="7-Mat-Calc"/>
      <sheetName val="8-Material"/>
      <sheetName val="9-Labour"/>
      <sheetName val="10-P&amp;M"/>
      <sheetName val="Priliminary Exp"/>
      <sheetName val="11-OH"/>
      <sheetName val="12-DI &amp; GI Pipes"/>
      <sheetName val="13-Pipe-Civil"/>
      <sheetName val="Qty Estimates"/>
      <sheetName val="1-BOQ"/>
      <sheetName val="Top sheet (3)"/>
      <sheetName val="Top Sheet (2)"/>
      <sheetName val="Cash Flow-Abstract"/>
      <sheetName val="Cash Flow-IN"/>
      <sheetName val="Cash Flow-Out"/>
      <sheetName val="TOP SHEET-1"/>
      <sheetName val="Final-Quote"/>
      <sheetName val="Final-Quote -1"/>
      <sheetName val="Obstruction &amp; Utilities"/>
      <sheetName val="Final-Quote -1 (2)"/>
      <sheetName val="Elec&amp;Ins"/>
      <sheetName val="CIVIL BoQ Abstract"/>
      <sheetName val="BoQ Calc"/>
      <sheetName val="Pipe line"/>
      <sheetName val="WTP Sizing"/>
      <sheetName val="Line Diag"/>
      <sheetName val="RA Valves &amp; EMI"/>
      <sheetName val="TD Notes"/>
      <sheetName val="RW RESERVOIR"/>
      <sheetName val="Top sheet-improvement works"/>
      <sheetName val="Margin incl EScalation"/>
      <sheetName val="L+M+P"/>
      <sheetName val="Inflow Abs"/>
      <sheetName val="Out flow Abs"/>
      <sheetName val="OH-1-Rev"/>
      <sheetName val="OH-2-Rev"/>
      <sheetName val="BG "/>
      <sheetName val="Pipe data"/>
      <sheetName val="Data-Drains"/>
      <sheetName val="house service connection"/>
      <sheetName val="sample PH (16X10)"/>
      <sheetName val="Material Rates"/>
      <sheetName val="GSB &amp; WMM"/>
      <sheetName val="Prime coat"/>
      <sheetName val="Tack Coat @ 0.3"/>
      <sheetName val="Tack coat @ 0.25"/>
      <sheetName val="B M"/>
      <sheetName val="DBM"/>
      <sheetName val="BC"/>
      <sheetName val="M 15"/>
      <sheetName val="M 20"/>
      <sheetName val="M 30"/>
      <sheetName val="M 30 WEARING COAT"/>
      <sheetName val="Hysd"/>
      <sheetName val="Diesel- ESC- not to Print"/>
      <sheetName val="Quot-Rate - not to Print"/>
      <sheetName val="Prog - not to Print"/>
      <sheetName val="Out flow- not to Print"/>
      <sheetName val="Cashflow-site -not to Print"/>
      <sheetName val="Inflow - not to Print"/>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Rate Ana"/>
      <sheetName val="Top sheet-LITL"/>
      <sheetName val="Cash Flow-LITL"/>
      <sheetName val="Top sheet-Actual"/>
      <sheetName val="Cash Flow-Actual"/>
      <sheetName val="S-Curve"/>
      <sheetName val="Labour-LITL"/>
      <sheetName val="Labour-Sc"/>
      <sheetName val="Equipment-LITL"/>
      <sheetName val="LMP-Check"/>
      <sheetName val="S-Curve-data"/>
      <sheetName val="Proposed"/>
      <sheetName val="june 2014"/>
      <sheetName val="Aug-14"/>
      <sheetName val="Sep 14"/>
      <sheetName val="Oct 14"/>
      <sheetName val="dec 14 (2)"/>
      <sheetName val="CCKUNTA (3)"/>
      <sheetName val="CCKUNTA (EXISTING) Hydrauli (2)"/>
      <sheetName val="CCKUNTA (EXISTING) Hydraulic"/>
      <sheetName val="Front page"/>
      <sheetName val="Line Estimate 100x22"/>
      <sheetName val="Transmission lines 100x22 (2)"/>
      <sheetName val="Transmission lines 100x22"/>
      <sheetName val="Est Pipeline Tax"/>
      <sheetName val="GM100x22"/>
      <sheetName val="GM100x22 old"/>
      <sheetName val="Design100x22 "/>
      <sheetName val="Internal dia"/>
      <sheetName val="Sub Est Pipe Lines"/>
      <sheetName val="kintc-airvalve-DI"/>
      <sheetName val="Trustblock"/>
      <sheetName val="grid I"/>
      <sheetName val="Confirmed Grid_Final_ Groups"/>
      <sheetName val="dbl-airvalve-PVC"/>
      <sheetName val="dbl-airvalve-HDPE"/>
      <sheetName val="airvalve(AC)"/>
      <sheetName val="kintc-airvalve-BWSC&amp;MS"/>
      <sheetName val="MS-BWSC-GRP-PSC"/>
      <sheetName val="airvalve-AC"/>
      <sheetName val="sluice-PSC"/>
      <sheetName val="sluice-GRP"/>
      <sheetName val="CI specials"/>
      <sheetName val="RAM"/>
      <sheetName val="Hyd designs"/>
      <sheetName val="Valve chambers"/>
      <sheetName val="Intakewell-canal"/>
      <sheetName val="Intakewell-SSt"/>
      <sheetName val="SS Tank"/>
      <sheetName val="RSF"/>
      <sheetName val="Pump House"/>
      <sheetName val="WQ"/>
      <sheetName val="GLBR flat"/>
      <sheetName val="GLBR Dome"/>
      <sheetName val="Sump Flat"/>
      <sheetName val="Sump Dome"/>
      <sheetName val="Single column"/>
      <sheetName val="Sump rec"/>
      <sheetName val="C well"/>
      <sheetName val="Staircase"/>
      <sheetName val="Shaft type"/>
      <sheetName val="OHBR-Col"/>
      <sheetName val="OHSR Lit"/>
      <sheetName val="VC 80"/>
      <sheetName val="VC 200"/>
      <sheetName val="VC 450"/>
      <sheetName val="VC 600"/>
      <sheetName val="VC 700"/>
      <sheetName val="VC 1000"/>
      <sheetName val="Total Popualtion"/>
      <sheetName val="Const RR"/>
      <sheetName val="Const NLG"/>
      <sheetName val="Const WGL"/>
      <sheetName val="const Adlbd"/>
      <sheetName val="const NZMBD"/>
      <sheetName val="const Karimnagar"/>
      <sheetName val="const Medak"/>
      <sheetName val="khammam"/>
      <sheetName val="Mandal wise "/>
      <sheetName val="Constituency wise"/>
      <sheetName val="MBNR WATER GRID"/>
      <sheetName val="Const MBNGR"/>
      <sheetName val="BM-HOOP"/>
      <sheetName val="plan-final"/>
      <sheetName val="800kL-design-final"/>
      <sheetName val="700kl Sump-Comp Stat"/>
      <sheetName val="1000 kl sump"/>
      <sheetName val="Comp Stat. for Sump"/>
      <sheetName val="TOP SLAB-beams"/>
      <sheetName val="1000kl comp"/>
      <sheetName val="1800 kl sump"/>
      <sheetName val="1800kl com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palampet-sump-1700kL-1"/>
      <sheetName val="palampet-sump-1700kL-2"/>
      <sheetName val="palampet-sump-1700kL-3"/>
      <sheetName val="plan (3)"/>
      <sheetName val="palampet-sump-1700kL-4"/>
      <sheetName val="palampet-sump-1700kL-1 (2)"/>
      <sheetName val="PM&amp;GM"/>
      <sheetName val="PM-w"/>
      <sheetName val="P-I"/>
      <sheetName val="pipes-abst"/>
      <sheetName val="PM-Ifinal"/>
      <sheetName val="lvls"/>
      <sheetName val="forabst"/>
      <sheetName val="ORI-POP"/>
      <sheetName val="ID"/>
      <sheetName val="kadtha"/>
      <sheetName val="GM (2)"/>
      <sheetName val="for abst"/>
      <sheetName val="Final Abstract working-final"/>
      <sheetName val="hydraulics-Final"/>
      <sheetName val="Exist CPWS"/>
      <sheetName val="Medak Grid dec"/>
      <sheetName val="MDK Grid EST "/>
      <sheetName val="eco dia  upto Brahmanply"/>
      <sheetName val="Medak pop 2011 (2)"/>
      <sheetName val="Medak pop 2011"/>
      <sheetName val="PH Water req"/>
      <sheetName val="MDK LPM"/>
      <sheetName val="Sump"/>
      <sheetName val="Chap-4"/>
      <sheetName val="PL DI"/>
      <sheetName val="C.Wall"/>
      <sheetName val="IW-SRD-Cir"/>
      <sheetName val="Data- Final  (2)"/>
      <sheetName val="WH"/>
      <sheetName val="IW-SRD-Rect"/>
      <sheetName val="OHBR Datas"/>
      <sheetName val="Abstract f"/>
      <sheetName val="Inputs Line Est"/>
      <sheetName val="ESTIMATION "/>
      <sheetName val="CC road filling"/>
      <sheetName val="cc  cutting est "/>
      <sheetName val="OHSR ESt"/>
      <sheetName val="Tap data"/>
      <sheetName val="Tap est"/>
      <sheetName val="DI verticals data"/>
      <sheetName val="Est DI Verticals"/>
      <sheetName val="Quarry chart (2)"/>
      <sheetName val="VC 1500"/>
      <sheetName val="VC 2000"/>
      <sheetName val="150-30"/>
      <sheetName val="SQ_OK"/>
      <sheetName val="Data- All"/>
      <sheetName val="1000 KLSump  Medchal_OK"/>
      <sheetName val="PH 24x12_OK"/>
      <sheetName val="Compound walls_OK"/>
      <sheetName val="Medchal 120KL-30_OK"/>
      <sheetName val="120KL - 30m, Medchal Specials"/>
      <sheetName val="Dabilpur 40KL-30_OK"/>
      <sheetName val="40KL-30, Dabilpur Specials"/>
      <sheetName val="200Kl-9m,  Bogaram"/>
      <sheetName val="Ped Thrst est_OK"/>
      <sheetName val="pedestals"/>
      <sheetName val="Thrust blocks"/>
      <sheetName val="200KL-9m, Bogarm Specials"/>
      <sheetName val="Specials- SRD"/>
      <sheetName val="DI Wt"/>
      <sheetName val="Argul C.Wall"/>
      <sheetName val="Tir C.Wall"/>
      <sheetName val="Balk C. Wall"/>
      <sheetName val="Mor C.Wall"/>
      <sheetName val="Mal C.Wall"/>
      <sheetName val="Kon C.Wall"/>
      <sheetName val="Sec C.Wall"/>
      <sheetName val="Moti C.Wall"/>
      <sheetName val="Mail C.Wall"/>
      <sheetName val="Lon C.Wall"/>
      <sheetName val="Bhiknoor C wall"/>
      <sheetName val="Chandapur C wall"/>
      <sheetName val="Gandhari C wall"/>
      <sheetName val="TRIAL5"/>
      <sheetName val="drawing"/>
      <sheetName val="DE"/>
      <sheetName val="BAR"/>
      <sheetName val="Detailed Drawing"/>
      <sheetName val="RCC Ladder"/>
      <sheetName val="AE"/>
      <sheetName val="MS Ladder"/>
      <sheetName val="SUMPPIPE"/>
      <sheetName val="SUMPPIPE (2)"/>
      <sheetName val="DISINFECTION"/>
      <sheetName val="NCC"/>
      <sheetName val="PLR-Mucherla"/>
      <sheetName val="SMC-Parigi"/>
      <sheetName val="Purchase Status"/>
      <sheetName val="RR-DPR"/>
      <sheetName val="DPR - UGT &amp; OHT "/>
      <sheetName val="Client Bill - UGT &amp; OHT RA 09"/>
      <sheetName val="Almech UGT &amp; OHT - 57"/>
      <sheetName val="Tapan Bepari UGT &amp; OHT- 9 &amp; 166"/>
      <sheetName val="D.Sebastian UGT &amp; OHT"/>
      <sheetName val="Client Bill Pipeline RA 09"/>
      <sheetName val="DPR Pipeline"/>
      <sheetName val="MSS Pipeline"/>
      <sheetName val="Backup Data Alandur - P2"/>
      <sheetName val="GI"/>
      <sheetName val="Rates_PVC"/>
      <sheetName val="Rates_GI"/>
      <sheetName val="SWD-03M-MDU-Corp"/>
      <sheetName val="RecoveredExternalLink1"/>
      <sheetName val="PH-Data"/>
      <sheetName val="Stag 12"/>
      <sheetName val="Stag 10"/>
      <sheetName val="Stag 15"/>
      <sheetName val="Stag 20"/>
      <sheetName val="Stag 25"/>
      <sheetName val="Stag 30"/>
      <sheetName val="Marriguda-OHBR-21m"/>
      <sheetName val="100 KL OHSR Lit Kunoor"/>
      <sheetName val="40kl-30m shaft Katepally"/>
      <sheetName val="40kl-30m shaft Thimmapur"/>
      <sheetName val="40kl-30m shaft Posanikunta "/>
      <sheetName val="40kl-30m shaft Vartur "/>
      <sheetName val="40kl-30m shaft Lingaraju pally"/>
      <sheetName val="40kl-30m shaft Wangapally "/>
      <sheetName val="OHSR Lit 60 -12 KONDAPUR"/>
      <sheetName val="40kl-30m shaft Rustapur "/>
      <sheetName val="40kl-30m shaft Veera reddy"/>
      <sheetName val="120kl-27m shaft Thurkapally"/>
      <sheetName val="120kl-27 m shaft Thurkapally"/>
      <sheetName val="40kl-30m shaft Venkatapur "/>
      <sheetName val="40kl-30m shaft Madapuram "/>
      <sheetName val="OHSR Lit 60 -12  Parvathapur"/>
      <sheetName val="OHSR Lit 40-12  Singaram"/>
      <sheetName val="40kl-30m shaft Singaram"/>
      <sheetName val="OHSR Lit 250 -10 Thukkapur"/>
      <sheetName val="40kl-30m shaft Bibinagar"/>
      <sheetName val="40kl-30m shaft Makuda"/>
      <sheetName val="OHSR Lit 40 -10  Pedda palugu "/>
      <sheetName val="40 KL -OHBR-20m Pedda"/>
      <sheetName val="60kl-30m shaft Julur"/>
      <sheetName val="40 KL -OHBR-20m Gokaram"/>
      <sheetName val="120kl-30m shaft Golanakonda"/>
      <sheetName val="40kl-30m shaft Dolphi"/>
      <sheetName val="40kl-30m shaft Thurkapally"/>
      <sheetName val="OHSR Lit 40 -20 (4)"/>
      <sheetName val="40kl-30m shaft (2)"/>
      <sheetName val="40kl-30m shaft (3)"/>
      <sheetName val="40kl-30m shaft (4)"/>
      <sheetName val="40kl-30m shaft (5)"/>
      <sheetName val="40kl-30m shaft (6)"/>
      <sheetName val="40kl-30m shaft (7)"/>
      <sheetName val="40kl-30m shaft (8)"/>
      <sheetName val="40kl-30m shaft (9)"/>
      <sheetName val="40kl-30m shaft (10)"/>
      <sheetName val="40kl-30m shaft (11)"/>
      <sheetName val="40kl-30m shaft (12)"/>
      <sheetName val="40kl-30m shaft (13)"/>
      <sheetName val="40kl-30m shaft (17)"/>
      <sheetName val="40 KL -OHBR-20m (2)"/>
      <sheetName val="40 KL -OHBR-20m (4)"/>
      <sheetName val="60kl-30m shaft (18)"/>
      <sheetName val="60kl-30m shaft (19)"/>
      <sheetName val="60kl-30m shaft (20)"/>
      <sheetName val="60kl-30m shaft (29)"/>
      <sheetName val="OHSR Lit 40 -20 (3)"/>
      <sheetName val="90kl-30m shaft (21)"/>
      <sheetName val="120kl-30m shaft (22)"/>
      <sheetName val="60 KL -OHBR-21m (2)"/>
      <sheetName val="3405-2014"/>
      <sheetName val="Const-Wise-Abs"/>
      <sheetName val="Const-Link"/>
      <sheetName val="Dist. abs"/>
      <sheetName val="Mandal Abs.final"/>
      <sheetName val="Const. abstract final"/>
      <sheetName val="Intra Village-Det"/>
      <sheetName val="Bhpl sd"/>
      <sheetName val="Airvalve-DI"/>
      <sheetName val="sluice-DI upto 1000"/>
      <sheetName val="OE - Trunk"/>
      <sheetName val="WE-1 Trunk"/>
      <sheetName val="Comparative"/>
      <sheetName val="DI Above GL"/>
      <sheetName val="OE-HS"/>
      <sheetName val="WE1- HS"/>
      <sheetName val="PIVOT OE"/>
      <sheetName val="Trunk Blasting estt"/>
      <sheetName val="WE1-Pivot"/>
      <sheetName val="OE-Blasting"/>
      <sheetName val="ANCHOR-OE"/>
      <sheetName val="without blasting"/>
      <sheetName val="MS pipesfinal"/>
      <sheetName val="Revised rates(SSR 2015-16)"/>
      <sheetName val="PCCP"/>
      <sheetName val="RCC 1400"/>
      <sheetName val="ewst"/>
      <sheetName val="CPO"/>
      <sheetName val="60_30m"/>
      <sheetName val="60-25m"/>
      <sheetName val="40-20hunreddy"/>
      <sheetName val="40-20nandula"/>
      <sheetName val="40-20parvathi"/>
      <sheetName val="40-20ganta"/>
      <sheetName val="40-21shesha"/>
      <sheetName val="40-21komati"/>
      <sheetName val="40-21rangoni"/>
      <sheetName val="40-21shakhaji"/>
      <sheetName val="40-21tunga"/>
      <sheetName val="40-25mchinthapally"/>
      <sheetName val="40-25 nainivani"/>
      <sheetName val="40-18PApally"/>
      <sheetName val="40_30mkhanapur"/>
      <sheetName val="40-30iddampa"/>
      <sheetName val="40-30dugge"/>
      <sheetName val="40-30janigani"/>
      <sheetName val="40-30sagarrd"/>
      <sheetName val="40-30kannekal"/>
      <sheetName val="40-30annaram"/>
      <sheetName val="40-30padam"/>
      <sheetName val="90-18kolthanda"/>
      <sheetName val="90-30mthripu"/>
      <sheetName val="200-30waddipatla"/>
      <sheetName val="stair18"/>
      <sheetName val="stair20"/>
      <sheetName val="stair21"/>
      <sheetName val="Staircase-25"/>
      <sheetName val="Staircase-30"/>
      <sheetName val="Staircase-DG"/>
      <sheetName val="300-30m"/>
      <sheetName val="Quarry chart"/>
      <sheetName val="OHBRS-DAta"/>
      <sheetName val="100KL GLBR"/>
      <sheetName val="OHBR-90-20"/>
      <sheetName val="OHBR-25"/>
      <sheetName val="90-30"/>
      <sheetName val="90-25 lt"/>
      <sheetName val="OHSR Lit (2)"/>
      <sheetName val="Abstract.Est"/>
      <sheetName val="Detailed Estimate"/>
      <sheetName val="Epoxy Data"/>
      <sheetName val="DI Specials data"/>
      <sheetName val="OE-Kethapally OHBR 40KL-30m"/>
      <sheetName val="WE1-Kethapally OHBR 40KL-30m"/>
      <sheetName val="Comp_stmt_ Katepally"/>
      <sheetName val="OHBR Datas (2)"/>
      <sheetName val="Supp Data"/>
      <sheetName val="clvrt_data"/>
      <sheetName val="road_data"/>
      <sheetName val="FORMATION"/>
      <sheetName val="LBD"/>
      <sheetName val="exec"/>
      <sheetName val="glance"/>
      <sheetName val="68 col - SE"/>
      <sheetName val="68 col - ENC"/>
      <sheetName val="Det"/>
      <sheetName val="Rate"/>
      <sheetName val="Hab wise Details"/>
      <sheetName val="District ABS"/>
      <sheetName val="consol"/>
      <sheetName val="sand"/>
      <sheetName val="stone"/>
      <sheetName val="connect status"/>
      <sheetName val="Census"/>
      <sheetName val="3 day"/>
      <sheetName val="Hydraulic(3.00) 1vent (2)"/>
      <sheetName val="ave lead (calculation))"/>
      <sheetName val="3m-S1"/>
      <sheetName val="2m-S1"/>
      <sheetName val="Spec Report "/>
      <sheetName val="CBR Cert"/>
      <sheetName val="Inspect Report EE"/>
      <sheetName val="design1"/>
      <sheetName val="design1 (2)"/>
      <sheetName val="Ls 250"/>
      <sheetName val="Ls 200"/>
      <sheetName val="CS -color"/>
      <sheetName val="Pro-C"/>
      <sheetName val="CS-color les"/>
      <sheetName val="CD-PC-Data"/>
      <sheetName val="PC1000"/>
      <sheetName val="CC pave"/>
      <sheetName val="Ave lead"/>
      <sheetName val="Gen-abs"/>
      <sheetName val="Prof -C "/>
      <sheetName val="prof-B"/>
      <sheetName val="Hydraulic"/>
      <sheetName val="data(MORD)"/>
      <sheetName val="Esti"/>
      <sheetName val="Esti -part -b"/>
      <sheetName val="Data CD"/>
      <sheetName val="Hydraulic(2.00) 1vent"/>
      <sheetName val="Steel&amp;Cement"/>
      <sheetName val="Plan(Columns)"/>
      <sheetName val="Plan (Plinth Beams)"/>
      <sheetName val="Plan (Roof Beams) "/>
      <sheetName val="Steel -Roof beams "/>
      <sheetName val="Note file"/>
      <sheetName val="corr G.ABST27122010"/>
      <sheetName val="21-01-2011 GUJJA Abstract"/>
      <sheetName val="gujja road est-21-01-2011"/>
      <sheetName val="gujja det bridge-21-01.2011"/>
      <sheetName val="21-01.2011gujja bridge estt"/>
      <sheetName val="EWE"/>
      <sheetName val="21-01.2011 gujja Seign charges"/>
      <sheetName val="water_cost_certificate"/>
      <sheetName val="Model sh"/>
      <sheetName val="Seig_Calculations"/>
      <sheetName val="transport"/>
      <sheetName val="pm40"/>
      <sheetName val="SRs"/>
      <sheetName val="SRs-Rev"/>
      <sheetName val="PM 70"/>
      <sheetName val="GM 70"/>
      <sheetName val="PM estimate"/>
      <sheetName val="PM 40rev  (2)"/>
      <sheetName val="PM 40rev "/>
      <sheetName val="GM estimate"/>
      <sheetName val="GM 40 OHs AC (2)"/>
      <sheetName val="GM 40 OHs AC"/>
      <sheetName val="GM 40 OHs"/>
      <sheetName val="GM 40 "/>
      <sheetName val="pm pipes"/>
      <sheetName val="gm pipes"/>
      <sheetName val="altr"/>
      <sheetName val="GM 40  (AC) (2)"/>
      <sheetName val="GM 40  (AC)"/>
      <sheetName val="PM (2)"/>
      <sheetName val="population"/>
      <sheetName val="POP "/>
      <sheetName val="HYD STA M"/>
      <sheetName val="PVC_dia"/>
      <sheetName val="pm-est (NEW)"/>
      <sheetName val="hyd "/>
      <sheetName val="maint est"/>
      <sheetName val="pm-est (2)"/>
      <sheetName val="GM-est"/>
      <sheetName val="pm-est"/>
      <sheetName val="OHSR GOT"/>
      <sheetName val="Original"/>
      <sheetName val="proposal"/>
      <sheetName val="proforma"/>
      <sheetName val="h000000000000"/>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Hydraulic design"/>
      <sheetName val="cw 110kl"/>
      <sheetName val="sp dis"/>
      <sheetName val="Det-sp dis"/>
      <sheetName val="PH 6x4"/>
      <sheetName val="WMqrts"/>
      <sheetName val="lead_data"/>
      <sheetName val="cWALLS"/>
      <sheetName val="diff steel qty"/>
      <sheetName val="Pmest-2"/>
      <sheetName val="PMest-1"/>
      <sheetName val="GMest2"/>
      <sheetName val="GMest phase1"/>
      <sheetName val="GMest"/>
      <sheetName val="ewelj "/>
      <sheetName val="EW,L &amp;J_pipes"/>
      <sheetName val="DI_on pedestals"/>
      <sheetName val="HDPE sluice valve"/>
      <sheetName val="PVC sluice val)"/>
      <sheetName val="Scour all"/>
      <sheetName val="PVC Air valves"/>
      <sheetName val="annualmai "/>
      <sheetName val="HYDRAULIC SSTATEMENT"/>
      <sheetName val="WATER-HAMMER"/>
      <sheetName val="t_prsr"/>
      <sheetName val="mcon pm"/>
      <sheetName val="PH 6x"/>
      <sheetName val="pvc-pipe-rates"/>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Levels"/>
      <sheetName val="Data_"/>
      <sheetName val="R_Det"/>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con_pm"/>
      <sheetName val="l"/>
      <sheetName val="sch"/>
      <sheetName val="Data.F8.BTR"/>
      <sheetName val="Data rough"/>
      <sheetName val="Sheet1 rough"/>
      <sheetName val="To Pavan"/>
      <sheetName val="COMMUNITY_HALL_ESTT22"/>
      <sheetName val="COMM_HALL_3LAKHS"/>
      <sheetName val="DATA_TEMP(MC)"/>
      <sheetName val="ABSRACT=EST"/>
      <sheetName val="int-Dia-pvc"/>
      <sheetName val="int-Dia-hdpe"/>
      <sheetName val="pumping-single-mains"/>
      <sheetName val="Pumping mains 26-8-2011"/>
      <sheetName val="Gravity Estt"/>
      <sheetName val="pipe lengths"/>
      <sheetName val="pop corrrected"/>
      <sheetName val="Final-Hyd psets"/>
      <sheetName val="Final-Hyd pm-final (2)"/>
      <sheetName val="HYD KMR TOWN"/>
      <sheetName val="HYD KMR TOWN (2)"/>
      <sheetName val="comp ms - grp"/>
      <sheetName val="comp"/>
      <sheetName val="Project pop"/>
      <sheetName val="26 col (2)"/>
      <sheetName val="eco dia upto Indalwai"/>
      <sheetName val="eco dia upto Indalwai (2)"/>
      <sheetName val="eco dia upto gandhari"/>
      <sheetName val="eco dia upto gandhari (2)"/>
      <sheetName val="Final-Hyd pm-final"/>
      <sheetName val="pipes-tatal"/>
      <sheetName val="pipes-raw-final"/>
      <sheetName val="pipes-clear-final"/>
      <sheetName val="Chap-11"/>
      <sheetName val="SSR(15-16)"/>
      <sheetName val="Lead(15-16)"/>
      <sheetName val="Data- All(15-16)"/>
      <sheetName val="1000 KLSump  Medchal"/>
      <sheetName val="PH 12x6(15-16)"/>
      <sheetName val="WQ(15-16)"/>
      <sheetName val="Compound walls (15-16)"/>
      <sheetName val="Medchal 120KL-30"/>
      <sheetName val="Dabilpur 40KL-30"/>
      <sheetName val="Ped Thrst est(15-16)"/>
      <sheetName val="pedestals(15-16)"/>
      <sheetName val="Thrust blocks(15-16)"/>
      <sheetName val="GM&amp;PM EST"/>
      <sheetName val="GLBR - 30 Kl"/>
      <sheetName val="ENC_HYD latest"/>
      <sheetName val="Pipes Pivot"/>
      <sheetName val="Data Pivot"/>
      <sheetName val="enc_working_HS"/>
      <sheetName val="TOPSHT"/>
      <sheetName val="DSLP"/>
      <sheetName val="TBAL9697 -group wise  sdpl"/>
      <sheetName val="Instructions"/>
      <sheetName val="Size"/>
      <sheetName val="Output"/>
      <sheetName val="bend L"/>
      <sheetName val="Det_design"/>
      <sheetName val="DET_EST"/>
      <sheetName val="ABS_EST"/>
      <sheetName val="rod"/>
      <sheetName val="Cent_data"/>
      <sheetName val="TABLE"/>
      <sheetName val="Under ground  tanks"/>
      <sheetName val="Rect Tanks"/>
      <sheetName val="IS 3370-DsnTable"/>
      <sheetName val="Dsn-Cir-Tank-3m"/>
      <sheetName val="Dsn-Cir-Tank-4m"/>
      <sheetName val="Side wall"/>
      <sheetName val="wall code"/>
      <sheetName val="Side wall dsn Formula"/>
      <sheetName val="RectTankCoeff"/>
      <sheetName val="SW Formula"/>
      <sheetName val="SumpDsn-CenColInsideTank-INPUT"/>
      <sheetName val="SumpDsn-CenColInsideTank"/>
      <sheetName val="SumpDsn-NoColumn-M20"/>
      <sheetName val="SumpDsn-NoColumn-M30-INPUT"/>
      <sheetName val="SumpDsn-NoColumn-M30"/>
      <sheetName val="Abs-sump-NoCol-M30"/>
      <sheetName val="Abs-sump-NoCol-M20"/>
      <sheetName val="DE-sump-NoCol-M30"/>
      <sheetName val="DE-sump-NoCol-M20"/>
      <sheetName val="BarBendDraw-M30"/>
      <sheetName val="BarBendDraw-M20"/>
      <sheetName val="BarBendSchedl-M30"/>
      <sheetName val="BarBendSchedl-M20"/>
      <sheetName val="salient details-1"/>
      <sheetName val="SalientDetails"/>
      <sheetName val="Comp.Stt."/>
      <sheetName val="IS 456-2000"/>
      <sheetName val="Base slab"/>
      <sheetName val=" abstract"/>
      <sheetName val="DEt est"/>
      <sheetName val="IS 3370-DsnTable 9 &amp; 10"/>
      <sheetName val="Table 21-IS3370-Pt4"/>
      <sheetName val="IS 3370-DsnTable 12 &amp; 13"/>
      <sheetName val="SinglyReinForSec"/>
      <sheetName val="Design-sump"/>
      <sheetName val="Dome-opening at crown"/>
      <sheetName val="PIPE CONNNNECTION"/>
      <sheetName val="SPECIALS WT"/>
      <sheetName val="Drawing  rein"/>
      <sheetName val="Drawing size"/>
      <sheetName val="SumpDsn-NoColumn-M30 (2)"/>
      <sheetName val="Abs-sump-NoCol-M30 (2)"/>
      <sheetName val="Abs-sump-NoCol-M20-STT"/>
      <sheetName val="SumpDsn-NoColumn-M30 (3)"/>
      <sheetName val="DsnConcept"/>
      <sheetName val="Comb-Bend&amp;Axial-Concept"/>
      <sheetName val="Design (2)"/>
      <sheetName val="Column-1"/>
      <sheetName val="Column-2"/>
      <sheetName val="Column-3"/>
      <sheetName val="Column-4"/>
      <sheetName val="CombBandA-uncrack"/>
      <sheetName val="CombBandA-crack"/>
      <sheetName val="LSD-Sht-Col-1"/>
      <sheetName val="LSD-Sht-Col-2"/>
      <sheetName val="LSD-Lng-Col-1"/>
      <sheetName val="LSD-Lng-Col-2"/>
      <sheetName val="LSD-Lng-Col-3"/>
      <sheetName val="Input_create"/>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B2826"/>
      <sheetName val="Form 1"/>
      <sheetName val="Form 2"/>
      <sheetName val="Form 3"/>
      <sheetName val="Form 4"/>
      <sheetName val="Form 5"/>
      <sheetName val="Form 7"/>
      <sheetName val="Form 6"/>
      <sheetName val="Form 8"/>
      <sheetName val="Form 9"/>
      <sheetName val="Form 10"/>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1"/>
      <sheetName val="Chart-2"/>
      <sheetName val="Chart3"/>
      <sheetName val="Expenses"/>
      <sheetName val="turnover"/>
      <sheetName val="Chart4"/>
      <sheetName val="Chart5"/>
      <sheetName val="??? .?"/>
      <sheetName val="Total Collection"/>
      <sheetName val="GBW"/>
      <sheetName val="SHADIKHANA_ESTT"/>
      <sheetName val="SA"/>
      <sheetName val="SHEDULE-A"/>
      <sheetName val="Majoduck_SK_1"/>
      <sheetName val="2V_3M_SLAB (2)"/>
      <sheetName val="RD_X"/>
      <sheetName val="ROAD_DAM_100M"/>
      <sheetName val="RD_100M"/>
      <sheetName val="CC_WC"/>
      <sheetName val="RD_VENTES"/>
      <sheetName val="Intakewell-Singur"/>
      <sheetName val="EMB"/>
      <sheetName val="Area EMB"/>
      <sheetName val="Chap-11 ewe"/>
      <sheetName val="Data- Final  (3)"/>
      <sheetName val="Kondapak CW"/>
      <sheetName val="Gajwel CW"/>
      <sheetName val="Lakudaram CW"/>
      <sheetName val="Burgupallu CW"/>
      <sheetName val="Data- Intake well"/>
      <sheetName val="510 KL GLBR flat"/>
      <sheetName val="250KL GLBR"/>
      <sheetName val="200=9 Bogaram"/>
      <sheetName val="600KL GLBR"/>
      <sheetName val="20000KL Sump"/>
      <sheetName val="2000KL Sump"/>
      <sheetName val="1600KL Sump"/>
      <sheetName val="6000KL Sump"/>
      <sheetName val="15000KL Sump"/>
      <sheetName val="xxx OHBR verticals"/>
      <sheetName val="900KL 20"/>
      <sheetName val="500KL 20"/>
      <sheetName val="GLBR flat (2)"/>
      <sheetName val="PH 40x12"/>
      <sheetName val="PH 16x12"/>
      <sheetName val="PH 24x12"/>
      <sheetName val="510KL GLBR "/>
      <sheetName val="300KL 20"/>
      <sheetName val="120KL 20"/>
      <sheetName val="14000GLBR"/>
      <sheetName val="220 20"/>
      <sheetName val="450-12"/>
      <sheetName val="150 16"/>
      <sheetName val="OHBR 150-12"/>
      <sheetName val="Mar-2017"/>
      <sheetName val="Online REport"/>
      <sheetName val="DEE office REport"/>
      <sheetName val="Procedure"/>
      <sheetName val="Connection Charges"/>
      <sheetName val="Consumption Charges"/>
      <sheetName val="Consolidated TB"/>
      <sheetName val="Tax Computation-13-14"/>
      <sheetName val="Revised-BS"/>
      <sheetName val="Revised P&amp;L"/>
      <sheetName val="Notes To Accounts"/>
      <sheetName val="Tax Computation"/>
      <sheetName val="Depreciation Companies act"/>
      <sheetName val="Deprecation On companies act"/>
      <sheetName val="DEP.( IT )-2013-14"/>
      <sheetName val="Interest 234B"/>
      <sheetName val="234C"/>
      <sheetName val="Repairs &amp; Maintenance"/>
      <sheetName val="Out standing expenses"/>
      <sheetName val="Closing stock-13-14"/>
      <sheetName val="Finished goods"/>
      <sheetName val="sub schdule"/>
      <sheetName val="Consolidated trail balance"/>
      <sheetName val="Corporate"/>
      <sheetName val="Loan Account TB"/>
      <sheetName val="D Dharmaram"/>
      <sheetName val="Gurralagondi"/>
      <sheetName val="Vantimamidi"/>
      <sheetName val="Janagam"/>
      <sheetName val="Parvatagiri"/>
      <sheetName val="Nangunoor"/>
      <sheetName val="Bhonagiri"/>
      <sheetName val="Peddapoor"/>
      <sheetName val="Main KNR"/>
      <sheetName val="Siddipet"/>
      <sheetName val="CLOSING STOCK-fINAL"/>
      <sheetName val="Closing Stock"/>
      <sheetName val="234A"/>
      <sheetName val="Closing Stock 30-9-13"/>
      <sheetName val="Capital"/>
      <sheetName val="SSR RATE"/>
      <sheetName val="lead-state"/>
      <sheetName val="Data EWE"/>
      <sheetName val="Data- Final "/>
      <sheetName val="40-30"/>
      <sheetName val="Budhera-1500.30"/>
      <sheetName val="Mamidigi-Parwatapur 40.30 "/>
      <sheetName val="Stair case 40 KL OHBR"/>
      <sheetName val="Indrakalan SS Pet x 60.30"/>
      <sheetName val="Medchal 120-30"/>
      <sheetName val="Aroor 100-30"/>
      <sheetName val="Kavelly-150.30"/>
      <sheetName val="Didgi-275.30"/>
      <sheetName val="Kyasaram-300.30"/>
      <sheetName val="Kasimpur-250-25"/>
      <sheetName val="Abstrct-C0mparative"/>
      <sheetName val="DVKD Hydrulic"/>
      <sheetName val="Trans Line"/>
      <sheetName val="Trns-Comparative"/>
      <sheetName val="Caze Estimate "/>
      <sheetName val="Airvalve-HDPE"/>
      <sheetName val="sluice-upto 1000"/>
      <sheetName val="scour-pvc-hdpe-psc-DI-bwsc"/>
      <sheetName val="Cost of O &amp; O"/>
      <sheetName val="pipe-water"/>
      <sheetName val="habs-details"/>
      <sheetName val="hab-details"/>
      <sheetName val="water-pros-pros-rate-empty"/>
      <sheetName val="water-pros-Ultim-rate-empty"/>
      <sheetName val="water-Ultimate-empty"/>
      <sheetName val="Nspt-smp-final-apprd"/>
      <sheetName val="water-pros-pros-rate"/>
      <sheetName val="water-ultimate"/>
      <sheetName val="water-JPTsump-in&amp;out"/>
      <sheetName val="water-JPTsump-Balance"/>
      <sheetName val="jpt-ohbr-out-flow(U)"/>
      <sheetName val="jpt-ohbr-out-flow(P)"/>
      <sheetName val="jpt-ohbr-out-flow(P)-Ult"/>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jpt to Girnibai-Out Flow"/>
      <sheetName val="chart-Jpt-Girnibai-OUT-flow (2)"/>
      <sheetName val="chart-Jpt-Girnibai-OUT-flow (3)"/>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est(13habs)-bypass"/>
      <sheetName val="na1-pac1-gravity-lines"/>
      <sheetName val="na1-pac1-gravity-lines-Final"/>
      <sheetName val="SMP-gravity-lines-Final"/>
      <sheetName val="HS"/>
      <sheetName val="Lines"/>
      <sheetName val="na1-pac3-gravity-lines"/>
      <sheetName val="epoxy"/>
      <sheetName val="MS pipe,flange,Dummy"/>
      <sheetName val="MS Air valve Data"/>
      <sheetName val="MS Sluice valve Data"/>
      <sheetName val="MS Scour valve Data"/>
      <sheetName val="Airvalve-&gt;1000 MS"/>
      <sheetName val="sluice-MS- &gt;1000 pipe"/>
      <sheetName val="scour-MS &gt;1000"/>
      <sheetName val="sluice-HDPE- FINAL"/>
      <sheetName val="tExnwdpyfD"/>
      <sheetName val="WCO0E1htj6"/>
      <sheetName val="Airvalve-BWSC&amp;MS"/>
      <sheetName val="ziyr7m1jvc"/>
      <sheetName val="kwxes9niwdp7kyhtco1jvcq5jxeq9n3"/>
      <sheetName val="nzo1jvcq9l"/>
      <sheetName val="Swing Cgeck valves "/>
      <sheetName val="02.06.07 (2)"/>
      <sheetName val="B2753"/>
      <sheetName val="Page-1"/>
      <sheetName val="page-2"/>
      <sheetName val="Page-3"/>
      <sheetName val="Page-4"/>
      <sheetName val="Page-5"/>
      <sheetName val="Page-6"/>
      <sheetName val="30-7"/>
      <sheetName val="DMRC3"/>
      <sheetName val="Proj Details"/>
      <sheetName val="."/>
      <sheetName val="Final Tender"/>
      <sheetName val="Sch A-Viaduct"/>
      <sheetName val="Sch A - Typ Station "/>
      <sheetName val="Q-Abstract"/>
      <sheetName val="FOB"/>
      <sheetName val=","/>
      <sheetName val=";"/>
      <sheetName val="Sch B"/>
      <sheetName val="Major Items"/>
      <sheetName val="Cost of equip,fabrication"/>
      <sheetName val="Schedule"/>
      <sheetName val="Late start"/>
      <sheetName val="early start"/>
      <sheetName val="Q-INP"/>
      <sheetName val="Q Baricade"/>
      <sheetName val="Q-Pil"/>
      <sheetName val="Q-PC"/>
      <sheetName val="Q-Pier"/>
      <sheetName val="Q-Seg"/>
      <sheetName val="Q-Para"/>
      <sheetName val="Q-CB"/>
      <sheetName val="Q-Be"/>
      <sheetName val="Q-HTS"/>
      <sheetName val="Q-CT"/>
      <sheetName val="Q-OS"/>
      <sheetName val="Q HR"/>
      <sheetName val="R-Mat"/>
      <sheetName val="R-Subcon"/>
      <sheetName val="R-Hire"/>
      <sheetName val="Equip Depl"/>
      <sheetName val="R-Con"/>
      <sheetName val="R-Stations"/>
      <sheetName val="R-Pil"/>
      <sheetName val="R-PC"/>
      <sheetName val="R-Pier"/>
      <sheetName val="R-Void Slab"/>
      <sheetName val="R-Seg"/>
      <sheetName val="R-Prest"/>
      <sheetName val="R-Laun"/>
      <sheetName val="R-OS"/>
      <sheetName val="R-SKB"/>
      <sheetName val="R-Bear"/>
      <sheetName val="R-CB"/>
      <sheetName val="R-Para"/>
      <sheetName val="R - portal"/>
      <sheetName val="R CLC"/>
      <sheetName val="R-CT"/>
      <sheetName val="P-Summary"/>
      <sheetName val="P-Ins &amp; Bonds"/>
      <sheetName val="P-Finance"/>
      <sheetName val="P-Salary"/>
      <sheetName val="P Staff fac"/>
      <sheetName val="P-Site fac"/>
      <sheetName val="P-Clients fac"/>
      <sheetName val="P-others"/>
      <sheetName val="P-Travel"/>
      <sheetName val="P-Admn"/>
      <sheetName val="P-Lab"/>
      <sheetName val="P Cash Flow"/>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Extra Item"/>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3.01-2"/>
      <sheetName val="3.01-3"/>
      <sheetName val="3.01-4"/>
      <sheetName val="3.01-5"/>
      <sheetName val="3.02-1"/>
      <sheetName val="3.02-2"/>
      <sheetName val="3.02-3"/>
      <sheetName val="3.02-4"/>
      <sheetName val="3.02-5"/>
      <sheetName val="3.02-6"/>
      <sheetName val="3.02-7"/>
      <sheetName val="3.02-8"/>
      <sheetName val="3.02-9"/>
      <sheetName val="3.02-10"/>
      <sheetName val="3.02-11"/>
      <sheetName val="3.02-13"/>
      <sheetName val="4.01-1"/>
      <sheetName val="4.02-1"/>
      <sheetName val="4.04-1"/>
      <sheetName val="4.04-2"/>
      <sheetName val="E03-1"/>
      <sheetName val="E03-2"/>
      <sheetName val="E12-1"/>
      <sheetName val="Rock Filling"/>
      <sheetName val="Cement Reconciliation"/>
      <sheetName val="Bitumen Reconciliation"/>
      <sheetName val="Steel"/>
      <sheetName val="Bitumen"/>
      <sheetName val="Bitumen-Consumption"/>
      <sheetName val="Tack Coat"/>
      <sheetName val="BM"/>
      <sheetName val="Gate Pass"/>
      <sheetName val="Meas"/>
      <sheetName val="CJPC (2)"/>
      <sheetName val="RA-markate"/>
      <sheetName val="print"/>
      <sheetName val="Bill"/>
      <sheetName val="SEP-08(34)"/>
      <sheetName val="SEP-08 (5-9)"/>
      <sheetName val="___ ._"/>
      <sheetName val="산근"/>
      <sheetName val="000000"/>
      <sheetName val="XXXXXX"/>
      <sheetName val="KUWATI(Total) "/>
      <sheetName val="GC-01"/>
      <sheetName val="GC-02"/>
      <sheetName val="GC-03"/>
      <sheetName val="GC-04"/>
      <sheetName val="GC-07"/>
      <sheetName val="GC-08"/>
      <sheetName val="GC-09"/>
      <sheetName val="GC-10"/>
      <sheetName val="GC-19"/>
      <sheetName val="GC-21"/>
      <sheetName val="GC-22"/>
      <sheetName val="집계표(OPTION)"/>
      <sheetName val="OPTION 2"/>
      <sheetName val="OPTION 3"/>
      <sheetName val="견적조건"/>
      <sheetName val="대비표"/>
      <sheetName val="집계표 (TOTAL)"/>
      <sheetName val="집계표 (CIVIL-23)"/>
      <sheetName val="집계표 (FGRU)"/>
      <sheetName val="집계표 (25,26)"/>
      <sheetName val="집계표 (MEROX)"/>
      <sheetName val="집계표 (NITROGEN)"/>
      <sheetName val="집계표 (M4)"/>
      <sheetName val="집계표 (CIVIL4)"/>
      <sheetName val="집계표 (CIVIL6)"/>
      <sheetName val="집계표 (CIVIL7)"/>
      <sheetName val="내역서(DEMO TOTAL)"/>
      <sheetName val="내역서 (CIVIL-23)"/>
      <sheetName val="내역서 (fgru)"/>
      <sheetName val="내역서 (25&amp;26)"/>
      <sheetName val="내역서 (MEROX)"/>
      <sheetName val="내역서 (NITROGEN)"/>
      <sheetName val="내역서 (M4)"/>
      <sheetName val="내역서 (CIVIL-4)"/>
      <sheetName val="내역서 (CIVIL-6)"/>
      <sheetName val="내역서 (CIVIL-7)"/>
      <sheetName val="2002년 현장공사비 국내 실적"/>
      <sheetName val="2003년국내현장공사비 실적"/>
      <sheetName val="_REF"/>
      <sheetName val="집계표_OPTION_"/>
      <sheetName val="당초"/>
      <sheetName val="단가(자재)"/>
      <sheetName val="단가(노임)"/>
      <sheetName val="기초목록"/>
      <sheetName val="노임단가"/>
      <sheetName val="???"/>
      <sheetName val="VC2 10.99"/>
      <sheetName val="예산"/>
      <sheetName val="KP1590_E"/>
      <sheetName val="영업2"/>
      <sheetName val="1월"/>
      <sheetName val="inter"/>
      <sheetName val="ERECIN"/>
      <sheetName val="INPUT DATA"/>
      <sheetName val="BQMPALOC"/>
      <sheetName val="공문"/>
      <sheetName val="영업3"/>
      <sheetName val="금액내역서"/>
      <sheetName val="BQ_Utl_Off"/>
      <sheetName val="??"/>
      <sheetName val="수입"/>
      <sheetName val="집계표 (25,26ဩ"/>
      <sheetName val="»ê±Ù"/>
      <sheetName val="12CGOU"/>
      <sheetName val="경영혁신본부"/>
      <sheetName val="Final(1)summary"/>
      <sheetName val="BD集計用"/>
      <sheetName val="연돌일위집계"/>
      <sheetName val="Form 0"/>
      <sheetName val="___"/>
      <sheetName val="DESCRIPTION"/>
      <sheetName val="95삼성급(본사)"/>
      <sheetName val="KUWATI(Total)_"/>
      <sheetName val="OPTION_2"/>
      <sheetName val="OPTION_3"/>
      <sheetName val="집계표_(TOTAL)"/>
      <sheetName val="집계표_(CIVIL-23)"/>
      <sheetName val="집계표_(FGRU)"/>
      <sheetName val="집계표_(25,26)"/>
      <sheetName val="집계표_(MEROX)"/>
      <sheetName val="집계표_(NITROGEN)"/>
      <sheetName val="집계표_(M4)"/>
      <sheetName val="집계표_(CIVIL4)"/>
      <sheetName val="집계표_(CIVIL6)"/>
      <sheetName val="집계표_(CIVIL7)"/>
      <sheetName val="내역서(DEMO_TOTAL)"/>
      <sheetName val="내역서_(CIVIL-23)"/>
      <sheetName val="내역서_(fgru)"/>
      <sheetName val="내역서_(25&amp;26)"/>
      <sheetName val="내역서_(MEROX)"/>
      <sheetName val="내역서_(NITROGEN)"/>
      <sheetName val="내역서_(M4)"/>
      <sheetName val="내역서_(CIVIL-4)"/>
      <sheetName val="내역서_(CIVIL-6)"/>
      <sheetName val="내역서_(CIVIL-7)"/>
      <sheetName val="2002년_현장공사비_국내_실적"/>
      <sheetName val="2003년국내현장공사비_실적"/>
      <sheetName val="VC2_10_99"/>
      <sheetName val="갑지"/>
      <sheetName val="세금자료"/>
      <sheetName val="Form D-1"/>
      <sheetName val="Form B-1"/>
      <sheetName val="Form F-1"/>
      <sheetName val="Assist(B-1)"/>
      <sheetName val="Form A"/>
      <sheetName val="KUWATI(Total)_1"/>
      <sheetName val="OPTION_21"/>
      <sheetName val="OPTION_31"/>
      <sheetName val="집계표_(TOTAL)1"/>
      <sheetName val="집계표_(CIVIL-23)1"/>
      <sheetName val="집계표_(FGRU)1"/>
      <sheetName val="집계표_(25,26)1"/>
      <sheetName val="집계표_(MEROX)1"/>
      <sheetName val="집계표_(NITROGEN)1"/>
      <sheetName val="집계표_(M4)1"/>
      <sheetName val="집계표_(CIVIL4)1"/>
      <sheetName val="집계표_(CIVIL6)1"/>
      <sheetName val="집계표_(CIVIL7)1"/>
      <sheetName val="내역서(DEMO_TOTAL)1"/>
      <sheetName val="내역서_(CIVIL-23)1"/>
      <sheetName val="내역서_(fgru)1"/>
      <sheetName val="내역서_(25&amp;26)1"/>
      <sheetName val="내역서_(MEROX)1"/>
      <sheetName val="내역서_(NITROGEN)1"/>
      <sheetName val="내역서_(M4)1"/>
      <sheetName val="내역서_(CIVIL-4)1"/>
      <sheetName val="내역서_(CIVIL-6)1"/>
      <sheetName val="내역서_(CIVIL-7)1"/>
      <sheetName val="2002년_현장공사비_국내_실적1"/>
      <sheetName val="2003년국내현장공사비_실적1"/>
      <sheetName val="VC2_10_991"/>
      <sheetName val="INPUT_DATA"/>
      <sheetName val="집계표_(25,26ဩ"/>
      <sheetName val="Form_0"/>
      <sheetName val="Form_D-1"/>
      <sheetName val="Form_B-1"/>
      <sheetName val="Form_F-1"/>
      <sheetName val="Form_A"/>
      <sheetName val="Basic_Rate"/>
      <sheetName val="appendix_2_5_final_accounts"/>
      <sheetName val="__"/>
      <sheetName val="LABOR &amp; 자재"/>
      <sheetName val="제작도"/>
      <sheetName val="입출재고현황 (2)"/>
      <sheetName val="SANDAN"/>
      <sheetName val="뜃맟뭁돽띿맟?-BLDG"/>
      <sheetName val="SALA-002"/>
      <sheetName val="TTL"/>
      <sheetName val="DRUM"/>
      <sheetName val="eq_data"/>
      <sheetName val="기성내역"/>
      <sheetName val="General_Data"/>
      <sheetName val="DHEQSUPT"/>
      <sheetName val="CB"/>
      <sheetName val="3.공통공사대비"/>
      <sheetName val="M-EQPT-Z"/>
      <sheetName val="주간기성"/>
      <sheetName val="간접비 총괄"/>
      <sheetName val="POWER"/>
      <sheetName val="ESCON"/>
      <sheetName val="뜃맟뭁돽띿맟_-BLDG"/>
      <sheetName val="내역ࠜĀ_x0000_M4)"/>
      <sheetName val="???(OPTION)"/>
      <sheetName val="IN"/>
      <sheetName val="Price Schedule"/>
      <sheetName val="간접비내역-1"/>
      <sheetName val="Lup2"/>
      <sheetName val="당진1,2호기전선관설치및접지4차공사내역서-을지"/>
      <sheetName val="노임단가표"/>
      <sheetName val="6PILE  (돌출)"/>
      <sheetName val="h-013211-2"/>
      <sheetName val="표지"/>
      <sheetName val="Cash2"/>
      <sheetName val="Z"/>
      <sheetName val="내역서 耰&quot;_x0000__x0000_"/>
      <sheetName val="_x0008_"/>
      <sheetName val="비교검토"/>
      <sheetName val="合成単価作成表-BLDG"/>
      <sheetName val="INSTR"/>
      <sheetName val="BOROUGE2"/>
      <sheetName val="CAL."/>
      <sheetName val="EQT-ESTN"/>
      <sheetName val="???¡§????"/>
      <sheetName val="????¢ç¢®¡¿????"/>
      <sheetName val="??????????¢ç??????"/>
      <sheetName val="???????¢ç¢®¢¯????"/>
      <sheetName val="???????®¡¿????"/>
      <sheetName val="??????????????????"/>
      <sheetName val="PRICES"/>
      <sheetName val="Q&amp;pl-V"/>
      <sheetName val="WE'T"/>
      <sheetName val="CTEMCOST"/>
      <sheetName val="내역ࠜĀ?M4)"/>
      <sheetName val="F4-F7"/>
      <sheetName val="내역서 耰&quot;??"/>
      <sheetName val="24V"/>
      <sheetName val="EQUIPMENT -2"/>
      <sheetName val="LEGEND"/>
      <sheetName val="내역ࠜĀ_x005f_x0000_M4)"/>
      <sheetName val="물량"/>
      <sheetName val="WEIGHT LIST"/>
      <sheetName val="산#2-1 (2)"/>
      <sheetName val="POL6차-PIPING"/>
      <sheetName val="산#3-1"/>
      <sheetName val="BEND LOSS"/>
      <sheetName val="찍기"/>
      <sheetName val="PBS"/>
      <sheetName val="내역서 耰&quot;_x005f_x0000__x005f_x0000_"/>
      <sheetName val="_x005f_x0008_"/>
      <sheetName val="내역ࠜĀ_x005f_x005f_x005f_x0000_M4)"/>
      <sheetName val="PI"/>
      <sheetName val="EQUIP LIST"/>
      <sheetName val="내역"/>
      <sheetName val="단면 (2)"/>
      <sheetName val="SOURCE"/>
      <sheetName val="실행"/>
      <sheetName val="EQUIP"/>
      <sheetName val="공사비 내역 (가)"/>
      <sheetName val="Static Equip"/>
      <sheetName val="CAT_5"/>
      <sheetName val="3.Breakdown Direct Paint"/>
      <sheetName val="Spl"/>
      <sheetName val="내역ࠜĀ"/>
      <sheetName val="PROCURE"/>
      <sheetName val="BID"/>
      <sheetName val="국내"/>
      <sheetName val="Form A "/>
      <sheetName val="jobhist"/>
      <sheetName val="___(OPTION)"/>
      <sheetName val="____¢ç¢®¡¿____"/>
      <sheetName val="__________¢ç______"/>
      <sheetName val="___¡§____"/>
      <sheetName val="_______¢ç¢®¢¯____"/>
      <sheetName val="_______®¡¿____"/>
      <sheetName val="__________________"/>
      <sheetName val="내역서 耰&quot;__"/>
      <sheetName val="Summary Sheets"/>
      <sheetName val="내역서 耰&quot;"/>
      <sheetName val="내역ࠜĀ_M4)"/>
      <sheetName val="AOC"/>
      <sheetName val="Budget Bearing _Samut"/>
      <sheetName val="Qty Bearing-Samut"/>
      <sheetName val="Basic Rate"/>
      <sheetName val="Summary of Cost"/>
      <sheetName val="Bill-13"/>
      <sheetName val="Copy of Prog"/>
      <sheetName val="Station for phy s curve"/>
      <sheetName val="for phy s curve viaduct"/>
      <sheetName val="Rev Cash Flow"/>
      <sheetName val="fin S Curve"/>
      <sheetName val="for phy s curve FOB"/>
      <sheetName val="for phy s curve sch B"/>
      <sheetName val="BCWS-CTC"/>
      <sheetName val="CTC Summary"/>
      <sheetName val="Site &amp; Administration Cost"/>
      <sheetName val="EVM1"/>
      <sheetName val="EVM2"/>
      <sheetName val="EVM4A"/>
      <sheetName val="EVM5"/>
      <sheetName val="EVM5- Revised"/>
      <sheetName val="B2826 Cost Bkp"/>
      <sheetName val="B2827"/>
      <sheetName val="B2827 Cost Bkp"/>
      <sheetName val="B2833"/>
      <sheetName val="B2833 Cost Bkp"/>
      <sheetName val="NS 34 &amp; 35 H1,11 CTC Analysis"/>
      <sheetName val="appendix 2.5 final accounts"/>
      <sheetName val="ftstaff"/>
      <sheetName val="1 Labour"/>
      <sheetName val="W block"/>
      <sheetName val="Table 41"/>
      <sheetName val="Table 9"/>
      <sheetName val="Table11"/>
      <sheetName val="K-1"/>
      <sheetName val="K-2"/>
      <sheetName val="K-3"/>
      <sheetName val="Table 1"/>
      <sheetName val="Table 2"/>
      <sheetName val="Table 3"/>
      <sheetName val="Table 4"/>
      <sheetName val="Table 5"/>
      <sheetName val="Table 6"/>
      <sheetName val="Pivot"/>
      <sheetName val="Pivot 2"/>
      <sheetName val="DOT-Customer-data"/>
      <sheetName val="Fund Utilisation"/>
      <sheetName val="Hyderabad_NLA"/>
      <sheetName val="Silokhera_NLA"/>
      <sheetName val="Cyber City_NLA"/>
      <sheetName val="Chennai_NLA"/>
      <sheetName val="Chennai "/>
      <sheetName val="Tenant-Chennai"/>
      <sheetName val="Hyderabad"/>
      <sheetName val="Tanent-W Block"/>
      <sheetName val="W block (2)"/>
      <sheetName val="Silokhera"/>
      <sheetName val="Table 7"/>
      <sheetName val="Project Data"/>
      <sheetName val="Unleased area"/>
      <sheetName val="Assumption"/>
      <sheetName val="Pivot (2)"/>
      <sheetName val="Building Matrix"/>
      <sheetName val="Related - Construction"/>
      <sheetName val="TB31.12.2008"/>
      <sheetName val="BS &amp; PL"/>
      <sheetName val="BS Schedule"/>
      <sheetName val="Sch 4 FA Sch"/>
      <sheetName val="Sch 5- Investment"/>
      <sheetName val="P&amp;L Schedule"/>
      <sheetName val="Inventory"/>
      <sheetName val="POCM - 31.12.08"/>
      <sheetName val="Final - Plots  "/>
      <sheetName val="Final - Town Houses"/>
      <sheetName val="Deferred  Tax"/>
      <sheetName val="Tax Provision"/>
      <sheetName val="Dep As per IT act "/>
      <sheetName val="FBT-Working "/>
      <sheetName val="Details "/>
      <sheetName val="Fixed Assets Register"/>
      <sheetName val="AR TB"/>
      <sheetName val="ICD- interest Income  "/>
      <sheetName val="Interest CCD- Expenses"/>
      <sheetName val="Group -31.12.2008"/>
      <sheetName val="Related Party"/>
      <sheetName val="Balance Sheet"/>
      <sheetName val="Interest Allocation "/>
      <sheetName val="DTA &amp; C TAX"/>
      <sheetName val="One Pager"/>
      <sheetName val="P &amp; L Schedule"/>
      <sheetName val="Grouping Sheet"/>
      <sheetName val="Revised TB Ramco"/>
      <sheetName val="TB 31.03.10"/>
      <sheetName val="Ramco TB"/>
      <sheetName val="Pocm Sheet"/>
      <sheetName val="Q-1 Sale"/>
      <sheetName val="Project Summary"/>
      <sheetName val="Fixed Assets "/>
      <sheetName val="IT -Assets"/>
      <sheetName val="Furniture &amp; Fixture"/>
      <sheetName val="office equipment"/>
      <sheetName val="Leasehold"/>
      <sheetName val="Development Rights"/>
      <sheetName val="PF Details"/>
      <sheetName val="DRDL Int ICD"/>
      <sheetName val="DCDL Int ICD"/>
      <sheetName val="DHDL Int. CCD"/>
      <sheetName val="Clogs Int.CCD"/>
      <sheetName val="Epop Working"/>
      <sheetName val="Rent Equalization"/>
      <sheetName val="GAM Text"/>
      <sheetName val="BS SAC YS Ver 2.0"/>
      <sheetName val="P&amp;L SAC YS Ver 2.0"/>
      <sheetName val="BS SAC Ver 1.0"/>
      <sheetName val="P&amp;L SAC Ver 1.0"/>
      <sheetName val="YS SAC"/>
      <sheetName val="Schedule VI"/>
      <sheetName val="foundation"/>
      <sheetName val="substructure"/>
      <sheetName val="PSC SUP(5x15)"/>
      <sheetName val="PSC SUP(5x15) SR"/>
      <sheetName val="FIXED ITEMS"/>
      <sheetName val="Calculation sheet"/>
      <sheetName val="Eqpt.Running"/>
      <sheetName val="BOQ-CODE-SFP "/>
      <sheetName val="Activitywise Qty"/>
      <sheetName val="Time"/>
      <sheetName val="Requiered"/>
      <sheetName val="Module1"/>
      <sheetName val="operat_staff"/>
      <sheetName val="Book1"/>
      <sheetName val="BHANDUP"/>
      <sheetName val="PLAN_FEB97"/>
      <sheetName val="Bridges (Abst)"/>
      <sheetName val="Overpass"/>
      <sheetName val="Slab Culvert"/>
      <sheetName val="Underpass"/>
      <sheetName val="Admin"/>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MoF"/>
      <sheetName val="LoanSch - Options"/>
      <sheetName val="LoanSch"/>
      <sheetName val="Securitization"/>
      <sheetName val="Toll Rates"/>
      <sheetName val="Toll Revenues"/>
      <sheetName val="Revenue Share"/>
      <sheetName val="Ratios"/>
      <sheetName val="Traffic&gt;&gt;"/>
      <sheetName val="High Case"/>
      <sheetName val="Base case with Ganga"/>
      <sheetName val="Base case without Ganga"/>
      <sheetName val="Low Case"/>
      <sheetName val="O&amp;M&gt;&gt;"/>
      <sheetName val="Capex Cost"/>
      <sheetName val="Maintainence per kms cost"/>
      <sheetName val="MAintenance cost per month"/>
      <sheetName val="ATMS and Toll system"/>
      <sheetName val="staff"/>
      <sheetName val="Periodic Maintaince"/>
      <sheetName val="cons profitability statement"/>
      <sheetName val="cons volume"/>
      <sheetName val="cons captial employed"/>
      <sheetName val="cons cashflow"/>
      <sheetName val="cons scorecard"/>
      <sheetName val="agro_cons"/>
      <sheetName val="agroQrtWise"/>
      <sheetName val="Sumary"/>
      <sheetName val="AGRO Summary (2)"/>
      <sheetName val="energy only (2)"/>
      <sheetName val="energy _cashflow"/>
      <sheetName val="AGRO Summary"/>
      <sheetName val="agrops&amp;ce"/>
      <sheetName val="MSEZ_PMC 28022007"/>
      <sheetName val="MSEZL 28022007"/>
      <sheetName val="BS Group"/>
      <sheetName val="Grouping MSEZL"/>
      <sheetName val="Pivot Trial Balance"/>
      <sheetName val="MPSEZL"/>
      <sheetName val="PMC_MPSEZL"/>
      <sheetName val="MSEZ"/>
      <sheetName val="PMC_MSEZ"/>
      <sheetName val="ACL"/>
      <sheetName val="Grouping"/>
      <sheetName val="Trial Balances"/>
      <sheetName val="Highlight"/>
      <sheetName val="BirdEyeView"/>
      <sheetName val="Mundraport"/>
      <sheetName val="ContainerTerminal"/>
      <sheetName val="Container_Working"/>
      <sheetName val="SBMTerminal"/>
      <sheetName val="SBM_Working"/>
      <sheetName val="Variation"/>
      <sheetName val="AEL_NonAEL"/>
      <sheetName val="Marinesummary"/>
      <sheetName val="Marine_Working"/>
      <sheetName val="Marine_variation"/>
      <sheetName val="BerthFinIndicators"/>
      <sheetName val="DrySummary"/>
      <sheetName val="Dry_Working"/>
      <sheetName val="Coal"/>
      <sheetName val="DryCargo_THC"/>
      <sheetName val="DryCargo_THC (2)"/>
      <sheetName val="Liquid"/>
      <sheetName val="LiquidWorking"/>
      <sheetName val="Rail_Summary"/>
      <sheetName val="Rail_Working"/>
      <sheetName val="OtherIncome"/>
      <sheetName val="OtherIncome_Working"/>
      <sheetName val="Electricity"/>
      <sheetName val="FOH Details"/>
      <sheetName val="salient feature"/>
      <sheetName val="Brief Scope of work"/>
      <sheetName val="Insurance"/>
      <sheetName val="BG"/>
      <sheetName val="Payment"/>
      <sheetName val="Norms "/>
      <sheetName val="Eqpt Nos"/>
      <sheetName val="Cycle Time"/>
      <sheetName val="GC"/>
      <sheetName val="M.Qty"/>
      <sheetName val="Subcon Master"/>
      <sheetName val="Subcon"/>
      <sheetName val="Equipment Hr"/>
      <sheetName val="Material (2)"/>
      <sheetName val="내역서 耰&quot;_x005f_x005f_x005f_x0000__x005f_x005f_x0000"/>
      <sheetName val="_x005f_x005f_x005f_x0008_"/>
      <sheetName val="내역ࠜĀ_x005f_x005f_x005f_x005f_x005f_x005f_x005f_x0000_M4"/>
      <sheetName val="GEN"/>
      <sheetName val="6"/>
      <sheetName val="7"/>
      <sheetName val="16"/>
      <sheetName val="معد__ث"/>
      <sheetName val="تدفقات_و_مدفوعات"/>
      <sheetName val="WORK_COV"/>
      <sheetName val="اجور__ف1"/>
      <sheetName val="معد__خ"/>
      <sheetName val="معد__ث1"/>
      <sheetName val="Form_1"/>
      <sheetName val="Form_2"/>
      <sheetName val="Form_3"/>
      <sheetName val="Form_4"/>
      <sheetName val="Form_5"/>
      <sheetName val="Form_7"/>
      <sheetName val="Form_6"/>
      <sheetName val="Form_8"/>
      <sheetName val="Form_9"/>
      <sheetName val="Form_10"/>
      <sheetName val="Form_11"/>
      <sheetName val="Shadow_BOQ"/>
      <sheetName val="S20MSE_Items"/>
      <sheetName val="Season_Dircost"/>
      <sheetName val="Total_Collection"/>
      <sheetName val="???__?"/>
      <sheetName val="02_06_07_(2)"/>
      <sheetName val="Proj_Details"/>
      <sheetName val="_"/>
      <sheetName val="Final_Tender"/>
      <sheetName val="Sch_A-Viaduct"/>
      <sheetName val="Sch_A_-_Typ_Station_"/>
      <sheetName val="Sch_B"/>
      <sheetName val="Strip_Plan"/>
      <sheetName val="Major_Items"/>
      <sheetName val="Cost_of_equip,fabrication"/>
      <sheetName val="Late_start"/>
      <sheetName val="early_start"/>
      <sheetName val="Q_Baricade"/>
      <sheetName val="Q_HR"/>
      <sheetName val="Equip_Depl"/>
      <sheetName val="R-Void_Slab"/>
      <sheetName val="R_-_portal"/>
      <sheetName val="R_CLC"/>
      <sheetName val="P-Ins_&amp;_Bonds"/>
      <sheetName val="P_Staff_fac"/>
      <sheetName val="P-Site_fac"/>
      <sheetName val="P-Clients_fac"/>
      <sheetName val="P_Cash_Flow"/>
      <sheetName val="BORING_"/>
      <sheetName val="EXPANSION_JOINT"/>
      <sheetName val="CIS_MAIN_BERTH-1"/>
      <sheetName val="BOQ_725-769"/>
      <sheetName val="Flow_Chart"/>
      <sheetName val="Performance_Graph"/>
      <sheetName val="cost_Format"/>
      <sheetName val="CJPC___"/>
      <sheetName val="Abstract_"/>
      <sheetName val="Piling_MB"/>
      <sheetName val="Abs_of_Pile_Rein"/>
      <sheetName val="Reinforcement_"/>
      <sheetName val="Pre_cast_Beam_M_B"/>
      <sheetName val="Abs_of_Beam"/>
      <sheetName val="Pre_cast_Beam_BBS"/>
      <sheetName val="C_In_Situ_Muff_M_B_"/>
      <sheetName val="P_C_Muff_M_B"/>
      <sheetName val="Abs_of_Muff"/>
      <sheetName val="Pre_&amp;_cast__Muff__BBS"/>
      <sheetName val="Abs__Cross_Beam_"/>
      <sheetName val="BBS_CROSS_Beam"/>
      <sheetName val="Cross_Beam_M_B__"/>
      <sheetName val="Con_Pedstal_M_B_"/>
      <sheetName val="BBS_C_B_P_"/>
      <sheetName val="Total_Abstract"/>
      <sheetName val="Walk-way_M_B_"/>
      <sheetName val="Con_Rate"/>
      <sheetName val="concrete_detail"/>
      <sheetName val="Table_of_Contents"/>
      <sheetName val="Table_of_Contents_(2)"/>
      <sheetName val="Index_Sheet"/>
      <sheetName val="Extra_Item"/>
      <sheetName val="1_04-1"/>
      <sheetName val="2_01(a)-1"/>
      <sheetName val="G-13_2_01-2"/>
      <sheetName val="G-13_2_01-3"/>
      <sheetName val="G-13_2_01-4"/>
      <sheetName val="R-2_2_01-5"/>
      <sheetName val="MRR-1_2_01-6"/>
      <sheetName val="G-13_2_01-7"/>
      <sheetName val="2_01-b-II-1"/>
      <sheetName val="2_01-b-II-2"/>
      <sheetName val="2_01-b-II-3"/>
      <sheetName val="2_07-1"/>
      <sheetName val="2_07-2"/>
      <sheetName val="2_07-3"/>
      <sheetName val="2_07-4"/>
      <sheetName val="2_07-5"/>
      <sheetName val="2_07-6"/>
      <sheetName val="3_01-1"/>
      <sheetName val="3_01-2"/>
      <sheetName val="3_01-3"/>
      <sheetName val="3_01-4"/>
      <sheetName val="3_01-5"/>
      <sheetName val="3_02-1"/>
      <sheetName val="3_02-2"/>
      <sheetName val="3_02-3"/>
      <sheetName val="3_02-4"/>
      <sheetName val="3_02-5"/>
      <sheetName val="3_02-6"/>
      <sheetName val="3_02-7"/>
      <sheetName val="3_02-8"/>
      <sheetName val="3_02-9"/>
      <sheetName val="3_02-10"/>
      <sheetName val="3_02-11"/>
      <sheetName val="3_02-13"/>
      <sheetName val="4_01-1"/>
      <sheetName val="4_02-1"/>
      <sheetName val="4_04-1"/>
      <sheetName val="4_04-2"/>
      <sheetName val="Rock_Filling"/>
      <sheetName val="Cement_Reconciliation"/>
      <sheetName val="Bitumen_Reconciliation"/>
      <sheetName val="Prime_Coat"/>
      <sheetName val="Tack_Coat"/>
      <sheetName val="Gate_Pass"/>
      <sheetName val="CJPC_(2)"/>
      <sheetName val="SEP-08_(5-9)"/>
      <sheetName val="Civil_Boq"/>
      <sheetName val="______"/>
      <sheetName val="KUWATI(Total)_2"/>
      <sheetName val="OPTION_22"/>
      <sheetName val="OPTION_32"/>
      <sheetName val="집계표_(TOTAL)2"/>
      <sheetName val="집계표_(CIVIL-23)2"/>
      <sheetName val="집계표_(FGRU)2"/>
      <sheetName val="집계표_(25,26)2"/>
      <sheetName val="집계표_(MEROX)2"/>
      <sheetName val="집계표_(NITROGEN)2"/>
      <sheetName val="집계표_(M4)2"/>
      <sheetName val="집계표_(CIVIL4)2"/>
      <sheetName val="집계표_(CIVIL6)2"/>
      <sheetName val="집계표_(CIVIL7)2"/>
      <sheetName val="내역서(DEMO_TOTAL)2"/>
      <sheetName val="내역서_(CIVIL-23)2"/>
      <sheetName val="내역서_(fgru)2"/>
      <sheetName val="내역서_(25&amp;26)2"/>
      <sheetName val="내역서_(MEROX)2"/>
      <sheetName val="내역서_(NITROGEN)2"/>
      <sheetName val="내역서_(M4)2"/>
      <sheetName val="내역서_(CIVIL-4)2"/>
      <sheetName val="내역서_(CIVIL-6)2"/>
      <sheetName val="내역서_(CIVIL-7)2"/>
      <sheetName val="2002년_현장공사비_국내_실적2"/>
      <sheetName val="2003년국내현장공사비_실적2"/>
      <sheetName val="VC2_10_992"/>
      <sheetName val="INPUT_DATA1"/>
      <sheetName val="집계표_(25,26ဩ1"/>
      <sheetName val="Form_01"/>
      <sheetName val="Form_D-11"/>
      <sheetName val="Form_B-11"/>
      <sheetName val="Form_F-11"/>
      <sheetName val="Form_A1"/>
      <sheetName val="General_Data1"/>
      <sheetName val="LABOR_&amp;_자재"/>
      <sheetName val="입출재고현황_(2)"/>
      <sheetName val="3_공통공사대비"/>
      <sheetName val="간접비_총괄"/>
      <sheetName val="내역ࠜĀM4)"/>
      <sheetName val="Price_Schedule"/>
      <sheetName val="6PILE__(돌출)"/>
      <sheetName val="내역서_耰&quot;"/>
      <sheetName val="CAL_"/>
      <sheetName val="Rate_Analysis"/>
      <sheetName val="내역서_耰&quot;??"/>
      <sheetName val="EQUIPMENT_-2"/>
      <sheetName val="WEIGHT_LIST"/>
      <sheetName val="산#2-1_(2)"/>
      <sheetName val="BEND_LOSS"/>
      <sheetName val="내역서_耰&quot;_x005f_x0000__x005f_x0000_"/>
      <sheetName val="EQUIP_LIST"/>
      <sheetName val="단면_(2)"/>
      <sheetName val="공사비_내역_(가)"/>
      <sheetName val="Static_Equip"/>
      <sheetName val="3_Breakdown_Direct_Paint"/>
      <sheetName val="Form_A_"/>
      <sheetName val="내역서_耰&quot;__"/>
      <sheetName val="Summary_Sheets"/>
      <sheetName val="Station_for_phy_s_curve"/>
      <sheetName val="for_phy_s_curve_viaduct"/>
      <sheetName val="Rev_Cash_Flow"/>
      <sheetName val="fin_S_Curve"/>
      <sheetName val="for_phy_s_curve_FOB"/>
      <sheetName val="for_phy_s_curve_sch_B"/>
      <sheetName val="CTC_Summary"/>
      <sheetName val="Site_&amp;_Administration_Cost"/>
      <sheetName val="EVM5-_Revised"/>
      <sheetName val="PSC_SUP(5x15)"/>
      <sheetName val="PSC_SUP(5x15)_SR"/>
      <sheetName val="FIXED_ITEMS"/>
      <sheetName val="Area_Statement"/>
      <sheetName val="Calculation_sheet"/>
      <sheetName val="Eqpt_Running"/>
      <sheetName val="BOQ-CODE-SFP_"/>
      <sheetName val="Activitywise_Qty"/>
      <sheetName val="Rate_Ana"/>
      <sheetName val="Bridges_(Abst)"/>
      <sheetName val="Slab_Culvert"/>
      <sheetName val="Decision_Table"/>
      <sheetName val="EPC_Cost"/>
      <sheetName val="PrjCost_Assumptions"/>
      <sheetName val="Finance_Assumptions"/>
      <sheetName val="Revenue_Assumptions"/>
      <sheetName val="Traffic_Assum"/>
      <sheetName val="Inputs "/>
      <sheetName val="PanhandleB"/>
      <sheetName val="rsm"/>
      <sheetName val="GasConsumption"/>
      <sheetName val="Opex"/>
      <sheetName val="IntlCmprPwr"/>
      <sheetName val="BoostrPwr"/>
      <sheetName val="LastBoostrPwr"/>
      <sheetName val="CapexBasis"/>
      <sheetName val="Capex"/>
      <sheetName val="Graph"/>
      <sheetName val="Cht_basis"/>
      <sheetName val="apiDimension"/>
      <sheetName val="weightChart"/>
      <sheetName val="apiWeight"/>
      <sheetName val="thicknessBasis"/>
      <sheetName val="PanhandleA"/>
      <sheetName val="Rough"/>
      <sheetName val="SummarRs Cr&amp;Cust"/>
      <sheetName val="Optimisation"/>
      <sheetName val="SummaryUSDMill-NoCust"/>
      <sheetName val="Network-2 Compr_Option2"/>
      <sheetName val="Network-2 Compr_Option1"/>
      <sheetName val="140Bar Compr_Option1"/>
      <sheetName val="140Bar Compr_Option2"/>
      <sheetName val="120Bar Compr_Option2"/>
      <sheetName val="Dialog2"/>
      <sheetName val="Module3"/>
      <sheetName val="Module4"/>
      <sheetName val="Module5"/>
      <sheetName val="Module6"/>
      <sheetName val="Layer Chart"/>
      <sheetName val="Graph Data"/>
      <sheetName val="Raw Data"/>
      <sheetName val="Layer Table"/>
      <sheetName val="WORKED OGL"/>
      <sheetName val="FRL"/>
      <sheetName val="COLUMN"/>
      <sheetName val="Voucher"/>
      <sheetName val="SOR"/>
      <sheetName val="STR1"/>
      <sheetName val="STR2"/>
      <sheetName val="STR3"/>
      <sheetName val="LIN1"/>
      <sheetName val="LIN2"/>
      <sheetName val="typical subminor"/>
      <sheetName val="S&amp;I"/>
      <sheetName val="machi"/>
      <sheetName val="TRANS1"/>
      <sheetName val="mes-fb"/>
      <sheetName val="mes-pl"/>
      <sheetName val="XL4Test5"/>
      <sheetName val="inWords"/>
      <sheetName val="Mat_Cost"/>
      <sheetName val="MASTER_RATE ANALYSIS"/>
      <sheetName val="SPT vs PHI"/>
      <sheetName val="typical_subminor"/>
      <sheetName val="MASTER_RATE_ANALYSIS"/>
      <sheetName val="Expenditure_Plan"/>
      <sheetName val="SPT_vs_PHI"/>
      <sheetName val="typical_subminor1"/>
      <sheetName val="MASTER_RATE_ANALYSIS1"/>
      <sheetName val="Expenditure_Plan1"/>
      <sheetName val="SPT_vs_PHI1"/>
      <sheetName val="MACHINERY"/>
      <sheetName val="MATERIAL-MACHINERY-LABOUR"/>
      <sheetName val="TOLL. SHEET (WMM II)"/>
      <sheetName val="TOLL. SHEET (G.S.B.)"/>
      <sheetName val="R.E. DIS. FROM PR. CL."/>
      <sheetName val="TOLL SHEET EMB"/>
      <sheetName val="TOLL SHEET (S.G)"/>
      <sheetName val="O.R.R.ROCK (D.K.)"/>
      <sheetName val="O R R TBM  LIST"/>
      <sheetName val="O R R OGL"/>
      <sheetName val="DEPTH CHART (ORR) R.S."/>
      <sheetName val="DEPTH CHART (ORR) L.S."/>
      <sheetName val="dIFFERENCE"/>
      <sheetName val="Rock level (Parag)"/>
      <sheetName val="O.R.R.(ROCK1)"/>
      <sheetName val="DEPTH CHART (ORR) L.S. (2)"/>
      <sheetName val="DEPTH CHART (ORR) R.S. (2)"/>
      <sheetName val="co_5"/>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Non CPA Rates"/>
      <sheetName val="Line formulas"/>
      <sheetName val="Data base (2)"/>
      <sheetName val="Comparision of CD Nov 07 Feb 08"/>
      <sheetName val="Rate Comparision Dec 07 July 08"/>
      <sheetName val="Rate Comparision Feb 06 Jul 08"/>
      <sheetName val="ORDER BOOKING1"/>
      <sheetName val="Status of works Quoted."/>
      <sheetName val="BUSINESS  DEVELOPMENT"/>
      <sheetName val="PPT SLIDES"/>
      <sheetName val="WC ASSESSMENT"/>
      <sheetName val="3.01(b)"/>
      <sheetName val="DC"/>
      <sheetName val="T Vs B Shuttering in DC"/>
      <sheetName val="T Vs B Shuttering in IDC"/>
      <sheetName val="Tender Vs Budget Comp"/>
      <sheetName val="major variation"/>
      <sheetName val="Complete BOQ"/>
      <sheetName val="Tender rates"/>
      <sheetName val="Tender Analysis"/>
      <sheetName val="Shuttering materials"/>
      <sheetName val="RMC analysis"/>
      <sheetName val="Overview"/>
      <sheetName val="COST SUMMARY"/>
      <sheetName val="Plumb"/>
      <sheetName val="Tender Study"/>
      <sheetName val="RA-Civil,plumb"/>
      <sheetName val="Resource List"/>
      <sheetName val="CM &amp; RMC"/>
      <sheetName val="RA- Civil  "/>
      <sheetName val="Major Qty"/>
      <sheetName val="Panelled door"/>
      <sheetName val="PMV"/>
      <sheetName val="Site Super"/>
      <sheetName val="AutoOpen Stub Data"/>
      <sheetName val="Guidelines"/>
      <sheetName val="SBC-BH 19"/>
      <sheetName val="SBC-BH-16"/>
      <sheetName val="BH-20"/>
      <sheetName val="BH-15"/>
      <sheetName val="BH-14"/>
      <sheetName val="BH-16"/>
      <sheetName val="BH-17"/>
      <sheetName val="sbc-ABH-1"/>
      <sheetName val="ABH-1"/>
      <sheetName val="BH-19"/>
      <sheetName val="SBC-BH-1"/>
      <sheetName val="BH-1"/>
      <sheetName val="SBC-BH-3"/>
      <sheetName val="BH-3"/>
      <sheetName val="planning"/>
      <sheetName val="mantri synergy"/>
      <sheetName val="Milestone"/>
      <sheetName val="Synergy_pricestrategy"/>
      <sheetName val="Synergy Sales Budget"/>
      <sheetName val="Synergy Collection Schedule"/>
      <sheetName val="ABP inputs"/>
      <sheetName val="Quarterly Collections"/>
      <sheetName val="A. Progress Summary-Bill Status"/>
      <sheetName val="B. Executive Summary"/>
      <sheetName val="C. Project Status (CMD)"/>
      <sheetName val="D. Approved Ball Park"/>
      <sheetName val="E.Stat.Approvals"/>
      <sheetName val="F. Mat Proc "/>
      <sheetName val="G. Proj Photos-K,L &amp; DEVPMENT"/>
      <sheetName val="H. DEVT-Progress"/>
      <sheetName val="I.Civil-Bills Processed"/>
      <sheetName val="G.Procurement programme"/>
      <sheetName val=" CMD"/>
      <sheetName val="pg-1"/>
      <sheetName val="Approval"/>
      <sheetName val="Annx"/>
      <sheetName val="Annx 1"/>
      <sheetName val="Proj Cost"/>
      <sheetName val="Mat Proc "/>
      <sheetName val="BLOCK WORK"/>
      <sheetName val="INT.PLASTERING"/>
      <sheetName val="EXT.PLASTRING"/>
      <sheetName val="ARPITHA MESH"/>
      <sheetName val="PERGOLA-CON &amp; FORM"/>
      <sheetName val="PERGOLA STEEL"/>
      <sheetName val="LMR-OHT STEEL"/>
      <sheetName val="LMR-OHT CONC &amp; FORM"/>
      <sheetName val="POP-CORNICE"/>
      <sheetName val="PLASTER BAND"/>
      <sheetName val="sum"/>
      <sheetName val="11B "/>
      <sheetName val="12B"/>
      <sheetName val="sc"/>
      <sheetName val="ACHIEVED"/>
      <sheetName val="plan-achieved"/>
      <sheetName val="INPUT SHEET"/>
      <sheetName val="RES-PLANNING"/>
      <sheetName val="Macro1"/>
      <sheetName val="BLK2"/>
      <sheetName val="BLK3"/>
      <sheetName val="UG"/>
      <sheetName val="E &amp; R"/>
      <sheetName val="radar"/>
      <sheetName val="1000000"/>
      <sheetName val="Headings"/>
      <sheetName val="12-01"/>
      <sheetName val="12-02"/>
      <sheetName val="12-03"/>
      <sheetName val="12-04"/>
      <sheetName val="12-05"/>
      <sheetName val="12-06"/>
      <sheetName val="12-07"/>
      <sheetName val="12-08"/>
      <sheetName val="③赤紙(日文)"/>
      <sheetName val="Site Dev BOQ"/>
      <sheetName val="oresreqsum"/>
      <sheetName val="1. Pay Rec"/>
      <sheetName val="2. Abs"/>
      <sheetName val="3. Summary"/>
      <sheetName val="4. BQ"/>
      <sheetName val="Prelim "/>
      <sheetName val="5.Ad Re"/>
      <sheetName val="MAS"/>
      <sheetName val="Tracking Sheet"/>
      <sheetName val="0. Check List"/>
      <sheetName val="spcl"/>
      <sheetName val="Summary VAT"/>
      <sheetName val="BOQwith VAT"/>
      <sheetName val="Provision sum"/>
      <sheetName val="Prelims_break-up"/>
      <sheetName val="Day work rates_proposed"/>
      <sheetName val="L&amp;M"/>
      <sheetName val="Bluestar-Sum"/>
      <sheetName val="Bluestar"/>
      <sheetName val="Ballpark- Commercial"/>
      <sheetName val="VOR-IA-VO"/>
      <sheetName val="VO format"/>
      <sheetName val="Budget Sheet "/>
      <sheetName val="Checklist"/>
      <sheetName val="Budget sheet"/>
      <sheetName val="Ballpark- Stn"/>
      <sheetName val="Annex-1"/>
      <sheetName val="Annexure-2 "/>
      <sheetName val="Annex-2(summary)"/>
      <sheetName val="Cement Escalation(1)"/>
      <sheetName val="RMC-cement escalation(2)"/>
      <sheetName val="RMC RECIEPT"/>
      <sheetName val="Stru.steel Mar'11-Dec'11"/>
      <sheetName val="Annex-3 "/>
      <sheetName val="Variation Tracker"/>
      <sheetName val="Steel-Dia wise"/>
      <sheetName val="Summary for Basic Price Escalat"/>
      <sheetName val="Rate Approval (Final) "/>
      <sheetName val="Annexure-2(Backup)"/>
      <sheetName val="BOQwith VAT-backup"/>
      <sheetName val="Backup"/>
      <sheetName val="BP-2-Approved"/>
      <sheetName val="Over all abstract"/>
      <sheetName val="All PO bill summary"/>
      <sheetName val="All PO bill summary incl SW"/>
      <sheetName val="Main PO Abstract"/>
      <sheetName val="BOQ-Summary "/>
      <sheetName val="Previous Net Payment"/>
      <sheetName val="Prelims_break-up %"/>
      <sheetName val="Prelims_break-up % (2)"/>
      <sheetName val="Prelim Measurement sheet"/>
      <sheetName val="Prelim Measurement sheet (1)"/>
      <sheetName val="Client supply Recovery"/>
      <sheetName val="Annexure-1"/>
      <sheetName val="Annexure-2"/>
      <sheetName val="Face sheet"/>
      <sheetName val="NSC's-Jan-2012"/>
      <sheetName val="Mob.Recovery Abstract"/>
      <sheetName val="Check September"/>
      <sheetName val="1. PayRec"/>
      <sheetName val="2. Retention"/>
      <sheetName val="2a. LD"/>
      <sheetName val="2b. Safety and Bad House"/>
      <sheetName val="3. Ad Rec"/>
      <sheetName val="4. Payment"/>
      <sheetName val="5. Sheet pile Add Pay"/>
      <sheetName val="6. Pro Pay Abs"/>
      <sheetName val="7. BQ"/>
      <sheetName val="8. Qty Reconciliation"/>
      <sheetName val="9. Variation"/>
      <sheetName val="10. Labour Cess"/>
      <sheetName val="11. PGM Inv"/>
      <sheetName val="Bill Summary"/>
      <sheetName val="Cost-abst-15"/>
      <sheetName val="Cost Abs-16"/>
      <sheetName val="Cost Abs-15th &amp; 16th"/>
      <sheetName val="MB-PILE"/>
      <sheetName val="EXCAVATION"/>
      <sheetName val="BACK FILLING"/>
      <sheetName val="ANTI-TERMITE"/>
      <sheetName val="SBFS"/>
      <sheetName val="PCC"/>
      <sheetName val="RCC IN PILE CAP &amp; RAFT"/>
      <sheetName val="R-WALL"/>
      <sheetName val="LIFT WALL"/>
      <sheetName val="RCC IN TIE BEAM"/>
      <sheetName val="RCC IN COLUMN"/>
      <sheetName val="RCC IN COLUMN SUPERSTRUCTURE"/>
      <sheetName val="RCC IN GR. FL. BEAM"/>
      <sheetName val="Shuttering PILE CAP"/>
      <sheetName val="Shuttering TIE BEAM"/>
      <sheetName val="RETAINING WALL SHUTTERING"/>
      <sheetName val="LIFT WALL SHUTTERING"/>
      <sheetName val="GR. FL.BEAM SHUTTERING"/>
      <sheetName val="Shuttering COLUMN ( FOUNDATION)"/>
      <sheetName val="Shuttering COLUMN (SUPERSTRUCT)"/>
      <sheetName val="PILE HEAD BREAKING"/>
      <sheetName val="WATER-PROFFING"/>
      <sheetName val="RMC  CONC.-Ann-(1)"/>
      <sheetName val=" (With Pump)"/>
      <sheetName val="Pile Cap"/>
      <sheetName val="Tie Beam"/>
      <sheetName val="GF Slab&amp;Beam"/>
      <sheetName val="Raft"/>
      <sheetName val="RW"/>
      <sheetName val="Reconciliation Upto 28.02.10"/>
      <sheetName val="FitOutConfCentre"/>
      <sheetName val="CASHFLOWS"/>
      <sheetName val="SWOT"/>
      <sheetName val="swot Report"/>
      <sheetName val="Business Potential"/>
      <sheetName val="Resources"/>
      <sheetName val="SPILL OVER"/>
      <sheetName val="SPILL OVER PROJECTIONS"/>
      <sheetName val="SPILL OVER SECTORWISE"/>
      <sheetName val="BREAKUP_NEW ORDERS"/>
      <sheetName val="T_O_QTRY"/>
      <sheetName val="TOprj05-06"/>
      <sheetName val="TOprj06-07"/>
      <sheetName val="TOprj 07-08"/>
      <sheetName val="FUNDREQ"/>
      <sheetName val="STRRATE"/>
      <sheetName val="Intro"/>
      <sheetName val="Annex"/>
      <sheetName val="key dates"/>
      <sheetName val="Actual"/>
      <sheetName val="Actual projected"/>
      <sheetName val="CFForecast detail"/>
      <sheetName val="CFTable2"/>
      <sheetName val="CFGraphs"/>
      <sheetName val="CSIRO"/>
      <sheetName val="CF%Print"/>
      <sheetName val="LIST OF MAKES"/>
      <sheetName val="3. Elemental Summary"/>
      <sheetName val="9. Package split - Cost "/>
      <sheetName val="10. &amp; 11. Rate Code &amp; BQ"/>
      <sheetName val="Cashflow projection"/>
      <sheetName val="12a. CFTable"/>
      <sheetName val="Pacakges split"/>
      <sheetName val="WORK TABLE"/>
      <sheetName val="dlvoid"/>
      <sheetName val="factors"/>
      <sheetName val="Fin Sum"/>
      <sheetName val=" B1"/>
      <sheetName val="horizontal"/>
      <sheetName val="Fill this out first..."/>
      <sheetName val="girder"/>
      <sheetName val="F1a-Pile"/>
      <sheetName val="Break_Up"/>
      <sheetName val="RESULT"/>
      <sheetName val="Pay_Sep06"/>
      <sheetName val="loadcal"/>
      <sheetName val="Cal"/>
      <sheetName val="Parameter"/>
      <sheetName val="Summray"/>
      <sheetName val="LMP Comparison"/>
      <sheetName val="escalation 2"/>
      <sheetName val="Escalation-final"/>
      <sheetName val="BG&amp;INSUR"/>
      <sheetName val="other expenses"/>
      <sheetName val="RMC"/>
      <sheetName val="MR PH"/>
      <sheetName val="MR Elect"/>
      <sheetName val="MR FP"/>
      <sheetName val="UL Elect"/>
      <sheetName val="UL FP"/>
      <sheetName val="Ulsoor PH"/>
      <sheetName val="COMAPARISON STATEMENT FINAL"/>
      <sheetName val="PILING"/>
      <sheetName val="Civil Analysis"/>
      <sheetName val="Precast PO Tention as per WO"/>
      <sheetName val="Precastprestr Girders as per WO"/>
      <sheetName val="Precast Girders"/>
      <sheetName val="BP Revised"/>
      <sheetName val="FW Mould"/>
      <sheetName val="barication"/>
      <sheetName val="safety"/>
      <sheetName val="CASHFLOW statement"/>
      <sheetName val="CASHOUTFLOW"/>
      <sheetName val="MONTHLY BILL"/>
      <sheetName val="MONTHLY BILL (160209)"/>
      <sheetName val="P4-B"/>
      <sheetName val="Basement Budget"/>
      <sheetName val="Zan-Jim"/>
      <sheetName val="Comp-Sum"/>
      <sheetName val="Comp Item"/>
      <sheetName val="Own-Sum"/>
      <sheetName val="Own"/>
      <sheetName val="Consult-Sum"/>
      <sheetName val="Consult"/>
      <sheetName val="Maji-Sum"/>
      <sheetName val="Maji"/>
      <sheetName val="MK-Sum"/>
      <sheetName val="MK"/>
      <sheetName val="Pow-Sum"/>
      <sheetName val="Pow"/>
      <sheetName val="SML-Sum"/>
      <sheetName val="SML "/>
      <sheetName val="Vijay-Sum"/>
      <sheetName val="Vijay"/>
      <sheetName val="IO LIST"/>
      <sheetName val="TAF"/>
      <sheetName val="Comp Sum"/>
      <sheetName val="Est-Sum"/>
      <sheetName val="Est "/>
      <sheetName val="Comm-sum"/>
      <sheetName val="Comm"/>
      <sheetName val="ETA-Sum"/>
      <sheetName val="ETA"/>
      <sheetName val="Mega-Sum"/>
      <sheetName val="Mega"/>
      <sheetName val="PK-Sum"/>
      <sheetName val="PK"/>
      <sheetName val="Sri-Sum"/>
      <sheetName val="sri"/>
      <sheetName val="RCC,Ret. Wall"/>
      <sheetName val="Formulas"/>
      <sheetName val="Estimation"/>
      <sheetName val="Daikin-Sum"/>
      <sheetName val="Daikin"/>
      <sheetName val="Pysco-Sum"/>
      <sheetName val="Pysco"/>
      <sheetName val="SME-Sum "/>
      <sheetName val="SME"/>
      <sheetName val="Suvidha-Sum"/>
      <sheetName val="Suvidha"/>
      <sheetName val="VK-Sum"/>
      <sheetName val="VK"/>
      <sheetName val="VK-LC-Sum"/>
      <sheetName val="VK-LC"/>
      <sheetName val="Samsung-Sum"/>
      <sheetName val="Samsung"/>
      <sheetName val="Material "/>
      <sheetName val="TAF FCU"/>
      <sheetName val="Comp Sum Rev1"/>
      <sheetName val="Comp Sum Rev0"/>
      <sheetName val="Sum-Local, Est"/>
      <sheetName val="FCU - Local, Est"/>
      <sheetName val="Spare FCU-Local, Est"/>
      <sheetName val="Sum-Est-Import"/>
      <sheetName val="FCU -Import (Est)"/>
      <sheetName val="Spare Import (Est)"/>
      <sheetName val="Sum-Local Blue Star"/>
      <sheetName val="FCU - Local, Blue star"/>
      <sheetName val="Spare FCU Local Blue Star"/>
      <sheetName val="Sum-Local, Carrier"/>
      <sheetName val="FCU - Local, carrier"/>
      <sheetName val="Spare FCU-Local, Carrier"/>
      <sheetName val="FCU -Import , Carrier"/>
      <sheetName val="Spare FCU,Import, Carrier"/>
      <sheetName val="Sum-Import, Daikin"/>
      <sheetName val="FCU - Daikin, Import"/>
      <sheetName val="Spare- daikin, Import"/>
      <sheetName val="Sum-, York"/>
      <sheetName val="FCU - York"/>
      <sheetName val="Spare FCU York"/>
      <sheetName val="Sum-Import, Trane"/>
      <sheetName val="FCU-Trane, Import"/>
      <sheetName val="Spare -Trane, Import"/>
      <sheetName val="Sum-Import, Sinco"/>
      <sheetName val="FCU-Sinco Import"/>
      <sheetName val="Spare -Sinco Import"/>
      <sheetName val="York rev 0"/>
      <sheetName val="Fcu York Rev 0"/>
      <sheetName val="Spare York Rev 0"/>
      <sheetName val="Sum- York "/>
      <sheetName val="Fcu York"/>
      <sheetName val="Spare York"/>
      <sheetName val="For print"/>
      <sheetName val="Summary of HVAc &amp; related Works"/>
      <sheetName val="analysis-superstructure"/>
      <sheetName val="Quote Sheet"/>
      <sheetName val="Certificate-A Main contrcat -40"/>
      <sheetName val="certi-ra13"/>
      <sheetName val="Payment tracker"/>
      <sheetName val="Service tax diff-May 2013"/>
      <sheetName val="Abstract - A - WO 40 "/>
      <sheetName val="NT &amp; RA4-ABSTRACT- WO 98"/>
      <sheetName val="Abstract -final cement -# 169"/>
      <sheetName val="Phase 2-I tower"/>
      <sheetName val="pHASE 1--RA12"/>
      <sheetName val="PHASE 2-RA12"/>
      <sheetName val="I TOWER-RA12"/>
      <sheetName val="Abstract - B - WO 331"/>
      <sheetName val="Summary- Qty-till RA21"/>
      <sheetName val="Mobilisation Rec-21"/>
      <sheetName val="Steel Recovery -RA21"/>
      <sheetName val=" Tiles-RA21 "/>
      <sheetName val="Summary RAB 19 - Sub Struc"/>
      <sheetName val="Summary RAB 19 - Super struc"/>
      <sheetName val="Steel Summary"/>
      <sheetName val="labor"/>
      <sheetName val="upa"/>
      <sheetName val="Unit Price"/>
      <sheetName val="Administrative Prices"/>
      <sheetName val="test"/>
      <sheetName val="dBase"/>
      <sheetName val="Intro."/>
      <sheetName val="wordsdata"/>
      <sheetName val="DetEstimates"/>
      <sheetName val="CshFlw"/>
      <sheetName val="DirIndLabor"/>
      <sheetName val="BoQ Covanta"/>
      <sheetName val="Codes"/>
      <sheetName val="CIVIL WORK"/>
      <sheetName val="STEEL STRUCTURE"/>
      <sheetName val="Pur"/>
      <sheetName val="Floor&amp;Ceiling Finishes"/>
      <sheetName val="Wall Finishes"/>
      <sheetName val="Wall"/>
      <sheetName val="Other Items"/>
      <sheetName val="Doors"/>
      <sheetName val="InputPO_Del"/>
      <sheetName val="Footings"/>
      <sheetName val="Project Budget Worksheet"/>
      <sheetName val="Detail"/>
      <sheetName val="13. Steel - Ratio"/>
      <sheetName val="Window"/>
      <sheetName val="Break up Sheet"/>
      <sheetName val="Micro"/>
      <sheetName val="Macro"/>
      <sheetName val="Scaff-Rose"/>
      <sheetName val="SBI(Siliguri)"/>
      <sheetName val="Elemental Summary"/>
      <sheetName val="Classif"/>
      <sheetName val="Areas"/>
      <sheetName val="Area cal"/>
      <sheetName val="Perimeter"/>
      <sheetName val="Rocker"/>
      <sheetName val="B1"/>
      <sheetName val="CABLERET"/>
      <sheetName val="Actuals"/>
      <sheetName val="SECPROP"/>
      <sheetName val="05117 CP - Estimate sheet - Sta"/>
      <sheetName val="A-Property"/>
      <sheetName val="DC details (2)"/>
      <sheetName val="BLOCK-A (MEA.SHEET)"/>
      <sheetName val="Assumption Inputs"/>
      <sheetName val="Load Details(B2)"/>
      <sheetName val="Take off Check list"/>
      <sheetName val="Take off sheet"/>
      <sheetName val="Per Floor"/>
      <sheetName val="Per Unit"/>
      <sheetName val="Floor &amp; Ceiling"/>
      <sheetName val="Int Wall Finish"/>
      <sheetName val="Door"/>
      <sheetName val="Ext Wall Finish"/>
      <sheetName val="PR-Blinds-HYD2"/>
      <sheetName val="Blinds-HYD"/>
      <sheetName val="Lying Stock 1.4.99"/>
      <sheetName val="Issues-RTS 0499 to 0999"/>
      <sheetName val="Phy Stock 30.9.99"/>
      <sheetName val="Lying Stock 30.9.99"/>
      <sheetName val="MAT0499"/>
      <sheetName val="Final Sheet"/>
      <sheetName val="MAT Summary"/>
      <sheetName val="MAT Consolidated"/>
      <sheetName val="Debit MAT 499 to 999"/>
      <sheetName val="Income"/>
      <sheetName val="Contractor wise work done (2)"/>
      <sheetName val="Contractor wise work done"/>
      <sheetName val="VCH-SLC"/>
      <sheetName val="Item Master"/>
      <sheetName val="Supplier"/>
      <sheetName val="gateway tower 0999 ctc"/>
      <sheetName val="CONTR+MATERIAL CTC"/>
      <sheetName val="Gateway Contractor 1099 - FINAL"/>
      <sheetName val="Balance Order 0110"/>
      <sheetName val="mat summ"/>
      <sheetName val="STR. BASEMENT WITH FDN"/>
      <sheetName val="F.ISSUE  (BASEMENT WITH FDN)"/>
      <sheetName val="STR. BASEMENT WITHOUT FDN"/>
      <sheetName val="F.ISSUE  (BASEMENT WITHOUT FDN)"/>
      <sheetName val="FINISHING (BASEMENT)"/>
      <sheetName val="num-word"/>
      <sheetName val="TAX TOP"/>
      <sheetName val="REC TOP"/>
      <sheetName val="ABSTRACT R-01"/>
      <sheetName val="RECONCILIATION "/>
      <sheetName val="A1-PROG"/>
      <sheetName val="CTRL-A1"/>
      <sheetName val="TOP - A1"/>
      <sheetName val="A2-PROG"/>
      <sheetName val="CTRL-A2"/>
      <sheetName val="TOP - A2"/>
      <sheetName val="B1-PROG"/>
      <sheetName val="CTRL B1 &amp; B2"/>
      <sheetName val="TOP - B1 &amp; B2"/>
      <sheetName val="B2-PROG "/>
      <sheetName val="MAT DETAIL"/>
      <sheetName val="RCC CEMENT DET"/>
      <sheetName val="CONC &amp; BW-A1"/>
      <sheetName val="CONC &amp; BW-A2"/>
      <sheetName val="CONC &amp; BW-B1 &amp; B2"/>
      <sheetName val="BOQ - A"/>
      <sheetName val="BOQ - B"/>
      <sheetName val="BOQ - C"/>
      <sheetName val="A1 &amp; A2-LIFT"/>
      <sheetName val="BOQ - B1 to B2"/>
      <sheetName val="B1 to B6-LIFT"/>
      <sheetName val="ALL TOWER PROGR"/>
      <sheetName val="Material Prices"/>
      <sheetName val="Direct"/>
      <sheetName val="LsCr"/>
      <sheetName val="Gem"/>
      <sheetName val="Plant"/>
      <sheetName val="Mob"/>
      <sheetName val="MarkUp"/>
      <sheetName val="Gross"/>
      <sheetName val="Cost Codes"/>
      <sheetName val="Formwork"/>
      <sheetName val="Hunnebeck Support Scaffold"/>
      <sheetName val="SWT Formwork &amp; Scaffold List"/>
      <sheetName val="Painting"/>
      <sheetName val="Door Schedule"/>
      <sheetName val="Contract"/>
      <sheetName val="LM1"/>
      <sheetName val="LM2"/>
      <sheetName val="LM3"/>
      <sheetName val="LM4"/>
      <sheetName val="Monat"/>
      <sheetName val="Range"/>
      <sheetName val="Control"/>
      <sheetName val="Comparative statement"/>
      <sheetName val="RA_markate"/>
      <sheetName val="BOQ_Direct_selling cost"/>
      <sheetName val="Desgn(zone I)"/>
      <sheetName val="dapr"/>
      <sheetName val="sched"/>
      <sheetName val="cpm"/>
      <sheetName val="activity"/>
      <sheetName val="RateAnalysis"/>
      <sheetName val="office"/>
      <sheetName val="Lab"/>
      <sheetName val="Basis"/>
      <sheetName val="PRECAST-conc-II"/>
      <sheetName val="Miscellaneous-civil"/>
      <sheetName val="basic"/>
      <sheetName val="GN-ST-10"/>
      <sheetName val="Cleaning &amp; Grubbing"/>
      <sheetName val="CF-det"/>
      <sheetName val="PRECAST lightconc_II"/>
      <sheetName val="Friends"/>
      <sheetName val="College Details"/>
      <sheetName val="Personal "/>
      <sheetName val="GN_ST_10"/>
      <sheetName val="IHC"/>
      <sheetName val="bhilai"/>
      <sheetName val="jidal dam"/>
      <sheetName val="delo"/>
      <sheetName val="fran temp"/>
      <sheetName val="gagan"/>
      <sheetName val="hsbc"/>
      <sheetName val="jeedi"/>
      <sheetName val="kona swit"/>
      <sheetName val="template (8)"/>
      <sheetName val="template (9)"/>
      <sheetName val="OVER HEADS"/>
      <sheetName val="Cover Sheet"/>
      <sheetName val="BOQ REV A"/>
      <sheetName val="PTB (IO)"/>
      <sheetName val="BMS "/>
      <sheetName val="PIPING"/>
      <sheetName val="八幡"/>
      <sheetName val="Quantity Schedule"/>
      <sheetName val="Revenue  Schedule "/>
      <sheetName val="Balance works - Direct Cost"/>
      <sheetName val="Balance works - Indirect Cost"/>
      <sheetName val="Fund Plan"/>
      <sheetName val="300x500"/>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SITE OVERHEADS"/>
      <sheetName val="beam-reinft-IIInd floor"/>
      <sheetName val="OVER_HEADS"/>
      <sheetName val="BOQ_REV_A"/>
      <sheetName val="PTB_(IO)"/>
      <sheetName val="BMS_"/>
      <sheetName val="TBAL9697_-group_wise__sdpl"/>
      <sheetName val="#REF!"/>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Boq Block A"/>
      <sheetName val="SILICATE"/>
      <sheetName val="Costing Upto Mar'11 (2)"/>
      <sheetName val="Tender Summary"/>
      <sheetName val="zone-8"/>
      <sheetName val="MHNO_LEV"/>
      <sheetName val="M-Book for Conc"/>
      <sheetName val="M-Book for FW"/>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TBAL9697_-group_wise__sdpl1"/>
      <sheetName val="Quantity_Schedule"/>
      <sheetName val="Revenue__Schedule_"/>
      <sheetName val="Balance_works_-_Direct_Cost"/>
      <sheetName val="Balance_works_-_Indirect_Cost"/>
      <sheetName val="Fund_Plan"/>
      <sheetName val="Bill_of_Resources"/>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curve calc (2)"/>
      <sheetName val="Meas.-Hotel Part"/>
      <sheetName val="Contract Night Staff"/>
      <sheetName val="Contract Day Staff"/>
      <sheetName val="Day Shift"/>
      <sheetName val="Night Shift"/>
      <sheetName val=" 09.07.10 M顅ᎆ뤀ᨇ԰_x0000_缀_x0000_"/>
      <sheetName val="Ave.wtd.rates"/>
      <sheetName val="Labour &amp; Plant"/>
      <sheetName val="22.12.2011"/>
      <sheetName val="BOQ (2)"/>
      <sheetName val="2gii"/>
      <sheetName val="PA- Consutant "/>
      <sheetName val="final abstract"/>
      <sheetName val="TBAL9697 _group wise  sdpl"/>
      <sheetName val="Intake"/>
      <sheetName val="Item- Compact"/>
      <sheetName val="beam-reinft"/>
      <sheetName val="Build-up"/>
      <sheetName val="BS8007"/>
      <sheetName val="공장별판관비배부"/>
      <sheetName val="St.co.91.5lvl"/>
      <sheetName val="Civil Works"/>
      <sheetName val="master"/>
      <sheetName val="SP Break Up"/>
      <sheetName val="temp"/>
      <sheetName val="HEAD"/>
      <sheetName val="Labour productivity"/>
      <sheetName val=" 09.07.10 M顅ᎆ뤀ᨇ԰?缀?"/>
      <sheetName val="Meas__Hotel Part"/>
      <sheetName val="DataInput"/>
      <sheetName val="DataInput-1"/>
      <sheetName val="DI Rate Analysis"/>
      <sheetName val="Economic RisingMain  Ph-I"/>
      <sheetName val="Assumptions"/>
      <sheetName val="Sales &amp; Prod"/>
      <sheetName val="Cost Index"/>
      <sheetName val="cash in flow Summary JV "/>
      <sheetName val="water prop."/>
      <sheetName val="GR.slab-reinft"/>
      <sheetName val="section"/>
      <sheetName val="08.07.10헾】_x0005__x0000__x0000__x0000__x0000_ꎋ"/>
      <sheetName val="Staff Acco."/>
      <sheetName val="Costing"/>
      <sheetName val="HVAC"/>
      <sheetName val="col-reinft1"/>
      <sheetName val="Rate analysis- BOQ 1 "/>
      <sheetName val="box-12"/>
      <sheetName val="MN T.B."/>
      <sheetName val=" _x000a_¢_x0002_&amp;_x0000__x0000__x0000_ú5#_x0000__x0000__x0000__x0000__x0000__x0000__x0000_"/>
      <sheetName val="AOR"/>
      <sheetName val="F20 Risk Analysis"/>
      <sheetName val="Change Order Log"/>
      <sheetName val="lookups"/>
      <sheetName val="Bin"/>
      <sheetName val="2000 MOR"/>
      <sheetName val="Driveway Beams"/>
      <sheetName val="Prelims Breakup"/>
      <sheetName val="PRECAST_lightconc-II2"/>
      <sheetName val="PRECAST_lightconc_II2"/>
      <sheetName val="Cleaning_&amp;_Grubbing2"/>
      <sheetName val="College_Details2"/>
      <sheetName val="Personal_2"/>
      <sheetName val="jidal_dam2"/>
      <sheetName val="fran_temp2"/>
      <sheetName val="kona_swit2"/>
      <sheetName val="template_(8)2"/>
      <sheetName val="template_(9)2"/>
      <sheetName val="OVER_HEADS2"/>
      <sheetName val="Cover_Sheet2"/>
      <sheetName val="BOQ_REV_A2"/>
      <sheetName val="PTB_(IO)2"/>
      <sheetName val="BMS_2"/>
      <sheetName val="SPT_vs_PHI2"/>
      <sheetName val="TBAL9697_-group_wise__sdpl2"/>
      <sheetName val="TAX_BILLS"/>
      <sheetName val="CASH_BILLS"/>
      <sheetName val="LABOUR_BILLS"/>
      <sheetName val="puch_order"/>
      <sheetName val="Quantity_Schedule1"/>
      <sheetName val="Revenue__Schedule_1"/>
      <sheetName val="Balance_works_-_Direct_Cost1"/>
      <sheetName val="Balance_works_-_Indirect_Cost1"/>
      <sheetName val="Fund_Plan1"/>
      <sheetName val="Bill_of_Resources1"/>
      <sheetName val="SITE_OVERHEADS"/>
      <sheetName val="labour_coeff"/>
      <sheetName val="Site_Dev_BOQ"/>
      <sheetName val="ORDER_BOOKING"/>
      <sheetName val="Costing_Upto_Mar'11_(2)"/>
      <sheetName val="Tender_Summary"/>
      <sheetName val="beam-reinft-IIInd_floor"/>
      <sheetName val="Prelims_Breakup"/>
      <sheetName val="Boq_Block_A"/>
      <sheetName val="M-Book_for_Conc"/>
      <sheetName val="M-Book_for_FW"/>
      <sheetName val="INDIGINEOUS ITEMS "/>
      <sheetName val="Meas_-Hotel_Part"/>
      <sheetName val="22_12_2011"/>
      <sheetName val="BOQ_(2)"/>
      <sheetName val="_24_07_10_RS_&amp;_SECURITY"/>
      <sheetName val="24_07_10_CIVIL_WET"/>
      <sheetName val="_24_07_10_CIVIL"/>
      <sheetName val="_24_07_10_MECH-FAB"/>
      <sheetName val="_24_07_10_MECH-TANK"/>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MX Equip"/>
      <sheetName val="T.SUMMARRY"/>
      <sheetName val="WS E1"/>
      <sheetName val="WS 3"/>
      <sheetName val="WS 4"/>
      <sheetName val="WS 5"/>
      <sheetName val="WS 6"/>
      <sheetName val="WS 6(2)"/>
      <sheetName val="WS 7"/>
      <sheetName val="FAS BOQ1"/>
      <sheetName val="per pt sec"/>
      <sheetName val="OPTION PRICE"/>
      <sheetName val="P2-Engr"/>
      <sheetName val="P3-T &amp; E"/>
      <sheetName val="P4-BOQ"/>
      <sheetName val="Compliance"/>
      <sheetName val="BOQ-BoH"/>
      <sheetName val="RA - Painting"/>
      <sheetName val="Stone Work"/>
      <sheetName val="Material &amp; Labour Rates"/>
      <sheetName val="1. Notes"/>
      <sheetName val="2. Estimate Summary"/>
      <sheetName val="4. Detail"/>
      <sheetName val="5. Area &amp; Perimeter Statement"/>
      <sheetName val="6. Assumption"/>
      <sheetName val="7. Economic ratios"/>
      <sheetName val="8. Pie Diagram"/>
      <sheetName val="12. Tentative Cashflow"/>
      <sheetName val="14. Std Material Cost"/>
      <sheetName val="15. Loose Furniture"/>
      <sheetName val="16. Room Equipment"/>
      <sheetName val="Costing Sheet (2)"/>
      <sheetName val="4a. Trade"/>
      <sheetName val="RMZ Summary"/>
      <sheetName val="6.Assumptions"/>
      <sheetName val="12b. Cash Flow"/>
      <sheetName val="SUMMARY RESI + commericall"/>
      <sheetName val="SUMMARY RESIDENTIAL"/>
      <sheetName val="RESIDENTIAL BOQ"/>
      <sheetName val="SUMMARY OFFICE"/>
      <sheetName val="OFFICE BOQ"/>
      <sheetName val="DS"/>
      <sheetName val=" AREA STATEMENT-RESIDENTIAL"/>
      <sheetName val=" AREA STATEMENT-OFFICE"/>
      <sheetName val="LBD-COMMERCIAL"/>
      <sheetName val="LBD-RESIDENTIAL"/>
      <sheetName val="Appendix-1.a"/>
      <sheetName val="Appendix-2.a"/>
      <sheetName val="Appendix-1.b"/>
      <sheetName val="Appendix-2.b"/>
      <sheetName val="Appendix-3"/>
      <sheetName val="Appendix-4"/>
      <sheetName val="Appendix-5"/>
      <sheetName val="Material Value"/>
      <sheetName val="Material-breakup"/>
      <sheetName val="Appendix-1.xx"/>
      <sheetName val="Appendix-2.xxx"/>
      <sheetName val="Comparision (5)"/>
      <sheetName val="Comparision (4)"/>
      <sheetName val="Summary-02-1"/>
      <sheetName val="Comparision adj-1"/>
      <sheetName val="Report backup"/>
      <sheetName val="Appendix-1.b (2)"/>
      <sheetName val="COMMERCIAL CONDITIONS"/>
      <sheetName val="Pay Rec"/>
      <sheetName val="Pro Pay Abs"/>
      <sheetName val="Mat Ad"/>
      <sheetName val="Ad Re"/>
      <sheetName val="Retention"/>
      <sheetName val="Steel Esc"/>
      <sheetName val="E.D"/>
      <sheetName val="ABs - MB"/>
      <sheetName val="ABs - SS"/>
      <sheetName val="ABs - Ext"/>
      <sheetName val="Bill 1"/>
      <sheetName val="Bill 2"/>
      <sheetName val="Bill 2 qr"/>
      <sheetName val="Bill 3"/>
      <sheetName val="Bill 3 Qr"/>
      <sheetName val="Bill 4"/>
      <sheetName val="Bill 4 Qr"/>
      <sheetName val="Bill 5"/>
      <sheetName val="Bill 6"/>
      <sheetName val="Bill 6 Qr"/>
      <sheetName val="Bill 7"/>
      <sheetName val="Bill 8"/>
      <sheetName val="Bill 9"/>
      <sheetName val="Bill final CCCL"/>
      <sheetName val="FINAL STATEMENT"/>
      <sheetName val="Pay_Rec"/>
      <sheetName val="BQ"/>
      <sheetName val="Dedcution"/>
      <sheetName val="Other Claim"/>
      <sheetName val="Contract Summary"/>
      <sheetName val="Abstract-8RA"/>
      <sheetName val="Summary compare"/>
      <sheetName val="Excavation Variation"/>
      <sheetName val="Podiam Footing Area"/>
      <sheetName val="Ad rec proposed by Mfar"/>
      <sheetName val="9aVariation-1"/>
      <sheetName val="Bill Summary (C)"/>
      <sheetName val="Cost Abs (C)"/>
      <sheetName val="MB-PILE (C)"/>
      <sheetName val="BW IN FOUNDATION(N.T)(C)"/>
      <sheetName val="MB-Sheet Pile (C)"/>
      <sheetName val="EXCAVATION (C)"/>
      <sheetName val="ANTI-TERMITE (C)"/>
      <sheetName val="SBFS (C)"/>
      <sheetName val="PCC (C)"/>
      <sheetName val="INTEGRITY TEST (C)"/>
      <sheetName val="WATER-PROFFING (C)"/>
      <sheetName val="RCC IN PILE CAP &amp; RAFT (C)"/>
      <sheetName val="Shuttering PILE CAP (C)"/>
      <sheetName val="RCC WALL(C)"/>
      <sheetName val="RETAINING WALL SHUTTERING (C)"/>
      <sheetName val="RCC IN TIE BEAM (C)"/>
      <sheetName val="Shuttering TIE BEAM (C)"/>
      <sheetName val="RCC IN COLUMN (C)"/>
      <sheetName val="Shuttering COLUMN(FOUNDATION)C"/>
      <sheetName val="RCC IN COLUMN SUPERSTRUCTURE(C)"/>
      <sheetName val="Shuttering COLUMN (SUPERSTR)(C)"/>
      <sheetName val="RCC IN GR. FL. BEAM (C)"/>
      <sheetName val="GR. FL.BEAM SHUTTERING (C)"/>
      <sheetName val="PILE HEAD BREAKING (C)"/>
      <sheetName val="RMC  CONC.-Ann-(1)(C)"/>
      <sheetName val="ULT-Ann-(2)(C)"/>
      <sheetName val="ACC-Ann-(3)(C)"/>
      <sheetName val=" (With Pump) (C)"/>
      <sheetName val="CB Nov'09 (C)"/>
      <sheetName val="Reconciliation(WIP) "/>
      <sheetName val="Summary NOV'09 "/>
      <sheetName val="Prelims Back-Up"/>
      <sheetName val="Tracking Form"/>
      <sheetName val="Sum Cement1"/>
      <sheetName val="Previous Payment"/>
      <sheetName val="HVAC COM"/>
      <sheetName val="HVAC RESI"/>
      <sheetName val="FPS COM"/>
      <sheetName val="FPS RESI"/>
      <sheetName val="ELEC COM"/>
      <sheetName val="ELEC RESI"/>
      <sheetName val="PHE COM"/>
      <sheetName val="PHE RESI"/>
      <sheetName val="Equip - Tower B"/>
      <sheetName val="Ground floor"/>
      <sheetName val="Level 1"/>
      <sheetName val="Level 2,4,6,8,10 &amp;12"/>
      <sheetName val="Level 3,5,7,9 &amp;11"/>
      <sheetName val="Level 13"/>
      <sheetName val="Level 14"/>
      <sheetName val="Level 15"/>
      <sheetName val="Level 16"/>
      <sheetName val="Level 17"/>
      <sheetName val="Terrace floor"/>
      <sheetName val="Summary - Commercial"/>
      <sheetName val="DG"/>
      <sheetName val="Lift "/>
      <sheetName val=" Valves"/>
      <sheetName val="BM 3"/>
      <sheetName val="BM 2"/>
      <sheetName val="BM 1"/>
      <sheetName val="GF &amp; 1F"/>
      <sheetName val="2 &amp; 3F"/>
      <sheetName val="4 &amp; 5F"/>
      <sheetName val="6 &amp;7F"/>
      <sheetName val="8 &amp; 9F "/>
      <sheetName val="10 &amp;11F"/>
      <sheetName val="Hyd pipe"/>
      <sheetName val="External"/>
      <sheetName val="FDS"/>
      <sheetName val="FAS - Cable "/>
      <sheetName val="PAS - Cable"/>
      <sheetName val="Fire duct"/>
      <sheetName val="Fire duct 1"/>
      <sheetName val="Common"/>
      <sheetName val="Detail Sheet - below Ground"/>
      <sheetName val="Detail Sheet - Above Ground"/>
      <sheetName val="Detail Sheet - Tower 1"/>
      <sheetName val="Detail Sheet - Tower 2"/>
      <sheetName val="Detail Sheet - Link Bride"/>
      <sheetName val="Detail Sheet - MP hall"/>
      <sheetName val="Detail Sheet - External"/>
      <sheetName val="Base"/>
      <sheetName val="Stilt"/>
      <sheetName val="Club house"/>
      <sheetName val="Tower 1"/>
      <sheetName val="Tower 2"/>
      <sheetName val="Tower 3"/>
      <sheetName val="Ext Works"/>
      <sheetName val="Assumption "/>
      <sheetName val="Reference Information"/>
      <sheetName val="Employee List"/>
      <sheetName val="Sales Office"/>
      <sheetName val="IDC"/>
      <sheetName val="Misc. points"/>
      <sheetName val="qty abst"/>
      <sheetName val="Programe"/>
      <sheetName val="histogram"/>
      <sheetName val="basic "/>
      <sheetName val="bua"/>
      <sheetName val="topsheet"/>
      <sheetName val="ZFIN"/>
      <sheetName val="Location"/>
      <sheetName val="PlantLocation"/>
      <sheetName val="Brand"/>
      <sheetName val="Sub-brand"/>
      <sheetName val="Variant"/>
      <sheetName val="TaxClassificatn"/>
      <sheetName val="PurchGroup"/>
      <sheetName val="PackagingType"/>
      <sheetName val="PackSize"/>
      <sheetName val="UOM"/>
      <sheetName val="ProductHierarchy"/>
      <sheetName val="Special Procurement key"/>
      <sheetName val="Block Work LB-Phase-I"/>
      <sheetName val="Plastering LB-Phase-I"/>
      <sheetName val="Block Work UB-Phase-I"/>
      <sheetName val="Plastering UB-Phase-I"/>
      <sheetName val="DR.Toilet-Rough Pls-UB-Phase-II"/>
      <sheetName val="LB &amp; UB Ext Plastering Qty"/>
      <sheetName val="Pre-cast"/>
      <sheetName val="switch"/>
      <sheetName val="INPUT(Direct)"/>
      <sheetName val="Direct cost"/>
      <sheetName val="Bus Shelter"/>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Manpower Histogram "/>
      <sheetName val="basdat"/>
      <sheetName val="Ex Sum"/>
      <sheetName val="India F&amp;S Template"/>
      <sheetName val=" Graphs"/>
      <sheetName val="Tracker"/>
      <sheetName val="Entries"/>
      <sheetName val="Provisional entries"/>
      <sheetName val="DCDL Consol June 06"/>
      <sheetName val="Infocity-Chandigarh"/>
      <sheetName val="Infocity-Kolkata"/>
      <sheetName val="DCDL-final"/>
      <sheetName val="Info city-Bangalore"/>
      <sheetName val="Info city-Hyderabad"/>
      <sheetName val="GKS"/>
      <sheetName val="Roadtech"/>
      <sheetName val="Udipti"/>
      <sheetName val="Bhoruka"/>
      <sheetName val="Shivaji"/>
      <sheetName val="Real Estate"/>
      <sheetName val="Info city- Chennai"/>
      <sheetName val="GT_Custom"/>
      <sheetName val="Passion"/>
      <sheetName val="Database"/>
      <sheetName val="E-Core version"/>
      <sheetName val="Laptop Loan Req Form"/>
      <sheetName val="Laptop Release Form"/>
      <sheetName val="page 1 of 2"/>
      <sheetName val="page 2 of 2"/>
      <sheetName val="Explanation"/>
      <sheetName val="QMM-Graph"/>
      <sheetName val="More Exp."/>
      <sheetName val="HRM Data"/>
      <sheetName val="cflwmpbswc"/>
      <sheetName val="Working Sheet"/>
      <sheetName val="Sales &amp; Profit"/>
      <sheetName val="Perf-summary"/>
      <sheetName val="profit"/>
      <sheetName val="Explanation "/>
      <sheetName val="BS'03"/>
      <sheetName val="Cap. Exp."/>
      <sheetName val="Three Aces"/>
      <sheetName val="MHO"/>
      <sheetName val="sbu1"/>
      <sheetName val="F A Sch sbu-2"/>
      <sheetName val="sbu-3"/>
      <sheetName val="sbu-4"/>
      <sheetName val="F A SBU-5"/>
      <sheetName val="F A Sch SBU-6"/>
      <sheetName val="sbu-7"/>
      <sheetName val="sbu-9"/>
      <sheetName val="F A Sch sbu-11"/>
      <sheetName val="eob"/>
      <sheetName val="ped"/>
      <sheetName val="F A Sch NBDD"/>
      <sheetName val="F A Sch HTC"/>
      <sheetName val="F A Sch EOU"/>
      <sheetName val="eou polymer"/>
      <sheetName val="F A Sch SPBU-1"/>
      <sheetName val="Manpower"/>
      <sheetName val="STAFFSCHED "/>
      <sheetName val="Certificate"/>
      <sheetName val="Abstract 1"/>
      <sheetName val="Tor steel supply Krushi advance"/>
      <sheetName val="Payment Tracker "/>
      <sheetName val="Abstract-2 "/>
      <sheetName val="Abstract 2"/>
      <sheetName val="Recovery-Cummulative"/>
      <sheetName val="Steel and cement recovery"/>
      <sheetName val="Recon Cement"/>
      <sheetName val="Concrete Reconciliation"/>
      <sheetName val="3cd Annexure"/>
      <sheetName val="970121 fee rates"/>
      <sheetName val="Materials Cost"/>
      <sheetName val="Kurkumbh BOQ"/>
      <sheetName val="A1-Continuous"/>
      <sheetName val="PPA Summary"/>
      <sheetName val="TBEAM"/>
      <sheetName val="FORM7"/>
      <sheetName val="Tax Invoice"/>
      <sheetName val="PRELIM5"/>
      <sheetName val="Certificate "/>
      <sheetName val="BMS BOQ"/>
      <sheetName val="Name List"/>
      <sheetName val="BLOCK MASONARY"/>
      <sheetName val="COP"/>
      <sheetName val="Raft concrete Tower B"/>
      <sheetName val="Column Tower slab bott"/>
      <sheetName val="Column Tower upto beam bottom "/>
      <sheetName val="Basement roof slab Tower area"/>
      <sheetName val="Slab area basement roof"/>
      <sheetName val="RMC RECONCILATION"/>
      <sheetName val="RECONCILATION  STEEL "/>
      <sheetName val="FF roof slab area"/>
      <sheetName val="GF roof slab area &amp; concrete"/>
      <sheetName val="Column Tower C GF roof bott"/>
      <sheetName val="Col Tower(C) GF roof beam bott"/>
      <sheetName val="GF roof beam details"/>
      <sheetName val="FF roof slab concrete "/>
      <sheetName val="FF roof beam details"/>
      <sheetName val="Col Tow C GF roof to FF roof"/>
      <sheetName val="Col Tow C GF to FF beam bott"/>
      <sheetName val="FF roof Slab area chart"/>
      <sheetName val="SF roof Slab area chart"/>
      <sheetName val="Ex. Base Slab Area"/>
      <sheetName val="Ext. Base. Beam RCC"/>
      <sheetName val="Ex. Base. Slab RCC"/>
      <sheetName val="TF Roof Slab Area (as per site)"/>
      <sheetName val="TF Roof Slab Area as per Drg"/>
      <sheetName val="TF Roof Slab Concrete"/>
      <sheetName val="TF Roof Beam"/>
      <sheetName val="Col-SF roof to TF roof"/>
      <sheetName val="Col-SF to TF beam bottom"/>
      <sheetName val="Summary (2)"/>
      <sheetName val="Comparision"/>
      <sheetName val="compa"/>
      <sheetName val="Part II Subhead I(12-73)"/>
      <sheetName val="Basic Rates"/>
      <sheetName val="SubAn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Ammendement"/>
      <sheetName val="Amd BOQ"/>
      <sheetName val="Cost Civil"/>
      <sheetName val="Civil-AOR"/>
      <sheetName val="Electrical AOR"/>
      <sheetName val="Subdetail"/>
      <sheetName val="T7 Buildestimate"/>
      <sheetName val="RA SOLAR"/>
      <sheetName val="Servieces"/>
      <sheetName val="Tunnel "/>
      <sheetName val="FF RA"/>
      <sheetName val="Vent Rate"/>
      <sheetName val="FAS RA"/>
      <sheetName val=" T7"/>
      <sheetName val="LATEST AE"/>
      <sheetName val="AE_I"/>
      <sheetName val="AE-II"/>
      <sheetName val="FF_RA"/>
      <sheetName val="Power Supply FF RA"/>
      <sheetName val="ktr"/>
      <sheetName val="Part C - HardStand"/>
      <sheetName val="New33KVSS_E3"/>
      <sheetName val="Prop aug of Ex 33KVSS_E3a"/>
      <sheetName val="SIN"/>
      <sheetName val="CREV"/>
      <sheetName val="DREV"/>
      <sheetName val="IDCCALHYD_GOO"/>
      <sheetName val="REL"/>
      <sheetName val="CORRECTION"/>
      <sheetName val="wages"/>
      <sheetName val="Major P&amp;M deployment"/>
      <sheetName val="p&amp;m L&amp;T Hire"/>
      <sheetName val="Iron Steel &amp; handrails"/>
      <sheetName val="Publicbuilding"/>
      <sheetName val="STRUC"/>
      <sheetName val="DOOR-WIND"/>
      <sheetName val="ROOFING"/>
      <sheetName val="FLOORING"/>
      <sheetName val="MR"/>
      <sheetName val="VENDOR CODE WO NO"/>
      <sheetName val="Master Item List"/>
      <sheetName val="WPR-IV"/>
      <sheetName val="Misc__points2"/>
      <sheetName val="qty_abst2"/>
      <sheetName val="basic_2"/>
      <sheetName val="Rate_Analysis2"/>
      <sheetName val="Top_Sheet2"/>
      <sheetName val="Iron_Steel_&amp;_handrails2"/>
      <sheetName val="Misc__points"/>
      <sheetName val="qty_abst"/>
      <sheetName val="basic_"/>
      <sheetName val="Top_Sheet"/>
      <sheetName val="Iron_Steel_&amp;_handrails"/>
      <sheetName val="Misc__points1"/>
      <sheetName val="qty_abst1"/>
      <sheetName val="basic_1"/>
      <sheetName val="Rate_Analysis1"/>
      <sheetName val="Top_Sheet1"/>
      <sheetName val="Iron_Steel_&amp;_handrails1"/>
      <sheetName val="VENDER DETAIL"/>
      <sheetName val="calcul"/>
      <sheetName val="Ref_Lists_SER"/>
      <sheetName val="grid"/>
      <sheetName val="Title"/>
      <sheetName val="COP Final"/>
      <sheetName val="PRICED-BOQ-SUMM"/>
      <sheetName val="PRICED-BOQ"/>
      <sheetName val="RA-MKT"/>
      <sheetName val="M.S."/>
      <sheetName val="Total Quantity (2)"/>
      <sheetName val="except wiring"/>
      <sheetName val="NT LBH"/>
      <sheetName val="pol-60"/>
      <sheetName val="acevsSp"/>
      <sheetName val="Bid Items"/>
      <sheetName val="acevsSp (ABC)"/>
      <sheetName val="INFLUENCES ON GM"/>
      <sheetName val="Matl Cons"/>
      <sheetName val="Basic Cost"/>
      <sheetName val="RECON"/>
      <sheetName val="Matl. Req."/>
      <sheetName val="Form Work"/>
      <sheetName val="Deptitemc"/>
      <sheetName val="deptlc"/>
      <sheetName val="Dept break"/>
      <sheetName val="P&amp;M ITEMCOST"/>
      <sheetName val="PMbreak"/>
      <sheetName val="PMbreak%"/>
      <sheetName val="PMabs"/>
      <sheetName val="PMCOSTa"/>
      <sheetName val="PMCOSTb"/>
      <sheetName val="PMCOSTc"/>
      <sheetName val="PMCOSTd"/>
      <sheetName val="FUEL NORMS (RPLM)"/>
      <sheetName val="GEODESIC"/>
      <sheetName val="IDC.1010,1030,1100,1180"/>
      <sheetName val="IDC.1020"/>
      <sheetName val="IDC.1040 "/>
      <sheetName val="IDC.1200"/>
      <sheetName val="Clients Facilities"/>
      <sheetName val="Clts Fac Tender Vs Actuals"/>
      <sheetName val="NL-Field Lab Equipment SVD"/>
      <sheetName val="CF-Fur-Det"/>
      <sheetName val="BG Det"/>
      <sheetName val="TAXES"/>
      <sheetName val="TAXES (2)"/>
      <sheetName val="Webcity 3"/>
      <sheetName val="Manpower Summary"/>
      <sheetName val="Webcity 3 (2)"/>
      <sheetName val="Dec'16"/>
      <sheetName val="Phase 2"/>
      <sheetName val="Phase 1"/>
      <sheetName val="Phase 1-1"/>
      <sheetName val="Over All Qty"/>
      <sheetName val="Debits as on 12.04.08"/>
      <sheetName val="일위대가"/>
      <sheetName val="INPUT_SHEET"/>
      <sheetName val="Wire"/>
      <sheetName val="INFBD1"/>
      <sheetName val="PACK (B)"/>
      <sheetName val="PO Value 31st January"/>
      <sheetName val="Material Rate (2)"/>
      <sheetName val="E _ R"/>
      <sheetName val="Schedules PL"/>
      <sheetName val="Schedules BS"/>
      <sheetName val="Field Values"/>
      <sheetName val="newsales"/>
      <sheetName val="E_&amp;_R"/>
      <sheetName val="E___R"/>
      <sheetName val="new_main_20K"/>
      <sheetName val="SPS DETAIL"/>
      <sheetName val="Works - Quote Sheet"/>
      <sheetName val="A0744339"/>
      <sheetName val="Client Ref Copy"/>
      <sheetName val="CP Fittings"/>
      <sheetName val="DC Backup"/>
      <sheetName val="Summary M Sheet1"/>
      <sheetName val="GI pipe"/>
      <sheetName val="INPUT_SHEET1"/>
      <sheetName val="E_&amp;_R1"/>
      <sheetName val="Manpower_Histogram_"/>
      <sheetName val="India_F&amp;S_Template"/>
      <sheetName val="Ex_Sum"/>
      <sheetName val="Data_sheet"/>
      <sheetName val="_Graphs"/>
      <sheetName val="Over_All_Qty"/>
      <sheetName val="Debits_as_on_12_04_08"/>
      <sheetName val="9__Package_split_-_Cost_"/>
      <sheetName val="PACK_(B)"/>
      <sheetName val="PO_Value_31st_January"/>
      <sheetName val="Material_Rate_(2)"/>
      <sheetName val="10__&amp;_11__Rate_Code_&amp;_BQ"/>
      <sheetName val="Fee_Rate_Summary"/>
      <sheetName val="E___R1"/>
      <sheetName val="Schedules_PL"/>
      <sheetName val="Schedules_BS"/>
      <sheetName val="Field_Values"/>
      <sheetName val="WORK_TABLE"/>
      <sheetName val="INPUT_SHEET3"/>
      <sheetName val="E_&amp;_R3"/>
      <sheetName val="Site_Dev_BOQ2"/>
      <sheetName val="Manpower_Histogram_2"/>
      <sheetName val="India_F&amp;S_Template2"/>
      <sheetName val="Ex_Sum2"/>
      <sheetName val="Data_sheet2"/>
      <sheetName val="_Graphs2"/>
      <sheetName val="Over_All_Qty2"/>
      <sheetName val="Debits_as_on_12_04_082"/>
      <sheetName val="9__Package_split_-_Cost_2"/>
      <sheetName val="PACK_(B)2"/>
      <sheetName val="PO_Value_31st_January2"/>
      <sheetName val="Material_Rate_(2)2"/>
      <sheetName val="10__&amp;_11__Rate_Code_&amp;_BQ2"/>
      <sheetName val="Fee_Rate_Summary2"/>
      <sheetName val="E___R3"/>
      <sheetName val="Schedules_PL2"/>
      <sheetName val="Schedules_BS2"/>
      <sheetName val="Field_Values2"/>
      <sheetName val="WORK_TABLE2"/>
      <sheetName val="INPUT_SHEET2"/>
      <sheetName val="E_&amp;_R2"/>
      <sheetName val="Site_Dev_BOQ1"/>
      <sheetName val="Manpower_Histogram_1"/>
      <sheetName val="India_F&amp;S_Template1"/>
      <sheetName val="Ex_Sum1"/>
      <sheetName val="Data_sheet1"/>
      <sheetName val="_Graphs1"/>
      <sheetName val="Over_All_Qty1"/>
      <sheetName val="Debits_as_on_12_04_081"/>
      <sheetName val="9__Package_split_-_Cost_1"/>
      <sheetName val="PACK_(B)1"/>
      <sheetName val="PO_Value_31st_January1"/>
      <sheetName val="Material_Rate_(2)1"/>
      <sheetName val="10__&amp;_11__Rate_Code_&amp;_BQ1"/>
      <sheetName val="Fee_Rate_Summary1"/>
      <sheetName val="E___R2"/>
      <sheetName val="Schedules_PL1"/>
      <sheetName val="Schedules_BS1"/>
      <sheetName val="Field_Values1"/>
      <sheetName val="WORK_TABLE1"/>
      <sheetName val="INPUT_SHEET4"/>
      <sheetName val="E_&amp;_R4"/>
      <sheetName val="Site_Dev_BOQ3"/>
      <sheetName val="Manpower_Histogram_3"/>
      <sheetName val="India_F&amp;S_Template3"/>
      <sheetName val="Ex_Sum3"/>
      <sheetName val="Data_sheet3"/>
      <sheetName val="_Graphs3"/>
      <sheetName val="Over_All_Qty3"/>
      <sheetName val="SPT_vs_PHI3"/>
      <sheetName val="Debits_as_on_12_04_083"/>
      <sheetName val="9__Package_split_-_Cost_3"/>
      <sheetName val="PRECAST_lightconc-II3"/>
      <sheetName val="PACK_(B)3"/>
      <sheetName val="PO_Value_31st_January3"/>
      <sheetName val="Material_Rate_(2)3"/>
      <sheetName val="10__&amp;_11__Rate_Code_&amp;_BQ3"/>
      <sheetName val="Fee_Rate_Summary3"/>
      <sheetName val="E___R4"/>
      <sheetName val="Schedules_PL3"/>
      <sheetName val="Schedules_BS3"/>
      <sheetName val="Field_Values3"/>
      <sheetName val="WORK_TABLE3"/>
      <sheetName val="Rate_analysis3"/>
      <sheetName val="INPUT_SHEET5"/>
      <sheetName val="E_&amp;_R5"/>
      <sheetName val="Site_Dev_BOQ4"/>
      <sheetName val="Manpower_Histogram_4"/>
      <sheetName val="India_F&amp;S_Template4"/>
      <sheetName val="Ex_Sum4"/>
      <sheetName val="Data_sheet4"/>
      <sheetName val="_Graphs4"/>
      <sheetName val="Over_All_Qty4"/>
      <sheetName val="SPT_vs_PHI4"/>
      <sheetName val="Debits_as_on_12_04_084"/>
      <sheetName val="9__Package_split_-_Cost_4"/>
      <sheetName val="PRECAST_lightconc-II4"/>
      <sheetName val="PACK_(B)4"/>
      <sheetName val="PO_Value_31st_January4"/>
      <sheetName val="Material_Rate_(2)4"/>
      <sheetName val="10__&amp;_11__Rate_Code_&amp;_BQ4"/>
      <sheetName val="Fee_Rate_Summary4"/>
      <sheetName val="E___R5"/>
      <sheetName val="Schedules_PL4"/>
      <sheetName val="Schedules_BS4"/>
      <sheetName val="Field_Values4"/>
      <sheetName val="WORK_TABLE4"/>
      <sheetName val="Rate_analysis4"/>
      <sheetName val="INPUT_SHEET6"/>
      <sheetName val="E_&amp;_R6"/>
      <sheetName val="Site_Dev_BOQ5"/>
      <sheetName val="Manpower_Histogram_5"/>
      <sheetName val="India_F&amp;S_Template5"/>
      <sheetName val="Ex_Sum5"/>
      <sheetName val="Data_sheet5"/>
      <sheetName val="_Graphs5"/>
      <sheetName val="Over_All_Qty5"/>
      <sheetName val="SPT_vs_PHI5"/>
      <sheetName val="Debits_as_on_12_04_085"/>
      <sheetName val="9__Package_split_-_Cost_5"/>
      <sheetName val="PRECAST_lightconc-II5"/>
      <sheetName val="PACK_(B)5"/>
      <sheetName val="PO_Value_31st_January5"/>
      <sheetName val="Material_Rate_(2)5"/>
      <sheetName val="10__&amp;_11__Rate_Code_&amp;_BQ5"/>
      <sheetName val="Fee_Rate_Summary5"/>
      <sheetName val="E___R6"/>
      <sheetName val="Schedules_PL5"/>
      <sheetName val="Schedules_BS5"/>
      <sheetName val="Field_Values5"/>
      <sheetName val="WORK_TABLE5"/>
      <sheetName val="Rate_analysis5"/>
      <sheetName val="INPUT_SHEET7"/>
      <sheetName val="E_&amp;_R7"/>
      <sheetName val="Site_Dev_BOQ6"/>
      <sheetName val="Manpower_Histogram_6"/>
      <sheetName val="India_F&amp;S_Template6"/>
      <sheetName val="Ex_Sum6"/>
      <sheetName val="Data_sheet6"/>
      <sheetName val="_Graphs6"/>
      <sheetName val="Over_All_Qty6"/>
      <sheetName val="SPT_vs_PHI6"/>
      <sheetName val="Debits_as_on_12_04_086"/>
      <sheetName val="9__Package_split_-_Cost_6"/>
      <sheetName val="PRECAST_lightconc-II6"/>
      <sheetName val="PACK_(B)6"/>
      <sheetName val="PO_Value_31st_January6"/>
      <sheetName val="Material_Rate_(2)6"/>
      <sheetName val="10__&amp;_11__Rate_Code_&amp;_BQ6"/>
      <sheetName val="Fee_Rate_Summary6"/>
      <sheetName val="E___R7"/>
      <sheetName val="Schedules_PL6"/>
      <sheetName val="Schedules_BS6"/>
      <sheetName val="Field_Values6"/>
      <sheetName val="WORK_TABLE6"/>
      <sheetName val="Rate_analysis6"/>
      <sheetName val="INPUT_SHEET8"/>
      <sheetName val="E_&amp;_R8"/>
      <sheetName val="Site_Dev_BOQ7"/>
      <sheetName val="Manpower_Histogram_7"/>
      <sheetName val="India_F&amp;S_Template7"/>
      <sheetName val="Ex_Sum7"/>
      <sheetName val="Data_sheet7"/>
      <sheetName val="_Graphs7"/>
      <sheetName val="Over_All_Qty7"/>
      <sheetName val="SPT_vs_PHI7"/>
      <sheetName val="Debits_as_on_12_04_087"/>
      <sheetName val="9__Package_split_-_Cost_7"/>
      <sheetName val="PRECAST_lightconc-II7"/>
      <sheetName val="PACK_(B)7"/>
      <sheetName val="PO_Value_31st_January7"/>
      <sheetName val="Material_Rate_(2)7"/>
      <sheetName val="10__&amp;_11__Rate_Code_&amp;_BQ7"/>
      <sheetName val="Fee_Rate_Summary7"/>
      <sheetName val="E___R8"/>
      <sheetName val="Schedules_PL7"/>
      <sheetName val="Schedules_BS7"/>
      <sheetName val="Field_Values7"/>
      <sheetName val="WORK_TABLE7"/>
      <sheetName val="Rate_analysis7"/>
      <sheetName val="INPUT_SHEET9"/>
      <sheetName val="E_&amp;_R9"/>
      <sheetName val="Site_Dev_BOQ8"/>
      <sheetName val="Manpower_Histogram_8"/>
      <sheetName val="India_F&amp;S_Template8"/>
      <sheetName val="Ex_Sum8"/>
      <sheetName val="Data_sheet8"/>
      <sheetName val="_Graphs8"/>
      <sheetName val="Over_All_Qty8"/>
      <sheetName val="SPT_vs_PHI8"/>
      <sheetName val="Debits_as_on_12_04_088"/>
      <sheetName val="9__Package_split_-_Cost_8"/>
      <sheetName val="PRECAST_lightconc-II8"/>
      <sheetName val="PACK_(B)8"/>
      <sheetName val="PO_Value_31st_January8"/>
      <sheetName val="Material_Rate_(2)8"/>
      <sheetName val="10__&amp;_11__Rate_Code_&amp;_BQ8"/>
      <sheetName val="Fee_Rate_Summary8"/>
      <sheetName val="E___R9"/>
      <sheetName val="Schedules_PL8"/>
      <sheetName val="Schedules_BS8"/>
      <sheetName val="Field_Values8"/>
      <sheetName val="WORK_TABLE8"/>
      <sheetName val="Rate_analysis8"/>
      <sheetName val="98Price"/>
      <sheetName val="INPUT_SHEET15"/>
      <sheetName val="E_&amp;_R15"/>
      <sheetName val="Site_Dev_BOQ14"/>
      <sheetName val="Manpower_Histogram_14"/>
      <sheetName val="India_F&amp;S_Template14"/>
      <sheetName val="Ex_Sum14"/>
      <sheetName val="Data_sheet14"/>
      <sheetName val="_Graphs14"/>
      <sheetName val="Over_All_Qty14"/>
      <sheetName val="SPT_vs_PHI14"/>
      <sheetName val="Debits_as_on_12_04_0814"/>
      <sheetName val="9__Package_split_-_Cost_14"/>
      <sheetName val="PRECAST_lightconc-II14"/>
      <sheetName val="PACK_(B)14"/>
      <sheetName val="PO_Value_31st_January14"/>
      <sheetName val="Material_Rate_(2)14"/>
      <sheetName val="10__&amp;_11__Rate_Code_&amp;_BQ14"/>
      <sheetName val="Fee_Rate_Summary14"/>
      <sheetName val="E___R15"/>
      <sheetName val="Schedules_PL14"/>
      <sheetName val="Schedules_BS14"/>
      <sheetName val="Field_Values14"/>
      <sheetName val="WORK_TABLE14"/>
      <sheetName val="Rate_analysis14"/>
      <sheetName val="INPUT_SHEET11"/>
      <sheetName val="E_&amp;_R11"/>
      <sheetName val="Site_Dev_BOQ10"/>
      <sheetName val="Manpower_Histogram_10"/>
      <sheetName val="India_F&amp;S_Template10"/>
      <sheetName val="Ex_Sum10"/>
      <sheetName val="Data_sheet10"/>
      <sheetName val="_Graphs10"/>
      <sheetName val="Over_All_Qty10"/>
      <sheetName val="SPT_vs_PHI10"/>
      <sheetName val="Debits_as_on_12_04_0810"/>
      <sheetName val="9__Package_split_-_Cost_10"/>
      <sheetName val="PRECAST_lightconc-II10"/>
      <sheetName val="PACK_(B)10"/>
      <sheetName val="PO_Value_31st_January10"/>
      <sheetName val="Material_Rate_(2)10"/>
      <sheetName val="10__&amp;_11__Rate_Code_&amp;_BQ10"/>
      <sheetName val="Fee_Rate_Summary10"/>
      <sheetName val="E___R11"/>
      <sheetName val="Schedules_PL10"/>
      <sheetName val="Schedules_BS10"/>
      <sheetName val="Field_Values10"/>
      <sheetName val="WORK_TABLE10"/>
      <sheetName val="Rate_analysis10"/>
      <sheetName val="INPUT_SHEET10"/>
      <sheetName val="E_&amp;_R10"/>
      <sheetName val="Site_Dev_BOQ9"/>
      <sheetName val="Manpower_Histogram_9"/>
      <sheetName val="India_F&amp;S_Template9"/>
      <sheetName val="Ex_Sum9"/>
      <sheetName val="Data_sheet9"/>
      <sheetName val="_Graphs9"/>
      <sheetName val="Over_All_Qty9"/>
      <sheetName val="SPT_vs_PHI9"/>
      <sheetName val="Debits_as_on_12_04_089"/>
      <sheetName val="9__Package_split_-_Cost_9"/>
      <sheetName val="PRECAST_lightconc-II9"/>
      <sheetName val="PACK_(B)9"/>
      <sheetName val="PO_Value_31st_January9"/>
      <sheetName val="Material_Rate_(2)9"/>
      <sheetName val="10__&amp;_11__Rate_Code_&amp;_BQ9"/>
      <sheetName val="Fee_Rate_Summary9"/>
      <sheetName val="E___R10"/>
      <sheetName val="Schedules_PL9"/>
      <sheetName val="Schedules_BS9"/>
      <sheetName val="Field_Values9"/>
      <sheetName val="WORK_TABLE9"/>
      <sheetName val="Rate_analysis9"/>
      <sheetName val="INPUT_SHEET12"/>
      <sheetName val="E_&amp;_R12"/>
      <sheetName val="Site_Dev_BOQ11"/>
      <sheetName val="Manpower_Histogram_11"/>
      <sheetName val="India_F&amp;S_Template11"/>
      <sheetName val="Ex_Sum11"/>
      <sheetName val="Data_sheet11"/>
      <sheetName val="_Graphs11"/>
      <sheetName val="Over_All_Qty11"/>
      <sheetName val="SPT_vs_PHI11"/>
      <sheetName val="Debits_as_on_12_04_0811"/>
      <sheetName val="9__Package_split_-_Cost_11"/>
      <sheetName val="PRECAST_lightconc-II11"/>
      <sheetName val="PACK_(B)11"/>
      <sheetName val="PO_Value_31st_January11"/>
      <sheetName val="Material_Rate_(2)11"/>
      <sheetName val="10__&amp;_11__Rate_Code_&amp;_BQ11"/>
      <sheetName val="Fee_Rate_Summary11"/>
      <sheetName val="E___R12"/>
      <sheetName val="Schedules_PL11"/>
      <sheetName val="Schedules_BS11"/>
      <sheetName val="Field_Values11"/>
      <sheetName val="WORK_TABLE11"/>
      <sheetName val="Rate_analysis11"/>
      <sheetName val="INPUT_SHEET13"/>
      <sheetName val="E_&amp;_R13"/>
      <sheetName val="Site_Dev_BOQ12"/>
      <sheetName val="Manpower_Histogram_12"/>
      <sheetName val="India_F&amp;S_Template12"/>
      <sheetName val="Ex_Sum12"/>
      <sheetName val="Data_sheet12"/>
      <sheetName val="_Graphs12"/>
      <sheetName val="Over_All_Qty12"/>
      <sheetName val="SPT_vs_PHI12"/>
      <sheetName val="Debits_as_on_12_04_0812"/>
      <sheetName val="9__Package_split_-_Cost_12"/>
      <sheetName val="PRECAST_lightconc-II12"/>
      <sheetName val="PACK_(B)12"/>
      <sheetName val="PO_Value_31st_January12"/>
      <sheetName val="Material_Rate_(2)12"/>
      <sheetName val="10__&amp;_11__Rate_Code_&amp;_BQ12"/>
      <sheetName val="Fee_Rate_Summary12"/>
      <sheetName val="E___R13"/>
      <sheetName val="Schedules_PL12"/>
      <sheetName val="Schedules_BS12"/>
      <sheetName val="Field_Values12"/>
      <sheetName val="WORK_TABLE12"/>
      <sheetName val="Rate_analysis12"/>
      <sheetName val="INPUT_SHEET14"/>
      <sheetName val="E_&amp;_R14"/>
      <sheetName val="Site_Dev_BOQ13"/>
      <sheetName val="Manpower_Histogram_13"/>
      <sheetName val="India_F&amp;S_Template13"/>
      <sheetName val="Ex_Sum13"/>
      <sheetName val="Data_sheet13"/>
      <sheetName val="_Graphs13"/>
      <sheetName val="Over_All_Qty13"/>
      <sheetName val="SPT_vs_PHI13"/>
      <sheetName val="Debits_as_on_12_04_0813"/>
      <sheetName val="9__Package_split_-_Cost_13"/>
      <sheetName val="PRECAST_lightconc-II13"/>
      <sheetName val="PACK_(B)13"/>
      <sheetName val="PO_Value_31st_January13"/>
      <sheetName val="Material_Rate_(2)13"/>
      <sheetName val="10__&amp;_11__Rate_Code_&amp;_BQ13"/>
      <sheetName val="Fee_Rate_Summary13"/>
      <sheetName val="E___R14"/>
      <sheetName val="Schedules_PL13"/>
      <sheetName val="Schedules_BS13"/>
      <sheetName val="Field_Values13"/>
      <sheetName val="WORK_TABLE13"/>
      <sheetName val="Rate_analysis13"/>
      <sheetName val="INPUT_SHEET21"/>
      <sheetName val="E_&amp;_R21"/>
      <sheetName val="Site_Dev_BOQ20"/>
      <sheetName val="Manpower_Histogram_20"/>
      <sheetName val="India_F&amp;S_Template20"/>
      <sheetName val="Ex_Sum20"/>
      <sheetName val="Data_sheet20"/>
      <sheetName val="_Graphs20"/>
      <sheetName val="Over_All_Qty20"/>
      <sheetName val="SPT_vs_PHI20"/>
      <sheetName val="Debits_as_on_12_04_0820"/>
      <sheetName val="9__Package_split_-_Cost_20"/>
      <sheetName val="PRECAST_lightconc-II20"/>
      <sheetName val="PACK_(B)20"/>
      <sheetName val="PO_Value_31st_January20"/>
      <sheetName val="Material_Rate_(2)20"/>
      <sheetName val="10__&amp;_11__Rate_Code_&amp;_BQ20"/>
      <sheetName val="Fee_Rate_Summary20"/>
      <sheetName val="E___R21"/>
      <sheetName val="Schedules_PL20"/>
      <sheetName val="Schedules_BS20"/>
      <sheetName val="Field_Values20"/>
      <sheetName val="WORK_TABLE20"/>
      <sheetName val="Rate_analysis20"/>
      <sheetName val="INPUT_SHEET16"/>
      <sheetName val="E_&amp;_R16"/>
      <sheetName val="Site_Dev_BOQ15"/>
      <sheetName val="Manpower_Histogram_15"/>
      <sheetName val="India_F&amp;S_Template15"/>
      <sheetName val="Ex_Sum15"/>
      <sheetName val="Data_sheet15"/>
      <sheetName val="_Graphs15"/>
      <sheetName val="Over_All_Qty15"/>
      <sheetName val="SPT_vs_PHI15"/>
      <sheetName val="Debits_as_on_12_04_0815"/>
      <sheetName val="9__Package_split_-_Cost_15"/>
      <sheetName val="PRECAST_lightconc-II15"/>
      <sheetName val="PACK_(B)15"/>
      <sheetName val="PO_Value_31st_January15"/>
      <sheetName val="Material_Rate_(2)15"/>
      <sheetName val="10__&amp;_11__Rate_Code_&amp;_BQ15"/>
      <sheetName val="Fee_Rate_Summary15"/>
      <sheetName val="E___R16"/>
      <sheetName val="Schedules_PL15"/>
      <sheetName val="Schedules_BS15"/>
      <sheetName val="Field_Values15"/>
      <sheetName val="WORK_TABLE15"/>
      <sheetName val="Rate_analysis15"/>
      <sheetName val="INPUT_SHEET17"/>
      <sheetName val="E_&amp;_R17"/>
      <sheetName val="Site_Dev_BOQ16"/>
      <sheetName val="Manpower_Histogram_16"/>
      <sheetName val="India_F&amp;S_Template16"/>
      <sheetName val="Ex_Sum16"/>
      <sheetName val="Data_sheet16"/>
      <sheetName val="_Graphs16"/>
      <sheetName val="Over_All_Qty16"/>
      <sheetName val="SPT_vs_PHI16"/>
      <sheetName val="Debits_as_on_12_04_0816"/>
      <sheetName val="9__Package_split_-_Cost_16"/>
      <sheetName val="PRECAST_lightconc-II16"/>
      <sheetName val="PACK_(B)16"/>
      <sheetName val="PO_Value_31st_January16"/>
      <sheetName val="Material_Rate_(2)16"/>
      <sheetName val="10__&amp;_11__Rate_Code_&amp;_BQ16"/>
      <sheetName val="Fee_Rate_Summary16"/>
      <sheetName val="E___R17"/>
      <sheetName val="Schedules_PL16"/>
      <sheetName val="Schedules_BS16"/>
      <sheetName val="Field_Values16"/>
      <sheetName val="WORK_TABLE16"/>
      <sheetName val="Rate_analysis16"/>
      <sheetName val="Client_Ref_Copy3"/>
      <sheetName val="Bill_Summary3"/>
      <sheetName val="CP_Fittings3"/>
      <sheetName val="DC_Backup3"/>
      <sheetName val="Summary_M_Sheet13"/>
      <sheetName val="GI_pipe3"/>
      <sheetName val="SPS_DETAIL3"/>
      <sheetName val="Works_-_Quote_Sheet3"/>
      <sheetName val="Fill_this_out_first___3"/>
      <sheetName val="INPUT_SHEET18"/>
      <sheetName val="E_&amp;_R18"/>
      <sheetName val="Site_Dev_BOQ17"/>
      <sheetName val="Manpower_Histogram_17"/>
      <sheetName val="India_F&amp;S_Template17"/>
      <sheetName val="Ex_Sum17"/>
      <sheetName val="Data_sheet17"/>
      <sheetName val="_Graphs17"/>
      <sheetName val="Over_All_Qty17"/>
      <sheetName val="SPT_vs_PHI17"/>
      <sheetName val="Debits_as_on_12_04_0817"/>
      <sheetName val="9__Package_split_-_Cost_17"/>
      <sheetName val="PRECAST_lightconc-II17"/>
      <sheetName val="PACK_(B)17"/>
      <sheetName val="PO_Value_31st_January17"/>
      <sheetName val="Material_Rate_(2)17"/>
      <sheetName val="10__&amp;_11__Rate_Code_&amp;_BQ17"/>
      <sheetName val="Fee_Rate_Summary17"/>
      <sheetName val="E___R18"/>
      <sheetName val="Schedules_PL17"/>
      <sheetName val="Schedules_BS17"/>
      <sheetName val="Field_Values17"/>
      <sheetName val="WORK_TABLE17"/>
      <sheetName val="Rate_analysis17"/>
      <sheetName val="Client_Ref_Copy"/>
      <sheetName val="Bill_Summary"/>
      <sheetName val="CP_Fittings"/>
      <sheetName val="DC_Backup"/>
      <sheetName val="Summary_M_Sheet1"/>
      <sheetName val="GI_pipe"/>
      <sheetName val="SPS_DETAIL"/>
      <sheetName val="Works_-_Quote_Sheet"/>
      <sheetName val="Fill_this_out_first___"/>
      <sheetName val="INPUT_SHEET19"/>
      <sheetName val="E_&amp;_R19"/>
      <sheetName val="Site_Dev_BOQ18"/>
      <sheetName val="Manpower_Histogram_18"/>
      <sheetName val="India_F&amp;S_Template18"/>
      <sheetName val="Ex_Sum18"/>
      <sheetName val="Data_sheet18"/>
      <sheetName val="_Graphs18"/>
      <sheetName val="Over_All_Qty18"/>
      <sheetName val="SPT_vs_PHI18"/>
      <sheetName val="Debits_as_on_12_04_0818"/>
      <sheetName val="9__Package_split_-_Cost_18"/>
      <sheetName val="PRECAST_lightconc-II18"/>
      <sheetName val="PACK_(B)18"/>
      <sheetName val="PO_Value_31st_January18"/>
      <sheetName val="Material_Rate_(2)18"/>
      <sheetName val="10__&amp;_11__Rate_Code_&amp;_BQ18"/>
      <sheetName val="Fee_Rate_Summary18"/>
      <sheetName val="E___R19"/>
      <sheetName val="Schedules_PL18"/>
      <sheetName val="Schedules_BS18"/>
      <sheetName val="Field_Values18"/>
      <sheetName val="WORK_TABLE18"/>
      <sheetName val="Rate_analysis18"/>
      <sheetName val="Client_Ref_Copy1"/>
      <sheetName val="Bill_Summary1"/>
      <sheetName val="CP_Fittings1"/>
      <sheetName val="DC_Backup1"/>
      <sheetName val="Summary_M_Sheet11"/>
      <sheetName val="GI_pipe1"/>
      <sheetName val="SPS_DETAIL1"/>
      <sheetName val="Works_-_Quote_Sheet1"/>
      <sheetName val="Fill_this_out_first___1"/>
      <sheetName val="INPUT_SHEET20"/>
      <sheetName val="E_&amp;_R20"/>
      <sheetName val="Site_Dev_BOQ19"/>
      <sheetName val="Manpower_Histogram_19"/>
      <sheetName val="India_F&amp;S_Template19"/>
      <sheetName val="Ex_Sum19"/>
      <sheetName val="Data_sheet19"/>
      <sheetName val="_Graphs19"/>
      <sheetName val="Over_All_Qty19"/>
      <sheetName val="SPT_vs_PHI19"/>
      <sheetName val="Debits_as_on_12_04_0819"/>
      <sheetName val="9__Package_split_-_Cost_19"/>
      <sheetName val="PRECAST_lightconc-II19"/>
      <sheetName val="PACK_(B)19"/>
      <sheetName val="PO_Value_31st_January19"/>
      <sheetName val="Material_Rate_(2)19"/>
      <sheetName val="10__&amp;_11__Rate_Code_&amp;_BQ19"/>
      <sheetName val="Fee_Rate_Summary19"/>
      <sheetName val="E___R20"/>
      <sheetName val="Schedules_PL19"/>
      <sheetName val="Schedules_BS19"/>
      <sheetName val="Field_Values19"/>
      <sheetName val="WORK_TABLE19"/>
      <sheetName val="Rate_analysis19"/>
      <sheetName val="Client_Ref_Copy2"/>
      <sheetName val="Bill_Summary2"/>
      <sheetName val="CP_Fittings2"/>
      <sheetName val="DC_Backup2"/>
      <sheetName val="Summary_M_Sheet12"/>
      <sheetName val="GI_pipe2"/>
      <sheetName val="SPS_DETAIL2"/>
      <sheetName val="Works_-_Quote_Sheet2"/>
      <sheetName val="Fill_this_out_first___2"/>
      <sheetName val="INPUT_SHEET22"/>
      <sheetName val="E_&amp;_R22"/>
      <sheetName val="Site_Dev_BOQ21"/>
      <sheetName val="Manpower_Histogram_21"/>
      <sheetName val="India_F&amp;S_Template21"/>
      <sheetName val="Ex_Sum21"/>
      <sheetName val="Data_sheet21"/>
      <sheetName val="_Graphs21"/>
      <sheetName val="Over_All_Qty21"/>
      <sheetName val="SPT_vs_PHI21"/>
      <sheetName val="Debits_as_on_12_04_0821"/>
      <sheetName val="9__Package_split_-_Cost_21"/>
      <sheetName val="PRECAST_lightconc-II21"/>
      <sheetName val="PACK_(B)21"/>
      <sheetName val="PO_Value_31st_January21"/>
      <sheetName val="Material_Rate_(2)21"/>
      <sheetName val="10__&amp;_11__Rate_Code_&amp;_BQ21"/>
      <sheetName val="Fee_Rate_Summary21"/>
      <sheetName val="E___R22"/>
      <sheetName val="Schedules_PL21"/>
      <sheetName val="Schedules_BS21"/>
      <sheetName val="Field_Values21"/>
      <sheetName val="WORK_TABLE21"/>
      <sheetName val="Rate_analysis21"/>
      <sheetName val="Client_Ref_Copy4"/>
      <sheetName val="Bill_Summary4"/>
      <sheetName val="CP_Fittings4"/>
      <sheetName val="DC_Backup4"/>
      <sheetName val="Summary_M_Sheet14"/>
      <sheetName val="GI_pipe4"/>
      <sheetName val="SPS_DETAIL4"/>
      <sheetName val="Works_-_Quote_Sheet4"/>
      <sheetName val="Fill_this_out_first___4"/>
      <sheetName val="INPUT_SHEET23"/>
      <sheetName val="E_&amp;_R23"/>
      <sheetName val="Site_Dev_BOQ22"/>
      <sheetName val="Manpower_Histogram_22"/>
      <sheetName val="India_F&amp;S_Template22"/>
      <sheetName val="Ex_Sum22"/>
      <sheetName val="Data_sheet22"/>
      <sheetName val="_Graphs22"/>
      <sheetName val="Over_All_Qty22"/>
      <sheetName val="SPT_vs_PHI22"/>
      <sheetName val="Debits_as_on_12_04_0822"/>
      <sheetName val="9__Package_split_-_Cost_22"/>
      <sheetName val="PRECAST_lightconc-II22"/>
      <sheetName val="PACK_(B)22"/>
      <sheetName val="PO_Value_31st_January22"/>
      <sheetName val="Material_Rate_(2)22"/>
      <sheetName val="10__&amp;_11__Rate_Code_&amp;_BQ22"/>
      <sheetName val="Fee_Rate_Summary22"/>
      <sheetName val="E___R23"/>
      <sheetName val="Schedules_PL22"/>
      <sheetName val="Schedules_BS22"/>
      <sheetName val="Field_Values22"/>
      <sheetName val="WORK_TABLE22"/>
      <sheetName val="Rate_analysis22"/>
      <sheetName val="Client_Ref_Copy5"/>
      <sheetName val="Bill_Summary5"/>
      <sheetName val="CP_Fittings5"/>
      <sheetName val="DC_Backup5"/>
      <sheetName val="Summary_M_Sheet15"/>
      <sheetName val="GI_pipe5"/>
      <sheetName val="SPS_DETAIL5"/>
      <sheetName val="Works_-_Quote_Sheet5"/>
      <sheetName val="Fill_this_out_first___5"/>
      <sheetName val="Variation Statement"/>
      <sheetName val="INPUT_SHEET24"/>
      <sheetName val="E_&amp;_R24"/>
      <sheetName val="Site_Dev_BOQ23"/>
      <sheetName val="Manpower_Histogram_23"/>
      <sheetName val="India_F&amp;S_Template23"/>
      <sheetName val="Ex_Sum23"/>
      <sheetName val="Data_sheet23"/>
      <sheetName val="_Graphs23"/>
      <sheetName val="Over_All_Qty23"/>
      <sheetName val="SPT_vs_PHI23"/>
      <sheetName val="Debits_as_on_12_04_0823"/>
      <sheetName val="9__Package_split_-_Cost_23"/>
      <sheetName val="PRECAST_lightconc-II23"/>
      <sheetName val="PACK_(B)23"/>
      <sheetName val="PO_Value_31st_January23"/>
      <sheetName val="Material_Rate_(2)23"/>
      <sheetName val="10__&amp;_11__Rate_Code_&amp;_BQ23"/>
      <sheetName val="Fee_Rate_Summary23"/>
      <sheetName val="E___R24"/>
      <sheetName val="Schedules_PL23"/>
      <sheetName val="Schedules_BS23"/>
      <sheetName val="Field_Values23"/>
      <sheetName val="WORK_TABLE23"/>
      <sheetName val="Rate_analysis23"/>
      <sheetName val="Client_Ref_Copy6"/>
      <sheetName val="Bill_Summary6"/>
      <sheetName val="CP_Fittings6"/>
      <sheetName val="DC_Backup6"/>
      <sheetName val="Summary_M_Sheet16"/>
      <sheetName val="GI_pipe6"/>
      <sheetName val="SPS_DETAIL6"/>
      <sheetName val="Works_-_Quote_Sheet6"/>
      <sheetName val="Fill_this_out_first___6"/>
      <sheetName val="INPUT_SHEET25"/>
      <sheetName val="E_&amp;_R25"/>
      <sheetName val="Site_Dev_BOQ24"/>
      <sheetName val="Manpower_Histogram_24"/>
      <sheetName val="India_F&amp;S_Template24"/>
      <sheetName val="Ex_Sum24"/>
      <sheetName val="Data_sheet24"/>
      <sheetName val="_Graphs24"/>
      <sheetName val="Over_All_Qty24"/>
      <sheetName val="SPT_vs_PHI24"/>
      <sheetName val="Debits_as_on_12_04_0824"/>
      <sheetName val="9__Package_split_-_Cost_24"/>
      <sheetName val="PRECAST_lightconc-II24"/>
      <sheetName val="PACK_(B)24"/>
      <sheetName val="PO_Value_31st_January24"/>
      <sheetName val="Material_Rate_(2)24"/>
      <sheetName val="10__&amp;_11__Rate_Code_&amp;_BQ24"/>
      <sheetName val="Fee_Rate_Summary24"/>
      <sheetName val="E___R25"/>
      <sheetName val="Schedules_PL24"/>
      <sheetName val="Schedules_BS24"/>
      <sheetName val="Field_Values24"/>
      <sheetName val="WORK_TABLE24"/>
      <sheetName val="Rate_analysis24"/>
      <sheetName val="Client_Ref_Copy7"/>
      <sheetName val="Bill_Summary7"/>
      <sheetName val="CP_Fittings7"/>
      <sheetName val="DC_Backup7"/>
      <sheetName val="Summary_M_Sheet17"/>
      <sheetName val="GI_pipe7"/>
      <sheetName val="SPS_DETAIL7"/>
      <sheetName val="Works_-_Quote_Sheet7"/>
      <sheetName val="Fill_this_out_first___7"/>
      <sheetName val="Back up"/>
      <sheetName val="선수금"/>
      <sheetName val="seT"/>
      <sheetName val="Reinforcement"/>
      <sheetName val="Pilling_24"/>
      <sheetName val="GF Column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monitoring-breakup Feb02"/>
      <sheetName val="R20_R30_work"/>
      <sheetName val="PA-_Consutant_"/>
      <sheetName val="Materials_Cost"/>
      <sheetName val="970121_fee_rates"/>
      <sheetName val="Kurkumbh_BOQ"/>
      <sheetName val="PPA_Summary"/>
      <sheetName val="Tax_Invoice"/>
      <sheetName val="INDIGINEOUS_ITEMS_"/>
      <sheetName val="PointNo_5"/>
      <sheetName val="monitoring-breakup_Feb02"/>
      <sheetName val="PA-_Consutant_1"/>
      <sheetName val="Materials_Cost1"/>
      <sheetName val="970121_fee_rates1"/>
      <sheetName val="Kurkumbh_BOQ1"/>
      <sheetName val="BOQ_(2)1"/>
      <sheetName val="Civil_Boq1"/>
      <sheetName val="Form_61"/>
      <sheetName val="PPA_Summary1"/>
      <sheetName val="Tax_Invoice1"/>
      <sheetName val="INDIGINEOUS_ITEMS_1"/>
      <sheetName val="PointNo_51"/>
      <sheetName val="monitoring-breakup_Feb021"/>
      <sheetName val="PA-_Consutant_2"/>
      <sheetName val="Materials_Cost2"/>
      <sheetName val="970121_fee_rates2"/>
      <sheetName val="Kurkumbh_BOQ2"/>
      <sheetName val="BOQ_(2)2"/>
      <sheetName val="MASTER_RATE_ANALYSIS2"/>
      <sheetName val="Civil_Boq2"/>
      <sheetName val="Form_62"/>
      <sheetName val="PPA_Summary2"/>
      <sheetName val="Tax_Invoice2"/>
      <sheetName val="INDIGINEOUS_ITEMS_2"/>
      <sheetName val="PointNo_52"/>
      <sheetName val="monitoring-breakup_Feb022"/>
      <sheetName val="PA-_Consutant_3"/>
      <sheetName val="Materials_Cost3"/>
      <sheetName val="970121_fee_rates3"/>
      <sheetName val="Kurkumbh_BOQ3"/>
      <sheetName val="BOQ_(2)3"/>
      <sheetName val="MASTER_RATE_ANALYSIS3"/>
      <sheetName val="Civil_Boq3"/>
      <sheetName val="Form_63"/>
      <sheetName val="PPA_Summary3"/>
      <sheetName val="Tax_Invoice3"/>
      <sheetName val="INDIGINEOUS_ITEMS_3"/>
      <sheetName val="PointNo_53"/>
      <sheetName val="monitoring-breakup_Feb023"/>
      <sheetName val="PA-_Consutant_4"/>
      <sheetName val="Materials_Cost4"/>
      <sheetName val="970121_fee_rates4"/>
      <sheetName val="Kurkumbh_BOQ4"/>
      <sheetName val="BOQ_(2)4"/>
      <sheetName val="MASTER_RATE_ANALYSIS4"/>
      <sheetName val="Civil_Boq4"/>
      <sheetName val="Form_64"/>
      <sheetName val="PPA_Summary4"/>
      <sheetName val="Tax_Invoice4"/>
      <sheetName val="INDIGINEOUS_ITEMS_4"/>
      <sheetName val="PointNo_54"/>
      <sheetName val="monitoring-breakup_Feb024"/>
      <sheetName val="PA-_Consutant_5"/>
      <sheetName val="Materials_Cost5"/>
      <sheetName val="970121_fee_rates5"/>
      <sheetName val="Kurkumbh_BOQ5"/>
      <sheetName val="BOQ_(2)5"/>
      <sheetName val="MASTER_RATE_ANALYSIS5"/>
      <sheetName val="Civil_Boq5"/>
      <sheetName val="Form_65"/>
      <sheetName val="PPA_Summary5"/>
      <sheetName val="Tax_Invoice5"/>
      <sheetName val="INDIGINEOUS_ITEMS_5"/>
      <sheetName val="PointNo_55"/>
      <sheetName val="monitoring-breakup_Feb025"/>
      <sheetName val="PA-_Consutant_6"/>
      <sheetName val="Materials_Cost6"/>
      <sheetName val="970121_fee_rates6"/>
      <sheetName val="Kurkumbh_BOQ6"/>
      <sheetName val="BOQ_(2)6"/>
      <sheetName val="MASTER_RATE_ANALYSIS6"/>
      <sheetName val="Civil_Boq6"/>
      <sheetName val="Form_66"/>
      <sheetName val="PPA_Summary6"/>
      <sheetName val="Tax_Invoice6"/>
      <sheetName val="INDIGINEOUS_ITEMS_6"/>
      <sheetName val="PointNo_56"/>
      <sheetName val="monitoring-breakup_Feb026"/>
      <sheetName val="rev.02"/>
      <sheetName val="CIVIL WORK PLAN-13-14"/>
      <sheetName val="WORK SUMMERY "/>
      <sheetName val="MEP DETAIL"/>
      <sheetName val="Abs "/>
      <sheetName val="Tower Wise"/>
      <sheetName val="manpower backup Nov'16"/>
      <sheetName val="Abs-Mantri Centrium"/>
      <sheetName val="Mantri Centrium"/>
      <sheetName val="India F_S Template"/>
      <sheetName val="TOWER A"/>
      <sheetName val="Measurements"/>
      <sheetName val="Ceilings"/>
      <sheetName val="ACAD Finishes"/>
      <sheetName val="Site Details"/>
      <sheetName val="Chair"/>
      <sheetName val="Site Area Statement"/>
      <sheetName val="Pile"/>
      <sheetName val="Materials Cost(PCC)"/>
      <sheetName val="beam-reinft-machine rm"/>
      <sheetName val="MPR"/>
      <sheetName val="Mix Design"/>
      <sheetName val="std-rates"/>
      <sheetName val="31Oct05 INDIA Capital Template "/>
      <sheetName val="India_F_S_Template"/>
      <sheetName val="TOWER_A"/>
      <sheetName val="ACAD_Finishes"/>
      <sheetName val="Site_Details"/>
      <sheetName val="Site_Area_Statement"/>
      <sheetName val="Materials_Cost(PCC)"/>
      <sheetName val="beam-reinft-machine_rm"/>
      <sheetName val="Mix_Design"/>
      <sheetName val="final_abstract"/>
      <sheetName val="31Oct05_INDIA_Capital_Template_"/>
      <sheetName val="foot-slab reinft"/>
      <sheetName val="Keyword"/>
      <sheetName val="Summary_Local"/>
      <sheetName val="Ins &amp; Bonds"/>
      <sheetName val="Site facilities"/>
      <sheetName val="Clients Requirements"/>
      <sheetName val="매크로"/>
      <sheetName val="India_F_S_Template1"/>
      <sheetName val="TOWER_A1"/>
      <sheetName val="ACAD_Finishes1"/>
      <sheetName val="Site_Details1"/>
      <sheetName val="Site_Area_Statement1"/>
      <sheetName val="Materials_Cost(PCC)1"/>
      <sheetName val="beam-reinft-machine_rm1"/>
      <sheetName val="Mix_Design1"/>
      <sheetName val="final_abstract1"/>
      <sheetName val="31Oct05_INDIA_Capital_Template1"/>
      <sheetName val="beam-reinft-IIInd_floor1"/>
      <sheetName val="India_F_S_Template2"/>
      <sheetName val="TOWER_A2"/>
      <sheetName val="ACAD_Finishes2"/>
      <sheetName val="Site_Details2"/>
      <sheetName val="Site_Area_Statement2"/>
      <sheetName val="Materials_Cost(PCC)2"/>
      <sheetName val="beam-reinft-machine_rm2"/>
      <sheetName val="Mix_Design2"/>
      <sheetName val="final_abstract2"/>
      <sheetName val="31Oct05_INDIA_Capital_Template2"/>
      <sheetName val="beam-reinft-IIInd_floor2"/>
      <sheetName val="India_F_S_Template3"/>
      <sheetName val="TOWER_A3"/>
      <sheetName val="ACAD_Finishes3"/>
      <sheetName val="Site_Details3"/>
      <sheetName val="Site_Area_Statement3"/>
      <sheetName val="Materials_Cost(PCC)3"/>
      <sheetName val="beam-reinft-machine_rm3"/>
      <sheetName val="Mix_Design3"/>
      <sheetName val="final_abstract3"/>
      <sheetName val="31Oct05_INDIA_Capital_Template3"/>
      <sheetName val="beam-reinft-IIInd_floor3"/>
      <sheetName val="India_F_S_Template4"/>
      <sheetName val="TOWER_A4"/>
      <sheetName val="ACAD_Finishes4"/>
      <sheetName val="Site_Details4"/>
      <sheetName val="Site_Area_Statement4"/>
      <sheetName val="Materials_Cost(PCC)4"/>
      <sheetName val="beam-reinft-machine_rm4"/>
      <sheetName val="Mix_Design4"/>
      <sheetName val="final_abstract4"/>
      <sheetName val="31Oct05_INDIA_Capital_Template4"/>
      <sheetName val="beam-reinft-IIInd_floor4"/>
      <sheetName val="Abstract_(2)"/>
      <sheetName val="India_F_S_Template5"/>
      <sheetName val="TOWER_A5"/>
      <sheetName val="ACAD_Finishes5"/>
      <sheetName val="Site_Details5"/>
      <sheetName val="Site_Area_Statement5"/>
      <sheetName val="Materials_Cost(PCC)5"/>
      <sheetName val="beam-reinft-machine_rm5"/>
      <sheetName val="Mix_Design5"/>
      <sheetName val="final_abstract5"/>
      <sheetName val="31Oct05_INDIA_Capital_Template5"/>
      <sheetName val="beam-reinft-IIInd_floor5"/>
      <sheetName val="Abstract_(2)1"/>
      <sheetName val="India_F_S_Template6"/>
      <sheetName val="TOWER_A6"/>
      <sheetName val="ACAD_Finishes6"/>
      <sheetName val="Site_Details6"/>
      <sheetName val="Site_Area_Statement6"/>
      <sheetName val="Materials_Cost(PCC)6"/>
      <sheetName val="beam-reinft-machine_rm6"/>
      <sheetName val="Mix_Design6"/>
      <sheetName val="final_abstract6"/>
      <sheetName val="31Oct05_INDIA_Capital_Template6"/>
      <sheetName val="beam-reinft-IIInd_floor6"/>
      <sheetName val="Abstract_(2)2"/>
      <sheetName val="Varthur 1"/>
      <sheetName val="Full Estimate Summary"/>
      <sheetName val="FOH Works"/>
      <sheetName val="Boiler_TG"/>
      <sheetName val=" B3"/>
      <sheetName val="Civil Chart"/>
      <sheetName val="Overall - Chart"/>
      <sheetName val="Benchmark"/>
      <sheetName val="Ext walls"/>
      <sheetName val="Unit costs"/>
      <sheetName val="Summary budgets"/>
      <sheetName val="Trade Contractors budgets"/>
      <sheetName val="SGL"/>
      <sheetName val="SPLIT"/>
      <sheetName val="Rate analysis_bmrc"/>
      <sheetName val="MG"/>
      <sheetName val="Labour_&amp;_Plant"/>
      <sheetName val="Lead_Statement"/>
      <sheetName val="DIR_USED_ITEMS"/>
      <sheetName val="Rate_analysis_bmrc"/>
      <sheetName val="Labour_&amp;_Plant2"/>
      <sheetName val="Lead_Statement2"/>
      <sheetName val="DIR_USED_ITEMS2"/>
      <sheetName val="Rate_analysis_bmrc2"/>
      <sheetName val="Labour_&amp;_Plant1"/>
      <sheetName val="Lead_Statement1"/>
      <sheetName val="DIR_USED_ITEMS1"/>
      <sheetName val="Rate_analysis_bmrc1"/>
      <sheetName val="Labour_&amp;_Plant3"/>
      <sheetName val="Lead_Statement3"/>
      <sheetName val="DIR_USED_ITEMS3"/>
      <sheetName val="Rate_analysis_bmrc3"/>
      <sheetName val="Labour_&amp;_Plant4"/>
      <sheetName val="Lead_Statement4"/>
      <sheetName val="DIR_USED_ITEMS4"/>
      <sheetName val="Rate_analysis_bmrc4"/>
      <sheetName val="Labour_&amp;_Plant5"/>
      <sheetName val="Lead_Statement5"/>
      <sheetName val="DIR_USED_ITEMS5"/>
      <sheetName val="Rate_analysis_bmrc5"/>
      <sheetName val="Labour_&amp;_Plant6"/>
      <sheetName val="Lead_Statement6"/>
      <sheetName val="DIR_USED_ITEMS6"/>
      <sheetName val="Rate_analysis_bmrc6"/>
      <sheetName val="Labour_&amp;_Plant7"/>
      <sheetName val="Materials_Cost7"/>
      <sheetName val="Lead_Statement7"/>
      <sheetName val="DIR_USED_ITEMS7"/>
      <sheetName val="Materials_Cost(PCC)7"/>
      <sheetName val="Rate_analysis_bmrc7"/>
      <sheetName val="Labour_&amp;_Plant8"/>
      <sheetName val="Materials_Cost8"/>
      <sheetName val="Lead_Statement8"/>
      <sheetName val="DIR_USED_ITEMS8"/>
      <sheetName val="Materials_Cost(PCC)8"/>
      <sheetName val="Rate_analysis_bmrc8"/>
      <sheetName val="Labour_&amp;_Plant14"/>
      <sheetName val="Materials_Cost14"/>
      <sheetName val="Lead_Statement14"/>
      <sheetName val="DIR_USED_ITEMS14"/>
      <sheetName val="Materials_Cost(PCC)14"/>
      <sheetName val="Rate_analysis_bmrc14"/>
      <sheetName val="Labour_&amp;_Plant10"/>
      <sheetName val="Materials_Cost10"/>
      <sheetName val="Lead_Statement10"/>
      <sheetName val="DIR_USED_ITEMS10"/>
      <sheetName val="Materials_Cost(PCC)10"/>
      <sheetName val="Rate_analysis_bmrc10"/>
      <sheetName val="Labour_&amp;_Plant9"/>
      <sheetName val="Materials_Cost9"/>
      <sheetName val="Lead_Statement9"/>
      <sheetName val="DIR_USED_ITEMS9"/>
      <sheetName val="Materials_Cost(PCC)9"/>
      <sheetName val="Rate_analysis_bmrc9"/>
      <sheetName val="Labour_&amp;_Plant11"/>
      <sheetName val="Materials_Cost11"/>
      <sheetName val="Lead_Statement11"/>
      <sheetName val="DIR_USED_ITEMS11"/>
      <sheetName val="Materials_Cost(PCC)11"/>
      <sheetName val="Rate_analysis_bmrc11"/>
      <sheetName val="Labour_&amp;_Plant12"/>
      <sheetName val="Materials_Cost12"/>
      <sheetName val="Lead_Statement12"/>
      <sheetName val="DIR_USED_ITEMS12"/>
      <sheetName val="Materials_Cost(PCC)12"/>
      <sheetName val="Rate_analysis_bmrc12"/>
      <sheetName val="Labour_&amp;_Plant13"/>
      <sheetName val="Materials_Cost13"/>
      <sheetName val="Lead_Statement13"/>
      <sheetName val="DIR_USED_ITEMS13"/>
      <sheetName val="Materials_Cost(PCC)13"/>
      <sheetName val="Rate_analysis_bmrc13"/>
      <sheetName val="Labour_&amp;_Plant20"/>
      <sheetName val="Materials_Cost20"/>
      <sheetName val="Lead_Statement20"/>
      <sheetName val="DIR_USED_ITEMS20"/>
      <sheetName val="Materials_Cost(PCC)20"/>
      <sheetName val="Rate_analysis_bmrc20"/>
      <sheetName val="Labour_&amp;_Plant15"/>
      <sheetName val="Materials_Cost15"/>
      <sheetName val="Lead_Statement15"/>
      <sheetName val="DIR_USED_ITEMS15"/>
      <sheetName val="Materials_Cost(PCC)15"/>
      <sheetName val="Rate_analysis_bmrc15"/>
      <sheetName val="Labour_&amp;_Plant16"/>
      <sheetName val="Materials_Cost16"/>
      <sheetName val="Lead_Statement16"/>
      <sheetName val="DIR_USED_ITEMS16"/>
      <sheetName val="Materials_Cost(PCC)16"/>
      <sheetName val="Rate_analysis_bmrc16"/>
      <sheetName val="Labour_&amp;_Plant17"/>
      <sheetName val="Materials_Cost17"/>
      <sheetName val="Lead_Statement17"/>
      <sheetName val="DIR_USED_ITEMS17"/>
      <sheetName val="Materials_Cost(PCC)17"/>
      <sheetName val="Rate_analysis_bmrc17"/>
      <sheetName val="Labour_&amp;_Plant18"/>
      <sheetName val="Materials_Cost18"/>
      <sheetName val="Lead_Statement18"/>
      <sheetName val="DIR_USED_ITEMS18"/>
      <sheetName val="Materials_Cost(PCC)18"/>
      <sheetName val="Rate_analysis_bmrc18"/>
      <sheetName val="Labour_&amp;_Plant19"/>
      <sheetName val="Materials_Cost19"/>
      <sheetName val="Lead_Statement19"/>
      <sheetName val="DIR_USED_ITEMS19"/>
      <sheetName val="Materials_Cost(PCC)19"/>
      <sheetName val="Rate_analysis_bmrc19"/>
      <sheetName val="Labour_&amp;_Plant21"/>
      <sheetName val="Materials_Cost21"/>
      <sheetName val="Lead_Statement21"/>
      <sheetName val="DIR_USED_ITEMS21"/>
      <sheetName val="Materials_Cost(PCC)21"/>
      <sheetName val="Rate_analysis_bmrc21"/>
      <sheetName val="Labour_&amp;_Plant22"/>
      <sheetName val="Materials_Cost22"/>
      <sheetName val="Lead_Statement22"/>
      <sheetName val="DIR_USED_ITEMS22"/>
      <sheetName val="Materials_Cost(PCC)22"/>
      <sheetName val="Rate_analysis_bmrc22"/>
      <sheetName val="Labour_&amp;_Plant23"/>
      <sheetName val="Materials_Cost23"/>
      <sheetName val="Lead_Statement23"/>
      <sheetName val="DIR_USED_ITEMS23"/>
      <sheetName val="Materials_Cost(PCC)23"/>
      <sheetName val="Rate_analysis_bmrc23"/>
      <sheetName val="Labour_&amp;_Plant24"/>
      <sheetName val="Materials_Cost24"/>
      <sheetName val="Lead_Statement24"/>
      <sheetName val="DIR_USED_ITEMS24"/>
      <sheetName val="Materials_Cost(PCC)24"/>
      <sheetName val="Rate_analysis_bmrc24"/>
      <sheetName val="CPIPE"/>
      <sheetName val="Stress Calculation"/>
      <sheetName val="SCurv (3)"/>
      <sheetName val="GN-ST-06(2)(Design Sheet-Ruled)"/>
      <sheetName val="Deprec."/>
      <sheetName val="SC-E-02-03"/>
      <sheetName val="TB-JUNE-2003-18.7.03"/>
      <sheetName val="Detail In Door Stad"/>
      <sheetName val="Inc.St.-Link"/>
      <sheetName val="para"/>
      <sheetName val="kppl pl"/>
      <sheetName val="d-safe DELUXE"/>
      <sheetName val="basic-data"/>
      <sheetName val="17sept"/>
      <sheetName val="A.O.R."/>
      <sheetName val="Road- Ex-soil"/>
      <sheetName val="Road.lvl"/>
      <sheetName val="Road- Filling"/>
      <sheetName val="Curb stone and cwall "/>
      <sheetName val="filling 75 mm"/>
      <sheetName val="Road Soling"/>
      <sheetName val="Road -WBM 1"/>
      <sheetName val="Road - WBM 2"/>
      <sheetName val="Road - PCC"/>
      <sheetName val="Road - Kerb stone"/>
      <sheetName val="Road -BM1"/>
      <sheetName val="Road -BM2"/>
      <sheetName val="F Bill - Road"/>
      <sheetName val="BOQ Distribution"/>
      <sheetName val="cubes_M20"/>
      <sheetName val="Advise 40% Balance 4th RA"/>
      <sheetName val="Advise 60% Adhoc 4th RA"/>
      <sheetName val="num-word (Service Tax)"/>
      <sheetName val="num-word (Tax Top)"/>
      <sheetName val="Advice "/>
      <sheetName val="ADVICE"/>
      <sheetName val="advice 100%"/>
      <sheetName val="WO STEEL"/>
      <sheetName val="wo celling plaster"/>
      <sheetName val="wo celling plaster 12mm"/>
      <sheetName val="wo waterproofing"/>
      <sheetName val="WO ARCHITRAVE"/>
      <sheetName val="wo external plaster"/>
      <sheetName val="WO LANDSCAPE "/>
      <sheetName val="WO GRANITE FACIA"/>
      <sheetName val="wo 9&quot; brick work"/>
      <sheetName val="wo 4.5&quot; brick work"/>
      <sheetName val="WO mica laminated sheet"/>
      <sheetName val="CUMMULATIVE SUMMARY"/>
      <sheetName val="Cement cons-main BOQ"/>
      <sheetName val="WIP-STEEl2"/>
      <sheetName val="Cement Cons Extra item-WIP"/>
      <sheetName val="deviation letter CAR"/>
      <sheetName val="SUMMARY-TOWER A1"/>
      <sheetName val="SUMMARY-TOWER A2"/>
      <sheetName val="SUMMARY-TOWER B1 TO B6"/>
      <sheetName val="LANSCAPE FOR TRIMIX HARDNER"/>
      <sheetName val="TREMIX IN STILT"/>
      <sheetName val="TREMIX IN PARKING"/>
      <sheetName val="TREMIX ON ROAD"/>
      <sheetName val="TREMIX IN STILT T-B4 &amp; B5"/>
      <sheetName val="trimix"/>
      <sheetName val="Dressing"/>
      <sheetName val="STONE CHAMPERING"/>
      <sheetName val="MEASUREMENTS OF TOWER A-1"/>
      <sheetName val="MEASUREMENTS OF TOWER A-2"/>
      <sheetName val="MEASUREMENTS OF TOWERS B1-B6"/>
      <sheetName val="ALL TOWER PROG"/>
      <sheetName val="BBS TRIMIX FLOORING"/>
      <sheetName val="LANSCAPE AND NON TOWER"/>
      <sheetName val="TREMIX  STEEL"/>
      <sheetName val="NON-TOWER WATER TANK"/>
      <sheetName val="MACHINE ROOM &amp; WT PLASTER &amp;PVC "/>
      <sheetName val="WO Ceramic tiles"/>
      <sheetName val="EXTERNAL PLASTER OVER TERRACE"/>
      <sheetName val="CHICKEN WIRE MESH"/>
      <sheetName val="MB SHEET ITEM NO. 9"/>
      <sheetName val="MB Sheet Item No. 7"/>
      <sheetName val="MB Sheet Item No. 1(T-A1-A2)"/>
      <sheetName val="MB Sheet Item No. 13(T-B1-B6 (2"/>
      <sheetName val="MB Sheet Item No. 4.1"/>
      <sheetName val="Annexurre-1"/>
      <sheetName val="Toilet Water- Proofing(A1 &amp; A2 "/>
      <sheetName val="pur.tender"/>
      <sheetName val="EMD "/>
      <sheetName val="Scrutiny"/>
      <sheetName val="A.O.R. (2)"/>
      <sheetName val="formwork (2)"/>
      <sheetName val="A_O_R_"/>
      <sheetName val="Consum"/>
      <sheetName val="Package-2"/>
      <sheetName val="sheeet7"/>
      <sheetName val="Dayworks Bill"/>
      <sheetName val="Bills of Quantities"/>
      <sheetName val="pur_tender"/>
      <sheetName val="EMD_"/>
      <sheetName val="Rate_List"/>
      <sheetName val="A_O_R__(2)"/>
      <sheetName val="A_O_R_1"/>
      <sheetName val="formwork_(2)"/>
      <sheetName val="Package-2 S-curve"/>
      <sheetName val="Measurment"/>
      <sheetName val="MPR_PA_1"/>
      <sheetName val="OH's"/>
      <sheetName val="BOQ P-N"/>
      <sheetName val="Site Plan"/>
      <sheetName val="Elect"/>
      <sheetName val="DPR BOQ"/>
      <sheetName val="DPR Rates"/>
      <sheetName val="Highways BOQ"/>
      <sheetName val="Structures BOQ"/>
      <sheetName val="Cover Drain"/>
      <sheetName val="hyd stm Aitpamula sector final"/>
      <sheetName val="hyd stm Inupamula sector final"/>
      <sheetName val="Detailed cum Abstract Estimate"/>
      <sheetName val="segments-details"/>
      <sheetName val="  ¢_x0002_&amp;_x0000__x0000__x0000_ú5#_x0000__x0000__x0000__x0000__x0000__x0000__x0000_"/>
      <sheetName val="Burugupally"/>
      <sheetName val="Specification_2"/>
      <sheetName val="Abs N"/>
      <sheetName val="Abs N Comp"/>
      <sheetName val="Gen Abstract"/>
      <sheetName val="Abs COMP"/>
      <sheetName val="Abstract Snctnd"/>
      <sheetName val="Abs Wrkng Part A"/>
      <sheetName val="Abs Wrkng Part A COMP"/>
      <sheetName val="Abs Wrkng Part B"/>
      <sheetName val="OHSR-1 DI"/>
      <sheetName val="Rate Calc-1"/>
      <sheetName val="10.OHSR-2"/>
      <sheetName val="11.Rate Cal-2"/>
      <sheetName val="OHSR-3 CI"/>
      <sheetName val="Rate Cal-3"/>
      <sheetName val="Dist Network_HDPE"/>
      <sheetName val="OFC"/>
      <sheetName val="House Hold"/>
      <sheetName val="VC-80"/>
      <sheetName val="VC-200"/>
      <sheetName val="LEAD 2016-17"/>
      <sheetName val="SSR 16-17"/>
      <sheetName val="CC Road &amp; manhole Data"/>
      <sheetName val="water soft data"/>
      <sheetName val="PVC DATA General"/>
      <sheetName val="ew CC Portion"/>
      <sheetName val="PVC DATA CC"/>
      <sheetName val="HDPE DATA  General"/>
      <sheetName val="HDPE DATA CC"/>
      <sheetName val="OHSR "/>
      <sheetName val="CI Verticals"/>
      <sheetName val="OHSR (3)"/>
      <sheetName val="CI (3)"/>
      <sheetName val="PVC Specials"/>
      <sheetName val="CC Data"/>
      <sheetName val="Pipe line   (2)"/>
      <sheetName val="Peerya thanda"/>
      <sheetName val="JALUBAITHANDA"/>
      <sheetName val="OHSR-1 DI Wrkng"/>
      <sheetName val="OHSR-1 DI Comp"/>
      <sheetName val="Dist Network PVC"/>
      <sheetName val="Dist Network PVC W"/>
      <sheetName val="Dist Network PVC Comp"/>
      <sheetName val="DN ADD"/>
      <sheetName val="DN ADD Comp"/>
      <sheetName val="85 COLUMNS"/>
      <sheetName val="VC-450"/>
      <sheetName val="OFC data"/>
      <sheetName val="18.Repaires"/>
      <sheetName val="Hydruli stmnt"/>
      <sheetName val="cc Refilling"/>
      <sheetName val="epa copy"/>
      <sheetName val="for est"/>
      <sheetName val="4.Schools Data"/>
      <sheetName val="Requisition-Prof"/>
      <sheetName val="maheswari"/>
      <sheetName val="New"/>
      <sheetName val="01.06.17 Final"/>
      <sheetName val="Doma-HDPE"/>
      <sheetName val="Lepakshi"/>
      <sheetName val="Ann to SO"/>
      <sheetName val="SO"/>
      <sheetName val="WS-Pop"/>
      <sheetName val="Proforma VI"/>
      <sheetName val="Proforma-I"/>
      <sheetName val="Proforma _II"/>
      <sheetName val="Seg-KL"/>
      <sheetName val="Const-KL"/>
      <sheetName val="SPR"/>
      <sheetName val="Distri"/>
      <sheetName val="Distri Comp"/>
      <sheetName val="ofc "/>
      <sheetName val="Ofc Comp"/>
      <sheetName val="HHC"/>
      <sheetName val="HHC COMP"/>
      <sheetName val="Ohsr"/>
      <sheetName val="Ohsr Comp"/>
      <sheetName val="PH 16x6"/>
      <sheetName val="PH 12x6"/>
      <sheetName val="RR TGA"/>
      <sheetName val="P -ABS"/>
      <sheetName val="S-ABS"/>
      <sheetName val="Habs List"/>
      <sheetName val="P - Designs"/>
      <sheetName val="S - Designs"/>
      <sheetName val="P - HY ST PM"/>
      <sheetName val="P - HY ST GM"/>
      <sheetName val="S - HY ST PM"/>
      <sheetName val="S - HY ST GM"/>
      <sheetName val="P - EST PM"/>
      <sheetName val="P - EST GM"/>
      <sheetName val="S - EST - GM"/>
      <sheetName val="S - EST - PM"/>
      <sheetName val="Statement"/>
      <sheetName val="PV_S_GM"/>
      <sheetName val="BOQ PM"/>
      <sheetName val="PM-BOQ"/>
      <sheetName val="GM-BOQ"/>
      <sheetName val="BOQ GM"/>
      <sheetName val="Existing"/>
      <sheetName val="Structures"/>
      <sheetName val="VALVE"/>
      <sheetName val="Pipelines"/>
      <sheetName val="Contents (2)"/>
      <sheetName val="Mandals List"/>
      <sheetName val="Blasting data"/>
      <sheetName val="sluice-BWSCP-MS above 1000 pipe"/>
      <sheetName val="ESSR"/>
      <sheetName val="LeadE"/>
      <sheetName val="Data- FinalE "/>
      <sheetName val="100 KL SUMP (MAIN SHEET)"/>
      <sheetName val="Comp "/>
      <sheetName val="100 KL SUMP GST"/>
      <sheetName val="DI Vert-Tax"/>
      <sheetName val="100 KL SUMP POL"/>
      <sheetName val="2O KL SUMP COMP"/>
      <sheetName val="Steel Variation"/>
      <sheetName val="Steel POL"/>
      <sheetName val="cement variation"/>
      <sheetName val="Seginorge"/>
      <sheetName val="POL Data"/>
      <sheetName val="Cement Steel rates"/>
      <sheetName val="DI gate-DI"/>
      <sheetName val="DIgate_PVC "/>
      <sheetName val="Line_Est"/>
      <sheetName val="TS memo"/>
      <sheetName val="abs road"/>
      <sheetName val="Abs CD"/>
      <sheetName val="2R 800"/>
      <sheetName val="mlead"/>
      <sheetName val="YELLAREDDY HS"/>
      <sheetName val="Comparative statement (2)"/>
      <sheetName val="BNS PUMP SET"/>
      <sheetName val="Ylrdy PUMP SET "/>
      <sheetName val="Pumpsets"/>
      <sheetName val="Yellareddy HS final"/>
      <sheetName val="BPT 1"/>
      <sheetName val="BPT 2"/>
      <sheetName val="main trunk"/>
      <sheetName val="seconadry trunk"/>
      <sheetName val="NRGPT Abstract"/>
      <sheetName val="YLRD"/>
      <sheetName val="LNGPT"/>
      <sheetName val="Ylrdy Abstract"/>
      <sheetName val="GO 24"/>
      <sheetName val="YLR OHSR"/>
      <sheetName val="YLR PIPE"/>
      <sheetName val="TADWAI OHSR"/>
      <sheetName val="TADWAI PIPE"/>
      <sheetName val="YLR"/>
      <sheetName val="NRPT"/>
      <sheetName val="GDRI&amp;SSN"/>
      <sheetName val="LPT"/>
      <sheetName val="TDW"/>
      <sheetName val="Ngpet Agmt PL Details"/>
      <sheetName val="heading"/>
      <sheetName val="O&amp;M-Abstrat-2018-19"/>
      <sheetName val="Agmt-model-staff-2018-19"/>
      <sheetName val="Est-JLPR-(Apr  to june -19) "/>
      <sheetName val="O&amp;M-Abstrat-(Apr-june_19)"/>
      <sheetName val="Data-O&amp;M Staff-2019-20"/>
      <sheetName val="Est-JLPR-(April to june- 2109)"/>
      <sheetName val="Est-30-Argul(April to June-19)"/>
      <sheetName val="Est-30-Mallanna-(Apr to jun-19)"/>
      <sheetName val="Est-60-Argul-(Apr-jun-19)"/>
      <sheetName val="Est-40-Indalwa-(apr- june -19)"/>
      <sheetName val="Est-40-MallannaGu(Apr-jun-19)"/>
      <sheetName val="staff-pattern-SRSP-Balkonda"/>
      <sheetName val="Staff Pattern E &amp; M IHP"/>
      <sheetName val="Staff Pattern E &amp; M Raghava"/>
      <sheetName val="Chemicals calculation"/>
      <sheetName val="Electricity Bills"/>
      <sheetName val="old-Electricity "/>
      <sheetName val="Exist pipe line-JLPR"/>
      <sheetName val="Exist pipe line-60Argul"/>
      <sheetName val="Existing pipe line-30-Argul"/>
      <sheetName val="Existing pipe line"/>
      <sheetName val="technical-30MLD Mallanna"/>
      <sheetName val="Pop-Mallanan gutta"/>
      <sheetName val="CPHEEO"/>
      <sheetName val="specification-sdpt"/>
      <sheetName val="FUEL RATES"/>
      <sheetName val="BOCE RATE"/>
      <sheetName val="Cement,STEEL ETC Rates"/>
      <sheetName val="WE"/>
      <sheetName val="300 mm di Makloor"/>
      <sheetName val="GST &amp; POL estimate"/>
      <sheetName val="CEMENT - PV"/>
      <sheetName val="CRates"/>
      <sheetName val="Steel &amp; PV"/>
      <sheetName val="AS PER MB STEEL"/>
      <sheetName val="MS Door"/>
      <sheetName val="rivettment "/>
      <sheetName val="ET Tax Rates"/>
      <sheetName val="Chequred Plate"/>
      <sheetName val="DI pecials"/>
      <sheetName val="PE- DI V"/>
      <sheetName val="Structural Steel PV"/>
      <sheetName val="Structural Steel Paint"/>
      <sheetName val="Thrust blocks A,N,M,J"/>
      <sheetName val="SIGNORAGE"/>
      <sheetName val="1.cement variation (20)"/>
      <sheetName val="GST POL ESTIMATE"/>
      <sheetName val="50KL-GST"/>
      <sheetName val="3.Steel POL (31)"/>
      <sheetName val="4.GST &amp; POL ESTI (35)"/>
      <sheetName val="5.Seign (18)"/>
      <sheetName val="Comparision "/>
      <sheetName val="Suppli Agt "/>
      <sheetName val="Rev floor  "/>
      <sheetName val="VALVES PN1.6"/>
      <sheetName val="LEAD STATEMENT-2010-11"/>
      <sheetName val="Data-2010-11"/>
      <sheetName val="CI Specials (2010-11) "/>
      <sheetName val="elsr"/>
      <sheetName val="Earth Final Rate"/>
      <sheetName val="Pipe trench"/>
      <sheetName val="Pipes &amp; Valves"/>
      <sheetName val="ANAL-PUMP HOUSE"/>
      <sheetName val="LMP+Loadings"/>
      <sheetName val="BoQ Plan"/>
      <sheetName val="Cash-Inflow"/>
      <sheetName val="Cash-OutFlow"/>
      <sheetName val="Cash Flow-With RM"/>
      <sheetName val="Cash Flow-With out RM"/>
      <sheetName val="Mech Datas 16-17 on 7-2-17"/>
      <sheetName val="Instrumentation (2)"/>
      <sheetName val="Mech Datas 16-17final on 8-2-17"/>
      <sheetName val="Butterfly Valves PN1.0"/>
      <sheetName val="Butterfly Valves PN2.5 (2)"/>
      <sheetName val="MS pipes &amp; MS Manifold 6mm"/>
      <sheetName val="Pump data"/>
      <sheetName val="MS pipes &amp; MS Manifold 8mm"/>
      <sheetName val="MS pipes &amp; MS Manifold 10mm"/>
      <sheetName val="MS pipes &amp; MS Manifold 12mm"/>
      <sheetName val="CRANES"/>
      <sheetName val="11 KV Electrical datas  Correct"/>
      <sheetName val="DE watering"/>
      <sheetName val="Addagutta OHBR"/>
      <sheetName val="Addagutta GLBR"/>
      <sheetName val="Addagutta OHBR Data"/>
      <sheetName val="Kakkireni"/>
      <sheetName val="Addagutta GLBR Data"/>
      <sheetName val="Kakkireni GLBR Data"/>
      <sheetName val="wh_data"/>
      <sheetName val="wh_data_R"/>
      <sheetName val="BWSCPlt"/>
      <sheetName val="PSC REVISED"/>
      <sheetName val="ELE "/>
      <sheetName val="CASH-FLOW"/>
      <sheetName val="LEVEL SHEET"/>
      <sheetName val="parametry"/>
      <sheetName val="Usage"/>
      <sheetName val="Common "/>
      <sheetName val="Front"/>
      <sheetName val="PDF Front"/>
      <sheetName val="Simple Letter"/>
      <sheetName val="Inside"/>
      <sheetName val="Inclusions"/>
      <sheetName val="Exclusions"/>
      <sheetName val="Overall Summary"/>
      <sheetName val="CSI Summary"/>
      <sheetName val="Section 1 Areas"/>
      <sheetName val="Section 1 Summary"/>
      <sheetName val="Section 1"/>
      <sheetName val="Section 2 Areas"/>
      <sheetName val="Section 2 Summary"/>
      <sheetName val="Section 2"/>
      <sheetName val="Section 3 Areas"/>
      <sheetName val="Section 3 Summary"/>
      <sheetName val="Section 3"/>
      <sheetName val="Section 4 Areas"/>
      <sheetName val="Section 4 Summary"/>
      <sheetName val="Section 4"/>
      <sheetName val="Section 5 Areas"/>
      <sheetName val="Section 5 Summary"/>
      <sheetName val="Section 5"/>
      <sheetName val="Sitework Areas"/>
      <sheetName val="Section 6 Areas"/>
      <sheetName val="Section 6 Summary"/>
      <sheetName val="Section 6"/>
      <sheetName val="Sitework Summary"/>
      <sheetName val="Sitework"/>
      <sheetName val="Alternates"/>
      <sheetName val="Comparison Summary"/>
      <sheetName val="Fill this out first___"/>
      <sheetName val="Salient Features"/>
      <sheetName val="LOI"/>
      <sheetName val="construction_schedule"/>
      <sheetName val="Offtop-Tender"/>
      <sheetName val="Offtop-Prestart"/>
      <sheetName val="SummaryIDC"/>
      <sheetName val="Items"/>
      <sheetName val="IDC.AHK "/>
      <sheetName val="Monthwise breakup"/>
      <sheetName val="Labourrate"/>
      <sheetName val="conanalysis"/>
      <sheetName val="ShuttAna"/>
      <sheetName val="Reinf Analy"/>
      <sheetName val="Power anal"/>
      <sheetName val="quality_obj"/>
      <sheetName val="cdAbst"/>
      <sheetName val="keymap"/>
      <sheetName val="F6pave"/>
      <sheetName val="F7hp900"/>
      <sheetName val="F7slb3m"/>
      <sheetName val="F7slb4m"/>
      <sheetName val="F8rate"/>
      <sheetName val="gen_abst"/>
      <sheetName val="data_new"/>
      <sheetName val="marking"/>
      <sheetName val="beams"/>
      <sheetName val="features"/>
      <sheetName val="c_wall"/>
      <sheetName val="mro_bldg"/>
      <sheetName val="mpp_bldg"/>
      <sheetName val="sanitory"/>
      <sheetName val="septic_tank"/>
      <sheetName val="electri"/>
      <sheetName val="data_sein"/>
      <sheetName val="win"/>
      <sheetName val="DET CD"/>
      <sheetName val="EST CD"/>
      <sheetName val="DET ROAD"/>
      <sheetName val="EST RAOD"/>
      <sheetName val="Part-B"/>
      <sheetName val="EWR"/>
      <sheetName val="RR"/>
      <sheetName val="BCR"/>
      <sheetName val="rainfall"/>
      <sheetName val="bundqty"/>
      <sheetName val="weir"/>
      <sheetName val="desig cd works"/>
      <sheetName val="est canal"/>
      <sheetName val="cd works"/>
      <sheetName val="Lead "/>
      <sheetName val="l.s bund"/>
      <sheetName val="LFcanal"/>
      <sheetName val="RFcanal"/>
      <sheetName val="qrmap"/>
      <sheetName val="Route Map"/>
      <sheetName val="Old drawings"/>
      <sheetName val="inspn"/>
      <sheetName val="certifc"/>
      <sheetName val="Regime"/>
      <sheetName val="weir heads (2)"/>
      <sheetName val="basicdata"/>
      <sheetName val="weir heads"/>
      <sheetName val="Data-abs"/>
      <sheetName val="pro-1"/>
      <sheetName val="Poforma-1"/>
      <sheetName val="Proforma-1A"/>
      <sheetName val="SEA"/>
      <sheetName val="Status of Seasonal bores (2)"/>
      <sheetName val="Status of Seasonal bores"/>
      <sheetName val="Sp 90 (3)"/>
      <sheetName val="Est 90"/>
      <sheetName val="Data 2013-14GHMC"/>
      <sheetName val="Key plan (2)"/>
      <sheetName val="mpp"/>
      <sheetName val=" 09.07.10 M顅ᎆ뤀ᨇ԰"/>
      <sheetName val="08.07.10헾】_x0005_"/>
      <sheetName val=" _x000a_¢_x0002_&amp;"/>
      <sheetName val="HDPE DATA General"/>
      <sheetName val="pipe_data"/>
      <sheetName val="Pipe line  "/>
      <sheetName val="OHSR (2)"/>
      <sheetName val="DI (2)"/>
      <sheetName val="OHSR 16-17"/>
      <sheetName val="sluice-PVC (2)"/>
      <sheetName val="PH Data EW"/>
      <sheetName val="old mandal wise (2)"/>
      <sheetName val="Habs2706_F"/>
      <sheetName val="old mandals"/>
      <sheetName val="checked"/>
      <sheetName val="HAb_Compare"/>
      <sheetName val="Mandal_compare"/>
      <sheetName val="old mandal wise"/>
      <sheetName val="new mandal wise"/>
      <sheetName val="Lead statement ss5"/>
      <sheetName val=" EST-IV"/>
      <sheetName val="Chakriyal"/>
      <sheetName val="Sorted"/>
      <sheetName val="Abstrctof culverts"/>
      <sheetName val="ga-4-6-6-7"/>
      <sheetName val="ga-2-5-4-6"/>
      <sheetName val="Ge Abs"/>
      <sheetName val="NOTE ON WORK"/>
      <sheetName val="wORKING ESTIMATE 4-6-6-7"/>
      <sheetName val="working estimate 2-5-4-6"/>
      <sheetName val="ls-3-4-6"/>
      <sheetName val="ABST-EST"/>
      <sheetName val="DETD-EST-1VT"/>
      <sheetName val="DETD-EST-ROAD DAM-1"/>
      <sheetName val="DETD-EST-ROAD DAM"/>
      <sheetName val="DETD-EST-2VT"/>
      <sheetName val="DETD-EST-3VT"/>
      <sheetName val="data-f"/>
      <sheetName val="LeadChart"/>
      <sheetName val="LEads-2.5-4-6"/>
      <sheetName val="Drg-3v"/>
      <sheetName val="Drg-2v"/>
      <sheetName val="Drg-1v"/>
      <sheetName val="Drg-raod dam"/>
      <sheetName val="MBTLead"/>
      <sheetName val="MRoadMap"/>
      <sheetName val="DESGN"/>
      <sheetName val="Spiral BPT"/>
      <sheetName val="BPT"/>
      <sheetName val="AbtractA"/>
      <sheetName val="PH Pothyreddipally Jn"/>
      <sheetName val="PH Antharam Jn"/>
      <sheetName val="PH-HW"/>
      <sheetName val="PH Kistapur thanda"/>
      <sheetName val="Abstract B"/>
      <sheetName val="sump Pallevampu Jn"/>
      <sheetName val="sump rect"/>
      <sheetName val="Rect sump at HW"/>
      <sheetName val="Wman Qrts"/>
      <sheetName val="30 KL GLBR"/>
      <sheetName val="20 kl GLBR Rahat Nagar"/>
      <sheetName val="20 KL GLBR Mendora"/>
      <sheetName val="GLBR- 60KL"/>
      <sheetName val="Sump -100 Kl"/>
      <sheetName val="80 KL GLSR Pallikonda"/>
      <sheetName val="GLSR-40KL"/>
      <sheetName val="10 KL Odder colony "/>
      <sheetName val="10 KL Choudu thanda"/>
      <sheetName val="10 KL Siddapally"/>
      <sheetName val="10 KL Baba Nagar colony"/>
      <sheetName val="10 KL Kotha thanda"/>
      <sheetName val="10 KL Patha thanda"/>
      <sheetName val="10 KL Gangarai"/>
      <sheetName val="10 KL Salimpur"/>
      <sheetName val="Sump -200KL"/>
      <sheetName val="Sump-150KL"/>
      <sheetName val="Sump-50Kl"/>
      <sheetName val="Sump-30 KL"/>
      <sheetName val="PH - Purnnanipet"/>
      <sheetName val="Sump-Nagampally thanda Jn"/>
      <sheetName val="spiral Kistapur"/>
      <sheetName val="OHBR Kistapur"/>
      <sheetName val="spiral Pallevampu Jn"/>
      <sheetName val="shaft-Pallevamou Jn"/>
      <sheetName val="GLBR"/>
      <sheetName val="spiral HW"/>
      <sheetName val="OHBR HW"/>
      <sheetName val="OHBR Pitlam"/>
      <sheetName val="Spiral Pitlam"/>
      <sheetName val="OHBR @ Mahabatpur"/>
      <sheetName val="BPT OHBR Siddapur"/>
      <sheetName val="Collection Well-girder"/>
      <sheetName val="BPTVelpur"/>
      <sheetName val="SAN"/>
      <sheetName val="OHSR Gokaram"/>
      <sheetName val="OHSR Puligilla"/>
      <sheetName val="OHBR Tummanapally"/>
      <sheetName val="Sp. Report"/>
      <sheetName val="TSmemo"/>
      <sheetName val="Rd.Data"/>
      <sheetName val="C.D.Data (Morth)"/>
      <sheetName val="Rd.Det.Est"/>
      <sheetName val="Gen.Abs."/>
      <sheetName val="Rd.abs.Est"/>
      <sheetName val="Abs.CDpipe"/>
      <sheetName val="Abs_vent&amp;pipe"/>
      <sheetName val="Abs_slab"/>
      <sheetName val="Abs.cc"/>
      <sheetName val="C.D.Abs.Est."/>
      <sheetName val="Abs_box"/>
      <sheetName val="Det. 1Rx800"/>
      <sheetName val="Det. 2Rx800"/>
      <sheetName val="Det. CC"/>
      <sheetName val="CD_DET_PIPE_1R"/>
      <sheetName val="Slab det est"/>
      <sheetName val="CD_DET_1CELL_BOX"/>
      <sheetName val="CD_DET_4CELL_BOX"/>
      <sheetName val="500 MS DATA (2)"/>
      <sheetName val="600 MS DATA"/>
      <sheetName val="JOINTING FLANGED ENDS"/>
      <sheetName val="Jointing SS ENDS"/>
      <sheetName val="Valve pits data"/>
      <sheetName val="500 MS DATA"/>
      <sheetName val="Data-FINAL"/>
      <sheetName val="EW HR"/>
      <sheetName val=" rates_dec_2013"/>
      <sheetName val="zero velocity"/>
      <sheetName val="pumping main"/>
      <sheetName val="UNP-NCW "/>
      <sheetName val="_5wgdhabfinal00_01"/>
      <sheetName val="11.Habitations"/>
      <sheetName val="GM&amp;PM WE1 EST"/>
      <sheetName val="AV_GRP ms bwsc"/>
      <sheetName val="Bitumen trunk"/>
      <sheetName val="Feeder"/>
      <sheetName val="R99 etc"/>
      <sheetName val="Trunk unpaved"/>
      <sheetName val="20kl-final-est"/>
      <sheetName val="20kL-design-final"/>
      <sheetName val="schedule nos"/>
      <sheetName val="LABOUR RATE"/>
      <sheetName val="Material Rate"/>
      <sheetName val="Work_sheet"/>
      <sheetName val="boredetails"/>
      <sheetName val="pumping mains (4)"/>
      <sheetName val="Raw Water PM"/>
      <sheetName val="  ¢_x0002_&amp;"/>
      <sheetName val="Kondapak, Komatibanda CW"/>
      <sheetName val="Burgupallu Thimmapur, Dubbak CW"/>
      <sheetName val="300 GLBR"/>
      <sheetName val="Suppl-data"/>
      <sheetName val="Attributes"/>
      <sheetName val="Spiral StairCase"/>
      <sheetName val="GLBR-Flat"/>
      <sheetName val="GLBR-Doome"/>
      <sheetName val="Sump-Flat"/>
      <sheetName val="LAZ"/>
      <sheetName val="OHSR-Lt"/>
      <sheetName val="EW Pipeline"/>
      <sheetName val="General Items."/>
      <sheetName val="Cement Steel Sump GLSR "/>
      <sheetName val="MS2375 -14.2 mm"/>
      <sheetName val="MS2375-18mm"/>
      <sheetName val="MS 2375-20mm"/>
      <sheetName val="MS 300"/>
      <sheetName val="MS-700"/>
      <sheetName val="ladder"/>
      <sheetName val="Flgs"/>
      <sheetName val="Dummmplates"/>
      <sheetName val="CCvr Dsh"/>
      <sheetName val="RG EJ"/>
      <sheetName val="DI Valves"/>
      <sheetName val="MS2000"/>
      <sheetName val="Gudipally OHBR"/>
      <sheetName val="Gudipalli covered habs"/>
      <sheetName val="Manthati OHBR"/>
      <sheetName val="Manthati covered habs"/>
      <sheetName val="Kummera OHBR"/>
      <sheetName val="Kummera covered habs "/>
      <sheetName val="Bjnply OHBR"/>
      <sheetName val="Bijinepally covered habs"/>
      <sheetName val="Manganur OHBR"/>
      <sheetName val="Manganur covered habs"/>
      <sheetName val="Vattem Covered Habitations"/>
      <sheetName val="Vattem OHBR"/>
      <sheetName val="Ippalapally Covered Habitations"/>
      <sheetName val="Ippalapally OHBR"/>
      <sheetName val="Pullagiri OHBR"/>
      <sheetName val="Pullagiri covered habs"/>
      <sheetName val="abst seg w"/>
      <sheetName val="abst dia w"/>
      <sheetName val="for abstract"/>
      <sheetName val="designs 1"/>
      <sheetName val="sump@Lattupally"/>
      <sheetName val="sump@gangaram"/>
      <sheetName val="Pedestals &amp; Thrust blocks"/>
      <sheetName val="1644 Habs"/>
      <sheetName val="1646 Habs "/>
      <sheetName val="ABSTRACT2"/>
      <sheetName val="MS 1600-12 "/>
      <sheetName val="MS 1400-12"/>
      <sheetName val="MS 1850"/>
      <sheetName val="MS 1800.."/>
      <sheetName val="MS 1900.."/>
      <sheetName val="MS 2100-.."/>
      <sheetName val="MS 2300-.."/>
      <sheetName val="MS 2375-24"/>
      <sheetName val="Cment Steel Bldg Cwall sew gen"/>
      <sheetName val="E W GLSR"/>
      <sheetName val="Grill &amp; Saddle"/>
      <sheetName val="MS 1100-10"/>
      <sheetName val="MS 1500 Epoxy"/>
      <sheetName val="MS 1400"/>
      <sheetName val="MS 1100 epoxy"/>
      <sheetName val="MS 1200 epoxy"/>
      <sheetName val="MS 1400 epoxy"/>
      <sheetName val="MS 2200"/>
      <sheetName val="MS 800"/>
      <sheetName val="MS 600"/>
      <sheetName val="MS 1200-14"/>
      <sheetName val="AV Valves"/>
      <sheetName val="DI P.N 1.6"/>
      <sheetName val="MS-EWE"/>
      <sheetName val="Estt"/>
      <sheetName val="Ms specials"/>
      <sheetName val="Data for BWSC pipes"/>
      <sheetName val="low&amp;joint"/>
      <sheetName val="150KL GLBR singotam"/>
      <sheetName val="150KL Comp."/>
      <sheetName val="30 KL at Amaragi"/>
      <sheetName val="30 KL Amaragiri Comp."/>
      <sheetName val="3500KL Sump Yellore"/>
      <sheetName val="3500KL Comp."/>
      <sheetName val="220KL GLBR Pasupula"/>
      <sheetName val="220 KL GLBR Comp."/>
      <sheetName val="120 KL Sump somasila.."/>
      <sheetName val="120 KL Comp."/>
      <sheetName val="30 KL atTP.Tha"/>
      <sheetName val="30KL TP tandha Comp."/>
      <sheetName val="S. Data"/>
      <sheetName val="Blasting Rate"/>
      <sheetName val="AS Memo"/>
      <sheetName val="Abstract Estimate"/>
      <sheetName val="Verticals 10-40KL"/>
      <sheetName val="Verticals 60KL"/>
      <sheetName val="Verticals 90-120KL "/>
      <sheetName val="Verticals 150-200KL"/>
      <sheetName val=" ohsr data"/>
      <sheetName val="Revised rates(SSR 2016-17)"/>
      <sheetName val="Tap data "/>
      <sheetName val="Tap data-old"/>
      <sheetName val="Length"/>
      <sheetName val="pipe infor"/>
      <sheetName val="DI Man"/>
      <sheetName val="BALKONDA"/>
      <sheetName val="ARMOOR"/>
      <sheetName val="KAMAREDDY"/>
      <sheetName val="COMPARATIVE ABSTRACT"/>
      <sheetName val="HDPE Man"/>
      <sheetName val="DI Man (2)"/>
      <sheetName val="RCC NP3"/>
      <sheetName val="Data side walls"/>
      <sheetName val="C.I.Specials"/>
      <sheetName val="dam and allied works"/>
      <sheetName val="tunnel and allied works"/>
      <sheetName val="canal and allied works"/>
      <sheetName val="canal cross drainage works"/>
      <sheetName val="gate hoist and allied works"/>
      <sheetName val="preliminary and maintanance"/>
      <sheetName val="abs_leadcharges"/>
      <sheetName val="leadcharges"/>
      <sheetName val="abstact_of_items"/>
      <sheetName val="sluice-DI (2)"/>
      <sheetName val="Zero velocity valves DI "/>
      <sheetName val="Zero velocity valves MS"/>
      <sheetName val="Swing check -BWSCP-MS "/>
      <sheetName val="Surge Alleviation valves"/>
      <sheetName val="Non-DI "/>
      <sheetName val="vc400"/>
      <sheetName val="vc1200"/>
      <sheetName val="airvalve-AC PN 1.60"/>
      <sheetName val="Soft-sluice-AC,GRP PN 1.6"/>
      <sheetName val="soft-sluice-BWSC-MS"/>
      <sheetName val="DI-kintc air valve-DI"/>
      <sheetName val="DI sluice valve"/>
      <sheetName val="SEGMENTS-nodes"/>
      <sheetName val="ohbr-hyd-initial"/>
      <sheetName val="ww-march-02"/>
      <sheetName val="Hydraulic -Upto BPT"/>
      <sheetName val="Bandampalli OHBR  revised"/>
      <sheetName val="Bandampalli OHBR"/>
      <sheetName val=" Hyd design "/>
      <sheetName val="Trunk Mains"/>
      <sheetName val="Clear water PM  to Rural  (2)"/>
      <sheetName val="Clear water PM  to Rural "/>
      <sheetName val="Clear water PM  to corporation"/>
      <sheetName val="Raw water pumping main"/>
      <sheetName val="for Khammam corporation"/>
      <sheetName val="Habs"/>
      <sheetName val="Model-152"/>
      <sheetName val="Model-531"/>
      <sheetName val="Model-333"/>
      <sheetName val="Model-2"/>
      <sheetName val="line est"/>
      <sheetName val="kusohbrprint (2)"/>
      <sheetName val="kusohbrprint"/>
      <sheetName val="kusohbrprint (3)"/>
      <sheetName val="MDNBPTPRINT"/>
      <sheetName val="Hydraulic -DS to bpt 9.75m"/>
      <sheetName val="Hydraulic -Over all"/>
      <sheetName val="PALDAMGDM"/>
      <sheetName val="PALDMREV"/>
      <sheetName val="DAMPRNT"/>
      <sheetName val="Hy Cal -17.7"/>
      <sheetName val="Hy Cal - OK"/>
      <sheetName val="Kus-MAST"/>
      <sheetName val="completion"/>
      <sheetName val="Rock comp"/>
      <sheetName val="ROCK"/>
      <sheetName val="compera"/>
      <sheetName val="sv600  for OHBR"/>
      <sheetName val="scv 300  on 400 DI "/>
      <sheetName val="scv 300  on 600 DI"/>
      <sheetName val="sv600 "/>
      <sheetName val="scv500  on 700 DI"/>
      <sheetName val="Sv700"/>
      <sheetName val="scv500 on 1200MS"/>
      <sheetName val="Pump House 8x36"/>
      <sheetName val="Cross sections OK "/>
      <sheetName val="Qty Calculations"/>
      <sheetName val="Cd"/>
      <sheetName val="THK"/>
      <sheetName val="CPIPE 1"/>
      <sheetName val="ABS EST Z-1"/>
      <sheetName val="DET EST Z-1"/>
      <sheetName val="Thrust Block Z-1"/>
      <sheetName val="ABS ESTZ-2"/>
      <sheetName val="DET EST Z-2"/>
      <sheetName val="ABS ESTZ-Z-3"/>
      <sheetName val="DET EST Z-3"/>
      <sheetName val="ABS ESTZ-Z-4"/>
      <sheetName val="DET EST Z-4"/>
      <sheetName val="ABS ESTZ-Z-5"/>
      <sheetName val="DET EST Z-5"/>
      <sheetName val="ABS ESTZ-Z-6"/>
      <sheetName val="DET EST Z-6"/>
      <sheetName val="ABS EST Z-2"/>
      <sheetName val="DET EST Z-2_"/>
      <sheetName val="Thrust Block Z-2"/>
      <sheetName val="ABS EST Z-3"/>
      <sheetName val="DET EST Z-3 "/>
      <sheetName val="Thrust Block Z-3"/>
      <sheetName val="ABS EST Z-4"/>
      <sheetName val="DET EST Z-4 "/>
      <sheetName val="Thrust Block Z-4"/>
      <sheetName val="Anchorage"/>
      <sheetName val="TH BLOCK"/>
      <sheetName val="valve ch-80mm"/>
      <sheetName val="valve ch-300mm"/>
      <sheetName val="Data Civil"/>
      <sheetName val="Schedule-SS"/>
      <sheetName val="Unit cost-specials"/>
      <sheetName val="specials"/>
      <sheetName val="EW (2)"/>
      <sheetName val="Abs Wagha"/>
      <sheetName val="Wagha BoQ"/>
      <sheetName val="Elect_"/>
      <sheetName val="Hardware"/>
      <sheetName val="Analysis "/>
      <sheetName val="PEP-Data"/>
      <sheetName val="BOQ-Structural"/>
      <sheetName val="dewatering"/>
      <sheetName val="earth work Road"/>
      <sheetName val="Cal - 08-09"/>
      <sheetName val="Lead statement - 2008-09"/>
      <sheetName val="Bitumen-2008-09"/>
      <sheetName val="13 (2)"/>
      <sheetName val="12 (20%)"/>
      <sheetName val="13 (20%)"/>
      <sheetName val="14 (20%)"/>
      <sheetName val="15 (2)"/>
      <sheetName val="Market Rate"/>
      <sheetName val="Cement"/>
      <sheetName val="Material Rate Variation"/>
      <sheetName val="sc bills"/>
      <sheetName val="Top Sheet 1 "/>
      <sheetName val="cf abstract"/>
      <sheetName val="cf sch31.07.07"/>
      <sheetName val="QTY Plan_Prime cost"/>
      <sheetName val="Itemwise Qty plan &amp; Gross Bill"/>
      <sheetName val="Summary 1"/>
      <sheetName val="BOQ_New 1"/>
      <sheetName val="RA Balance items"/>
      <sheetName val="Staff Expenses 1"/>
      <sheetName val="Lease &amp; Rentals 1"/>
      <sheetName val="Office &amp; Admn 1"/>
      <sheetName val="Input 1"/>
      <sheetName val="Bitumen Calculations 1"/>
      <sheetName val="P&amp;M Charges"/>
      <sheetName val="Tech Data"/>
      <sheetName val="Overhead summary"/>
      <sheetName val="Qnty planned"/>
      <sheetName val="PROGRM -2"/>
      <sheetName val="SC WO rates"/>
      <sheetName val="Syn.my to jam."/>
      <sheetName val="Machinery List"/>
      <sheetName val="STAFF-OH"/>
      <sheetName val="M.J.1 BOQ"/>
      <sheetName val="T-2 gen"/>
      <sheetName val="Road Map"/>
      <sheetName val="Details material"/>
      <sheetName val="MECH-PROG (2)"/>
      <sheetName val="Note Sheet"/>
      <sheetName val="notesheet"/>
      <sheetName val="Syn-pkg-1"/>
      <sheetName val="Syn-pkg-2"/>
      <sheetName val="Jhar. BOQ.I,II"/>
      <sheetName val="Machinery Costing"/>
      <sheetName val="PMC BP"/>
      <sheetName val="PMC Mach"/>
      <sheetName val="Drain calculations"/>
      <sheetName val="Con Pro.I"/>
      <sheetName val="mobilisation"/>
      <sheetName val="Con Pro.II"/>
      <sheetName val="Escl"/>
      <sheetName val="Layout"/>
      <sheetName val="Elec Items"/>
      <sheetName val="Synops"/>
      <sheetName val="Abstract ( Depre)"/>
      <sheetName val="C.P. BOQ"/>
      <sheetName val="BitAll"/>
      <sheetName val="Revised"/>
      <sheetName val="Revised (2)"/>
      <sheetName val="Work Prog"/>
      <sheetName val="C.Flow - WORKING"/>
      <sheetName val="C.Flow - ABS"/>
      <sheetName val="Syn-pkg-3"/>
      <sheetName val="Syn-pkg-4"/>
      <sheetName val="Loading (2)"/>
      <sheetName val="Jhar. BOQ.III,IV"/>
      <sheetName val="Con Pro.III"/>
      <sheetName val="Con Pro.IV"/>
      <sheetName val="Road Works"/>
      <sheetName val="MEST"/>
      <sheetName val="MRMR"/>
      <sheetName val="SK BOQ Pkg-1"/>
      <sheetName val="Str.Qu."/>
      <sheetName val="AP-1(Electrical BOQ)"/>
      <sheetName val="machinery available soil"/>
      <sheetName val="MAJ Qtys HORR"/>
      <sheetName val="Crusher "/>
      <sheetName val="Shuttering Cost"/>
      <sheetName val="con pro."/>
      <sheetName val="Syn of Sk -Pkg1"/>
      <sheetName val="CoA Breakup"/>
      <sheetName val="AP-7(synopsis)"/>
      <sheetName val="Summary AP7"/>
      <sheetName val="BOQ AP 7"/>
      <sheetName val="MAJ Qtys Ap"/>
      <sheetName val="Qty's calc."/>
      <sheetName val="Cost summary (test)"/>
      <sheetName val="Cost summary (2)"/>
      <sheetName val="Activity summary"/>
      <sheetName val="Commission fees"/>
      <sheetName val="FUNCTION"/>
      <sheetName val="pr_cal"/>
      <sheetName val="Process"/>
      <sheetName val="Railway Deposit"/>
      <sheetName val="BOQ Thum"/>
      <sheetName val="PMC mach "/>
      <sheetName val="Crusher-PMC"/>
      <sheetName val="L.map"/>
      <sheetName val="Ele. workable Rates"/>
      <sheetName val="MBQ"/>
      <sheetName val="drg study"/>
      <sheetName val="block"/>
      <sheetName val="Technicla manpower"/>
      <sheetName val="Mixer"/>
      <sheetName val="Basic Material Rate"/>
      <sheetName val="BP Cost"/>
      <sheetName val="Rate Analysis- Earth work"/>
      <sheetName val="Rate Analysis-Misc "/>
      <sheetName val="Finishing"/>
      <sheetName val="Plant Hire Pile"/>
      <sheetName val="Rate Analysis-Pile"/>
      <sheetName val="Rate Analysis- Concrete"/>
      <sheetName val="Clarification"/>
      <sheetName val="Rate analysis - EW"/>
      <sheetName val="masonary"/>
      <sheetName val="Conc analysis"/>
      <sheetName val="Rate Analysis-Misc"/>
      <sheetName val="Rate Anaysis-Finish"/>
      <sheetName val="Rate Analysis-Finish1"/>
      <sheetName val="Content-Technical"/>
      <sheetName val="Org-Chart"/>
      <sheetName val="Manpower Sche"/>
      <sheetName val="equipment Sche"/>
      <sheetName val="Tools"/>
      <sheetName val="Separator Sheet"/>
      <sheetName val="Module7"/>
      <sheetName val="Module8"/>
      <sheetName val="Module9"/>
      <sheetName val="R1"/>
      <sheetName val="R2"/>
      <sheetName val="R3"/>
      <sheetName val="PH "/>
      <sheetName val="PH BOQ"/>
      <sheetName val="Additional Common Cost"/>
      <sheetName val="Org. Chart"/>
      <sheetName val="BOQ_Summary"/>
      <sheetName val="BOQ_HVAC, Plumbing &amp; Control"/>
      <sheetName val="HVAC Equip. Loading Data"/>
      <sheetName val="Attachment #1"/>
      <sheetName val="Attachment #2"/>
      <sheetName val="Attachment #3"/>
      <sheetName val="Attachment #4"/>
      <sheetName val="Budgetory price-to submit"/>
      <sheetName val="Budgetory price-R2 "/>
      <sheetName val="Costing summery"/>
      <sheetName val="Ash Dyke"/>
      <sheetName val="Erection-Mech"/>
      <sheetName val="E&amp;I mHr-Consu cost"/>
      <sheetName val="W-Cost-Est-Mech"/>
      <sheetName val="Concrete analysis"/>
      <sheetName val="Shuttering analysis"/>
      <sheetName val="DAF-1"/>
      <sheetName val="Rekap"/>
      <sheetName val="ANALISA RAB"/>
      <sheetName val="Analisa Teknik"/>
      <sheetName val="UPAH + ALAT"/>
      <sheetName val="Analisa"/>
      <sheetName val="Bahan"/>
      <sheetName val="Upah"/>
      <sheetName val="Sub"/>
      <sheetName val="Gaji"/>
      <sheetName val=" BU"/>
      <sheetName val="MU"/>
      <sheetName val="Peralatan"/>
      <sheetName val="Alat"/>
      <sheetName val="PL. Ratu"/>
      <sheetName val="Indramayu"/>
      <sheetName val="BQ "/>
      <sheetName val="Dash b"/>
      <sheetName val="Prelim"/>
      <sheetName val="Summery7"/>
      <sheetName val="BQpaket7"/>
      <sheetName val="analysis2"/>
      <sheetName val="DHsat"/>
      <sheetName val="basic price"/>
      <sheetName val="an-tek"/>
      <sheetName val="ProdAlat"/>
      <sheetName val="ALAT JLN"/>
      <sheetName val="an-alat"/>
      <sheetName val="anl pump hs"/>
      <sheetName val="MOMDEMOB"/>
      <sheetName val="ebc"/>
      <sheetName val="1000"/>
      <sheetName val="1200 &amp;1400"/>
      <sheetName val="boughtout"/>
      <sheetName val="erect"/>
      <sheetName val="hours"/>
      <sheetName val="erec"/>
      <sheetName val="belt-conv"/>
      <sheetName val="E &amp; I"/>
      <sheetName val="CABLE BULK"/>
      <sheetName val="Module1 "/>
      <sheetName val="計算式"/>
      <sheetName val="DC - Dozer"/>
      <sheetName val="CCS"/>
      <sheetName val="Non-Rec"/>
      <sheetName val="Prelims"/>
      <sheetName val="Bill1"/>
      <sheetName val="1.1 Staff"/>
      <sheetName val="3.1 Labour"/>
      <sheetName val="4.1 Site_Offices"/>
      <sheetName val="6.1 Plant"/>
      <sheetName val="6.5.1 Ext Scaffold"/>
      <sheetName val="6.5.2 Int Scaffold"/>
      <sheetName val="ETP-220VAC DCS"/>
      <sheetName val="ETP_220VAC DCS"/>
      <sheetName val="Ward areas"/>
      <sheetName val="Synopsis 33A"/>
      <sheetName val="BOQ-II"/>
      <sheetName val="Programme-II"/>
      <sheetName val="Rate Bank"/>
      <sheetName val="Conc. Mixer"/>
      <sheetName val="Shuttering ana"/>
      <sheetName val="Reinf &amp; Fab"/>
      <sheetName val="TAX"/>
      <sheetName val="mem-property"/>
      <sheetName val="Adhi Price"/>
      <sheetName val="Basic Materials"/>
      <sheetName val="Precast Cc Block"/>
      <sheetName val="Borrow Earth 13Km lead"/>
      <sheetName val="option3"/>
      <sheetName val="Load Details(B1)"/>
      <sheetName val="Input "/>
      <sheetName val="Final Bill of Material"/>
      <sheetName val="SAP"/>
      <sheetName val="Zaheer"/>
      <sheetName val="Comprsn"/>
      <sheetName val="sch_a"/>
      <sheetName val="sch_c"/>
      <sheetName val="sec_d"/>
      <sheetName val="sec_e"/>
      <sheetName val="sec_f"/>
      <sheetName val="ITemised rates"/>
      <sheetName val="new items"/>
      <sheetName val="Vind - BtB"/>
      <sheetName val="CABLE"/>
      <sheetName val="DETAILED  BOQ"/>
      <sheetName val="std.wt."/>
      <sheetName val="drg.qty"/>
      <sheetName val="rf-qty"/>
      <sheetName val="str.stl"/>
      <sheetName val="rms"/>
      <sheetName val="Steel Std Wts."/>
      <sheetName val="I-BLDGS.ABS (CB)"/>
      <sheetName val="I-BLDGS. (8)CB"/>
      <sheetName val="I-BLDGS. (7)CB"/>
      <sheetName val="I-BLDGS. (6)CB"/>
      <sheetName val="I-BLDGS. (5)CB"/>
      <sheetName val="I-BLDGS. (4)CB"/>
      <sheetName val="I-BLDGS. (3)CB"/>
      <sheetName val="I-BLDGS. (2)CB"/>
      <sheetName val="I-BLDGS. (1)CB"/>
      <sheetName val="I-BLDGS.ABS (BG)"/>
      <sheetName val="I-BLDGS. (10)BG"/>
      <sheetName val="I-BLDGS. (9)BG"/>
      <sheetName val="I-BLDGS. (8)BG"/>
      <sheetName val="I-BLDGS. (7)BG"/>
      <sheetName val="I-BLDGS. (6)BG"/>
      <sheetName val="I-BLDGS. (5)BG"/>
      <sheetName val="I-BLDGS. (4)BG"/>
      <sheetName val="I-BLDGS. (3)BG"/>
      <sheetName val="I-BLDGS. (2)BG"/>
      <sheetName val="I-BLDGS. (1)BG"/>
      <sheetName val="II,IV,V,VI,VII-BOQ"/>
      <sheetName val="III-ELECT."/>
      <sheetName val="VIII-LIFTS"/>
      <sheetName val="IX-SWH"/>
      <sheetName val="X-FFS"/>
      <sheetName val="XI-SL"/>
      <sheetName val="Elect.Analysis"/>
      <sheetName val="LE"/>
      <sheetName val="Gamzen"/>
      <sheetName val="Qty "/>
      <sheetName val="ANA-LS"/>
      <sheetName val="ANAL-IR"/>
      <sheetName val="TEAM-TEN 01 F 02"/>
      <sheetName val="SFCRR-TEN 01 F 03-SPB"/>
      <sheetName val="Scope"/>
      <sheetName val="T-4"/>
      <sheetName val="T-1A"/>
      <sheetName val="T-1B"/>
      <sheetName val="T-3 "/>
      <sheetName val="T6A"/>
      <sheetName val="T-6"/>
      <sheetName val="T-7"/>
      <sheetName val="T-8A"/>
      <sheetName val="T-9A"/>
      <sheetName val="MSPS_Abstract"/>
      <sheetName val="MSPS_Detailed"/>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ANALSIS "/>
      <sheetName val="BOQ  "/>
      <sheetName val="G.SUMMARY"/>
      <sheetName val="Summary -OH "/>
      <sheetName val="BOQ "/>
      <sheetName val="Alanysis for Stations &amp; Roads"/>
      <sheetName val="Points"/>
      <sheetName val="Table9"/>
      <sheetName val="Table10"/>
      <sheetName val="Table12"/>
      <sheetName val="TemplateInformation"/>
      <sheetName val="floor slab-RS2"/>
      <sheetName val="Design Pad"/>
      <sheetName val="Oneway Slab"/>
      <sheetName val="Two slab"/>
      <sheetName val="Monorail"/>
      <sheetName val="Flight-1"/>
      <sheetName val="BS8007 (21)"/>
      <sheetName val="BS8007 (3)"/>
      <sheetName val="IS456"/>
      <sheetName val="cover-sheet"/>
      <sheetName val="sep"/>
      <sheetName val="scop"/>
      <sheetName val="sep (2)"/>
      <sheetName val="design criterion "/>
      <sheetName val="sep (5)"/>
      <sheetName val="buildings "/>
      <sheetName val="sep (3)"/>
      <sheetName val="WT1"/>
      <sheetName val="w.t"/>
      <sheetName val="TRACK-HOPPER"/>
      <sheetName val="m'bays"/>
      <sheetName val="UGTP"/>
      <sheetName val="tunnel-D"/>
      <sheetName val="stacker reclaimer"/>
      <sheetName val="trestls"/>
      <sheetName val="TPS"/>
      <sheetName val="PH's"/>
      <sheetName val="Tel  "/>
      <sheetName val="Ext.light"/>
      <sheetName val="Staff Acco_"/>
      <sheetName val="1.1(a)_Pipes (For External)"/>
      <sheetName val="1.1(b)_Pipes (For External)"/>
      <sheetName val="1.2a_M.S. Pipe (Above ground)"/>
      <sheetName val="1.2b_M.S. Pipes (Above ground)"/>
      <sheetName val="1.3_Sluice valves"/>
      <sheetName val="1.4_Butterfly valves"/>
      <sheetName val="1.5_Non-return valve"/>
      <sheetName val="2.1_External Fire Hydrant"/>
      <sheetName val="2.3(a)_Landing Valve"/>
      <sheetName val="2.4_Branch pipe"/>
      <sheetName val="2.5_Hose reel"/>
      <sheetName val="2.6_RRL Hose Pipe"/>
      <sheetName val="2.7_Fullway valve"/>
      <sheetName val="3.1_2 way fire brigade"/>
      <sheetName val="3.2_4 way fire brigade"/>
      <sheetName val="3.3_Fire Brigade suction hose"/>
      <sheetName val="3.4_Gun metal Air release valve"/>
      <sheetName val="5.1_ABC Type Fire Extinguisher"/>
      <sheetName val="5.2_CO2 Type Fire Extinguisher"/>
      <sheetName val="5.3_CO2 Trolley Mounted"/>
      <sheetName val="5.4_Water extinguisher (9 Ltrs)"/>
      <sheetName val="5.5_Mechanical Foam (9 Ltrs)"/>
      <sheetName val="5.6_Mechanical Foam (50 Ltrs)"/>
      <sheetName val="6.1_M.S. Black pipes"/>
      <sheetName val="6.2_Sprinklers"/>
      <sheetName val="6.9_Ball valve"/>
      <sheetName val="6.6_Butterfly valves"/>
      <sheetName val="6.7_Alarm check valve"/>
      <sheetName val="6.8_Gunmetal Isolation valve"/>
      <sheetName val="6.9_Forged brass ball valve"/>
      <sheetName val="6.10_Flow indicating Switch"/>
      <sheetName val="6.11_C.I. Air release valve"/>
      <sheetName val="7.1a_Main Fire Pump"/>
      <sheetName val="7.1b_Jockey pump"/>
      <sheetName val="7.1c_Sprinkler pump"/>
      <sheetName val="7.2_Diesel Driven pump"/>
      <sheetName val="7.3_Fire Pump (Panels)"/>
      <sheetName val="7.5_Perforated type Cable Tray"/>
      <sheetName val="7.6_C.I. Y Type Strainer"/>
      <sheetName val="7.8_Pressure Gauge"/>
      <sheetName val="7.10_Copper armoured cables"/>
      <sheetName val="7.11_Aluminium armoured cables"/>
      <sheetName val="7.12_Earthing Station"/>
      <sheetName val="7.13_G.I. Strip"/>
      <sheetName val="7.14_G.I. Strip "/>
      <sheetName val="G.Abst"/>
      <sheetName val="civ.abst"/>
      <sheetName val="Anchor"/>
      <sheetName val="pipe abst "/>
      <sheetName val="pumpset abst"/>
      <sheetName val="Pumpset Designs"/>
      <sheetName val="hyd_design_sumps"/>
      <sheetName val="Protec work"/>
      <sheetName val="F.bridge"/>
      <sheetName val="Approach Rd"/>
      <sheetName val="Soil test &amp; Jun cl"/>
      <sheetName val="KON - DATA GLBR, Wat"/>
      <sheetName val="GLBR1000EST"/>
      <sheetName val="GLBR1000KLDESG"/>
      <sheetName val="piles"/>
      <sheetName val="Data IBM Jn"/>
      <sheetName val="OHSR per Lt _2.5"/>
      <sheetName val="DesignsmymKON"/>
      <sheetName val="9x4 P.H GK"/>
      <sheetName val="9x4 P.H"/>
      <sheetName val="Watch  Qtr @ KDP GLBR"/>
      <sheetName val="Data IBM Jn GLSR"/>
      <sheetName val="Watch @ IBM GLSR"/>
      <sheetName val="Watch @ H.W"/>
      <sheetName val="Prote at GLSR"/>
      <sheetName val="6 X 4 P.H"/>
      <sheetName val="DataIBMJN"/>
      <sheetName val="DataGKJN"/>
      <sheetName val="GKRSump(506kl)"/>
      <sheetName val="IBM SUMP904KLDESG"/>
      <sheetName val="DES-1000KL-GLBRKON"/>
      <sheetName val="Sump 904 KL est"/>
      <sheetName val="W.h.Coeff"/>
      <sheetName val="Pipe rate"/>
      <sheetName val="1.50lakhltrt"/>
      <sheetName val="40000ltsOHSR Ch.M"/>
      <sheetName val="40000ltsOHSR Pi"/>
      <sheetName val="Top Sheet  "/>
      <sheetName val="Top Sheet -1"/>
      <sheetName val="ABS-SOH"/>
      <sheetName val="Salaries"/>
      <sheetName val="Off-Veh Exp"/>
      <sheetName val="BP-Other strs"/>
      <sheetName val="BP- FOs-Itchgs"/>
      <sheetName val="Hire chares of Machinery"/>
      <sheetName val="Land Lease-NH "/>
      <sheetName val="BOQ  (2)"/>
      <sheetName val="ESC"/>
      <sheetName val="TARGET VS ACHIVED"/>
      <sheetName val="Sheet1(NOV)"/>
      <sheetName val="Reasons SHORT&amp;CRITICA&amp;EXE.TIME "/>
      <sheetName val="BCTC_SUPPLY (CERTIFIED BILLS)"/>
      <sheetName val="BCTC_ERECTION"/>
      <sheetName val="Action Plan-RE work"/>
      <sheetName val="Action plan Turn Over reports"/>
      <sheetName val="RA BILL DEATAILS"/>
      <sheetName val="pending micc &amp; cip"/>
      <sheetName val="Supply Pkg B"/>
      <sheetName val="Er. PkgB"/>
      <sheetName val="Tower Calculations"/>
      <sheetName val="Hardware &amp; Acces."/>
      <sheetName val="MIS_MRN-6"/>
      <sheetName val="MRN-NEW"/>
      <sheetName val="In Ward 2007-2009"/>
      <sheetName val="MRN"/>
      <sheetName val="MS+CS"/>
      <sheetName val="MRNvsPJV FOR 10"/>
      <sheetName val="MS+CS FOR 10"/>
      <sheetName val="MS FOR 10"/>
      <sheetName val="701"/>
      <sheetName val="736"/>
      <sheetName val="98"/>
      <sheetName val="620"/>
      <sheetName val="597"/>
      <sheetName val="668"/>
      <sheetName val="570"/>
      <sheetName val="524"/>
      <sheetName val="675"/>
      <sheetName val="121"/>
      <sheetName val="577"/>
      <sheetName val="681"/>
      <sheetName val="20176"/>
      <sheetName val="20131"/>
      <sheetName val="20165"/>
      <sheetName val="ORG CHART 040206"/>
      <sheetName val="DPR"/>
      <sheetName val="11 KV MAIN LINE 05.02.06"/>
      <sheetName val="s6 05.02.06"/>
      <sheetName val="Trans main"/>
      <sheetName val="Piling-Quot"/>
      <sheetName val="Piling-Kilpak"/>
      <sheetName val="Piling-KKNgr"/>
      <sheetName val="Piling-AnaPonga"/>
      <sheetName val="ABSTRACT-28-07-10"/>
      <sheetName val="DEBTORS AGING - Q1-FINAL"/>
      <sheetName val="NET DEB. W.INGS.26-7"/>
      <sheetName val="DEB. PROV.AS ON 30-06-2010"/>
      <sheetName val="DEB.ACT.PROV.AVAILABLE31-03-10"/>
      <sheetName val="G.D.(ACTUAL)"/>
      <sheetName val="LESSTHAN 6 M"/>
      <sheetName val="MORETHAN 6 MONTHS"/>
      <sheetName val="ONE TO TWO YRS."/>
      <sheetName val="TO TWO 2 3 YRS."/>
      <sheetName val="MOB.ADV."/>
      <sheetName val="MAT.ADV."/>
      <sheetName val="MAC.ADV."/>
      <sheetName val="01-04-08-30-06-08"/>
      <sheetName val="1-7-07-31-03-09"/>
      <sheetName val="01-04-09 30-06-09"/>
      <sheetName val="01-07-08 TO 31-03-09"/>
      <sheetName val="Complaince Status Report"/>
      <sheetName val="STOCK STATEMENT-BSP"/>
      <sheetName val="Stock Statement"/>
      <sheetName val="Major Materials"/>
      <sheetName val="Free Issue Mat. to PRW_Sub Con."/>
      <sheetName val="P.V.CL.Stock-BSP"/>
      <sheetName val="Physical Verification Cl. Stock"/>
      <sheetName val="Physical verification of FA"/>
      <sheetName val="Physical verification-BSP"/>
      <sheetName val="CFL-BEED"/>
      <sheetName val="CFL-KIM"/>
      <sheetName val="CFL-ORISSA"/>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M-CR"/>
      <sheetName val="SUMMARY (AD)"/>
      <sheetName val="SUM-MW"/>
      <sheetName val="Monthly Billing"/>
      <sheetName val="MPS R-1 (2)"/>
      <sheetName val="Annexure"/>
      <sheetName val="MPS R-1"/>
      <sheetName val="Level-3 MPS"/>
      <sheetName val="Old working"/>
      <sheetName val="SIL File"/>
      <sheetName val="DT"/>
      <sheetName val="DPR -Permanent Works"/>
      <sheetName val="CP FEB 03"/>
      <sheetName val="CWCO FEB 03"/>
      <sheetName val="OH FEB 03"/>
      <sheetName val="MAT FEB 03"/>
      <sheetName val="P&amp;M AFA"/>
      <sheetName val="P&amp;M DEPN"/>
      <sheetName val="LAB FEB'03"/>
      <sheetName val="SC Cost FEB 03"/>
      <sheetName val="FEB03 LEDGER"/>
      <sheetName val="FEB03 LEDGER (2)"/>
      <sheetName val="JAN 03 LEDGER (2)"/>
      <sheetName val="CP distribution for CEMA"/>
      <sheetName val="CP MAR 03"/>
      <sheetName val="CWCO MAR 03"/>
      <sheetName val="MAR03 LEDGER"/>
      <sheetName val="MAR03 LEDGER (2)"/>
      <sheetName val="Main Block"/>
      <sheetName val="Glacis Concrete"/>
      <sheetName val="TW-DW-90.85-105.85"/>
      <sheetName val="TW-DW-75.85-90.85 "/>
      <sheetName val="TW-DW-42-75.85"/>
      <sheetName val="Pier-26.17-42"/>
      <sheetName val="Workplan"/>
      <sheetName val="Conc&amp; Aggr"/>
      <sheetName val="Work Plan-Dam-0304-R1"/>
      <sheetName val="Z- GENERAL PRICE SUMMARY"/>
      <sheetName val=" Estimate  "/>
      <sheetName val="갑지1"/>
      <sheetName val="경영혁신본뷀"/>
      <sheetName val="고압수량(철거)"/>
      <sheetName val="°ßÀûÁ¶°Ç"/>
      <sheetName val="´ëºñÇ¥"/>
      <sheetName val="Áý°èÇ¥ (TOTAL)"/>
      <sheetName val="Áý°èÇ¥ (CIVIL-23)"/>
      <sheetName val="Áý°èÇ¥ (FGRU)"/>
      <sheetName val="Áý°èÇ¥ (25,26)"/>
      <sheetName val="Áý°èÇ¥ (MEROX)"/>
      <sheetName val="Áý°èÇ¥ (NITROGEN)"/>
      <sheetName val="Áý°èÇ¥ (M4)"/>
      <sheetName val="Áý°èÇ¥ (CIVIL4)"/>
      <sheetName val="Áý°èÇ¥ (CIVIL6)"/>
      <sheetName val="Áý°èÇ¥ (CIVIL7)"/>
      <sheetName val="³»¿ª¼­(DEMO TOTAL)"/>
      <sheetName val="³»¿ª¼­ (CIVIL-23)"/>
      <sheetName val="³»¿ª¼­ (fgru)"/>
      <sheetName val="³»¿ª¼­ (25&amp;26)"/>
      <sheetName val="³»¿ª¼­ (MEROX)"/>
      <sheetName val="³»¿ª¼­ (NITROGEN)"/>
      <sheetName val="³»¿ª¼­ (M4)"/>
      <sheetName val="³»¿ª¼­ (CIVIL-4)"/>
      <sheetName val="³»¿ª¼­ (CIVIL-6)"/>
      <sheetName val="³»¿ª¼­ (CIVIL-7)"/>
      <sheetName val="Áý°èÇ¥(OPTION)"/>
      <sheetName val="2002³â ÇöÀå°ø»çºñ ±¹³» ½ÇÀû"/>
      <sheetName val="2003³â±¹³»ÇöÀå°ø»çºñ ½ÇÀû"/>
      <sheetName val="기계내역서"/>
      <sheetName val="2.2 STAFF Scedule"/>
      <sheetName val="당초내역서"/>
      <sheetName val="갑지(추정)"/>
      <sheetName val="ELEC_DCI"/>
      <sheetName val="INST_DCI"/>
      <sheetName val="Engg-Exec-2"/>
      <sheetName val="Site-Precom-2"/>
      <sheetName val="Collab"/>
      <sheetName val="Civil 1"/>
      <sheetName val="Civil 2"/>
      <sheetName val="Civil 3"/>
      <sheetName val="Site 1"/>
      <sheetName val="Site 2"/>
      <sheetName val="Site 3"/>
      <sheetName val="Site Faci"/>
      <sheetName val="Cont"/>
      <sheetName val="Engg-Exec-1"/>
      <sheetName val="Site-Precom-1"/>
      <sheetName val="Site-Precom-Vendor"/>
      <sheetName val="Risk-Anal"/>
      <sheetName val="Ranges"/>
      <sheetName val="User"/>
      <sheetName val="EQUIPOS"/>
      <sheetName val="AREA"/>
      <sheetName val="바닥판"/>
      <sheetName val="TYPE1"/>
      <sheetName val="철근량"/>
      <sheetName val="토목주소"/>
      <sheetName val="프랜트면허"/>
      <sheetName val="역T형"/>
      <sheetName val="Man Hole"/>
      <sheetName val="대로근거"/>
      <sheetName val="중로근거"/>
      <sheetName val="PRO_DCI"/>
      <sheetName val="HVAC_DCI"/>
      <sheetName val="PIPE_DCI"/>
      <sheetName val="일위대가표"/>
      <sheetName val="조건표"/>
      <sheetName val="내역표지"/>
      <sheetName val="산출2-기기동력"/>
      <sheetName val="40총괄"/>
      <sheetName val="40집계"/>
      <sheetName val="30신설일위대가"/>
      <sheetName val="30집계표"/>
      <sheetName val="NSCP견적물량"/>
      <sheetName val="공사비예산서(토목분)"/>
      <sheetName val="float&amp;bear"/>
      <sheetName val="Kfracture"/>
      <sheetName val="직재"/>
      <sheetName val="I一般比"/>
      <sheetName val="입력시트"/>
      <sheetName val="PROSUM"/>
      <sheetName val="Resumen"/>
      <sheetName val="Precios Unitarios"/>
      <sheetName val="내역서 耰&quot;_x005f_x005f_x005f_x005f_x005f_x005f_x005f_x0000_"/>
      <sheetName val="_x005f_x005f_x005f_x005f_x005f_x005f_x005f_x0008_"/>
      <sheetName val="9906"/>
      <sheetName val="계측 내역서"/>
      <sheetName val="Lstsub"/>
      <sheetName val="[SANDAN.XLS??"/>
      <sheetName val="Hot"/>
      <sheetName val="Piping BQ for one turbine"/>
      <sheetName val="AILC004"/>
      <sheetName val="Calc"/>
      <sheetName val="WBS 44"/>
      <sheetName val="WBS 41"/>
      <sheetName val="Precios por Administración"/>
      <sheetName val="Subcon A"/>
      <sheetName val="수로보호공"/>
      <sheetName val="데이타"/>
      <sheetName val="식재인부"/>
      <sheetName val="견적"/>
      <sheetName val="7. 월별투입내역서"/>
      <sheetName val="인부신상자료"/>
      <sheetName val="cable-data"/>
      <sheetName val="T 3"/>
      <sheetName val="HORI. VESSEL"/>
      <sheetName val="BCPAB"/>
      <sheetName val="내역서"/>
      <sheetName val="MP MOB"/>
      <sheetName val="SummaryC"/>
      <sheetName val="배관내역"/>
      <sheetName val="Form B"/>
      <sheetName val="FORM-12"/>
      <sheetName val="Insts"/>
      <sheetName val="LV induction motors"/>
      <sheetName val="인원계획"/>
      <sheetName val="BSD (2)"/>
      <sheetName val="BM DATA SHEET"/>
      <sheetName val="입찰품의서"/>
      <sheetName val="내역ࠜĀ_x005f_x005f_x005f_x005f_x005f_x005f_x005f_x005f_x0"/>
      <sheetName val="내역서 耰&quot;_x005f_x005f_x005f_x005f_x005f_x005f_x005f_x005f_"/>
      <sheetName val="_x005f_x005f_x005f_x005f_x005f_x005f_x005f_x005f_x005f_x005f_"/>
      <sheetName val="Q-7100-001"/>
      <sheetName val="수주추정"/>
      <sheetName val="_x0002__x0000_뻘N_x0000__x0000__x0001_ࠀ역서"/>
      <sheetName val="BATCH"/>
      <sheetName val="trf(36%)"/>
      <sheetName val="All_2"/>
      <sheetName val="Monthly Load"/>
      <sheetName val="Weekly Load"/>
      <sheetName val="Utility and Fire flange"/>
      <sheetName val="Material Selections"/>
      <sheetName val="97 사업추정(WEKI)"/>
      <sheetName val="금융"/>
      <sheetName val="변경집계표"/>
      <sheetName val="DB@Acess"/>
      <sheetName val="집계표"/>
      <sheetName val="M_DB"/>
      <sheetName val="Piping_물량_정리_"/>
      <sheetName val="KUWATI(Total)_3"/>
      <sheetName val="집계표_(TOTAL)3"/>
      <sheetName val="집계표_(CIVIL-23)3"/>
      <sheetName val="집계표_(FGRU)3"/>
      <sheetName val="집계표_(25,26)3"/>
      <sheetName val="집계표_(MEROX)3"/>
      <sheetName val="집계표_(NITROGEN)3"/>
      <sheetName val="집계표_(M4)3"/>
      <sheetName val="집계표_(CIVIL4)3"/>
      <sheetName val="집계표_(CIVIL6)3"/>
      <sheetName val="집계표_(CIVIL7)3"/>
      <sheetName val="내역서(DEMO_TOTAL)3"/>
      <sheetName val="내역서_(CIVIL-23)3"/>
      <sheetName val="내역서_(fgru)3"/>
      <sheetName val="내역서_(25&amp;26)3"/>
      <sheetName val="내역서_(MEROX)3"/>
      <sheetName val="내역서_(NITROGEN)3"/>
      <sheetName val="내역서_(M4)3"/>
      <sheetName val="내역서_(CIVIL-4)3"/>
      <sheetName val="내역서_(CIVIL-6)3"/>
      <sheetName val="내역서_(CIVIL-7)3"/>
      <sheetName val="OPTION_23"/>
      <sheetName val="OPTION_33"/>
      <sheetName val="2002년_현장공사비_국내_실적3"/>
      <sheetName val="2003년국내현장공사비_실적3"/>
      <sheetName val="VC2_10_993"/>
      <sheetName val="실행집계"/>
      <sheetName val="breakdown of wage rate"/>
      <sheetName val="Unit"/>
      <sheetName val="INPUT_DATA2"/>
      <sheetName val="집계표_(25,26ဩ2"/>
      <sheetName val="Form_02"/>
      <sheetName val="입출재고현황_(2)1"/>
      <sheetName val="General_Data2"/>
      <sheetName val="LABOR_&amp;_자재1"/>
      <sheetName val="간접비_총괄1"/>
      <sheetName val="Price_Schedule1"/>
      <sheetName val="3_공통공사대비1"/>
      <sheetName val="내역서_耰&quot;??1"/>
      <sheetName val="CAL_1"/>
      <sheetName val="EQUIPMENT_-21"/>
      <sheetName val="내역서_耰&quot;__1"/>
      <sheetName val="Civil_1"/>
      <sheetName val="Civil_2"/>
      <sheetName val="Civil_3"/>
      <sheetName val="Site_1"/>
      <sheetName val="Site_2"/>
      <sheetName val="Site_3"/>
      <sheetName val="Site_Faci"/>
      <sheetName val="DCS"/>
      <sheetName val="FWBS7000,8000"/>
      <sheetName val="ANALYSER"/>
      <sheetName val="Eq. Mobilization"/>
      <sheetName val="출금실적"/>
      <sheetName val="경영현황"/>
      <sheetName val="_x0002_?뻘N??_x0001_ࠀ역서"/>
      <sheetName val="_SANDAN.XLS__"/>
      <sheetName val="_x0002_"/>
      <sheetName val="내역서 (∮ἀ嘆ɶ_x0000_᠀㬁_x0000_"/>
      <sheetName val="당초_xd8b4_∸ἀ"/>
      <sheetName val="Resource table"/>
      <sheetName val="총괄표"/>
      <sheetName val="7422CW00"/>
      <sheetName val="수량집계"/>
      <sheetName val="총괄집계표"/>
      <sheetName val="일일총괄"/>
      <sheetName val="criteria"/>
      <sheetName val="RFP002"/>
      <sheetName val="Menus"/>
      <sheetName val="TDTKP"/>
      <sheetName val="DK-KH"/>
      <sheetName val="_x0004__x0000__x000d__x0000__x0003__x0000__x0004__x0000__x0016__x0000__x000d__x0000__x0004_"/>
      <sheetName val="_x000a__x0000__x001b__x0000__x0006__x0000__x0006__x0000__x0008__x0000__x000a__x0000__x0000_"/>
      <sheetName val="BREAKDOWN(철거설치)"/>
      <sheetName val="BREAKDOWN(신규설치)"/>
      <sheetName val="자바라1"/>
      <sheetName val="Code_Magics"/>
      <sheetName val="Code"/>
      <sheetName val="Curves"/>
      <sheetName val="Note"/>
      <sheetName val="data_dci"/>
      <sheetName val="Heads"/>
      <sheetName val="data_mci"/>
      <sheetName val="BLDG_DCI"/>
      <sheetName val="BLDG_MCI"/>
      <sheetName val="PRO_A"/>
      <sheetName val="Page_2"/>
      <sheetName val="behind"/>
      <sheetName val="Main"/>
      <sheetName val="costing_CV"/>
      <sheetName val="ITB_COST"/>
      <sheetName val="costing_ESDV"/>
      <sheetName val="costing_FE"/>
      <sheetName val="PROJECT"/>
      <sheetName val="정부노임단가"/>
      <sheetName val="Jobcost"/>
      <sheetName val="Default_Magics"/>
      <sheetName val="BM_DATA_SHEET"/>
      <sheetName val="Graph_(LGEN)"/>
      <sheetName val="PumpSpec"/>
      <sheetName val="costing_MOV"/>
      <sheetName val="PRO"/>
      <sheetName val="out_prog"/>
      <sheetName val="costing_Press"/>
      <sheetName val="96_121"/>
      <sheetName val="선적schedule_(2)"/>
      <sheetName val="System구분"/>
      <sheetName val="견적기준"/>
      <sheetName val="b_balju-단가단가단가"/>
      <sheetName val="10현장조직"/>
      <sheetName val="할증표"/>
      <sheetName val="choose"/>
      <sheetName val="Name of Bidder"/>
      <sheetName val="Attach 3(JV)"/>
      <sheetName val="Attach-3 (QR)"/>
      <sheetName val="Attach 4"/>
      <sheetName val="Attach 4 (A)"/>
      <sheetName val="Attach 5"/>
      <sheetName val="Attach 6"/>
      <sheetName val="Attach 9"/>
      <sheetName val="Attach 10"/>
      <sheetName val="Attach 11"/>
      <sheetName val="Attach 12"/>
      <sheetName val="Attach 13"/>
      <sheetName val="Attach 14"/>
      <sheetName val="Attach 14 IP"/>
      <sheetName val="Attach 15"/>
      <sheetName val="Attach 16"/>
      <sheetName val="Attach 17"/>
      <sheetName val="Attach 18"/>
      <sheetName val="Attach 19"/>
      <sheetName val="Bid Form 1st Env."/>
      <sheetName val="N-W (Cr.)"/>
      <sheetName val="Names of Bidder"/>
      <sheetName val="Sch-1"/>
      <sheetName val="Sch-1 dis"/>
      <sheetName val="Sch-2"/>
      <sheetName val="Sch-2 Dis"/>
      <sheetName val="Sch-3 "/>
      <sheetName val="Sch-3 Dis"/>
      <sheetName val="Sch-4"/>
      <sheetName val="Sch-5"/>
      <sheetName val="Sch-5 Dis"/>
      <sheetName val="Sch-6"/>
      <sheetName val="Sch-6 After Discount"/>
      <sheetName val="Sch-7"/>
      <sheetName val="Sch-7 Dis"/>
      <sheetName val="Discount"/>
      <sheetName val="Octroi"/>
      <sheetName val="Entry Tax"/>
      <sheetName val="Other Taxes &amp; Duties"/>
      <sheetName val="Bid Form 2nd Envelope"/>
      <sheetName val="Q &amp; C (2)"/>
      <sheetName val="Q &amp; C"/>
      <sheetName val="N to W"/>
      <sheetName val="Title-Sh."/>
      <sheetName val="400 kV Eq Stru"/>
      <sheetName val="400kV eq. str foundation"/>
      <sheetName val="4&quot;"/>
      <sheetName val="Title "/>
      <sheetName val="Circuit"/>
      <sheetName val="Cond. data"/>
      <sheetName val="Tubular data"/>
      <sheetName val="4.5&quot;"/>
      <sheetName val="Zebra"/>
      <sheetName val="Annexure-1, Conductor data"/>
      <sheetName val="Annexure-2, Tubular data"/>
      <sheetName val="Annexure-3, IEC 1597"/>
      <sheetName val="Annexure-4, PEHB"/>
      <sheetName val="CALCULATION"/>
      <sheetName val="LINE SIDE"/>
      <sheetName val="GIRDER WIND -GA"/>
      <sheetName val="TOWER WIND - -LONG -L-DIR"/>
      <sheetName val="TOWER WIND - -trans -T-DIR"/>
      <sheetName val="TA TOWER"/>
      <sheetName val="GIRDER-GA"/>
      <sheetName val="Sample Calculations"/>
      <sheetName val="BASE PLATE- TA"/>
      <sheetName val="REACTION TA"/>
      <sheetName val="ND"/>
      <sheetName val="MB"/>
      <sheetName val="LC1"/>
      <sheetName val="LC2"/>
      <sheetName val="LC3"/>
      <sheetName val="LC4"/>
      <sheetName val="DEF peak"/>
      <sheetName val="DEF  girder fixing"/>
      <sheetName val="GIRDER DEFF"/>
      <sheetName val="INPUT FILE"/>
      <sheetName val="STAADOUTPUT"/>
      <sheetName val="lee wind long"/>
      <sheetName val="lee wind tra"/>
      <sheetName val="IS 808 ANGLE"/>
      <sheetName val="SPLICE"/>
      <sheetName val="Annexures (2)"/>
      <sheetName val="SUM FSBLT"/>
      <sheetName val="VOLSUM"/>
      <sheetName val="WPSUM"/>
      <sheetName val="PCWBS_MAP"/>
      <sheetName val="WKFRM1"/>
      <sheetName val="WKFRM2"/>
      <sheetName val="SQNC-1"/>
      <sheetName val="SQNC-2"/>
      <sheetName val="SQNC-3"/>
      <sheetName val="MILSTN"/>
      <sheetName val="MASTSCH"/>
      <sheetName val="MOBALL"/>
      <sheetName val="CRDIDX"/>
      <sheetName val="PROGALL"/>
      <sheetName val="2538M"/>
      <sheetName val="ORGZN"/>
      <sheetName val="STAFSCH"/>
      <sheetName val="SUB_Map"/>
      <sheetName val="PERFEVA"/>
      <sheetName val="PIPE50%A"/>
      <sheetName val="PIPE50%B"/>
      <sheetName val="STFMHANZ"/>
      <sheetName val="CMHANZ"/>
      <sheetName val="MPDATA1000"/>
      <sheetName val="MPDATA2000"/>
      <sheetName val="MPDATA3000"/>
      <sheetName val="MPDATA4000"/>
      <sheetName val="MPDATA5000"/>
      <sheetName val="MPDATA6000"/>
      <sheetName val="MPDATA7000"/>
      <sheetName val="MPDATA8000"/>
      <sheetName val="MPDATA9_A_B"/>
      <sheetName val="BQCONV"/>
      <sheetName val="SCINF1"/>
      <sheetName val="SCINF2"/>
      <sheetName val="KNOWHOW_MEMO"/>
      <sheetName val="EQUIPMOB"/>
      <sheetName val="TEMP_FAC"/>
      <sheetName val="7000(rev)"/>
      <sheetName val="3000-A"/>
      <sheetName val="5000-A"/>
      <sheetName val="6000-A"/>
      <sheetName val="9000-A"/>
      <sheetName val="管道资料"/>
      <sheetName val="9DATA"/>
      <sheetName val="A000-A"/>
      <sheetName val="0DATA"/>
      <sheetName val="9管道资料"/>
      <sheetName val="FWBS 9000"/>
      <sheetName val="Overall Project"/>
      <sheetName val="Overall Process"/>
      <sheetName val="Overall Utility"/>
      <sheetName val="FWBS 1000"/>
      <sheetName val="2000"/>
      <sheetName val="FWBS 2000"/>
      <sheetName val="3000"/>
      <sheetName val="FWBS 3000"/>
      <sheetName val="5000"/>
      <sheetName val="FWBS 5000"/>
      <sheetName val="6000"/>
      <sheetName val="FWBS 6000"/>
      <sheetName val="7000"/>
      <sheetName val="FWBS 7000"/>
      <sheetName val="8000"/>
      <sheetName val="FWBS 8000"/>
      <sheetName val="9000"/>
      <sheetName val="A000"/>
      <sheetName val="FWBS A000"/>
      <sheetName val="B000"/>
      <sheetName val="FWBS B000"/>
      <sheetName val="Z000"/>
      <sheetName val="FWBS Z000"/>
      <sheetName val="TYPE-A"/>
      <sheetName val="95신규호표"/>
      <sheetName val="Proj_Details1"/>
      <sheetName val="_1"/>
      <sheetName val="Final_Tender1"/>
      <sheetName val="Sch_A-Viaduct1"/>
      <sheetName val="Sch_A_-_Typ_Station_1"/>
      <sheetName val="Sch_B1"/>
      <sheetName val="Strip_Plan1"/>
      <sheetName val="Major_Items1"/>
      <sheetName val="Cost_of_equip,fabrication1"/>
      <sheetName val="Late_start1"/>
      <sheetName val="early_start1"/>
      <sheetName val="Q_Baricade1"/>
      <sheetName val="Q_HR1"/>
      <sheetName val="Equip_Depl1"/>
      <sheetName val="R-Void_Slab1"/>
      <sheetName val="R_-_portal1"/>
      <sheetName val="R_CLC1"/>
      <sheetName val="P-Ins_&amp;_Bonds1"/>
      <sheetName val="P_Staff_fac1"/>
      <sheetName val="P-Site_fac1"/>
      <sheetName val="P-Clients_fac1"/>
      <sheetName val="P_Cash_Flow1"/>
      <sheetName val="Input_footings"/>
      <sheetName val="SinglePeir_Input"/>
      <sheetName val="Conc rate analysis"/>
      <sheetName val="Bill No.5C"/>
      <sheetName val="Bill No. 5D"/>
      <sheetName val="Bill No. 5E"/>
      <sheetName val="Bill No.5F"/>
      <sheetName val="Bill No.10"/>
      <sheetName val="Bill No.13"/>
      <sheetName val="Payment Summary"/>
      <sheetName val="Abstract-BOQ"/>
      <sheetName val="Pg No"/>
      <sheetName val="Consumption"/>
      <sheetName val="Consump %"/>
      <sheetName val="B&amp;U Abs"/>
      <sheetName val="Royalty"/>
      <sheetName val="B&amp;U"/>
      <sheetName val="B&amp;U-Rebar"/>
      <sheetName val="RE Wall"/>
      <sheetName val="RE Emb-10+"/>
      <sheetName val="RE Block Ere-10+"/>
      <sheetName val="RE FM -10+"/>
      <sheetName val="RE Fill-10+"/>
      <sheetName val="RE Ere-11"/>
      <sheetName val="RE Fill-11"/>
      <sheetName val="RE FM-11"/>
      <sheetName val="RE Emb 11+"/>
      <sheetName val="RE Block Ere-16+"/>
      <sheetName val="RE FM-16"/>
      <sheetName val="RE Fill-16+"/>
      <sheetName val="RE EMB-16"/>
      <sheetName val="RE EMB-31+"/>
      <sheetName val="RE Block Ere-31+"/>
      <sheetName val="RE FM-31+"/>
      <sheetName val="RE Fill-31+"/>
      <sheetName val="RE Block-cas"/>
      <sheetName val="RE Pannel-cas"/>
      <sheetName val="Abstract of Escalation"/>
      <sheetName val="Escalation-Cement"/>
      <sheetName val="Escalation-Steel"/>
      <sheetName val="Escalation-Diesel"/>
      <sheetName val="Invoice Details-1"/>
      <sheetName val="Invoice Details-2"/>
      <sheetName val="Invoice Details-3"/>
      <sheetName val="Invoice Details-5"/>
      <sheetName val="Secured Mat. Advance"/>
      <sheetName val="Invoice Details-9"/>
      <sheetName val="AS 7"/>
      <sheetName val="AS 7 (REV)"/>
      <sheetName val="BOQ (REV)"/>
      <sheetName val="Conc rate analysisa"/>
      <sheetName val="Conc rate analysis (Dust)"/>
      <sheetName val="Shear at Sections"/>
      <sheetName val="FENCING"/>
      <sheetName val="GIFT"/>
      <sheetName val="chart as per norms"/>
      <sheetName val="Officer"/>
      <sheetName val="staff &amp; DP"/>
      <sheetName val="Working 1"/>
      <sheetName val="Prelim-wrk-detail"/>
      <sheetName val="S44 Depriciation"/>
      <sheetName val="S45 Refurbishment Charges"/>
      <sheetName val="Compatibility Report"/>
      <sheetName val="AS-9 Schedule"/>
      <sheetName val="Schedule Qty"/>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Bill No__13"/>
      <sheetName val="DPR Apr'09"/>
      <sheetName val="tracking"/>
      <sheetName val="tracking (2)"/>
      <sheetName val="Alphabetical List (HO)"/>
      <sheetName val="Floorwise List "/>
      <sheetName val="Mobile &amp; Residence No."/>
      <sheetName val="Fax Nos (HO)"/>
      <sheetName val="Office Details"/>
      <sheetName val="Site-PM-contact no's"/>
      <sheetName val="HREL"/>
      <sheetName val="LAVASA-MUMBAI"/>
      <sheetName val="HCC Information System"/>
      <sheetName val="Tivoli"/>
      <sheetName val="IIIA WATER SUPPLY PROJECT"/>
      <sheetName val="Allahbad Bypass "/>
      <sheetName val="AP-8"/>
      <sheetName val="Assam Road Project"/>
      <sheetName val="Badarpur"/>
      <sheetName val="Bandra-Worli"/>
      <sheetName val="Chamera"/>
      <sheetName val="Chennai By Pass Mobile"/>
      <sheetName val="Chennai Bypass "/>
      <sheetName val="Chutak"/>
      <sheetName val="DELHI METRO"/>
      <sheetName val="DHAULIGANGA"/>
      <sheetName val="GOSHIKHURD"/>
      <sheetName val="GSHP-2"/>
      <sheetName val="KISHANGANGA"/>
      <sheetName val="KOODANKULAM"/>
      <sheetName val="KHARAGPUR "/>
      <sheetName val="KAANB - JUBAIL(SAUDI)"/>
      <sheetName val="Lavasa Site Mobiles"/>
      <sheetName val="LAVASA IPPBX"/>
      <sheetName val="LMNHP- 1 &amp; 2"/>
      <sheetName val="LMNHP- 3 &amp; 4"/>
      <sheetName val="Loharinag Pala"/>
      <sheetName val="Mughal Road "/>
      <sheetName val="Middle Vaitarna-Mobile"/>
      <sheetName val="Teesta"/>
      <sheetName val="TALA C1"/>
      <sheetName val="NAINI"/>
      <sheetName val="Paradip"/>
      <sheetName val="Punatsangchhu"/>
      <sheetName val="PURULIA JV"/>
      <sheetName val="Polavaram"/>
      <sheetName val="RJ-7"/>
      <sheetName val="RAPP 5 &amp; 6"/>
      <sheetName val="SBC "/>
      <sheetName val="Tara "/>
      <sheetName val=" URI - WLL &amp; EPBX"/>
      <sheetName val="URI-OFFICERS MOBILE "/>
      <sheetName val="Visakhapatnam"/>
      <sheetName val="Box-qtys "/>
      <sheetName val="TimeCycle"/>
      <sheetName val="BOX-NCW"/>
      <sheetName val="BOX-ECW"/>
      <sheetName val="BOX-PANSKURA"/>
      <sheetName val="UNP-QTY-CYCLE"/>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Bridge-Data"/>
      <sheetName val="strplnf"/>
      <sheetName val="MSE ITEMS"/>
      <sheetName val="HP-QTY"/>
      <sheetName val="Cul_detail"/>
      <sheetName val="HP"/>
      <sheetName val="HP Sts"/>
      <sheetName val="Sl Sts"/>
      <sheetName val="M-F-03"/>
      <sheetName val="M-C"/>
      <sheetName val="M-J-03"/>
      <sheetName val="Proj ManStr"/>
      <sheetName val="Proj Mancost"/>
      <sheetName val="Abs Proj ManSt"/>
      <sheetName val="norms"/>
      <sheetName val="MJB-1"/>
      <sheetName val="MJB-2"/>
      <sheetName val="MJB-3"/>
      <sheetName val="UNP-2"/>
      <sheetName val="UNP-4"/>
      <sheetName val="OVP"/>
      <sheetName val="VDT-1"/>
      <sheetName val="VDT-2"/>
      <sheetName val="VDT-3"/>
      <sheetName val="sheath"/>
      <sheetName val="cables"/>
      <sheetName val="fpcc set 1"/>
      <sheetName val="fpcc set 2"/>
      <sheetName val="danamic set 1 "/>
      <sheetName val="danamic set 2"/>
      <sheetName val="sheathing"/>
      <sheetName val="BOQ Supporting sheet -for SAP"/>
      <sheetName val="Pare_Documents"/>
      <sheetName val="Detail CD"/>
      <sheetName val="Cofferdams"/>
      <sheetName val="Pare_TC"/>
      <sheetName val="Equip areawise_Client"/>
      <sheetName val="Equip mthwise_Client"/>
      <sheetName val="Equip areawise_Int"/>
      <sheetName val="Equip mthwise_Int"/>
      <sheetName val="HCC F 01 09 56 Cap"/>
      <sheetName val="Dumpers + T mixers"/>
      <sheetName val="SuperSwinger"/>
      <sheetName val="Gantry"/>
      <sheetName val="Mix"/>
      <sheetName val="BOQ (Filled)"/>
      <sheetName val="Month crushing"/>
      <sheetName val="BOQ Supporting Sheet"/>
      <sheetName val="Pare_Dam Excn"/>
      <sheetName val="WC_Dam lift"/>
      <sheetName val="Pare_Con Area"/>
      <sheetName val="Pare_Con Lift Qty_R1"/>
      <sheetName val="Pare_Cons Grt"/>
      <sheetName val="Pare_TC (2)"/>
      <sheetName val="S0 Key dates"/>
      <sheetName val="S11AEQPnorm"/>
      <sheetName val="S11BEQPnorm"/>
      <sheetName val="Form1 "/>
      <sheetName val="Form 4-rev-1"/>
      <sheetName val="Form 5-rev-1"/>
      <sheetName val="S3workplan"/>
      <sheetName val="S4cycle"/>
      <sheetName val="S5 escl-1"/>
      <sheetName val="S5 escl-2"/>
      <sheetName val="EQUIP NORMS Standard"/>
      <sheetName val="NORMs-1"/>
      <sheetName val="Equipments-details"/>
      <sheetName val="S16Elec."/>
      <sheetName val="S23Mancost"/>
      <sheetName val="S25EQPoutrep"/>
      <sheetName val="S27EQP-lease"/>
      <sheetName val="S31 PRE-EXP"/>
      <sheetName val="S41-MatProcurement"/>
      <sheetName val="S42HSE "/>
      <sheetName val="Season1 program"/>
      <sheetName val="MaterialPrice"/>
      <sheetName val="S5Esc"/>
      <sheetName val="S7Matqty-group"/>
      <sheetName val="S12-Subtotals"/>
      <sheetName val="load&amp;DG"/>
      <sheetName val="S18Eqplan"/>
      <sheetName val="DEPRI"/>
      <sheetName val="S20MSEitems"/>
      <sheetName val="S23Mannos."/>
      <sheetName val="Officer Budget Form"/>
      <sheetName val="S29PrelimItem"/>
      <sheetName val="S31Preitem"/>
      <sheetName val="S33prelexdet"/>
      <sheetName val="S39Liability"/>
      <sheetName val="prel. working"/>
      <sheetName val="dept recov."/>
      <sheetName val="HO EXPS"/>
      <sheetName val="Work Plan C-4"/>
      <sheetName val="S4cycle IV"/>
      <sheetName val="S4cycle V"/>
      <sheetName val="S4cycle VI"/>
      <sheetName val="S4cycle Lin"/>
      <sheetName val=" linked data"/>
      <sheetName val="S5escl"/>
      <sheetName val="Mat Norms"/>
      <sheetName val="CPPL"/>
      <sheetName val="matreqp5"/>
      <sheetName val="Eqp Mnth(main)"/>
      <sheetName val="Equp.wo"/>
      <sheetName val="Crushing Plant"/>
      <sheetName val="cal con pu"/>
      <sheetName val="MSE-DATA"/>
      <sheetName val="S2groupc"/>
      <sheetName val="Esc 12"/>
      <sheetName val="MEMORANDUM"/>
      <sheetName val="Esc 11"/>
      <sheetName val="Esc 10"/>
      <sheetName val="esc 9"/>
      <sheetName val="esc 8"/>
      <sheetName val="esc 7"/>
      <sheetName val="ESC 6"/>
      <sheetName val="ESC 5"/>
      <sheetName val="ESC.4"/>
      <sheetName val="ESC.3"/>
      <sheetName val="Sheet4 "/>
      <sheetName val="XXXX0"/>
      <sheetName val="EQPTS LIST"/>
      <sheetName val="RESOURCE"/>
      <sheetName val="DESIGN MIX"/>
      <sheetName val="LEAD&amp;EFF."/>
      <sheetName val="JAN25"/>
      <sheetName val="Pare-Progress"/>
      <sheetName val="Work Plan Backup"/>
      <sheetName val="Fincl. Graph"/>
      <sheetName val="Crushing Plant Backup"/>
      <sheetName val="Eqplan"/>
      <sheetName val="Profitability"/>
      <sheetName val="D2&amp;3-PRELIMINARY-ITEMWISE"/>
      <sheetName val="D4&amp;5-PRILIMINARY-EXP"/>
      <sheetName val="REVENUE"/>
      <sheetName val="Exp-details"/>
      <sheetName val="BOQ lot IV A"/>
      <sheetName val="BOQ  lot IV B"/>
      <sheetName val="AD"/>
      <sheetName val=" (Annexure 1)All Faces "/>
      <sheetName val="All RA's LOT A"/>
      <sheetName val="Escalation Indices RA 6"/>
      <sheetName val="(Annexure 2)"/>
      <sheetName val=" (Annexure 1)"/>
      <sheetName val="Dewatering 1.1"/>
      <sheetName val="UG Exv 3.1"/>
      <sheetName val="Line Drilling 3.2"/>
      <sheetName val="Extra for Haul. Excav. Mat. 3.4"/>
      <sheetName val="Rock bolts 25mm Upto 5m 4.1.1"/>
      <sheetName val="Rock bolts 25mm more 5m 4.1.2"/>
      <sheetName val="Rock bolt 32 more than 5m 4.2.2"/>
      <sheetName val="Wiremesh 4.7.2"/>
      <sheetName val="Drilling for Pregrouting 4.12"/>
      <sheetName val="Grout Operation 4.12.1"/>
      <sheetName val="Cement for Pregrouting 4.12.2"/>
      <sheetName val="Drilling for forepoling 4. 13"/>
      <sheetName val="Grout Operation 4.13.1"/>
      <sheetName val="Cement for forepoling 4.13.2"/>
      <sheetName val="40-50 mm SFRS 5.1"/>
      <sheetName val="75mm Shotcrete 5.2"/>
      <sheetName val="Admixture"/>
      <sheetName val="Drilling of PreDrain holes 7.1"/>
      <sheetName val="Drilling of instrumentation"/>
      <sheetName val="Instrumentation Load cell"/>
      <sheetName val="Instrumentation MPBX"/>
      <sheetName val="Instrumentation Convergence bol"/>
      <sheetName val="DEFORMED REINFORCEMENT 11.1"/>
      <sheetName val="Pir Panjal VB CTC"/>
      <sheetName val="S0 Keydates"/>
      <sheetName val="S4 CycleTime"/>
      <sheetName val="Depri &amp; Refu"/>
      <sheetName val="Depri &amp; Refu link"/>
      <sheetName val="Working-sheet"/>
      <sheetName val="VB Combined"/>
      <sheetName val="Work Programm"/>
      <sheetName val="Cut nd Cover Qty"/>
      <sheetName val="MIS (VI)"/>
      <sheetName val="MIS (I) Liab"/>
      <sheetName val="Pir Panjal VA CTC"/>
      <sheetName val="Approach"/>
      <sheetName val="S0-KEYDATES"/>
      <sheetName val="S4CycleTime"/>
      <sheetName val="Pir VA (2)"/>
      <sheetName val="VA Combined (R1 17-02)"/>
      <sheetName val="VA"/>
      <sheetName val="Mining BOQ Amount"/>
      <sheetName val="Linning BOQ AMOUNT "/>
      <sheetName val="trial balance(SAP)"/>
      <sheetName val="MIS MODULE 1"/>
      <sheetName val="MOD-II"/>
      <sheetName val="MIS MODULE III"/>
      <sheetName val="MIS MODULE IV"/>
      <sheetName val="CUML_PROFITABILITY"/>
      <sheetName val="MIS MODULE V"/>
      <sheetName val="MIS MODULE VI"/>
      <sheetName val="MIS MODULE VII"/>
      <sheetName val="MIS MODULE VIII"/>
      <sheetName val="MIS MODULE IX"/>
      <sheetName val="MIS MODULE X"/>
      <sheetName val="MISMODULE11"/>
      <sheetName val="preliminary charging"/>
      <sheetName val="Anal.Profit"/>
      <sheetName val="Group"/>
      <sheetName val="Catalog Summ"/>
      <sheetName val="Equipment - Details"/>
      <sheetName val="As Per Acc"/>
      <sheetName val="Form 7-new"/>
      <sheetName val="LIABILITY"/>
      <sheetName val="INDENT-COLLECTION"/>
      <sheetName val="FUND INDENT"/>
      <sheetName val="Form 5-New"/>
      <sheetName val="Pir Panjal Combined CTC"/>
      <sheetName val="Quantity Calculation - BOQ"/>
      <sheetName val="upto-mar-11"/>
      <sheetName val="MIS MOD-II"/>
      <sheetName val="PPVA"/>
      <sheetName val="PPVB"/>
      <sheetName val="Budget Note"/>
      <sheetName val="S16Elec (KWh)"/>
      <sheetName val="CSR expenses"/>
      <sheetName val="Agg. cal"/>
      <sheetName val="S4timecycle "/>
      <sheetName val="S5escalation "/>
      <sheetName val="S18EQPplan "/>
      <sheetName val="USB CTC"/>
      <sheetName val="Pare CTC"/>
      <sheetName val="All Transfer Records"/>
      <sheetName val="Transfer Recs Covered"/>
      <sheetName val="CTC"/>
      <sheetName val="S25Eqptoutside"/>
      <sheetName val="Refurbishment"/>
      <sheetName val="Sheet1 (4)"/>
      <sheetName val="Sheet1 (3)"/>
      <sheetName val="Sitewise GR(APR-MAY07)"/>
      <sheetName val="Sitewise GR(June07)"/>
      <sheetName val="HO &amp; Works"/>
      <sheetName val="Quarterwise 6+3"/>
      <sheetName val="Quarterwise"/>
      <sheetName val="Share Div 6 +3"/>
      <sheetName val="Share Div"/>
      <sheetName val="S Receipts 6+3"/>
      <sheetName val="S Receipts"/>
      <sheetName val="S Receipt HO"/>
      <sheetName val="570001"/>
      <sheetName val="570021"/>
      <sheetName val="Exch diff 6+3"/>
      <sheetName val="Exch-diff New"/>
      <sheetName val="Birthday (2)"/>
      <sheetName val="Marriage (2)"/>
      <sheetName val="GRI Background"/>
      <sheetName val="Financial Implications- CC"/>
      <sheetName val="Financial Assistance from Govt."/>
      <sheetName val="Human Rights Screening"/>
      <sheetName val="Incidents of Discrimination"/>
      <sheetName val="Risks to Collective Bargaining"/>
      <sheetName val="Public Policy and Lobbying"/>
      <sheetName val="Duty Drawback Material"/>
      <sheetName val="equipment norms Backup"/>
      <sheetName val="dUTY dRAWBACK pol"/>
      <sheetName val="19-PERF"/>
      <sheetName val=" _x0000__x001b__x0000__x0006__x0000__x0006__x0000__x0008__x0000_ _x0000__x0000_"/>
      <sheetName val="ESIC_DEDN_"/>
      <sheetName val="Kalk_50"/>
      <sheetName val="E6"/>
      <sheetName val="E8"/>
      <sheetName val="E11"/>
      <sheetName val="ESI Mandi"/>
      <sheetName val="Analysis Mandi"/>
      <sheetName val="Patna"/>
      <sheetName val="Patna Analysis"/>
      <sheetName val="backfilling"/>
      <sheetName val="Abstarct"/>
      <sheetName val="Disposal"/>
      <sheetName val="ATT"/>
      <sheetName val="Sand filling"/>
      <sheetName val="ABSTARCT (2)"/>
      <sheetName val="Carriage"/>
      <sheetName val="Deduct"/>
      <sheetName val="C_P_ BOQ"/>
      <sheetName val="WG-Assumptions"/>
      <sheetName val="Breakeven Analysis Data-MOD1"/>
      <sheetName val="Strip Chart"/>
      <sheetName val="Plant &amp; Equip."/>
      <sheetName val="Bar Chart"/>
      <sheetName val="Monthly Quantities"/>
      <sheetName val="Job Mix Formulae"/>
      <sheetName val="Profitability "/>
      <sheetName val="PricedBOQ"/>
      <sheetName val="Camp"/>
      <sheetName val="Running Expenses"/>
      <sheetName val="Major Material"/>
      <sheetName val="Other Material"/>
      <sheetName val="Subcontracts"/>
      <sheetName val="Priced BoQ"/>
      <sheetName val="TC-Bar"/>
      <sheetName val="TC-Detail"/>
      <sheetName val="Tippers Cal"/>
      <sheetName val="Bar Chart R0"/>
      <sheetName val="Bar Chart R1"/>
      <sheetName val="Bar Chart R2"/>
      <sheetName val="Cash Flow R0"/>
      <sheetName val="Cash Flow R1"/>
      <sheetName val="Summ Cash Flow R1"/>
      <sheetName val="Cash Flow R2"/>
      <sheetName val="Cash Flow R3"/>
      <sheetName val="Budget Summary R1"/>
      <sheetName val="Cash Flow R3-33%"/>
      <sheetName val="Camp layout (R2)"/>
      <sheetName val="Elect-BlankBOQ"/>
      <sheetName val="P&amp;E Maint."/>
      <sheetName val="List of Lab Equip"/>
      <sheetName val="Org Chart-Names"/>
      <sheetName val="Camp layout"/>
      <sheetName val="Camp layout (R1)"/>
      <sheetName val="Org Chart-Blank"/>
      <sheetName val="X-sections"/>
      <sheetName val="Detailed Strip Chart"/>
      <sheetName val="Strip-Structures"/>
      <sheetName val="NCL GH"/>
      <sheetName val="Lab Equip"/>
      <sheetName val="PricedBOQ-Ssangyong"/>
      <sheetName val="PricedBOQ-NCL"/>
      <sheetName val="Price Adjustment"/>
      <sheetName val="Budget Summary"/>
      <sheetName val="Main Cw"/>
      <sheetName val="Qty MCW"/>
      <sheetName val="SR CW"/>
      <sheetName val="EW SR"/>
      <sheetName val="Qty SR"/>
      <sheetName val="Qty Final"/>
      <sheetName val="Total Hts"/>
      <sheetName val="Diversion"/>
      <sheetName val="Junctions"/>
      <sheetName val="Detailed Qty"/>
      <sheetName val="Basicrates"/>
      <sheetName val="Project review U1 1of 2"/>
      <sheetName val="Project review U1 2 of 2"/>
      <sheetName val="concrete "/>
      <sheetName val="transportation cost"/>
      <sheetName val="Earthworks"/>
      <sheetName val="Bitumen Works"/>
      <sheetName val="Road Works (2)"/>
      <sheetName val="Rate Breakup"/>
      <sheetName val="n rays "/>
      <sheetName val="anishk rates"/>
      <sheetName val="comp statement"/>
      <sheetName val="BOQ (3)"/>
      <sheetName val="BOQ FINAL"/>
      <sheetName val="BOQ _2_"/>
      <sheetName val="1CBR3"/>
      <sheetName val="Str. Steel"/>
      <sheetName val="Steel Column"/>
      <sheetName val="Inserts"/>
      <sheetName val="Sheet Pile Fab"/>
      <sheetName val="Sheet Pile Erec"/>
      <sheetName val="Steel Consp. Dtl"/>
      <sheetName val="Steel Reconcile"/>
      <sheetName val="Mat Consp."/>
      <sheetName val="Summary Extra"/>
      <sheetName val="Measurment Extra"/>
      <sheetName val="NEW "/>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RESOURES"/>
      <sheetName val="DEPT RATES"/>
      <sheetName val="DWR(Priced)"/>
      <sheetName val=" AnalysisPCC"/>
      <sheetName val="Comp.Statement"/>
      <sheetName val="DWR"/>
      <sheetName val="laroux"/>
      <sheetName val="ult"/>
      <sheetName val="BOX"/>
      <sheetName val="BOX (2)"/>
      <sheetName val="실행철강하도"/>
      <sheetName val="TP15A"/>
      <sheetName val="TP10A"/>
      <sheetName val="TP17"/>
      <sheetName val="TAIL HOUSE (ON B2)"/>
      <sheetName val="DRIVE HOUSE"/>
      <sheetName val="TP15"/>
      <sheetName val="TP14"/>
      <sheetName val="TP-9 EXISTING"/>
      <sheetName val="TP-10 EXISTING"/>
      <sheetName val="Rates Required"/>
      <sheetName val="17"/>
      <sheetName val="Periodic Renewal"/>
      <sheetName val="Summary of ESTIMATE"/>
      <sheetName val="HP(9.200)"/>
      <sheetName val="RCSlab(9.350)"/>
      <sheetName val="HP(9.435)"/>
      <sheetName val="HP(10.650)"/>
      <sheetName val="HP(11.135)"/>
      <sheetName val="HP(12.050)"/>
      <sheetName val="HP(12.500)"/>
      <sheetName val="HP(13.000)"/>
      <sheetName val="IPC"/>
      <sheetName val="Summary-Boq"/>
      <sheetName val="Extra"/>
      <sheetName val="Esc-A"/>
      <sheetName val="Esc-B"/>
      <sheetName val="Esc-C"/>
      <sheetName val="Advance for Material-PP"/>
      <sheetName val="Mobilisation-aji"/>
      <sheetName val="Sheet22"/>
      <sheetName val=" BS"/>
      <sheetName val="Accounts"/>
      <sheetName val="TB"/>
      <sheetName val="P &amp; L"/>
      <sheetName val="CF Workings"/>
      <sheetName val="CashFlow "/>
      <sheetName val="schedules"/>
      <sheetName val="schedules (2)"/>
      <sheetName val="FA Schedule (2)"/>
      <sheetName val="FA Schedule (3)"/>
      <sheetName val="Investment schedule"/>
      <sheetName val="schedules (3)"/>
      <sheetName val="schedules (4)"/>
      <sheetName val="schedules (5)"/>
      <sheetName val="Excise"/>
      <sheetName val="Share capital Analysis"/>
      <sheetName val="loans &amp;advances"/>
      <sheetName val="Payroll wkgs"/>
      <sheetName val="Factory and marketing"/>
      <sheetName val="Freight"/>
      <sheetName val="Projects"/>
      <sheetName val="Guardpostand drain"/>
      <sheetName val="0-25 - Widening"/>
      <sheetName val="25-56 - Raising"/>
      <sheetName val="56-70 - Oneside Widening"/>
      <sheetName val="70-82 Oneside on CanalBank"/>
      <sheetName val="Flexible"/>
      <sheetName val="Chap 5"/>
      <sheetName val="MachWise"/>
      <sheetName val="DailyAvgeRprt"/>
      <sheetName val="PtyWise"/>
      <sheetName val="Stock"/>
      <sheetName val="Diesel Tanker"/>
      <sheetName val="summery"/>
      <sheetName val=" WORKING "/>
      <sheetName val="pay.sheet.CERTI"/>
      <sheetName val="Material issue statement"/>
      <sheetName val="Discarded links"/>
      <sheetName val="Form D1"/>
      <sheetName val="Form D12"/>
      <sheetName val="Form D13"/>
      <sheetName val="MATERIAL TOTAL"/>
      <sheetName val="bg-charges"/>
      <sheetName val="cl14"/>
      <sheetName val="FORM-W3"/>
      <sheetName val="(31)"/>
      <sheetName val="Measurement Major Maintance (2)"/>
      <sheetName val="CostSheet"/>
      <sheetName val="PlazaConstr"/>
      <sheetName val="PlazaElec"/>
      <sheetName val="ElecPoints"/>
      <sheetName val="Bitumen Rate 010213"/>
      <sheetName val="RA_DbmBC"/>
      <sheetName val="Machinory output"/>
      <sheetName val="Plantation"/>
      <sheetName val="AmbPtrlCrn"/>
      <sheetName val="MaintOH"/>
      <sheetName val="TollOH"/>
      <sheetName val="Measurement"/>
      <sheetName val="Measurement Major Maintance"/>
      <sheetName val="Register"/>
      <sheetName val="RecvrWs"/>
      <sheetName val="TranWs"/>
      <sheetName val="StckSmry"/>
      <sheetName val="MatWs"/>
      <sheetName val="cement Register"/>
      <sheetName val="As per PCA"/>
      <sheetName val="1 Site Dis"/>
      <sheetName val="2 E work"/>
      <sheetName val="3 SB &amp; Base"/>
      <sheetName val="4 BT"/>
      <sheetName val="6B MJ BRD "/>
      <sheetName val="6E FOB"/>
      <sheetName val="6F Repair Bridge"/>
      <sheetName val="10 toll plaza"/>
      <sheetName val="12 _RE_wall"/>
      <sheetName val="EW-Sum"/>
      <sheetName val="Extra_Paved"/>
      <sheetName val="List-SR"/>
      <sheetName val="cross section schedule"/>
      <sheetName val="Toll_Sign"/>
      <sheetName val="Toll_Plaza"/>
      <sheetName val="Cal_MCW"/>
      <sheetName val="Cal_SR"/>
      <sheetName val="TCS_1"/>
      <sheetName val="TCS_4D"/>
      <sheetName val="TCS_3C"/>
      <sheetName val="TCS_2A"/>
      <sheetName val="TCS_2B"/>
      <sheetName val="TCS_2C"/>
      <sheetName val="TCS_2B1"/>
      <sheetName val="TCS_3AL"/>
      <sheetName val="TCS_3AR"/>
      <sheetName val="TCS_3BL"/>
      <sheetName val="TCS_3BR "/>
      <sheetName val="TCS_4"/>
      <sheetName val="TCS_5A"/>
      <sheetName val="TCS_5"/>
      <sheetName val="TCS_5B"/>
      <sheetName val="Trucklaybye"/>
      <sheetName val="RE_Wall-cal"/>
      <sheetName val="Bus-Bay"/>
      <sheetName val="Major T-Junction"/>
      <sheetName val="Major X-Junction"/>
      <sheetName val="list of Structure"/>
      <sheetName val="Earthwork LHS"/>
      <sheetName val="Earthwork RHS"/>
      <sheetName val="TCS TYPE"/>
      <sheetName val="Road inv"/>
      <sheetName val="6A MN BRD"/>
      <sheetName val="91+950 A2 RHS"/>
      <sheetName val="91+950 A2 LHS "/>
      <sheetName val="91+950 A1 RHS"/>
      <sheetName val="91+950 A1 LHS"/>
      <sheetName val="103+836"/>
      <sheetName val="106+100"/>
      <sheetName val="109+800 A2 RHS"/>
      <sheetName val="109+800 A1 RHS  "/>
      <sheetName val="109+800 A2 LHS "/>
      <sheetName val="109+800 A1 LHS"/>
      <sheetName val="q1"/>
      <sheetName val="F6-Conc"/>
      <sheetName val="F6-Up"/>
      <sheetName val="F6-New"/>
      <sheetName val="Bqty"/>
      <sheetName val="HPCul"/>
      <sheetName val="HP2"/>
      <sheetName val="Gul"/>
      <sheetName val="F8"/>
      <sheetName val="PMC"/>
      <sheetName val="RtAnalysis"/>
      <sheetName val="RCC3MF7"/>
      <sheetName val="RaftF7"/>
      <sheetName val="Bk-Anal"/>
      <sheetName val="Raftdesign"/>
      <sheetName val="Wingtrench"/>
      <sheetName val="Drg"/>
      <sheetName val="SoilTest"/>
      <sheetName val="Pavement"/>
      <sheetName val="F1"/>
      <sheetName val="Format B"/>
      <sheetName val="F5"/>
      <sheetName val="BkAnal"/>
      <sheetName val="NP3-Bitu"/>
      <sheetName val="hpipedraw"/>
      <sheetName val="Slab-Design"/>
      <sheetName val="Sheet 2"/>
      <sheetName val="QUESTION"/>
      <sheetName val="Detmes"/>
      <sheetName val="Reassessment Fin"/>
      <sheetName val="Assessment Fin"/>
      <sheetName val="Annex 1.01"/>
      <sheetName val="crusher recon(Annex2.02)"/>
      <sheetName val="Annex 1.02"/>
      <sheetName val="Reassessment SCM"/>
      <sheetName val="Assess SCM"/>
      <sheetName val="Annex.3.01 "/>
      <sheetName val="Annex 3.02"/>
      <sheetName val="Reassessment HR"/>
      <sheetName val="Assessment HR"/>
      <sheetName val="Annex 4.02"/>
      <sheetName val="Annex 4.03"/>
      <sheetName val="FOR O&amp;M"/>
      <sheetName val="PEP SUMMARY"/>
      <sheetName val="ETC summary-rev"/>
      <sheetName val="P&amp;L "/>
      <sheetName val="Client Bill"/>
      <sheetName val="Direct Cost Plan"/>
      <sheetName val="Indirect Cost Plan Final"/>
      <sheetName val=" DIRECT COST"/>
      <sheetName val="ETC INDIRECT COST"/>
      <sheetName val="ETC BOM"/>
      <sheetName val="Indirect Cost Plan"/>
      <sheetName val="Revenue Plan"/>
      <sheetName val="Final Revenue Plan-STP &amp; PS "/>
      <sheetName val="Final Scope Plan-STP &amp; PS"/>
      <sheetName val="Final Scope Plan-UGD"/>
      <sheetName val="Orgonogram"/>
      <sheetName val="Staff Plan"/>
      <sheetName val="Manpower Plan"/>
      <sheetName val="Equipment Plan"/>
      <sheetName val="DI Pipe Laying BOQ"/>
      <sheetName val="Adminasration Building-BOQ"/>
      <sheetName val="Sludge slum -BOQ"/>
      <sheetName val="Centrifuge house-BOQ"/>
      <sheetName val="TQS(HO)"/>
      <sheetName val="WORKING"/>
      <sheetName val="TQS(EZ)"/>
      <sheetName val="WO"/>
      <sheetName val="Top Sheet1"/>
      <sheetName val="TS Civil"/>
      <sheetName val="BUD"/>
      <sheetName val="BUD (Civ Supply)"/>
      <sheetName val="CP-Steel"/>
      <sheetName val="CP-Cement"/>
      <sheetName val="BUD (Chimney)"/>
      <sheetName val="Korba"/>
      <sheetName val="CP"/>
      <sheetName val="T&amp;P"/>
      <sheetName val="CC"/>
      <sheetName val="Agg."/>
      <sheetName val="Mat."/>
      <sheetName val="Labr."/>
      <sheetName val="Subcon(SPL)"/>
      <sheetName val="Stg &amp; Shut."/>
      <sheetName val="S.SAL"/>
      <sheetName val="S.Sal-Com"/>
      <sheetName val="Site Infra."/>
      <sheetName val="S.Wel."/>
      <sheetName val="Tel"/>
      <sheetName val="Tel-Com."/>
      <sheetName val="Travel &amp; Convy"/>
      <sheetName val="Con&amp;Prof"/>
      <sheetName val="Estb.-Exp."/>
      <sheetName val="RCC-CON-SCH-Civil"/>
      <sheetName val="Recruit &amp; Train"/>
      <sheetName val="E&amp;W"/>
      <sheetName val="Vehicle Hire"/>
      <sheetName val="off Maint"/>
      <sheetName val="Rent"/>
      <sheetName val="Security"/>
      <sheetName val="Rates &amp; Taxes"/>
      <sheetName val="Estab"/>
      <sheetName val="Depreciation"/>
      <sheetName val="BOQ With Material"/>
      <sheetName val="structural"/>
      <sheetName val="Lab P&amp;M Op."/>
      <sheetName val="Staff Salaries"/>
      <sheetName val="fuel"/>
      <sheetName val="EQUIMENT"/>
      <sheetName val="R&amp;M"/>
      <sheetName val="Stag"/>
      <sheetName val="Tel-Project (2)"/>
      <sheetName val="packages"/>
      <sheetName val="cfl"/>
      <sheetName val="expn de"/>
      <sheetName val="bgequip"/>
      <sheetName val="Op Salary(2)"/>
      <sheetName val="interest charges"/>
      <sheetName val="LAPPL-QR"/>
      <sheetName val="LAPPL-Dry Rate"/>
      <sheetName val="Summary Format"/>
      <sheetName val="BOQ-Dir-Fin-Monthly"/>
      <sheetName val="WO-Monthly"/>
      <sheetName val="RA-Monthly"/>
      <sheetName val="Summary -New"/>
      <sheetName val="QA - QC"/>
      <sheetName val="POL Charges"/>
      <sheetName val="PEA new"/>
      <sheetName val="Budget-Summary"/>
      <sheetName val="Budget Summary- New "/>
      <sheetName val="Direct cost-RA (2)"/>
      <sheetName val="Indirect Cost "/>
      <sheetName val="HO TQS"/>
      <sheetName val="diesel"/>
      <sheetName val="TRIANGLE"/>
      <sheetName val="OCATAGON"/>
      <sheetName val="RECTANGLE"/>
      <sheetName val="Adv Rt Dirc"/>
      <sheetName val="CIRCULAR"/>
      <sheetName val="NH Rt.M"/>
      <sheetName val="Ex junct."/>
      <sheetName val="OVERHEAD"/>
      <sheetName val="Guard Rail"/>
      <sheetName val="Studs"/>
      <sheetName val="Chevron Sign"/>
      <sheetName val="chervon sign information.1"/>
      <sheetName val="Delineators"/>
      <sheetName val="Road Markings "/>
      <sheetName val="TR-I"/>
      <sheetName val="1    "/>
      <sheetName val="1C"/>
      <sheetName val="2    "/>
      <sheetName val="4    "/>
      <sheetName val="Cut Quantity 1;1 slope"/>
      <sheetName val="Cut Quantity 1;2 slope"/>
      <sheetName val="Fill Quantity 1;2"/>
      <sheetName val="Fill Quantity"/>
      <sheetName val="3C"/>
      <sheetName val="Subgrade"/>
      <sheetName val="5    "/>
      <sheetName val="4C"/>
      <sheetName val="C7"/>
      <sheetName val="7    (2)"/>
      <sheetName val="6    "/>
      <sheetName val="6C"/>
      <sheetName val="7   "/>
      <sheetName val="7C"/>
      <sheetName val="8C"/>
      <sheetName val="12   "/>
      <sheetName val="11C"/>
      <sheetName val="Bus Bay &amp; Truck"/>
      <sheetName val="144"/>
      <sheetName val="Maintanance"/>
      <sheetName val="Jun"/>
      <sheetName val="12C"/>
      <sheetName val="13 D"/>
      <sheetName val="13-D"/>
      <sheetName val="Cs Details"/>
      <sheetName val="Pavement Design"/>
      <sheetName val="Section 1-SH-59"/>
      <sheetName val="Section 2- Sh-9"/>
      <sheetName val="Filling Qty"/>
      <sheetName val="Site Report"/>
      <sheetName val="P&amp;E"/>
      <sheetName val="Financial"/>
      <sheetName val="summary ( OP-2)"/>
      <sheetName val="BU"/>
      <sheetName val="D.E-1"/>
      <sheetName val="B.Pass"/>
      <sheetName val="Widening PRP"/>
      <sheetName val="T.Diver"/>
      <sheetName val="T.Div cost"/>
      <sheetName val="EW-EXist"/>
      <sheetName val="EW-Bpass"/>
      <sheetName val="Bus Bay &amp; Truck-Ex"/>
      <sheetName val="On Existing Proj Road"/>
      <sheetName val="Jun Ex Road"/>
      <sheetName val="EX -MISS"/>
      <sheetName val="Jun Bypass"/>
      <sheetName val="Bus Bay &amp; Truck-Ex (2)"/>
      <sheetName val="BYPAS-MISS "/>
      <sheetName val="Drain - steel"/>
      <sheetName val="Drain - steel-Bypass"/>
      <sheetName val="Wayside Amenities"/>
      <sheetName val="Bypass Cost"/>
      <sheetName val="Delineators (2)"/>
      <sheetName val="Miscellaneous"/>
      <sheetName val="BASIC-Roads"/>
      <sheetName val="Total summary"/>
      <sheetName val="Summary of 13th RA"/>
      <sheetName val="progress"/>
      <sheetName val="견적대비표"/>
      <sheetName val="Stock in Trade"/>
      <sheetName val="wip - erection items"/>
      <sheetName val="Discarded_links"/>
      <sheetName val="Form_D1"/>
      <sheetName val="Form_D12"/>
      <sheetName val="Form_D13"/>
      <sheetName val="MATERIAL_TOTAL"/>
      <sheetName val="Summary_of_13th_RA"/>
      <sheetName val="BOQ_Distribution"/>
      <sheetName val="Officer_Budget_Form"/>
      <sheetName val="Proj Data"/>
      <sheetName val="유동표"/>
      <sheetName val="Spacing of Delineators"/>
      <sheetName val="부대내역"/>
      <sheetName val="purpose&amp;input"/>
      <sheetName val="number"/>
      <sheetName val="section wise"/>
      <sheetName val="askng rate"/>
      <sheetName val="section wise (2)"/>
      <sheetName val="RateList"/>
      <sheetName val="PO Status"/>
      <sheetName val="Selection"/>
      <sheetName val="Detail P&amp;L"/>
      <sheetName val="Assumption Sheet"/>
      <sheetName val="Steel-Circular"/>
      <sheetName val="Steel_Circular"/>
      <sheetName val="Flyover"/>
      <sheetName val="VUP"/>
      <sheetName val="MNB"/>
      <sheetName val="Box Culvert"/>
      <sheetName val="Casting Yard"/>
      <sheetName val="Cast in Situ "/>
      <sheetName val="DLC PQC"/>
      <sheetName val="Plant Quantity"/>
      <sheetName val="Consumption Report-1"/>
      <sheetName val="Conc Qty "/>
      <sheetName val="Status Abstract"/>
      <sheetName val="Status (2)"/>
      <sheetName val="Work delay"/>
      <sheetName val="Spares &amp; Service- 3 yrs"/>
      <sheetName val="Spares - 1 yr"/>
      <sheetName val="UPS cal"/>
      <sheetName val="Plaza connectivity"/>
      <sheetName val="CABLES(1 lane)"/>
      <sheetName val="CABLES (2 Lanes)"/>
      <sheetName val="CABLES (6 lanes)"/>
      <sheetName val="cables 12 lanes"/>
      <sheetName val="AVC"/>
      <sheetName val="LC"/>
      <sheetName val="Total TOLL+HTMS COGS analysis"/>
      <sheetName val="Pending items Hari"/>
      <sheetName val="Total TOLL analysis"/>
      <sheetName val="Final BOQ"/>
      <sheetName val="Toll-Itemwise costing"/>
      <sheetName val="Toll-Loop Sealant calculation"/>
      <sheetName val="Major Materials-1"/>
      <sheetName val="Major Materials-2"/>
      <sheetName val="INPUTS - 1"/>
      <sheetName val="INPUTS - 2"/>
      <sheetName val="Eqp Rates"/>
      <sheetName val="Vehicle Rates"/>
      <sheetName val="BM Plant"/>
      <sheetName val="Reach 3 PRW"/>
      <sheetName val="30 Month CP qTY"/>
      <sheetName val="30 Month CP Rev"/>
      <sheetName val="Programme - HHPL "/>
      <sheetName val="Monthwise Projection"/>
      <sheetName val="Percentage Work done for NH1"/>
      <sheetName val="Exp DivIsion"/>
      <sheetName val="Inflation"/>
      <sheetName val="Material Req"/>
      <sheetName val="Maj Mat Procurement"/>
      <sheetName val="Aggregate Procurement"/>
      <sheetName val="Servicetax"/>
      <sheetName val="HSD"/>
      <sheetName val="Qty Sheet"/>
      <sheetName val="Bkup1"/>
      <sheetName val="LC Site"/>
      <sheetName val="Pivot report"/>
      <sheetName val="dep"/>
      <sheetName val="Aggregate"/>
      <sheetName val="Basic Material"/>
      <sheetName val="Diesel Req"/>
      <sheetName val="Material Requirement"/>
      <sheetName val="Price Mc"/>
      <sheetName val="mc Req"/>
      <sheetName val="HM Plant"/>
      <sheetName val="Tippers"/>
      <sheetName val="SiteClear"/>
      <sheetName val="SBase"/>
      <sheetName val="Bit-Base"/>
      <sheetName val="REW"/>
      <sheetName val="TSigns"/>
      <sheetName val="PC"/>
      <sheetName val="Maint."/>
      <sheetName val="horti"/>
      <sheetName val="Found"/>
      <sheetName val="SubS"/>
      <sheetName val="SupS"/>
      <sheetName val="PW"/>
      <sheetName val="Case-3"/>
      <sheetName val="Schedule workdone"/>
      <sheetName val="PHOTOGRAPHS"/>
      <sheetName val="DATA MAJOR ACTIVITIES"/>
      <sheetName val="BLOCK A"/>
      <sheetName val="B BLOCK"/>
      <sheetName val="BLOCK C"/>
      <sheetName val="BLOCK R"/>
      <sheetName val="BLOCK S"/>
      <sheetName val="P&amp;L"/>
      <sheetName val="PrdQty"/>
      <sheetName val="PrdVal"/>
      <sheetName val="Rate Analy."/>
      <sheetName val="Agg"/>
      <sheetName val="Agg (2)"/>
      <sheetName val="PMRL ind"/>
      <sheetName val="Abs PMRL"/>
      <sheetName val="Mach."/>
      <sheetName val="Eqpdata"/>
      <sheetName val="fol"/>
      <sheetName val="BATA"/>
      <sheetName val="NHC"/>
      <sheetName val="IPA 4 main sheet"/>
      <sheetName val="Certificate -07"/>
      <sheetName val="Work done"/>
      <sheetName val="Material Adv"/>
      <sheetName val="Escalation (2)"/>
      <sheetName val="RECONCILATION 0F  pass "/>
      <sheetName val="RECONCILATION OF P.C. VS CLIENT"/>
      <sheetName val="eXTRA ITEM DETAIL"/>
      <sheetName val="UNPROD. EXP."/>
      <sheetName val="Labour&amp; machinery"/>
      <sheetName val="A_O_R _2_"/>
      <sheetName val="A_O_R r1"/>
      <sheetName val="A_O_R r1Str"/>
      <sheetName val="A.O.R (2)"/>
      <sheetName val="Rates (2)"/>
      <sheetName val="OH (2)"/>
      <sheetName val="RatesR1"/>
      <sheetName val="A.O.R r1"/>
      <sheetName val="OH R1"/>
      <sheetName val="formwork R1"/>
      <sheetName val="A.O.R r1Str"/>
      <sheetName val="OH R1str"/>
      <sheetName val="AoR Finishing"/>
      <sheetName val="cul_invSUBMITTED"/>
      <sheetName val="Revised BoQ Str"/>
      <sheetName val="oH(Str+finishing)"/>
      <sheetName val="oHS+F Ex Alu.+actual staff"/>
      <sheetName val="oHS+F Ex Alu. (trial)"/>
      <sheetName val="Ex aluminium"/>
      <sheetName val="oH(mc purchase)"/>
      <sheetName val="Plang.1pour"/>
      <sheetName val="Plang.3pour"/>
      <sheetName val="Machine Schedule "/>
      <sheetName val="Staff Schedule"/>
      <sheetName val="Reference"/>
      <sheetName val="Report 2"/>
      <sheetName val="Report_2"/>
      <sheetName val="4.4"/>
      <sheetName val="summery-I"/>
      <sheetName val="2.07 EMB"/>
      <sheetName val="BOQ-"/>
      <sheetName val="3.01"/>
      <sheetName val="8.ii.8.(b)"/>
      <sheetName val="4.1"/>
      <sheetName val="8.1.2.(a)"/>
      <sheetName val="2.07 S.G"/>
      <sheetName val="4.2(ii)"/>
      <sheetName val="3.02"/>
      <sheetName val="BT"/>
      <sheetName val="ESTT1"/>
      <sheetName val="ESTT_3LAYERS"/>
      <sheetName val="BT_RENUAL_COAT"/>
      <sheetName val="ESTT2"/>
      <sheetName val="SHEDULE_3LAYER"/>
      <sheetName val="SHEDULE_1KM"/>
      <sheetName val="SHEDULE_2KM"/>
      <sheetName val="ESTT3"/>
      <sheetName val="Abs_Sanctioned"/>
      <sheetName val="Abs_Working"/>
      <sheetName val="Comparative_Working"/>
      <sheetName val="Gadwal Estimate"/>
      <sheetName val="Comparitive statement Gadwa (2"/>
      <sheetName val="Comparitive statement Ieeza (2"/>
      <sheetName val="Comparitive statement Gattu (2"/>
      <sheetName val="New Lengths"/>
      <sheetName val="Comparitive statement Gadwal"/>
      <sheetName val="Abs_Sanctioned IEEZA"/>
      <sheetName val="Abs_Working IEEZA"/>
      <sheetName val="Comparative_Working IEEZA"/>
      <sheetName val="Ieeza Estimate "/>
      <sheetName val="Comparitive statement Ieeza"/>
      <sheetName val="Ieeza Estimate  (2)"/>
      <sheetName val="Comparitive"/>
      <sheetName val="Comparitive Gadwal WD"/>
      <sheetName val="CED CALCU"/>
      <sheetName val="Duct Pipe"/>
      <sheetName val="Anathapur Canal Steel Bridge"/>
      <sheetName val="10 Th Betallian DI Spl"/>
      <sheetName val="PEDASTAL   EST (2)"/>
      <sheetName val="THRUST BLOCK (2)"/>
      <sheetName val="MS pipe,flange,Dummy (2)"/>
      <sheetName val="CC RESTORE"/>
      <sheetName val="Bridge Data"/>
      <sheetName val="GI pipe Bedding"/>
      <sheetName val="PV Cement"/>
      <sheetName val="PV Steel"/>
      <sheetName val="GI Taxes"/>
      <sheetName val="stone dust"/>
      <sheetName val="Air valve stem"/>
      <sheetName val="PEDASTAL   EST (MB)"/>
      <sheetName val="PEDASTAL   EST"/>
      <sheetName val="THRUST BLOCK (MB)"/>
      <sheetName val="THRUST BLOCK"/>
      <sheetName val="GI Pipe (2)"/>
      <sheetName val="PV Rates"/>
      <sheetName val="Ieeza Estimate  (3)"/>
      <sheetName val="PEDASTAL   EST WEII"/>
      <sheetName val="THRUST BLOCK WEII"/>
      <sheetName val="valves hdpe"/>
      <sheetName val="Inter connections OHSR"/>
      <sheetName val="60 KL GLBR Final"/>
      <sheetName val="60 KL GLBR Comarative"/>
      <sheetName val="90 KL GLBR Final "/>
      <sheetName val="90 KL GLBR Comarative "/>
      <sheetName val="800 KL GLBR"/>
      <sheetName val="800 KL GLBR Comarative "/>
      <sheetName val="DI Specials Amt"/>
      <sheetName val="1100 KL GLBR"/>
      <sheetName val="1100 KL GLBR Comparative"/>
      <sheetName val="280 KL GLBR "/>
      <sheetName val="280 KL GLBR Comparative "/>
      <sheetName val="120 KL OHBR Thupatrala"/>
      <sheetName val="120 KL OHBR Comparative"/>
      <sheetName val="120 KL OHBR Balgera"/>
      <sheetName val="120 KL OHBR Comparative Balgera"/>
      <sheetName val="90 KL OHBR Mallamdoddi"/>
      <sheetName val="90 KL OHBR Comparative "/>
      <sheetName val="90 KL OHBR Comparative  (2)"/>
      <sheetName val="60 KL OHBR Bhimpuram"/>
      <sheetName val="60 KL OHBR at Bhimpuram compara"/>
      <sheetName val="60 KL OHBR D.Bhridipadu"/>
      <sheetName val="60 KL OHBR at D.Bhuridipadu com"/>
      <sheetName val="60 KL OHBR  CS Nagar"/>
      <sheetName val="60 KL OHBR at CS Nagar"/>
      <sheetName val="60 KL OHBR Penchikalpadu"/>
      <sheetName val="60 KL OHBR at Penchikalpadu"/>
      <sheetName val="60 KL OHBR Mellacheruvu"/>
      <sheetName val="60 KL OHBR at Mellacheruvu"/>
      <sheetName val="40 KL OHBR Garlapadu"/>
      <sheetName val="40 KL OHBR  Comparative"/>
      <sheetName val="40 KL OHBR Sivanampally"/>
      <sheetName val="40 KL OHBR  Comparative sivanam"/>
      <sheetName val="Dharagattu - 2200KL"/>
      <sheetName val="Comparative Dharagattu 2200 KL"/>
      <sheetName val="Head works - 9000KL "/>
      <sheetName val="Comparative Hw 9000 KL Sump"/>
      <sheetName val="Staircase Maldakal"/>
      <sheetName val="RSF Plant"/>
      <sheetName val="Comparative For RSF"/>
      <sheetName val="DATA For Litre RATE"/>
      <sheetName val="90 KL OHSR Maldakal"/>
      <sheetName val="90 KL OHSR Venkatapur stage"/>
      <sheetName val="DATA For 120 KLOHSR Litre RATE "/>
      <sheetName val="DATA For 150 KL OHSRLitre RATE "/>
      <sheetName val="Pump House Head works"/>
      <sheetName val="Pump House Head works (2)"/>
      <sheetName val="Surge pit"/>
      <sheetName val="620 KL GLBR Comarative "/>
      <sheetName val="475 KL GLBR Comarative"/>
      <sheetName val="280 KL GLBR Comarative "/>
      <sheetName val="RSF Plant (2)"/>
      <sheetName val="Comparative For RSF (2)"/>
      <sheetName val="HYD SD"/>
      <sheetName val="WQ Naganpally"/>
      <sheetName val="Electrical Data "/>
      <sheetName val="Electrical Estimate"/>
      <sheetName val="Grills"/>
      <sheetName val="WQ Gungal"/>
      <sheetName val="Data new"/>
      <sheetName val="sanitary data"/>
      <sheetName val="sanitary estimate"/>
      <sheetName val="Purchase Status- "/>
      <sheetName val="Purchase Status-Misc"/>
      <sheetName val="other activities"/>
      <sheetName val="Civil-works"/>
      <sheetName val="MHexcavation"/>
      <sheetName val="To ma.l requirement for mh"/>
      <sheetName val="material requirement for mh"/>
      <sheetName val="Estimation MH"/>
      <sheetName val="Households"/>
      <sheetName val="DI Verticals &amp; Valves"/>
      <sheetName val="CI Verticals &amp; Valves"/>
      <sheetName val="HDPE Utilised Quantity"/>
      <sheetName val="PVC Utilised Quantity"/>
      <sheetName val="Gravity Mains"/>
      <sheetName val="GM Part Kondapak"/>
      <sheetName val="Dubbak 27.06.2015"/>
      <sheetName val="Gajwel Constituency"/>
      <sheetName val="MS rates"/>
      <sheetName val="Node to Node"/>
      <sheetName val="PL info"/>
      <sheetName val="Trench Size"/>
      <sheetName val="Supply GST"/>
      <sheetName val="L&amp;J  GST"/>
      <sheetName val="HT GST"/>
      <sheetName val="COMM. GST"/>
      <sheetName val="내역서 (∮ἀ嘆ɶ"/>
      <sheetName val="_x0004_"/>
      <sheetName val="_x000a_"/>
      <sheetName val=" "/>
      <sheetName val="Quarry Map"/>
      <sheetName val="ABSTRACT PROTECTION "/>
      <sheetName val="Abstract culvert"/>
      <sheetName val="Seigniorage road "/>
      <sheetName val="Gen Ab"/>
      <sheetName val="cover 1"/>
      <sheetName val="Seigniorage Culverts"/>
      <sheetName val="Culvert ABST"/>
      <sheetName val="Culvert ABS 3v "/>
      <sheetName val="1vent "/>
      <sheetName val="1 v Draw"/>
      <sheetName val="2 v Det"/>
      <sheetName val="2 v Draw"/>
      <sheetName val="Protection wall 1"/>
      <sheetName val="Protection wall 2"/>
      <sheetName val="3V Det"/>
      <sheetName val="3v Draw"/>
      <sheetName val="cross section "/>
      <sheetName val="est-18-19"/>
      <sheetName val="break up-18-19"/>
      <sheetName val="report-18-19"/>
      <sheetName val="DATA-18-19"/>
      <sheetName val="Data_F8_BTR"/>
      <sheetName val="Plant_&amp;__Machinery"/>
      <sheetName val="Lead_statement_ss5"/>
      <sheetName val="Gen Comp St"/>
      <sheetName val="OHSR-1 EST"/>
      <sheetName val="OHSR-2"/>
      <sheetName val="Comp OHSR EST-1"/>
      <sheetName val="Comp PIPE"/>
      <sheetName val="Comp HH"/>
      <sheetName val="Comp OFC"/>
      <sheetName val="DI WE"/>
      <sheetName val="Abst WE"/>
      <sheetName val="OHSR WE"/>
      <sheetName val="WE Pipe "/>
      <sheetName val="Comp HDPE"/>
      <sheetName val="SSR 15-16"/>
      <sheetName val="OFC RC"/>
      <sheetName val="Pipe line Length Details"/>
      <sheetName val="Abst Orig"/>
      <sheetName val="OHSR Orig"/>
      <sheetName val="DI Orig"/>
      <sheetName val="ORIG Est Pipe"/>
      <sheetName val="EPANET Lengths"/>
      <sheetName val="T1"/>
      <sheetName val="T2"/>
      <sheetName val="T3"/>
      <sheetName val="Spec report"/>
      <sheetName val="Specification "/>
      <sheetName val="WE Gen Comp St HDPE"/>
      <sheetName val="90 KL OHSR-1"/>
      <sheetName val="Comp SUB2"/>
      <sheetName val="90 KL PV 60"/>
      <sheetName val="OHSR-S"/>
      <sheetName val="OHSR-C"/>
      <sheetName val="90 KL OHSR-2"/>
      <sheetName val="Comp SUB2 1"/>
      <sheetName val="OHSR 2"/>
      <sheetName val="90 KL PV 60 - 2"/>
      <sheetName val="OHSR - S"/>
      <sheetName val="OHSR - C"/>
      <sheetName val="Comp SUB1"/>
      <sheetName val="CS RATE DATE"/>
      <sheetName val="SEIG "/>
      <sheetName val="Comp SUB1 (2)"/>
      <sheetName val="OHSR-1 (2)"/>
      <sheetName val="OHSR-1 (3)"/>
      <sheetName val="60 KL OHSR-1"/>
      <sheetName val="Comp SUB2 (2)"/>
      <sheetName val="OHSR 1"/>
      <sheetName val="60 KL PV 60"/>
      <sheetName val="OHSR-S (2)"/>
      <sheetName val="OHSR-C (2)"/>
      <sheetName val="HDPE Comp"/>
      <sheetName val="HH"/>
      <sheetName val="HH Comp"/>
      <sheetName val="Blocks "/>
      <sheetName val="7F"/>
      <sheetName val="SSR 17-18"/>
      <sheetName val="OHSR-1"/>
      <sheetName val="armoor sd final"/>
      <sheetName val="DfGgHhdEeaBb"/>
      <sheetName val="UZzv1wXxY6Z"/>
      <sheetName val="R C C"/>
      <sheetName val="cc cutting"/>
      <sheetName val="gravel"/>
      <sheetName val="HILL area"/>
      <sheetName val="OHBR 70-12"/>
      <sheetName val="OHBR 15-12"/>
      <sheetName val="OHBR 90-12"/>
      <sheetName val="OHBR 10-12"/>
      <sheetName val="OHBR 120-12"/>
      <sheetName val="OHBR 100-12"/>
      <sheetName val="OHBR 60-12"/>
      <sheetName val="OHBR 50-12 "/>
      <sheetName val="OHBR 40-12 "/>
      <sheetName val="OHBR 30-12"/>
      <sheetName val="40.30 "/>
      <sheetName val="60.30"/>
      <sheetName val="Kondapak  220-20"/>
      <sheetName val="Kvelly Kaman 90-30"/>
      <sheetName val="We 550KL OHBR"/>
      <sheetName val="KBanda Hillock 550-25"/>
      <sheetName val="150-12 Koma"/>
      <sheetName val="Thimmapur 90-30 (2)"/>
      <sheetName val="OHBR 150-16"/>
      <sheetName val="100KL Compl"/>
      <sheetName val="Kodakandla_Vert"/>
      <sheetName val="40 KL @ kodakandla(new)"/>
      <sheetName val="SS Railing"/>
      <sheetName val="1500KL Thuki-GST"/>
      <sheetName val="120-30"/>
      <sheetName val="Staircase 30 mts"/>
      <sheetName val="Staircase 21 mts "/>
      <sheetName val="Staircase 25 mts"/>
      <sheetName val="bricks"/>
      <sheetName val="Reserve"/>
      <sheetName val="Auto_Crt"/>
      <sheetName val="Btext"/>
      <sheetName val="items (2)"/>
      <sheetName val="brick"/>
      <sheetName val="earth"/>
      <sheetName val="HS Final - Workdone Entry File"/>
      <sheetName val="Don't Touch"/>
      <sheetName val="ms 1600 10 mm supply"/>
      <sheetName val="ms 1600 10mm guniting"/>
      <sheetName val="tsbabu"/>
      <sheetName val="head loss calc"/>
      <sheetName val="com_st_PM"/>
      <sheetName val="comst_GM"/>
      <sheetName val="G_R_P"/>
      <sheetName val="Road Detail Est."/>
      <sheetName val="com_st_PM1"/>
      <sheetName val="comst_GM1"/>
      <sheetName val="G_R_P1"/>
      <sheetName val="com_st_PM5"/>
      <sheetName val="comst_GM5"/>
      <sheetName val="G_R_P5"/>
      <sheetName val="Road_Detail_Est_2"/>
      <sheetName val="Road_data2"/>
      <sheetName val="com_st_PM3"/>
      <sheetName val="comst_GM3"/>
      <sheetName val="G_R_P3"/>
      <sheetName val="com_st_PM2"/>
      <sheetName val="comst_GM2"/>
      <sheetName val="G_R_P2"/>
      <sheetName val="Road_Detail_Est_"/>
      <sheetName val="com_st_PM4"/>
      <sheetName val="comst_GM4"/>
      <sheetName val="G_R_P4"/>
      <sheetName val="Road_Detail_Est_1"/>
      <sheetName val="Road_data1"/>
      <sheetName val="EDWise"/>
      <sheetName val="SSR 2010-11 Rates"/>
      <sheetName val="Zi-co"/>
      <sheetName val="data-WC"/>
      <sheetName val="Liter Rate"/>
      <sheetName val="PH Rates"/>
      <sheetName val="Staircase-12"/>
      <sheetName val="10KL-12m"/>
      <sheetName val="40_30m"/>
      <sheetName val="10KL-Steel"/>
      <sheetName val="15KL-12m"/>
      <sheetName val="15KL-Steel"/>
      <sheetName val="20KL-12m"/>
      <sheetName val="20KL-Steel"/>
      <sheetName val="90-25m"/>
      <sheetName val="90-30m"/>
      <sheetName val="20KL-12m Balramthanda"/>
      <sheetName val="30KL-12M"/>
      <sheetName val="30KL-Steel"/>
      <sheetName val="40KL-12M"/>
      <sheetName val="40KL-Steel"/>
      <sheetName val="40KL-12M Pembarthy"/>
      <sheetName val="60KL-12M"/>
      <sheetName val="60KL-Steel"/>
      <sheetName val="90-12m"/>
      <sheetName val="90KL-Steel "/>
      <sheetName val="30KL-12M Rajeswarpally"/>
      <sheetName val="90-12m Nagaram"/>
      <sheetName val="90-12m Madipally"/>
      <sheetName val="100-12m "/>
      <sheetName val="100KL-Steel "/>
      <sheetName val="100-12m Seethampet"/>
      <sheetName val="120-12m"/>
      <sheetName val="120KL-Steel "/>
      <sheetName val="150-12m"/>
      <sheetName val="150KL-Steel "/>
      <sheetName val="200-12m"/>
      <sheetName val="200KL-Steel "/>
      <sheetName val="90KL-12M"/>
      <sheetName val="slip"/>
      <sheetName val="tech"/>
      <sheetName val="culvert (2)"/>
      <sheetName val="culvert (3)"/>
      <sheetName val="RLs"/>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trialpit"/>
      <sheetName val="De-Est"/>
      <sheetName val="lead bldg"/>
      <sheetName val="wor esti"/>
      <sheetName val="wor - toil"/>
      <sheetName val="Cover_Sheet (2)"/>
      <sheetName val="Labour_Charges(detl)"/>
      <sheetName val="Core_SSR"/>
      <sheetName val="25.04.2020 to 31.05.2020 "/>
      <sheetName val="01.06.2020 to 10.06.2020"/>
      <sheetName val="11.06.2020 to 11.07.2020"/>
      <sheetName val="12.07.2020 to"/>
      <sheetName val="cash inflow details"/>
      <sheetName val="150KL"/>
      <sheetName val="550 KL"/>
      <sheetName val="GLBR Rec "/>
      <sheetName val="550Kl OHBR"/>
      <sheetName val="Glbr Rec f"/>
      <sheetName val="GLBR Comp"/>
      <sheetName val="Pump house levels"/>
      <sheetName val="Sub Station Ele"/>
      <sheetName val="Sub Station civil"/>
      <sheetName val="Soil filling "/>
      <sheetName val="Glbr Rec f (2)"/>
      <sheetName val="Steel "/>
      <sheetName val="STEEL AS PER MB"/>
      <sheetName val="Tax Sheet"/>
      <sheetName val="POL Estimate"/>
      <sheetName val="SS ladder"/>
      <sheetName val="MS Man Hole Cover"/>
      <sheetName val="Spc"/>
      <sheetName val="Estimate only CC"/>
      <sheetName val="road cuttings"/>
      <sheetName val="sluice-PVC (25%)"/>
      <sheetName val="sluice-HDPE (25%)"/>
      <sheetName val="RdKJIHGFEDCBA86420Z"/>
      <sheetName val="yAgfedcba"/>
      <sheetName val="Ct0ZYXWVUT"/>
      <sheetName val="B0ba97531z"/>
      <sheetName val="PH Sor"/>
      <sheetName val="WH coef"/>
      <sheetName val="ID (2)"/>
      <sheetName val="Kodakondla ORIGINAL Sanctioned"/>
      <sheetName val="4 Mandals"/>
      <sheetName val="8 mandals"/>
      <sheetName val="22-6-2015"/>
      <sheetName val="Pipe-Abs"/>
      <sheetName val="Pipe-Det"/>
      <sheetName val="800 sump"/>
      <sheetName val="SSR - 3"/>
      <sheetName val="RAM1"/>
      <sheetName val="SSR - 4"/>
      <sheetName val="SSR - 1"/>
      <sheetName val="SSR - 2 "/>
      <sheetName val="Data (Master &amp; E.T)"/>
      <sheetName val="Lead (Master)"/>
      <sheetName val="Lead (E.T)"/>
      <sheetName val="Stair case"/>
      <sheetName val="OHBR Datas (MASTER &amp; E.T)"/>
      <sheetName val="DATA FOR ADDL ITEMS"/>
      <sheetName val="ramnagar"/>
      <sheetName val="Nizam-cheruvu"/>
      <sheetName val="30000KL Sump "/>
      <sheetName val="20kl-sump-final-est"/>
      <sheetName val="11000KL Sump"/>
      <sheetName val="1300kl-final-est"/>
      <sheetName val="4500 KL Sump"/>
      <sheetName val="3100kl-final-est"/>
      <sheetName val="3500kl-final-est"/>
      <sheetName val="1200kl-final-est"/>
      <sheetName val="1000kl-final-est"/>
      <sheetName val="800kl-final-girnibhavi-est"/>
      <sheetName val="300kl-rampuru-est"/>
      <sheetName val="300kl-sump-marrigm-est"/>
      <sheetName val="50kl-sump final-est"/>
      <sheetName val="Sumps Abstract"/>
      <sheetName val="200kl-sump final-est"/>
      <sheetName val="20 KL OHBR"/>
      <sheetName val="Lead-Roads"/>
      <sheetName val="RCC-9-10"/>
      <sheetName val="Bends"/>
      <sheetName val="DI Spe."/>
      <sheetName val="HDPE-1"/>
      <sheetName val="RCC-thr"/>
      <sheetName val="data-chamber"/>
      <sheetName val="chamb-up to 200"/>
      <sheetName val="chamber-200 to 400"/>
      <sheetName val="chamber-2"/>
      <sheetName val="chamber-3"/>
      <sheetName val="CI-Spe"/>
      <sheetName val="chamber"/>
      <sheetName val="Data-2009-10"/>
      <sheetName val="PVC-UGD"/>
      <sheetName val="HSC-S"/>
      <sheetName val="c.wall,EWE"/>
      <sheetName val="MH-1.5"/>
      <sheetName val="MH-2.3"/>
      <sheetName val="MH-8.00Mts"/>
      <sheetName val="Window-2"/>
      <sheetName val="Bld"/>
      <sheetName val="Bld-after scrutiny"/>
      <sheetName val="UGD"/>
      <sheetName val="Bld-2"/>
      <sheetName val="census91"/>
      <sheetName val="RAM NAGAR"/>
      <sheetName val="ABSTRACT CONCRETE"/>
      <sheetName val="Side wall data"/>
      <sheetName val="OHBR DATA"/>
      <sheetName val="Steel Qty"/>
      <sheetName val="PROFORMAS"/>
      <sheetName val="CHECK-SLIP"/>
      <sheetName val="DESIGN NORMS"/>
      <sheetName val="DESIGN CALUCULATIONS"/>
      <sheetName val="ABSTRACT-DESIGN CALUCULATIONS"/>
      <sheetName val="GRAVITY MAIN"/>
      <sheetName val="PUMP SETS DESIGN"/>
      <sheetName val="GENERAL-ABSTRACT"/>
      <sheetName val="COMPONENTS"/>
      <sheetName val="SSR(Buildings)"/>
      <sheetName val="SSR(PH)"/>
      <sheetName val="SSR(I&amp;CAD)"/>
      <sheetName val="Labour charges"/>
      <sheetName val="Labour charges(detl)"/>
      <sheetName val="OHSR(Detail)"/>
      <sheetName val="DUMMY_EST"/>
      <sheetName val="DATA-LIST"/>
      <sheetName val="DATA OHSR"/>
      <sheetName val="DATA AC PIPES"/>
      <sheetName val="DATA PVC PIPES"/>
      <sheetName val="BORE WELL"/>
      <sheetName val="SS TANK(HOMO)"/>
      <sheetName val="SS FILTERS"/>
      <sheetName val="SS TANK(HET)"/>
      <sheetName val="SS FILTERS(SQM)"/>
      <sheetName val="TRANSMISSION MAINS"/>
      <sheetName val="WEIR CHAMBER"/>
      <sheetName val="PUMP HOUSE(SQM)"/>
      <sheetName val="CW SUMP"/>
      <sheetName val="RWW_PH"/>
      <sheetName val="RAW WATER WELL"/>
      <sheetName val="VALVE PIT"/>
      <sheetName val="FLOW-DIAGRAM"/>
      <sheetName val="TRANS.MAINS.LEVELS"/>
      <sheetName val="SSF(INT.CONS)"/>
      <sheetName val="DATA_ABSTRACT"/>
      <sheetName val="DESIGN_NORMS"/>
      <sheetName val="DESIGN_CALUCULATIONS"/>
      <sheetName val="ABSTRACT-DESIGN_CALUCULATIONS"/>
      <sheetName val="GRAVITY_MAIN"/>
      <sheetName val="PUMPING_MAIN"/>
      <sheetName val="PUMP_SETS_DESIGN"/>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DESIGN_NORMS2"/>
      <sheetName val="DESIGN_CALUCULATIONS2"/>
      <sheetName val="ABSTRACT-DESIGN_CALUCULATIONS2"/>
      <sheetName val="GRAVITY_MAIN2"/>
      <sheetName val="PUMPING_MAIN2"/>
      <sheetName val="PUMP_SETS_DESIGN2"/>
      <sheetName val="Labour_charges2"/>
      <sheetName val="Labour_charges(detl)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Common_"/>
      <sheetName val="PUMP_DATA"/>
      <sheetName val="Plant_&amp;__Machi.ery"/>
      <sheetName val="Class IV Qtr. Ele"/>
      <sheetName val="CS "/>
      <sheetName val="VALVE_PITU"/>
      <sheetName val="Delivery mains"/>
      <sheetName val="Bridge Data 2005-06"/>
      <sheetName val="GF SB Ok "/>
      <sheetName val="sup dat"/>
      <sheetName val="1V800"/>
      <sheetName val="Hyd_Stmt"/>
      <sheetName val="sg-clay(d)"/>
      <sheetName val="Data-ELSR"/>
      <sheetName val=" data sheet "/>
      <sheetName val="SSR(I㫨CAD)"/>
      <sheetName val="Plant 㫨  Machinery"/>
      <sheetName val="Plant_㫨__Machinery"/>
      <sheetName val="Plant_㫨__Machi.ery"/>
      <sheetName val="scour depth"/>
      <sheetName val="SUMP1420KL@HW"/>
      <sheetName val="SSR 2015-16"/>
      <sheetName val="Convey -16-17"/>
      <sheetName val="Z1_DATA"/>
      <sheetName val="DATAS"/>
      <sheetName val="SR"/>
      <sheetName val="Absract"/>
      <sheetName val="KUWSDB SR 2018-2019M.H"/>
      <sheetName val="Rectification-Balance Pipe line"/>
      <sheetName val="Rectification of manhol covers"/>
      <sheetName val="Rectification-Balance Pipe  (2)"/>
      <sheetName val="KUWSDB SR 2018-2019HSCpipe line"/>
      <sheetName val="KUWSDB SR 2018-2019 pipe line"/>
      <sheetName val="Abstract-Balnce work pipeline1"/>
      <sheetName val="Balance of New Pipe "/>
      <sheetName val="Baln New manholes estimate "/>
      <sheetName val="Septic Tank construction "/>
      <sheetName val="Flushing tank construction"/>
      <sheetName val="Abstract - SWG &amp; RCC  balance 2"/>
      <sheetName val="New balance pipe line"/>
      <sheetName val="New balance pipe lin"/>
      <sheetName val="New balance pipeline"/>
      <sheetName val=" Abstract-Balance New manholes"/>
      <sheetName val="Balance New manholes 1"/>
      <sheetName val="Balance new pipe line 2 "/>
      <sheetName val="Abstract-CC Road balance pipeli"/>
      <sheetName val="Abstract-WBM Road New pipe line"/>
      <sheetName val="Abstract-New Reconstruction 4"/>
      <sheetName val="New Reconstruction of M.H 1"/>
      <sheetName val="Abstract- New Reconstruction of"/>
      <sheetName val="NewReconstruction ofpipeline 2"/>
      <sheetName val="The Completing Work"/>
      <sheetName val=" Abstract-Asphalt Road"/>
      <sheetName val="Abstract-Raising of manhole 4"/>
      <sheetName val="Asphalt Road "/>
      <sheetName val="Concrete Road 7"/>
      <sheetName val="Abstract-WBM Road"/>
      <sheetName val="WBM Road 8"/>
      <sheetName val="Abstract-HSC pipeline 5"/>
      <sheetName val="HSC Pipe line 9 "/>
      <sheetName val="Abstract-Inspection Chamber"/>
      <sheetName val="Inspection Chamber Construct 10"/>
      <sheetName val="Manholes Rectificationes 9"/>
      <sheetName val="Road Restoration"/>
      <sheetName val="Abstract-Soak pit 7.00 mtr dia6"/>
      <sheetName val="Soak pit 7.00 mtr Dia "/>
      <sheetName val="Abstract-Soak pit 7.50 mtr dia7"/>
      <sheetName val="Soak Pit 7.50 mtr Dia"/>
      <sheetName val="Abstract-Newmanhole Rectifica8"/>
      <sheetName val="New Manholes Rectification "/>
      <sheetName val="Abstract-Old manholes CC recti9"/>
      <sheetName val="Old manholesCC roadrectificat"/>
      <sheetName val="Abstract-DI PipeRectificatio10"/>
      <sheetName val="DI pipe replacement "/>
      <sheetName val="Maintenance 11"/>
      <sheetName val="Manholes recti Labour cost deta"/>
      <sheetName val="Additional work new balnc MH "/>
      <sheetName val="Additinal work New balnce Pipel"/>
      <sheetName val="IN PUT SHEET"/>
      <sheetName val="NET WORK ABSTRACT"/>
      <sheetName val="APPROVED HS"/>
      <sheetName val="DPR PROGRESS"/>
      <sheetName val="AGENCY BILLING"/>
      <sheetName val="CLIENT BILLING"/>
      <sheetName val="cHI"/>
      <sheetName val="FAT"/>
      <sheetName val="RAJ"/>
      <sheetName val="GAR"/>
      <sheetName val="GAD"/>
      <sheetName val="PON"/>
      <sheetName val="QUT"/>
      <sheetName val="KAP"/>
      <sheetName val="RAY"/>
      <sheetName val="MAC"/>
      <sheetName val="GOP"/>
      <sheetName val="RAMS"/>
      <sheetName val="GG P"/>
      <sheetName val="PAL"/>
      <sheetName val="DIR"/>
      <sheetName val="Habcodes"/>
      <sheetName val=" 09.07.10 M顅ᎆ뤀ᨇ԰_缀_"/>
      <sheetName val=" _¢_x0002_&amp;"/>
      <sheetName val="_x0002__뻘N___x0001_ࠀ역서"/>
      <sheetName val="Gen Abs New"/>
      <sheetName val="DI Wall Thickness"/>
      <sheetName val="HS final-2"/>
      <sheetName val="Gravity Main-BODHAN"/>
      <sheetName val="Sheet3 (2)"/>
      <sheetName val="NEW Design"/>
      <sheetName val="BW"/>
      <sheetName val="Pset"/>
      <sheetName val="3HP"/>
      <sheetName val="5HP"/>
      <sheetName val="Pumpingmain"/>
      <sheetName val="RO"/>
      <sheetName val="NEW OHSR DATA"/>
      <sheetName val="CI pipes data"/>
      <sheetName val="CI pipes"/>
      <sheetName val="10KL GLSR"/>
      <sheetName val="20KL GLSR"/>
      <sheetName val="Distr"/>
      <sheetName val="VC"/>
      <sheetName val="Air valve"/>
      <sheetName val="Sluice valve"/>
      <sheetName val="Data-Road_"/>
      <sheetName val="NEW_Design"/>
      <sheetName val="NEW_OHSR_DATA"/>
      <sheetName val="CI_pipes_data"/>
      <sheetName val="CI_pipes"/>
      <sheetName val="10KL_GLSR"/>
      <sheetName val="20KL_GLSR"/>
      <sheetName val="Air_valve"/>
      <sheetName val="Sluice_valve"/>
      <sheetName val="pipe_rate"/>
      <sheetName val="OHSR-COMP"/>
      <sheetName val="OHSR-DI"/>
      <sheetName val="epm-tsb"/>
      <sheetName val="mas_hab"/>
      <sheetName val="CDdata_(2)1"/>
      <sheetName val="CDdata_(2)5"/>
      <sheetName val="Data_2"/>
      <sheetName val="CDdata_(2)3"/>
      <sheetName val="CDdata_(2)2"/>
      <sheetName val="CDdata_(2)4"/>
      <sheetName val="Data_1"/>
      <sheetName val="CPHEEO_Change"/>
      <sheetName val="Eco_dia_bhopal"/>
      <sheetName val="IWWA"/>
      <sheetName val="economical_auto"/>
      <sheetName val="economical_OFF_manual"/>
      <sheetName val="Design_sump"/>
      <sheetName val="Part-II_Buildings"/>
      <sheetName val="CI_Sluice-HDPE"/>
      <sheetName val="800kl-final-est"/>
      <sheetName val="Sump data"/>
      <sheetName val="SSR12-13"/>
      <sheetName val="Lead Statement "/>
      <sheetName val="soil characteristics"/>
      <sheetName val="650kl-final-est"/>
      <sheetName val="660kl-final-est"/>
      <sheetName val="650kL-design-final"/>
      <sheetName val="Comparative stmt"/>
      <sheetName val="E-Table"/>
      <sheetName val="hdpe-int-Dia"/>
      <sheetName val="pvc-int-Dia"/>
      <sheetName val="final-kannaraopet-bore"/>
      <sheetName val="pump-selection"/>
      <sheetName val="PVC P MAIN"/>
      <sheetName val="PUMPING DESIGN"/>
      <sheetName val="HDPE P MAIN"/>
      <sheetName val="Cover-MEstt."/>
      <sheetName val="ABST(PART B) "/>
      <sheetName val="F6-Gnrl Abstrt"/>
      <sheetName val="F6-Estt"/>
      <sheetName val="sub-data -no full"/>
      <sheetName val="Diff stmnt (2)"/>
      <sheetName val="60-KL-ohsr-9.75M "/>
      <sheetName val="20-KL-ohsr-6.0M "/>
      <sheetName val="40-KL-ohsr-9.55M  "/>
      <sheetName val="20-KL-ohsr-9.0M "/>
      <sheetName val="MAP 2"/>
      <sheetName val="SEGMENTS"/>
      <sheetName val="habs-list-POP"/>
      <sheetName val="BR PALEM-hyd-original"/>
      <sheetName val="duty"/>
      <sheetName val="LWL"/>
      <sheetName val="MWL"/>
      <sheetName val="PIPES"/>
      <sheetName val="print-hyd B.R.Palem"/>
      <sheetName val="PIPES-COV"/>
      <sheetName val="print-hyd B.R.Palem-COV"/>
      <sheetName val="Pr_1"/>
      <sheetName val="Annex-7"/>
      <sheetName val="executive-summary"/>
      <sheetName val="HP abs"/>
      <sheetName val="HP det (3)"/>
      <sheetName val="HP det (2)"/>
      <sheetName val="HP det 1"/>
      <sheetName val=" data"/>
      <sheetName val="SSR-06-07"/>
      <sheetName val="Line"/>
      <sheetName val="ECV"/>
      <sheetName val="Material_Rat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Dt-Est-SF"/>
      <sheetName val="Dt-Est-FF"/>
      <sheetName val="G.Ab"/>
      <sheetName val="Ab-Est-GF"/>
      <sheetName val="Dt-Est-GF"/>
      <sheetName val="Centering-1"/>
      <sheetName val="Centering-2"/>
      <sheetName val="hire - R&amp;B"/>
      <sheetName val="UPVc"/>
      <sheetName val="Hydruli stmnt "/>
      <sheetName val="3500 sump (2)"/>
      <sheetName val="3500kl SUMP WE"/>
      <sheetName val="valve chamber"/>
      <sheetName val="3500KL SUMP OE"/>
      <sheetName val="3100 sump"/>
      <sheetName val="Supplementary Data"/>
      <sheetName val="EST -1"/>
      <sheetName val="Data-Road 2015-16"/>
      <sheetName val="Lead 2015-16"/>
      <sheetName val="TRANSPORT-1"/>
      <sheetName val="Door Datas 09-10"/>
      <sheetName val="Electrical Data"/>
      <sheetName val="segmentwise sub totals"/>
      <sheetName val="seg to dist"/>
      <sheetName val="dist to seg"/>
      <sheetName val="sheet main"/>
      <sheetName val="dist to segment"/>
      <sheetName val="Isolated Habitations"/>
      <sheetName val="Intra Village Works Mandal Wise"/>
      <sheetName val="krmn adb ridf"/>
      <sheetName val="Abstract  "/>
      <sheetName val="pipeline"/>
      <sheetName val="20kl data"/>
      <sheetName val="1100-27"/>
      <sheetName val="Absrct original "/>
      <sheetName val="10&amp;20 KLOHSR &amp; DI Spl (2)"/>
      <sheetName val="Com Stt Tank"/>
      <sheetName val="ABOVE 20KL OHSR &amp; DI Spl"/>
      <sheetName val="Com Stt DI Specials"/>
      <sheetName val="DI specials Esti"/>
      <sheetName val="Com Stt OFC"/>
      <sheetName val="Com Stt House Hold"/>
      <sheetName val="Com Stt Pipeline "/>
      <sheetName val="Absrct"/>
      <sheetName val="Com Stt Pipeline"/>
      <sheetName val="MB_Habwise_OHSR_Log_Book_KL_rep"/>
      <sheetName val="sample PH (16X10Ñ"/>
      <sheetName val="SSR (2)"/>
      <sheetName val="90 KL OHBR (2)"/>
      <sheetName val="Pump House (3)"/>
      <sheetName val="GLBR at Tadvai"/>
      <sheetName val="est-800kl Rect (2)"/>
      <sheetName val="InF well Data"/>
      <sheetName val="InF Well Est (2)"/>
      <sheetName val="Spiral"/>
      <sheetName val="20Civ (2)"/>
      <sheetName val="6.20kl ohbr"/>
      <sheetName val="Pump House (2)"/>
      <sheetName val="RSF- 12.0 MLD "/>
      <sheetName val="Sump 30Kl "/>
      <sheetName val="Sump 60KL"/>
      <sheetName val="90KL OHBR"/>
      <sheetName val="Pump sets estimate-final"/>
      <sheetName val="General ABSTRCT- Mangapet "/>
      <sheetName val="100 KL OHBR"/>
      <sheetName val="Lead1415"/>
      <sheetName val="Data1415"/>
      <sheetName val="infl. data"/>
      <sheetName val="infiltrationwell"/>
      <sheetName val="1700kL-design-final"/>
      <sheetName val="1700kl-final-est"/>
      <sheetName val="150 KL OHBR"/>
      <sheetName val="RSF (2)"/>
      <sheetName val="90 KL OHBR Brahmanpally"/>
      <sheetName val="500 GLBR"/>
      <sheetName val="600 KL GLBR"/>
      <sheetName val="Pump room 23x12"/>
      <sheetName val="PUmp room 36x12"/>
      <sheetName val="9x6 pump room"/>
      <sheetName val="6x4 m pump room"/>
      <sheetName val="WM Qtr"/>
      <sheetName val="Comp wall"/>
      <sheetName val="90 KL BP Verticals"/>
      <sheetName val="3500 KL Sump"/>
      <sheetName val="2700 KL Sump"/>
      <sheetName val="3400 kl sump"/>
      <sheetName val="20 KL 10st OHBR"/>
      <sheetName val="400 KL Sump"/>
      <sheetName val="250 KL Sump"/>
      <sheetName val="150 KL Sump"/>
      <sheetName val="100 KL Sump"/>
      <sheetName val="60 KL Sump"/>
      <sheetName val="40 KL Sump"/>
      <sheetName val="20 KL Sump"/>
      <sheetName val="10 KL Sump"/>
      <sheetName val="60KL OHBR 22 m"/>
      <sheetName val="VC 100-200"/>
      <sheetName val="VC 250-400"/>
      <sheetName val="vc450-500"/>
      <sheetName val="VC600-700"/>
      <sheetName val="VC 750-1000"/>
      <sheetName val="Ghat road data"/>
      <sheetName val="Ghat road est"/>
      <sheetName val="40 KL OHBR"/>
      <sheetName val="100Kl"/>
      <sheetName val="Mandal WD Gen Abst(NRDWP+Nab)"/>
      <sheetName val="Mandal WD Abst(NRDWP)"/>
      <sheetName val="Mandal WD Abst (Nabard)"/>
      <sheetName val="Mandal Abst Compr(NRDWP)"/>
      <sheetName val="Mandal Abst Compr (Nabard)"/>
      <sheetName val="Specifi"/>
      <sheetName val="Abstract (625)"/>
      <sheetName val="Abstractcomp"/>
      <sheetName val="AbstractC"/>
      <sheetName val="AbstractC-COMP"/>
      <sheetName val="Abstract Embedded taxes"/>
      <sheetName val="AbstractC embedded"/>
      <sheetName val="NRDWP+NABARD-COMP"/>
      <sheetName val="NRDWP-Specifi."/>
      <sheetName val="Abstract and Comp of 625 &amp; 688"/>
      <sheetName val="Specifi.(NRDWP+NABARD)"/>
      <sheetName val="Name Board"/>
      <sheetName val="RCC Ladder 4 mtrs"/>
      <sheetName val="RCC railing"/>
      <sheetName val="60KLOHSR "/>
      <sheetName val="20kl Com"/>
      <sheetName val="GST EST OHSR"/>
      <sheetName val="Lead OHSR  2017-18"/>
      <sheetName val="ABSTRACT(NRDWP+NABARD)"/>
      <sheetName val="Rates as per PH"/>
      <sheetName val="Lead- cHAMBERS"/>
      <sheetName val="LEAD LOOKUP"/>
      <sheetName val="Lead VC I"/>
      <sheetName val="Lead concrete blocks"/>
      <sheetName val="Concrete blocks - PV"/>
      <sheetName val="GM&amp;PM EST- final "/>
      <sheetName val="DI-AV-HDPE- Final "/>
      <sheetName val="DI_scour-DI-final"/>
      <sheetName val="DI_scour-pvc-hdpe-psc-bwsc"/>
      <sheetName val="DI SV on DI-final "/>
      <sheetName val="DI Sluice_HDPE"/>
      <sheetName val="ms 10 mm"/>
      <sheetName val="ms 8 mm"/>
      <sheetName val="ms 6 mm"/>
      <sheetName val="id_whmr"/>
      <sheetName val="airvalve-AC-BWSC-GRP-MS-PSC"/>
      <sheetName val="Sluice AC GRP BWSP MS"/>
      <sheetName val="NRV-DI "/>
      <sheetName val="Spn"/>
      <sheetName val="Estimate "/>
      <sheetName val="SPECIFIC. GP (2)"/>
      <sheetName val="_x0000_V_x0000_O_x0000_I_x0000_L_x0000_S_x0000_I_x0000_N_x0000_G_x0000_R_x0000_A_x0000_M_x0000_._x0000_X_x0000_L_x0000_S_x0000_"/>
      <sheetName val="1V-1M"/>
      <sheetName val="2V-1M"/>
      <sheetName val="5V-1M"/>
      <sheetName val="Det-ROAD"/>
      <sheetName val="G.Abs"/>
      <sheetName val="abs-cd"/>
      <sheetName val="C page"/>
      <sheetName val="Sp ReportF (2)"/>
      <sheetName val="Sp ReportF"/>
      <sheetName val="G F "/>
      <sheetName val="F F "/>
      <sheetName val="S Tank"/>
      <sheetName val="Sani &amp; W S "/>
      <sheetName val="ESTT Ele "/>
      <sheetName val="D&amp;W DATA (1)"/>
      <sheetName val="WS-DATA (Old)"/>
      <sheetName val="D&amp; W DATA (new)"/>
      <sheetName val="El Data (old)"/>
      <sheetName val="BidRequirement"/>
      <sheetName val="Note gh"/>
      <sheetName val="Bid doc"/>
      <sheetName val="load1"/>
      <sheetName val="details1"/>
      <sheetName val="Electrical1"/>
      <sheetName val="load"/>
      <sheetName val="obd data"/>
      <sheetName val="GF (6)"/>
      <sheetName val="Est."/>
      <sheetName val="TEChInsBC"/>
      <sheetName val="tECH agent"/>
      <sheetName val="Cov Let"/>
      <sheetName val="Cov Comp"/>
      <sheetName val="Cov WD"/>
      <sheetName val="Certificate SE"/>
      <sheetName val="F1 Exp statement"/>
      <sheetName val="Annex I"/>
      <sheetName val="ew cal"/>
      <sheetName val="Anx2 Tech Det"/>
      <sheetName val="PCR"/>
      <sheetName val="PCR Comp Rep"/>
      <sheetName val="Det Est Compl"/>
      <sheetName val="CDs Comple"/>
      <sheetName val="G Abs Cople"/>
      <sheetName val="Wkg rate anls"/>
      <sheetName val="wd spec"/>
      <sheetName val="KM HM data"/>
      <sheetName val="CS G.Abs"/>
      <sheetName val="Wkg GAbs"/>
      <sheetName val="CS CD Works"/>
      <sheetName val="Wkg CDs"/>
      <sheetName val="CS Det Est"/>
      <sheetName val="Wd Det Est"/>
      <sheetName val="CS 600 2V "/>
      <sheetName val="Wd 600 mm 2v"/>
      <sheetName val="CS 600 2V  (2)"/>
      <sheetName val="Wd 600 mm 2v (2)"/>
      <sheetName val="CS 1000 2V"/>
      <sheetName val="Wd 1000 mm 2v"/>
      <sheetName val="CS 1000 2V (2)"/>
      <sheetName val="Wd 1000 mm 2v (2)"/>
      <sheetName val="CS Rdam 5610"/>
      <sheetName val="Wd rdam 5610"/>
      <sheetName val="CS Rdam 3375"/>
      <sheetName val="Wd rdam 3375"/>
      <sheetName val="30"/>
      <sheetName val="29"/>
      <sheetName val="28"/>
      <sheetName val="27"/>
      <sheetName val="26"/>
      <sheetName val="25"/>
      <sheetName val="24"/>
      <sheetName val="23"/>
      <sheetName val="22"/>
      <sheetName val="21"/>
      <sheetName val="20"/>
      <sheetName val="19"/>
      <sheetName val="18"/>
      <sheetName val="WS-Tresury"/>
      <sheetName val="Dt-Tresury"/>
      <sheetName val="Sports com-Internal -Det  (2)"/>
      <sheetName val="VC Chamber -Internal -Det "/>
      <sheetName val="COmm -Internal -Det"/>
      <sheetName val="Detailed-External (2)"/>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PH-6x4"/>
      <sheetName val="PH-4X3"/>
      <sheetName val="Watchman Qrters."/>
      <sheetName val="M F ROOM"/>
      <sheetName val="temp-SDData (2)"/>
      <sheetName val="E- DATA "/>
      <sheetName val="W.E"/>
      <sheetName val="DW-Data"/>
      <sheetName val="Gf-toilet-electr"/>
      <sheetName val="G.Floor-tb"/>
      <sheetName val="GF rear"/>
      <sheetName val="FF rear"/>
      <sheetName val="S-Tank-100"/>
      <sheetName val="EWSA"/>
      <sheetName val="S&amp;WS (2)"/>
      <sheetName val="Top Cover"/>
      <sheetName val="comp abst (3)"/>
      <sheetName val="comp abst (2)"/>
      <sheetName val="ext-drainag (2)"/>
      <sheetName val="K &amp; D (D)"/>
      <sheetName val="School Builidng"/>
      <sheetName val="STAFF QTRS"/>
      <sheetName val="Internal Electrical"/>
      <sheetName val="SCH-ELE"/>
      <sheetName val="Dormitory-ele"/>
      <sheetName val="Staff-Ele"/>
      <sheetName val="PrlQ-Ele"/>
      <sheetName val="K&amp;D-Ele"/>
      <sheetName val="Ele-Dor"/>
      <sheetName val="Est-Ele(School)"/>
      <sheetName val="WS (Sch)"/>
      <sheetName val="WS Dor"/>
      <sheetName val="WS - Kit "/>
      <sheetName val="Ele K&amp; D"/>
      <sheetName val="Principal Quarters"/>
      <sheetName val="WS - Prll"/>
      <sheetName val="Ele Prl Q"/>
      <sheetName val="Teaching Staff (d) (2)"/>
      <sheetName val="WS - TStaff"/>
      <sheetName val="EleTStaf"/>
      <sheetName val="Road "/>
      <sheetName val="Sump (2)"/>
      <sheetName val="Deviationstate"/>
      <sheetName val="comp furni"/>
      <sheetName val="Comparative_ Compundwall"/>
      <sheetName val="Borewall"/>
      <sheetName val="comp abst"/>
      <sheetName val="New Comp School "/>
      <sheetName val="Comparative_ SCHOOL"/>
      <sheetName val="Comparative_ k&amp;D"/>
      <sheetName val="Comparative_ Doritary"/>
      <sheetName val="Comparative_ SUMP"/>
      <sheetName val="Steel details"/>
      <sheetName val="Clinic (D)"/>
      <sheetName val="Teaching Staff (d)"/>
      <sheetName val="STank200"/>
      <sheetName val="STank100"/>
      <sheetName val="Inter School "/>
      <sheetName val="Inter Dormatroy"/>
      <sheetName val="Inter Principal Qtr"/>
      <sheetName val="Inter Kit&amp; Din"/>
      <sheetName val="Inter Ecl staff Qtrs  "/>
      <sheetName val="Dormitary (GF FF SF )"/>
      <sheetName val="Inter Dormatory"/>
      <sheetName val="est(mord)"/>
      <sheetName val="Lead statement -IRC"/>
      <sheetName val="ins"/>
      <sheetName val="f1dup"/>
      <sheetName val="f2adupli"/>
      <sheetName val="f4dup"/>
      <sheetName val="detailddup"/>
      <sheetName val="datadupli"/>
      <sheetName val="RData"/>
      <sheetName val="inspection"/>
      <sheetName val="lead1"/>
      <sheetName val="leadsdup"/>
      <sheetName val="Electrification"/>
      <sheetName val="Supplemantal - Data"/>
      <sheetName val="Lead Statement 2005-06 1st  Qtr"/>
      <sheetName val="Rates 2005-06 ...."/>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repairs"/>
      <sheetName val="CAMPARATIVE STATEMENT          "/>
      <sheetName val="Electrification "/>
      <sheetName val="Ground Floor "/>
      <sheetName val="First Floor "/>
      <sheetName val="Second Floor"/>
      <sheetName val="Third Floor "/>
      <sheetName val="E- DATA"/>
      <sheetName val="Ele-data1"/>
      <sheetName val="ws data "/>
      <sheetName val="Building Datas"/>
      <sheetName val="Main. Est."/>
      <sheetName val="INFO"/>
      <sheetName val="Rep"/>
      <sheetName val="Road Abst."/>
      <sheetName val="CD works Abst."/>
      <sheetName val="CC drains Abst."/>
      <sheetName val="CD works detail Est."/>
      <sheetName val="CC drains detail Est."/>
      <sheetName val="Earth work Cal"/>
      <sheetName val="Earth Volume"/>
      <sheetName val="General Abst."/>
      <sheetName val="CD works data"/>
      <sheetName val="GEN. ABS."/>
      <sheetName val="Road Est."/>
      <sheetName val="Median"/>
      <sheetName val="Slab Culvert 51.10"/>
      <sheetName val="Slab Wid.52.4"/>
      <sheetName val="Wid.Pipe cul 52.10"/>
      <sheetName val="P.C.Drawing"/>
      <sheetName val="C.S.OF DIVIDER"/>
      <sheetName val="SP Report"/>
      <sheetName val="SB GF &amp; FF"/>
      <sheetName val="SB SF"/>
      <sheetName val="WS SB"/>
      <sheetName val="ELE SB"/>
      <sheetName val="DB GF &amp; FF"/>
      <sheetName val="DB SF"/>
      <sheetName val="WS DB"/>
      <sheetName val="ELE DB"/>
      <sheetName val="DINING &amp; KITCHEN"/>
      <sheetName val="WS D&amp;K"/>
      <sheetName val="ELE DNG &amp; KTC"/>
      <sheetName val="PRNCPL QRTR"/>
      <sheetName val="WS PQ"/>
      <sheetName val="ELE PQ"/>
      <sheetName val="STAFF QRTRS"/>
      <sheetName val="WS SQ"/>
      <sheetName val="ELE SQ"/>
      <sheetName val="ST200"/>
      <sheetName val="ST100"/>
      <sheetName val="EXTRNL ELCTFCTN"/>
      <sheetName val="EXT DRAIN"/>
      <sheetName val="CC road (2)"/>
      <sheetName val="Bore Well "/>
      <sheetName val="seignerage"/>
      <sheetName val="C C Road "/>
      <sheetName val="El Data (2)"/>
      <sheetName val="iosum"/>
      <sheetName val="172"/>
      <sheetName val="bom US"/>
      <sheetName val="pwrsum"/>
      <sheetName val="pwr "/>
      <sheetName val="24VBPS"/>
      <sheetName val="HPMPS"/>
      <sheetName val="LUs"/>
      <sheetName val="for C1 India"/>
      <sheetName val="SANI DET"/>
      <sheetName val="Final AB"/>
      <sheetName val="Labul1"/>
      <sheetName val="G - AB WE (3)"/>
      <sheetName val="G - B GF"/>
      <sheetName val="ABS GF"/>
      <sheetName val="GF Detailed"/>
      <sheetName val="CS GF "/>
      <sheetName val="ABS FF"/>
      <sheetName val="FF Detailed"/>
      <sheetName val="CS FF"/>
      <sheetName val="S. Tank"/>
      <sheetName val="CS S Tank"/>
      <sheetName val="WS Detailed"/>
      <sheetName val="supl.data-2"/>
      <sheetName val="Est- orgnl"/>
      <sheetName val="Ele-est"/>
      <sheetName val="SD"/>
      <sheetName val="RE- 9lakhs"/>
      <sheetName val="CS GF"/>
      <sheetName val="WE-1"/>
      <sheetName val="SD Door"/>
      <sheetName val="SD3"/>
      <sheetName val="comp.st."/>
      <sheetName val="label"/>
      <sheetName val="Augu"/>
      <sheetName val="Furniture"/>
      <sheetName val="El Data old"/>
      <sheetName val="MS Doors"/>
      <sheetName val="MS Ventilators"/>
      <sheetName val="Sant"/>
      <sheetName val="Abst (2)"/>
      <sheetName val="SF"/>
      <sheetName val="WS&amp;S"/>
      <sheetName val="Bore"/>
      <sheetName val="DB(CIV)"/>
      <sheetName val="Dor Civ"/>
      <sheetName val="DB(WS)"/>
      <sheetName val="DB(IE)"/>
      <sheetName val="Class - IV"/>
      <sheetName val="Class IV"/>
      <sheetName val="CLASS IV(WS)"/>
      <sheetName val="CLASS IV(IE)"/>
      <sheetName val="Security room"/>
      <sheetName val="Generator room"/>
      <sheetName val="First FL (2)"/>
      <sheetName val="Details (2)"/>
      <sheetName val="GROUND FL"/>
      <sheetName val="First FL"/>
      <sheetName val="Detail cum Abstract"/>
      <sheetName val="Details."/>
      <sheetName val="model door 4X2.7"/>
      <sheetName val="Country Wood Doors (2)"/>
      <sheetName val="Country Wood Doors"/>
      <sheetName val="MS D&amp;W"/>
      <sheetName val="El Data1"/>
      <sheetName val="El Data - Final"/>
      <sheetName val="D&amp;W - EE"/>
      <sheetName val="Sal DW"/>
      <sheetName val="FINAL ABSTRACT (2)"/>
      <sheetName val="Addl.Dormitory-GF"/>
      <sheetName val="SW Hostel"/>
      <sheetName val="Addl.Dormitory-FF"/>
      <sheetName val="Addl.Dormitory-SF"/>
      <sheetName val="Ele Est"/>
      <sheetName val="WS &amp; S Est"/>
      <sheetName val="D&amp;W DATA sdsd"/>
      <sheetName val="Total Abst"/>
      <sheetName val="18 rooms estimate 1 "/>
      <sheetName val="6 rooms estimate 2"/>
      <sheetName val="GGGGG"/>
      <sheetName val="TENDER"/>
      <sheetName val="ABST "/>
      <sheetName val="ACR"/>
      <sheetName val="ACR 6 ROOMS"/>
      <sheetName val="ACR 12 ROOMS"/>
      <sheetName val="RUNNING WATER"/>
      <sheetName val="eletrical"/>
      <sheetName val="sump &amp; drinking water"/>
      <sheetName val="toilets girls"/>
      <sheetName val="Dilapilated Building"/>
      <sheetName val="ro plant est"/>
      <sheetName val="spec (2)"/>
      <sheetName val="Cover  (2)"/>
      <sheetName val="3 rooms estimate 3"/>
      <sheetName val="2 rooms 1st Floor 4"/>
      <sheetName val="2 rooms 1st Floor  16.00 Lks 5 "/>
      <sheetName val="Sheet5 (2)"/>
      <sheetName val="GS"/>
      <sheetName val="Seigneorage"/>
      <sheetName val="CD-Abs"/>
      <sheetName val="1v-1000"/>
      <sheetName val="1v-600"/>
      <sheetName val="NP3 pipes"/>
      <sheetName val="NP3 collars"/>
      <sheetName val="Part-A"/>
      <sheetName val="upload sheet"/>
      <sheetName val="2V"/>
      <sheetName val="1V"/>
      <sheetName val="1V-1.0 dia"/>
      <sheetName val="2V-1.0 dia"/>
      <sheetName val="CC Pavement"/>
      <sheetName val="TD"/>
      <sheetName val="G F"/>
      <sheetName val="G F tOT"/>
      <sheetName val="F F TOT)"/>
      <sheetName val="Elei"/>
      <sheetName val="Sani &amp; W S phase "/>
      <sheetName val="G FTotal"/>
      <sheetName val="F F total"/>
      <sheetName val="Electrical Total"/>
      <sheetName val="Sani &amp; W Supply Total"/>
      <sheetName val="BOQ for package"/>
      <sheetName val="BOQ (SP)"/>
      <sheetName val="BOQ (SP for package)"/>
      <sheetName val="BR (SP)"/>
      <sheetName val="Sani &amp; W S phase 1"/>
      <sheetName val="steel calculation"/>
      <sheetName val="M.Books "/>
      <sheetName val="CM Consumption "/>
      <sheetName val="M.Dates"/>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N Data"/>
      <sheetName val="Est (5)"/>
      <sheetName val="Est (4)"/>
      <sheetName val="Est (3)"/>
      <sheetName val="CCB"/>
      <sheetName val="Q"/>
      <sheetName val="Deviation"/>
      <sheetName val="O Data"/>
      <sheetName val="Check Slip"/>
      <sheetName val="Exp"/>
      <sheetName val="Cemet"/>
      <sheetName val="Data (Bui)"/>
      <sheetName val="Old"/>
      <sheetName val="CIVIL_WORK_PLAN-13-14"/>
      <sheetName val="WORK_SUMMERY_"/>
      <sheetName val="MEP_DETAIL"/>
      <sheetName val="Approved MTD Proj #'s"/>
      <sheetName val="Resource Usage"/>
      <sheetName val="cash budget"/>
      <sheetName val="CIVIL_WORK_PLAN-13-141"/>
      <sheetName val="WORK_SUMMERY_1"/>
      <sheetName val="MEP_DETAIL1"/>
      <sheetName val="HPL"/>
      <sheetName val="Internal Plaster Gr Data"/>
      <sheetName val="Fire Dr Fr &amp; Shtt Gr Data"/>
      <sheetName val="1.GA-2V.2x2.5m-Gandhi Nagar"/>
      <sheetName val="1.Est.2v-2x2.5m-Gandhi Nagar"/>
      <sheetName val="1.GA-2V.2x2.5m"/>
      <sheetName val="1.Est.2v-2x2.5m"/>
      <sheetName val="2.GA-2V.2x2.5m-Srinagar Colony"/>
      <sheetName val="2.Est.2v-2x2.5m-Srinagar Colony"/>
      <sheetName val="3.GA-2V.2.25x2.5m-Shivasai colo"/>
      <sheetName val="3.Est.2v-2.25x2.5m-Shivasai col"/>
      <sheetName val="Mat. rates"/>
      <sheetName val="Cm"/>
      <sheetName val="Data- SWD"/>
      <sheetName val="GA-2V.3.5x3m"/>
      <sheetName val="Est 2v-3.5x3m"/>
      <sheetName val="CC Road - Data"/>
      <sheetName val="GA-Total"/>
      <sheetName val="1.GA-2V.3x2.5m"/>
      <sheetName val="1.Est.2v-3x2.5m"/>
      <sheetName val="2.GA-2V.3.25x2.5m "/>
      <sheetName val="2.Est.2v-3.25x2.5m"/>
      <sheetName val="3.GA-2V.3.5x3m"/>
      <sheetName val="3.Est 2v-3.5x3m "/>
      <sheetName val="4.GA-2V-2.5x2.5m."/>
      <sheetName val="4.Est 2v-3.5x3m."/>
      <sheetName val="5.GA-2V-3.25x2.5m."/>
      <sheetName val="5.Est 2v-3.25x2.5m."/>
      <sheetName val="labour &amp; Hire-20-21"/>
      <sheetName val="Lead-20-21"/>
      <sheetName val="Convey -20-21"/>
      <sheetName val="Cent''g-20-21"/>
      <sheetName val="SSR-Irri, R&amp;B, PH-20-21"/>
      <sheetName val="Bld.SoR-20-21"/>
      <sheetName val="PART-I (2)"/>
      <sheetName val="ANALY-BOQ"/>
      <sheetName val="ANALYS-LS"/>
      <sheetName val="PART-I"/>
      <sheetName val="I-11"/>
      <sheetName val="I-15"/>
      <sheetName val="sumps"/>
      <sheetName val="GATES(21,22)"/>
      <sheetName val="160KL24M Stg WDRV GST"/>
      <sheetName val="16KL Comp"/>
      <sheetName val="cag-meil"/>
      <sheetName val="nh-cage"/>
      <sheetName val="POL Steel"/>
      <sheetName val="spc_Line"/>
      <sheetName val="st_est"/>
      <sheetName val="60-70"/>
      <sheetName val="80-100"/>
      <sheetName val="Emulsion MS"/>
      <sheetName val=" HSD"/>
      <sheetName val="CRUST"/>
      <sheetName val="QD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ow r="2">
          <cell r="B2" t="str">
            <v>Upgradation of PHC at Bhupalapally 100 bedded Hospital</v>
          </cell>
        </row>
      </sheetData>
      <sheetData sheetId="37"/>
      <sheetData sheetId="38">
        <row r="19">
          <cell r="E19">
            <v>117.59999999999997</v>
          </cell>
        </row>
      </sheetData>
      <sheetData sheetId="39"/>
      <sheetData sheetId="40"/>
      <sheetData sheetId="41">
        <row r="17">
          <cell r="E17">
            <v>70</v>
          </cell>
        </row>
      </sheetData>
      <sheetData sheetId="42"/>
      <sheetData sheetId="43"/>
      <sheetData sheetId="44"/>
      <sheetData sheetId="45"/>
      <sheetData sheetId="46"/>
      <sheetData sheetId="47"/>
      <sheetData sheetId="48"/>
      <sheetData sheetId="49"/>
      <sheetData sheetId="50"/>
      <sheetData sheetId="51"/>
      <sheetData sheetId="52"/>
      <sheetData sheetId="53">
        <row r="2">
          <cell r="B2" t="str">
            <v>Upgradation of PHC at Bhupalapally 100 bedded Hospital</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ow r="1">
          <cell r="J1" t="str">
            <v>PROFIT=</v>
          </cell>
        </row>
      </sheetData>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ow r="1">
          <cell r="E1" t="str">
            <v>TECNICAS REUNIDAS, S.A.</v>
          </cell>
        </row>
      </sheetData>
      <sheetData sheetId="2284" refreshError="1"/>
      <sheetData sheetId="2285" refreshError="1"/>
      <sheetData sheetId="2286">
        <row r="1">
          <cell r="A1" t="str">
            <v>TECNICAS REUNIDAS, S. A.</v>
          </cell>
        </row>
      </sheetData>
      <sheetData sheetId="2287">
        <row r="1">
          <cell r="A1" t="str">
            <v>TECNICAS REUNIDAS, S. A.</v>
          </cell>
        </row>
      </sheetData>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sheetData sheetId="2688" refreshError="1"/>
      <sheetData sheetId="2689" refreshError="1"/>
      <sheetData sheetId="2690" refreshError="1"/>
      <sheetData sheetId="2691">
        <row r="1">
          <cell r="E1" t="str">
            <v>TECNICAS REUNIDAS, S.A.</v>
          </cell>
        </row>
      </sheetData>
      <sheetData sheetId="2692" refreshError="1"/>
      <sheetData sheetId="2693" refreshError="1"/>
      <sheetData sheetId="2694" refreshError="1"/>
      <sheetData sheetId="2695" refreshError="1"/>
      <sheetData sheetId="2696"/>
      <sheetData sheetId="2697">
        <row r="1">
          <cell r="B1" t="str">
            <v>2</v>
          </cell>
        </row>
      </sheetData>
      <sheetData sheetId="2698">
        <row r="1">
          <cell r="A1" t="str">
            <v>MONTHLY PLANNING</v>
          </cell>
        </row>
      </sheetData>
      <sheetData sheetId="2699"/>
      <sheetData sheetId="2700" refreshError="1"/>
      <sheetData sheetId="2701" refreshError="1"/>
      <sheetData sheetId="2702" refreshError="1"/>
      <sheetData sheetId="2703" refreshError="1"/>
      <sheetData sheetId="2704" refreshError="1"/>
      <sheetData sheetId="2705" refreshError="1"/>
      <sheetData sheetId="2706">
        <row r="1">
          <cell r="J1" t="str">
            <v>PROFIT=</v>
          </cell>
        </row>
      </sheetData>
      <sheetData sheetId="2707">
        <row r="1">
          <cell r="A1" t="str">
            <v>MONTHLY PLANNING</v>
          </cell>
        </row>
      </sheetData>
      <sheetData sheetId="2708">
        <row r="1">
          <cell r="E1" t="str">
            <v>TECNICAS REUNIDAS, S.A.</v>
          </cell>
        </row>
      </sheetData>
      <sheetData sheetId="2709"/>
      <sheetData sheetId="2710" refreshError="1"/>
      <sheetData sheetId="271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ow r="1">
          <cell r="B1">
            <v>2</v>
          </cell>
        </row>
      </sheetData>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ow r="1">
          <cell r="B1">
            <v>2</v>
          </cell>
        </row>
      </sheetData>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ow r="1">
          <cell r="A1" t="str">
            <v>TECNICAS REUNIDAS, S. A.</v>
          </cell>
        </row>
      </sheetData>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ow r="1">
          <cell r="B1">
            <v>2</v>
          </cell>
        </row>
      </sheetData>
      <sheetData sheetId="3012">
        <row r="1">
          <cell r="A1" t="str">
            <v>A S I A K O N S T R U K T</v>
          </cell>
        </row>
      </sheetData>
      <sheetData sheetId="3013" refreshError="1"/>
      <sheetData sheetId="3014" refreshError="1"/>
      <sheetData sheetId="3015" refreshError="1"/>
      <sheetData sheetId="3016" refreshError="1"/>
      <sheetData sheetId="3017" refreshError="1"/>
      <sheetData sheetId="3018">
        <row r="1">
          <cell r="A1" t="str">
            <v>MONTHLY PLANNING</v>
          </cell>
        </row>
      </sheetData>
      <sheetData sheetId="3019" refreshError="1"/>
      <sheetData sheetId="3020" refreshError="1"/>
      <sheetData sheetId="3021">
        <row r="1">
          <cell r="A1" t="str">
            <v>MONTHLY PLANNING</v>
          </cell>
        </row>
      </sheetData>
      <sheetData sheetId="3022">
        <row r="1">
          <cell r="A1" t="str">
            <v>TECNICAS REUNIDAS, S. A.</v>
          </cell>
        </row>
      </sheetData>
      <sheetData sheetId="3023" refreshError="1"/>
      <sheetData sheetId="3024" refreshError="1"/>
      <sheetData sheetId="3025" refreshError="1"/>
      <sheetData sheetId="3026">
        <row r="1">
          <cell r="A1" t="str">
            <v>TECNICAS REUNIDAS, S. A.</v>
          </cell>
        </row>
      </sheetData>
      <sheetData sheetId="3027" refreshError="1"/>
      <sheetData sheetId="3028" refreshError="1"/>
      <sheetData sheetId="3029">
        <row r="1">
          <cell r="B1">
            <v>2</v>
          </cell>
        </row>
      </sheetData>
      <sheetData sheetId="3030" refreshError="1"/>
      <sheetData sheetId="3031" refreshError="1"/>
      <sheetData sheetId="3032">
        <row r="1">
          <cell r="A1" t="str">
            <v>A S I A K O N S T R U K T</v>
          </cell>
        </row>
      </sheetData>
      <sheetData sheetId="3033">
        <row r="1">
          <cell r="A1" t="str">
            <v>TECNICAS REUNIDAS, S. A.</v>
          </cell>
        </row>
      </sheetData>
      <sheetData sheetId="3034">
        <row r="1">
          <cell r="A1" t="str">
            <v>A S I A K O N S T R U K T</v>
          </cell>
        </row>
      </sheetData>
      <sheetData sheetId="3035">
        <row r="1">
          <cell r="A1" t="str">
            <v>MONTHLY PLANNING</v>
          </cell>
        </row>
      </sheetData>
      <sheetData sheetId="3036">
        <row r="1">
          <cell r="A1" t="str">
            <v>MONTHLY PLANNING</v>
          </cell>
        </row>
      </sheetData>
      <sheetData sheetId="3037">
        <row r="1">
          <cell r="A1" t="str">
            <v>MONTHLY PLANNING</v>
          </cell>
        </row>
      </sheetData>
      <sheetData sheetId="3038">
        <row r="1">
          <cell r="A1" t="str">
            <v>MONTHLY PLANNING</v>
          </cell>
        </row>
      </sheetData>
      <sheetData sheetId="3039">
        <row r="1">
          <cell r="A1" t="str">
            <v>TECNICAS REUNIDAS, S. A.</v>
          </cell>
        </row>
      </sheetData>
      <sheetData sheetId="3040">
        <row r="1">
          <cell r="A1" t="str">
            <v>TECNICAS REUNIDAS, S. A.</v>
          </cell>
        </row>
      </sheetData>
      <sheetData sheetId="3041">
        <row r="1">
          <cell r="A1" t="str">
            <v>TECNICAS REUNIDAS, S. A.</v>
          </cell>
        </row>
      </sheetData>
      <sheetData sheetId="3042">
        <row r="1">
          <cell r="A1" t="str">
            <v>TECNICAS REUNIDAS, S. A.</v>
          </cell>
        </row>
      </sheetData>
      <sheetData sheetId="3043">
        <row r="1">
          <cell r="A1" t="str">
            <v>TECNICAS REUNIDAS, S. A.</v>
          </cell>
        </row>
      </sheetData>
      <sheetData sheetId="3044" refreshError="1"/>
      <sheetData sheetId="3045">
        <row r="1">
          <cell r="B1">
            <v>2</v>
          </cell>
        </row>
      </sheetData>
      <sheetData sheetId="3046" refreshError="1"/>
      <sheetData sheetId="3047">
        <row r="1">
          <cell r="A1" t="str">
            <v>MONTHLY PLANNING</v>
          </cell>
        </row>
      </sheetData>
      <sheetData sheetId="3048" refreshError="1"/>
      <sheetData sheetId="3049" refreshError="1"/>
      <sheetData sheetId="3050" refreshError="1"/>
      <sheetData sheetId="3051" refreshError="1"/>
      <sheetData sheetId="3052">
        <row r="1">
          <cell r="A1" t="str">
            <v>MONTHLY PLANNING</v>
          </cell>
        </row>
      </sheetData>
      <sheetData sheetId="3053">
        <row r="1">
          <cell r="A1" t="str">
            <v>TECNICAS REUNIDAS, S. A.</v>
          </cell>
        </row>
      </sheetData>
      <sheetData sheetId="3054">
        <row r="1">
          <cell r="A1" t="str">
            <v>TECNICAS REUNIDAS, S. A.</v>
          </cell>
        </row>
      </sheetData>
      <sheetData sheetId="3055">
        <row r="1">
          <cell r="A1" t="str">
            <v>TECNICAS REUNIDAS, S. A.</v>
          </cell>
        </row>
      </sheetData>
      <sheetData sheetId="3056">
        <row r="1">
          <cell r="A1" t="str">
            <v>TECNICAS REUNIDAS, S. A.</v>
          </cell>
        </row>
      </sheetData>
      <sheetData sheetId="3057">
        <row r="1">
          <cell r="A1" t="str">
            <v>MONTHLY PLANNING</v>
          </cell>
        </row>
      </sheetData>
      <sheetData sheetId="3058">
        <row r="1">
          <cell r="A1" t="str">
            <v>TECNICAS REUNIDAS, S. A.</v>
          </cell>
        </row>
      </sheetData>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ow r="1">
          <cell r="A1" t="str">
            <v>TECNICAS REUNIDAS, S. A.</v>
          </cell>
        </row>
      </sheetData>
      <sheetData sheetId="3073">
        <row r="1">
          <cell r="A1" t="str">
            <v>TECNICAS REUNIDAS, S. A.</v>
          </cell>
        </row>
      </sheetData>
      <sheetData sheetId="3074">
        <row r="1">
          <cell r="A1" t="str">
            <v>TECNICAS REUNIDAS, S. A.</v>
          </cell>
        </row>
      </sheetData>
      <sheetData sheetId="3075">
        <row r="1">
          <cell r="A1" t="str">
            <v>TECNICAS REUNIDAS, S. A.</v>
          </cell>
        </row>
      </sheetData>
      <sheetData sheetId="3076">
        <row r="1">
          <cell r="A1" t="str">
            <v>MONTHLY PLANNING</v>
          </cell>
        </row>
      </sheetData>
      <sheetData sheetId="3077">
        <row r="1">
          <cell r="A1" t="str">
            <v>MONTHLY PLANNING</v>
          </cell>
        </row>
      </sheetData>
      <sheetData sheetId="3078">
        <row r="1">
          <cell r="A1" t="str">
            <v>MONTHLY PLANNING</v>
          </cell>
        </row>
      </sheetData>
      <sheetData sheetId="3079">
        <row r="1">
          <cell r="A1" t="str">
            <v>MONTHLY PLANNING</v>
          </cell>
        </row>
      </sheetData>
      <sheetData sheetId="3080">
        <row r="1">
          <cell r="A1" t="str">
            <v>MONTHLY PLANNING</v>
          </cell>
        </row>
      </sheetData>
      <sheetData sheetId="3081">
        <row r="1">
          <cell r="A1" t="str">
            <v>CODE</v>
          </cell>
        </row>
      </sheetData>
      <sheetData sheetId="3082" refreshError="1"/>
      <sheetData sheetId="3083" refreshError="1"/>
      <sheetData sheetId="3084" refreshError="1"/>
      <sheetData sheetId="3085" refreshError="1"/>
      <sheetData sheetId="3086" refreshError="1"/>
      <sheetData sheetId="3087" refreshError="1"/>
      <sheetData sheetId="3088" refreshError="1"/>
      <sheetData sheetId="3089">
        <row r="1">
          <cell r="A1" t="str">
            <v>A S I A K O N S T R U K T</v>
          </cell>
        </row>
      </sheetData>
      <sheetData sheetId="3090">
        <row r="1">
          <cell r="A1" t="str">
            <v>A S I A K O N S T R U K T</v>
          </cell>
        </row>
      </sheetData>
      <sheetData sheetId="3091">
        <row r="1">
          <cell r="A1" t="str">
            <v>TECNICAS REUNIDAS, S. A.</v>
          </cell>
        </row>
      </sheetData>
      <sheetData sheetId="3092">
        <row r="1">
          <cell r="A1" t="str">
            <v>TECNICAS REUNIDAS, S. A.</v>
          </cell>
        </row>
      </sheetData>
      <sheetData sheetId="3093">
        <row r="1">
          <cell r="A1" t="str">
            <v>MONTHLY PLANNING</v>
          </cell>
        </row>
      </sheetData>
      <sheetData sheetId="3094">
        <row r="1">
          <cell r="A1" t="str">
            <v>MONTHLY PLANNING</v>
          </cell>
        </row>
      </sheetData>
      <sheetData sheetId="3095">
        <row r="1">
          <cell r="A1" t="str">
            <v>MONTHLY PLANNING</v>
          </cell>
        </row>
      </sheetData>
      <sheetData sheetId="3096">
        <row r="1">
          <cell r="A1" t="str">
            <v>MONTHLY PLANNING</v>
          </cell>
        </row>
      </sheetData>
      <sheetData sheetId="3097">
        <row r="1">
          <cell r="A1" t="str">
            <v>MONTHLY PLANNING</v>
          </cell>
        </row>
      </sheetData>
      <sheetData sheetId="3098">
        <row r="1">
          <cell r="A1" t="str">
            <v>CODE</v>
          </cell>
        </row>
      </sheetData>
      <sheetData sheetId="3099">
        <row r="1">
          <cell r="A1" t="str">
            <v>TECNICAS REUNIDAS, S. A.</v>
          </cell>
        </row>
      </sheetData>
      <sheetData sheetId="3100">
        <row r="1">
          <cell r="A1" t="str">
            <v>TECNICAS REUNIDAS, S. A.</v>
          </cell>
        </row>
      </sheetData>
      <sheetData sheetId="3101">
        <row r="1">
          <cell r="A1" t="str">
            <v>CODE</v>
          </cell>
        </row>
      </sheetData>
      <sheetData sheetId="3102">
        <row r="1">
          <cell r="A1" t="str">
            <v>TECNICAS REUNIDAS, S. A.</v>
          </cell>
        </row>
      </sheetData>
      <sheetData sheetId="3103">
        <row r="1">
          <cell r="A1" t="str">
            <v>A S I A K O N S T R U K T</v>
          </cell>
        </row>
      </sheetData>
      <sheetData sheetId="3104" refreshError="1"/>
      <sheetData sheetId="3105">
        <row r="1">
          <cell r="A1" t="str">
            <v>TECNICAS REUNIDAS, S. A.</v>
          </cell>
        </row>
      </sheetData>
      <sheetData sheetId="3106">
        <row r="1">
          <cell r="A1" t="str">
            <v>A S I A K O N S T R U K T</v>
          </cell>
        </row>
      </sheetData>
      <sheetData sheetId="3107">
        <row r="1">
          <cell r="A1" t="str">
            <v>A S I A K O N S T R U K T</v>
          </cell>
        </row>
      </sheetData>
      <sheetData sheetId="3108">
        <row r="1">
          <cell r="A1" t="str">
            <v>MONTHLY PLANNING</v>
          </cell>
        </row>
      </sheetData>
      <sheetData sheetId="3109">
        <row r="1">
          <cell r="A1" t="str">
            <v>MONTHLY PLANNING</v>
          </cell>
        </row>
      </sheetData>
      <sheetData sheetId="3110">
        <row r="1">
          <cell r="A1" t="str">
            <v>MONTHLY PLANNING</v>
          </cell>
        </row>
      </sheetData>
      <sheetData sheetId="3111">
        <row r="1">
          <cell r="A1" t="str">
            <v>TECNICAS REUNIDAS, S. A.</v>
          </cell>
        </row>
      </sheetData>
      <sheetData sheetId="3112">
        <row r="1">
          <cell r="A1" t="str">
            <v>MONTHLY PLANNING</v>
          </cell>
        </row>
      </sheetData>
      <sheetData sheetId="3113">
        <row r="1">
          <cell r="A1" t="str">
            <v>MONTHLY PLANNING</v>
          </cell>
        </row>
      </sheetData>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ow r="1">
          <cell r="A1" t="str">
            <v>CODE</v>
          </cell>
        </row>
      </sheetData>
      <sheetData sheetId="3157">
        <row r="1">
          <cell r="A1" t="str">
            <v>CODE</v>
          </cell>
        </row>
      </sheetData>
      <sheetData sheetId="3158">
        <row r="1">
          <cell r="A1" t="str">
            <v>CODE</v>
          </cell>
        </row>
      </sheetData>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ow r="1">
          <cell r="A1">
            <v>10000000</v>
          </cell>
        </row>
      </sheetData>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ow r="1">
          <cell r="A1" t="str">
            <v>MONTHLY PLANNING</v>
          </cell>
        </row>
      </sheetData>
      <sheetData sheetId="4068">
        <row r="1">
          <cell r="A1" t="str">
            <v>MONTHLY PLANNING</v>
          </cell>
        </row>
      </sheetData>
      <sheetData sheetId="4069">
        <row r="1">
          <cell r="A1" t="str">
            <v>MONTHLY PLANNING</v>
          </cell>
        </row>
      </sheetData>
      <sheetData sheetId="4070">
        <row r="1">
          <cell r="A1" t="str">
            <v>MONTHLY PLANNING</v>
          </cell>
        </row>
      </sheetData>
      <sheetData sheetId="4071">
        <row r="1">
          <cell r="A1" t="str">
            <v>MONTHLY PLANNING</v>
          </cell>
        </row>
      </sheetData>
      <sheetData sheetId="4072">
        <row r="1">
          <cell r="A1" t="str">
            <v>MONTHLY PLANNING</v>
          </cell>
        </row>
      </sheetData>
      <sheetData sheetId="4073">
        <row r="1">
          <cell r="A1">
            <v>1</v>
          </cell>
        </row>
      </sheetData>
      <sheetData sheetId="4074">
        <row r="1">
          <cell r="A1">
            <v>1</v>
          </cell>
        </row>
      </sheetData>
      <sheetData sheetId="4075">
        <row r="1">
          <cell r="A1">
            <v>1</v>
          </cell>
        </row>
      </sheetData>
      <sheetData sheetId="4076">
        <row r="1">
          <cell r="A1">
            <v>10000000</v>
          </cell>
        </row>
      </sheetData>
      <sheetData sheetId="4077">
        <row r="1">
          <cell r="A1">
            <v>10000000</v>
          </cell>
        </row>
      </sheetData>
      <sheetData sheetId="4078">
        <row r="1">
          <cell r="A1">
            <v>10000000</v>
          </cell>
        </row>
      </sheetData>
      <sheetData sheetId="4079">
        <row r="1">
          <cell r="B1">
            <v>2</v>
          </cell>
        </row>
      </sheetData>
      <sheetData sheetId="4080">
        <row r="1">
          <cell r="B1">
            <v>2</v>
          </cell>
        </row>
      </sheetData>
      <sheetData sheetId="4081">
        <row r="1">
          <cell r="A1" t="str">
            <v>MONTHLY PLANNING</v>
          </cell>
        </row>
      </sheetData>
      <sheetData sheetId="4082">
        <row r="1">
          <cell r="A1" t="str">
            <v>MONTHLY PLANNING</v>
          </cell>
        </row>
      </sheetData>
      <sheetData sheetId="4083">
        <row r="1">
          <cell r="A1" t="str">
            <v>MONTHLY PLANNING</v>
          </cell>
        </row>
      </sheetData>
      <sheetData sheetId="4084">
        <row r="1">
          <cell r="A1" t="str">
            <v>MONTHLY PLANNING</v>
          </cell>
        </row>
      </sheetData>
      <sheetData sheetId="4085">
        <row r="1">
          <cell r="A1" t="str">
            <v>MONTHLY PLANNING</v>
          </cell>
        </row>
      </sheetData>
      <sheetData sheetId="4086">
        <row r="1">
          <cell r="A1" t="str">
            <v>MONTHLY PLANNING</v>
          </cell>
        </row>
      </sheetData>
      <sheetData sheetId="4087">
        <row r="1">
          <cell r="A1" t="str">
            <v>MONTHLY PLANNING</v>
          </cell>
        </row>
      </sheetData>
      <sheetData sheetId="4088">
        <row r="1">
          <cell r="A1" t="str">
            <v>MONTHLY PLANNING</v>
          </cell>
        </row>
      </sheetData>
      <sheetData sheetId="4089"/>
      <sheetData sheetId="4090">
        <row r="1">
          <cell r="B1">
            <v>2</v>
          </cell>
        </row>
      </sheetData>
      <sheetData sheetId="4091">
        <row r="1">
          <cell r="A1" t="str">
            <v>MONTHLY PLANNING</v>
          </cell>
        </row>
      </sheetData>
      <sheetData sheetId="4092">
        <row r="1">
          <cell r="B1">
            <v>2</v>
          </cell>
        </row>
      </sheetData>
      <sheetData sheetId="4093">
        <row r="1">
          <cell r="B1">
            <v>2</v>
          </cell>
        </row>
      </sheetData>
      <sheetData sheetId="4094">
        <row r="1">
          <cell r="B1">
            <v>2</v>
          </cell>
        </row>
      </sheetData>
      <sheetData sheetId="4095">
        <row r="1">
          <cell r="B1">
            <v>2</v>
          </cell>
        </row>
      </sheetData>
      <sheetData sheetId="4096"/>
      <sheetData sheetId="4097">
        <row r="1">
          <cell r="A1">
            <v>1</v>
          </cell>
        </row>
      </sheetData>
      <sheetData sheetId="4098">
        <row r="1">
          <cell r="A1">
            <v>1</v>
          </cell>
        </row>
      </sheetData>
      <sheetData sheetId="4099">
        <row r="1">
          <cell r="A1">
            <v>1</v>
          </cell>
        </row>
      </sheetData>
      <sheetData sheetId="4100">
        <row r="1">
          <cell r="A1" t="str">
            <v>MONTHLY PLANNING</v>
          </cell>
        </row>
      </sheetData>
      <sheetData sheetId="4101">
        <row r="1">
          <cell r="B1" t="str">
            <v>2</v>
          </cell>
        </row>
      </sheetData>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ow r="1">
          <cell r="A1">
            <v>1</v>
          </cell>
        </row>
      </sheetData>
      <sheetData sheetId="4130">
        <row r="1">
          <cell r="A1">
            <v>1</v>
          </cell>
        </row>
      </sheetData>
      <sheetData sheetId="4131">
        <row r="1">
          <cell r="A1">
            <v>1</v>
          </cell>
        </row>
      </sheetData>
      <sheetData sheetId="4132">
        <row r="1">
          <cell r="A1">
            <v>1</v>
          </cell>
        </row>
      </sheetData>
      <sheetData sheetId="4133">
        <row r="1">
          <cell r="A1">
            <v>10000000</v>
          </cell>
        </row>
      </sheetData>
      <sheetData sheetId="4134"/>
      <sheetData sheetId="4135" refreshError="1"/>
      <sheetData sheetId="4136" refreshError="1"/>
      <sheetData sheetId="4137">
        <row r="1">
          <cell r="B1">
            <v>2</v>
          </cell>
        </row>
      </sheetData>
      <sheetData sheetId="4138">
        <row r="1">
          <cell r="B1">
            <v>2</v>
          </cell>
        </row>
      </sheetData>
      <sheetData sheetId="4139" refreshError="1"/>
      <sheetData sheetId="4140">
        <row r="1">
          <cell r="A1" t="str">
            <v>MONTHLY PLANNING</v>
          </cell>
        </row>
      </sheetData>
      <sheetData sheetId="4141">
        <row r="1">
          <cell r="A1" t="str">
            <v>MONTHLY PLANNING</v>
          </cell>
        </row>
      </sheetData>
      <sheetData sheetId="4142">
        <row r="1">
          <cell r="A1" t="str">
            <v>MONTHLY PLANNING</v>
          </cell>
        </row>
      </sheetData>
      <sheetData sheetId="4143">
        <row r="1">
          <cell r="A1">
            <v>1</v>
          </cell>
        </row>
      </sheetData>
      <sheetData sheetId="4144">
        <row r="1">
          <cell r="A1" t="str">
            <v>MONTHLY PLANNING</v>
          </cell>
        </row>
      </sheetData>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ow r="1">
          <cell r="A1">
            <v>10000000</v>
          </cell>
        </row>
      </sheetData>
      <sheetData sheetId="4165">
        <row r="1">
          <cell r="A1">
            <v>1</v>
          </cell>
        </row>
      </sheetData>
      <sheetData sheetId="4166">
        <row r="1">
          <cell r="B1">
            <v>2</v>
          </cell>
        </row>
      </sheetData>
      <sheetData sheetId="4167">
        <row r="1">
          <cell r="A1" t="str">
            <v>MONTHLY PLANNING</v>
          </cell>
        </row>
      </sheetData>
      <sheetData sheetId="4168">
        <row r="1">
          <cell r="A1" t="str">
            <v>MONTHLY PLANNING</v>
          </cell>
        </row>
      </sheetData>
      <sheetData sheetId="4169">
        <row r="1">
          <cell r="A1">
            <v>1</v>
          </cell>
        </row>
      </sheetData>
      <sheetData sheetId="4170">
        <row r="1">
          <cell r="A1" t="str">
            <v>MONTHLY PLANNING</v>
          </cell>
        </row>
      </sheetData>
      <sheetData sheetId="4171">
        <row r="1">
          <cell r="A1">
            <v>1</v>
          </cell>
        </row>
      </sheetData>
      <sheetData sheetId="4172">
        <row r="1">
          <cell r="A1" t="str">
            <v>MONTHLY PLANNING</v>
          </cell>
        </row>
      </sheetData>
      <sheetData sheetId="4173">
        <row r="1">
          <cell r="A1">
            <v>10000000</v>
          </cell>
        </row>
      </sheetData>
      <sheetData sheetId="4174">
        <row r="1">
          <cell r="A1" t="str">
            <v>MONTHLY PLANNING</v>
          </cell>
        </row>
      </sheetData>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ow r="1">
          <cell r="A1">
            <v>10000000</v>
          </cell>
        </row>
      </sheetData>
      <sheetData sheetId="4191">
        <row r="1">
          <cell r="A1">
            <v>10000000</v>
          </cell>
        </row>
      </sheetData>
      <sheetData sheetId="4192">
        <row r="1">
          <cell r="A1" t="str">
            <v>MONTHLY PLANNING</v>
          </cell>
        </row>
      </sheetData>
      <sheetData sheetId="4193">
        <row r="1">
          <cell r="B1">
            <v>2</v>
          </cell>
        </row>
      </sheetData>
      <sheetData sheetId="4194">
        <row r="1">
          <cell r="B1">
            <v>2</v>
          </cell>
        </row>
      </sheetData>
      <sheetData sheetId="4195">
        <row r="1">
          <cell r="B1">
            <v>2</v>
          </cell>
        </row>
      </sheetData>
      <sheetData sheetId="4196">
        <row r="1">
          <cell r="B1">
            <v>2</v>
          </cell>
        </row>
      </sheetData>
      <sheetData sheetId="4197">
        <row r="1">
          <cell r="B1">
            <v>2</v>
          </cell>
        </row>
      </sheetData>
      <sheetData sheetId="4198">
        <row r="1">
          <cell r="A1">
            <v>1</v>
          </cell>
        </row>
      </sheetData>
      <sheetData sheetId="4199">
        <row r="1">
          <cell r="A1">
            <v>10000000</v>
          </cell>
        </row>
      </sheetData>
      <sheetData sheetId="4200">
        <row r="1">
          <cell r="A1">
            <v>1</v>
          </cell>
        </row>
      </sheetData>
      <sheetData sheetId="4201">
        <row r="1">
          <cell r="A1">
            <v>1</v>
          </cell>
        </row>
      </sheetData>
      <sheetData sheetId="4202">
        <row r="1">
          <cell r="A1">
            <v>1</v>
          </cell>
        </row>
      </sheetData>
      <sheetData sheetId="4203">
        <row r="1">
          <cell r="A1">
            <v>1</v>
          </cell>
        </row>
      </sheetData>
      <sheetData sheetId="4204">
        <row r="1">
          <cell r="A1">
            <v>10000000</v>
          </cell>
        </row>
      </sheetData>
      <sheetData sheetId="4205">
        <row r="1">
          <cell r="A1">
            <v>10000000</v>
          </cell>
        </row>
      </sheetData>
      <sheetData sheetId="4206">
        <row r="1">
          <cell r="A1">
            <v>10000000</v>
          </cell>
        </row>
      </sheetData>
      <sheetData sheetId="4207">
        <row r="1">
          <cell r="A1">
            <v>10000000</v>
          </cell>
        </row>
      </sheetData>
      <sheetData sheetId="4208">
        <row r="1">
          <cell r="B1">
            <v>2</v>
          </cell>
        </row>
      </sheetData>
      <sheetData sheetId="4209">
        <row r="1">
          <cell r="A1">
            <v>1</v>
          </cell>
        </row>
      </sheetData>
      <sheetData sheetId="4210">
        <row r="1">
          <cell r="A1">
            <v>1</v>
          </cell>
        </row>
      </sheetData>
      <sheetData sheetId="4211">
        <row r="1">
          <cell r="A1">
            <v>1</v>
          </cell>
        </row>
      </sheetData>
      <sheetData sheetId="4212">
        <row r="1">
          <cell r="A1">
            <v>1</v>
          </cell>
        </row>
      </sheetData>
      <sheetData sheetId="4213">
        <row r="1">
          <cell r="A1">
            <v>1</v>
          </cell>
        </row>
      </sheetData>
      <sheetData sheetId="4214">
        <row r="1">
          <cell r="A1">
            <v>10000000</v>
          </cell>
        </row>
      </sheetData>
      <sheetData sheetId="4215">
        <row r="1">
          <cell r="A1">
            <v>1</v>
          </cell>
        </row>
      </sheetData>
      <sheetData sheetId="4216">
        <row r="1">
          <cell r="A1">
            <v>1</v>
          </cell>
        </row>
      </sheetData>
      <sheetData sheetId="4217">
        <row r="1">
          <cell r="A1">
            <v>1</v>
          </cell>
        </row>
      </sheetData>
      <sheetData sheetId="4218">
        <row r="1">
          <cell r="A1">
            <v>1</v>
          </cell>
        </row>
      </sheetData>
      <sheetData sheetId="4219">
        <row r="1">
          <cell r="A1">
            <v>1</v>
          </cell>
        </row>
      </sheetData>
      <sheetData sheetId="4220">
        <row r="1">
          <cell r="A1">
            <v>10000000</v>
          </cell>
        </row>
      </sheetData>
      <sheetData sheetId="4221">
        <row r="1">
          <cell r="A1">
            <v>10000000</v>
          </cell>
        </row>
      </sheetData>
      <sheetData sheetId="4222">
        <row r="1">
          <cell r="A1">
            <v>10000000</v>
          </cell>
        </row>
      </sheetData>
      <sheetData sheetId="4223">
        <row r="1">
          <cell r="A1">
            <v>10000000</v>
          </cell>
        </row>
      </sheetData>
      <sheetData sheetId="4224">
        <row r="1">
          <cell r="A1">
            <v>1</v>
          </cell>
        </row>
      </sheetData>
      <sheetData sheetId="4225">
        <row r="1">
          <cell r="A1" t="str">
            <v>MONTHLY PLANNING</v>
          </cell>
        </row>
      </sheetData>
      <sheetData sheetId="4226">
        <row r="1">
          <cell r="A1" t="str">
            <v>MONTHLY PLANNING</v>
          </cell>
        </row>
      </sheetData>
      <sheetData sheetId="4227">
        <row r="1">
          <cell r="A1" t="str">
            <v>MONTHLY PLANNING</v>
          </cell>
        </row>
      </sheetData>
      <sheetData sheetId="4228">
        <row r="1">
          <cell r="A1" t="str">
            <v>MONTHLY PLANNING</v>
          </cell>
        </row>
      </sheetData>
      <sheetData sheetId="4229">
        <row r="1">
          <cell r="A1" t="str">
            <v>MONTHLY PLANNING</v>
          </cell>
        </row>
      </sheetData>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ow r="1">
          <cell r="A1" t="str">
            <v>MONTHLY PLANNING</v>
          </cell>
        </row>
      </sheetData>
      <sheetData sheetId="4243">
        <row r="1">
          <cell r="A1" t="str">
            <v>MONTHLY PLANNING</v>
          </cell>
        </row>
      </sheetData>
      <sheetData sheetId="4244">
        <row r="1">
          <cell r="A1" t="str">
            <v>MONTHLY PLANNING</v>
          </cell>
        </row>
      </sheetData>
      <sheetData sheetId="4245">
        <row r="1">
          <cell r="A1" t="str">
            <v>MONTHLY PLANNING</v>
          </cell>
        </row>
      </sheetData>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refreshError="1"/>
      <sheetData sheetId="5203" refreshError="1"/>
      <sheetData sheetId="5204" refreshError="1"/>
      <sheetData sheetId="5205" refreshError="1"/>
      <sheetData sheetId="5206" refreshError="1"/>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refreshError="1"/>
      <sheetData sheetId="7874" refreshError="1"/>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efreshError="1"/>
      <sheetData sheetId="7899" refreshError="1"/>
      <sheetData sheetId="7900" refreshError="1"/>
      <sheetData sheetId="7901" refreshError="1"/>
      <sheetData sheetId="7902" refreshError="1"/>
      <sheetData sheetId="7903" refreshError="1"/>
      <sheetData sheetId="7904" refreshError="1"/>
      <sheetData sheetId="7905" refreshError="1"/>
      <sheetData sheetId="7906" refreshError="1"/>
      <sheetData sheetId="7907" refreshError="1"/>
      <sheetData sheetId="7908" refreshError="1"/>
      <sheetData sheetId="7909" refreshError="1"/>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refreshError="1"/>
      <sheetData sheetId="7928" refreshError="1"/>
      <sheetData sheetId="7929" refreshError="1"/>
      <sheetData sheetId="7930" refreshError="1"/>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refreshError="1"/>
      <sheetData sheetId="7945" refreshError="1"/>
      <sheetData sheetId="7946" refreshError="1"/>
      <sheetData sheetId="7947" refreshError="1"/>
      <sheetData sheetId="7948" refreshError="1"/>
      <sheetData sheetId="7949" refreshError="1"/>
      <sheetData sheetId="7950" refreshError="1"/>
      <sheetData sheetId="7951" refreshError="1"/>
      <sheetData sheetId="7952" refreshError="1"/>
      <sheetData sheetId="7953" refreshError="1"/>
      <sheetData sheetId="7954" refreshError="1"/>
      <sheetData sheetId="7955" refreshError="1"/>
      <sheetData sheetId="7956" refreshError="1"/>
      <sheetData sheetId="7957" refreshError="1"/>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refreshError="1"/>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refreshError="1"/>
      <sheetData sheetId="8140" refreshError="1"/>
      <sheetData sheetId="8141" refreshError="1"/>
      <sheetData sheetId="8142" refreshError="1"/>
      <sheetData sheetId="8143" refreshError="1"/>
      <sheetData sheetId="8144" refreshError="1"/>
      <sheetData sheetId="8145" refreshError="1"/>
      <sheetData sheetId="8146" refreshError="1"/>
      <sheetData sheetId="8147" refreshError="1"/>
      <sheetData sheetId="8148" refreshError="1"/>
      <sheetData sheetId="8149" refreshError="1"/>
      <sheetData sheetId="8150" refreshError="1"/>
      <sheetData sheetId="8151" refreshError="1"/>
      <sheetData sheetId="8152" refreshError="1"/>
      <sheetData sheetId="8153" refreshError="1"/>
      <sheetData sheetId="8154" refreshError="1"/>
      <sheetData sheetId="8155" refreshError="1"/>
      <sheetData sheetId="8156" refreshError="1"/>
      <sheetData sheetId="8157" refreshError="1"/>
      <sheetData sheetId="8158" refreshError="1"/>
      <sheetData sheetId="8159" refreshError="1"/>
      <sheetData sheetId="8160" refreshError="1"/>
      <sheetData sheetId="8161" refreshError="1"/>
      <sheetData sheetId="8162" refreshError="1"/>
      <sheetData sheetId="8163" refreshError="1"/>
      <sheetData sheetId="8164" refreshError="1"/>
      <sheetData sheetId="8165" refreshError="1"/>
      <sheetData sheetId="8166" refreshError="1"/>
      <sheetData sheetId="8167" refreshError="1"/>
      <sheetData sheetId="8168" refreshError="1"/>
      <sheetData sheetId="8169" refreshError="1"/>
      <sheetData sheetId="8170" refreshError="1"/>
      <sheetData sheetId="8171" refreshError="1"/>
      <sheetData sheetId="8172" refreshError="1"/>
      <sheetData sheetId="8173" refreshError="1"/>
      <sheetData sheetId="8174" refreshError="1"/>
      <sheetData sheetId="8175" refreshError="1"/>
      <sheetData sheetId="8176" refreshError="1"/>
      <sheetData sheetId="8177" refreshError="1"/>
      <sheetData sheetId="8178" refreshError="1"/>
      <sheetData sheetId="8179" refreshError="1"/>
      <sheetData sheetId="8180" refreshError="1"/>
      <sheetData sheetId="8181" refreshError="1"/>
      <sheetData sheetId="8182" refreshError="1"/>
      <sheetData sheetId="8183" refreshError="1"/>
      <sheetData sheetId="8184" refreshError="1"/>
      <sheetData sheetId="8185" refreshError="1"/>
      <sheetData sheetId="8186" refreshError="1"/>
      <sheetData sheetId="8187" refreshError="1"/>
      <sheetData sheetId="8188" refreshError="1"/>
      <sheetData sheetId="8189" refreshError="1"/>
      <sheetData sheetId="8190" refreshError="1"/>
      <sheetData sheetId="8191" refreshError="1"/>
      <sheetData sheetId="8192" refreshError="1"/>
      <sheetData sheetId="8193" refreshError="1"/>
      <sheetData sheetId="8194" refreshError="1"/>
      <sheetData sheetId="8195" refreshError="1"/>
      <sheetData sheetId="8196" refreshError="1"/>
      <sheetData sheetId="8197" refreshError="1"/>
      <sheetData sheetId="8198" refreshError="1"/>
      <sheetData sheetId="8199" refreshError="1"/>
      <sheetData sheetId="8200" refreshError="1"/>
      <sheetData sheetId="8201" refreshError="1"/>
      <sheetData sheetId="8202" refreshError="1"/>
      <sheetData sheetId="8203" refreshError="1"/>
      <sheetData sheetId="8204" refreshError="1"/>
      <sheetData sheetId="8205" refreshError="1"/>
      <sheetData sheetId="8206" refreshError="1"/>
      <sheetData sheetId="8207" refreshError="1"/>
      <sheetData sheetId="8208" refreshError="1"/>
      <sheetData sheetId="8209" refreshError="1"/>
      <sheetData sheetId="8210" refreshError="1"/>
      <sheetData sheetId="8211" refreshError="1"/>
      <sheetData sheetId="8212" refreshError="1"/>
      <sheetData sheetId="8213" refreshError="1"/>
      <sheetData sheetId="8214" refreshError="1"/>
      <sheetData sheetId="8215" refreshError="1"/>
      <sheetData sheetId="8216" refreshError="1"/>
      <sheetData sheetId="8217" refreshError="1"/>
      <sheetData sheetId="8218" refreshError="1"/>
      <sheetData sheetId="8219" refreshError="1"/>
      <sheetData sheetId="8220" refreshError="1"/>
      <sheetData sheetId="8221" refreshError="1"/>
      <sheetData sheetId="8222" refreshError="1"/>
      <sheetData sheetId="8223" refreshError="1"/>
      <sheetData sheetId="8224" refreshError="1"/>
      <sheetData sheetId="8225" refreshError="1"/>
      <sheetData sheetId="8226" refreshError="1"/>
      <sheetData sheetId="8227" refreshError="1"/>
      <sheetData sheetId="8228" refreshError="1"/>
      <sheetData sheetId="8229" refreshError="1"/>
      <sheetData sheetId="8230" refreshError="1"/>
      <sheetData sheetId="8231" refreshError="1"/>
      <sheetData sheetId="8232" refreshError="1"/>
      <sheetData sheetId="8233" refreshError="1"/>
      <sheetData sheetId="8234" refreshError="1"/>
      <sheetData sheetId="8235" refreshError="1"/>
      <sheetData sheetId="8236" refreshError="1"/>
      <sheetData sheetId="8237" refreshError="1"/>
      <sheetData sheetId="8238" refreshError="1"/>
      <sheetData sheetId="8239" refreshError="1"/>
      <sheetData sheetId="8240" refreshError="1"/>
      <sheetData sheetId="8241" refreshError="1"/>
      <sheetData sheetId="8242" refreshError="1"/>
      <sheetData sheetId="8243" refreshError="1"/>
      <sheetData sheetId="8244" refreshError="1"/>
      <sheetData sheetId="8245" refreshError="1"/>
      <sheetData sheetId="8246" refreshError="1"/>
      <sheetData sheetId="8247" refreshError="1"/>
      <sheetData sheetId="8248" refreshError="1"/>
      <sheetData sheetId="8249" refreshError="1"/>
      <sheetData sheetId="8250" refreshError="1"/>
      <sheetData sheetId="8251" refreshError="1"/>
      <sheetData sheetId="8252" refreshError="1"/>
      <sheetData sheetId="8253" refreshError="1"/>
      <sheetData sheetId="8254" refreshError="1"/>
      <sheetData sheetId="8255" refreshError="1"/>
      <sheetData sheetId="8256" refreshError="1"/>
      <sheetData sheetId="8257" refreshError="1"/>
      <sheetData sheetId="8258" refreshError="1"/>
      <sheetData sheetId="8259" refreshError="1"/>
      <sheetData sheetId="8260" refreshError="1"/>
      <sheetData sheetId="8261" refreshError="1"/>
      <sheetData sheetId="8262" refreshError="1"/>
      <sheetData sheetId="8263" refreshError="1"/>
      <sheetData sheetId="8264" refreshError="1"/>
      <sheetData sheetId="8265" refreshError="1"/>
      <sheetData sheetId="8266" refreshError="1"/>
      <sheetData sheetId="8267" refreshError="1"/>
      <sheetData sheetId="8268" refreshError="1"/>
      <sheetData sheetId="8269" refreshError="1"/>
      <sheetData sheetId="8270" refreshError="1"/>
      <sheetData sheetId="8271" refreshError="1"/>
      <sheetData sheetId="8272" refreshError="1"/>
      <sheetData sheetId="8273" refreshError="1"/>
      <sheetData sheetId="8274" refreshError="1"/>
      <sheetData sheetId="8275" refreshError="1"/>
      <sheetData sheetId="8276" refreshError="1"/>
      <sheetData sheetId="8277" refreshError="1"/>
      <sheetData sheetId="8278" refreshError="1"/>
      <sheetData sheetId="8279" refreshError="1"/>
      <sheetData sheetId="8280" refreshError="1"/>
      <sheetData sheetId="8281" refreshError="1"/>
      <sheetData sheetId="8282" refreshError="1"/>
      <sheetData sheetId="8283" refreshError="1"/>
      <sheetData sheetId="8284" refreshError="1"/>
      <sheetData sheetId="8285" refreshError="1"/>
      <sheetData sheetId="8286" refreshError="1"/>
      <sheetData sheetId="8287" refreshError="1"/>
      <sheetData sheetId="8288" refreshError="1"/>
      <sheetData sheetId="8289" refreshError="1"/>
      <sheetData sheetId="8290" refreshError="1"/>
      <sheetData sheetId="8291" refreshError="1"/>
      <sheetData sheetId="8292" refreshError="1"/>
      <sheetData sheetId="8293" refreshError="1"/>
      <sheetData sheetId="8294" refreshError="1"/>
      <sheetData sheetId="8295" refreshError="1"/>
      <sheetData sheetId="8296" refreshError="1"/>
      <sheetData sheetId="8297" refreshError="1"/>
      <sheetData sheetId="8298" refreshError="1"/>
      <sheetData sheetId="8299" refreshError="1"/>
      <sheetData sheetId="8300" refreshError="1"/>
      <sheetData sheetId="8301" refreshError="1"/>
      <sheetData sheetId="8302" refreshError="1"/>
      <sheetData sheetId="8303" refreshError="1"/>
      <sheetData sheetId="8304" refreshError="1"/>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refreshError="1"/>
      <sheetData sheetId="8323" refreshError="1"/>
      <sheetData sheetId="8324" refreshError="1"/>
      <sheetData sheetId="8325" refreshError="1"/>
      <sheetData sheetId="8326" refreshError="1"/>
      <sheetData sheetId="8327" refreshError="1"/>
      <sheetData sheetId="8328" refreshError="1"/>
      <sheetData sheetId="8329" refreshError="1"/>
      <sheetData sheetId="8330" refreshError="1"/>
      <sheetData sheetId="8331" refreshError="1"/>
      <sheetData sheetId="8332" refreshError="1"/>
      <sheetData sheetId="8333" refreshError="1"/>
      <sheetData sheetId="8334" refreshError="1"/>
      <sheetData sheetId="8335" refreshError="1"/>
      <sheetData sheetId="8336" refreshError="1"/>
      <sheetData sheetId="8337" refreshError="1"/>
      <sheetData sheetId="8338" refreshError="1"/>
      <sheetData sheetId="8339" refreshError="1"/>
      <sheetData sheetId="8340" refreshError="1"/>
      <sheetData sheetId="8341" refreshError="1"/>
      <sheetData sheetId="8342" refreshError="1"/>
      <sheetData sheetId="8343" refreshError="1"/>
      <sheetData sheetId="8344" refreshError="1"/>
      <sheetData sheetId="8345" refreshError="1"/>
      <sheetData sheetId="8346" refreshError="1"/>
      <sheetData sheetId="8347" refreshError="1"/>
      <sheetData sheetId="8348" refreshError="1"/>
      <sheetData sheetId="8349" refreshError="1"/>
      <sheetData sheetId="8350" refreshError="1"/>
      <sheetData sheetId="8351" refreshError="1"/>
      <sheetData sheetId="8352" refreshError="1"/>
      <sheetData sheetId="8353" refreshError="1"/>
      <sheetData sheetId="8354" refreshError="1"/>
      <sheetData sheetId="8355" refreshError="1"/>
      <sheetData sheetId="8356" refreshError="1"/>
      <sheetData sheetId="8357" refreshError="1"/>
      <sheetData sheetId="8358" refreshError="1"/>
      <sheetData sheetId="8359" refreshError="1"/>
      <sheetData sheetId="8360" refreshError="1"/>
      <sheetData sheetId="8361" refreshError="1"/>
      <sheetData sheetId="8362" refreshError="1"/>
      <sheetData sheetId="8363" refreshError="1"/>
      <sheetData sheetId="8364" refreshError="1"/>
      <sheetData sheetId="8365" refreshError="1"/>
      <sheetData sheetId="8366" refreshError="1"/>
      <sheetData sheetId="8367" refreshError="1"/>
      <sheetData sheetId="8368" refreshError="1"/>
      <sheetData sheetId="8369" refreshError="1"/>
      <sheetData sheetId="8370" refreshError="1"/>
      <sheetData sheetId="8371" refreshError="1"/>
      <sheetData sheetId="8372" refreshError="1"/>
      <sheetData sheetId="8373" refreshError="1"/>
      <sheetData sheetId="8374" refreshError="1"/>
      <sheetData sheetId="8375" refreshError="1"/>
      <sheetData sheetId="8376" refreshError="1"/>
      <sheetData sheetId="8377" refreshError="1"/>
      <sheetData sheetId="8378" refreshError="1"/>
      <sheetData sheetId="8379" refreshError="1"/>
      <sheetData sheetId="8380" refreshError="1"/>
      <sheetData sheetId="8381" refreshError="1"/>
      <sheetData sheetId="8382" refreshError="1"/>
      <sheetData sheetId="8383" refreshError="1"/>
      <sheetData sheetId="8384" refreshError="1"/>
      <sheetData sheetId="8385" refreshError="1"/>
      <sheetData sheetId="8386" refreshError="1"/>
      <sheetData sheetId="8387" refreshError="1"/>
      <sheetData sheetId="8388" refreshError="1"/>
      <sheetData sheetId="8389" refreshError="1"/>
      <sheetData sheetId="8390" refreshError="1"/>
      <sheetData sheetId="8391" refreshError="1"/>
      <sheetData sheetId="8392" refreshError="1"/>
      <sheetData sheetId="8393" refreshError="1"/>
      <sheetData sheetId="8394" refreshError="1"/>
      <sheetData sheetId="8395" refreshError="1"/>
      <sheetData sheetId="8396" refreshError="1"/>
      <sheetData sheetId="8397" refreshError="1"/>
      <sheetData sheetId="8398" refreshError="1"/>
      <sheetData sheetId="8399" refreshError="1"/>
      <sheetData sheetId="8400" refreshError="1"/>
      <sheetData sheetId="8401" refreshError="1"/>
      <sheetData sheetId="8402" refreshError="1"/>
      <sheetData sheetId="8403" refreshError="1"/>
      <sheetData sheetId="8404" refreshError="1"/>
      <sheetData sheetId="8405" refreshError="1"/>
      <sheetData sheetId="8406" refreshError="1"/>
      <sheetData sheetId="8407" refreshError="1"/>
      <sheetData sheetId="8408" refreshError="1"/>
      <sheetData sheetId="8409" refreshError="1"/>
      <sheetData sheetId="8410" refreshError="1"/>
      <sheetData sheetId="8411" refreshError="1"/>
      <sheetData sheetId="8412" refreshError="1"/>
      <sheetData sheetId="8413" refreshError="1"/>
      <sheetData sheetId="8414" refreshError="1"/>
      <sheetData sheetId="8415" refreshError="1"/>
      <sheetData sheetId="8416" refreshError="1"/>
      <sheetData sheetId="8417" refreshError="1"/>
      <sheetData sheetId="8418" refreshError="1"/>
      <sheetData sheetId="8419" refreshError="1"/>
      <sheetData sheetId="8420" refreshError="1"/>
      <sheetData sheetId="8421" refreshError="1"/>
      <sheetData sheetId="8422" refreshError="1"/>
      <sheetData sheetId="8423" refreshError="1"/>
      <sheetData sheetId="8424" refreshError="1"/>
      <sheetData sheetId="8425" refreshError="1"/>
      <sheetData sheetId="8426" refreshError="1"/>
      <sheetData sheetId="8427" refreshError="1"/>
      <sheetData sheetId="8428" refreshError="1"/>
      <sheetData sheetId="8429" refreshError="1"/>
      <sheetData sheetId="8430" refreshError="1"/>
      <sheetData sheetId="8431" refreshError="1"/>
      <sheetData sheetId="8432" refreshError="1"/>
      <sheetData sheetId="8433" refreshError="1"/>
      <sheetData sheetId="8434" refreshError="1"/>
      <sheetData sheetId="8435" refreshError="1"/>
      <sheetData sheetId="8436" refreshError="1"/>
      <sheetData sheetId="8437" refreshError="1"/>
      <sheetData sheetId="8438" refreshError="1"/>
      <sheetData sheetId="8439" refreshError="1"/>
      <sheetData sheetId="8440" refreshError="1"/>
      <sheetData sheetId="8441" refreshError="1"/>
      <sheetData sheetId="8442" refreshError="1"/>
      <sheetData sheetId="8443" refreshError="1"/>
      <sheetData sheetId="8444" refreshError="1"/>
      <sheetData sheetId="8445" refreshError="1"/>
      <sheetData sheetId="8446" refreshError="1"/>
      <sheetData sheetId="8447" refreshError="1"/>
      <sheetData sheetId="8448" refreshError="1"/>
      <sheetData sheetId="8449" refreshError="1"/>
      <sheetData sheetId="8450" refreshError="1"/>
      <sheetData sheetId="8451" refreshError="1"/>
      <sheetData sheetId="8452" refreshError="1"/>
      <sheetData sheetId="8453" refreshError="1"/>
      <sheetData sheetId="8454" refreshError="1"/>
      <sheetData sheetId="8455" refreshError="1"/>
      <sheetData sheetId="8456" refreshError="1"/>
      <sheetData sheetId="8457" refreshError="1"/>
      <sheetData sheetId="8458" refreshError="1"/>
      <sheetData sheetId="8459" refreshError="1"/>
      <sheetData sheetId="8460" refreshError="1"/>
      <sheetData sheetId="8461" refreshError="1"/>
      <sheetData sheetId="8462" refreshError="1"/>
      <sheetData sheetId="8463" refreshError="1"/>
      <sheetData sheetId="8464" refreshError="1"/>
      <sheetData sheetId="8465" refreshError="1"/>
      <sheetData sheetId="8466" refreshError="1"/>
      <sheetData sheetId="8467" refreshError="1"/>
      <sheetData sheetId="8468" refreshError="1"/>
      <sheetData sheetId="8469" refreshError="1"/>
      <sheetData sheetId="8470" refreshError="1"/>
      <sheetData sheetId="8471" refreshError="1"/>
      <sheetData sheetId="8472" refreshError="1"/>
      <sheetData sheetId="8473" refreshError="1"/>
      <sheetData sheetId="8474" refreshError="1"/>
      <sheetData sheetId="8475" refreshError="1"/>
      <sheetData sheetId="8476" refreshError="1"/>
      <sheetData sheetId="8477" refreshError="1"/>
      <sheetData sheetId="8478" refreshError="1"/>
      <sheetData sheetId="8479" refreshError="1"/>
      <sheetData sheetId="8480" refreshError="1"/>
      <sheetData sheetId="8481" refreshError="1"/>
      <sheetData sheetId="8482" refreshError="1"/>
      <sheetData sheetId="8483" refreshError="1"/>
      <sheetData sheetId="8484" refreshError="1"/>
      <sheetData sheetId="8485" refreshError="1"/>
      <sheetData sheetId="8486" refreshError="1"/>
      <sheetData sheetId="8487" refreshError="1"/>
      <sheetData sheetId="8488" refreshError="1"/>
      <sheetData sheetId="8489" refreshError="1"/>
      <sheetData sheetId="8490" refreshError="1"/>
      <sheetData sheetId="8491" refreshError="1"/>
      <sheetData sheetId="8492" refreshError="1"/>
      <sheetData sheetId="8493" refreshError="1"/>
      <sheetData sheetId="8494" refreshError="1"/>
      <sheetData sheetId="8495" refreshError="1"/>
      <sheetData sheetId="8496" refreshError="1"/>
      <sheetData sheetId="8497" refreshError="1"/>
      <sheetData sheetId="8498" refreshError="1"/>
      <sheetData sheetId="8499" refreshError="1"/>
      <sheetData sheetId="8500" refreshError="1"/>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refreshError="1"/>
      <sheetData sheetId="9080" refreshError="1"/>
      <sheetData sheetId="9081" refreshError="1"/>
      <sheetData sheetId="9082" refreshError="1"/>
      <sheetData sheetId="9083" refreshError="1"/>
      <sheetData sheetId="9084" refreshError="1"/>
      <sheetData sheetId="9085" refreshError="1"/>
      <sheetData sheetId="9086" refreshError="1"/>
      <sheetData sheetId="9087" refreshError="1"/>
      <sheetData sheetId="9088" refreshError="1"/>
      <sheetData sheetId="9089" refreshError="1"/>
      <sheetData sheetId="9090" refreshError="1"/>
      <sheetData sheetId="9091" refreshError="1"/>
      <sheetData sheetId="9092" refreshError="1"/>
      <sheetData sheetId="9093" refreshError="1"/>
      <sheetData sheetId="9094" refreshError="1"/>
      <sheetData sheetId="9095" refreshError="1"/>
      <sheetData sheetId="9096" refreshError="1"/>
      <sheetData sheetId="9097" refreshError="1"/>
      <sheetData sheetId="9098" refreshError="1"/>
      <sheetData sheetId="9099" refreshError="1"/>
      <sheetData sheetId="9100" refreshError="1"/>
      <sheetData sheetId="9101" refreshError="1"/>
      <sheetData sheetId="9102" refreshError="1"/>
      <sheetData sheetId="9103" refreshError="1"/>
      <sheetData sheetId="9104" refreshError="1"/>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efreshError="1"/>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refreshError="1"/>
      <sheetData sheetId="9154" refreshError="1"/>
      <sheetData sheetId="9155" refreshError="1"/>
      <sheetData sheetId="9156" refreshError="1"/>
      <sheetData sheetId="9157" refreshError="1"/>
      <sheetData sheetId="9158" refreshError="1"/>
      <sheetData sheetId="9159" refreshError="1"/>
      <sheetData sheetId="9160" refreshError="1"/>
      <sheetData sheetId="9161" refreshError="1"/>
      <sheetData sheetId="9162" refreshError="1"/>
      <sheetData sheetId="9163" refreshError="1"/>
      <sheetData sheetId="9164" refreshError="1"/>
      <sheetData sheetId="9165" refreshError="1"/>
      <sheetData sheetId="9166" refreshError="1"/>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efreshError="1"/>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refreshError="1"/>
      <sheetData sheetId="9200" refreshError="1"/>
      <sheetData sheetId="9201" refreshError="1"/>
      <sheetData sheetId="9202" refreshError="1"/>
      <sheetData sheetId="9203" refreshError="1"/>
      <sheetData sheetId="9204" refreshError="1"/>
      <sheetData sheetId="9205" refreshError="1"/>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refreshError="1"/>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efreshError="1"/>
      <sheetData sheetId="10252" refreshError="1"/>
      <sheetData sheetId="10253" refreshError="1"/>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efreshError="1"/>
      <sheetData sheetId="10276" refreshError="1"/>
      <sheetData sheetId="10277" refreshError="1"/>
      <sheetData sheetId="10278" refreshError="1"/>
      <sheetData sheetId="10279" refreshError="1"/>
      <sheetData sheetId="10280" refreshError="1"/>
      <sheetData sheetId="10281" refreshError="1"/>
      <sheetData sheetId="10282" refreshError="1"/>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efreshError="1"/>
      <sheetData sheetId="10302" refreshError="1"/>
      <sheetData sheetId="10303" refreshError="1"/>
      <sheetData sheetId="10304" refreshError="1"/>
      <sheetData sheetId="10305" refreshError="1"/>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efreshError="1"/>
      <sheetData sheetId="10336" refreshError="1"/>
      <sheetData sheetId="10337" refreshError="1"/>
      <sheetData sheetId="10338" refreshError="1"/>
      <sheetData sheetId="10339" refreshError="1"/>
      <sheetData sheetId="10340" refreshError="1"/>
      <sheetData sheetId="10341" refreshError="1"/>
      <sheetData sheetId="10342" refreshError="1"/>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efreshError="1"/>
      <sheetData sheetId="10389" refreshError="1"/>
      <sheetData sheetId="10390" refreshError="1"/>
      <sheetData sheetId="10391" refreshError="1"/>
      <sheetData sheetId="10392" refreshError="1"/>
      <sheetData sheetId="10393" refreshError="1"/>
      <sheetData sheetId="10394" refreshError="1"/>
      <sheetData sheetId="10395" refreshError="1"/>
      <sheetData sheetId="10396" refreshError="1"/>
      <sheetData sheetId="10397" refreshError="1"/>
      <sheetData sheetId="10398" refreshError="1"/>
      <sheetData sheetId="10399" refreshError="1"/>
      <sheetData sheetId="10400" refreshError="1"/>
      <sheetData sheetId="10401" refreshError="1"/>
      <sheetData sheetId="10402" refreshError="1"/>
      <sheetData sheetId="10403" refreshError="1"/>
      <sheetData sheetId="10404" refreshError="1"/>
      <sheetData sheetId="10405" refreshError="1"/>
      <sheetData sheetId="10406" refreshError="1"/>
      <sheetData sheetId="10407" refreshError="1"/>
      <sheetData sheetId="10408" refreshError="1"/>
      <sheetData sheetId="10409" refreshError="1"/>
      <sheetData sheetId="10410" refreshError="1"/>
      <sheetData sheetId="10411" refreshError="1"/>
      <sheetData sheetId="10412" refreshError="1"/>
      <sheetData sheetId="10413" refreshError="1"/>
      <sheetData sheetId="10414" refreshError="1"/>
      <sheetData sheetId="10415" refreshError="1"/>
      <sheetData sheetId="10416" refreshError="1"/>
      <sheetData sheetId="10417" refreshError="1"/>
      <sheetData sheetId="10418" refreshError="1"/>
      <sheetData sheetId="10419" refreshError="1"/>
      <sheetData sheetId="10420" refreshError="1"/>
      <sheetData sheetId="10421" refreshError="1"/>
      <sheetData sheetId="10422" refreshError="1"/>
      <sheetData sheetId="10423" refreshError="1"/>
      <sheetData sheetId="10424" refreshError="1"/>
      <sheetData sheetId="10425" refreshError="1"/>
      <sheetData sheetId="10426" refreshError="1"/>
      <sheetData sheetId="10427" refreshError="1"/>
      <sheetData sheetId="10428" refreshError="1"/>
      <sheetData sheetId="10429" refreshError="1"/>
      <sheetData sheetId="10430" refreshError="1"/>
      <sheetData sheetId="10431" refreshError="1"/>
      <sheetData sheetId="10432" refreshError="1"/>
      <sheetData sheetId="10433" refreshError="1"/>
      <sheetData sheetId="10434" refreshError="1"/>
      <sheetData sheetId="10435" refreshError="1"/>
      <sheetData sheetId="10436" refreshError="1"/>
      <sheetData sheetId="10437" refreshError="1"/>
      <sheetData sheetId="10438" refreshError="1"/>
      <sheetData sheetId="10439" refreshError="1"/>
      <sheetData sheetId="10440" refreshError="1"/>
      <sheetData sheetId="10441" refreshError="1"/>
      <sheetData sheetId="10442" refreshError="1"/>
      <sheetData sheetId="10443" refreshError="1"/>
      <sheetData sheetId="10444" refreshError="1"/>
      <sheetData sheetId="10445" refreshError="1"/>
      <sheetData sheetId="10446" refreshError="1"/>
      <sheetData sheetId="10447" refreshError="1"/>
      <sheetData sheetId="10448" refreshError="1"/>
      <sheetData sheetId="10449" refreshError="1"/>
      <sheetData sheetId="10450" refreshError="1"/>
      <sheetData sheetId="10451" refreshError="1"/>
      <sheetData sheetId="10452" refreshError="1"/>
      <sheetData sheetId="10453" refreshError="1"/>
      <sheetData sheetId="10454" refreshError="1"/>
      <sheetData sheetId="10455" refreshError="1"/>
      <sheetData sheetId="10456" refreshError="1"/>
      <sheetData sheetId="10457" refreshError="1"/>
      <sheetData sheetId="10458" refreshError="1"/>
      <sheetData sheetId="10459" refreshError="1"/>
      <sheetData sheetId="10460" refreshError="1"/>
      <sheetData sheetId="10461" refreshError="1"/>
      <sheetData sheetId="10462" refreshError="1"/>
      <sheetData sheetId="10463" refreshError="1"/>
      <sheetData sheetId="10464" refreshError="1"/>
      <sheetData sheetId="10465" refreshError="1"/>
      <sheetData sheetId="10466" refreshError="1"/>
      <sheetData sheetId="10467" refreshError="1"/>
      <sheetData sheetId="10468" refreshError="1"/>
      <sheetData sheetId="10469" refreshError="1"/>
      <sheetData sheetId="10470" refreshError="1"/>
      <sheetData sheetId="10471" refreshError="1"/>
      <sheetData sheetId="10472" refreshError="1"/>
      <sheetData sheetId="10473" refreshError="1"/>
      <sheetData sheetId="10474" refreshError="1"/>
      <sheetData sheetId="10475" refreshError="1"/>
      <sheetData sheetId="10476" refreshError="1"/>
      <sheetData sheetId="10477" refreshError="1"/>
      <sheetData sheetId="10478" refreshError="1"/>
      <sheetData sheetId="10479" refreshError="1"/>
      <sheetData sheetId="10480" refreshError="1"/>
      <sheetData sheetId="10481" refreshError="1"/>
      <sheetData sheetId="10482" refreshError="1"/>
      <sheetData sheetId="10483" refreshError="1"/>
      <sheetData sheetId="10484" refreshError="1"/>
      <sheetData sheetId="10485" refreshError="1"/>
      <sheetData sheetId="10486" refreshError="1"/>
      <sheetData sheetId="10487" refreshError="1"/>
      <sheetData sheetId="10488" refreshError="1"/>
      <sheetData sheetId="10489" refreshError="1"/>
      <sheetData sheetId="10490" refreshError="1"/>
      <sheetData sheetId="10491" refreshError="1"/>
      <sheetData sheetId="10492" refreshError="1"/>
      <sheetData sheetId="10493" refreshError="1"/>
      <sheetData sheetId="10494" refreshError="1"/>
      <sheetData sheetId="10495" refreshError="1"/>
      <sheetData sheetId="10496" refreshError="1"/>
      <sheetData sheetId="10497" refreshError="1"/>
      <sheetData sheetId="10498" refreshError="1"/>
      <sheetData sheetId="10499" refreshError="1"/>
      <sheetData sheetId="10500" refreshError="1"/>
      <sheetData sheetId="10501" refreshError="1"/>
      <sheetData sheetId="10502" refreshError="1"/>
      <sheetData sheetId="10503" refreshError="1"/>
      <sheetData sheetId="10504" refreshError="1"/>
      <sheetData sheetId="10505" refreshError="1"/>
      <sheetData sheetId="10506" refreshError="1"/>
      <sheetData sheetId="10507" refreshError="1"/>
      <sheetData sheetId="10508" refreshError="1"/>
      <sheetData sheetId="10509" refreshError="1"/>
      <sheetData sheetId="10510" refreshError="1"/>
      <sheetData sheetId="10511" refreshError="1"/>
      <sheetData sheetId="10512" refreshError="1"/>
      <sheetData sheetId="10513" refreshError="1"/>
      <sheetData sheetId="10514" refreshError="1"/>
      <sheetData sheetId="10515" refreshError="1"/>
      <sheetData sheetId="10516" refreshError="1"/>
      <sheetData sheetId="10517" refreshError="1"/>
      <sheetData sheetId="10518" refreshError="1"/>
      <sheetData sheetId="10519" refreshError="1"/>
      <sheetData sheetId="10520" refreshError="1"/>
      <sheetData sheetId="10521" refreshError="1"/>
      <sheetData sheetId="10522" refreshError="1"/>
      <sheetData sheetId="10523" refreshError="1"/>
      <sheetData sheetId="10524" refreshError="1"/>
      <sheetData sheetId="10525" refreshError="1"/>
      <sheetData sheetId="10526" refreshError="1"/>
      <sheetData sheetId="10527" refreshError="1"/>
      <sheetData sheetId="10528" refreshError="1"/>
      <sheetData sheetId="10529" refreshError="1"/>
      <sheetData sheetId="10530" refreshError="1"/>
      <sheetData sheetId="10531" refreshError="1"/>
      <sheetData sheetId="10532" refreshError="1"/>
      <sheetData sheetId="10533" refreshError="1"/>
      <sheetData sheetId="10534" refreshError="1"/>
      <sheetData sheetId="10535" refreshError="1"/>
      <sheetData sheetId="10536" refreshError="1"/>
      <sheetData sheetId="10537" refreshError="1"/>
      <sheetData sheetId="10538" refreshError="1"/>
      <sheetData sheetId="10539" refreshError="1"/>
      <sheetData sheetId="10540" refreshError="1"/>
      <sheetData sheetId="10541" refreshError="1"/>
      <sheetData sheetId="10542" refreshError="1"/>
      <sheetData sheetId="10543" refreshError="1"/>
      <sheetData sheetId="10544" refreshError="1"/>
      <sheetData sheetId="10545" refreshError="1"/>
      <sheetData sheetId="10546" refreshError="1"/>
      <sheetData sheetId="10547" refreshError="1"/>
      <sheetData sheetId="10548" refreshError="1"/>
      <sheetData sheetId="10549" refreshError="1"/>
      <sheetData sheetId="10550" refreshError="1"/>
      <sheetData sheetId="10551" refreshError="1"/>
      <sheetData sheetId="10552" refreshError="1"/>
      <sheetData sheetId="10553" refreshError="1"/>
      <sheetData sheetId="10554" refreshError="1"/>
      <sheetData sheetId="10555" refreshError="1"/>
      <sheetData sheetId="10556" refreshError="1"/>
      <sheetData sheetId="10557" refreshError="1"/>
      <sheetData sheetId="10558" refreshError="1"/>
      <sheetData sheetId="10559" refreshError="1"/>
      <sheetData sheetId="10560" refreshError="1"/>
      <sheetData sheetId="10561" refreshError="1"/>
      <sheetData sheetId="10562" refreshError="1"/>
      <sheetData sheetId="10563" refreshError="1"/>
      <sheetData sheetId="10564" refreshError="1"/>
      <sheetData sheetId="10565" refreshError="1"/>
      <sheetData sheetId="10566" refreshError="1"/>
      <sheetData sheetId="10567" refreshError="1"/>
      <sheetData sheetId="10568" refreshError="1"/>
      <sheetData sheetId="10569" refreshError="1"/>
      <sheetData sheetId="10570" refreshError="1"/>
      <sheetData sheetId="10571" refreshError="1"/>
      <sheetData sheetId="10572" refreshError="1"/>
      <sheetData sheetId="10573" refreshError="1"/>
      <sheetData sheetId="10574" refreshError="1"/>
      <sheetData sheetId="10575" refreshError="1"/>
      <sheetData sheetId="10576" refreshError="1"/>
      <sheetData sheetId="10577" refreshError="1"/>
      <sheetData sheetId="10578" refreshError="1"/>
      <sheetData sheetId="10579" refreshError="1"/>
      <sheetData sheetId="10580" refreshError="1"/>
      <sheetData sheetId="10581" refreshError="1"/>
      <sheetData sheetId="10582" refreshError="1"/>
      <sheetData sheetId="10583" refreshError="1"/>
      <sheetData sheetId="10584" refreshError="1"/>
      <sheetData sheetId="10585" refreshError="1"/>
      <sheetData sheetId="10586" refreshError="1"/>
      <sheetData sheetId="10587" refreshError="1"/>
      <sheetData sheetId="10588" refreshError="1"/>
      <sheetData sheetId="10589" refreshError="1"/>
      <sheetData sheetId="10590" refreshError="1"/>
      <sheetData sheetId="10591" refreshError="1"/>
      <sheetData sheetId="10592" refreshError="1"/>
      <sheetData sheetId="10593" refreshError="1"/>
      <sheetData sheetId="10594" refreshError="1"/>
      <sheetData sheetId="10595" refreshError="1"/>
      <sheetData sheetId="10596" refreshError="1"/>
      <sheetData sheetId="10597" refreshError="1"/>
      <sheetData sheetId="10598" refreshError="1"/>
      <sheetData sheetId="10599" refreshError="1"/>
      <sheetData sheetId="10600" refreshError="1"/>
      <sheetData sheetId="10601" refreshError="1"/>
      <sheetData sheetId="10602" refreshError="1"/>
      <sheetData sheetId="10603" refreshError="1"/>
      <sheetData sheetId="10604" refreshError="1"/>
      <sheetData sheetId="10605" refreshError="1"/>
      <sheetData sheetId="10606" refreshError="1"/>
      <sheetData sheetId="10607" refreshError="1"/>
      <sheetData sheetId="10608" refreshError="1"/>
      <sheetData sheetId="10609" refreshError="1"/>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refreshError="1"/>
      <sheetData sheetId="10752" refreshError="1"/>
      <sheetData sheetId="10753" refreshError="1"/>
      <sheetData sheetId="10754" refreshError="1"/>
      <sheetData sheetId="10755" refreshError="1"/>
      <sheetData sheetId="10756" refreshError="1"/>
      <sheetData sheetId="10757" refreshError="1"/>
      <sheetData sheetId="10758" refreshError="1"/>
      <sheetData sheetId="10759" refreshError="1"/>
      <sheetData sheetId="10760" refreshError="1"/>
      <sheetData sheetId="10761" refreshError="1"/>
      <sheetData sheetId="10762" refreshError="1"/>
      <sheetData sheetId="10763" refreshError="1"/>
      <sheetData sheetId="10764" refreshError="1"/>
      <sheetData sheetId="10765" refreshError="1"/>
      <sheetData sheetId="10766" refreshError="1"/>
      <sheetData sheetId="10767" refreshError="1"/>
      <sheetData sheetId="10768" refreshError="1"/>
      <sheetData sheetId="10769" refreshError="1"/>
      <sheetData sheetId="10770" refreshError="1"/>
      <sheetData sheetId="10771" refreshError="1"/>
      <sheetData sheetId="10772" refreshError="1"/>
      <sheetData sheetId="10773" refreshError="1"/>
      <sheetData sheetId="10774" refreshError="1"/>
      <sheetData sheetId="10775" refreshError="1"/>
      <sheetData sheetId="10776" refreshError="1"/>
      <sheetData sheetId="10777" refreshError="1"/>
      <sheetData sheetId="10778" refreshError="1"/>
      <sheetData sheetId="10779" refreshError="1"/>
      <sheetData sheetId="10780" refreshError="1"/>
      <sheetData sheetId="10781" refreshError="1"/>
      <sheetData sheetId="10782" refreshError="1"/>
      <sheetData sheetId="10783" refreshError="1"/>
      <sheetData sheetId="10784" refreshError="1"/>
      <sheetData sheetId="10785" refreshError="1"/>
      <sheetData sheetId="10786" refreshError="1"/>
      <sheetData sheetId="10787" refreshError="1"/>
      <sheetData sheetId="10788" refreshError="1"/>
      <sheetData sheetId="10789" refreshError="1"/>
      <sheetData sheetId="10790" refreshError="1"/>
      <sheetData sheetId="10791" refreshError="1"/>
      <sheetData sheetId="10792" refreshError="1"/>
      <sheetData sheetId="10793" refreshError="1"/>
      <sheetData sheetId="10794" refreshError="1"/>
      <sheetData sheetId="10795" refreshError="1"/>
      <sheetData sheetId="10796" refreshError="1"/>
      <sheetData sheetId="10797" refreshError="1"/>
      <sheetData sheetId="10798" refreshError="1"/>
      <sheetData sheetId="10799" refreshError="1"/>
      <sheetData sheetId="10800" refreshError="1"/>
      <sheetData sheetId="10801" refreshError="1"/>
      <sheetData sheetId="10802" refreshError="1"/>
      <sheetData sheetId="10803" refreshError="1"/>
      <sheetData sheetId="10804" refreshError="1"/>
      <sheetData sheetId="10805" refreshError="1"/>
      <sheetData sheetId="10806" refreshError="1"/>
      <sheetData sheetId="10807" refreshError="1"/>
      <sheetData sheetId="10808" refreshError="1"/>
      <sheetData sheetId="10809" refreshError="1"/>
      <sheetData sheetId="10810" refreshError="1"/>
      <sheetData sheetId="10811" refreshError="1"/>
      <sheetData sheetId="10812" refreshError="1"/>
      <sheetData sheetId="10813" refreshError="1"/>
      <sheetData sheetId="10814" refreshError="1"/>
      <sheetData sheetId="10815" refreshError="1"/>
      <sheetData sheetId="10816" refreshError="1"/>
      <sheetData sheetId="10817" refreshError="1"/>
      <sheetData sheetId="10818" refreshError="1"/>
      <sheetData sheetId="10819" refreshError="1"/>
      <sheetData sheetId="10820" refreshError="1"/>
      <sheetData sheetId="10821" refreshError="1"/>
      <sheetData sheetId="10822" refreshError="1"/>
      <sheetData sheetId="10823" refreshError="1"/>
      <sheetData sheetId="10824" refreshError="1"/>
      <sheetData sheetId="10825" refreshError="1"/>
      <sheetData sheetId="10826" refreshError="1"/>
      <sheetData sheetId="10827" refreshError="1"/>
      <sheetData sheetId="10828" refreshError="1"/>
      <sheetData sheetId="10829" refreshError="1"/>
      <sheetData sheetId="10830" refreshError="1"/>
      <sheetData sheetId="10831" refreshError="1"/>
      <sheetData sheetId="10832" refreshError="1"/>
      <sheetData sheetId="10833" refreshError="1"/>
      <sheetData sheetId="10834" refreshError="1"/>
      <sheetData sheetId="10835" refreshError="1"/>
      <sheetData sheetId="10836" refreshError="1"/>
      <sheetData sheetId="10837" refreshError="1"/>
      <sheetData sheetId="10838" refreshError="1"/>
      <sheetData sheetId="10839" refreshError="1"/>
      <sheetData sheetId="10840" refreshError="1"/>
      <sheetData sheetId="10841" refreshError="1"/>
      <sheetData sheetId="10842" refreshError="1"/>
      <sheetData sheetId="10843" refreshError="1"/>
      <sheetData sheetId="10844" refreshError="1"/>
      <sheetData sheetId="10845" refreshError="1"/>
      <sheetData sheetId="10846" refreshError="1"/>
      <sheetData sheetId="10847" refreshError="1"/>
      <sheetData sheetId="10848" refreshError="1"/>
      <sheetData sheetId="10849" refreshError="1"/>
      <sheetData sheetId="10850" refreshError="1"/>
      <sheetData sheetId="10851" refreshError="1"/>
      <sheetData sheetId="10852" refreshError="1"/>
      <sheetData sheetId="10853" refreshError="1"/>
      <sheetData sheetId="10854" refreshError="1"/>
      <sheetData sheetId="10855" refreshError="1"/>
      <sheetData sheetId="10856" refreshError="1"/>
      <sheetData sheetId="10857" refreshError="1"/>
      <sheetData sheetId="10858" refreshError="1"/>
      <sheetData sheetId="10859" refreshError="1"/>
      <sheetData sheetId="10860" refreshError="1"/>
      <sheetData sheetId="10861" refreshError="1"/>
      <sheetData sheetId="10862" refreshError="1"/>
      <sheetData sheetId="10863" refreshError="1"/>
      <sheetData sheetId="10864" refreshError="1"/>
      <sheetData sheetId="10865" refreshError="1"/>
      <sheetData sheetId="10866" refreshError="1"/>
      <sheetData sheetId="10867" refreshError="1"/>
      <sheetData sheetId="10868" refreshError="1"/>
      <sheetData sheetId="10869" refreshError="1"/>
      <sheetData sheetId="10870" refreshError="1"/>
      <sheetData sheetId="10871" refreshError="1"/>
      <sheetData sheetId="10872" refreshError="1"/>
      <sheetData sheetId="10873" refreshError="1"/>
      <sheetData sheetId="10874" refreshError="1"/>
      <sheetData sheetId="10875" refreshError="1"/>
      <sheetData sheetId="10876" refreshError="1"/>
      <sheetData sheetId="10877" refreshError="1"/>
      <sheetData sheetId="10878" refreshError="1"/>
      <sheetData sheetId="10879" refreshError="1"/>
      <sheetData sheetId="10880" refreshError="1"/>
      <sheetData sheetId="10881" refreshError="1"/>
      <sheetData sheetId="10882" refreshError="1"/>
      <sheetData sheetId="10883" refreshError="1"/>
      <sheetData sheetId="10884" refreshError="1"/>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refreshError="1"/>
      <sheetData sheetId="10908" refreshError="1"/>
      <sheetData sheetId="10909" refreshError="1"/>
      <sheetData sheetId="10910" refreshError="1"/>
      <sheetData sheetId="10911" refreshError="1"/>
      <sheetData sheetId="10912" refreshError="1"/>
      <sheetData sheetId="10913" refreshError="1"/>
      <sheetData sheetId="10914" refreshError="1"/>
      <sheetData sheetId="10915" refreshError="1"/>
      <sheetData sheetId="10916" refreshError="1"/>
      <sheetData sheetId="10917" refreshError="1"/>
      <sheetData sheetId="10918" refreshError="1"/>
      <sheetData sheetId="10919" refreshError="1"/>
      <sheetData sheetId="10920" refreshError="1"/>
      <sheetData sheetId="10921" refreshError="1"/>
      <sheetData sheetId="10922" refreshError="1"/>
      <sheetData sheetId="10923" refreshError="1"/>
      <sheetData sheetId="10924" refreshError="1"/>
      <sheetData sheetId="10925" refreshError="1"/>
      <sheetData sheetId="10926" refreshError="1"/>
      <sheetData sheetId="10927" refreshError="1"/>
      <sheetData sheetId="10928" refreshError="1"/>
      <sheetData sheetId="10929" refreshError="1"/>
      <sheetData sheetId="10930" refreshError="1"/>
      <sheetData sheetId="10931" refreshError="1"/>
      <sheetData sheetId="10932" refreshError="1"/>
      <sheetData sheetId="10933" refreshError="1"/>
      <sheetData sheetId="10934" refreshError="1"/>
      <sheetData sheetId="10935" refreshError="1"/>
      <sheetData sheetId="10936" refreshError="1"/>
      <sheetData sheetId="10937" refreshError="1"/>
      <sheetData sheetId="10938" refreshError="1"/>
      <sheetData sheetId="10939" refreshError="1"/>
      <sheetData sheetId="10940" refreshError="1"/>
      <sheetData sheetId="10941" refreshError="1"/>
      <sheetData sheetId="10942" refreshError="1"/>
      <sheetData sheetId="10943" refreshError="1"/>
      <sheetData sheetId="10944" refreshError="1"/>
      <sheetData sheetId="10945" refreshError="1"/>
      <sheetData sheetId="10946" refreshError="1"/>
      <sheetData sheetId="10947" refreshError="1"/>
      <sheetData sheetId="10948" refreshError="1"/>
      <sheetData sheetId="10949" refreshError="1"/>
      <sheetData sheetId="10950" refreshError="1"/>
      <sheetData sheetId="10951" refreshError="1"/>
      <sheetData sheetId="10952" refreshError="1"/>
      <sheetData sheetId="10953" refreshError="1"/>
      <sheetData sheetId="10954" refreshError="1"/>
      <sheetData sheetId="10955" refreshError="1"/>
      <sheetData sheetId="10956" refreshError="1"/>
      <sheetData sheetId="10957" refreshError="1"/>
      <sheetData sheetId="10958" refreshError="1"/>
      <sheetData sheetId="10959" refreshError="1"/>
      <sheetData sheetId="10960" refreshError="1"/>
      <sheetData sheetId="10961" refreshError="1"/>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refreshError="1"/>
      <sheetData sheetId="11040" refreshError="1"/>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efreshError="1"/>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efreshError="1"/>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refreshError="1"/>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refreshError="1"/>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refreshError="1"/>
      <sheetData sheetId="11212" refreshError="1"/>
      <sheetData sheetId="11213" refreshError="1"/>
      <sheetData sheetId="11214" refreshError="1"/>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ew_OG"/>
      <sheetName val="DI_Weights"/>
      <sheetName val="Wt_of_HDPE"/>
      <sheetName val="hdpe_weights"/>
      <sheetName val="PVC_weights"/>
      <sheetName val="DATA-BASE"/>
      <sheetName val="DATA-ABSTRACT"/>
      <sheetName val="Plant &amp;  Machinery"/>
      <sheetName val="Material"/>
      <sheetName val="Labour"/>
      <sheetName val="Bridge Data 2005-06"/>
      <sheetName val="detls"/>
      <sheetName val="Sheet2"/>
      <sheetName val="Road data"/>
      <sheetName val="MRATES"/>
      <sheetName val="MRoad data"/>
      <sheetName val="Summary"/>
      <sheetName val="v"/>
      <sheetName val="Boq"/>
      <sheetName val="Sheet9"/>
      <sheetName val="GF SB Ok "/>
      <sheetName val="Iocount"/>
      <sheetName val="Sheet5"/>
      <sheetName val="Sheet3"/>
      <sheetName val="m"/>
      <sheetName val="Class IV Qtr. Ele"/>
      <sheetName val="r"/>
      <sheetName val="pvc_basic"/>
      <sheetName val="final abstract"/>
      <sheetName val="DATA_PRG"/>
      <sheetName val="sup dat"/>
      <sheetName val="labour coeff"/>
      <sheetName val="lead-st"/>
      <sheetName val="rdamdata"/>
      <sheetName val="RMR"/>
      <sheetName val="Lead statement"/>
      <sheetName val="Weightage-Sub Sht"/>
      <sheetName val="GBW"/>
      <sheetName val="R_Det"/>
      <sheetName val="C-data"/>
      <sheetName val="PRECAST lightconc-II"/>
      <sheetName val="ewst"/>
      <sheetName val="Data_Bit_I"/>
      <sheetName val="Road Detail Est."/>
      <sheetName val="Cover"/>
      <sheetName val="m1"/>
      <sheetName val="1"/>
      <sheetName val="Data.F8.BTR"/>
      <sheetName val="Cost summary"/>
      <sheetName val="HDPE-pipe-rates"/>
      <sheetName val="pvc-pipe-rates"/>
      <sheetName val="Mp-team 1"/>
      <sheetName val="Rates"/>
      <sheetName val="BTR"/>
      <sheetName val="Common "/>
      <sheetName val="Main sheet"/>
      <sheetName val="Specification"/>
      <sheetName val="Specification report"/>
      <sheetName val="quarry"/>
      <sheetName val="Data 07-08 "/>
      <sheetName val="calcul"/>
      <sheetName val="Sheet1 (2)"/>
      <sheetName val="Nspt-smp-final-ORIGINAL"/>
      <sheetName val="ESTIMATE"/>
      <sheetName val="bom"/>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P.C."/>
      <sheetName val="WMM"/>
      <sheetName val="BTPatch"/>
      <sheetName val="GENERAL ABTRACT"/>
      <sheetName val="DetAbsAbs"/>
      <sheetName val="MRoad data"/>
      <sheetName val="DetEst"/>
      <sheetName val="Lead"/>
      <sheetName val="WorkSlip"/>
      <sheetName val="BTLeads"/>
      <sheetName val="RMR"/>
      <sheetName val="Certificates"/>
      <sheetName val="MRATES"/>
      <sheetName val="JBCR Via Machnoor"/>
      <sheetName val="Material"/>
      <sheetName val="Labour"/>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RATES"/>
      <sheetName val="MRoad data"/>
    </sheetNames>
    <sheetDataSet>
      <sheetData sheetId="0"/>
      <sheetData sheetId="1"/>
      <sheetData sheetId="2">
        <row r="4">
          <cell r="G4" t="str">
            <v>Input Rate</v>
          </cell>
        </row>
        <row r="13">
          <cell r="G13" t="str">
            <v>Input Rate</v>
          </cell>
        </row>
      </sheetData>
      <sheetData sheetId="3">
        <row r="5">
          <cell r="D5">
            <v>137</v>
          </cell>
        </row>
        <row r="19">
          <cell r="D19">
            <v>156</v>
          </cell>
        </row>
      </sheetData>
      <sheetData sheetId="4">
        <row r="47">
          <cell r="D47" t="str">
            <v>Input Rate</v>
          </cell>
        </row>
        <row r="51">
          <cell r="D51">
            <v>2400</v>
          </cell>
        </row>
        <row r="70">
          <cell r="D70" t="str">
            <v>Input Rate</v>
          </cell>
        </row>
        <row r="79">
          <cell r="D79" t="str">
            <v>Input Rate</v>
          </cell>
        </row>
        <row r="126">
          <cell r="D126" t="str">
            <v>Input Rate</v>
          </cell>
        </row>
        <row r="129">
          <cell r="D129">
            <v>27000</v>
          </cell>
        </row>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OOL-SCHEDULE (2)"/>
      <sheetName val="school Bldg (2)"/>
      <sheetName val="school Bldg (4)"/>
      <sheetName val="school Bldg (3)"/>
      <sheetName val="school Bldg"/>
      <sheetName val="SREEPUR (2)"/>
      <sheetName val="Sheet 1"/>
      <sheetName val="BT.UMAMAHESHWARAM."/>
      <sheetName val="UPPUNUNTHALA"/>
      <sheetName val="SREEPUR"/>
      <sheetName val="PEDDAMUDDUNOOR"/>
      <sheetName val="THUDUKURTHY"/>
      <sheetName val="UPPL"/>
      <sheetName val="MCB-telk"/>
      <sheetName val="Sheet2"/>
      <sheetName val="Sheet9"/>
      <sheetName val="Sheet8"/>
      <sheetName val="Sheet3"/>
      <sheetName val="Sheet1"/>
      <sheetName val="Sheet5"/>
      <sheetName val="BJP2SR"/>
      <sheetName val="Sheet4"/>
      <sheetName val="KDR"/>
      <sheetName val="Sheet10"/>
      <sheetName val="Sheet6"/>
      <sheetName val="SUB-DVN"/>
      <sheetName val="zpgf-2.50"/>
      <sheetName val="zpgf-5.20"/>
      <sheetName val="Sheet7"/>
      <sheetName val="sh-b"/>
      <sheetName val="Sh-c"/>
      <sheetName val="sh-d"/>
      <sheetName val="Sheet10 (2)"/>
      <sheetName val="SCHOOL-SCHEDULE_(2)"/>
      <sheetName val="school_Bldg_(2)"/>
      <sheetName val="school_Bldg_(4)"/>
      <sheetName val="school_Bldg_(3)"/>
      <sheetName val="school_Bldg"/>
      <sheetName val="SREEPUR_(2)"/>
      <sheetName val="Sheet_1"/>
      <sheetName val="BT_UMAMAHESHWARAM_"/>
      <sheetName val="zpgf-2_50"/>
      <sheetName val="zpgf-5_20"/>
      <sheetName val="Sheet10_(2)"/>
      <sheetName val="Bridge Data 2005-06"/>
      <sheetName val="RMR"/>
      <sheetName val="0000000000000"/>
      <sheetName val="t_prsr"/>
      <sheetName val="id"/>
      <sheetName val="Plant &amp;  Machinery"/>
      <sheetName val="Material"/>
      <sheetName val="Labour"/>
      <sheetName val="GF SB Ok "/>
      <sheetName val="hdpe-rates"/>
      <sheetName val="hdpe weights"/>
      <sheetName val="ssr-rates"/>
      <sheetName val="pvc-rates"/>
      <sheetName val="PVC weights"/>
      <sheetName val="MRATES"/>
      <sheetName val="Iocount"/>
      <sheetName val="m"/>
      <sheetName val="Levels"/>
      <sheetName val="r"/>
      <sheetName val="Lead statement"/>
      <sheetName val="leads"/>
      <sheetName val="Dormitory"/>
      <sheetName val="Lead"/>
      <sheetName val="m1"/>
      <sheetName val="DATA"/>
      <sheetName val="HDPE-pipe-rates"/>
      <sheetName val="pvc-pipe-rates"/>
      <sheetName val="Road data"/>
      <sheetName val="MRoad data"/>
      <sheetName val="wh_data"/>
      <sheetName val="wh_data_R"/>
      <sheetName val="CPHEEO"/>
      <sheetName val="input"/>
      <sheetName val="Boq"/>
      <sheetName val="labour coeff"/>
      <sheetName val="Specification"/>
      <sheetName val="Road Detail Est."/>
      <sheetName val="Main sheet"/>
      <sheetName val="Lead-2014-15"/>
      <sheetName val="GROUND FLO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Main sheet"/>
      <sheetName val="MRoad data"/>
      <sheetName val="GF Columns"/>
      <sheetName val="data existing_do not delete"/>
      <sheetName val="labour coeff"/>
      <sheetName val="m"/>
      <sheetName val="m1"/>
      <sheetName val="Specification"/>
      <sheetName val="detls"/>
      <sheetName val="water-hammar-strenght"/>
      <sheetName val="Road Detail Est."/>
      <sheetName val="ewst"/>
      <sheetName val="Road_data1"/>
      <sheetName val="Bridge_Data_2005-06"/>
      <sheetName val="Plant_&amp;__Machinery"/>
      <sheetName val="GF_SB_Ok_"/>
      <sheetName val="Lead_statement"/>
      <sheetName val="SSR_2010-11_Rates"/>
      <sheetName val="Data_-_DI_pipes_-1"/>
      <sheetName val="_Data_-Valves"/>
      <sheetName val="Main_sheet"/>
      <sheetName val="DISCOUNT"/>
      <sheetName val="Sheet1 (2)"/>
      <sheetName val="sup dat"/>
      <sheetName val="mas_hab"/>
      <sheetName val="Data_Bit_I"/>
      <sheetName val="v"/>
    </sheetNames>
    <sheetDataSet>
      <sheetData sheetId="0" refreshError="1"/>
      <sheetData sheetId="1" refreshError="1"/>
      <sheetData sheetId="2" refreshError="1"/>
      <sheetData sheetId="3" refreshError="1">
        <row r="34">
          <cell r="C34">
            <v>2</v>
          </cell>
        </row>
      </sheetData>
      <sheetData sheetId="4" refreshError="1">
        <row r="418">
          <cell r="K418" t="e">
            <v>#REF!</v>
          </cell>
        </row>
        <row r="446">
          <cell r="K446" t="e">
            <v>#REF!</v>
          </cell>
        </row>
      </sheetData>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Leads"/>
      <sheetName val="RMR"/>
      <sheetName val="Road data"/>
      <sheetName val="m"/>
      <sheetName val="v"/>
      <sheetName val="DATA-BASE"/>
      <sheetName val="DATA-ABSTRACT"/>
      <sheetName val="m1"/>
      <sheetName val="Sheet9"/>
      <sheetName val="water-hammar-strenght"/>
      <sheetName val="Lead"/>
      <sheetName val="maya"/>
      <sheetName val="r"/>
      <sheetName val="coverpage"/>
      <sheetName val="sectorwise"/>
      <sheetName val="Data.F8.BTR"/>
      <sheetName val="Data"/>
      <sheetName val="0000000000000"/>
      <sheetName val="Sheet1"/>
      <sheetName val="CI"/>
      <sheetName val="DI"/>
      <sheetName val="G.R.P"/>
      <sheetName val="HDPE"/>
      <sheetName val="PSC REVISED"/>
      <sheetName val="pvc"/>
      <sheetName val="id"/>
      <sheetName val="Boq"/>
      <sheetName val="OH"/>
      <sheetName val="Basic Rates"/>
      <sheetName val="GBW"/>
      <sheetName val="segments-details"/>
      <sheetName val="int-Dia-hdpe"/>
      <sheetName val="habs-list"/>
      <sheetName val="MRATES"/>
      <sheetName val="MRoad data"/>
      <sheetName val="detls"/>
      <sheetName val="Road Detail Est."/>
      <sheetName val="data existing_do not delete"/>
      <sheetName val="table"/>
      <sheetName val="Plant_&amp;__Machinery"/>
      <sheetName val="Plant_&amp;__Machinery1"/>
      <sheetName val="ABS"/>
      <sheetName val="ssr-rates"/>
      <sheetName val="clvrt_data"/>
      <sheetName val="Pop"/>
      <sheetName val="wh_data_R"/>
      <sheetName val="Sheet2"/>
      <sheetName val="Detailed"/>
      <sheetName val="AV-HDPE"/>
      <sheetName val="Di_gate-HDPE"/>
      <sheetName val="RCC,Ret. Wall"/>
      <sheetName val="Usage"/>
      <sheetName val="Background"/>
      <sheetName val="Nspt-smp-final-ORIGINAL"/>
      <sheetName val="HDPE-pipe-rates"/>
      <sheetName val="pvc-pipe-rates"/>
      <sheetName val="BTR"/>
      <sheetName val="QTY"/>
      <sheetName val="Lead statement ss5"/>
      <sheetName val="RATES"/>
      <sheetName val="SUMP1420KL@HW"/>
      <sheetName val="Cover"/>
      <sheetName val="bundqty"/>
      <sheetName val="rdamdata"/>
      <sheetName val="PUMP_DATA"/>
      <sheetName val="Data_Base"/>
      <sheetName val="PVC_dia"/>
      <sheetName val="mas_hab"/>
      <sheetName val="3405-2014"/>
      <sheetName val="BWSCPlt"/>
      <sheetName val="Sheet5"/>
      <sheetName val="l"/>
      <sheetName val="BM-HOOP"/>
      <sheetName val="THK"/>
      <sheetName val="DATA_PRG"/>
      <sheetName val="Data rough"/>
      <sheetName val="Watersoft (2)"/>
      <sheetName val="bom"/>
      <sheetName val="WATER-HAMMER"/>
      <sheetName val="hdpe-rates"/>
      <sheetName val="pvc-rates"/>
      <sheetName val="int-Dia"/>
      <sheetName val="Bitumen trunk"/>
      <sheetName val="AV-BWSC&amp;MS"/>
      <sheetName val="AV_AC"/>
      <sheetName val="di_Gate_AC"/>
      <sheetName val="Digate-BWSCP-MS"/>
      <sheetName val="DI_gate_di"/>
      <sheetName val="Feeder"/>
      <sheetName val="R99 etc"/>
      <sheetName val="Trunk unpaved"/>
      <sheetName val="zone-8"/>
      <sheetName val="MHNO_LEV"/>
      <sheetName val="PM&amp;GM"/>
      <sheetName val="AV-PVC"/>
      <sheetName val="DI gate-DI"/>
      <sheetName val="LABOUR RATE"/>
      <sheetName val="Material Rate"/>
      <sheetName val="t_prsr"/>
      <sheetName val="wh"/>
    </sheetNames>
    <sheetDataSet>
      <sheetData sheetId="0" refreshError="1"/>
      <sheetData sheetId="1" refreshError="1">
        <row r="13">
          <cell r="E13">
            <v>0.1</v>
          </cell>
          <cell r="F13">
            <v>4.5999999999999996</v>
          </cell>
          <cell r="G13">
            <v>1.38</v>
          </cell>
          <cell r="H13">
            <v>0</v>
          </cell>
          <cell r="I13">
            <v>0</v>
          </cell>
          <cell r="J13">
            <v>1.02</v>
          </cell>
          <cell r="K13">
            <v>0</v>
          </cell>
          <cell r="L13">
            <v>0</v>
          </cell>
          <cell r="M13">
            <v>0</v>
          </cell>
          <cell r="N13">
            <v>0.5</v>
          </cell>
          <cell r="O13">
            <v>0</v>
          </cell>
          <cell r="P13">
            <v>0</v>
          </cell>
          <cell r="Q13">
            <v>0</v>
          </cell>
          <cell r="R13">
            <v>0.1</v>
          </cell>
        </row>
        <row r="14">
          <cell r="E14">
            <v>0.2</v>
          </cell>
          <cell r="F14">
            <v>5</v>
          </cell>
          <cell r="G14">
            <v>1.5</v>
          </cell>
          <cell r="H14">
            <v>0</v>
          </cell>
          <cell r="I14">
            <v>0</v>
          </cell>
          <cell r="J14">
            <v>1.5</v>
          </cell>
          <cell r="K14">
            <v>0</v>
          </cell>
          <cell r="L14">
            <v>0</v>
          </cell>
          <cell r="M14">
            <v>0</v>
          </cell>
          <cell r="N14">
            <v>0.5</v>
          </cell>
          <cell r="O14">
            <v>0</v>
          </cell>
          <cell r="P14">
            <v>0</v>
          </cell>
          <cell r="Q14">
            <v>0</v>
          </cell>
          <cell r="R14">
            <v>0.2</v>
          </cell>
        </row>
        <row r="15">
          <cell r="E15">
            <v>0.3</v>
          </cell>
          <cell r="F15">
            <v>5.4</v>
          </cell>
          <cell r="G15">
            <v>1.62</v>
          </cell>
          <cell r="H15">
            <v>0</v>
          </cell>
          <cell r="I15">
            <v>0</v>
          </cell>
          <cell r="J15">
            <v>2.02</v>
          </cell>
          <cell r="K15">
            <v>0</v>
          </cell>
          <cell r="L15">
            <v>0</v>
          </cell>
          <cell r="M15">
            <v>0</v>
          </cell>
          <cell r="N15">
            <v>0.5</v>
          </cell>
          <cell r="O15">
            <v>0</v>
          </cell>
          <cell r="P15">
            <v>0</v>
          </cell>
          <cell r="Q15">
            <v>0</v>
          </cell>
          <cell r="R15">
            <v>0.3</v>
          </cell>
        </row>
        <row r="16">
          <cell r="E16">
            <v>0.4</v>
          </cell>
          <cell r="F16">
            <v>5.8</v>
          </cell>
          <cell r="G16">
            <v>1.74</v>
          </cell>
          <cell r="H16">
            <v>0</v>
          </cell>
          <cell r="I16">
            <v>0</v>
          </cell>
          <cell r="J16">
            <v>2.58</v>
          </cell>
          <cell r="K16">
            <v>0</v>
          </cell>
          <cell r="L16">
            <v>0</v>
          </cell>
          <cell r="M16">
            <v>0</v>
          </cell>
          <cell r="N16">
            <v>0.5</v>
          </cell>
          <cell r="O16">
            <v>0</v>
          </cell>
          <cell r="P16">
            <v>0</v>
          </cell>
          <cell r="Q16">
            <v>0</v>
          </cell>
          <cell r="R16">
            <v>0.4</v>
          </cell>
        </row>
        <row r="17">
          <cell r="E17">
            <v>0.5</v>
          </cell>
          <cell r="F17">
            <v>6.2</v>
          </cell>
          <cell r="G17">
            <v>1.86</v>
          </cell>
          <cell r="H17">
            <v>0</v>
          </cell>
          <cell r="I17">
            <v>0</v>
          </cell>
          <cell r="J17">
            <v>3.18</v>
          </cell>
          <cell r="K17">
            <v>0</v>
          </cell>
          <cell r="L17">
            <v>0</v>
          </cell>
          <cell r="M17">
            <v>0</v>
          </cell>
          <cell r="N17">
            <v>0.5</v>
          </cell>
          <cell r="O17">
            <v>0</v>
          </cell>
          <cell r="P17">
            <v>0</v>
          </cell>
          <cell r="Q17">
            <v>0</v>
          </cell>
          <cell r="R17">
            <v>0.5</v>
          </cell>
        </row>
        <row r="18">
          <cell r="E18">
            <v>0.6</v>
          </cell>
          <cell r="F18">
            <v>6.6</v>
          </cell>
          <cell r="G18">
            <v>1.98</v>
          </cell>
          <cell r="H18">
            <v>0</v>
          </cell>
          <cell r="I18">
            <v>0</v>
          </cell>
          <cell r="J18">
            <v>3.82</v>
          </cell>
          <cell r="K18">
            <v>0</v>
          </cell>
          <cell r="L18">
            <v>0</v>
          </cell>
          <cell r="M18">
            <v>0</v>
          </cell>
          <cell r="N18">
            <v>0.5</v>
          </cell>
          <cell r="O18">
            <v>0</v>
          </cell>
          <cell r="P18">
            <v>0</v>
          </cell>
          <cell r="Q18">
            <v>0</v>
          </cell>
          <cell r="R18">
            <v>0.6</v>
          </cell>
        </row>
        <row r="19">
          <cell r="E19">
            <v>0.7</v>
          </cell>
          <cell r="F19">
            <v>7</v>
          </cell>
          <cell r="G19">
            <v>2.1</v>
          </cell>
          <cell r="H19">
            <v>0</v>
          </cell>
          <cell r="I19">
            <v>0</v>
          </cell>
          <cell r="J19">
            <v>4.5</v>
          </cell>
          <cell r="K19">
            <v>0</v>
          </cell>
          <cell r="L19">
            <v>0</v>
          </cell>
          <cell r="M19">
            <v>0</v>
          </cell>
          <cell r="N19">
            <v>0.5</v>
          </cell>
          <cell r="O19">
            <v>0</v>
          </cell>
          <cell r="P19">
            <v>0</v>
          </cell>
          <cell r="Q19">
            <v>0</v>
          </cell>
          <cell r="R19">
            <v>0.7</v>
          </cell>
        </row>
        <row r="20">
          <cell r="E20">
            <v>0.8</v>
          </cell>
          <cell r="F20">
            <v>7.4</v>
          </cell>
          <cell r="G20">
            <v>2.2200000000000002</v>
          </cell>
          <cell r="H20">
            <v>0</v>
          </cell>
          <cell r="I20">
            <v>0</v>
          </cell>
          <cell r="J20">
            <v>5.22</v>
          </cell>
          <cell r="K20">
            <v>0</v>
          </cell>
          <cell r="L20">
            <v>0</v>
          </cell>
          <cell r="M20">
            <v>0</v>
          </cell>
          <cell r="N20">
            <v>0.5</v>
          </cell>
          <cell r="O20">
            <v>0</v>
          </cell>
          <cell r="P20">
            <v>0</v>
          </cell>
          <cell r="Q20">
            <v>0</v>
          </cell>
          <cell r="R20">
            <v>0.8</v>
          </cell>
        </row>
        <row r="21">
          <cell r="E21">
            <v>0.9</v>
          </cell>
          <cell r="F21">
            <v>7.8</v>
          </cell>
          <cell r="G21">
            <v>2.34</v>
          </cell>
          <cell r="H21">
            <v>0</v>
          </cell>
          <cell r="I21">
            <v>0</v>
          </cell>
          <cell r="J21">
            <v>5.98</v>
          </cell>
          <cell r="K21">
            <v>0</v>
          </cell>
          <cell r="L21">
            <v>0</v>
          </cell>
          <cell r="M21">
            <v>0</v>
          </cell>
          <cell r="N21">
            <v>0.5</v>
          </cell>
          <cell r="O21">
            <v>0</v>
          </cell>
          <cell r="P21">
            <v>0</v>
          </cell>
          <cell r="Q21">
            <v>0</v>
          </cell>
          <cell r="R21">
            <v>0.9</v>
          </cell>
        </row>
        <row r="22">
          <cell r="E22">
            <v>1</v>
          </cell>
          <cell r="F22">
            <v>8.1999999999999993</v>
          </cell>
          <cell r="G22">
            <v>2.46</v>
          </cell>
          <cell r="H22">
            <v>0</v>
          </cell>
          <cell r="I22">
            <v>0</v>
          </cell>
          <cell r="J22">
            <v>6.78</v>
          </cell>
          <cell r="K22">
            <v>0</v>
          </cell>
          <cell r="L22">
            <v>0</v>
          </cell>
          <cell r="M22">
            <v>0</v>
          </cell>
          <cell r="N22">
            <v>0.5</v>
          </cell>
          <cell r="O22">
            <v>0</v>
          </cell>
          <cell r="P22">
            <v>0</v>
          </cell>
          <cell r="Q22">
            <v>0</v>
          </cell>
          <cell r="R22">
            <v>1</v>
          </cell>
        </row>
        <row r="23">
          <cell r="E23">
            <v>1.1000000000000001</v>
          </cell>
          <cell r="F23">
            <v>8.6</v>
          </cell>
          <cell r="G23">
            <v>2.58</v>
          </cell>
          <cell r="H23">
            <v>0</v>
          </cell>
          <cell r="I23">
            <v>0</v>
          </cell>
          <cell r="J23">
            <v>7.62</v>
          </cell>
          <cell r="K23">
            <v>0</v>
          </cell>
          <cell r="L23">
            <v>0</v>
          </cell>
          <cell r="M23">
            <v>0</v>
          </cell>
          <cell r="N23">
            <v>0.5</v>
          </cell>
          <cell r="O23">
            <v>0</v>
          </cell>
          <cell r="P23">
            <v>0</v>
          </cell>
          <cell r="Q23">
            <v>0</v>
          </cell>
          <cell r="R23">
            <v>1.1000000000000001</v>
          </cell>
        </row>
        <row r="24">
          <cell r="E24">
            <v>1.2</v>
          </cell>
          <cell r="F24">
            <v>9</v>
          </cell>
          <cell r="G24">
            <v>2.7</v>
          </cell>
          <cell r="H24">
            <v>0</v>
          </cell>
          <cell r="I24">
            <v>0</v>
          </cell>
          <cell r="J24">
            <v>8.5</v>
          </cell>
          <cell r="K24">
            <v>0</v>
          </cell>
          <cell r="L24">
            <v>0</v>
          </cell>
          <cell r="M24">
            <v>0</v>
          </cell>
          <cell r="N24">
            <v>0.5</v>
          </cell>
          <cell r="O24">
            <v>0</v>
          </cell>
          <cell r="P24">
            <v>0</v>
          </cell>
          <cell r="Q24">
            <v>0</v>
          </cell>
          <cell r="R24">
            <v>1.2</v>
          </cell>
        </row>
        <row r="25">
          <cell r="E25">
            <v>1.3</v>
          </cell>
          <cell r="F25">
            <v>9.4</v>
          </cell>
          <cell r="G25">
            <v>2.82</v>
          </cell>
          <cell r="H25">
            <v>0</v>
          </cell>
          <cell r="I25">
            <v>0</v>
          </cell>
          <cell r="J25">
            <v>9.42</v>
          </cell>
          <cell r="K25">
            <v>0</v>
          </cell>
          <cell r="L25">
            <v>0</v>
          </cell>
          <cell r="M25">
            <v>0</v>
          </cell>
          <cell r="N25">
            <v>0.5</v>
          </cell>
          <cell r="O25">
            <v>0</v>
          </cell>
          <cell r="P25">
            <v>0</v>
          </cell>
          <cell r="Q25">
            <v>0</v>
          </cell>
          <cell r="R25">
            <v>1.3</v>
          </cell>
        </row>
        <row r="26">
          <cell r="E26">
            <v>1.4</v>
          </cell>
          <cell r="F26">
            <v>9.8000000000000007</v>
          </cell>
          <cell r="G26">
            <v>2.94</v>
          </cell>
          <cell r="H26">
            <v>1.98</v>
          </cell>
          <cell r="I26">
            <v>0</v>
          </cell>
          <cell r="J26">
            <v>10.38</v>
          </cell>
          <cell r="K26">
            <v>0</v>
          </cell>
          <cell r="L26">
            <v>0</v>
          </cell>
          <cell r="M26">
            <v>0</v>
          </cell>
          <cell r="N26">
            <v>0.5</v>
          </cell>
          <cell r="O26">
            <v>0</v>
          </cell>
          <cell r="P26">
            <v>0</v>
          </cell>
          <cell r="Q26">
            <v>0</v>
          </cell>
          <cell r="R26">
            <v>1.4</v>
          </cell>
        </row>
        <row r="27">
          <cell r="E27">
            <v>1.5</v>
          </cell>
          <cell r="F27">
            <v>10.199999999999999</v>
          </cell>
          <cell r="G27">
            <v>3.48</v>
          </cell>
          <cell r="H27">
            <v>1.98</v>
          </cell>
          <cell r="I27">
            <v>0</v>
          </cell>
          <cell r="J27">
            <v>9.09</v>
          </cell>
          <cell r="K27">
            <v>1.57</v>
          </cell>
          <cell r="L27">
            <v>1.1100000000000001</v>
          </cell>
          <cell r="M27">
            <v>0</v>
          </cell>
          <cell r="N27">
            <v>0.47</v>
          </cell>
          <cell r="O27">
            <v>0</v>
          </cell>
          <cell r="P27">
            <v>0</v>
          </cell>
          <cell r="Q27">
            <v>0</v>
          </cell>
          <cell r="R27">
            <v>1.5</v>
          </cell>
        </row>
        <row r="28">
          <cell r="E28">
            <v>1.6</v>
          </cell>
          <cell r="F28">
            <v>10.6</v>
          </cell>
          <cell r="G28">
            <v>3.6</v>
          </cell>
          <cell r="H28">
            <v>1.98</v>
          </cell>
          <cell r="I28">
            <v>0</v>
          </cell>
          <cell r="J28">
            <v>10</v>
          </cell>
          <cell r="K28">
            <v>1.64</v>
          </cell>
          <cell r="L28">
            <v>1.17</v>
          </cell>
          <cell r="M28">
            <v>0</v>
          </cell>
          <cell r="N28">
            <v>0.47</v>
          </cell>
          <cell r="O28">
            <v>0</v>
          </cell>
          <cell r="P28">
            <v>0</v>
          </cell>
          <cell r="Q28">
            <v>0</v>
          </cell>
          <cell r="R28">
            <v>1.6</v>
          </cell>
        </row>
        <row r="29">
          <cell r="E29">
            <v>1.7</v>
          </cell>
          <cell r="F29">
            <v>11</v>
          </cell>
          <cell r="G29">
            <v>3.72</v>
          </cell>
          <cell r="H29">
            <v>1.98</v>
          </cell>
          <cell r="I29">
            <v>0</v>
          </cell>
          <cell r="J29">
            <v>10.95</v>
          </cell>
          <cell r="K29">
            <v>1.7</v>
          </cell>
          <cell r="L29">
            <v>1.24</v>
          </cell>
          <cell r="M29">
            <v>0</v>
          </cell>
          <cell r="N29">
            <v>0.47</v>
          </cell>
          <cell r="O29">
            <v>0</v>
          </cell>
          <cell r="P29">
            <v>0</v>
          </cell>
          <cell r="Q29">
            <v>0</v>
          </cell>
          <cell r="R29">
            <v>1.7</v>
          </cell>
        </row>
        <row r="30">
          <cell r="E30">
            <v>1.8</v>
          </cell>
          <cell r="F30">
            <v>11.4</v>
          </cell>
          <cell r="G30">
            <v>3.84</v>
          </cell>
          <cell r="H30">
            <v>1.98</v>
          </cell>
          <cell r="I30">
            <v>0</v>
          </cell>
          <cell r="J30">
            <v>11.93</v>
          </cell>
          <cell r="K30">
            <v>1.77</v>
          </cell>
          <cell r="L30">
            <v>1.31</v>
          </cell>
          <cell r="M30">
            <v>0</v>
          </cell>
          <cell r="N30">
            <v>0.47</v>
          </cell>
          <cell r="O30">
            <v>0</v>
          </cell>
          <cell r="P30">
            <v>0</v>
          </cell>
          <cell r="Q30">
            <v>0</v>
          </cell>
          <cell r="R30">
            <v>1.8</v>
          </cell>
        </row>
        <row r="31">
          <cell r="E31">
            <v>1.9</v>
          </cell>
          <cell r="F31">
            <v>11.8</v>
          </cell>
          <cell r="G31">
            <v>3.96</v>
          </cell>
          <cell r="H31">
            <v>1.98</v>
          </cell>
          <cell r="I31">
            <v>0</v>
          </cell>
          <cell r="J31">
            <v>12.95</v>
          </cell>
          <cell r="K31">
            <v>1.84</v>
          </cell>
          <cell r="L31">
            <v>1.38</v>
          </cell>
          <cell r="M31">
            <v>0</v>
          </cell>
          <cell r="N31">
            <v>0.47</v>
          </cell>
          <cell r="O31">
            <v>0</v>
          </cell>
          <cell r="P31">
            <v>0</v>
          </cell>
          <cell r="Q31">
            <v>0</v>
          </cell>
          <cell r="R31">
            <v>1.9</v>
          </cell>
        </row>
        <row r="32">
          <cell r="E32">
            <v>2</v>
          </cell>
          <cell r="F32">
            <v>12.2</v>
          </cell>
          <cell r="G32">
            <v>4.08</v>
          </cell>
          <cell r="H32">
            <v>1.98</v>
          </cell>
          <cell r="I32">
            <v>0</v>
          </cell>
          <cell r="J32">
            <v>14.03</v>
          </cell>
          <cell r="K32">
            <v>1.9</v>
          </cell>
          <cell r="L32">
            <v>1.44</v>
          </cell>
          <cell r="M32">
            <v>0</v>
          </cell>
          <cell r="N32">
            <v>0.47</v>
          </cell>
          <cell r="O32">
            <v>0</v>
          </cell>
          <cell r="P32">
            <v>0</v>
          </cell>
          <cell r="Q32">
            <v>0</v>
          </cell>
          <cell r="R32">
            <v>2</v>
          </cell>
        </row>
        <row r="33">
          <cell r="E33">
            <v>2.1</v>
          </cell>
          <cell r="F33">
            <v>12.6</v>
          </cell>
          <cell r="G33">
            <v>4.2</v>
          </cell>
          <cell r="H33">
            <v>1.98</v>
          </cell>
          <cell r="I33">
            <v>0</v>
          </cell>
          <cell r="J33">
            <v>15.13</v>
          </cell>
          <cell r="K33">
            <v>1.97</v>
          </cell>
          <cell r="L33">
            <v>1.51</v>
          </cell>
          <cell r="M33">
            <v>0</v>
          </cell>
          <cell r="N33">
            <v>0.47</v>
          </cell>
          <cell r="O33">
            <v>0</v>
          </cell>
          <cell r="P33">
            <v>0</v>
          </cell>
          <cell r="Q33">
            <v>0</v>
          </cell>
          <cell r="R33">
            <v>2.1</v>
          </cell>
        </row>
        <row r="34">
          <cell r="E34">
            <v>2.2000000000000002</v>
          </cell>
          <cell r="F34">
            <v>13</v>
          </cell>
          <cell r="G34">
            <v>4.32</v>
          </cell>
          <cell r="H34">
            <v>1.978</v>
          </cell>
          <cell r="I34">
            <v>0</v>
          </cell>
          <cell r="J34">
            <v>16.27</v>
          </cell>
          <cell r="K34">
            <v>2.04</v>
          </cell>
          <cell r="L34">
            <v>1.58</v>
          </cell>
          <cell r="M34">
            <v>0</v>
          </cell>
          <cell r="N34">
            <v>0.47</v>
          </cell>
          <cell r="O34">
            <v>0</v>
          </cell>
          <cell r="P34">
            <v>0</v>
          </cell>
          <cell r="Q34">
            <v>0</v>
          </cell>
          <cell r="R34">
            <v>2.2000000000000002</v>
          </cell>
        </row>
        <row r="35">
          <cell r="E35">
            <v>2.2999999999999998</v>
          </cell>
          <cell r="F35">
            <v>13.4</v>
          </cell>
          <cell r="G35">
            <v>4.4400000000000004</v>
          </cell>
          <cell r="H35">
            <v>1.98</v>
          </cell>
          <cell r="I35">
            <v>0</v>
          </cell>
          <cell r="J35">
            <v>17.47</v>
          </cell>
          <cell r="K35">
            <v>2.1</v>
          </cell>
          <cell r="L35">
            <v>1.64</v>
          </cell>
          <cell r="M35">
            <v>0</v>
          </cell>
          <cell r="N35">
            <v>0.47</v>
          </cell>
          <cell r="O35">
            <v>0</v>
          </cell>
          <cell r="P35">
            <v>0</v>
          </cell>
          <cell r="Q35">
            <v>0</v>
          </cell>
          <cell r="R35">
            <v>2.2999999999999998</v>
          </cell>
        </row>
        <row r="36">
          <cell r="E36">
            <v>2.4</v>
          </cell>
          <cell r="F36">
            <v>13.8</v>
          </cell>
          <cell r="G36">
            <v>4.5599999999999996</v>
          </cell>
          <cell r="H36">
            <v>1.98</v>
          </cell>
          <cell r="I36">
            <v>0</v>
          </cell>
          <cell r="J36">
            <v>18.690000000000001</v>
          </cell>
          <cell r="K36">
            <v>2.17</v>
          </cell>
          <cell r="L36">
            <v>1.71</v>
          </cell>
          <cell r="M36">
            <v>0</v>
          </cell>
          <cell r="N36">
            <v>0.47</v>
          </cell>
          <cell r="O36">
            <v>0</v>
          </cell>
          <cell r="P36">
            <v>0</v>
          </cell>
          <cell r="Q36">
            <v>0</v>
          </cell>
          <cell r="R36">
            <v>2.4</v>
          </cell>
        </row>
        <row r="37">
          <cell r="E37">
            <v>2.5</v>
          </cell>
          <cell r="F37">
            <v>14.2</v>
          </cell>
          <cell r="G37">
            <v>4.68</v>
          </cell>
          <cell r="H37">
            <v>1.98</v>
          </cell>
          <cell r="I37">
            <v>0</v>
          </cell>
          <cell r="J37">
            <v>19.95</v>
          </cell>
          <cell r="K37">
            <v>2.2400000000000002</v>
          </cell>
          <cell r="L37">
            <v>1.78</v>
          </cell>
          <cell r="M37">
            <v>0</v>
          </cell>
          <cell r="N37">
            <v>0.47</v>
          </cell>
          <cell r="O37">
            <v>0</v>
          </cell>
          <cell r="P37">
            <v>0</v>
          </cell>
          <cell r="Q37">
            <v>0</v>
          </cell>
          <cell r="R37">
            <v>2.5</v>
          </cell>
        </row>
        <row r="38">
          <cell r="E38">
            <v>2.6</v>
          </cell>
          <cell r="F38">
            <v>14.6</v>
          </cell>
          <cell r="G38">
            <v>4.8</v>
          </cell>
          <cell r="H38">
            <v>1.98</v>
          </cell>
          <cell r="I38">
            <v>0</v>
          </cell>
          <cell r="J38">
            <v>21.25</v>
          </cell>
          <cell r="K38">
            <v>2.31</v>
          </cell>
          <cell r="L38">
            <v>1.85</v>
          </cell>
          <cell r="M38">
            <v>0</v>
          </cell>
          <cell r="N38">
            <v>0.47</v>
          </cell>
          <cell r="O38">
            <v>0</v>
          </cell>
          <cell r="P38">
            <v>0</v>
          </cell>
          <cell r="Q38">
            <v>0</v>
          </cell>
          <cell r="R38">
            <v>2.6</v>
          </cell>
        </row>
        <row r="39">
          <cell r="E39">
            <v>2.7</v>
          </cell>
          <cell r="F39">
            <v>15</v>
          </cell>
          <cell r="G39">
            <v>4.92</v>
          </cell>
          <cell r="H39">
            <v>1.98</v>
          </cell>
          <cell r="I39">
            <v>0</v>
          </cell>
          <cell r="J39">
            <v>22.61</v>
          </cell>
          <cell r="K39">
            <v>2.37</v>
          </cell>
          <cell r="L39">
            <v>1.91</v>
          </cell>
          <cell r="M39">
            <v>0</v>
          </cell>
          <cell r="N39">
            <v>0.47</v>
          </cell>
          <cell r="O39">
            <v>0</v>
          </cell>
          <cell r="P39">
            <v>0</v>
          </cell>
          <cell r="Q39">
            <v>0</v>
          </cell>
          <cell r="R39">
            <v>2.7</v>
          </cell>
        </row>
        <row r="40">
          <cell r="E40">
            <v>2.8</v>
          </cell>
          <cell r="F40">
            <v>15.4</v>
          </cell>
          <cell r="G40">
            <v>5.04</v>
          </cell>
          <cell r="H40">
            <v>2.16</v>
          </cell>
          <cell r="I40">
            <v>0</v>
          </cell>
          <cell r="J40">
            <v>24.1</v>
          </cell>
          <cell r="K40">
            <v>2.44</v>
          </cell>
          <cell r="L40">
            <v>1.98</v>
          </cell>
          <cell r="M40">
            <v>0</v>
          </cell>
          <cell r="N40">
            <v>0.47</v>
          </cell>
          <cell r="O40">
            <v>0</v>
          </cell>
          <cell r="P40">
            <v>0</v>
          </cell>
          <cell r="Q40">
            <v>0</v>
          </cell>
          <cell r="R40">
            <v>2.8</v>
          </cell>
        </row>
        <row r="41">
          <cell r="E41">
            <v>2.9</v>
          </cell>
          <cell r="F41">
            <v>15.8</v>
          </cell>
          <cell r="G41">
            <v>5.16</v>
          </cell>
          <cell r="H41">
            <v>2.35</v>
          </cell>
          <cell r="I41">
            <v>0</v>
          </cell>
          <cell r="J41">
            <v>25.41</v>
          </cell>
          <cell r="K41">
            <v>2.5099999999999998</v>
          </cell>
          <cell r="L41">
            <v>2.0499999999999998</v>
          </cell>
          <cell r="M41">
            <v>0</v>
          </cell>
          <cell r="N41">
            <v>0.47</v>
          </cell>
          <cell r="O41">
            <v>0</v>
          </cell>
          <cell r="P41">
            <v>0</v>
          </cell>
          <cell r="Q41">
            <v>0</v>
          </cell>
          <cell r="R41">
            <v>2.9</v>
          </cell>
        </row>
        <row r="42">
          <cell r="E42">
            <v>3</v>
          </cell>
          <cell r="F42">
            <v>16.2</v>
          </cell>
          <cell r="G42">
            <v>5.28</v>
          </cell>
          <cell r="H42">
            <v>2.5299999999999998</v>
          </cell>
          <cell r="I42">
            <v>0</v>
          </cell>
          <cell r="J42">
            <v>26.89</v>
          </cell>
          <cell r="K42">
            <v>2.57</v>
          </cell>
          <cell r="L42">
            <v>2.11</v>
          </cell>
          <cell r="M42">
            <v>0</v>
          </cell>
          <cell r="N42">
            <v>0.47</v>
          </cell>
          <cell r="O42">
            <v>0</v>
          </cell>
          <cell r="P42">
            <v>0</v>
          </cell>
          <cell r="Q42">
            <v>0</v>
          </cell>
          <cell r="R42">
            <v>3</v>
          </cell>
        </row>
        <row r="43">
          <cell r="E43">
            <v>3.1</v>
          </cell>
          <cell r="F43">
            <v>16.600000000000001</v>
          </cell>
          <cell r="G43">
            <v>5.4</v>
          </cell>
          <cell r="H43">
            <v>2.72</v>
          </cell>
          <cell r="I43">
            <v>0</v>
          </cell>
          <cell r="J43">
            <v>28.39</v>
          </cell>
          <cell r="K43">
            <v>2.64</v>
          </cell>
          <cell r="L43">
            <v>2.1800000000000002</v>
          </cell>
          <cell r="M43">
            <v>0</v>
          </cell>
          <cell r="N43">
            <v>0.47</v>
          </cell>
          <cell r="O43">
            <v>0</v>
          </cell>
          <cell r="P43">
            <v>0</v>
          </cell>
          <cell r="Q43">
            <v>0</v>
          </cell>
          <cell r="R43">
            <v>3.1</v>
          </cell>
        </row>
        <row r="44">
          <cell r="E44">
            <v>3.2</v>
          </cell>
          <cell r="F44">
            <v>17</v>
          </cell>
          <cell r="G44">
            <v>5.52</v>
          </cell>
          <cell r="H44">
            <v>2.91</v>
          </cell>
          <cell r="I44">
            <v>0</v>
          </cell>
          <cell r="J44">
            <v>29.93</v>
          </cell>
          <cell r="K44">
            <v>2.71</v>
          </cell>
          <cell r="L44">
            <v>2.25</v>
          </cell>
          <cell r="M44">
            <v>0</v>
          </cell>
          <cell r="N44">
            <v>0.47</v>
          </cell>
          <cell r="O44">
            <v>0</v>
          </cell>
          <cell r="P44">
            <v>0</v>
          </cell>
          <cell r="Q44">
            <v>0</v>
          </cell>
          <cell r="R44">
            <v>3.2</v>
          </cell>
        </row>
        <row r="45">
          <cell r="E45">
            <v>3.3</v>
          </cell>
          <cell r="F45">
            <v>17.399999999999999</v>
          </cell>
          <cell r="G45">
            <v>5.64</v>
          </cell>
          <cell r="H45">
            <v>3.11</v>
          </cell>
          <cell r="I45">
            <v>0</v>
          </cell>
          <cell r="J45">
            <v>31.53</v>
          </cell>
          <cell r="K45">
            <v>2.77</v>
          </cell>
          <cell r="L45">
            <v>2.31</v>
          </cell>
          <cell r="M45">
            <v>0</v>
          </cell>
          <cell r="N45">
            <v>0.47</v>
          </cell>
          <cell r="O45">
            <v>0</v>
          </cell>
          <cell r="P45">
            <v>0</v>
          </cell>
          <cell r="Q45">
            <v>0</v>
          </cell>
          <cell r="R45">
            <v>3.3</v>
          </cell>
        </row>
        <row r="46">
          <cell r="E46">
            <v>3.4</v>
          </cell>
          <cell r="F46">
            <v>17.8</v>
          </cell>
          <cell r="G46">
            <v>5.76</v>
          </cell>
          <cell r="H46">
            <v>3.03</v>
          </cell>
          <cell r="I46">
            <v>0</v>
          </cell>
          <cell r="J46">
            <v>33.15</v>
          </cell>
          <cell r="K46">
            <v>2.84</v>
          </cell>
          <cell r="L46">
            <v>2.38</v>
          </cell>
          <cell r="M46">
            <v>0</v>
          </cell>
          <cell r="N46">
            <v>0.47</v>
          </cell>
          <cell r="O46">
            <v>0</v>
          </cell>
          <cell r="P46">
            <v>0</v>
          </cell>
          <cell r="Q46">
            <v>0</v>
          </cell>
          <cell r="R46">
            <v>3.4</v>
          </cell>
        </row>
        <row r="47">
          <cell r="E47">
            <v>3.5</v>
          </cell>
          <cell r="F47">
            <v>18</v>
          </cell>
          <cell r="G47">
            <v>7.82</v>
          </cell>
          <cell r="H47">
            <v>3.5</v>
          </cell>
          <cell r="I47">
            <v>0</v>
          </cell>
          <cell r="J47">
            <v>29.63</v>
          </cell>
          <cell r="K47">
            <v>2.91</v>
          </cell>
          <cell r="L47">
            <v>2.4500000000000002</v>
          </cell>
          <cell r="M47">
            <v>2.64</v>
          </cell>
          <cell r="N47">
            <v>0.47</v>
          </cell>
          <cell r="O47">
            <v>2.64</v>
          </cell>
          <cell r="P47">
            <v>0.38</v>
          </cell>
          <cell r="Q47">
            <v>1.01</v>
          </cell>
          <cell r="R47">
            <v>3.05</v>
          </cell>
        </row>
        <row r="48">
          <cell r="E48">
            <v>3.6</v>
          </cell>
          <cell r="F48">
            <v>18.399999999999999</v>
          </cell>
          <cell r="G48">
            <v>7.94</v>
          </cell>
          <cell r="H48">
            <v>3.7</v>
          </cell>
          <cell r="I48">
            <v>0</v>
          </cell>
          <cell r="J48">
            <v>31.17</v>
          </cell>
          <cell r="K48">
            <v>2.98</v>
          </cell>
          <cell r="L48">
            <v>2.52</v>
          </cell>
          <cell r="M48">
            <v>2.64</v>
          </cell>
          <cell r="N48">
            <v>0.47</v>
          </cell>
          <cell r="O48">
            <v>2.8</v>
          </cell>
          <cell r="P48">
            <v>0.38</v>
          </cell>
          <cell r="Q48">
            <v>1.01</v>
          </cell>
          <cell r="R48">
            <v>3.15</v>
          </cell>
        </row>
        <row r="49">
          <cell r="E49">
            <v>3.7</v>
          </cell>
          <cell r="F49">
            <v>18.8</v>
          </cell>
          <cell r="G49">
            <v>8.06</v>
          </cell>
          <cell r="H49">
            <v>3.91</v>
          </cell>
          <cell r="I49">
            <v>0</v>
          </cell>
          <cell r="J49">
            <v>32.78</v>
          </cell>
          <cell r="K49">
            <v>3.04</v>
          </cell>
          <cell r="L49">
            <v>2.58</v>
          </cell>
          <cell r="M49">
            <v>2.64</v>
          </cell>
          <cell r="N49">
            <v>0.47</v>
          </cell>
          <cell r="O49">
            <v>2.95</v>
          </cell>
          <cell r="P49">
            <v>0.38</v>
          </cell>
          <cell r="Q49">
            <v>1.01</v>
          </cell>
          <cell r="R49">
            <v>3.25</v>
          </cell>
        </row>
        <row r="50">
          <cell r="E50">
            <v>3.8</v>
          </cell>
          <cell r="F50">
            <v>19.2</v>
          </cell>
          <cell r="G50">
            <v>8.18</v>
          </cell>
          <cell r="H50">
            <v>4.1100000000000003</v>
          </cell>
          <cell r="I50">
            <v>0</v>
          </cell>
          <cell r="J50">
            <v>34.4</v>
          </cell>
          <cell r="K50">
            <v>3.11</v>
          </cell>
          <cell r="L50">
            <v>2.65</v>
          </cell>
          <cell r="M50">
            <v>2.64</v>
          </cell>
          <cell r="N50">
            <v>0.47</v>
          </cell>
          <cell r="O50">
            <v>3.11</v>
          </cell>
          <cell r="P50">
            <v>0.38</v>
          </cell>
          <cell r="Q50">
            <v>1.01</v>
          </cell>
          <cell r="R50">
            <v>3.35</v>
          </cell>
        </row>
        <row r="51">
          <cell r="E51">
            <v>3.9</v>
          </cell>
          <cell r="F51">
            <v>19.600000000000001</v>
          </cell>
          <cell r="G51">
            <v>8.3000000000000007</v>
          </cell>
          <cell r="H51">
            <v>4.32</v>
          </cell>
          <cell r="I51">
            <v>0</v>
          </cell>
          <cell r="J51">
            <v>36.06</v>
          </cell>
          <cell r="K51">
            <v>3.18</v>
          </cell>
          <cell r="L51">
            <v>2.72</v>
          </cell>
          <cell r="M51">
            <v>2.64</v>
          </cell>
          <cell r="N51">
            <v>0.47</v>
          </cell>
          <cell r="O51">
            <v>3.27</v>
          </cell>
          <cell r="P51">
            <v>0.38</v>
          </cell>
          <cell r="Q51">
            <v>1.01</v>
          </cell>
          <cell r="R51">
            <v>3.45</v>
          </cell>
        </row>
        <row r="52">
          <cell r="E52">
            <v>4</v>
          </cell>
          <cell r="F52">
            <v>20</v>
          </cell>
          <cell r="G52">
            <v>8.42</v>
          </cell>
          <cell r="H52">
            <v>4.53</v>
          </cell>
          <cell r="I52">
            <v>0</v>
          </cell>
          <cell r="J52">
            <v>37.79</v>
          </cell>
          <cell r="K52">
            <v>3.24</v>
          </cell>
          <cell r="L52">
            <v>2.78</v>
          </cell>
          <cell r="M52">
            <v>2.64</v>
          </cell>
          <cell r="N52">
            <v>0.47</v>
          </cell>
          <cell r="O52">
            <v>3.42</v>
          </cell>
          <cell r="P52">
            <v>0.38</v>
          </cell>
          <cell r="Q52">
            <v>1.01</v>
          </cell>
          <cell r="R52">
            <v>3.55</v>
          </cell>
        </row>
        <row r="53">
          <cell r="E53">
            <v>4.0999999999999996</v>
          </cell>
          <cell r="F53">
            <v>20.399999999999999</v>
          </cell>
          <cell r="G53">
            <v>8.5399999999999991</v>
          </cell>
          <cell r="H53">
            <v>4.75</v>
          </cell>
          <cell r="I53">
            <v>0</v>
          </cell>
          <cell r="J53">
            <v>39.53</v>
          </cell>
          <cell r="K53">
            <v>3.31</v>
          </cell>
          <cell r="L53">
            <v>2.85</v>
          </cell>
          <cell r="M53">
            <v>2.64</v>
          </cell>
          <cell r="N53">
            <v>0.47</v>
          </cell>
          <cell r="O53">
            <v>3.58</v>
          </cell>
          <cell r="P53">
            <v>0.38</v>
          </cell>
          <cell r="Q53">
            <v>1.01</v>
          </cell>
          <cell r="R53">
            <v>3.65</v>
          </cell>
        </row>
        <row r="54">
          <cell r="E54">
            <v>4.2</v>
          </cell>
          <cell r="F54">
            <v>20.8</v>
          </cell>
          <cell r="G54">
            <v>8.66</v>
          </cell>
          <cell r="H54">
            <v>4.96</v>
          </cell>
          <cell r="I54">
            <v>0</v>
          </cell>
          <cell r="J54">
            <v>41.31</v>
          </cell>
          <cell r="K54">
            <v>3.38</v>
          </cell>
          <cell r="L54">
            <v>2.92</v>
          </cell>
          <cell r="M54">
            <v>2.64</v>
          </cell>
          <cell r="N54">
            <v>0.47</v>
          </cell>
          <cell r="O54">
            <v>3.74</v>
          </cell>
          <cell r="P54">
            <v>0.38</v>
          </cell>
          <cell r="Q54">
            <v>1.01</v>
          </cell>
          <cell r="R54">
            <v>3.75</v>
          </cell>
        </row>
        <row r="55">
          <cell r="E55">
            <v>4.3</v>
          </cell>
          <cell r="F55">
            <v>21.2</v>
          </cell>
          <cell r="G55">
            <v>8.7799999999999994</v>
          </cell>
          <cell r="H55">
            <v>5.18</v>
          </cell>
          <cell r="I55">
            <v>0</v>
          </cell>
          <cell r="J55">
            <v>43.13</v>
          </cell>
          <cell r="K55">
            <v>3.45</v>
          </cell>
          <cell r="L55">
            <v>2.99</v>
          </cell>
          <cell r="M55">
            <v>2.64</v>
          </cell>
          <cell r="N55">
            <v>0.47</v>
          </cell>
          <cell r="O55">
            <v>3.9</v>
          </cell>
          <cell r="P55">
            <v>0.38</v>
          </cell>
          <cell r="Q55">
            <v>1.01</v>
          </cell>
          <cell r="R55">
            <v>3.85</v>
          </cell>
        </row>
        <row r="56">
          <cell r="E56">
            <v>4.4000000000000004</v>
          </cell>
          <cell r="F56">
            <v>21.6</v>
          </cell>
          <cell r="G56">
            <v>8.9</v>
          </cell>
          <cell r="H56">
            <v>5.4</v>
          </cell>
          <cell r="I56">
            <v>0</v>
          </cell>
          <cell r="J56">
            <v>45.02</v>
          </cell>
          <cell r="K56">
            <v>3.51</v>
          </cell>
          <cell r="L56">
            <v>3.05</v>
          </cell>
          <cell r="M56">
            <v>2.64</v>
          </cell>
          <cell r="N56">
            <v>0.47</v>
          </cell>
          <cell r="O56">
            <v>4.05</v>
          </cell>
          <cell r="P56">
            <v>0.38</v>
          </cell>
          <cell r="Q56">
            <v>1.01</v>
          </cell>
          <cell r="R56">
            <v>3.95</v>
          </cell>
        </row>
        <row r="57">
          <cell r="E57">
            <v>4.5</v>
          </cell>
          <cell r="F57">
            <v>22</v>
          </cell>
          <cell r="G57">
            <v>9.02</v>
          </cell>
          <cell r="H57">
            <v>5.63</v>
          </cell>
          <cell r="I57">
            <v>0</v>
          </cell>
          <cell r="J57">
            <v>46.92</v>
          </cell>
          <cell r="K57">
            <v>3.58</v>
          </cell>
          <cell r="L57">
            <v>3.12</v>
          </cell>
          <cell r="M57">
            <v>2.64</v>
          </cell>
          <cell r="N57">
            <v>0.47</v>
          </cell>
          <cell r="O57">
            <v>4.21</v>
          </cell>
          <cell r="P57">
            <v>0.38</v>
          </cell>
          <cell r="Q57">
            <v>1.01</v>
          </cell>
          <cell r="R57">
            <v>4.05</v>
          </cell>
        </row>
        <row r="58">
          <cell r="E58">
            <v>4.5999999999999996</v>
          </cell>
          <cell r="F58">
            <v>22.4</v>
          </cell>
          <cell r="G58">
            <v>9.14</v>
          </cell>
          <cell r="H58">
            <v>5.85</v>
          </cell>
          <cell r="I58">
            <v>0</v>
          </cell>
          <cell r="J58">
            <v>48.86</v>
          </cell>
          <cell r="K58">
            <v>3.65</v>
          </cell>
          <cell r="L58">
            <v>3.19</v>
          </cell>
          <cell r="M58">
            <v>2.64</v>
          </cell>
          <cell r="N58">
            <v>0.47</v>
          </cell>
          <cell r="O58">
            <v>4.37</v>
          </cell>
          <cell r="P58">
            <v>0.38</v>
          </cell>
          <cell r="Q58">
            <v>1.01</v>
          </cell>
          <cell r="R58">
            <v>4.1500000000000004</v>
          </cell>
        </row>
        <row r="59">
          <cell r="E59">
            <v>4.7</v>
          </cell>
          <cell r="F59">
            <v>22.8</v>
          </cell>
          <cell r="G59">
            <v>9.26</v>
          </cell>
          <cell r="H59">
            <v>6.08</v>
          </cell>
          <cell r="I59">
            <v>0</v>
          </cell>
          <cell r="J59">
            <v>50.86</v>
          </cell>
          <cell r="K59">
            <v>3.71</v>
          </cell>
          <cell r="L59">
            <v>3.25</v>
          </cell>
          <cell r="M59">
            <v>2.64</v>
          </cell>
          <cell r="N59">
            <v>0.47</v>
          </cell>
          <cell r="O59">
            <v>4.53</v>
          </cell>
          <cell r="P59">
            <v>0.38</v>
          </cell>
          <cell r="Q59">
            <v>1.01</v>
          </cell>
          <cell r="R59">
            <v>4.25</v>
          </cell>
        </row>
        <row r="60">
          <cell r="E60">
            <v>4.8</v>
          </cell>
          <cell r="F60">
            <v>23.2</v>
          </cell>
          <cell r="G60">
            <v>9.3800000000000008</v>
          </cell>
          <cell r="H60">
            <v>6.31</v>
          </cell>
          <cell r="I60">
            <v>0</v>
          </cell>
          <cell r="J60">
            <v>52.89</v>
          </cell>
          <cell r="K60">
            <v>3.78</v>
          </cell>
          <cell r="L60">
            <v>3.32</v>
          </cell>
          <cell r="M60">
            <v>2.64</v>
          </cell>
          <cell r="N60">
            <v>0.47</v>
          </cell>
          <cell r="O60">
            <v>4.68</v>
          </cell>
          <cell r="P60">
            <v>0.38</v>
          </cell>
          <cell r="Q60">
            <v>1.01</v>
          </cell>
          <cell r="R60">
            <v>4.3499999999999996</v>
          </cell>
        </row>
        <row r="61">
          <cell r="E61">
            <v>4.9000000000000004</v>
          </cell>
          <cell r="F61">
            <v>23.6</v>
          </cell>
          <cell r="G61">
            <v>9.5</v>
          </cell>
          <cell r="H61">
            <v>6.55</v>
          </cell>
          <cell r="I61">
            <v>0</v>
          </cell>
          <cell r="J61">
            <v>54.95</v>
          </cell>
          <cell r="K61">
            <v>3.85</v>
          </cell>
          <cell r="L61">
            <v>3.39</v>
          </cell>
          <cell r="M61">
            <v>2.64</v>
          </cell>
          <cell r="N61">
            <v>0.47</v>
          </cell>
          <cell r="O61">
            <v>4.84</v>
          </cell>
          <cell r="P61">
            <v>0.38</v>
          </cell>
          <cell r="Q61">
            <v>1.01</v>
          </cell>
          <cell r="R61">
            <v>4.45</v>
          </cell>
        </row>
        <row r="62">
          <cell r="E62">
            <v>5</v>
          </cell>
          <cell r="F62">
            <v>24</v>
          </cell>
          <cell r="G62">
            <v>9.6199999999999992</v>
          </cell>
          <cell r="H62">
            <v>6.78</v>
          </cell>
          <cell r="I62">
            <v>0</v>
          </cell>
          <cell r="J62">
            <v>57.05</v>
          </cell>
          <cell r="K62">
            <v>3.92</v>
          </cell>
          <cell r="L62">
            <v>3.46</v>
          </cell>
          <cell r="M62">
            <v>2.64</v>
          </cell>
          <cell r="N62">
            <v>0.47</v>
          </cell>
          <cell r="O62">
            <v>5</v>
          </cell>
          <cell r="P62">
            <v>0.38</v>
          </cell>
          <cell r="Q62">
            <v>1.01</v>
          </cell>
          <cell r="R62">
            <v>4.55</v>
          </cell>
        </row>
        <row r="63">
          <cell r="E63">
            <v>5.0999999999999996</v>
          </cell>
          <cell r="F63">
            <v>24.4</v>
          </cell>
          <cell r="G63">
            <v>9.74</v>
          </cell>
          <cell r="H63">
            <v>7.01</v>
          </cell>
          <cell r="I63">
            <v>0</v>
          </cell>
          <cell r="J63">
            <v>59.21</v>
          </cell>
          <cell r="K63">
            <v>3.98</v>
          </cell>
          <cell r="L63">
            <v>3.52</v>
          </cell>
          <cell r="M63">
            <v>2.64</v>
          </cell>
          <cell r="N63">
            <v>0.47</v>
          </cell>
          <cell r="O63">
            <v>5.16</v>
          </cell>
          <cell r="P63">
            <v>0.38</v>
          </cell>
          <cell r="Q63">
            <v>1.01</v>
          </cell>
          <cell r="R63">
            <v>4.6500000000000004</v>
          </cell>
        </row>
        <row r="64">
          <cell r="E64">
            <v>5.2</v>
          </cell>
          <cell r="F64">
            <v>24.8</v>
          </cell>
          <cell r="G64">
            <v>9.86</v>
          </cell>
          <cell r="H64">
            <v>7.26</v>
          </cell>
          <cell r="I64">
            <v>0</v>
          </cell>
          <cell r="J64">
            <v>61.4</v>
          </cell>
          <cell r="K64">
            <v>4.05</v>
          </cell>
          <cell r="L64">
            <v>3.59</v>
          </cell>
          <cell r="M64">
            <v>2.64</v>
          </cell>
          <cell r="N64">
            <v>0.47</v>
          </cell>
          <cell r="O64">
            <v>5.31</v>
          </cell>
          <cell r="P64">
            <v>0.38</v>
          </cell>
          <cell r="Q64">
            <v>1.01</v>
          </cell>
          <cell r="R64">
            <v>4.75</v>
          </cell>
        </row>
        <row r="65">
          <cell r="E65">
            <v>5.3</v>
          </cell>
          <cell r="F65">
            <v>25.2</v>
          </cell>
          <cell r="G65">
            <v>9.98</v>
          </cell>
          <cell r="H65">
            <v>7.51</v>
          </cell>
          <cell r="I65">
            <v>0</v>
          </cell>
          <cell r="J65">
            <v>63.62</v>
          </cell>
          <cell r="K65">
            <v>4.12</v>
          </cell>
          <cell r="L65">
            <v>3.66</v>
          </cell>
          <cell r="M65">
            <v>2.64</v>
          </cell>
          <cell r="N65">
            <v>0.47</v>
          </cell>
          <cell r="O65">
            <v>5.47</v>
          </cell>
          <cell r="P65">
            <v>0.38</v>
          </cell>
          <cell r="Q65">
            <v>1.01</v>
          </cell>
          <cell r="R65">
            <v>4.8499999999999996</v>
          </cell>
        </row>
        <row r="66">
          <cell r="E66">
            <v>5.4</v>
          </cell>
          <cell r="F66">
            <v>25.6</v>
          </cell>
          <cell r="G66">
            <v>10.1</v>
          </cell>
          <cell r="H66">
            <v>7.75</v>
          </cell>
          <cell r="I66">
            <v>0</v>
          </cell>
          <cell r="J66">
            <v>65.89</v>
          </cell>
          <cell r="K66">
            <v>4.1900000000000004</v>
          </cell>
          <cell r="L66">
            <v>3.72</v>
          </cell>
          <cell r="M66">
            <v>2.64</v>
          </cell>
          <cell r="N66">
            <v>0.47</v>
          </cell>
          <cell r="O66">
            <v>5.63</v>
          </cell>
          <cell r="P66">
            <v>0.38</v>
          </cell>
          <cell r="Q66">
            <v>1.01</v>
          </cell>
          <cell r="R66">
            <v>4.95</v>
          </cell>
        </row>
        <row r="67">
          <cell r="E67">
            <v>5.5</v>
          </cell>
          <cell r="F67">
            <v>26</v>
          </cell>
          <cell r="G67">
            <v>10.220000000000001</v>
          </cell>
          <cell r="H67">
            <v>8</v>
          </cell>
          <cell r="I67">
            <v>0</v>
          </cell>
          <cell r="J67">
            <v>68.2</v>
          </cell>
          <cell r="K67">
            <v>4.25</v>
          </cell>
          <cell r="L67">
            <v>3.79</v>
          </cell>
          <cell r="M67">
            <v>2.64</v>
          </cell>
          <cell r="N67">
            <v>0.47</v>
          </cell>
          <cell r="O67">
            <v>5.79</v>
          </cell>
          <cell r="P67">
            <v>0.38</v>
          </cell>
          <cell r="Q67">
            <v>1.01</v>
          </cell>
          <cell r="R67">
            <v>5.05</v>
          </cell>
        </row>
        <row r="68">
          <cell r="E68">
            <v>5.6</v>
          </cell>
          <cell r="F68">
            <v>26.4</v>
          </cell>
          <cell r="G68">
            <v>10.34</v>
          </cell>
          <cell r="H68">
            <v>8.25</v>
          </cell>
          <cell r="I68">
            <v>0</v>
          </cell>
          <cell r="J68">
            <v>70.55</v>
          </cell>
          <cell r="K68">
            <v>4.32</v>
          </cell>
          <cell r="L68">
            <v>3.86</v>
          </cell>
          <cell r="M68">
            <v>2.64</v>
          </cell>
          <cell r="N68">
            <v>0.47</v>
          </cell>
          <cell r="O68">
            <v>5.94</v>
          </cell>
          <cell r="P68">
            <v>0.38</v>
          </cell>
          <cell r="Q68">
            <v>1.01</v>
          </cell>
          <cell r="R68">
            <v>5.15</v>
          </cell>
        </row>
        <row r="69">
          <cell r="E69">
            <v>5.7</v>
          </cell>
          <cell r="F69">
            <v>26.8</v>
          </cell>
          <cell r="G69">
            <v>10.46</v>
          </cell>
          <cell r="H69">
            <v>8.51</v>
          </cell>
          <cell r="I69">
            <v>0</v>
          </cell>
          <cell r="J69">
            <v>72.95</v>
          </cell>
          <cell r="K69">
            <v>4.38</v>
          </cell>
          <cell r="L69">
            <v>3.92</v>
          </cell>
          <cell r="M69">
            <v>2.64</v>
          </cell>
          <cell r="N69">
            <v>0.47</v>
          </cell>
          <cell r="O69">
            <v>6.1</v>
          </cell>
          <cell r="P69">
            <v>0.38</v>
          </cell>
          <cell r="Q69">
            <v>1.01</v>
          </cell>
          <cell r="R69">
            <v>5.25</v>
          </cell>
        </row>
        <row r="70">
          <cell r="E70">
            <v>5.8</v>
          </cell>
          <cell r="F70">
            <v>27.2</v>
          </cell>
          <cell r="G70">
            <v>10.58</v>
          </cell>
          <cell r="H70">
            <v>8.76</v>
          </cell>
          <cell r="I70">
            <v>0</v>
          </cell>
          <cell r="J70">
            <v>75.37</v>
          </cell>
          <cell r="K70">
            <v>4.45</v>
          </cell>
          <cell r="L70">
            <v>3.99</v>
          </cell>
          <cell r="M70">
            <v>2.64</v>
          </cell>
          <cell r="N70">
            <v>0.47</v>
          </cell>
          <cell r="O70">
            <v>6.26</v>
          </cell>
          <cell r="P70">
            <v>0.38</v>
          </cell>
          <cell r="Q70">
            <v>1.01</v>
          </cell>
          <cell r="R70">
            <v>5.35</v>
          </cell>
        </row>
        <row r="71">
          <cell r="E71">
            <v>5.9</v>
          </cell>
          <cell r="F71">
            <v>27.6</v>
          </cell>
          <cell r="G71">
            <v>10.7</v>
          </cell>
          <cell r="H71">
            <v>9.02</v>
          </cell>
          <cell r="I71">
            <v>0</v>
          </cell>
          <cell r="J71">
            <v>77.83</v>
          </cell>
          <cell r="K71">
            <v>4.5199999999999996</v>
          </cell>
          <cell r="L71">
            <v>4.0599999999999996</v>
          </cell>
          <cell r="M71">
            <v>2.64</v>
          </cell>
          <cell r="N71">
            <v>0.47</v>
          </cell>
          <cell r="O71">
            <v>6.42</v>
          </cell>
          <cell r="P71">
            <v>0.38</v>
          </cell>
          <cell r="Q71">
            <v>1.01</v>
          </cell>
          <cell r="R71">
            <v>5.45</v>
          </cell>
        </row>
        <row r="72">
          <cell r="E72">
            <v>6</v>
          </cell>
          <cell r="F72">
            <v>28</v>
          </cell>
          <cell r="G72">
            <v>10.82</v>
          </cell>
          <cell r="H72">
            <v>9.2799999999999994</v>
          </cell>
          <cell r="I72">
            <v>0</v>
          </cell>
          <cell r="J72">
            <v>80.34</v>
          </cell>
          <cell r="K72">
            <v>4.59</v>
          </cell>
          <cell r="L72">
            <v>4.13</v>
          </cell>
          <cell r="M72">
            <v>2.64</v>
          </cell>
          <cell r="N72">
            <v>0.47</v>
          </cell>
          <cell r="O72">
            <v>6.57</v>
          </cell>
          <cell r="P72">
            <v>0.38</v>
          </cell>
          <cell r="Q72">
            <v>1.01</v>
          </cell>
          <cell r="R72">
            <v>5.55</v>
          </cell>
        </row>
        <row r="73">
          <cell r="E73">
            <v>6.1</v>
          </cell>
          <cell r="F73">
            <v>28.4</v>
          </cell>
          <cell r="G73">
            <v>10.94</v>
          </cell>
          <cell r="H73">
            <v>9.5500000000000007</v>
          </cell>
          <cell r="I73">
            <v>0</v>
          </cell>
          <cell r="J73">
            <v>82.9</v>
          </cell>
          <cell r="K73">
            <v>4.6500000000000004</v>
          </cell>
          <cell r="L73">
            <v>4.1900000000000004</v>
          </cell>
          <cell r="M73">
            <v>2.64</v>
          </cell>
          <cell r="N73">
            <v>0.47</v>
          </cell>
          <cell r="O73">
            <v>6.73</v>
          </cell>
          <cell r="P73">
            <v>0.38</v>
          </cell>
          <cell r="Q73">
            <v>1.01</v>
          </cell>
          <cell r="R73">
            <v>5.65</v>
          </cell>
        </row>
        <row r="74">
          <cell r="E74">
            <v>6.2</v>
          </cell>
          <cell r="F74">
            <v>28.8</v>
          </cell>
          <cell r="G74">
            <v>11.06</v>
          </cell>
          <cell r="H74">
            <v>9.81</v>
          </cell>
          <cell r="I74">
            <v>0</v>
          </cell>
          <cell r="J74">
            <v>85.48</v>
          </cell>
          <cell r="K74">
            <v>4.72</v>
          </cell>
          <cell r="L74">
            <v>4.26</v>
          </cell>
          <cell r="M74">
            <v>2.64</v>
          </cell>
          <cell r="N74">
            <v>0.47</v>
          </cell>
          <cell r="O74">
            <v>6.89</v>
          </cell>
          <cell r="P74">
            <v>0.38</v>
          </cell>
          <cell r="Q74">
            <v>1.01</v>
          </cell>
          <cell r="R74">
            <v>5.75</v>
          </cell>
        </row>
        <row r="75">
          <cell r="E75">
            <v>6.3</v>
          </cell>
          <cell r="F75">
            <v>29.2</v>
          </cell>
          <cell r="G75">
            <v>11.18</v>
          </cell>
          <cell r="H75">
            <v>10.08</v>
          </cell>
          <cell r="I75">
            <v>0</v>
          </cell>
          <cell r="J75">
            <v>88.1</v>
          </cell>
          <cell r="K75">
            <v>4.79</v>
          </cell>
          <cell r="L75">
            <v>4.33</v>
          </cell>
          <cell r="M75">
            <v>2.64</v>
          </cell>
          <cell r="N75">
            <v>0.47</v>
          </cell>
          <cell r="O75">
            <v>7.05</v>
          </cell>
          <cell r="P75">
            <v>0.38</v>
          </cell>
          <cell r="Q75">
            <v>1.01</v>
          </cell>
          <cell r="R75">
            <v>5.85</v>
          </cell>
        </row>
        <row r="76">
          <cell r="E76">
            <v>6.4</v>
          </cell>
          <cell r="F76">
            <v>29.6</v>
          </cell>
          <cell r="G76">
            <v>11.3</v>
          </cell>
          <cell r="H76">
            <v>10.35</v>
          </cell>
          <cell r="I76">
            <v>0</v>
          </cell>
          <cell r="J76">
            <v>90.79</v>
          </cell>
          <cell r="K76">
            <v>4.8499999999999996</v>
          </cell>
          <cell r="L76">
            <v>4.3899999999999997</v>
          </cell>
          <cell r="M76">
            <v>2.64</v>
          </cell>
          <cell r="N76">
            <v>0.47</v>
          </cell>
          <cell r="O76">
            <v>7.2</v>
          </cell>
          <cell r="P76">
            <v>0.38</v>
          </cell>
          <cell r="Q76">
            <v>1.01</v>
          </cell>
          <cell r="R76">
            <v>5.95</v>
          </cell>
        </row>
        <row r="77">
          <cell r="E77">
            <v>6.5</v>
          </cell>
          <cell r="F77">
            <v>30</v>
          </cell>
          <cell r="G77">
            <v>11.42</v>
          </cell>
          <cell r="H77">
            <v>10.63</v>
          </cell>
          <cell r="I77">
            <v>0</v>
          </cell>
          <cell r="J77">
            <v>93.5</v>
          </cell>
          <cell r="K77">
            <v>4.92</v>
          </cell>
          <cell r="L77">
            <v>4.46</v>
          </cell>
          <cell r="M77">
            <v>2.64</v>
          </cell>
          <cell r="N77">
            <v>0.47</v>
          </cell>
          <cell r="O77">
            <v>7.36</v>
          </cell>
          <cell r="P77">
            <v>0.38</v>
          </cell>
          <cell r="Q77">
            <v>1.01</v>
          </cell>
          <cell r="R77">
            <v>6.05</v>
          </cell>
        </row>
        <row r="78">
          <cell r="E78">
            <v>6.6</v>
          </cell>
          <cell r="F78">
            <v>30.4</v>
          </cell>
          <cell r="G78">
            <v>11.54</v>
          </cell>
          <cell r="H78">
            <v>10.9</v>
          </cell>
          <cell r="I78">
            <v>0</v>
          </cell>
          <cell r="J78">
            <v>96.23</v>
          </cell>
          <cell r="K78">
            <v>4.99</v>
          </cell>
          <cell r="L78">
            <v>4.53</v>
          </cell>
          <cell r="M78">
            <v>2.64</v>
          </cell>
          <cell r="N78">
            <v>0.47</v>
          </cell>
          <cell r="O78">
            <v>7.52</v>
          </cell>
          <cell r="P78">
            <v>0.38</v>
          </cell>
          <cell r="Q78">
            <v>1.01</v>
          </cell>
          <cell r="R78">
            <v>6.15</v>
          </cell>
        </row>
        <row r="79">
          <cell r="E79">
            <v>6.7</v>
          </cell>
          <cell r="F79">
            <v>30.8</v>
          </cell>
          <cell r="G79">
            <v>11.66</v>
          </cell>
          <cell r="H79">
            <v>11.18</v>
          </cell>
          <cell r="I79">
            <v>0</v>
          </cell>
          <cell r="J79">
            <v>99.01</v>
          </cell>
          <cell r="K79">
            <v>5.0599999999999996</v>
          </cell>
          <cell r="L79">
            <v>4.5999999999999996</v>
          </cell>
          <cell r="M79">
            <v>2.64</v>
          </cell>
          <cell r="N79">
            <v>0.47</v>
          </cell>
          <cell r="O79">
            <v>7.68</v>
          </cell>
          <cell r="P79">
            <v>0.38</v>
          </cell>
          <cell r="Q79">
            <v>1.01</v>
          </cell>
          <cell r="R79">
            <v>6.25</v>
          </cell>
        </row>
        <row r="80">
          <cell r="E80">
            <v>6.8</v>
          </cell>
          <cell r="F80">
            <v>31.2</v>
          </cell>
          <cell r="G80">
            <v>11.78</v>
          </cell>
          <cell r="H80">
            <v>11.46</v>
          </cell>
          <cell r="I80">
            <v>0</v>
          </cell>
          <cell r="J80">
            <v>101.86</v>
          </cell>
          <cell r="K80">
            <v>5.12</v>
          </cell>
          <cell r="L80">
            <v>4.66</v>
          </cell>
          <cell r="M80">
            <v>2.64</v>
          </cell>
          <cell r="N80">
            <v>0.47</v>
          </cell>
          <cell r="O80">
            <v>7.83</v>
          </cell>
          <cell r="P80">
            <v>0.38</v>
          </cell>
          <cell r="Q80">
            <v>1.01</v>
          </cell>
          <cell r="R80">
            <v>6.35</v>
          </cell>
        </row>
        <row r="81">
          <cell r="E81">
            <v>6.9</v>
          </cell>
          <cell r="F81">
            <v>31.6</v>
          </cell>
          <cell r="G81">
            <v>11.9</v>
          </cell>
          <cell r="H81">
            <v>11.75</v>
          </cell>
          <cell r="I81">
            <v>0</v>
          </cell>
          <cell r="J81">
            <v>104.72</v>
          </cell>
          <cell r="K81">
            <v>5.19</v>
          </cell>
          <cell r="L81">
            <v>4.7300000000000004</v>
          </cell>
          <cell r="M81">
            <v>2.64</v>
          </cell>
          <cell r="N81">
            <v>0.47</v>
          </cell>
          <cell r="O81">
            <v>7.99</v>
          </cell>
          <cell r="P81">
            <v>0.38</v>
          </cell>
          <cell r="Q81">
            <v>1.01</v>
          </cell>
          <cell r="R81">
            <v>6.45</v>
          </cell>
        </row>
        <row r="82">
          <cell r="E82">
            <v>7</v>
          </cell>
          <cell r="F82">
            <v>32</v>
          </cell>
          <cell r="G82">
            <v>12.02</v>
          </cell>
          <cell r="H82">
            <v>12.03</v>
          </cell>
          <cell r="I82">
            <v>0</v>
          </cell>
          <cell r="J82">
            <v>107.62</v>
          </cell>
          <cell r="K82">
            <v>5.26</v>
          </cell>
          <cell r="L82">
            <v>4.8</v>
          </cell>
          <cell r="M82">
            <v>2.64</v>
          </cell>
          <cell r="N82">
            <v>0.47</v>
          </cell>
          <cell r="O82">
            <v>8.15</v>
          </cell>
          <cell r="P82">
            <v>0.38</v>
          </cell>
          <cell r="Q82">
            <v>1.01</v>
          </cell>
          <cell r="R82">
            <v>6.55</v>
          </cell>
        </row>
        <row r="83">
          <cell r="E83">
            <v>7.1</v>
          </cell>
          <cell r="F83">
            <v>32.4</v>
          </cell>
          <cell r="G83">
            <v>12.14</v>
          </cell>
          <cell r="H83">
            <v>12.32</v>
          </cell>
          <cell r="I83">
            <v>0</v>
          </cell>
          <cell r="J83">
            <v>110.58</v>
          </cell>
          <cell r="K83">
            <v>5.32</v>
          </cell>
          <cell r="L83">
            <v>4.8600000000000003</v>
          </cell>
          <cell r="M83">
            <v>2.64</v>
          </cell>
          <cell r="N83">
            <v>0.47</v>
          </cell>
          <cell r="O83">
            <v>8.31</v>
          </cell>
          <cell r="P83">
            <v>0.38</v>
          </cell>
          <cell r="Q83">
            <v>1.01</v>
          </cell>
          <cell r="R83">
            <v>6.65</v>
          </cell>
        </row>
        <row r="84">
          <cell r="E84">
            <v>7.2</v>
          </cell>
          <cell r="F84">
            <v>32.799999999999997</v>
          </cell>
          <cell r="G84">
            <v>12.26</v>
          </cell>
          <cell r="H84">
            <v>12.61</v>
          </cell>
          <cell r="I84">
            <v>0</v>
          </cell>
          <cell r="J84">
            <v>113.57</v>
          </cell>
          <cell r="K84">
            <v>5.39</v>
          </cell>
          <cell r="L84">
            <v>4.93</v>
          </cell>
          <cell r="M84">
            <v>2.64</v>
          </cell>
          <cell r="N84">
            <v>0.47</v>
          </cell>
          <cell r="O84">
            <v>8.4600000000000009</v>
          </cell>
          <cell r="P84">
            <v>0.38</v>
          </cell>
          <cell r="Q84">
            <v>1.01</v>
          </cell>
          <cell r="R84">
            <v>6.75</v>
          </cell>
        </row>
        <row r="85">
          <cell r="E85">
            <v>7.3</v>
          </cell>
          <cell r="F85">
            <v>33.200000000000003</v>
          </cell>
          <cell r="G85">
            <v>12.38</v>
          </cell>
          <cell r="H85">
            <v>12.91</v>
          </cell>
          <cell r="I85">
            <v>0</v>
          </cell>
          <cell r="J85">
            <v>116.59</v>
          </cell>
          <cell r="K85">
            <v>5.46</v>
          </cell>
          <cell r="L85">
            <v>5</v>
          </cell>
          <cell r="M85">
            <v>2.64</v>
          </cell>
          <cell r="N85">
            <v>0.47</v>
          </cell>
          <cell r="O85">
            <v>8.6199999999999992</v>
          </cell>
          <cell r="P85">
            <v>0.38</v>
          </cell>
          <cell r="Q85">
            <v>1.01</v>
          </cell>
          <cell r="R85">
            <v>6.85</v>
          </cell>
        </row>
        <row r="86">
          <cell r="E86">
            <v>7.4</v>
          </cell>
          <cell r="F86">
            <v>33.6</v>
          </cell>
          <cell r="G86">
            <v>12.5</v>
          </cell>
          <cell r="H86">
            <v>13.2</v>
          </cell>
          <cell r="I86">
            <v>0</v>
          </cell>
          <cell r="J86">
            <v>119.65</v>
          </cell>
          <cell r="K86">
            <v>5.53</v>
          </cell>
          <cell r="L86">
            <v>5.07</v>
          </cell>
          <cell r="M86">
            <v>2.64</v>
          </cell>
          <cell r="N86">
            <v>0.47</v>
          </cell>
          <cell r="O86">
            <v>8.7799999999999994</v>
          </cell>
          <cell r="P86">
            <v>0.38</v>
          </cell>
          <cell r="Q86">
            <v>1.01</v>
          </cell>
          <cell r="R86">
            <v>6.95</v>
          </cell>
        </row>
        <row r="87">
          <cell r="E87">
            <v>7.5</v>
          </cell>
          <cell r="F87">
            <v>34</v>
          </cell>
          <cell r="G87">
            <v>12.62</v>
          </cell>
          <cell r="H87">
            <v>13.54</v>
          </cell>
          <cell r="I87">
            <v>34.97</v>
          </cell>
          <cell r="J87">
            <v>82.87</v>
          </cell>
          <cell r="K87">
            <v>5.59</v>
          </cell>
          <cell r="L87">
            <v>5.13</v>
          </cell>
          <cell r="M87">
            <v>2.64</v>
          </cell>
          <cell r="N87">
            <v>0.47</v>
          </cell>
          <cell r="O87">
            <v>13.87</v>
          </cell>
          <cell r="P87">
            <v>0.38</v>
          </cell>
          <cell r="Q87">
            <v>1.01</v>
          </cell>
          <cell r="R87">
            <v>7.05</v>
          </cell>
        </row>
        <row r="88">
          <cell r="E88">
            <v>7.6</v>
          </cell>
          <cell r="F88">
            <v>34.4</v>
          </cell>
          <cell r="G88">
            <v>12.74</v>
          </cell>
          <cell r="H88">
            <v>13.8</v>
          </cell>
          <cell r="I88">
            <v>35.840000000000003</v>
          </cell>
          <cell r="J88">
            <v>85.07</v>
          </cell>
          <cell r="K88">
            <v>5.66</v>
          </cell>
          <cell r="L88">
            <v>5.2</v>
          </cell>
          <cell r="M88">
            <v>2.64</v>
          </cell>
          <cell r="N88">
            <v>0.47</v>
          </cell>
          <cell r="O88">
            <v>14.1</v>
          </cell>
          <cell r="P88">
            <v>0.38</v>
          </cell>
          <cell r="Q88">
            <v>1.01</v>
          </cell>
          <cell r="R88">
            <v>7.15</v>
          </cell>
        </row>
        <row r="89">
          <cell r="E89">
            <v>7.7</v>
          </cell>
          <cell r="F89">
            <v>34.799999999999997</v>
          </cell>
          <cell r="G89">
            <v>12.86</v>
          </cell>
          <cell r="H89">
            <v>14.11</v>
          </cell>
          <cell r="I89">
            <v>36.729999999999997</v>
          </cell>
          <cell r="J89">
            <v>87.28</v>
          </cell>
          <cell r="K89">
            <v>5.73</v>
          </cell>
          <cell r="L89">
            <v>5.27</v>
          </cell>
          <cell r="M89">
            <v>2.64</v>
          </cell>
          <cell r="N89">
            <v>0.47</v>
          </cell>
          <cell r="O89">
            <v>14.34</v>
          </cell>
          <cell r="P89">
            <v>0.38</v>
          </cell>
          <cell r="Q89">
            <v>1.01</v>
          </cell>
          <cell r="R89">
            <v>7.25</v>
          </cell>
        </row>
        <row r="90">
          <cell r="E90">
            <v>7.8</v>
          </cell>
          <cell r="F90">
            <v>35.200000000000003</v>
          </cell>
          <cell r="G90">
            <v>12.98</v>
          </cell>
          <cell r="H90">
            <v>14.41</v>
          </cell>
          <cell r="I90">
            <v>37.619999999999997</v>
          </cell>
          <cell r="J90">
            <v>89.56</v>
          </cell>
          <cell r="K90">
            <v>5.79</v>
          </cell>
          <cell r="L90">
            <v>5.33</v>
          </cell>
          <cell r="M90">
            <v>2.64</v>
          </cell>
          <cell r="N90">
            <v>0.47</v>
          </cell>
          <cell r="O90">
            <v>14.57</v>
          </cell>
          <cell r="P90">
            <v>0.38</v>
          </cell>
          <cell r="Q90">
            <v>1.01</v>
          </cell>
          <cell r="R90">
            <v>7.35</v>
          </cell>
        </row>
        <row r="91">
          <cell r="E91">
            <v>7.9</v>
          </cell>
          <cell r="F91">
            <v>35.6</v>
          </cell>
          <cell r="G91">
            <v>13.1</v>
          </cell>
          <cell r="H91">
            <v>14.72</v>
          </cell>
          <cell r="I91">
            <v>38.53</v>
          </cell>
          <cell r="J91">
            <v>91.83</v>
          </cell>
          <cell r="K91">
            <v>5.86</v>
          </cell>
          <cell r="L91">
            <v>5.4</v>
          </cell>
          <cell r="M91">
            <v>2.64</v>
          </cell>
          <cell r="N91">
            <v>0.47</v>
          </cell>
          <cell r="O91">
            <v>14.81</v>
          </cell>
          <cell r="P91">
            <v>0.38</v>
          </cell>
          <cell r="Q91">
            <v>1.01</v>
          </cell>
          <cell r="R91">
            <v>7.45</v>
          </cell>
        </row>
        <row r="92">
          <cell r="E92">
            <v>8</v>
          </cell>
          <cell r="F92">
            <v>36</v>
          </cell>
          <cell r="G92">
            <v>13.22</v>
          </cell>
          <cell r="H92">
            <v>15.03</v>
          </cell>
          <cell r="I92">
            <v>39.44</v>
          </cell>
          <cell r="J92">
            <v>94.15</v>
          </cell>
          <cell r="K92">
            <v>5.93</v>
          </cell>
          <cell r="L92">
            <v>5.47</v>
          </cell>
          <cell r="M92">
            <v>2.64</v>
          </cell>
          <cell r="N92">
            <v>0.47</v>
          </cell>
          <cell r="O92">
            <v>15.04</v>
          </cell>
          <cell r="P92">
            <v>0.38</v>
          </cell>
          <cell r="Q92">
            <v>1.01</v>
          </cell>
          <cell r="R92">
            <v>7.55</v>
          </cell>
        </row>
        <row r="93">
          <cell r="E93">
            <v>8.1</v>
          </cell>
          <cell r="F93">
            <v>36.4</v>
          </cell>
          <cell r="G93">
            <v>13.34</v>
          </cell>
          <cell r="H93">
            <v>15.35</v>
          </cell>
          <cell r="I93">
            <v>40.369999999999997</v>
          </cell>
          <cell r="J93">
            <v>96.48</v>
          </cell>
          <cell r="K93">
            <v>6</v>
          </cell>
          <cell r="L93">
            <v>5.54</v>
          </cell>
          <cell r="M93">
            <v>2.64</v>
          </cell>
          <cell r="N93">
            <v>0.47</v>
          </cell>
          <cell r="O93">
            <v>15.28</v>
          </cell>
          <cell r="P93">
            <v>0.38</v>
          </cell>
          <cell r="Q93">
            <v>1.01</v>
          </cell>
          <cell r="R93">
            <v>7.65</v>
          </cell>
        </row>
        <row r="94">
          <cell r="E94">
            <v>8.1999999999999993</v>
          </cell>
          <cell r="F94">
            <v>36.799999999999997</v>
          </cell>
          <cell r="G94">
            <v>13.46</v>
          </cell>
          <cell r="H94">
            <v>15.66</v>
          </cell>
          <cell r="I94">
            <v>41.3</v>
          </cell>
          <cell r="J94">
            <v>98.88</v>
          </cell>
          <cell r="K94">
            <v>6.06</v>
          </cell>
          <cell r="L94">
            <v>5.6</v>
          </cell>
          <cell r="M94">
            <v>2.64</v>
          </cell>
          <cell r="N94">
            <v>0.47</v>
          </cell>
          <cell r="O94">
            <v>15.51</v>
          </cell>
          <cell r="P94">
            <v>0.38</v>
          </cell>
          <cell r="Q94">
            <v>1.01</v>
          </cell>
          <cell r="R94">
            <v>7.75</v>
          </cell>
        </row>
        <row r="95">
          <cell r="E95">
            <v>8.3000000000000007</v>
          </cell>
          <cell r="F95">
            <v>37.200000000000003</v>
          </cell>
          <cell r="G95">
            <v>13.58</v>
          </cell>
          <cell r="H95">
            <v>15.98</v>
          </cell>
          <cell r="I95">
            <v>42.25</v>
          </cell>
          <cell r="J95">
            <v>101.27</v>
          </cell>
          <cell r="K95">
            <v>6.13</v>
          </cell>
          <cell r="L95">
            <v>5.67</v>
          </cell>
          <cell r="M95">
            <v>2.64</v>
          </cell>
          <cell r="N95">
            <v>0.47</v>
          </cell>
          <cell r="O95">
            <v>15.75</v>
          </cell>
          <cell r="P95">
            <v>0.38</v>
          </cell>
          <cell r="Q95">
            <v>1.01</v>
          </cell>
          <cell r="R95">
            <v>7.85</v>
          </cell>
        </row>
        <row r="96">
          <cell r="E96">
            <v>8.4</v>
          </cell>
          <cell r="F96">
            <v>37.6</v>
          </cell>
          <cell r="G96">
            <v>13.7</v>
          </cell>
          <cell r="H96">
            <v>16.3</v>
          </cell>
          <cell r="I96">
            <v>43.2</v>
          </cell>
          <cell r="J96">
            <v>103.71</v>
          </cell>
          <cell r="K96">
            <v>6.2</v>
          </cell>
          <cell r="L96">
            <v>5.74</v>
          </cell>
          <cell r="M96">
            <v>2.64</v>
          </cell>
          <cell r="N96">
            <v>0.47</v>
          </cell>
          <cell r="O96">
            <v>15.98</v>
          </cell>
          <cell r="P96">
            <v>0.38</v>
          </cell>
          <cell r="Q96">
            <v>1.01</v>
          </cell>
          <cell r="R96">
            <v>7.95</v>
          </cell>
        </row>
        <row r="97">
          <cell r="E97">
            <v>8.5</v>
          </cell>
          <cell r="F97">
            <v>38</v>
          </cell>
          <cell r="G97">
            <v>13.82</v>
          </cell>
          <cell r="H97">
            <v>16.63</v>
          </cell>
          <cell r="I97">
            <v>44.17</v>
          </cell>
          <cell r="J97">
            <v>106.18</v>
          </cell>
          <cell r="K97">
            <v>6.26</v>
          </cell>
          <cell r="L97">
            <v>5.8</v>
          </cell>
          <cell r="M97">
            <v>2.64</v>
          </cell>
          <cell r="N97">
            <v>0.47</v>
          </cell>
          <cell r="O97">
            <v>16.22</v>
          </cell>
          <cell r="P97">
            <v>0.38</v>
          </cell>
          <cell r="Q97">
            <v>1.01</v>
          </cell>
          <cell r="R97">
            <v>8.0500000000000007</v>
          </cell>
        </row>
        <row r="98">
          <cell r="E98">
            <v>8.6</v>
          </cell>
          <cell r="F98">
            <v>38.4</v>
          </cell>
          <cell r="G98">
            <v>13.94</v>
          </cell>
          <cell r="H98">
            <v>16.95</v>
          </cell>
          <cell r="I98">
            <v>45.15</v>
          </cell>
          <cell r="J98">
            <v>108.67</v>
          </cell>
          <cell r="K98">
            <v>6.33</v>
          </cell>
          <cell r="L98">
            <v>5.84</v>
          </cell>
          <cell r="M98">
            <v>2.64</v>
          </cell>
          <cell r="N98">
            <v>0.47</v>
          </cell>
          <cell r="O98">
            <v>16.45</v>
          </cell>
          <cell r="P98">
            <v>0.38</v>
          </cell>
          <cell r="Q98">
            <v>1.01</v>
          </cell>
          <cell r="R98">
            <v>8.15</v>
          </cell>
        </row>
        <row r="99">
          <cell r="E99">
            <v>8.6999999999999993</v>
          </cell>
          <cell r="F99">
            <v>38.799999999999997</v>
          </cell>
          <cell r="G99">
            <v>14.06</v>
          </cell>
          <cell r="H99">
            <v>17.25</v>
          </cell>
          <cell r="I99">
            <v>46.13</v>
          </cell>
          <cell r="J99">
            <v>111.19</v>
          </cell>
          <cell r="K99">
            <v>6.4</v>
          </cell>
          <cell r="L99">
            <v>5.94</v>
          </cell>
          <cell r="M99">
            <v>2.64</v>
          </cell>
          <cell r="N99">
            <v>0.47</v>
          </cell>
          <cell r="O99">
            <v>16.690000000000001</v>
          </cell>
          <cell r="P99">
            <v>0.38</v>
          </cell>
          <cell r="Q99">
            <v>1.01</v>
          </cell>
          <cell r="R99">
            <v>8.25</v>
          </cell>
        </row>
        <row r="100">
          <cell r="E100">
            <v>8.8000000000000007</v>
          </cell>
          <cell r="F100">
            <v>39.200000000000003</v>
          </cell>
          <cell r="G100">
            <v>14.18</v>
          </cell>
          <cell r="H100">
            <v>17.61</v>
          </cell>
          <cell r="I100">
            <v>47.12</v>
          </cell>
          <cell r="J100">
            <v>113.69</v>
          </cell>
          <cell r="K100">
            <v>6.46</v>
          </cell>
          <cell r="L100">
            <v>6</v>
          </cell>
          <cell r="M100">
            <v>2.64</v>
          </cell>
          <cell r="N100">
            <v>0.47</v>
          </cell>
          <cell r="O100">
            <v>16.920000000000002</v>
          </cell>
          <cell r="P100">
            <v>0.38</v>
          </cell>
          <cell r="Q100">
            <v>1.01</v>
          </cell>
          <cell r="R100">
            <v>8.35</v>
          </cell>
        </row>
        <row r="101">
          <cell r="E101">
            <v>8.9</v>
          </cell>
          <cell r="F101">
            <v>39.6</v>
          </cell>
          <cell r="G101">
            <v>14.3</v>
          </cell>
          <cell r="H101">
            <v>17.95</v>
          </cell>
          <cell r="I101">
            <v>48.13</v>
          </cell>
          <cell r="J101">
            <v>116.34</v>
          </cell>
          <cell r="K101">
            <v>6.53</v>
          </cell>
          <cell r="L101">
            <v>6.07</v>
          </cell>
          <cell r="M101">
            <v>2.64</v>
          </cell>
          <cell r="N101">
            <v>0.47</v>
          </cell>
          <cell r="O101">
            <v>17.16</v>
          </cell>
          <cell r="P101">
            <v>0.38</v>
          </cell>
          <cell r="Q101">
            <v>1.01</v>
          </cell>
          <cell r="R101">
            <v>8.4499999999999993</v>
          </cell>
        </row>
        <row r="102">
          <cell r="E102">
            <v>9</v>
          </cell>
          <cell r="F102">
            <v>40</v>
          </cell>
          <cell r="G102">
            <v>14.42</v>
          </cell>
          <cell r="H102">
            <v>18.28</v>
          </cell>
          <cell r="I102">
            <v>49.14</v>
          </cell>
          <cell r="J102">
            <v>18.96</v>
          </cell>
          <cell r="K102">
            <v>6.6</v>
          </cell>
          <cell r="L102">
            <v>6.14</v>
          </cell>
          <cell r="M102">
            <v>2.64</v>
          </cell>
          <cell r="N102">
            <v>0.47</v>
          </cell>
          <cell r="O102">
            <v>17.39</v>
          </cell>
          <cell r="P102">
            <v>0.38</v>
          </cell>
          <cell r="Q102">
            <v>1.01</v>
          </cell>
          <cell r="R102">
            <v>8.5500000000000007</v>
          </cell>
        </row>
        <row r="103">
          <cell r="E103">
            <v>9.1</v>
          </cell>
          <cell r="F103">
            <v>40.4</v>
          </cell>
          <cell r="G103">
            <v>14.54</v>
          </cell>
          <cell r="H103">
            <v>18.64</v>
          </cell>
          <cell r="I103">
            <v>50.17</v>
          </cell>
          <cell r="J103">
            <v>121.59</v>
          </cell>
          <cell r="K103">
            <v>6.67</v>
          </cell>
          <cell r="L103">
            <v>6.21</v>
          </cell>
          <cell r="M103">
            <v>2.64</v>
          </cell>
          <cell r="N103">
            <v>0.47</v>
          </cell>
          <cell r="O103">
            <v>17.63</v>
          </cell>
          <cell r="P103">
            <v>0.38</v>
          </cell>
          <cell r="Q103">
            <v>1.01</v>
          </cell>
          <cell r="R103">
            <v>8.65</v>
          </cell>
        </row>
        <row r="104">
          <cell r="E104">
            <v>9.1999999999999993</v>
          </cell>
          <cell r="F104">
            <v>40.799999999999997</v>
          </cell>
          <cell r="G104">
            <v>14.66</v>
          </cell>
          <cell r="H104">
            <v>18.96</v>
          </cell>
          <cell r="I104">
            <v>51.2</v>
          </cell>
          <cell r="J104">
            <v>124.29</v>
          </cell>
          <cell r="K104">
            <v>6.73</v>
          </cell>
          <cell r="L104">
            <v>6.27</v>
          </cell>
          <cell r="M104">
            <v>2.64</v>
          </cell>
          <cell r="N104">
            <v>0.47</v>
          </cell>
          <cell r="O104">
            <v>17.86</v>
          </cell>
          <cell r="P104">
            <v>0.38</v>
          </cell>
          <cell r="Q104">
            <v>1.01</v>
          </cell>
          <cell r="R104">
            <v>8.7499999999999893</v>
          </cell>
        </row>
        <row r="105">
          <cell r="E105">
            <v>9.3000000000000007</v>
          </cell>
          <cell r="F105">
            <v>41.2</v>
          </cell>
          <cell r="G105">
            <v>14.78</v>
          </cell>
          <cell r="H105">
            <v>19.309999999999999</v>
          </cell>
          <cell r="I105">
            <v>52.25</v>
          </cell>
          <cell r="J105">
            <v>126.98</v>
          </cell>
          <cell r="K105">
            <v>6.8</v>
          </cell>
          <cell r="L105">
            <v>6.34</v>
          </cell>
          <cell r="M105">
            <v>2.64</v>
          </cell>
          <cell r="N105">
            <v>0.47</v>
          </cell>
          <cell r="O105">
            <v>18.100000000000001</v>
          </cell>
          <cell r="P105">
            <v>0.38</v>
          </cell>
          <cell r="Q105">
            <v>1.01</v>
          </cell>
          <cell r="R105">
            <v>8.8499999999999908</v>
          </cell>
        </row>
        <row r="106">
          <cell r="E106">
            <v>9.4</v>
          </cell>
          <cell r="F106">
            <v>41.6</v>
          </cell>
          <cell r="G106">
            <v>14.9</v>
          </cell>
          <cell r="H106">
            <v>19.649999999999999</v>
          </cell>
          <cell r="I106">
            <v>53.3</v>
          </cell>
          <cell r="J106">
            <v>129.72</v>
          </cell>
          <cell r="K106">
            <v>6.87</v>
          </cell>
          <cell r="L106">
            <v>6.41</v>
          </cell>
          <cell r="M106">
            <v>2.64</v>
          </cell>
          <cell r="N106">
            <v>0.47</v>
          </cell>
          <cell r="O106">
            <v>18.329999999999998</v>
          </cell>
          <cell r="P106">
            <v>0.38</v>
          </cell>
          <cell r="Q106">
            <v>1.01</v>
          </cell>
          <cell r="R106">
            <v>8.9499999999999904</v>
          </cell>
        </row>
        <row r="107">
          <cell r="E107">
            <v>9.5</v>
          </cell>
          <cell r="F107">
            <v>42</v>
          </cell>
          <cell r="G107">
            <v>15.02</v>
          </cell>
          <cell r="H107">
            <v>20.2</v>
          </cell>
          <cell r="I107">
            <v>54.37</v>
          </cell>
          <cell r="J107">
            <v>132.49</v>
          </cell>
          <cell r="K107">
            <v>6.93</v>
          </cell>
          <cell r="L107">
            <v>6.47</v>
          </cell>
          <cell r="M107">
            <v>2.64</v>
          </cell>
          <cell r="N107">
            <v>0.47</v>
          </cell>
          <cell r="O107">
            <v>18.57</v>
          </cell>
          <cell r="P107">
            <v>0.38</v>
          </cell>
          <cell r="Q107">
            <v>1.01</v>
          </cell>
          <cell r="R107">
            <v>9.0499999999999901</v>
          </cell>
        </row>
        <row r="108">
          <cell r="E108">
            <v>9.6</v>
          </cell>
          <cell r="F108">
            <v>42.4</v>
          </cell>
          <cell r="G108">
            <v>15.14</v>
          </cell>
          <cell r="H108">
            <v>20.350000000000001</v>
          </cell>
          <cell r="I108">
            <v>55.44</v>
          </cell>
          <cell r="J108">
            <v>135.29</v>
          </cell>
          <cell r="K108">
            <v>7</v>
          </cell>
          <cell r="L108">
            <v>6.54</v>
          </cell>
          <cell r="M108">
            <v>2.64</v>
          </cell>
          <cell r="N108">
            <v>0.47</v>
          </cell>
          <cell r="O108">
            <v>18.8</v>
          </cell>
          <cell r="P108">
            <v>0.38</v>
          </cell>
          <cell r="Q108">
            <v>1.01</v>
          </cell>
          <cell r="R108">
            <v>9.1499999999999897</v>
          </cell>
        </row>
        <row r="109">
          <cell r="E109">
            <v>9.6999999999999993</v>
          </cell>
          <cell r="F109">
            <v>42.8</v>
          </cell>
          <cell r="G109">
            <v>15.26</v>
          </cell>
          <cell r="H109">
            <v>20.71</v>
          </cell>
          <cell r="I109">
            <v>56.53</v>
          </cell>
          <cell r="J109">
            <v>138.1</v>
          </cell>
          <cell r="K109">
            <v>7.07</v>
          </cell>
          <cell r="L109">
            <v>6.61</v>
          </cell>
          <cell r="M109">
            <v>2.64</v>
          </cell>
          <cell r="N109">
            <v>0.47</v>
          </cell>
          <cell r="O109">
            <v>19.04</v>
          </cell>
          <cell r="P109">
            <v>0.38</v>
          </cell>
          <cell r="Q109">
            <v>1.01</v>
          </cell>
          <cell r="R109">
            <v>9.2499999999999893</v>
          </cell>
        </row>
        <row r="110">
          <cell r="E110">
            <v>9.8000000000000007</v>
          </cell>
          <cell r="F110">
            <v>43.2</v>
          </cell>
          <cell r="G110">
            <v>15.38</v>
          </cell>
          <cell r="H110">
            <v>21.06</v>
          </cell>
          <cell r="I110">
            <v>57.62</v>
          </cell>
          <cell r="J110">
            <v>140.96</v>
          </cell>
          <cell r="K110">
            <v>7.14</v>
          </cell>
          <cell r="L110">
            <v>6.68</v>
          </cell>
          <cell r="M110">
            <v>2.64</v>
          </cell>
          <cell r="N110">
            <v>0.47</v>
          </cell>
          <cell r="O110">
            <v>19.27</v>
          </cell>
          <cell r="P110">
            <v>0.38</v>
          </cell>
          <cell r="Q110">
            <v>1.01</v>
          </cell>
          <cell r="R110">
            <v>9.3499999999999908</v>
          </cell>
        </row>
        <row r="111">
          <cell r="E111">
            <v>9.9</v>
          </cell>
          <cell r="F111">
            <v>43.6</v>
          </cell>
          <cell r="G111">
            <v>15.5</v>
          </cell>
          <cell r="H111">
            <v>21.42</v>
          </cell>
          <cell r="I111">
            <v>58.73</v>
          </cell>
          <cell r="J111">
            <v>143.85</v>
          </cell>
          <cell r="K111">
            <v>7.2</v>
          </cell>
          <cell r="L111">
            <v>6.74</v>
          </cell>
          <cell r="M111">
            <v>2.64</v>
          </cell>
          <cell r="N111">
            <v>0.47</v>
          </cell>
          <cell r="O111">
            <v>19.510000000000002</v>
          </cell>
          <cell r="P111">
            <v>0.38</v>
          </cell>
          <cell r="Q111">
            <v>1.01</v>
          </cell>
          <cell r="R111">
            <v>9.4499999999999904</v>
          </cell>
        </row>
        <row r="112">
          <cell r="E112">
            <v>10</v>
          </cell>
          <cell r="F112">
            <v>44</v>
          </cell>
          <cell r="G112">
            <v>15.62</v>
          </cell>
          <cell r="H112">
            <v>21.78</v>
          </cell>
          <cell r="I112">
            <v>59.84</v>
          </cell>
          <cell r="J112">
            <v>146.77000000000001</v>
          </cell>
          <cell r="K112">
            <v>7.27</v>
          </cell>
          <cell r="L112">
            <v>6.81</v>
          </cell>
          <cell r="M112">
            <v>2.64</v>
          </cell>
          <cell r="N112">
            <v>0.47</v>
          </cell>
          <cell r="O112">
            <v>19.739999999999998</v>
          </cell>
          <cell r="P112">
            <v>0.38</v>
          </cell>
          <cell r="Q112">
            <v>1.01</v>
          </cell>
          <cell r="R112">
            <v>9.5499999999999901</v>
          </cell>
        </row>
        <row r="113">
          <cell r="E113">
            <v>10.1</v>
          </cell>
          <cell r="F113">
            <v>44.4</v>
          </cell>
          <cell r="G113">
            <v>15.74</v>
          </cell>
          <cell r="H113">
            <v>22.15</v>
          </cell>
          <cell r="I113">
            <v>60.97</v>
          </cell>
          <cell r="J113">
            <v>149.69999999999999</v>
          </cell>
          <cell r="K113">
            <v>7.34</v>
          </cell>
          <cell r="L113">
            <v>6.88</v>
          </cell>
          <cell r="M113">
            <v>2.64</v>
          </cell>
          <cell r="N113">
            <v>0.47</v>
          </cell>
          <cell r="O113">
            <v>19.98</v>
          </cell>
          <cell r="P113">
            <v>0.38</v>
          </cell>
          <cell r="Q113">
            <v>1.01</v>
          </cell>
          <cell r="R113">
            <v>9.6499999999999897</v>
          </cell>
        </row>
        <row r="114">
          <cell r="E114">
            <v>10.199999999999999</v>
          </cell>
          <cell r="F114">
            <v>44.8</v>
          </cell>
          <cell r="G114">
            <v>15.86</v>
          </cell>
          <cell r="H114">
            <v>22.51</v>
          </cell>
          <cell r="I114">
            <v>62.1</v>
          </cell>
          <cell r="J114">
            <v>152.69999999999999</v>
          </cell>
          <cell r="K114">
            <v>7.4</v>
          </cell>
          <cell r="L114">
            <v>6.94</v>
          </cell>
          <cell r="M114">
            <v>2.64</v>
          </cell>
          <cell r="N114">
            <v>0.47</v>
          </cell>
          <cell r="O114">
            <v>20.21</v>
          </cell>
          <cell r="P114">
            <v>0.38</v>
          </cell>
          <cell r="Q114">
            <v>1.01</v>
          </cell>
          <cell r="R114">
            <v>9.7499999999999893</v>
          </cell>
        </row>
        <row r="115">
          <cell r="E115">
            <v>10.3</v>
          </cell>
          <cell r="F115">
            <v>45.2</v>
          </cell>
          <cell r="G115">
            <v>15.98</v>
          </cell>
          <cell r="H115">
            <v>22.88</v>
          </cell>
          <cell r="I115">
            <v>63.25</v>
          </cell>
          <cell r="J115">
            <v>155.69</v>
          </cell>
          <cell r="K115">
            <v>7.47</v>
          </cell>
          <cell r="L115">
            <v>7.01</v>
          </cell>
          <cell r="M115">
            <v>2.64</v>
          </cell>
          <cell r="N115">
            <v>0.47</v>
          </cell>
          <cell r="O115">
            <v>20.45</v>
          </cell>
          <cell r="P115">
            <v>0.38</v>
          </cell>
          <cell r="Q115">
            <v>1.01</v>
          </cell>
          <cell r="R115">
            <v>9.8499999999999908</v>
          </cell>
        </row>
        <row r="116">
          <cell r="E116">
            <v>10.4</v>
          </cell>
          <cell r="F116">
            <v>45.6</v>
          </cell>
          <cell r="G116">
            <v>16.100000000000001</v>
          </cell>
          <cell r="H116">
            <v>23.25</v>
          </cell>
          <cell r="I116">
            <v>64.400000000000006</v>
          </cell>
          <cell r="J116">
            <v>158.72999999999999</v>
          </cell>
          <cell r="K116">
            <v>7.54</v>
          </cell>
          <cell r="L116">
            <v>7.08</v>
          </cell>
          <cell r="M116">
            <v>2.64</v>
          </cell>
          <cell r="N116">
            <v>0.47</v>
          </cell>
          <cell r="O116">
            <v>20.68</v>
          </cell>
          <cell r="P116">
            <v>0.38</v>
          </cell>
          <cell r="Q116">
            <v>1.01</v>
          </cell>
          <cell r="R116">
            <v>9.9499999999999904</v>
          </cell>
        </row>
        <row r="117">
          <cell r="E117">
            <v>10.5</v>
          </cell>
          <cell r="F117">
            <v>45.7</v>
          </cell>
          <cell r="G117">
            <v>16.13</v>
          </cell>
          <cell r="H117">
            <v>23.63</v>
          </cell>
          <cell r="I117">
            <v>65.67</v>
          </cell>
          <cell r="J117">
            <v>161.29</v>
          </cell>
          <cell r="K117">
            <v>7.6</v>
          </cell>
          <cell r="L117">
            <v>7.15</v>
          </cell>
          <cell r="M117">
            <v>3.75</v>
          </cell>
          <cell r="N117">
            <v>0.47</v>
          </cell>
          <cell r="O117">
            <v>20.11</v>
          </cell>
          <cell r="P117">
            <v>0.38</v>
          </cell>
          <cell r="Q117">
            <v>1.01</v>
          </cell>
          <cell r="R117">
            <v>9.9</v>
          </cell>
        </row>
        <row r="118">
          <cell r="E118">
            <v>10.6</v>
          </cell>
          <cell r="F118">
            <v>46.3</v>
          </cell>
          <cell r="G118">
            <v>16.309999999999999</v>
          </cell>
          <cell r="H118">
            <v>24</v>
          </cell>
          <cell r="I118">
            <v>66.739999999999995</v>
          </cell>
          <cell r="J118">
            <v>164.55</v>
          </cell>
          <cell r="K118">
            <v>7.72</v>
          </cell>
          <cell r="L118">
            <v>7.26</v>
          </cell>
          <cell r="M118">
            <v>3.75</v>
          </cell>
          <cell r="N118">
            <v>0.47</v>
          </cell>
          <cell r="O118">
            <v>20.34</v>
          </cell>
          <cell r="P118">
            <v>0.38</v>
          </cell>
          <cell r="Q118">
            <v>1.01</v>
          </cell>
          <cell r="R118">
            <v>10</v>
          </cell>
        </row>
        <row r="119">
          <cell r="E119">
            <v>10.7</v>
          </cell>
          <cell r="F119">
            <v>46.75</v>
          </cell>
          <cell r="G119">
            <v>16.45</v>
          </cell>
          <cell r="H119">
            <v>24.38</v>
          </cell>
          <cell r="I119">
            <v>67.930000000000007</v>
          </cell>
          <cell r="J119">
            <v>167.67</v>
          </cell>
          <cell r="K119">
            <v>7.8</v>
          </cell>
          <cell r="L119">
            <v>7.34</v>
          </cell>
          <cell r="M119">
            <v>3.75</v>
          </cell>
          <cell r="N119">
            <v>0.47</v>
          </cell>
          <cell r="O119">
            <v>20.58</v>
          </cell>
          <cell r="P119">
            <v>0.38</v>
          </cell>
          <cell r="Q119">
            <v>1.01</v>
          </cell>
          <cell r="R119">
            <v>10.1</v>
          </cell>
        </row>
        <row r="120">
          <cell r="E120">
            <v>10.8</v>
          </cell>
          <cell r="F120">
            <v>47.2</v>
          </cell>
          <cell r="G120">
            <v>16.579999999999998</v>
          </cell>
          <cell r="H120">
            <v>24.76</v>
          </cell>
          <cell r="I120">
            <v>69.12</v>
          </cell>
          <cell r="J120">
            <v>170.84</v>
          </cell>
          <cell r="K120">
            <v>7.88</v>
          </cell>
          <cell r="L120">
            <v>7.43</v>
          </cell>
          <cell r="M120">
            <v>3.75</v>
          </cell>
          <cell r="N120">
            <v>0.47</v>
          </cell>
          <cell r="O120">
            <v>20.81</v>
          </cell>
          <cell r="P120">
            <v>0.38</v>
          </cell>
          <cell r="Q120">
            <v>1.01</v>
          </cell>
          <cell r="R120">
            <v>10.199999999999999</v>
          </cell>
        </row>
        <row r="121">
          <cell r="E121">
            <v>10.9</v>
          </cell>
          <cell r="F121">
            <v>47.65</v>
          </cell>
          <cell r="G121">
            <v>16.72</v>
          </cell>
          <cell r="H121">
            <v>25.15</v>
          </cell>
          <cell r="I121">
            <v>70.33</v>
          </cell>
          <cell r="J121">
            <v>174.02</v>
          </cell>
          <cell r="K121">
            <v>7.97</v>
          </cell>
          <cell r="L121">
            <v>7.51</v>
          </cell>
          <cell r="M121">
            <v>3.75</v>
          </cell>
          <cell r="N121">
            <v>0.47</v>
          </cell>
          <cell r="O121">
            <v>21.05</v>
          </cell>
          <cell r="P121">
            <v>0.38</v>
          </cell>
          <cell r="Q121">
            <v>1.01</v>
          </cell>
          <cell r="R121">
            <v>10.3</v>
          </cell>
        </row>
        <row r="122">
          <cell r="E122">
            <v>11</v>
          </cell>
          <cell r="F122">
            <v>48.1</v>
          </cell>
          <cell r="G122">
            <v>16.850000000000001</v>
          </cell>
          <cell r="H122">
            <v>25.52</v>
          </cell>
          <cell r="I122">
            <v>71.540000000000006</v>
          </cell>
          <cell r="J122">
            <v>177.26</v>
          </cell>
          <cell r="K122">
            <v>8.0500000000000007</v>
          </cell>
          <cell r="L122">
            <v>7.59</v>
          </cell>
          <cell r="M122">
            <v>3.75</v>
          </cell>
          <cell r="N122">
            <v>0.47</v>
          </cell>
          <cell r="O122">
            <v>21.28</v>
          </cell>
          <cell r="P122">
            <v>0.38</v>
          </cell>
          <cell r="Q122">
            <v>1.01</v>
          </cell>
          <cell r="R122">
            <v>10.4</v>
          </cell>
        </row>
        <row r="123">
          <cell r="E123">
            <v>11.1</v>
          </cell>
          <cell r="F123">
            <v>48.55</v>
          </cell>
          <cell r="G123">
            <v>16.989999999999998</v>
          </cell>
          <cell r="H123">
            <v>25.92</v>
          </cell>
          <cell r="I123">
            <v>72.77</v>
          </cell>
          <cell r="J123">
            <v>180.5</v>
          </cell>
          <cell r="K123">
            <v>8.1300000000000008</v>
          </cell>
          <cell r="L123">
            <v>7.67</v>
          </cell>
          <cell r="M123">
            <v>3.75</v>
          </cell>
          <cell r="N123">
            <v>0.47</v>
          </cell>
          <cell r="O123">
            <v>21.52</v>
          </cell>
          <cell r="P123">
            <v>0.38</v>
          </cell>
          <cell r="Q123">
            <v>1.01</v>
          </cell>
          <cell r="R123">
            <v>10.5</v>
          </cell>
        </row>
        <row r="124">
          <cell r="E124">
            <v>11.2</v>
          </cell>
          <cell r="F124">
            <v>49</v>
          </cell>
          <cell r="G124">
            <v>17.12</v>
          </cell>
          <cell r="H124">
            <v>26.31</v>
          </cell>
          <cell r="I124">
            <v>74</v>
          </cell>
          <cell r="J124">
            <v>183.8</v>
          </cell>
          <cell r="K124">
            <v>8.2100000000000009</v>
          </cell>
          <cell r="L124">
            <v>7.75</v>
          </cell>
          <cell r="M124">
            <v>3.75</v>
          </cell>
          <cell r="N124">
            <v>0.47</v>
          </cell>
          <cell r="O124">
            <v>21.75</v>
          </cell>
          <cell r="P124">
            <v>0.38</v>
          </cell>
          <cell r="Q124">
            <v>1.01</v>
          </cell>
          <cell r="R124">
            <v>10.6</v>
          </cell>
        </row>
        <row r="125">
          <cell r="E125">
            <v>11.3</v>
          </cell>
          <cell r="F125">
            <v>49.45</v>
          </cell>
          <cell r="G125">
            <v>17.25</v>
          </cell>
          <cell r="H125">
            <v>26.71</v>
          </cell>
          <cell r="I125">
            <v>75.25</v>
          </cell>
          <cell r="J125">
            <v>187.11</v>
          </cell>
          <cell r="K125">
            <v>8.2899999999999991</v>
          </cell>
          <cell r="L125">
            <v>7.83</v>
          </cell>
          <cell r="M125">
            <v>3.75</v>
          </cell>
          <cell r="N125">
            <v>0.47</v>
          </cell>
          <cell r="O125">
            <v>21.79</v>
          </cell>
          <cell r="P125">
            <v>0.38</v>
          </cell>
          <cell r="Q125">
            <v>1.01</v>
          </cell>
          <cell r="R125">
            <v>10.7</v>
          </cell>
        </row>
        <row r="126">
          <cell r="E126">
            <v>11.4</v>
          </cell>
          <cell r="F126">
            <v>49.9</v>
          </cell>
          <cell r="G126">
            <v>17.39</v>
          </cell>
          <cell r="H126">
            <v>27.1</v>
          </cell>
          <cell r="I126">
            <v>76.5</v>
          </cell>
          <cell r="J126">
            <v>190.47</v>
          </cell>
          <cell r="K126">
            <v>8.3699999999999992</v>
          </cell>
          <cell r="L126">
            <v>7.91</v>
          </cell>
          <cell r="M126">
            <v>3.75</v>
          </cell>
          <cell r="N126">
            <v>0.47</v>
          </cell>
          <cell r="O126">
            <v>22.22</v>
          </cell>
          <cell r="P126">
            <v>0.38</v>
          </cell>
          <cell r="Q126">
            <v>1.01</v>
          </cell>
          <cell r="R126">
            <v>10.8</v>
          </cell>
        </row>
        <row r="127">
          <cell r="E127">
            <v>11.5</v>
          </cell>
          <cell r="F127">
            <v>50.35</v>
          </cell>
          <cell r="G127">
            <v>17.53</v>
          </cell>
          <cell r="H127">
            <v>27.5</v>
          </cell>
          <cell r="I127">
            <v>77.77</v>
          </cell>
          <cell r="J127">
            <v>193.83</v>
          </cell>
          <cell r="K127">
            <v>8.4499999999999993</v>
          </cell>
          <cell r="L127">
            <v>7.99</v>
          </cell>
          <cell r="M127">
            <v>3.75</v>
          </cell>
          <cell r="N127">
            <v>0.47</v>
          </cell>
          <cell r="O127">
            <v>22.46</v>
          </cell>
          <cell r="P127">
            <v>0.38</v>
          </cell>
          <cell r="Q127">
            <v>1.01</v>
          </cell>
          <cell r="R127">
            <v>10.9</v>
          </cell>
        </row>
        <row r="128">
          <cell r="E128">
            <v>11.6</v>
          </cell>
          <cell r="F128">
            <v>50.8</v>
          </cell>
          <cell r="G128">
            <v>17.66</v>
          </cell>
          <cell r="H128">
            <v>26.9</v>
          </cell>
          <cell r="I128">
            <v>79.040000000000006</v>
          </cell>
          <cell r="J128">
            <v>197.25</v>
          </cell>
          <cell r="K128">
            <v>8.5299999999999994</v>
          </cell>
          <cell r="L128">
            <v>8.07</v>
          </cell>
          <cell r="M128">
            <v>3.75</v>
          </cell>
          <cell r="N128">
            <v>0.47</v>
          </cell>
          <cell r="O128">
            <v>22.69</v>
          </cell>
          <cell r="P128">
            <v>0.38</v>
          </cell>
          <cell r="Q128">
            <v>1.01</v>
          </cell>
          <cell r="R128">
            <v>11</v>
          </cell>
        </row>
        <row r="129">
          <cell r="E129">
            <v>11.7</v>
          </cell>
          <cell r="F129">
            <v>51.25</v>
          </cell>
          <cell r="G129">
            <v>17.8</v>
          </cell>
          <cell r="H129">
            <v>28.31</v>
          </cell>
          <cell r="I129">
            <v>80.33</v>
          </cell>
          <cell r="J129">
            <v>200.68</v>
          </cell>
          <cell r="K129">
            <v>8.61</v>
          </cell>
          <cell r="L129">
            <v>8.15</v>
          </cell>
          <cell r="M129">
            <v>3.75</v>
          </cell>
          <cell r="N129">
            <v>0.47</v>
          </cell>
          <cell r="O129">
            <v>22.93</v>
          </cell>
          <cell r="P129">
            <v>0.38</v>
          </cell>
          <cell r="Q129">
            <v>1.01</v>
          </cell>
          <cell r="R129">
            <v>11.1</v>
          </cell>
        </row>
        <row r="130">
          <cell r="E130">
            <v>11.8</v>
          </cell>
          <cell r="F130">
            <v>51.7</v>
          </cell>
          <cell r="G130">
            <v>17.93</v>
          </cell>
          <cell r="H130">
            <v>28.71</v>
          </cell>
          <cell r="I130">
            <v>81.62</v>
          </cell>
          <cell r="J130">
            <v>204.19</v>
          </cell>
          <cell r="K130">
            <v>8.69</v>
          </cell>
          <cell r="L130">
            <v>8.23</v>
          </cell>
          <cell r="M130">
            <v>3.75</v>
          </cell>
          <cell r="N130">
            <v>0.47</v>
          </cell>
          <cell r="O130">
            <v>23.16</v>
          </cell>
          <cell r="P130">
            <v>0.38</v>
          </cell>
          <cell r="Q130">
            <v>1.01</v>
          </cell>
          <cell r="R130">
            <v>11.2</v>
          </cell>
        </row>
        <row r="131">
          <cell r="E131">
            <v>11.9</v>
          </cell>
          <cell r="F131">
            <v>52.15</v>
          </cell>
          <cell r="G131">
            <v>18.07</v>
          </cell>
          <cell r="H131">
            <v>29.12</v>
          </cell>
          <cell r="I131">
            <v>82.93</v>
          </cell>
          <cell r="J131">
            <v>207.73</v>
          </cell>
          <cell r="K131">
            <v>8.77</v>
          </cell>
          <cell r="L131">
            <v>7.31</v>
          </cell>
          <cell r="M131">
            <v>3.75</v>
          </cell>
          <cell r="N131">
            <v>0.47</v>
          </cell>
          <cell r="O131">
            <v>23.4</v>
          </cell>
          <cell r="P131">
            <v>0.38</v>
          </cell>
          <cell r="Q131">
            <v>1.01</v>
          </cell>
          <cell r="R131">
            <v>11.3</v>
          </cell>
        </row>
        <row r="132">
          <cell r="E132">
            <v>12</v>
          </cell>
          <cell r="F132">
            <v>52.6</v>
          </cell>
          <cell r="G132">
            <v>18.2</v>
          </cell>
          <cell r="H132">
            <v>29.53</v>
          </cell>
          <cell r="I132">
            <v>84.24</v>
          </cell>
          <cell r="J132">
            <v>211.22</v>
          </cell>
          <cell r="K132">
            <v>8.85</v>
          </cell>
          <cell r="L132">
            <v>8.39</v>
          </cell>
          <cell r="M132">
            <v>3.75</v>
          </cell>
          <cell r="N132">
            <v>0.47</v>
          </cell>
          <cell r="O132">
            <v>23.63</v>
          </cell>
          <cell r="P132">
            <v>0.38</v>
          </cell>
          <cell r="Q132">
            <v>1.01</v>
          </cell>
          <cell r="R132">
            <v>11.4</v>
          </cell>
        </row>
        <row r="133">
          <cell r="E133">
            <v>12.1</v>
          </cell>
          <cell r="F133">
            <v>53.05</v>
          </cell>
          <cell r="G133">
            <v>18.34</v>
          </cell>
          <cell r="H133">
            <v>29.95</v>
          </cell>
          <cell r="I133">
            <v>85.57</v>
          </cell>
          <cell r="J133">
            <v>214.9</v>
          </cell>
          <cell r="K133">
            <v>8.94</v>
          </cell>
          <cell r="L133">
            <v>8.48</v>
          </cell>
          <cell r="M133">
            <v>3.75</v>
          </cell>
          <cell r="N133">
            <v>0.47</v>
          </cell>
          <cell r="O133">
            <v>23.87</v>
          </cell>
          <cell r="P133">
            <v>0.38</v>
          </cell>
          <cell r="Q133">
            <v>1.01</v>
          </cell>
          <cell r="R133">
            <v>11.5</v>
          </cell>
        </row>
        <row r="134">
          <cell r="E134">
            <v>12.2</v>
          </cell>
          <cell r="F134">
            <v>53.5</v>
          </cell>
          <cell r="G134">
            <v>18.47</v>
          </cell>
          <cell r="H134">
            <v>30.36</v>
          </cell>
          <cell r="I134">
            <v>86.9</v>
          </cell>
          <cell r="J134">
            <v>218.56</v>
          </cell>
          <cell r="K134">
            <v>9.02</v>
          </cell>
          <cell r="L134">
            <v>8.56</v>
          </cell>
          <cell r="M134">
            <v>3.75</v>
          </cell>
          <cell r="N134">
            <v>0.47</v>
          </cell>
          <cell r="O134">
            <v>24.1</v>
          </cell>
          <cell r="P134">
            <v>0.38</v>
          </cell>
          <cell r="Q134">
            <v>1.01</v>
          </cell>
          <cell r="R134">
            <v>11.6</v>
          </cell>
        </row>
        <row r="135">
          <cell r="E135">
            <v>12.3</v>
          </cell>
          <cell r="F135">
            <v>53.95</v>
          </cell>
          <cell r="G135">
            <v>18.61</v>
          </cell>
          <cell r="H135">
            <v>30.78</v>
          </cell>
          <cell r="I135">
            <v>88.25</v>
          </cell>
          <cell r="J135">
            <v>222.23</v>
          </cell>
          <cell r="K135">
            <v>9.1</v>
          </cell>
          <cell r="L135">
            <v>8.64</v>
          </cell>
          <cell r="M135">
            <v>3.75</v>
          </cell>
          <cell r="N135">
            <v>0.47</v>
          </cell>
          <cell r="O135">
            <v>24.34</v>
          </cell>
          <cell r="P135">
            <v>0.38</v>
          </cell>
          <cell r="Q135">
            <v>1.01</v>
          </cell>
          <cell r="R135">
            <v>11.7</v>
          </cell>
        </row>
        <row r="136">
          <cell r="E136">
            <v>12.4</v>
          </cell>
          <cell r="F136">
            <v>54.4</v>
          </cell>
          <cell r="G136">
            <v>18.739999999999998</v>
          </cell>
          <cell r="H136">
            <v>31.2</v>
          </cell>
          <cell r="I136">
            <v>89.6</v>
          </cell>
          <cell r="J136">
            <v>225.96</v>
          </cell>
          <cell r="K136">
            <v>9.18</v>
          </cell>
          <cell r="L136">
            <v>8.7200000000000006</v>
          </cell>
          <cell r="M136">
            <v>3.75</v>
          </cell>
          <cell r="N136">
            <v>0.47</v>
          </cell>
          <cell r="O136">
            <v>24.57</v>
          </cell>
          <cell r="P136">
            <v>0.38</v>
          </cell>
          <cell r="Q136">
            <v>1.01</v>
          </cell>
          <cell r="R136">
            <v>11.8</v>
          </cell>
        </row>
        <row r="137">
          <cell r="E137">
            <v>12.5</v>
          </cell>
          <cell r="F137">
            <v>54.85</v>
          </cell>
          <cell r="G137">
            <v>18.88</v>
          </cell>
          <cell r="H137">
            <v>31.63</v>
          </cell>
          <cell r="I137">
            <v>90.97</v>
          </cell>
          <cell r="J137">
            <v>229.71</v>
          </cell>
          <cell r="K137">
            <v>9.26</v>
          </cell>
          <cell r="L137">
            <v>8.8000000000000007</v>
          </cell>
          <cell r="M137">
            <v>3.75</v>
          </cell>
          <cell r="N137">
            <v>0.47</v>
          </cell>
          <cell r="O137">
            <v>24.81</v>
          </cell>
          <cell r="P137">
            <v>0.38</v>
          </cell>
          <cell r="Q137">
            <v>1.01</v>
          </cell>
          <cell r="R137">
            <v>11.9</v>
          </cell>
        </row>
        <row r="138">
          <cell r="E138">
            <v>12.6</v>
          </cell>
          <cell r="F138">
            <v>55.3</v>
          </cell>
          <cell r="G138">
            <v>19.010000000000002</v>
          </cell>
          <cell r="H138">
            <v>32.049999999999997</v>
          </cell>
          <cell r="I138">
            <v>92.34</v>
          </cell>
          <cell r="J138">
            <v>233.5</v>
          </cell>
          <cell r="K138">
            <v>9.34</v>
          </cell>
          <cell r="L138">
            <v>8.8800000000000008</v>
          </cell>
          <cell r="M138">
            <v>3.75</v>
          </cell>
          <cell r="N138">
            <v>0.47</v>
          </cell>
          <cell r="O138">
            <v>25.04</v>
          </cell>
          <cell r="P138">
            <v>0.38</v>
          </cell>
          <cell r="Q138">
            <v>1.01</v>
          </cell>
          <cell r="R138">
            <v>12</v>
          </cell>
        </row>
        <row r="139">
          <cell r="E139">
            <v>12.7</v>
          </cell>
          <cell r="F139">
            <v>55.75</v>
          </cell>
          <cell r="G139">
            <v>19.149999999999999</v>
          </cell>
          <cell r="H139">
            <v>32.479999999999997</v>
          </cell>
          <cell r="I139">
            <v>93.73</v>
          </cell>
          <cell r="J139">
            <v>237.32</v>
          </cell>
          <cell r="K139">
            <v>9.42</v>
          </cell>
          <cell r="L139">
            <v>8.9600000000000009</v>
          </cell>
          <cell r="M139">
            <v>3.75</v>
          </cell>
          <cell r="N139">
            <v>0.47</v>
          </cell>
          <cell r="O139">
            <v>25.28</v>
          </cell>
          <cell r="P139">
            <v>0.38</v>
          </cell>
          <cell r="Q139">
            <v>1.01</v>
          </cell>
          <cell r="R139">
            <v>12.1</v>
          </cell>
        </row>
        <row r="140">
          <cell r="E140">
            <v>12.8</v>
          </cell>
          <cell r="F140">
            <v>56.2</v>
          </cell>
          <cell r="G140">
            <v>19.28</v>
          </cell>
          <cell r="H140">
            <v>32.909999999999997</v>
          </cell>
          <cell r="I140">
            <v>95.12</v>
          </cell>
          <cell r="J140">
            <v>241.18</v>
          </cell>
          <cell r="K140">
            <v>9.5</v>
          </cell>
          <cell r="L140">
            <v>9.0399999999999991</v>
          </cell>
          <cell r="M140">
            <v>3.75</v>
          </cell>
          <cell r="N140">
            <v>0.47</v>
          </cell>
          <cell r="O140">
            <v>25.51</v>
          </cell>
          <cell r="P140">
            <v>0.38</v>
          </cell>
          <cell r="Q140">
            <v>1.01</v>
          </cell>
          <cell r="R140">
            <v>12.2</v>
          </cell>
        </row>
        <row r="141">
          <cell r="E141">
            <v>12.9</v>
          </cell>
          <cell r="F141">
            <v>56.65</v>
          </cell>
          <cell r="G141">
            <v>19.420000000000002</v>
          </cell>
          <cell r="H141">
            <v>33.35</v>
          </cell>
          <cell r="I141">
            <v>96.53</v>
          </cell>
          <cell r="J141">
            <v>245.07</v>
          </cell>
          <cell r="K141">
            <v>9.58</v>
          </cell>
          <cell r="L141">
            <v>9.1199999999999992</v>
          </cell>
          <cell r="M141">
            <v>3.75</v>
          </cell>
          <cell r="N141">
            <v>0.47</v>
          </cell>
          <cell r="O141">
            <v>25.75</v>
          </cell>
          <cell r="P141">
            <v>0.38</v>
          </cell>
          <cell r="Q141">
            <v>1.01</v>
          </cell>
          <cell r="R141">
            <v>12.3</v>
          </cell>
        </row>
        <row r="142">
          <cell r="E142">
            <v>13</v>
          </cell>
          <cell r="F142">
            <v>57.1</v>
          </cell>
          <cell r="G142">
            <v>19.55</v>
          </cell>
          <cell r="H142">
            <v>33.78</v>
          </cell>
          <cell r="I142">
            <v>97.94</v>
          </cell>
          <cell r="J142">
            <v>249</v>
          </cell>
          <cell r="K142">
            <v>9.66</v>
          </cell>
          <cell r="L142">
            <v>9.1999999999999993</v>
          </cell>
          <cell r="M142">
            <v>3.75</v>
          </cell>
          <cell r="N142">
            <v>0.47</v>
          </cell>
          <cell r="O142">
            <v>25.98</v>
          </cell>
          <cell r="P142">
            <v>0.38</v>
          </cell>
          <cell r="Q142">
            <v>1.01</v>
          </cell>
          <cell r="R142">
            <v>12.4</v>
          </cell>
        </row>
        <row r="143">
          <cell r="E143">
            <v>13.1</v>
          </cell>
          <cell r="F143">
            <v>57.55</v>
          </cell>
          <cell r="G143">
            <v>19.690000000000001</v>
          </cell>
          <cell r="H143">
            <v>34.22</v>
          </cell>
          <cell r="I143">
            <v>99.37</v>
          </cell>
          <cell r="J143">
            <v>252.96</v>
          </cell>
          <cell r="K143">
            <v>9.74</v>
          </cell>
          <cell r="L143">
            <v>9.2799999999999994</v>
          </cell>
          <cell r="M143">
            <v>3.75</v>
          </cell>
          <cell r="N143">
            <v>0.47</v>
          </cell>
          <cell r="O143">
            <v>26.22</v>
          </cell>
          <cell r="P143">
            <v>0.38</v>
          </cell>
          <cell r="Q143">
            <v>1.01</v>
          </cell>
          <cell r="R143">
            <v>12.5</v>
          </cell>
        </row>
        <row r="144">
          <cell r="E144">
            <v>13.2</v>
          </cell>
          <cell r="F144">
            <v>58</v>
          </cell>
          <cell r="G144">
            <v>19.82</v>
          </cell>
          <cell r="H144">
            <v>34.659999999999997</v>
          </cell>
          <cell r="I144">
            <v>100.8</v>
          </cell>
          <cell r="J144">
            <v>256.95999999999998</v>
          </cell>
          <cell r="K144">
            <v>9.82</v>
          </cell>
          <cell r="L144">
            <v>9.36</v>
          </cell>
          <cell r="M144">
            <v>3.75</v>
          </cell>
          <cell r="N144">
            <v>0.47</v>
          </cell>
          <cell r="O144">
            <v>26.45</v>
          </cell>
          <cell r="P144">
            <v>0.38</v>
          </cell>
          <cell r="Q144">
            <v>1.01</v>
          </cell>
          <cell r="R144">
            <v>12.6</v>
          </cell>
        </row>
        <row r="145">
          <cell r="E145">
            <v>13.3</v>
          </cell>
          <cell r="F145">
            <v>58.45</v>
          </cell>
          <cell r="G145">
            <v>19.96</v>
          </cell>
          <cell r="H145">
            <v>35.11</v>
          </cell>
          <cell r="I145">
            <v>102.25</v>
          </cell>
          <cell r="J145">
            <v>260.97000000000003</v>
          </cell>
          <cell r="K145">
            <v>9.91</v>
          </cell>
          <cell r="L145">
            <v>9.4499999999999993</v>
          </cell>
          <cell r="M145">
            <v>3.75</v>
          </cell>
          <cell r="N145">
            <v>0.47</v>
          </cell>
          <cell r="O145">
            <v>26.69</v>
          </cell>
          <cell r="P145">
            <v>0.38</v>
          </cell>
          <cell r="Q145">
            <v>1.01</v>
          </cell>
          <cell r="R145">
            <v>12.7</v>
          </cell>
        </row>
        <row r="146">
          <cell r="E146">
            <v>13.4</v>
          </cell>
          <cell r="F146">
            <v>58.9</v>
          </cell>
          <cell r="G146">
            <v>20.09</v>
          </cell>
          <cell r="H146">
            <v>35.549999999999997</v>
          </cell>
          <cell r="I146">
            <v>103.7</v>
          </cell>
          <cell r="J146">
            <v>265.04000000000002</v>
          </cell>
          <cell r="K146">
            <v>9.99</v>
          </cell>
          <cell r="L146">
            <v>9.5299999999999994</v>
          </cell>
          <cell r="M146">
            <v>3.75</v>
          </cell>
          <cell r="N146">
            <v>0.47</v>
          </cell>
          <cell r="O146">
            <v>26.92</v>
          </cell>
          <cell r="P146">
            <v>0.38</v>
          </cell>
          <cell r="Q146">
            <v>1.01</v>
          </cell>
          <cell r="R146">
            <v>12.8</v>
          </cell>
        </row>
        <row r="147">
          <cell r="E147">
            <v>13.5</v>
          </cell>
          <cell r="F147">
            <v>59.35</v>
          </cell>
          <cell r="G147">
            <v>20.23</v>
          </cell>
          <cell r="H147">
            <v>36</v>
          </cell>
          <cell r="I147">
            <v>105.17</v>
          </cell>
          <cell r="J147">
            <v>269.13</v>
          </cell>
          <cell r="K147">
            <v>10.07</v>
          </cell>
          <cell r="L147">
            <v>9.61</v>
          </cell>
          <cell r="M147">
            <v>3.75</v>
          </cell>
          <cell r="N147">
            <v>0.47</v>
          </cell>
          <cell r="O147">
            <v>27.16</v>
          </cell>
          <cell r="P147">
            <v>0.38</v>
          </cell>
          <cell r="Q147">
            <v>1.01</v>
          </cell>
          <cell r="R147">
            <v>12.9</v>
          </cell>
        </row>
        <row r="148">
          <cell r="E148">
            <v>13.600000000000099</v>
          </cell>
          <cell r="F148">
            <v>59.8</v>
          </cell>
          <cell r="G148">
            <v>20.36</v>
          </cell>
          <cell r="H148">
            <v>36.450000000000003</v>
          </cell>
          <cell r="I148">
            <v>106.64</v>
          </cell>
          <cell r="J148">
            <v>273.27999999999997</v>
          </cell>
          <cell r="K148">
            <v>10.15</v>
          </cell>
          <cell r="L148">
            <v>9.69</v>
          </cell>
          <cell r="M148">
            <v>3.75</v>
          </cell>
          <cell r="N148">
            <v>0.47</v>
          </cell>
          <cell r="O148">
            <v>27.39</v>
          </cell>
          <cell r="P148">
            <v>0.38</v>
          </cell>
          <cell r="Q148">
            <v>1.01</v>
          </cell>
          <cell r="R148">
            <v>13</v>
          </cell>
        </row>
        <row r="149">
          <cell r="E149">
            <v>13.700000000000101</v>
          </cell>
          <cell r="F149">
            <v>60.25</v>
          </cell>
          <cell r="G149">
            <v>20.5</v>
          </cell>
          <cell r="H149">
            <v>36.909999999999997</v>
          </cell>
          <cell r="I149">
            <v>108.13</v>
          </cell>
          <cell r="J149">
            <v>277.45</v>
          </cell>
          <cell r="K149">
            <v>10.23</v>
          </cell>
          <cell r="L149">
            <v>9.77</v>
          </cell>
          <cell r="M149">
            <v>3.75</v>
          </cell>
          <cell r="N149">
            <v>0.47</v>
          </cell>
          <cell r="O149">
            <v>27.63</v>
          </cell>
          <cell r="P149">
            <v>0.38</v>
          </cell>
          <cell r="Q149">
            <v>1.01</v>
          </cell>
          <cell r="R149">
            <v>13.1</v>
          </cell>
        </row>
        <row r="150">
          <cell r="E150">
            <v>13.8000000000001</v>
          </cell>
          <cell r="F150">
            <v>60.7</v>
          </cell>
          <cell r="G150">
            <v>20.63</v>
          </cell>
          <cell r="H150">
            <v>37.36</v>
          </cell>
          <cell r="I150">
            <v>109.62</v>
          </cell>
          <cell r="J150">
            <v>281.66000000000003</v>
          </cell>
          <cell r="K150">
            <v>10.31</v>
          </cell>
          <cell r="L150">
            <v>9.85</v>
          </cell>
          <cell r="M150">
            <v>3.75</v>
          </cell>
          <cell r="N150">
            <v>0.47</v>
          </cell>
          <cell r="O150">
            <v>27.86</v>
          </cell>
          <cell r="P150">
            <v>0.38</v>
          </cell>
          <cell r="Q150">
            <v>1.01</v>
          </cell>
          <cell r="R150">
            <v>13.2</v>
          </cell>
        </row>
        <row r="151">
          <cell r="E151">
            <v>13.9000000000001</v>
          </cell>
          <cell r="F151">
            <v>61.15</v>
          </cell>
          <cell r="G151">
            <v>20.77</v>
          </cell>
          <cell r="H151">
            <v>37.82</v>
          </cell>
          <cell r="I151">
            <v>111.13</v>
          </cell>
          <cell r="J151">
            <v>285.89999999999998</v>
          </cell>
          <cell r="K151">
            <v>10.39</v>
          </cell>
          <cell r="L151">
            <v>9.93</v>
          </cell>
          <cell r="M151">
            <v>3.75</v>
          </cell>
          <cell r="N151">
            <v>0.47</v>
          </cell>
          <cell r="O151">
            <v>28.1</v>
          </cell>
          <cell r="P151">
            <v>0.38</v>
          </cell>
          <cell r="Q151">
            <v>1.01</v>
          </cell>
          <cell r="R151">
            <v>13.3</v>
          </cell>
        </row>
        <row r="152">
          <cell r="E152">
            <v>14.000000000000099</v>
          </cell>
          <cell r="F152">
            <v>61.6</v>
          </cell>
          <cell r="G152">
            <v>20.9</v>
          </cell>
          <cell r="H152">
            <v>38.28</v>
          </cell>
          <cell r="I152">
            <v>112.64</v>
          </cell>
          <cell r="J152">
            <v>290.18</v>
          </cell>
          <cell r="K152">
            <v>10.47</v>
          </cell>
          <cell r="L152">
            <v>10.01</v>
          </cell>
          <cell r="M152">
            <v>3.75</v>
          </cell>
          <cell r="N152">
            <v>0.47</v>
          </cell>
          <cell r="O152">
            <v>28.33</v>
          </cell>
          <cell r="P152">
            <v>0.38</v>
          </cell>
          <cell r="Q152">
            <v>1.01</v>
          </cell>
          <cell r="R152">
            <v>13.4</v>
          </cell>
        </row>
        <row r="153">
          <cell r="E153">
            <v>14.100000000000099</v>
          </cell>
          <cell r="F153">
            <v>62.05</v>
          </cell>
          <cell r="G153">
            <v>21.04</v>
          </cell>
          <cell r="H153">
            <v>38.75</v>
          </cell>
          <cell r="I153">
            <v>114.17</v>
          </cell>
          <cell r="J153">
            <v>294.56</v>
          </cell>
          <cell r="K153">
            <v>10.55</v>
          </cell>
          <cell r="L153">
            <v>10.09</v>
          </cell>
          <cell r="M153">
            <v>3.75</v>
          </cell>
          <cell r="N153">
            <v>0.47</v>
          </cell>
          <cell r="O153">
            <v>28.57</v>
          </cell>
          <cell r="P153">
            <v>0.38</v>
          </cell>
          <cell r="Q153">
            <v>1.01</v>
          </cell>
          <cell r="R153">
            <v>13.5</v>
          </cell>
        </row>
        <row r="154">
          <cell r="E154">
            <v>14.200000000000101</v>
          </cell>
          <cell r="F154">
            <v>62.3</v>
          </cell>
          <cell r="G154">
            <v>21.17</v>
          </cell>
          <cell r="H154">
            <v>39.21</v>
          </cell>
          <cell r="I154">
            <v>115.7</v>
          </cell>
          <cell r="J154">
            <v>298.83999999999997</v>
          </cell>
          <cell r="K154">
            <v>10.63</v>
          </cell>
          <cell r="L154">
            <v>10.17</v>
          </cell>
          <cell r="M154">
            <v>3.75</v>
          </cell>
          <cell r="N154">
            <v>0.47</v>
          </cell>
          <cell r="O154">
            <v>28.8</v>
          </cell>
          <cell r="P154">
            <v>0.38</v>
          </cell>
          <cell r="Q154">
            <v>1.01</v>
          </cell>
          <cell r="R154">
            <v>13.6</v>
          </cell>
        </row>
        <row r="155">
          <cell r="E155">
            <v>14.3000000000001</v>
          </cell>
          <cell r="F155">
            <v>62.95</v>
          </cell>
          <cell r="G155">
            <v>21.31</v>
          </cell>
          <cell r="H155">
            <v>39.68</v>
          </cell>
          <cell r="I155">
            <v>117.25</v>
          </cell>
          <cell r="J155">
            <v>303.22000000000003</v>
          </cell>
          <cell r="K155">
            <v>10.71</v>
          </cell>
          <cell r="L155">
            <v>10.25</v>
          </cell>
          <cell r="M155">
            <v>3.75</v>
          </cell>
          <cell r="N155">
            <v>0.47</v>
          </cell>
          <cell r="O155">
            <v>29.04</v>
          </cell>
          <cell r="P155">
            <v>0.38</v>
          </cell>
          <cell r="Q155">
            <v>1.01</v>
          </cell>
          <cell r="R155">
            <v>13.7</v>
          </cell>
        </row>
        <row r="156">
          <cell r="E156">
            <v>14.4000000000001</v>
          </cell>
          <cell r="F156">
            <v>63.4</v>
          </cell>
          <cell r="G156">
            <v>21.44</v>
          </cell>
          <cell r="H156">
            <v>40.15</v>
          </cell>
          <cell r="I156">
            <v>118.8</v>
          </cell>
          <cell r="J156">
            <v>307.64</v>
          </cell>
          <cell r="K156">
            <v>10.79</v>
          </cell>
          <cell r="L156">
            <v>10.33</v>
          </cell>
          <cell r="M156">
            <v>3.75</v>
          </cell>
          <cell r="N156">
            <v>0.47</v>
          </cell>
          <cell r="O156">
            <v>29.27</v>
          </cell>
          <cell r="P156">
            <v>0.38</v>
          </cell>
          <cell r="Q156">
            <v>1.01</v>
          </cell>
          <cell r="R156">
            <v>13.8</v>
          </cell>
        </row>
        <row r="157">
          <cell r="E157">
            <v>14.500000000000099</v>
          </cell>
          <cell r="F157">
            <v>63.85</v>
          </cell>
          <cell r="G157">
            <v>21.58</v>
          </cell>
          <cell r="H157">
            <v>40.630000000000003</v>
          </cell>
          <cell r="I157">
            <v>120.37</v>
          </cell>
          <cell r="J157">
            <v>312.08999999999997</v>
          </cell>
          <cell r="K157">
            <v>10.87</v>
          </cell>
          <cell r="L157">
            <v>10.41</v>
          </cell>
          <cell r="M157">
            <v>3.75</v>
          </cell>
          <cell r="N157">
            <v>0.47</v>
          </cell>
          <cell r="O157">
            <v>29.51</v>
          </cell>
          <cell r="P157">
            <v>0.38</v>
          </cell>
          <cell r="Q157">
            <v>1.01</v>
          </cell>
          <cell r="R157">
            <v>13.9</v>
          </cell>
        </row>
        <row r="158">
          <cell r="E158">
            <v>14.600000000000099</v>
          </cell>
          <cell r="F158">
            <v>64.3</v>
          </cell>
          <cell r="G158">
            <v>21.71</v>
          </cell>
          <cell r="H158">
            <v>41.1</v>
          </cell>
          <cell r="I158">
            <v>121.94</v>
          </cell>
          <cell r="J158">
            <v>316.56</v>
          </cell>
          <cell r="K158">
            <v>10.96</v>
          </cell>
          <cell r="L158">
            <v>10.5</v>
          </cell>
          <cell r="M158">
            <v>3.75</v>
          </cell>
          <cell r="N158">
            <v>0.47</v>
          </cell>
          <cell r="O158">
            <v>29.74</v>
          </cell>
          <cell r="P158">
            <v>0.38</v>
          </cell>
          <cell r="Q158">
            <v>1.01</v>
          </cell>
          <cell r="R158">
            <v>14</v>
          </cell>
        </row>
        <row r="159">
          <cell r="E159">
            <v>14.700000000000101</v>
          </cell>
          <cell r="F159">
            <v>64.75</v>
          </cell>
          <cell r="G159">
            <v>21.85</v>
          </cell>
          <cell r="H159">
            <v>41.58</v>
          </cell>
          <cell r="I159">
            <v>123.53</v>
          </cell>
          <cell r="J159">
            <v>312.08</v>
          </cell>
          <cell r="K159">
            <v>11.04</v>
          </cell>
          <cell r="L159">
            <v>10.58</v>
          </cell>
          <cell r="M159">
            <v>3.75</v>
          </cell>
          <cell r="N159">
            <v>0.47</v>
          </cell>
          <cell r="O159">
            <v>29.98</v>
          </cell>
          <cell r="P159">
            <v>0.38</v>
          </cell>
          <cell r="Q159">
            <v>1.01</v>
          </cell>
          <cell r="R159">
            <v>14.1</v>
          </cell>
        </row>
        <row r="160">
          <cell r="E160">
            <v>14.8000000000001</v>
          </cell>
          <cell r="F160">
            <v>65.2</v>
          </cell>
          <cell r="G160">
            <v>21.9</v>
          </cell>
          <cell r="H160">
            <v>42.06</v>
          </cell>
          <cell r="I160">
            <v>125.12</v>
          </cell>
          <cell r="J160">
            <v>325.64</v>
          </cell>
          <cell r="K160">
            <v>11.12</v>
          </cell>
          <cell r="L160">
            <v>10.66</v>
          </cell>
          <cell r="M160">
            <v>3.75</v>
          </cell>
          <cell r="N160">
            <v>0.47</v>
          </cell>
          <cell r="O160">
            <v>30.21</v>
          </cell>
          <cell r="P160">
            <v>0.38</v>
          </cell>
          <cell r="Q160">
            <v>1.01</v>
          </cell>
          <cell r="R160">
            <v>14.2</v>
          </cell>
        </row>
        <row r="161">
          <cell r="E161">
            <v>14.9000000000001</v>
          </cell>
          <cell r="F161">
            <v>65.650000000000006</v>
          </cell>
          <cell r="G161">
            <v>22.12</v>
          </cell>
          <cell r="H161">
            <v>42.55</v>
          </cell>
          <cell r="I161">
            <v>126.73</v>
          </cell>
          <cell r="J161">
            <v>330.22</v>
          </cell>
          <cell r="K161">
            <v>11.2</v>
          </cell>
          <cell r="L161">
            <v>10.74</v>
          </cell>
          <cell r="M161">
            <v>3.75</v>
          </cell>
          <cell r="N161">
            <v>0.47</v>
          </cell>
          <cell r="O161">
            <v>30.45</v>
          </cell>
          <cell r="P161">
            <v>0.38</v>
          </cell>
          <cell r="Q161">
            <v>1.01</v>
          </cell>
          <cell r="R161">
            <v>14.3</v>
          </cell>
        </row>
        <row r="162">
          <cell r="E162">
            <v>15.000000000000099</v>
          </cell>
          <cell r="F162">
            <v>66.099999999999994</v>
          </cell>
          <cell r="G162">
            <v>22.25</v>
          </cell>
          <cell r="H162">
            <v>43.03</v>
          </cell>
          <cell r="I162">
            <v>128.34</v>
          </cell>
          <cell r="J162">
            <v>334.86</v>
          </cell>
          <cell r="K162">
            <v>11.28</v>
          </cell>
          <cell r="L162">
            <v>10.82</v>
          </cell>
          <cell r="M162">
            <v>3.75</v>
          </cell>
          <cell r="N162">
            <v>0.47</v>
          </cell>
          <cell r="O162">
            <v>30.68</v>
          </cell>
          <cell r="P162">
            <v>0.38</v>
          </cell>
          <cell r="Q162">
            <v>1.01</v>
          </cell>
          <cell r="R162">
            <v>14.4</v>
          </cell>
        </row>
        <row r="163">
          <cell r="E163">
            <v>15.100000000000099</v>
          </cell>
          <cell r="F163">
            <v>66.55</v>
          </cell>
          <cell r="G163">
            <v>22.39</v>
          </cell>
          <cell r="H163">
            <v>43.52</v>
          </cell>
          <cell r="I163">
            <v>129.97</v>
          </cell>
          <cell r="J163">
            <v>339.52</v>
          </cell>
          <cell r="K163">
            <v>11.36</v>
          </cell>
          <cell r="L163">
            <v>10.9</v>
          </cell>
          <cell r="M163">
            <v>3.75</v>
          </cell>
          <cell r="N163">
            <v>0.47</v>
          </cell>
          <cell r="O163">
            <v>30.92</v>
          </cell>
          <cell r="P163">
            <v>0.38</v>
          </cell>
          <cell r="Q163">
            <v>1.01</v>
          </cell>
          <cell r="R163">
            <v>14.5</v>
          </cell>
        </row>
        <row r="164">
          <cell r="E164">
            <v>15.200000000000101</v>
          </cell>
          <cell r="F164">
            <v>67</v>
          </cell>
          <cell r="G164">
            <v>22.52</v>
          </cell>
          <cell r="H164">
            <v>44.01</v>
          </cell>
          <cell r="I164">
            <v>131.6</v>
          </cell>
          <cell r="J164">
            <v>344.22</v>
          </cell>
          <cell r="K164">
            <v>11.44</v>
          </cell>
          <cell r="L164">
            <v>10.98</v>
          </cell>
          <cell r="M164">
            <v>3.75</v>
          </cell>
          <cell r="N164">
            <v>0.47</v>
          </cell>
          <cell r="O164">
            <v>31.15</v>
          </cell>
          <cell r="P164">
            <v>0.38</v>
          </cell>
          <cell r="Q164">
            <v>1.01</v>
          </cell>
          <cell r="R164">
            <v>14.6</v>
          </cell>
        </row>
        <row r="165">
          <cell r="E165">
            <v>15.3000000000001</v>
          </cell>
          <cell r="F165">
            <v>67.45</v>
          </cell>
          <cell r="G165">
            <v>22.66</v>
          </cell>
          <cell r="H165">
            <v>44.51</v>
          </cell>
          <cell r="I165">
            <v>133.25</v>
          </cell>
          <cell r="J165">
            <v>348.95</v>
          </cell>
          <cell r="K165">
            <v>11.52</v>
          </cell>
          <cell r="L165">
            <v>11.06</v>
          </cell>
          <cell r="M165">
            <v>3.75</v>
          </cell>
          <cell r="N165">
            <v>0.47</v>
          </cell>
          <cell r="O165">
            <v>31.39</v>
          </cell>
          <cell r="P165">
            <v>0.38</v>
          </cell>
          <cell r="Q165">
            <v>1.01</v>
          </cell>
          <cell r="R165">
            <v>14.7</v>
          </cell>
        </row>
        <row r="166">
          <cell r="E166">
            <v>15.4000000000001</v>
          </cell>
          <cell r="F166">
            <v>67.900000000000006</v>
          </cell>
          <cell r="G166">
            <v>22.79</v>
          </cell>
          <cell r="H166">
            <v>45</v>
          </cell>
          <cell r="I166">
            <v>134.9</v>
          </cell>
          <cell r="J166">
            <v>353.72</v>
          </cell>
          <cell r="K166">
            <v>11.6</v>
          </cell>
          <cell r="L166">
            <v>11.14</v>
          </cell>
          <cell r="M166">
            <v>3.75</v>
          </cell>
          <cell r="N166">
            <v>0.47</v>
          </cell>
          <cell r="O166">
            <v>31.62</v>
          </cell>
          <cell r="P166">
            <v>0.38</v>
          </cell>
          <cell r="Q166">
            <v>1.01</v>
          </cell>
          <cell r="R166">
            <v>14.8</v>
          </cell>
        </row>
        <row r="167">
          <cell r="E167">
            <v>15.500000000000099</v>
          </cell>
          <cell r="F167">
            <v>68.349999999999994</v>
          </cell>
          <cell r="G167">
            <v>22.93</v>
          </cell>
          <cell r="H167">
            <v>45.5</v>
          </cell>
          <cell r="I167">
            <v>136.57</v>
          </cell>
          <cell r="J167">
            <v>358.52</v>
          </cell>
          <cell r="K167">
            <v>11.68</v>
          </cell>
          <cell r="L167">
            <v>11.22</v>
          </cell>
          <cell r="M167">
            <v>3.75</v>
          </cell>
          <cell r="N167">
            <v>0.47</v>
          </cell>
          <cell r="O167">
            <v>31.86</v>
          </cell>
          <cell r="P167">
            <v>0.38</v>
          </cell>
          <cell r="Q167">
            <v>1.01</v>
          </cell>
          <cell r="R167">
            <v>14.9</v>
          </cell>
        </row>
        <row r="168">
          <cell r="E168">
            <v>15.600000000000099</v>
          </cell>
          <cell r="F168">
            <v>68.8</v>
          </cell>
          <cell r="G168">
            <v>23.06</v>
          </cell>
          <cell r="H168">
            <v>46</v>
          </cell>
          <cell r="I168">
            <v>138.34</v>
          </cell>
          <cell r="J168">
            <v>363.26</v>
          </cell>
          <cell r="K168">
            <v>11.76</v>
          </cell>
          <cell r="L168">
            <v>11.3</v>
          </cell>
          <cell r="M168">
            <v>3.75</v>
          </cell>
          <cell r="N168">
            <v>0.47</v>
          </cell>
          <cell r="O168">
            <v>32.090000000000003</v>
          </cell>
          <cell r="P168">
            <v>0.38</v>
          </cell>
          <cell r="Q168">
            <v>1.01</v>
          </cell>
          <cell r="R168">
            <v>15</v>
          </cell>
        </row>
        <row r="169">
          <cell r="E169">
            <v>15.700000000000101</v>
          </cell>
          <cell r="F169">
            <v>69.25</v>
          </cell>
          <cell r="G169">
            <v>23.2</v>
          </cell>
          <cell r="H169">
            <v>46.51</v>
          </cell>
          <cell r="I169">
            <v>139.93</v>
          </cell>
          <cell r="J169">
            <v>638.23</v>
          </cell>
          <cell r="K169">
            <v>11.84</v>
          </cell>
          <cell r="L169">
            <v>11.38</v>
          </cell>
          <cell r="M169">
            <v>3.75</v>
          </cell>
          <cell r="N169">
            <v>0.47</v>
          </cell>
          <cell r="O169">
            <v>32.33</v>
          </cell>
          <cell r="P169">
            <v>0.38</v>
          </cell>
          <cell r="Q169">
            <v>1.01</v>
          </cell>
          <cell r="R169">
            <v>15.1</v>
          </cell>
        </row>
        <row r="170">
          <cell r="E170">
            <v>15.8000000000001</v>
          </cell>
          <cell r="F170">
            <v>69.7</v>
          </cell>
          <cell r="G170">
            <v>23.33</v>
          </cell>
          <cell r="H170">
            <v>47.01</v>
          </cell>
          <cell r="I170">
            <v>141.62</v>
          </cell>
          <cell r="J170">
            <v>373.14</v>
          </cell>
          <cell r="K170">
            <v>11.92</v>
          </cell>
          <cell r="L170">
            <v>11.46</v>
          </cell>
          <cell r="M170">
            <v>3.75</v>
          </cell>
          <cell r="N170">
            <v>0.47</v>
          </cell>
          <cell r="O170">
            <v>32.56</v>
          </cell>
          <cell r="P170">
            <v>0.38</v>
          </cell>
          <cell r="Q170">
            <v>1.01</v>
          </cell>
          <cell r="R170">
            <v>15.2</v>
          </cell>
        </row>
        <row r="171">
          <cell r="E171">
            <v>15.9000000000001</v>
          </cell>
          <cell r="F171">
            <v>70.150000000000006</v>
          </cell>
          <cell r="G171">
            <v>23.47</v>
          </cell>
          <cell r="H171">
            <v>47.52</v>
          </cell>
          <cell r="I171">
            <v>143.33000000000001</v>
          </cell>
          <cell r="J171">
            <v>378.05</v>
          </cell>
          <cell r="K171">
            <v>12.01</v>
          </cell>
          <cell r="L171">
            <v>11.55</v>
          </cell>
          <cell r="M171">
            <v>3.75</v>
          </cell>
          <cell r="N171">
            <v>0.47</v>
          </cell>
          <cell r="O171">
            <v>32.799999999999997</v>
          </cell>
          <cell r="P171">
            <v>0.38</v>
          </cell>
          <cell r="Q171">
            <v>1.01</v>
          </cell>
          <cell r="R171">
            <v>15.3</v>
          </cell>
        </row>
        <row r="172">
          <cell r="E172">
            <v>16.000000000000099</v>
          </cell>
          <cell r="F172">
            <v>70.599999999999994</v>
          </cell>
          <cell r="G172">
            <v>23.6</v>
          </cell>
          <cell r="H172">
            <v>48.03</v>
          </cell>
          <cell r="I172">
            <v>145.04</v>
          </cell>
          <cell r="J172">
            <v>383.03</v>
          </cell>
          <cell r="K172">
            <v>12.09</v>
          </cell>
          <cell r="L172">
            <v>11.63</v>
          </cell>
          <cell r="M172">
            <v>3.75</v>
          </cell>
          <cell r="N172">
            <v>0.47</v>
          </cell>
          <cell r="O172">
            <v>33.03</v>
          </cell>
          <cell r="P172">
            <v>0.38</v>
          </cell>
          <cell r="Q172">
            <v>1.01</v>
          </cell>
          <cell r="R172">
            <v>15.4</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0">
          <cell r="E60">
            <v>0.1</v>
          </cell>
          <cell r="F60">
            <v>4.5999999999999996</v>
          </cell>
          <cell r="G60">
            <v>1.38</v>
          </cell>
          <cell r="H60">
            <v>0</v>
          </cell>
          <cell r="I60">
            <v>0</v>
          </cell>
          <cell r="J60">
            <v>1.02</v>
          </cell>
          <cell r="K60">
            <v>0</v>
          </cell>
          <cell r="L60">
            <v>0</v>
          </cell>
          <cell r="M60">
            <v>0</v>
          </cell>
          <cell r="N60">
            <v>0.5</v>
          </cell>
          <cell r="O60">
            <v>0</v>
          </cell>
          <cell r="P60">
            <v>0</v>
          </cell>
          <cell r="Q60">
            <v>0</v>
          </cell>
          <cell r="R60">
            <v>0.1</v>
          </cell>
        </row>
        <row r="61">
          <cell r="E61">
            <v>0.2</v>
          </cell>
          <cell r="F61">
            <v>5</v>
          </cell>
          <cell r="G61">
            <v>1.5</v>
          </cell>
          <cell r="H61">
            <v>0</v>
          </cell>
          <cell r="I61">
            <v>0</v>
          </cell>
          <cell r="J61">
            <v>1.5</v>
          </cell>
          <cell r="K61">
            <v>0</v>
          </cell>
          <cell r="L61">
            <v>0</v>
          </cell>
          <cell r="M61">
            <v>0</v>
          </cell>
          <cell r="N61">
            <v>0.5</v>
          </cell>
          <cell r="O61">
            <v>0</v>
          </cell>
          <cell r="P61">
            <v>0</v>
          </cell>
          <cell r="Q61">
            <v>0</v>
          </cell>
          <cell r="R61">
            <v>0.2</v>
          </cell>
        </row>
        <row r="62">
          <cell r="E62">
            <v>0.3</v>
          </cell>
          <cell r="F62">
            <v>5.4</v>
          </cell>
          <cell r="G62">
            <v>1.62</v>
          </cell>
          <cell r="H62">
            <v>0</v>
          </cell>
          <cell r="I62">
            <v>0</v>
          </cell>
          <cell r="J62">
            <v>2.02</v>
          </cell>
          <cell r="K62">
            <v>0</v>
          </cell>
          <cell r="L62">
            <v>0</v>
          </cell>
          <cell r="M62">
            <v>0</v>
          </cell>
          <cell r="N62">
            <v>0.5</v>
          </cell>
          <cell r="O62">
            <v>0</v>
          </cell>
          <cell r="P62">
            <v>0</v>
          </cell>
          <cell r="Q62">
            <v>0</v>
          </cell>
          <cell r="R62">
            <v>0.3</v>
          </cell>
        </row>
        <row r="63">
          <cell r="E63">
            <v>0.4</v>
          </cell>
          <cell r="F63">
            <v>5.8</v>
          </cell>
          <cell r="G63">
            <v>1.74</v>
          </cell>
          <cell r="H63">
            <v>0</v>
          </cell>
          <cell r="I63">
            <v>0</v>
          </cell>
          <cell r="J63">
            <v>2.58</v>
          </cell>
          <cell r="K63">
            <v>0</v>
          </cell>
          <cell r="L63">
            <v>0</v>
          </cell>
          <cell r="M63">
            <v>0</v>
          </cell>
          <cell r="N63">
            <v>0.5</v>
          </cell>
          <cell r="O63">
            <v>0</v>
          </cell>
          <cell r="P63">
            <v>0</v>
          </cell>
          <cell r="Q63">
            <v>0</v>
          </cell>
          <cell r="R63">
            <v>0.4</v>
          </cell>
        </row>
        <row r="64">
          <cell r="E64">
            <v>0.5</v>
          </cell>
          <cell r="F64">
            <v>6.2</v>
          </cell>
          <cell r="G64">
            <v>1.86</v>
          </cell>
          <cell r="H64">
            <v>0</v>
          </cell>
          <cell r="I64">
            <v>0</v>
          </cell>
          <cell r="J64">
            <v>3.18</v>
          </cell>
          <cell r="K64">
            <v>0</v>
          </cell>
          <cell r="L64">
            <v>0</v>
          </cell>
          <cell r="M64">
            <v>0</v>
          </cell>
          <cell r="N64">
            <v>0.5</v>
          </cell>
          <cell r="O64">
            <v>0</v>
          </cell>
          <cell r="P64">
            <v>0</v>
          </cell>
          <cell r="Q64">
            <v>0</v>
          </cell>
          <cell r="R64">
            <v>0.5</v>
          </cell>
        </row>
        <row r="65">
          <cell r="E65">
            <v>0.6</v>
          </cell>
          <cell r="F65">
            <v>6.6</v>
          </cell>
          <cell r="G65">
            <v>1.98</v>
          </cell>
          <cell r="H65">
            <v>0</v>
          </cell>
          <cell r="I65">
            <v>0</v>
          </cell>
          <cell r="J65">
            <v>3.82</v>
          </cell>
          <cell r="K65">
            <v>0</v>
          </cell>
          <cell r="L65">
            <v>0</v>
          </cell>
          <cell r="M65">
            <v>0</v>
          </cell>
          <cell r="N65">
            <v>0.5</v>
          </cell>
          <cell r="O65">
            <v>0</v>
          </cell>
          <cell r="P65">
            <v>0</v>
          </cell>
          <cell r="Q65">
            <v>0</v>
          </cell>
          <cell r="R65">
            <v>0.6</v>
          </cell>
        </row>
        <row r="66">
          <cell r="E66">
            <v>0.7</v>
          </cell>
          <cell r="F66">
            <v>7</v>
          </cell>
          <cell r="G66">
            <v>2.1</v>
          </cell>
          <cell r="H66">
            <v>0</v>
          </cell>
          <cell r="I66">
            <v>0</v>
          </cell>
          <cell r="J66">
            <v>4.5</v>
          </cell>
          <cell r="K66">
            <v>0</v>
          </cell>
          <cell r="L66">
            <v>0</v>
          </cell>
          <cell r="M66">
            <v>0</v>
          </cell>
          <cell r="N66">
            <v>0.5</v>
          </cell>
          <cell r="O66">
            <v>0</v>
          </cell>
          <cell r="P66">
            <v>0</v>
          </cell>
          <cell r="Q66">
            <v>0</v>
          </cell>
          <cell r="R66">
            <v>0.7</v>
          </cell>
        </row>
        <row r="67">
          <cell r="E67">
            <v>0.8</v>
          </cell>
          <cell r="F67">
            <v>7.4</v>
          </cell>
          <cell r="G67">
            <v>2.2200000000000002</v>
          </cell>
          <cell r="H67">
            <v>0</v>
          </cell>
          <cell r="I67">
            <v>0</v>
          </cell>
          <cell r="J67">
            <v>5.22</v>
          </cell>
          <cell r="K67">
            <v>0</v>
          </cell>
          <cell r="L67">
            <v>0</v>
          </cell>
          <cell r="M67">
            <v>0</v>
          </cell>
          <cell r="N67">
            <v>0.5</v>
          </cell>
          <cell r="O67">
            <v>0</v>
          </cell>
          <cell r="P67">
            <v>0</v>
          </cell>
          <cell r="Q67">
            <v>0</v>
          </cell>
          <cell r="R67">
            <v>0.8</v>
          </cell>
        </row>
        <row r="68">
          <cell r="E68">
            <v>0.9</v>
          </cell>
          <cell r="F68">
            <v>7.8</v>
          </cell>
          <cell r="G68">
            <v>2.34</v>
          </cell>
          <cell r="H68">
            <v>0</v>
          </cell>
          <cell r="I68">
            <v>0</v>
          </cell>
          <cell r="J68">
            <v>5.98</v>
          </cell>
          <cell r="K68">
            <v>0</v>
          </cell>
          <cell r="L68">
            <v>0</v>
          </cell>
          <cell r="M68">
            <v>0</v>
          </cell>
          <cell r="N68">
            <v>0.5</v>
          </cell>
          <cell r="O68">
            <v>0</v>
          </cell>
          <cell r="P68">
            <v>0</v>
          </cell>
          <cell r="Q68">
            <v>0</v>
          </cell>
          <cell r="R68">
            <v>0.9</v>
          </cell>
        </row>
        <row r="69">
          <cell r="E69">
            <v>1</v>
          </cell>
          <cell r="F69">
            <v>8.1999999999999993</v>
          </cell>
          <cell r="G69">
            <v>2.46</v>
          </cell>
          <cell r="H69">
            <v>0</v>
          </cell>
          <cell r="I69">
            <v>0</v>
          </cell>
          <cell r="J69">
            <v>6.78</v>
          </cell>
          <cell r="K69">
            <v>0</v>
          </cell>
          <cell r="L69">
            <v>0</v>
          </cell>
          <cell r="M69">
            <v>0</v>
          </cell>
          <cell r="N69">
            <v>0.5</v>
          </cell>
          <cell r="O69">
            <v>0</v>
          </cell>
          <cell r="P69">
            <v>0</v>
          </cell>
          <cell r="Q69">
            <v>0</v>
          </cell>
          <cell r="R69">
            <v>1</v>
          </cell>
        </row>
        <row r="70">
          <cell r="E70">
            <v>1.1000000000000001</v>
          </cell>
          <cell r="F70">
            <v>8.6</v>
          </cell>
          <cell r="G70">
            <v>2.58</v>
          </cell>
          <cell r="H70">
            <v>0</v>
          </cell>
          <cell r="I70">
            <v>0</v>
          </cell>
          <cell r="J70">
            <v>7.62</v>
          </cell>
          <cell r="K70">
            <v>0</v>
          </cell>
          <cell r="L70">
            <v>0</v>
          </cell>
          <cell r="M70">
            <v>0</v>
          </cell>
          <cell r="N70">
            <v>0.5</v>
          </cell>
          <cell r="O70">
            <v>0</v>
          </cell>
          <cell r="P70">
            <v>0</v>
          </cell>
          <cell r="Q70">
            <v>0</v>
          </cell>
          <cell r="R70">
            <v>1.1000000000000001</v>
          </cell>
        </row>
        <row r="71">
          <cell r="E71">
            <v>1.2</v>
          </cell>
          <cell r="F71">
            <v>9</v>
          </cell>
          <cell r="G71">
            <v>2.7</v>
          </cell>
          <cell r="H71">
            <v>0</v>
          </cell>
          <cell r="I71">
            <v>0</v>
          </cell>
          <cell r="J71">
            <v>8.5</v>
          </cell>
          <cell r="K71">
            <v>0</v>
          </cell>
          <cell r="L71">
            <v>0</v>
          </cell>
          <cell r="M71">
            <v>0</v>
          </cell>
          <cell r="N71">
            <v>0.5</v>
          </cell>
          <cell r="O71">
            <v>0</v>
          </cell>
          <cell r="P71">
            <v>0</v>
          </cell>
          <cell r="Q71">
            <v>0</v>
          </cell>
          <cell r="R71">
            <v>1.2</v>
          </cell>
        </row>
        <row r="72">
          <cell r="E72">
            <v>1.3</v>
          </cell>
          <cell r="F72">
            <v>9.4</v>
          </cell>
          <cell r="G72">
            <v>2.82</v>
          </cell>
          <cell r="H72">
            <v>0</v>
          </cell>
          <cell r="I72">
            <v>0</v>
          </cell>
          <cell r="J72">
            <v>9.42</v>
          </cell>
          <cell r="K72">
            <v>0</v>
          </cell>
          <cell r="L72">
            <v>0</v>
          </cell>
          <cell r="M72">
            <v>0</v>
          </cell>
          <cell r="N72">
            <v>0.5</v>
          </cell>
          <cell r="O72">
            <v>0</v>
          </cell>
          <cell r="P72">
            <v>0</v>
          </cell>
          <cell r="Q72">
            <v>0</v>
          </cell>
          <cell r="R72">
            <v>1.3</v>
          </cell>
        </row>
        <row r="73">
          <cell r="E73">
            <v>1.4</v>
          </cell>
          <cell r="F73">
            <v>9.8000000000000007</v>
          </cell>
          <cell r="G73">
            <v>2.94</v>
          </cell>
          <cell r="H73">
            <v>1.98</v>
          </cell>
          <cell r="I73">
            <v>0</v>
          </cell>
          <cell r="J73">
            <v>10.38</v>
          </cell>
          <cell r="K73">
            <v>0</v>
          </cell>
          <cell r="L73">
            <v>0</v>
          </cell>
          <cell r="M73">
            <v>0</v>
          </cell>
          <cell r="N73">
            <v>0.5</v>
          </cell>
          <cell r="O73">
            <v>0</v>
          </cell>
          <cell r="P73">
            <v>0</v>
          </cell>
          <cell r="Q73">
            <v>0</v>
          </cell>
          <cell r="R73">
            <v>1.4</v>
          </cell>
        </row>
        <row r="74">
          <cell r="E74">
            <v>1.5</v>
          </cell>
          <cell r="F74">
            <v>10.199999999999999</v>
          </cell>
          <cell r="G74">
            <v>3.48</v>
          </cell>
          <cell r="H74">
            <v>1.98</v>
          </cell>
          <cell r="I74">
            <v>0</v>
          </cell>
          <cell r="J74">
            <v>9.09</v>
          </cell>
          <cell r="K74">
            <v>1.57</v>
          </cell>
          <cell r="L74">
            <v>1.1100000000000001</v>
          </cell>
          <cell r="M74">
            <v>0</v>
          </cell>
          <cell r="N74">
            <v>0.47</v>
          </cell>
          <cell r="O74">
            <v>0</v>
          </cell>
          <cell r="P74">
            <v>0</v>
          </cell>
          <cell r="Q74">
            <v>0</v>
          </cell>
          <cell r="R74">
            <v>1.5</v>
          </cell>
        </row>
        <row r="75">
          <cell r="E75">
            <v>1.6</v>
          </cell>
          <cell r="F75">
            <v>10.6</v>
          </cell>
          <cell r="G75">
            <v>3.6</v>
          </cell>
          <cell r="H75">
            <v>1.98</v>
          </cell>
          <cell r="I75">
            <v>0</v>
          </cell>
          <cell r="J75">
            <v>10</v>
          </cell>
          <cell r="K75">
            <v>1.64</v>
          </cell>
          <cell r="L75">
            <v>1.17</v>
          </cell>
          <cell r="M75">
            <v>0</v>
          </cell>
          <cell r="N75">
            <v>0.47</v>
          </cell>
          <cell r="O75">
            <v>0</v>
          </cell>
          <cell r="P75">
            <v>0</v>
          </cell>
          <cell r="Q75">
            <v>0</v>
          </cell>
          <cell r="R75">
            <v>1.6</v>
          </cell>
        </row>
        <row r="76">
          <cell r="E76">
            <v>1.7</v>
          </cell>
          <cell r="F76">
            <v>11</v>
          </cell>
          <cell r="G76">
            <v>3.72</v>
          </cell>
          <cell r="H76">
            <v>1.98</v>
          </cell>
          <cell r="I76">
            <v>0</v>
          </cell>
          <cell r="J76">
            <v>10.95</v>
          </cell>
          <cell r="K76">
            <v>1.7</v>
          </cell>
          <cell r="L76">
            <v>1.24</v>
          </cell>
          <cell r="M76">
            <v>0</v>
          </cell>
          <cell r="N76">
            <v>0.47</v>
          </cell>
          <cell r="O76">
            <v>0</v>
          </cell>
          <cell r="P76">
            <v>0</v>
          </cell>
          <cell r="Q76">
            <v>0</v>
          </cell>
          <cell r="R76">
            <v>1.7</v>
          </cell>
        </row>
        <row r="77">
          <cell r="E77">
            <v>1.8</v>
          </cell>
          <cell r="F77">
            <v>11.4</v>
          </cell>
          <cell r="G77">
            <v>3.84</v>
          </cell>
          <cell r="H77">
            <v>1.98</v>
          </cell>
          <cell r="I77">
            <v>0</v>
          </cell>
          <cell r="J77">
            <v>11.93</v>
          </cell>
          <cell r="K77">
            <v>1.77</v>
          </cell>
          <cell r="L77">
            <v>1.31</v>
          </cell>
          <cell r="M77">
            <v>0</v>
          </cell>
          <cell r="N77">
            <v>0.47</v>
          </cell>
          <cell r="O77">
            <v>0</v>
          </cell>
          <cell r="P77">
            <v>0</v>
          </cell>
          <cell r="Q77">
            <v>0</v>
          </cell>
          <cell r="R77">
            <v>1.8</v>
          </cell>
        </row>
        <row r="78">
          <cell r="E78">
            <v>1.9</v>
          </cell>
          <cell r="F78">
            <v>11.8</v>
          </cell>
          <cell r="G78">
            <v>3.96</v>
          </cell>
          <cell r="H78">
            <v>1.98</v>
          </cell>
          <cell r="I78">
            <v>0</v>
          </cell>
          <cell r="J78">
            <v>12.95</v>
          </cell>
          <cell r="K78">
            <v>1.84</v>
          </cell>
          <cell r="L78">
            <v>1.38</v>
          </cell>
          <cell r="M78">
            <v>0</v>
          </cell>
          <cell r="N78">
            <v>0.47</v>
          </cell>
          <cell r="O78">
            <v>0</v>
          </cell>
          <cell r="P78">
            <v>0</v>
          </cell>
          <cell r="Q78">
            <v>0</v>
          </cell>
          <cell r="R78">
            <v>1.9</v>
          </cell>
        </row>
        <row r="79">
          <cell r="E79">
            <v>2</v>
          </cell>
          <cell r="F79">
            <v>12.2</v>
          </cell>
          <cell r="G79">
            <v>4.08</v>
          </cell>
          <cell r="H79">
            <v>1.98</v>
          </cell>
          <cell r="I79">
            <v>0</v>
          </cell>
          <cell r="J79">
            <v>14.03</v>
          </cell>
          <cell r="K79">
            <v>1.9</v>
          </cell>
          <cell r="L79">
            <v>1.44</v>
          </cell>
          <cell r="M79">
            <v>0</v>
          </cell>
          <cell r="N79">
            <v>0.47</v>
          </cell>
          <cell r="O79">
            <v>0</v>
          </cell>
          <cell r="P79">
            <v>0</v>
          </cell>
          <cell r="Q79">
            <v>0</v>
          </cell>
          <cell r="R79">
            <v>2</v>
          </cell>
        </row>
        <row r="80">
          <cell r="E80">
            <v>2.1</v>
          </cell>
          <cell r="F80">
            <v>12.6</v>
          </cell>
          <cell r="G80">
            <v>4.2</v>
          </cell>
          <cell r="H80">
            <v>1.98</v>
          </cell>
          <cell r="I80">
            <v>0</v>
          </cell>
          <cell r="J80">
            <v>15.13</v>
          </cell>
          <cell r="K80">
            <v>1.97</v>
          </cell>
          <cell r="L80">
            <v>1.51</v>
          </cell>
          <cell r="M80">
            <v>0</v>
          </cell>
          <cell r="N80">
            <v>0.47</v>
          </cell>
          <cell r="O80">
            <v>0</v>
          </cell>
          <cell r="P80">
            <v>0</v>
          </cell>
          <cell r="Q80">
            <v>0</v>
          </cell>
          <cell r="R80">
            <v>2.1</v>
          </cell>
        </row>
        <row r="81">
          <cell r="E81">
            <v>2.2000000000000002</v>
          </cell>
          <cell r="F81">
            <v>13</v>
          </cell>
          <cell r="G81">
            <v>4.32</v>
          </cell>
          <cell r="H81">
            <v>1.978</v>
          </cell>
          <cell r="I81">
            <v>0</v>
          </cell>
          <cell r="J81">
            <v>16.27</v>
          </cell>
          <cell r="K81">
            <v>2.04</v>
          </cell>
          <cell r="L81">
            <v>1.58</v>
          </cell>
          <cell r="M81">
            <v>0</v>
          </cell>
          <cell r="N81">
            <v>0.47</v>
          </cell>
          <cell r="O81">
            <v>0</v>
          </cell>
          <cell r="P81">
            <v>0</v>
          </cell>
          <cell r="Q81">
            <v>0</v>
          </cell>
          <cell r="R81">
            <v>2.2000000000000002</v>
          </cell>
        </row>
        <row r="82">
          <cell r="E82">
            <v>2.2999999999999998</v>
          </cell>
          <cell r="F82">
            <v>13.4</v>
          </cell>
          <cell r="G82">
            <v>4.4400000000000004</v>
          </cell>
          <cell r="H82">
            <v>1.98</v>
          </cell>
          <cell r="I82">
            <v>0</v>
          </cell>
          <cell r="J82">
            <v>17.47</v>
          </cell>
          <cell r="K82">
            <v>2.1</v>
          </cell>
          <cell r="L82">
            <v>1.64</v>
          </cell>
          <cell r="M82">
            <v>0</v>
          </cell>
          <cell r="N82">
            <v>0.47</v>
          </cell>
          <cell r="O82">
            <v>0</v>
          </cell>
          <cell r="P82">
            <v>0</v>
          </cell>
          <cell r="Q82">
            <v>0</v>
          </cell>
          <cell r="R82">
            <v>2.2999999999999998</v>
          </cell>
        </row>
        <row r="83">
          <cell r="E83">
            <v>2.4</v>
          </cell>
          <cell r="F83">
            <v>13.8</v>
          </cell>
          <cell r="G83">
            <v>4.5599999999999996</v>
          </cell>
          <cell r="H83">
            <v>1.98</v>
          </cell>
          <cell r="I83">
            <v>0</v>
          </cell>
          <cell r="J83">
            <v>18.690000000000001</v>
          </cell>
          <cell r="K83">
            <v>2.17</v>
          </cell>
          <cell r="L83">
            <v>1.71</v>
          </cell>
          <cell r="M83">
            <v>0</v>
          </cell>
          <cell r="N83">
            <v>0.47</v>
          </cell>
          <cell r="O83">
            <v>0</v>
          </cell>
          <cell r="P83">
            <v>0</v>
          </cell>
          <cell r="Q83">
            <v>0</v>
          </cell>
          <cell r="R83">
            <v>2.4</v>
          </cell>
        </row>
        <row r="84">
          <cell r="E84">
            <v>2.5</v>
          </cell>
          <cell r="F84">
            <v>14.2</v>
          </cell>
          <cell r="G84">
            <v>4.68</v>
          </cell>
          <cell r="H84">
            <v>1.98</v>
          </cell>
          <cell r="I84">
            <v>0</v>
          </cell>
          <cell r="J84">
            <v>19.95</v>
          </cell>
          <cell r="K84">
            <v>2.2400000000000002</v>
          </cell>
          <cell r="L84">
            <v>1.78</v>
          </cell>
          <cell r="M84">
            <v>0</v>
          </cell>
          <cell r="N84">
            <v>0.47</v>
          </cell>
          <cell r="O84">
            <v>0</v>
          </cell>
          <cell r="P84">
            <v>0</v>
          </cell>
          <cell r="Q84">
            <v>0</v>
          </cell>
          <cell r="R84">
            <v>2.5</v>
          </cell>
        </row>
        <row r="85">
          <cell r="E85">
            <v>2.6</v>
          </cell>
          <cell r="F85">
            <v>14.6</v>
          </cell>
          <cell r="G85">
            <v>4.8</v>
          </cell>
          <cell r="H85">
            <v>1.98</v>
          </cell>
          <cell r="I85">
            <v>0</v>
          </cell>
          <cell r="J85">
            <v>21.25</v>
          </cell>
          <cell r="K85">
            <v>2.31</v>
          </cell>
          <cell r="L85">
            <v>1.85</v>
          </cell>
          <cell r="M85">
            <v>0</v>
          </cell>
          <cell r="N85">
            <v>0.47</v>
          </cell>
          <cell r="O85">
            <v>0</v>
          </cell>
          <cell r="P85">
            <v>0</v>
          </cell>
          <cell r="Q85">
            <v>0</v>
          </cell>
          <cell r="R85">
            <v>2.6</v>
          </cell>
        </row>
        <row r="86">
          <cell r="E86">
            <v>2.7</v>
          </cell>
          <cell r="F86">
            <v>15</v>
          </cell>
          <cell r="G86">
            <v>4.92</v>
          </cell>
          <cell r="H86">
            <v>1.98</v>
          </cell>
          <cell r="I86">
            <v>0</v>
          </cell>
          <cell r="J86">
            <v>22.61</v>
          </cell>
          <cell r="K86">
            <v>2.37</v>
          </cell>
          <cell r="L86">
            <v>1.91</v>
          </cell>
          <cell r="M86">
            <v>0</v>
          </cell>
          <cell r="N86">
            <v>0.47</v>
          </cell>
          <cell r="O86">
            <v>0</v>
          </cell>
          <cell r="P86">
            <v>0</v>
          </cell>
          <cell r="Q86">
            <v>0</v>
          </cell>
          <cell r="R86">
            <v>2.7</v>
          </cell>
        </row>
        <row r="87">
          <cell r="E87">
            <v>2.8</v>
          </cell>
          <cell r="F87">
            <v>15.4</v>
          </cell>
          <cell r="G87">
            <v>5.04</v>
          </cell>
          <cell r="H87">
            <v>2.16</v>
          </cell>
          <cell r="I87">
            <v>0</v>
          </cell>
          <cell r="J87">
            <v>24.1</v>
          </cell>
          <cell r="K87">
            <v>2.44</v>
          </cell>
          <cell r="L87">
            <v>1.98</v>
          </cell>
          <cell r="M87">
            <v>0</v>
          </cell>
          <cell r="N87">
            <v>0.47</v>
          </cell>
          <cell r="O87">
            <v>0</v>
          </cell>
          <cell r="P87">
            <v>0</v>
          </cell>
          <cell r="Q87">
            <v>0</v>
          </cell>
          <cell r="R87">
            <v>2.8</v>
          </cell>
        </row>
        <row r="88">
          <cell r="E88">
            <v>2.9</v>
          </cell>
          <cell r="F88">
            <v>15.8</v>
          </cell>
          <cell r="G88">
            <v>5.16</v>
          </cell>
          <cell r="H88">
            <v>2.35</v>
          </cell>
          <cell r="I88">
            <v>0</v>
          </cell>
          <cell r="J88">
            <v>25.41</v>
          </cell>
          <cell r="K88">
            <v>2.5099999999999998</v>
          </cell>
          <cell r="L88">
            <v>2.0499999999999998</v>
          </cell>
          <cell r="M88">
            <v>0</v>
          </cell>
          <cell r="N88">
            <v>0.47</v>
          </cell>
          <cell r="O88">
            <v>0</v>
          </cell>
          <cell r="P88">
            <v>0</v>
          </cell>
          <cell r="Q88">
            <v>0</v>
          </cell>
          <cell r="R88">
            <v>2.9</v>
          </cell>
        </row>
        <row r="89">
          <cell r="E89">
            <v>3</v>
          </cell>
          <cell r="F89">
            <v>16.2</v>
          </cell>
          <cell r="G89">
            <v>5.28</v>
          </cell>
          <cell r="H89">
            <v>2.5299999999999998</v>
          </cell>
          <cell r="I89">
            <v>0</v>
          </cell>
          <cell r="J89">
            <v>26.89</v>
          </cell>
          <cell r="K89">
            <v>2.57</v>
          </cell>
          <cell r="L89">
            <v>2.11</v>
          </cell>
          <cell r="M89">
            <v>0</v>
          </cell>
          <cell r="N89">
            <v>0.47</v>
          </cell>
          <cell r="O89">
            <v>0</v>
          </cell>
          <cell r="P89">
            <v>0</v>
          </cell>
          <cell r="Q89">
            <v>0</v>
          </cell>
          <cell r="R89">
            <v>3</v>
          </cell>
        </row>
        <row r="90">
          <cell r="E90">
            <v>3.1</v>
          </cell>
          <cell r="F90">
            <v>16.600000000000001</v>
          </cell>
          <cell r="G90">
            <v>5.4</v>
          </cell>
          <cell r="H90">
            <v>2.72</v>
          </cell>
          <cell r="I90">
            <v>0</v>
          </cell>
          <cell r="J90">
            <v>28.39</v>
          </cell>
          <cell r="K90">
            <v>2.64</v>
          </cell>
          <cell r="L90">
            <v>2.1800000000000002</v>
          </cell>
          <cell r="M90">
            <v>0</v>
          </cell>
          <cell r="N90">
            <v>0.47</v>
          </cell>
          <cell r="O90">
            <v>0</v>
          </cell>
          <cell r="P90">
            <v>0</v>
          </cell>
          <cell r="Q90">
            <v>0</v>
          </cell>
          <cell r="R90">
            <v>3.1</v>
          </cell>
        </row>
        <row r="91">
          <cell r="E91">
            <v>3.2</v>
          </cell>
          <cell r="F91">
            <v>17</v>
          </cell>
          <cell r="G91">
            <v>5.52</v>
          </cell>
          <cell r="H91">
            <v>2.91</v>
          </cell>
          <cell r="I91">
            <v>0</v>
          </cell>
          <cell r="J91">
            <v>29.93</v>
          </cell>
          <cell r="K91">
            <v>2.71</v>
          </cell>
          <cell r="L91">
            <v>2.25</v>
          </cell>
          <cell r="M91">
            <v>0</v>
          </cell>
          <cell r="N91">
            <v>0.47</v>
          </cell>
          <cell r="O91">
            <v>0</v>
          </cell>
          <cell r="P91">
            <v>0</v>
          </cell>
          <cell r="Q91">
            <v>0</v>
          </cell>
          <cell r="R91">
            <v>3.2</v>
          </cell>
        </row>
        <row r="92">
          <cell r="E92">
            <v>3.3</v>
          </cell>
          <cell r="F92">
            <v>17.399999999999999</v>
          </cell>
          <cell r="G92">
            <v>5.64</v>
          </cell>
          <cell r="H92">
            <v>3.11</v>
          </cell>
          <cell r="I92">
            <v>0</v>
          </cell>
          <cell r="J92">
            <v>31.53</v>
          </cell>
          <cell r="K92">
            <v>2.77</v>
          </cell>
          <cell r="L92">
            <v>2.31</v>
          </cell>
          <cell r="M92">
            <v>0</v>
          </cell>
          <cell r="N92">
            <v>0.47</v>
          </cell>
          <cell r="O92">
            <v>0</v>
          </cell>
          <cell r="P92">
            <v>0</v>
          </cell>
          <cell r="Q92">
            <v>0</v>
          </cell>
          <cell r="R92">
            <v>3.3</v>
          </cell>
        </row>
        <row r="94">
          <cell r="E94">
            <v>3.4</v>
          </cell>
          <cell r="F94">
            <v>17.8</v>
          </cell>
          <cell r="G94">
            <v>5.76</v>
          </cell>
          <cell r="H94">
            <v>3.03</v>
          </cell>
          <cell r="I94">
            <v>0</v>
          </cell>
          <cell r="J94">
            <v>33.15</v>
          </cell>
          <cell r="K94">
            <v>2.84</v>
          </cell>
          <cell r="L94">
            <v>2.38</v>
          </cell>
          <cell r="M94">
            <v>0</v>
          </cell>
          <cell r="N94">
            <v>0.47</v>
          </cell>
          <cell r="O94">
            <v>0</v>
          </cell>
          <cell r="P94">
            <v>0</v>
          </cell>
          <cell r="Q94">
            <v>0</v>
          </cell>
          <cell r="R94">
            <v>3.4</v>
          </cell>
        </row>
        <row r="95">
          <cell r="E95">
            <v>3.5</v>
          </cell>
          <cell r="F95">
            <v>18</v>
          </cell>
          <cell r="G95">
            <v>7.82</v>
          </cell>
          <cell r="H95">
            <v>3.5</v>
          </cell>
          <cell r="I95">
            <v>0</v>
          </cell>
          <cell r="J95">
            <v>29.63</v>
          </cell>
          <cell r="K95">
            <v>2.91</v>
          </cell>
          <cell r="L95">
            <v>2.4500000000000002</v>
          </cell>
          <cell r="M95">
            <v>2.64</v>
          </cell>
          <cell r="N95">
            <v>0.47</v>
          </cell>
          <cell r="O95">
            <v>2.64</v>
          </cell>
          <cell r="P95">
            <v>0.38</v>
          </cell>
          <cell r="Q95">
            <v>1.01</v>
          </cell>
          <cell r="R95">
            <v>3.05</v>
          </cell>
        </row>
        <row r="96">
          <cell r="E96">
            <v>3.6</v>
          </cell>
          <cell r="F96">
            <v>18.399999999999999</v>
          </cell>
          <cell r="G96">
            <v>7.94</v>
          </cell>
          <cell r="H96">
            <v>3.7</v>
          </cell>
          <cell r="I96">
            <v>0</v>
          </cell>
          <cell r="J96">
            <v>31.17</v>
          </cell>
          <cell r="K96">
            <v>2.98</v>
          </cell>
          <cell r="L96">
            <v>2.52</v>
          </cell>
          <cell r="M96">
            <v>2.64</v>
          </cell>
          <cell r="N96">
            <v>0.47</v>
          </cell>
          <cell r="O96">
            <v>2.8</v>
          </cell>
          <cell r="P96">
            <v>0.38</v>
          </cell>
          <cell r="Q96">
            <v>1.01</v>
          </cell>
          <cell r="R96">
            <v>3.15</v>
          </cell>
        </row>
        <row r="97">
          <cell r="E97">
            <v>3.7</v>
          </cell>
          <cell r="F97">
            <v>18.8</v>
          </cell>
          <cell r="G97">
            <v>8.06</v>
          </cell>
          <cell r="H97">
            <v>3.91</v>
          </cell>
          <cell r="I97">
            <v>0</v>
          </cell>
          <cell r="J97">
            <v>32.78</v>
          </cell>
          <cell r="K97">
            <v>3.04</v>
          </cell>
          <cell r="L97">
            <v>2.58</v>
          </cell>
          <cell r="M97">
            <v>2.64</v>
          </cell>
          <cell r="N97">
            <v>0.47</v>
          </cell>
          <cell r="O97">
            <v>2.95</v>
          </cell>
          <cell r="P97">
            <v>0.38</v>
          </cell>
          <cell r="Q97">
            <v>1.01</v>
          </cell>
          <cell r="R97">
            <v>3.25</v>
          </cell>
        </row>
        <row r="98">
          <cell r="E98">
            <v>3.8</v>
          </cell>
          <cell r="F98">
            <v>19.2</v>
          </cell>
          <cell r="G98">
            <v>8.18</v>
          </cell>
          <cell r="H98">
            <v>4.1100000000000003</v>
          </cell>
          <cell r="I98">
            <v>0</v>
          </cell>
          <cell r="J98">
            <v>34.4</v>
          </cell>
          <cell r="K98">
            <v>3.11</v>
          </cell>
          <cell r="L98">
            <v>2.65</v>
          </cell>
          <cell r="M98">
            <v>2.64</v>
          </cell>
          <cell r="N98">
            <v>0.47</v>
          </cell>
          <cell r="O98">
            <v>3.11</v>
          </cell>
          <cell r="P98">
            <v>0.38</v>
          </cell>
          <cell r="Q98">
            <v>1.01</v>
          </cell>
          <cell r="R98">
            <v>3.35</v>
          </cell>
        </row>
        <row r="99">
          <cell r="E99">
            <v>3.9</v>
          </cell>
          <cell r="F99">
            <v>19.600000000000001</v>
          </cell>
          <cell r="G99">
            <v>8.3000000000000007</v>
          </cell>
          <cell r="H99">
            <v>4.32</v>
          </cell>
          <cell r="I99">
            <v>0</v>
          </cell>
          <cell r="J99">
            <v>36.06</v>
          </cell>
          <cell r="K99">
            <v>3.18</v>
          </cell>
          <cell r="L99">
            <v>2.72</v>
          </cell>
          <cell r="M99">
            <v>2.64</v>
          </cell>
          <cell r="N99">
            <v>0.47</v>
          </cell>
          <cell r="O99">
            <v>3.27</v>
          </cell>
          <cell r="P99">
            <v>0.38</v>
          </cell>
          <cell r="Q99">
            <v>1.01</v>
          </cell>
          <cell r="R99">
            <v>3.45</v>
          </cell>
        </row>
        <row r="100">
          <cell r="E100">
            <v>4</v>
          </cell>
          <cell r="F100">
            <v>20</v>
          </cell>
          <cell r="G100">
            <v>8.42</v>
          </cell>
          <cell r="H100">
            <v>4.53</v>
          </cell>
          <cell r="I100">
            <v>0</v>
          </cell>
          <cell r="J100">
            <v>37.79</v>
          </cell>
          <cell r="K100">
            <v>3.24</v>
          </cell>
          <cell r="L100">
            <v>2.78</v>
          </cell>
          <cell r="M100">
            <v>2.64</v>
          </cell>
          <cell r="N100">
            <v>0.47</v>
          </cell>
          <cell r="O100">
            <v>3.42</v>
          </cell>
          <cell r="P100">
            <v>0.38</v>
          </cell>
          <cell r="Q100">
            <v>1.01</v>
          </cell>
          <cell r="R100">
            <v>3.55</v>
          </cell>
        </row>
        <row r="101">
          <cell r="E101">
            <v>4.0999999999999996</v>
          </cell>
          <cell r="F101">
            <v>20.399999999999999</v>
          </cell>
          <cell r="G101">
            <v>8.5399999999999991</v>
          </cell>
          <cell r="H101">
            <v>4.75</v>
          </cell>
          <cell r="I101">
            <v>0</v>
          </cell>
          <cell r="J101">
            <v>39.53</v>
          </cell>
          <cell r="K101">
            <v>3.31</v>
          </cell>
          <cell r="L101">
            <v>2.85</v>
          </cell>
          <cell r="M101">
            <v>2.64</v>
          </cell>
          <cell r="N101">
            <v>0.47</v>
          </cell>
          <cell r="O101">
            <v>3.58</v>
          </cell>
          <cell r="P101">
            <v>0.38</v>
          </cell>
          <cell r="Q101">
            <v>1.01</v>
          </cell>
          <cell r="R101">
            <v>3.65</v>
          </cell>
        </row>
        <row r="102">
          <cell r="E102">
            <v>4.2</v>
          </cell>
          <cell r="F102">
            <v>20.8</v>
          </cell>
          <cell r="G102">
            <v>8.66</v>
          </cell>
          <cell r="H102">
            <v>4.96</v>
          </cell>
          <cell r="I102">
            <v>0</v>
          </cell>
          <cell r="J102">
            <v>41.31</v>
          </cell>
          <cell r="K102">
            <v>3.38</v>
          </cell>
          <cell r="L102">
            <v>2.92</v>
          </cell>
          <cell r="M102">
            <v>2.64</v>
          </cell>
          <cell r="N102">
            <v>0.47</v>
          </cell>
          <cell r="O102">
            <v>3.74</v>
          </cell>
          <cell r="P102">
            <v>0.38</v>
          </cell>
          <cell r="Q102">
            <v>1.01</v>
          </cell>
          <cell r="R102">
            <v>3.75</v>
          </cell>
        </row>
        <row r="103">
          <cell r="E103">
            <v>4.3</v>
          </cell>
          <cell r="F103">
            <v>21.2</v>
          </cell>
          <cell r="G103">
            <v>8.7799999999999994</v>
          </cell>
          <cell r="H103">
            <v>5.18</v>
          </cell>
          <cell r="I103">
            <v>0</v>
          </cell>
          <cell r="J103">
            <v>43.13</v>
          </cell>
          <cell r="K103">
            <v>3.45</v>
          </cell>
          <cell r="L103">
            <v>2.99</v>
          </cell>
          <cell r="M103">
            <v>2.64</v>
          </cell>
          <cell r="N103">
            <v>0.47</v>
          </cell>
          <cell r="O103">
            <v>3.9</v>
          </cell>
          <cell r="P103">
            <v>0.38</v>
          </cell>
          <cell r="Q103">
            <v>1.01</v>
          </cell>
          <cell r="R103">
            <v>3.85</v>
          </cell>
        </row>
        <row r="104">
          <cell r="E104">
            <v>4.4000000000000004</v>
          </cell>
          <cell r="F104">
            <v>21.6</v>
          </cell>
          <cell r="G104">
            <v>8.9</v>
          </cell>
          <cell r="H104">
            <v>5.4</v>
          </cell>
          <cell r="I104">
            <v>0</v>
          </cell>
          <cell r="J104">
            <v>45.02</v>
          </cell>
          <cell r="K104">
            <v>3.51</v>
          </cell>
          <cell r="L104">
            <v>3.05</v>
          </cell>
          <cell r="M104">
            <v>2.64</v>
          </cell>
          <cell r="N104">
            <v>0.47</v>
          </cell>
          <cell r="O104">
            <v>4.05</v>
          </cell>
          <cell r="P104">
            <v>0.38</v>
          </cell>
          <cell r="Q104">
            <v>1.01</v>
          </cell>
          <cell r="R104">
            <v>3.95</v>
          </cell>
        </row>
        <row r="105">
          <cell r="E105">
            <v>4.5</v>
          </cell>
          <cell r="F105">
            <v>22</v>
          </cell>
          <cell r="G105">
            <v>9.02</v>
          </cell>
          <cell r="H105">
            <v>5.63</v>
          </cell>
          <cell r="I105">
            <v>0</v>
          </cell>
          <cell r="J105">
            <v>46.92</v>
          </cell>
          <cell r="K105">
            <v>3.58</v>
          </cell>
          <cell r="L105">
            <v>3.12</v>
          </cell>
          <cell r="M105">
            <v>2.64</v>
          </cell>
          <cell r="N105">
            <v>0.47</v>
          </cell>
          <cell r="O105">
            <v>4.21</v>
          </cell>
          <cell r="P105">
            <v>0.38</v>
          </cell>
          <cell r="Q105">
            <v>1.01</v>
          </cell>
          <cell r="R105">
            <v>4.05</v>
          </cell>
        </row>
        <row r="106">
          <cell r="E106">
            <v>4.5999999999999996</v>
          </cell>
          <cell r="F106">
            <v>22.4</v>
          </cell>
          <cell r="G106">
            <v>9.14</v>
          </cell>
          <cell r="H106">
            <v>5.85</v>
          </cell>
          <cell r="I106">
            <v>0</v>
          </cell>
          <cell r="J106">
            <v>48.86</v>
          </cell>
          <cell r="K106">
            <v>3.65</v>
          </cell>
          <cell r="L106">
            <v>3.19</v>
          </cell>
          <cell r="M106">
            <v>2.64</v>
          </cell>
          <cell r="N106">
            <v>0.47</v>
          </cell>
          <cell r="O106">
            <v>4.37</v>
          </cell>
          <cell r="P106">
            <v>0.38</v>
          </cell>
          <cell r="Q106">
            <v>1.01</v>
          </cell>
          <cell r="R106">
            <v>4.1500000000000004</v>
          </cell>
        </row>
        <row r="107">
          <cell r="E107">
            <v>4.7</v>
          </cell>
          <cell r="F107">
            <v>22.8</v>
          </cell>
          <cell r="G107">
            <v>9.26</v>
          </cell>
          <cell r="H107">
            <v>6.08</v>
          </cell>
          <cell r="I107">
            <v>0</v>
          </cell>
          <cell r="J107">
            <v>50.86</v>
          </cell>
          <cell r="K107">
            <v>3.71</v>
          </cell>
          <cell r="L107">
            <v>3.25</v>
          </cell>
          <cell r="M107">
            <v>2.64</v>
          </cell>
          <cell r="N107">
            <v>0.47</v>
          </cell>
          <cell r="O107">
            <v>4.53</v>
          </cell>
          <cell r="P107">
            <v>0.38</v>
          </cell>
          <cell r="Q107">
            <v>1.01</v>
          </cell>
          <cell r="R107">
            <v>4.25</v>
          </cell>
        </row>
        <row r="108">
          <cell r="E108">
            <v>4.8</v>
          </cell>
          <cell r="F108">
            <v>23.2</v>
          </cell>
          <cell r="G108">
            <v>9.3800000000000008</v>
          </cell>
          <cell r="H108">
            <v>6.31</v>
          </cell>
          <cell r="I108">
            <v>0</v>
          </cell>
          <cell r="J108">
            <v>52.89</v>
          </cell>
          <cell r="K108">
            <v>3.78</v>
          </cell>
          <cell r="L108">
            <v>3.32</v>
          </cell>
          <cell r="M108">
            <v>2.64</v>
          </cell>
          <cell r="N108">
            <v>0.47</v>
          </cell>
          <cell r="O108">
            <v>4.68</v>
          </cell>
          <cell r="P108">
            <v>0.38</v>
          </cell>
          <cell r="Q108">
            <v>1.01</v>
          </cell>
          <cell r="R108">
            <v>4.3499999999999996</v>
          </cell>
        </row>
        <row r="109">
          <cell r="E109">
            <v>4.9000000000000004</v>
          </cell>
          <cell r="F109">
            <v>23.6</v>
          </cell>
          <cell r="G109">
            <v>9.5</v>
          </cell>
          <cell r="H109">
            <v>6.55</v>
          </cell>
          <cell r="I109">
            <v>0</v>
          </cell>
          <cell r="J109">
            <v>54.95</v>
          </cell>
          <cell r="K109">
            <v>3.85</v>
          </cell>
          <cell r="L109">
            <v>3.39</v>
          </cell>
          <cell r="M109">
            <v>2.64</v>
          </cell>
          <cell r="N109">
            <v>0.47</v>
          </cell>
          <cell r="O109">
            <v>4.84</v>
          </cell>
          <cell r="P109">
            <v>0.38</v>
          </cell>
          <cell r="Q109">
            <v>1.01</v>
          </cell>
          <cell r="R109">
            <v>4.45</v>
          </cell>
        </row>
        <row r="110">
          <cell r="E110">
            <v>5</v>
          </cell>
          <cell r="F110">
            <v>24</v>
          </cell>
          <cell r="G110">
            <v>9.6199999999999992</v>
          </cell>
          <cell r="H110">
            <v>6.78</v>
          </cell>
          <cell r="I110">
            <v>0</v>
          </cell>
          <cell r="J110">
            <v>57.05</v>
          </cell>
          <cell r="K110">
            <v>3.92</v>
          </cell>
          <cell r="L110">
            <v>3.46</v>
          </cell>
          <cell r="M110">
            <v>2.64</v>
          </cell>
          <cell r="N110">
            <v>0.47</v>
          </cell>
          <cell r="O110">
            <v>5</v>
          </cell>
          <cell r="P110">
            <v>0.38</v>
          </cell>
          <cell r="Q110">
            <v>1.01</v>
          </cell>
          <cell r="R110">
            <v>4.55</v>
          </cell>
        </row>
        <row r="111">
          <cell r="E111">
            <v>5.0999999999999996</v>
          </cell>
          <cell r="F111">
            <v>24.4</v>
          </cell>
          <cell r="G111">
            <v>9.74</v>
          </cell>
          <cell r="H111">
            <v>7.01</v>
          </cell>
          <cell r="I111">
            <v>0</v>
          </cell>
          <cell r="J111">
            <v>59.21</v>
          </cell>
          <cell r="K111">
            <v>3.98</v>
          </cell>
          <cell r="L111">
            <v>3.52</v>
          </cell>
          <cell r="M111">
            <v>2.64</v>
          </cell>
          <cell r="N111">
            <v>0.47</v>
          </cell>
          <cell r="O111">
            <v>5.16</v>
          </cell>
          <cell r="P111">
            <v>0.38</v>
          </cell>
          <cell r="Q111">
            <v>1.01</v>
          </cell>
          <cell r="R111">
            <v>4.6500000000000004</v>
          </cell>
        </row>
        <row r="112">
          <cell r="E112">
            <v>5.2</v>
          </cell>
          <cell r="F112">
            <v>24.8</v>
          </cell>
          <cell r="G112">
            <v>9.86</v>
          </cell>
          <cell r="H112">
            <v>7.26</v>
          </cell>
          <cell r="I112">
            <v>0</v>
          </cell>
          <cell r="J112">
            <v>61.4</v>
          </cell>
          <cell r="K112">
            <v>4.05</v>
          </cell>
          <cell r="L112">
            <v>3.59</v>
          </cell>
          <cell r="M112">
            <v>2.64</v>
          </cell>
          <cell r="N112">
            <v>0.47</v>
          </cell>
          <cell r="O112">
            <v>5.31</v>
          </cell>
          <cell r="P112">
            <v>0.38</v>
          </cell>
          <cell r="Q112">
            <v>1.01</v>
          </cell>
          <cell r="R112">
            <v>4.75</v>
          </cell>
        </row>
        <row r="113">
          <cell r="E113">
            <v>5.3</v>
          </cell>
          <cell r="F113">
            <v>25.2</v>
          </cell>
          <cell r="G113">
            <v>9.98</v>
          </cell>
          <cell r="H113">
            <v>7.51</v>
          </cell>
          <cell r="I113">
            <v>0</v>
          </cell>
          <cell r="J113">
            <v>63.62</v>
          </cell>
          <cell r="K113">
            <v>4.12</v>
          </cell>
          <cell r="L113">
            <v>3.66</v>
          </cell>
          <cell r="M113">
            <v>2.64</v>
          </cell>
          <cell r="N113">
            <v>0.47</v>
          </cell>
          <cell r="O113">
            <v>5.47</v>
          </cell>
          <cell r="P113">
            <v>0.38</v>
          </cell>
          <cell r="Q113">
            <v>1.01</v>
          </cell>
          <cell r="R113">
            <v>4.8499999999999996</v>
          </cell>
        </row>
        <row r="114">
          <cell r="E114">
            <v>5.4</v>
          </cell>
          <cell r="F114">
            <v>25.6</v>
          </cell>
          <cell r="G114">
            <v>10.1</v>
          </cell>
          <cell r="H114">
            <v>7.75</v>
          </cell>
          <cell r="I114">
            <v>0</v>
          </cell>
          <cell r="J114">
            <v>65.89</v>
          </cell>
          <cell r="K114">
            <v>4.1900000000000004</v>
          </cell>
          <cell r="L114">
            <v>3.72</v>
          </cell>
          <cell r="M114">
            <v>2.64</v>
          </cell>
          <cell r="N114">
            <v>0.47</v>
          </cell>
          <cell r="O114">
            <v>5.63</v>
          </cell>
          <cell r="P114">
            <v>0.38</v>
          </cell>
          <cell r="Q114">
            <v>1.01</v>
          </cell>
          <cell r="R114">
            <v>4.95</v>
          </cell>
        </row>
        <row r="115">
          <cell r="E115">
            <v>5.5</v>
          </cell>
          <cell r="F115">
            <v>26</v>
          </cell>
          <cell r="G115">
            <v>10.220000000000001</v>
          </cell>
          <cell r="H115">
            <v>8</v>
          </cell>
          <cell r="I115">
            <v>0</v>
          </cell>
          <cell r="J115">
            <v>68.2</v>
          </cell>
          <cell r="K115">
            <v>4.25</v>
          </cell>
          <cell r="L115">
            <v>3.79</v>
          </cell>
          <cell r="M115">
            <v>2.64</v>
          </cell>
          <cell r="N115">
            <v>0.47</v>
          </cell>
          <cell r="O115">
            <v>5.79</v>
          </cell>
          <cell r="P115">
            <v>0.38</v>
          </cell>
          <cell r="Q115">
            <v>1.01</v>
          </cell>
          <cell r="R115">
            <v>5.05</v>
          </cell>
        </row>
        <row r="116">
          <cell r="E116">
            <v>5.6</v>
          </cell>
          <cell r="F116">
            <v>26.4</v>
          </cell>
          <cell r="G116">
            <v>10.34</v>
          </cell>
          <cell r="H116">
            <v>8.25</v>
          </cell>
          <cell r="I116">
            <v>0</v>
          </cell>
          <cell r="J116">
            <v>70.55</v>
          </cell>
          <cell r="K116">
            <v>4.32</v>
          </cell>
          <cell r="L116">
            <v>3.86</v>
          </cell>
          <cell r="M116">
            <v>2.64</v>
          </cell>
          <cell r="N116">
            <v>0.47</v>
          </cell>
          <cell r="O116">
            <v>5.94</v>
          </cell>
          <cell r="P116">
            <v>0.38</v>
          </cell>
          <cell r="Q116">
            <v>1.01</v>
          </cell>
          <cell r="R116">
            <v>5.15</v>
          </cell>
        </row>
        <row r="117">
          <cell r="E117">
            <v>5.7</v>
          </cell>
          <cell r="F117">
            <v>26.8</v>
          </cell>
          <cell r="G117">
            <v>10.46</v>
          </cell>
          <cell r="H117">
            <v>8.51</v>
          </cell>
          <cell r="I117">
            <v>0</v>
          </cell>
          <cell r="J117">
            <v>72.95</v>
          </cell>
          <cell r="K117">
            <v>4.38</v>
          </cell>
          <cell r="L117">
            <v>3.92</v>
          </cell>
          <cell r="M117">
            <v>2.64</v>
          </cell>
          <cell r="N117">
            <v>0.47</v>
          </cell>
          <cell r="O117">
            <v>6.1</v>
          </cell>
          <cell r="P117">
            <v>0.38</v>
          </cell>
          <cell r="Q117">
            <v>1.01</v>
          </cell>
          <cell r="R117">
            <v>5.25</v>
          </cell>
        </row>
        <row r="118">
          <cell r="E118">
            <v>5.8</v>
          </cell>
          <cell r="F118">
            <v>27.2</v>
          </cell>
          <cell r="G118">
            <v>10.58</v>
          </cell>
          <cell r="H118">
            <v>8.76</v>
          </cell>
          <cell r="I118">
            <v>0</v>
          </cell>
          <cell r="J118">
            <v>75.37</v>
          </cell>
          <cell r="K118">
            <v>4.45</v>
          </cell>
          <cell r="L118">
            <v>3.99</v>
          </cell>
          <cell r="M118">
            <v>2.64</v>
          </cell>
          <cell r="N118">
            <v>0.47</v>
          </cell>
          <cell r="O118">
            <v>6.26</v>
          </cell>
          <cell r="P118">
            <v>0.38</v>
          </cell>
          <cell r="Q118">
            <v>1.01</v>
          </cell>
          <cell r="R118">
            <v>5.35</v>
          </cell>
        </row>
        <row r="119">
          <cell r="E119">
            <v>5.9</v>
          </cell>
          <cell r="F119">
            <v>27.6</v>
          </cell>
          <cell r="G119">
            <v>10.7</v>
          </cell>
          <cell r="H119">
            <v>9.02</v>
          </cell>
          <cell r="I119">
            <v>0</v>
          </cell>
          <cell r="J119">
            <v>77.83</v>
          </cell>
          <cell r="K119">
            <v>4.5199999999999996</v>
          </cell>
          <cell r="L119">
            <v>4.0599999999999996</v>
          </cell>
          <cell r="M119">
            <v>2.64</v>
          </cell>
          <cell r="N119">
            <v>0.47</v>
          </cell>
          <cell r="O119">
            <v>6.42</v>
          </cell>
          <cell r="P119">
            <v>0.38</v>
          </cell>
          <cell r="Q119">
            <v>1.01</v>
          </cell>
          <cell r="R119">
            <v>5.45</v>
          </cell>
        </row>
        <row r="120">
          <cell r="E120">
            <v>6</v>
          </cell>
          <cell r="F120">
            <v>28</v>
          </cell>
          <cell r="G120">
            <v>10.82</v>
          </cell>
          <cell r="H120">
            <v>9.2799999999999994</v>
          </cell>
          <cell r="I120">
            <v>0</v>
          </cell>
          <cell r="J120">
            <v>80.34</v>
          </cell>
          <cell r="K120">
            <v>4.59</v>
          </cell>
          <cell r="L120">
            <v>4.13</v>
          </cell>
          <cell r="M120">
            <v>2.64</v>
          </cell>
          <cell r="N120">
            <v>0.47</v>
          </cell>
          <cell r="O120">
            <v>6.57</v>
          </cell>
          <cell r="P120">
            <v>0.38</v>
          </cell>
          <cell r="Q120">
            <v>1.01</v>
          </cell>
          <cell r="R120">
            <v>5.55</v>
          </cell>
        </row>
        <row r="121">
          <cell r="E121">
            <v>6.1</v>
          </cell>
          <cell r="F121">
            <v>28.4</v>
          </cell>
          <cell r="G121">
            <v>10.94</v>
          </cell>
          <cell r="H121">
            <v>9.5500000000000007</v>
          </cell>
          <cell r="I121">
            <v>0</v>
          </cell>
          <cell r="J121">
            <v>82.9</v>
          </cell>
          <cell r="K121">
            <v>4.6500000000000004</v>
          </cell>
          <cell r="L121">
            <v>4.1900000000000004</v>
          </cell>
          <cell r="M121">
            <v>2.64</v>
          </cell>
          <cell r="N121">
            <v>0.47</v>
          </cell>
          <cell r="O121">
            <v>6.73</v>
          </cell>
          <cell r="P121">
            <v>0.38</v>
          </cell>
          <cell r="Q121">
            <v>1.01</v>
          </cell>
          <cell r="R121">
            <v>5.65</v>
          </cell>
        </row>
        <row r="122">
          <cell r="E122">
            <v>6.2</v>
          </cell>
          <cell r="F122">
            <v>28.8</v>
          </cell>
          <cell r="G122">
            <v>11.06</v>
          </cell>
          <cell r="H122">
            <v>9.81</v>
          </cell>
          <cell r="I122">
            <v>0</v>
          </cell>
          <cell r="J122">
            <v>85.48</v>
          </cell>
          <cell r="K122">
            <v>4.72</v>
          </cell>
          <cell r="L122">
            <v>4.26</v>
          </cell>
          <cell r="M122">
            <v>2.64</v>
          </cell>
          <cell r="N122">
            <v>0.47</v>
          </cell>
          <cell r="O122">
            <v>6.89</v>
          </cell>
          <cell r="P122">
            <v>0.38</v>
          </cell>
          <cell r="Q122">
            <v>1.01</v>
          </cell>
          <cell r="R122">
            <v>5.75</v>
          </cell>
        </row>
        <row r="123">
          <cell r="E123">
            <v>6.3</v>
          </cell>
          <cell r="F123">
            <v>29.2</v>
          </cell>
          <cell r="G123">
            <v>11.18</v>
          </cell>
          <cell r="H123">
            <v>10.08</v>
          </cell>
          <cell r="I123">
            <v>0</v>
          </cell>
          <cell r="J123">
            <v>88.1</v>
          </cell>
          <cell r="K123">
            <v>4.79</v>
          </cell>
          <cell r="L123">
            <v>4.33</v>
          </cell>
          <cell r="M123">
            <v>2.64</v>
          </cell>
          <cell r="N123">
            <v>0.47</v>
          </cell>
          <cell r="O123">
            <v>7.05</v>
          </cell>
          <cell r="P123">
            <v>0.38</v>
          </cell>
          <cell r="Q123">
            <v>1.01</v>
          </cell>
          <cell r="R123">
            <v>5.85</v>
          </cell>
        </row>
        <row r="124">
          <cell r="E124">
            <v>6.4</v>
          </cell>
          <cell r="F124">
            <v>29.6</v>
          </cell>
          <cell r="G124">
            <v>11.3</v>
          </cell>
          <cell r="H124">
            <v>10.35</v>
          </cell>
          <cell r="I124">
            <v>0</v>
          </cell>
          <cell r="J124">
            <v>90.79</v>
          </cell>
          <cell r="K124">
            <v>4.8499999999999996</v>
          </cell>
          <cell r="L124">
            <v>4.3899999999999997</v>
          </cell>
          <cell r="M124">
            <v>2.64</v>
          </cell>
          <cell r="N124">
            <v>0.47</v>
          </cell>
          <cell r="O124">
            <v>7.2</v>
          </cell>
          <cell r="P124">
            <v>0.38</v>
          </cell>
          <cell r="Q124">
            <v>1.01</v>
          </cell>
          <cell r="R124">
            <v>5.95</v>
          </cell>
        </row>
        <row r="125">
          <cell r="E125">
            <v>6.5</v>
          </cell>
          <cell r="F125">
            <v>30</v>
          </cell>
          <cell r="G125">
            <v>11.42</v>
          </cell>
          <cell r="H125">
            <v>10.63</v>
          </cell>
          <cell r="I125">
            <v>0</v>
          </cell>
          <cell r="J125">
            <v>93.5</v>
          </cell>
          <cell r="K125">
            <v>4.92</v>
          </cell>
          <cell r="L125">
            <v>4.46</v>
          </cell>
          <cell r="M125">
            <v>2.64</v>
          </cell>
          <cell r="N125">
            <v>0.47</v>
          </cell>
          <cell r="O125">
            <v>7.36</v>
          </cell>
          <cell r="P125">
            <v>0.38</v>
          </cell>
          <cell r="Q125">
            <v>1.01</v>
          </cell>
          <cell r="R125">
            <v>6.05</v>
          </cell>
        </row>
        <row r="126">
          <cell r="E126">
            <v>6.6</v>
          </cell>
          <cell r="F126">
            <v>30.4</v>
          </cell>
          <cell r="G126">
            <v>11.54</v>
          </cell>
          <cell r="H126">
            <v>10.9</v>
          </cell>
          <cell r="I126">
            <v>0</v>
          </cell>
          <cell r="J126">
            <v>96.23</v>
          </cell>
          <cell r="K126">
            <v>4.99</v>
          </cell>
          <cell r="L126">
            <v>4.53</v>
          </cell>
          <cell r="M126">
            <v>2.64</v>
          </cell>
          <cell r="N126">
            <v>0.47</v>
          </cell>
          <cell r="O126">
            <v>7.52</v>
          </cell>
          <cell r="P126">
            <v>0.38</v>
          </cell>
          <cell r="Q126">
            <v>1.01</v>
          </cell>
          <cell r="R126">
            <v>6.15</v>
          </cell>
        </row>
        <row r="127">
          <cell r="E127">
            <v>6.7</v>
          </cell>
          <cell r="F127">
            <v>30.8</v>
          </cell>
          <cell r="G127">
            <v>11.66</v>
          </cell>
          <cell r="H127">
            <v>11.18</v>
          </cell>
          <cell r="I127">
            <v>0</v>
          </cell>
          <cell r="J127">
            <v>99.01</v>
          </cell>
          <cell r="K127">
            <v>5.0599999999999996</v>
          </cell>
          <cell r="L127">
            <v>4.5999999999999996</v>
          </cell>
          <cell r="M127">
            <v>2.64</v>
          </cell>
          <cell r="N127">
            <v>0.47</v>
          </cell>
          <cell r="O127">
            <v>7.68</v>
          </cell>
          <cell r="P127">
            <v>0.38</v>
          </cell>
          <cell r="Q127">
            <v>1.01</v>
          </cell>
          <cell r="R127">
            <v>6.25</v>
          </cell>
        </row>
        <row r="128">
          <cell r="E128">
            <v>6.8</v>
          </cell>
          <cell r="F128">
            <v>31.2</v>
          </cell>
          <cell r="G128">
            <v>11.78</v>
          </cell>
          <cell r="H128">
            <v>11.46</v>
          </cell>
          <cell r="I128">
            <v>0</v>
          </cell>
          <cell r="J128">
            <v>101.86</v>
          </cell>
          <cell r="K128">
            <v>5.12</v>
          </cell>
          <cell r="L128">
            <v>4.66</v>
          </cell>
          <cell r="M128">
            <v>2.64</v>
          </cell>
          <cell r="N128">
            <v>0.47</v>
          </cell>
          <cell r="O128">
            <v>7.83</v>
          </cell>
          <cell r="P128">
            <v>0.38</v>
          </cell>
          <cell r="Q128">
            <v>1.01</v>
          </cell>
          <cell r="R128">
            <v>6.35</v>
          </cell>
        </row>
        <row r="129">
          <cell r="E129">
            <v>6.9</v>
          </cell>
          <cell r="F129">
            <v>31.6</v>
          </cell>
          <cell r="G129">
            <v>11.9</v>
          </cell>
          <cell r="H129">
            <v>11.75</v>
          </cell>
          <cell r="I129">
            <v>0</v>
          </cell>
          <cell r="J129">
            <v>104.72</v>
          </cell>
          <cell r="K129">
            <v>5.19</v>
          </cell>
          <cell r="L129">
            <v>4.7300000000000004</v>
          </cell>
          <cell r="M129">
            <v>2.64</v>
          </cell>
          <cell r="N129">
            <v>0.47</v>
          </cell>
          <cell r="O129">
            <v>7.99</v>
          </cell>
          <cell r="P129">
            <v>0.38</v>
          </cell>
          <cell r="Q129">
            <v>1.01</v>
          </cell>
          <cell r="R129">
            <v>6.45</v>
          </cell>
        </row>
        <row r="130">
          <cell r="E130">
            <v>7</v>
          </cell>
          <cell r="F130">
            <v>32</v>
          </cell>
          <cell r="G130">
            <v>12.02</v>
          </cell>
          <cell r="H130">
            <v>12.03</v>
          </cell>
          <cell r="I130">
            <v>0</v>
          </cell>
          <cell r="J130">
            <v>107.62</v>
          </cell>
          <cell r="K130">
            <v>5.26</v>
          </cell>
          <cell r="L130">
            <v>4.8</v>
          </cell>
          <cell r="M130">
            <v>2.64</v>
          </cell>
          <cell r="N130">
            <v>0.47</v>
          </cell>
          <cell r="O130">
            <v>8.15</v>
          </cell>
          <cell r="P130">
            <v>0.38</v>
          </cell>
          <cell r="Q130">
            <v>1.01</v>
          </cell>
          <cell r="R130">
            <v>6.55</v>
          </cell>
        </row>
        <row r="131">
          <cell r="E131">
            <v>7.1</v>
          </cell>
          <cell r="F131">
            <v>32.4</v>
          </cell>
          <cell r="G131">
            <v>12.14</v>
          </cell>
          <cell r="H131">
            <v>12.32</v>
          </cell>
          <cell r="I131">
            <v>0</v>
          </cell>
          <cell r="J131">
            <v>110.58</v>
          </cell>
          <cell r="K131">
            <v>5.32</v>
          </cell>
          <cell r="L131">
            <v>4.8600000000000003</v>
          </cell>
          <cell r="M131">
            <v>2.64</v>
          </cell>
          <cell r="N131">
            <v>0.47</v>
          </cell>
          <cell r="O131">
            <v>8.31</v>
          </cell>
          <cell r="P131">
            <v>0.38</v>
          </cell>
          <cell r="Q131">
            <v>1.01</v>
          </cell>
          <cell r="R131">
            <v>6.65</v>
          </cell>
        </row>
        <row r="132">
          <cell r="E132">
            <v>7.2</v>
          </cell>
          <cell r="F132">
            <v>32.799999999999997</v>
          </cell>
          <cell r="G132">
            <v>12.26</v>
          </cell>
          <cell r="H132">
            <v>12.61</v>
          </cell>
          <cell r="I132">
            <v>0</v>
          </cell>
          <cell r="J132">
            <v>113.57</v>
          </cell>
          <cell r="K132">
            <v>5.39</v>
          </cell>
          <cell r="L132">
            <v>4.93</v>
          </cell>
          <cell r="M132">
            <v>2.64</v>
          </cell>
          <cell r="N132">
            <v>0.47</v>
          </cell>
          <cell r="O132">
            <v>8.4600000000000009</v>
          </cell>
          <cell r="P132">
            <v>0.38</v>
          </cell>
          <cell r="Q132">
            <v>1.01</v>
          </cell>
          <cell r="R132">
            <v>6.75</v>
          </cell>
        </row>
        <row r="133">
          <cell r="E133">
            <v>7.3</v>
          </cell>
          <cell r="F133">
            <v>33.200000000000003</v>
          </cell>
          <cell r="G133">
            <v>12.38</v>
          </cell>
          <cell r="H133">
            <v>12.91</v>
          </cell>
          <cell r="I133">
            <v>0</v>
          </cell>
          <cell r="J133">
            <v>116.59</v>
          </cell>
          <cell r="K133">
            <v>5.46</v>
          </cell>
          <cell r="L133">
            <v>5</v>
          </cell>
          <cell r="M133">
            <v>2.64</v>
          </cell>
          <cell r="N133">
            <v>0.47</v>
          </cell>
          <cell r="O133">
            <v>8.6199999999999992</v>
          </cell>
          <cell r="P133">
            <v>0.38</v>
          </cell>
          <cell r="Q133">
            <v>1.01</v>
          </cell>
          <cell r="R133">
            <v>6.85</v>
          </cell>
        </row>
        <row r="134">
          <cell r="E134">
            <v>7.4</v>
          </cell>
          <cell r="F134">
            <v>33.6</v>
          </cell>
          <cell r="G134">
            <v>12.5</v>
          </cell>
          <cell r="H134">
            <v>13.2</v>
          </cell>
          <cell r="I134">
            <v>0</v>
          </cell>
          <cell r="J134">
            <v>119.65</v>
          </cell>
          <cell r="K134">
            <v>5.53</v>
          </cell>
          <cell r="L134">
            <v>5.07</v>
          </cell>
          <cell r="M134">
            <v>2.64</v>
          </cell>
          <cell r="N134">
            <v>0.47</v>
          </cell>
          <cell r="O134">
            <v>8.7799999999999994</v>
          </cell>
          <cell r="P134">
            <v>0.38</v>
          </cell>
          <cell r="Q134">
            <v>1.01</v>
          </cell>
          <cell r="R134">
            <v>6.95</v>
          </cell>
        </row>
        <row r="135">
          <cell r="E135">
            <v>7.5</v>
          </cell>
          <cell r="F135">
            <v>34</v>
          </cell>
          <cell r="G135">
            <v>12.62</v>
          </cell>
          <cell r="H135">
            <v>13.54</v>
          </cell>
          <cell r="I135">
            <v>34.97</v>
          </cell>
          <cell r="J135">
            <v>82.87</v>
          </cell>
          <cell r="K135">
            <v>5.59</v>
          </cell>
          <cell r="L135">
            <v>5.13</v>
          </cell>
          <cell r="M135">
            <v>2.64</v>
          </cell>
          <cell r="N135">
            <v>0.47</v>
          </cell>
          <cell r="O135">
            <v>13.87</v>
          </cell>
          <cell r="P135">
            <v>0.38</v>
          </cell>
          <cell r="Q135">
            <v>1.01</v>
          </cell>
          <cell r="R135">
            <v>7.05</v>
          </cell>
        </row>
        <row r="136">
          <cell r="E136">
            <v>7.6</v>
          </cell>
          <cell r="F136">
            <v>34.4</v>
          </cell>
          <cell r="G136">
            <v>12.74</v>
          </cell>
          <cell r="H136">
            <v>13.8</v>
          </cell>
          <cell r="I136">
            <v>35.840000000000003</v>
          </cell>
          <cell r="J136">
            <v>85.07</v>
          </cell>
          <cell r="K136">
            <v>5.66</v>
          </cell>
          <cell r="L136">
            <v>5.2</v>
          </cell>
          <cell r="M136">
            <v>2.64</v>
          </cell>
          <cell r="N136">
            <v>0.47</v>
          </cell>
          <cell r="O136">
            <v>14.1</v>
          </cell>
          <cell r="P136">
            <v>0.38</v>
          </cell>
          <cell r="Q136">
            <v>1.01</v>
          </cell>
          <cell r="R136">
            <v>7.15</v>
          </cell>
        </row>
        <row r="137">
          <cell r="E137">
            <v>7.7</v>
          </cell>
          <cell r="F137">
            <v>34.799999999999997</v>
          </cell>
          <cell r="G137">
            <v>12.86</v>
          </cell>
          <cell r="H137">
            <v>14.11</v>
          </cell>
          <cell r="I137">
            <v>36.729999999999997</v>
          </cell>
          <cell r="J137">
            <v>87.28</v>
          </cell>
          <cell r="K137">
            <v>5.73</v>
          </cell>
          <cell r="L137">
            <v>5.27</v>
          </cell>
          <cell r="M137">
            <v>2.64</v>
          </cell>
          <cell r="N137">
            <v>0.47</v>
          </cell>
          <cell r="O137">
            <v>14.34</v>
          </cell>
          <cell r="P137">
            <v>0.38</v>
          </cell>
          <cell r="Q137">
            <v>1.01</v>
          </cell>
          <cell r="R137">
            <v>7.25</v>
          </cell>
        </row>
        <row r="138">
          <cell r="E138">
            <v>7.8</v>
          </cell>
          <cell r="F138">
            <v>35.200000000000003</v>
          </cell>
          <cell r="G138">
            <v>12.98</v>
          </cell>
          <cell r="H138">
            <v>14.41</v>
          </cell>
          <cell r="I138">
            <v>37.619999999999997</v>
          </cell>
          <cell r="J138">
            <v>89.56</v>
          </cell>
          <cell r="K138">
            <v>5.79</v>
          </cell>
          <cell r="L138">
            <v>5.33</v>
          </cell>
          <cell r="M138">
            <v>2.64</v>
          </cell>
          <cell r="N138">
            <v>0.47</v>
          </cell>
          <cell r="O138">
            <v>14.57</v>
          </cell>
          <cell r="P138">
            <v>0.38</v>
          </cell>
          <cell r="Q138">
            <v>1.01</v>
          </cell>
          <cell r="R138">
            <v>7.35</v>
          </cell>
        </row>
        <row r="139">
          <cell r="E139">
            <v>7.9</v>
          </cell>
          <cell r="F139">
            <v>35.6</v>
          </cell>
          <cell r="G139">
            <v>13.1</v>
          </cell>
          <cell r="H139">
            <v>14.72</v>
          </cell>
          <cell r="I139">
            <v>38.53</v>
          </cell>
          <cell r="J139">
            <v>91.83</v>
          </cell>
          <cell r="K139">
            <v>5.86</v>
          </cell>
          <cell r="L139">
            <v>5.4</v>
          </cell>
          <cell r="M139">
            <v>2.64</v>
          </cell>
          <cell r="N139">
            <v>0.47</v>
          </cell>
          <cell r="O139">
            <v>14.81</v>
          </cell>
          <cell r="P139">
            <v>0.38</v>
          </cell>
          <cell r="Q139">
            <v>1.01</v>
          </cell>
          <cell r="R139">
            <v>7.45</v>
          </cell>
        </row>
        <row r="140">
          <cell r="E140">
            <v>8</v>
          </cell>
          <cell r="F140">
            <v>36</v>
          </cell>
          <cell r="G140">
            <v>13.22</v>
          </cell>
          <cell r="H140">
            <v>15.03</v>
          </cell>
          <cell r="I140">
            <v>39.44</v>
          </cell>
          <cell r="J140">
            <v>94.15</v>
          </cell>
          <cell r="K140">
            <v>5.93</v>
          </cell>
          <cell r="L140">
            <v>5.47</v>
          </cell>
          <cell r="M140">
            <v>2.64</v>
          </cell>
          <cell r="N140">
            <v>0.47</v>
          </cell>
          <cell r="O140">
            <v>15.04</v>
          </cell>
          <cell r="P140">
            <v>0.38</v>
          </cell>
          <cell r="Q140">
            <v>1.01</v>
          </cell>
          <cell r="R140">
            <v>7.55</v>
          </cell>
        </row>
        <row r="141">
          <cell r="E141">
            <v>8.1</v>
          </cell>
          <cell r="F141">
            <v>36.4</v>
          </cell>
          <cell r="G141">
            <v>13.34</v>
          </cell>
          <cell r="H141">
            <v>15.35</v>
          </cell>
          <cell r="I141">
            <v>40.369999999999997</v>
          </cell>
          <cell r="J141">
            <v>96.48</v>
          </cell>
          <cell r="K141">
            <v>6</v>
          </cell>
          <cell r="L141">
            <v>5.54</v>
          </cell>
          <cell r="M141">
            <v>2.64</v>
          </cell>
          <cell r="N141">
            <v>0.47</v>
          </cell>
          <cell r="O141">
            <v>15.28</v>
          </cell>
          <cell r="P141">
            <v>0.38</v>
          </cell>
          <cell r="Q141">
            <v>1.01</v>
          </cell>
          <cell r="R141">
            <v>7.65</v>
          </cell>
        </row>
        <row r="142">
          <cell r="E142">
            <v>8.1999999999999993</v>
          </cell>
          <cell r="F142">
            <v>36.799999999999997</v>
          </cell>
          <cell r="G142">
            <v>13.46</v>
          </cell>
          <cell r="H142">
            <v>15.66</v>
          </cell>
          <cell r="I142">
            <v>41.3</v>
          </cell>
          <cell r="J142">
            <v>98.88</v>
          </cell>
          <cell r="K142">
            <v>6.06</v>
          </cell>
          <cell r="L142">
            <v>5.6</v>
          </cell>
          <cell r="M142">
            <v>2.64</v>
          </cell>
          <cell r="N142">
            <v>0.47</v>
          </cell>
          <cell r="O142">
            <v>15.51</v>
          </cell>
          <cell r="P142">
            <v>0.38</v>
          </cell>
          <cell r="Q142">
            <v>1.01</v>
          </cell>
          <cell r="R142">
            <v>7.75</v>
          </cell>
        </row>
        <row r="143">
          <cell r="E143">
            <v>8.3000000000000007</v>
          </cell>
          <cell r="F143">
            <v>37.200000000000003</v>
          </cell>
          <cell r="G143">
            <v>13.58</v>
          </cell>
          <cell r="H143">
            <v>15.98</v>
          </cell>
          <cell r="I143">
            <v>42.25</v>
          </cell>
          <cell r="J143">
            <v>101.27</v>
          </cell>
          <cell r="K143">
            <v>6.13</v>
          </cell>
          <cell r="L143">
            <v>5.67</v>
          </cell>
          <cell r="M143">
            <v>2.64</v>
          </cell>
          <cell r="N143">
            <v>0.47</v>
          </cell>
          <cell r="O143">
            <v>15.75</v>
          </cell>
          <cell r="P143">
            <v>0.38</v>
          </cell>
          <cell r="Q143">
            <v>1.01</v>
          </cell>
          <cell r="R143">
            <v>7.85</v>
          </cell>
        </row>
        <row r="144">
          <cell r="E144">
            <v>8.4</v>
          </cell>
          <cell r="F144">
            <v>37.6</v>
          </cell>
          <cell r="G144">
            <v>13.7</v>
          </cell>
          <cell r="H144">
            <v>16.3</v>
          </cell>
          <cell r="I144">
            <v>43.2</v>
          </cell>
          <cell r="J144">
            <v>103.71</v>
          </cell>
          <cell r="K144">
            <v>6.2</v>
          </cell>
          <cell r="L144">
            <v>5.74</v>
          </cell>
          <cell r="M144">
            <v>2.64</v>
          </cell>
          <cell r="N144">
            <v>0.47</v>
          </cell>
          <cell r="O144">
            <v>15.98</v>
          </cell>
          <cell r="P144">
            <v>0.38</v>
          </cell>
          <cell r="Q144">
            <v>1.01</v>
          </cell>
          <cell r="R144">
            <v>7.95</v>
          </cell>
        </row>
        <row r="145">
          <cell r="E145">
            <v>8.5</v>
          </cell>
          <cell r="F145">
            <v>38</v>
          </cell>
          <cell r="G145">
            <v>13.82</v>
          </cell>
          <cell r="H145">
            <v>16.63</v>
          </cell>
          <cell r="I145">
            <v>44.17</v>
          </cell>
          <cell r="J145">
            <v>106.18</v>
          </cell>
          <cell r="K145">
            <v>6.26</v>
          </cell>
          <cell r="L145">
            <v>5.8</v>
          </cell>
          <cell r="M145">
            <v>2.64</v>
          </cell>
          <cell r="N145">
            <v>0.47</v>
          </cell>
          <cell r="O145">
            <v>16.22</v>
          </cell>
          <cell r="P145">
            <v>0.38</v>
          </cell>
          <cell r="Q145">
            <v>1.01</v>
          </cell>
          <cell r="R145">
            <v>8.0500000000000007</v>
          </cell>
        </row>
        <row r="146">
          <cell r="E146">
            <v>8.6</v>
          </cell>
          <cell r="F146">
            <v>38.4</v>
          </cell>
          <cell r="G146">
            <v>13.94</v>
          </cell>
          <cell r="H146">
            <v>16.95</v>
          </cell>
          <cell r="I146">
            <v>45.15</v>
          </cell>
          <cell r="J146">
            <v>108.67</v>
          </cell>
          <cell r="K146">
            <v>6.33</v>
          </cell>
          <cell r="L146">
            <v>5.84</v>
          </cell>
          <cell r="M146">
            <v>2.64</v>
          </cell>
          <cell r="N146">
            <v>0.47</v>
          </cell>
          <cell r="O146">
            <v>16.45</v>
          </cell>
          <cell r="P146">
            <v>0.38</v>
          </cell>
          <cell r="Q146">
            <v>1.01</v>
          </cell>
          <cell r="R146">
            <v>8.15</v>
          </cell>
        </row>
        <row r="147">
          <cell r="E147">
            <v>8.6999999999999993</v>
          </cell>
          <cell r="F147">
            <v>38.799999999999997</v>
          </cell>
          <cell r="G147">
            <v>14.06</v>
          </cell>
          <cell r="H147">
            <v>17.25</v>
          </cell>
          <cell r="I147">
            <v>46.13</v>
          </cell>
          <cell r="J147">
            <v>111.19</v>
          </cell>
          <cell r="K147">
            <v>6.4</v>
          </cell>
          <cell r="L147">
            <v>5.94</v>
          </cell>
          <cell r="M147">
            <v>2.64</v>
          </cell>
          <cell r="N147">
            <v>0.47</v>
          </cell>
          <cell r="O147">
            <v>16.690000000000001</v>
          </cell>
          <cell r="P147">
            <v>0.38</v>
          </cell>
          <cell r="Q147">
            <v>1.01</v>
          </cell>
          <cell r="R147">
            <v>8.25</v>
          </cell>
        </row>
        <row r="148">
          <cell r="E148">
            <v>8.8000000000000007</v>
          </cell>
          <cell r="F148">
            <v>39.200000000000003</v>
          </cell>
          <cell r="G148">
            <v>14.18</v>
          </cell>
          <cell r="H148">
            <v>17.61</v>
          </cell>
          <cell r="I148">
            <v>47.12</v>
          </cell>
          <cell r="J148">
            <v>113.69</v>
          </cell>
          <cell r="K148">
            <v>6.46</v>
          </cell>
          <cell r="L148">
            <v>6</v>
          </cell>
          <cell r="M148">
            <v>2.64</v>
          </cell>
          <cell r="N148">
            <v>0.47</v>
          </cell>
          <cell r="O148">
            <v>16.920000000000002</v>
          </cell>
          <cell r="P148">
            <v>0.38</v>
          </cell>
          <cell r="Q148">
            <v>1.01</v>
          </cell>
          <cell r="R148">
            <v>8.35</v>
          </cell>
        </row>
        <row r="149">
          <cell r="E149">
            <v>8.9</v>
          </cell>
          <cell r="F149">
            <v>39.6</v>
          </cell>
          <cell r="G149">
            <v>14.3</v>
          </cell>
          <cell r="H149">
            <v>17.95</v>
          </cell>
          <cell r="I149">
            <v>48.13</v>
          </cell>
          <cell r="J149">
            <v>116.34</v>
          </cell>
          <cell r="K149">
            <v>6.53</v>
          </cell>
          <cell r="L149">
            <v>6.07</v>
          </cell>
          <cell r="M149">
            <v>2.64</v>
          </cell>
          <cell r="N149">
            <v>0.47</v>
          </cell>
          <cell r="O149">
            <v>17.16</v>
          </cell>
          <cell r="P149">
            <v>0.38</v>
          </cell>
          <cell r="Q149">
            <v>1.01</v>
          </cell>
          <cell r="R149">
            <v>8.4499999999999993</v>
          </cell>
        </row>
        <row r="150">
          <cell r="E150">
            <v>9</v>
          </cell>
          <cell r="F150">
            <v>40</v>
          </cell>
          <cell r="G150">
            <v>14.42</v>
          </cell>
          <cell r="H150">
            <v>18.28</v>
          </cell>
          <cell r="I150">
            <v>49.14</v>
          </cell>
          <cell r="J150">
            <v>18.96</v>
          </cell>
          <cell r="K150">
            <v>6.6</v>
          </cell>
          <cell r="L150">
            <v>6.14</v>
          </cell>
          <cell r="M150">
            <v>2.64</v>
          </cell>
          <cell r="N150">
            <v>0.47</v>
          </cell>
          <cell r="O150">
            <v>17.39</v>
          </cell>
          <cell r="P150">
            <v>0.38</v>
          </cell>
          <cell r="Q150">
            <v>1.01</v>
          </cell>
          <cell r="R150">
            <v>8.5500000000000007</v>
          </cell>
        </row>
        <row r="151">
          <cell r="E151">
            <v>9.1</v>
          </cell>
          <cell r="F151">
            <v>40.4</v>
          </cell>
          <cell r="G151">
            <v>14.54</v>
          </cell>
          <cell r="H151">
            <v>18.64</v>
          </cell>
          <cell r="I151">
            <v>50.17</v>
          </cell>
          <cell r="J151">
            <v>121.59</v>
          </cell>
          <cell r="K151">
            <v>6.67</v>
          </cell>
          <cell r="L151">
            <v>6.21</v>
          </cell>
          <cell r="M151">
            <v>2.64</v>
          </cell>
          <cell r="N151">
            <v>0.47</v>
          </cell>
          <cell r="O151">
            <v>17.63</v>
          </cell>
          <cell r="P151">
            <v>0.38</v>
          </cell>
          <cell r="Q151">
            <v>1.01</v>
          </cell>
          <cell r="R151">
            <v>8.65</v>
          </cell>
        </row>
        <row r="152">
          <cell r="E152">
            <v>9.1999999999999993</v>
          </cell>
          <cell r="F152">
            <v>40.799999999999997</v>
          </cell>
          <cell r="G152">
            <v>14.66</v>
          </cell>
          <cell r="H152">
            <v>18.96</v>
          </cell>
          <cell r="I152">
            <v>51.2</v>
          </cell>
          <cell r="J152">
            <v>124.29</v>
          </cell>
          <cell r="K152">
            <v>6.73</v>
          </cell>
          <cell r="L152">
            <v>6.27</v>
          </cell>
          <cell r="M152">
            <v>2.64</v>
          </cell>
          <cell r="N152">
            <v>0.47</v>
          </cell>
          <cell r="O152">
            <v>17.86</v>
          </cell>
          <cell r="P152">
            <v>0.38</v>
          </cell>
          <cell r="Q152">
            <v>1.01</v>
          </cell>
          <cell r="R152">
            <v>8.7499999999999893</v>
          </cell>
        </row>
        <row r="153">
          <cell r="E153">
            <v>9.3000000000000007</v>
          </cell>
          <cell r="F153">
            <v>41.2</v>
          </cell>
          <cell r="G153">
            <v>14.78</v>
          </cell>
          <cell r="H153">
            <v>19.309999999999999</v>
          </cell>
          <cell r="I153">
            <v>52.25</v>
          </cell>
          <cell r="J153">
            <v>126.98</v>
          </cell>
          <cell r="K153">
            <v>6.8</v>
          </cell>
          <cell r="L153">
            <v>6.34</v>
          </cell>
          <cell r="M153">
            <v>2.64</v>
          </cell>
          <cell r="N153">
            <v>0.47</v>
          </cell>
          <cell r="O153">
            <v>18.100000000000001</v>
          </cell>
          <cell r="P153">
            <v>0.38</v>
          </cell>
          <cell r="Q153">
            <v>1.01</v>
          </cell>
          <cell r="R153">
            <v>8.8499999999999908</v>
          </cell>
        </row>
        <row r="154">
          <cell r="E154">
            <v>9.4</v>
          </cell>
          <cell r="F154">
            <v>41.6</v>
          </cell>
          <cell r="G154">
            <v>14.9</v>
          </cell>
          <cell r="H154">
            <v>19.649999999999999</v>
          </cell>
          <cell r="I154">
            <v>53.3</v>
          </cell>
          <cell r="J154">
            <v>129.72</v>
          </cell>
          <cell r="K154">
            <v>6.87</v>
          </cell>
          <cell r="L154">
            <v>6.41</v>
          </cell>
          <cell r="M154">
            <v>2.64</v>
          </cell>
          <cell r="N154">
            <v>0.47</v>
          </cell>
          <cell r="O154">
            <v>18.329999999999998</v>
          </cell>
          <cell r="P154">
            <v>0.38</v>
          </cell>
          <cell r="Q154">
            <v>1.01</v>
          </cell>
          <cell r="R154">
            <v>8.9499999999999904</v>
          </cell>
        </row>
        <row r="155">
          <cell r="E155">
            <v>9.5</v>
          </cell>
          <cell r="F155">
            <v>42</v>
          </cell>
          <cell r="G155">
            <v>15.02</v>
          </cell>
          <cell r="H155">
            <v>20.2</v>
          </cell>
          <cell r="I155">
            <v>54.37</v>
          </cell>
          <cell r="J155">
            <v>132.49</v>
          </cell>
          <cell r="K155">
            <v>6.93</v>
          </cell>
          <cell r="L155">
            <v>6.47</v>
          </cell>
          <cell r="M155">
            <v>2.64</v>
          </cell>
          <cell r="N155">
            <v>0.47</v>
          </cell>
          <cell r="O155">
            <v>18.57</v>
          </cell>
          <cell r="P155">
            <v>0.38</v>
          </cell>
          <cell r="Q155">
            <v>1.01</v>
          </cell>
          <cell r="R155">
            <v>9.0499999999999901</v>
          </cell>
        </row>
        <row r="156">
          <cell r="E156">
            <v>9.6</v>
          </cell>
          <cell r="F156">
            <v>42.4</v>
          </cell>
          <cell r="G156">
            <v>15.14</v>
          </cell>
          <cell r="H156">
            <v>20.350000000000001</v>
          </cell>
          <cell r="I156">
            <v>55.44</v>
          </cell>
          <cell r="J156">
            <v>135.29</v>
          </cell>
          <cell r="K156">
            <v>7</v>
          </cell>
          <cell r="L156">
            <v>6.54</v>
          </cell>
          <cell r="M156">
            <v>2.64</v>
          </cell>
          <cell r="N156">
            <v>0.47</v>
          </cell>
          <cell r="O156">
            <v>18.8</v>
          </cell>
          <cell r="P156">
            <v>0.38</v>
          </cell>
          <cell r="Q156">
            <v>1.01</v>
          </cell>
          <cell r="R156">
            <v>9.1499999999999897</v>
          </cell>
        </row>
        <row r="157">
          <cell r="E157">
            <v>9.6999999999999993</v>
          </cell>
          <cell r="F157">
            <v>42.8</v>
          </cell>
          <cell r="G157">
            <v>15.26</v>
          </cell>
          <cell r="H157">
            <v>20.71</v>
          </cell>
          <cell r="I157">
            <v>56.53</v>
          </cell>
          <cell r="J157">
            <v>138.1</v>
          </cell>
          <cell r="K157">
            <v>7.07</v>
          </cell>
          <cell r="L157">
            <v>6.61</v>
          </cell>
          <cell r="M157">
            <v>2.64</v>
          </cell>
          <cell r="N157">
            <v>0.47</v>
          </cell>
          <cell r="O157">
            <v>19.04</v>
          </cell>
          <cell r="P157">
            <v>0.38</v>
          </cell>
          <cell r="Q157">
            <v>1.01</v>
          </cell>
          <cell r="R157">
            <v>9.2499999999999893</v>
          </cell>
        </row>
        <row r="158">
          <cell r="E158">
            <v>9.8000000000000007</v>
          </cell>
          <cell r="F158">
            <v>43.2</v>
          </cell>
          <cell r="G158">
            <v>15.38</v>
          </cell>
          <cell r="H158">
            <v>21.06</v>
          </cell>
          <cell r="I158">
            <v>57.62</v>
          </cell>
          <cell r="J158">
            <v>140.96</v>
          </cell>
          <cell r="K158">
            <v>7.14</v>
          </cell>
          <cell r="L158">
            <v>6.68</v>
          </cell>
          <cell r="M158">
            <v>2.64</v>
          </cell>
          <cell r="N158">
            <v>0.47</v>
          </cell>
          <cell r="O158">
            <v>19.27</v>
          </cell>
          <cell r="P158">
            <v>0.38</v>
          </cell>
          <cell r="Q158">
            <v>1.01</v>
          </cell>
          <cell r="R158">
            <v>9.3499999999999908</v>
          </cell>
        </row>
        <row r="159">
          <cell r="E159">
            <v>9.9</v>
          </cell>
          <cell r="F159">
            <v>43.6</v>
          </cell>
          <cell r="G159">
            <v>15.5</v>
          </cell>
          <cell r="H159">
            <v>21.42</v>
          </cell>
          <cell r="I159">
            <v>58.73</v>
          </cell>
          <cell r="J159">
            <v>143.85</v>
          </cell>
          <cell r="K159">
            <v>7.2</v>
          </cell>
          <cell r="L159">
            <v>6.74</v>
          </cell>
          <cell r="M159">
            <v>2.64</v>
          </cell>
          <cell r="N159">
            <v>0.47</v>
          </cell>
          <cell r="O159">
            <v>19.510000000000002</v>
          </cell>
          <cell r="P159">
            <v>0.38</v>
          </cell>
          <cell r="Q159">
            <v>1.01</v>
          </cell>
          <cell r="R159">
            <v>9.4499999999999904</v>
          </cell>
        </row>
        <row r="160">
          <cell r="E160">
            <v>10</v>
          </cell>
          <cell r="F160">
            <v>44</v>
          </cell>
          <cell r="G160">
            <v>15.62</v>
          </cell>
          <cell r="H160">
            <v>21.78</v>
          </cell>
          <cell r="I160">
            <v>59.84</v>
          </cell>
          <cell r="J160">
            <v>146.77000000000001</v>
          </cell>
          <cell r="K160">
            <v>7.27</v>
          </cell>
          <cell r="L160">
            <v>6.81</v>
          </cell>
          <cell r="M160">
            <v>2.64</v>
          </cell>
          <cell r="N160">
            <v>0.47</v>
          </cell>
          <cell r="O160">
            <v>19.739999999999998</v>
          </cell>
          <cell r="P160">
            <v>0.38</v>
          </cell>
          <cell r="Q160">
            <v>1.01</v>
          </cell>
          <cell r="R160">
            <v>9.5499999999999901</v>
          </cell>
        </row>
        <row r="161">
          <cell r="E161">
            <v>10.1</v>
          </cell>
          <cell r="F161">
            <v>44.4</v>
          </cell>
          <cell r="G161">
            <v>15.74</v>
          </cell>
          <cell r="H161">
            <v>22.15</v>
          </cell>
          <cell r="I161">
            <v>60.97</v>
          </cell>
          <cell r="J161">
            <v>149.69999999999999</v>
          </cell>
          <cell r="K161">
            <v>7.34</v>
          </cell>
          <cell r="L161">
            <v>6.88</v>
          </cell>
          <cell r="M161">
            <v>2.64</v>
          </cell>
          <cell r="N161">
            <v>0.47</v>
          </cell>
          <cell r="O161">
            <v>19.98</v>
          </cell>
          <cell r="P161">
            <v>0.38</v>
          </cell>
          <cell r="Q161">
            <v>1.01</v>
          </cell>
          <cell r="R161">
            <v>9.6499999999999897</v>
          </cell>
        </row>
        <row r="162">
          <cell r="E162">
            <v>10.199999999999999</v>
          </cell>
          <cell r="F162">
            <v>44.8</v>
          </cell>
          <cell r="G162">
            <v>15.86</v>
          </cell>
          <cell r="H162">
            <v>22.51</v>
          </cell>
          <cell r="I162">
            <v>62.1</v>
          </cell>
          <cell r="J162">
            <v>152.69999999999999</v>
          </cell>
          <cell r="K162">
            <v>7.4</v>
          </cell>
          <cell r="L162">
            <v>6.94</v>
          </cell>
          <cell r="M162">
            <v>2.64</v>
          </cell>
          <cell r="N162">
            <v>0.47</v>
          </cell>
          <cell r="O162">
            <v>20.21</v>
          </cell>
          <cell r="P162">
            <v>0.38</v>
          </cell>
          <cell r="Q162">
            <v>1.01</v>
          </cell>
          <cell r="R162">
            <v>9.7499999999999893</v>
          </cell>
        </row>
        <row r="163">
          <cell r="E163">
            <v>10.3</v>
          </cell>
          <cell r="F163">
            <v>45.2</v>
          </cell>
          <cell r="G163">
            <v>15.98</v>
          </cell>
          <cell r="H163">
            <v>22.88</v>
          </cell>
          <cell r="I163">
            <v>63.25</v>
          </cell>
          <cell r="J163">
            <v>155.69</v>
          </cell>
          <cell r="K163">
            <v>7.47</v>
          </cell>
          <cell r="L163">
            <v>7.01</v>
          </cell>
          <cell r="M163">
            <v>2.64</v>
          </cell>
          <cell r="N163">
            <v>0.47</v>
          </cell>
          <cell r="O163">
            <v>20.45</v>
          </cell>
          <cell r="P163">
            <v>0.38</v>
          </cell>
          <cell r="Q163">
            <v>1.01</v>
          </cell>
          <cell r="R163">
            <v>9.8499999999999908</v>
          </cell>
        </row>
        <row r="164">
          <cell r="E164">
            <v>10.4</v>
          </cell>
          <cell r="F164">
            <v>45.6</v>
          </cell>
          <cell r="G164">
            <v>16.100000000000001</v>
          </cell>
          <cell r="H164">
            <v>23.25</v>
          </cell>
          <cell r="I164">
            <v>64.400000000000006</v>
          </cell>
          <cell r="J164">
            <v>158.72999999999999</v>
          </cell>
          <cell r="K164">
            <v>7.54</v>
          </cell>
          <cell r="L164">
            <v>7.08</v>
          </cell>
          <cell r="M164">
            <v>2.64</v>
          </cell>
          <cell r="N164">
            <v>0.47</v>
          </cell>
          <cell r="O164">
            <v>20.68</v>
          </cell>
          <cell r="P164">
            <v>0.38</v>
          </cell>
          <cell r="Q164">
            <v>1.01</v>
          </cell>
          <cell r="R164">
            <v>9.9499999999999904</v>
          </cell>
        </row>
        <row r="165">
          <cell r="E165">
            <v>10.5</v>
          </cell>
          <cell r="F165">
            <v>45.7</v>
          </cell>
          <cell r="G165">
            <v>16.13</v>
          </cell>
          <cell r="H165">
            <v>23.63</v>
          </cell>
          <cell r="I165">
            <v>65.67</v>
          </cell>
          <cell r="J165">
            <v>161.29</v>
          </cell>
          <cell r="K165">
            <v>7.6</v>
          </cell>
          <cell r="L165">
            <v>7.15</v>
          </cell>
          <cell r="M165">
            <v>3.75</v>
          </cell>
          <cell r="N165">
            <v>0.47</v>
          </cell>
          <cell r="O165">
            <v>20.11</v>
          </cell>
          <cell r="P165">
            <v>0.38</v>
          </cell>
          <cell r="Q165">
            <v>1.01</v>
          </cell>
          <cell r="R165">
            <v>9.9</v>
          </cell>
        </row>
        <row r="166">
          <cell r="E166">
            <v>10.6</v>
          </cell>
          <cell r="F166">
            <v>46.3</v>
          </cell>
          <cell r="G166">
            <v>16.309999999999999</v>
          </cell>
          <cell r="H166">
            <v>24</v>
          </cell>
          <cell r="I166">
            <v>66.739999999999995</v>
          </cell>
          <cell r="J166">
            <v>164.55</v>
          </cell>
          <cell r="K166">
            <v>7.72</v>
          </cell>
          <cell r="L166">
            <v>7.26</v>
          </cell>
          <cell r="M166">
            <v>3.75</v>
          </cell>
          <cell r="N166">
            <v>0.47</v>
          </cell>
          <cell r="O166">
            <v>20.34</v>
          </cell>
          <cell r="P166">
            <v>0.38</v>
          </cell>
          <cell r="Q166">
            <v>1.01</v>
          </cell>
          <cell r="R166">
            <v>10</v>
          </cell>
        </row>
        <row r="167">
          <cell r="E167">
            <v>10.7</v>
          </cell>
          <cell r="F167">
            <v>46.75</v>
          </cell>
          <cell r="G167">
            <v>16.45</v>
          </cell>
          <cell r="H167">
            <v>24.38</v>
          </cell>
          <cell r="I167">
            <v>67.930000000000007</v>
          </cell>
          <cell r="J167">
            <v>167.67</v>
          </cell>
          <cell r="K167">
            <v>7.8</v>
          </cell>
          <cell r="L167">
            <v>7.34</v>
          </cell>
          <cell r="M167">
            <v>3.75</v>
          </cell>
          <cell r="N167">
            <v>0.47</v>
          </cell>
          <cell r="O167">
            <v>20.58</v>
          </cell>
          <cell r="P167">
            <v>0.38</v>
          </cell>
          <cell r="Q167">
            <v>1.01</v>
          </cell>
          <cell r="R167">
            <v>10.1</v>
          </cell>
        </row>
        <row r="168">
          <cell r="E168">
            <v>10.8</v>
          </cell>
          <cell r="F168">
            <v>47.2</v>
          </cell>
          <cell r="G168">
            <v>16.579999999999998</v>
          </cell>
          <cell r="H168">
            <v>24.76</v>
          </cell>
          <cell r="I168">
            <v>69.12</v>
          </cell>
          <cell r="J168">
            <v>170.84</v>
          </cell>
          <cell r="K168">
            <v>7.88</v>
          </cell>
          <cell r="L168">
            <v>7.43</v>
          </cell>
          <cell r="M168">
            <v>3.75</v>
          </cell>
          <cell r="N168">
            <v>0.47</v>
          </cell>
          <cell r="O168">
            <v>20.81</v>
          </cell>
          <cell r="P168">
            <v>0.38</v>
          </cell>
          <cell r="Q168">
            <v>1.01</v>
          </cell>
          <cell r="R168">
            <v>10.199999999999999</v>
          </cell>
        </row>
        <row r="169">
          <cell r="E169">
            <v>10.9</v>
          </cell>
          <cell r="F169">
            <v>47.65</v>
          </cell>
          <cell r="G169">
            <v>16.72</v>
          </cell>
          <cell r="H169">
            <v>25.15</v>
          </cell>
          <cell r="I169">
            <v>70.33</v>
          </cell>
          <cell r="J169">
            <v>174.02</v>
          </cell>
          <cell r="K169">
            <v>7.97</v>
          </cell>
          <cell r="L169">
            <v>7.51</v>
          </cell>
          <cell r="M169">
            <v>3.75</v>
          </cell>
          <cell r="N169">
            <v>0.47</v>
          </cell>
          <cell r="O169">
            <v>21.05</v>
          </cell>
          <cell r="P169">
            <v>0.38</v>
          </cell>
          <cell r="Q169">
            <v>1.01</v>
          </cell>
          <cell r="R169">
            <v>10.3</v>
          </cell>
        </row>
        <row r="170">
          <cell r="E170">
            <v>11</v>
          </cell>
          <cell r="F170">
            <v>48.1</v>
          </cell>
          <cell r="G170">
            <v>16.850000000000001</v>
          </cell>
          <cell r="H170">
            <v>25.52</v>
          </cell>
          <cell r="I170">
            <v>71.540000000000006</v>
          </cell>
          <cell r="J170">
            <v>177.26</v>
          </cell>
          <cell r="K170">
            <v>8.0500000000000007</v>
          </cell>
          <cell r="L170">
            <v>7.59</v>
          </cell>
          <cell r="M170">
            <v>3.75</v>
          </cell>
          <cell r="N170">
            <v>0.47</v>
          </cell>
          <cell r="O170">
            <v>21.28</v>
          </cell>
          <cell r="P170">
            <v>0.38</v>
          </cell>
          <cell r="Q170">
            <v>1.01</v>
          </cell>
          <cell r="R170">
            <v>10.4</v>
          </cell>
        </row>
        <row r="171">
          <cell r="E171">
            <v>11.1</v>
          </cell>
          <cell r="F171">
            <v>48.55</v>
          </cell>
          <cell r="G171">
            <v>16.989999999999998</v>
          </cell>
          <cell r="H171">
            <v>25.92</v>
          </cell>
          <cell r="I171">
            <v>72.77</v>
          </cell>
          <cell r="J171">
            <v>180.5</v>
          </cell>
          <cell r="K171">
            <v>8.1300000000000008</v>
          </cell>
          <cell r="L171">
            <v>7.67</v>
          </cell>
          <cell r="M171">
            <v>3.75</v>
          </cell>
          <cell r="N171">
            <v>0.47</v>
          </cell>
          <cell r="O171">
            <v>21.52</v>
          </cell>
          <cell r="P171">
            <v>0.38</v>
          </cell>
          <cell r="Q171">
            <v>1.01</v>
          </cell>
          <cell r="R171">
            <v>10.5</v>
          </cell>
        </row>
        <row r="172">
          <cell r="E172">
            <v>11.2</v>
          </cell>
          <cell r="F172">
            <v>49</v>
          </cell>
          <cell r="G172">
            <v>17.12</v>
          </cell>
          <cell r="H172">
            <v>26.31</v>
          </cell>
          <cell r="I172">
            <v>74</v>
          </cell>
          <cell r="J172">
            <v>183.8</v>
          </cell>
          <cell r="K172">
            <v>8.2100000000000009</v>
          </cell>
          <cell r="L172">
            <v>7.75</v>
          </cell>
          <cell r="M172">
            <v>3.75</v>
          </cell>
          <cell r="N172">
            <v>0.47</v>
          </cell>
          <cell r="O172">
            <v>21.75</v>
          </cell>
          <cell r="P172">
            <v>0.38</v>
          </cell>
          <cell r="Q172">
            <v>1.01</v>
          </cell>
          <cell r="R172">
            <v>10.6</v>
          </cell>
        </row>
        <row r="173">
          <cell r="E173">
            <v>11.3</v>
          </cell>
          <cell r="F173">
            <v>49.45</v>
          </cell>
          <cell r="G173">
            <v>17.25</v>
          </cell>
          <cell r="H173">
            <v>26.71</v>
          </cell>
          <cell r="I173">
            <v>75.25</v>
          </cell>
          <cell r="J173">
            <v>187.11</v>
          </cell>
          <cell r="K173">
            <v>8.2899999999999991</v>
          </cell>
          <cell r="L173">
            <v>7.83</v>
          </cell>
          <cell r="M173">
            <v>3.75</v>
          </cell>
          <cell r="N173">
            <v>0.47</v>
          </cell>
          <cell r="O173">
            <v>21.79</v>
          </cell>
          <cell r="P173">
            <v>0.38</v>
          </cell>
          <cell r="Q173">
            <v>1.01</v>
          </cell>
          <cell r="R173">
            <v>10.7</v>
          </cell>
        </row>
        <row r="174">
          <cell r="E174">
            <v>11.4</v>
          </cell>
          <cell r="F174">
            <v>49.9</v>
          </cell>
          <cell r="G174">
            <v>17.39</v>
          </cell>
          <cell r="H174">
            <v>27.1</v>
          </cell>
          <cell r="I174">
            <v>76.5</v>
          </cell>
          <cell r="J174">
            <v>190.47</v>
          </cell>
          <cell r="K174">
            <v>8.3699999999999992</v>
          </cell>
          <cell r="L174">
            <v>7.91</v>
          </cell>
          <cell r="M174">
            <v>3.75</v>
          </cell>
          <cell r="N174">
            <v>0.47</v>
          </cell>
          <cell r="O174">
            <v>22.22</v>
          </cell>
          <cell r="P174">
            <v>0.38</v>
          </cell>
          <cell r="Q174">
            <v>1.01</v>
          </cell>
          <cell r="R174">
            <v>10.8</v>
          </cell>
        </row>
        <row r="175">
          <cell r="E175">
            <v>11.5</v>
          </cell>
          <cell r="F175">
            <v>50.35</v>
          </cell>
          <cell r="G175">
            <v>17.53</v>
          </cell>
          <cell r="H175">
            <v>27.5</v>
          </cell>
          <cell r="I175">
            <v>77.77</v>
          </cell>
          <cell r="J175">
            <v>193.83</v>
          </cell>
          <cell r="K175">
            <v>8.4499999999999993</v>
          </cell>
          <cell r="L175">
            <v>7.99</v>
          </cell>
          <cell r="M175">
            <v>3.75</v>
          </cell>
          <cell r="N175">
            <v>0.47</v>
          </cell>
          <cell r="O175">
            <v>22.46</v>
          </cell>
          <cell r="P175">
            <v>0.38</v>
          </cell>
          <cell r="Q175">
            <v>1.01</v>
          </cell>
          <cell r="R175">
            <v>10.9</v>
          </cell>
        </row>
        <row r="176">
          <cell r="E176">
            <v>11.6</v>
          </cell>
          <cell r="F176">
            <v>50.8</v>
          </cell>
          <cell r="G176">
            <v>17.66</v>
          </cell>
          <cell r="H176">
            <v>26.9</v>
          </cell>
          <cell r="I176">
            <v>79.040000000000006</v>
          </cell>
          <cell r="J176">
            <v>197.25</v>
          </cell>
          <cell r="K176">
            <v>8.5299999999999994</v>
          </cell>
          <cell r="L176">
            <v>8.07</v>
          </cell>
          <cell r="M176">
            <v>3.75</v>
          </cell>
          <cell r="N176">
            <v>0.47</v>
          </cell>
          <cell r="O176">
            <v>22.69</v>
          </cell>
          <cell r="P176">
            <v>0.38</v>
          </cell>
          <cell r="Q176">
            <v>1.01</v>
          </cell>
          <cell r="R176">
            <v>11</v>
          </cell>
        </row>
        <row r="177">
          <cell r="E177">
            <v>11.7</v>
          </cell>
          <cell r="F177">
            <v>51.25</v>
          </cell>
          <cell r="G177">
            <v>17.8</v>
          </cell>
          <cell r="H177">
            <v>28.31</v>
          </cell>
          <cell r="I177">
            <v>80.33</v>
          </cell>
          <cell r="J177">
            <v>200.68</v>
          </cell>
          <cell r="K177">
            <v>8.61</v>
          </cell>
          <cell r="L177">
            <v>8.15</v>
          </cell>
          <cell r="M177">
            <v>3.75</v>
          </cell>
          <cell r="N177">
            <v>0.47</v>
          </cell>
          <cell r="O177">
            <v>22.93</v>
          </cell>
          <cell r="P177">
            <v>0.38</v>
          </cell>
          <cell r="Q177">
            <v>1.01</v>
          </cell>
          <cell r="R177">
            <v>11.1</v>
          </cell>
        </row>
        <row r="178">
          <cell r="E178">
            <v>11.8</v>
          </cell>
          <cell r="F178">
            <v>51.7</v>
          </cell>
          <cell r="G178">
            <v>17.93</v>
          </cell>
          <cell r="H178">
            <v>28.71</v>
          </cell>
          <cell r="I178">
            <v>81.62</v>
          </cell>
          <cell r="J178">
            <v>204.19</v>
          </cell>
          <cell r="K178">
            <v>8.69</v>
          </cell>
          <cell r="L178">
            <v>8.23</v>
          </cell>
          <cell r="M178">
            <v>3.75</v>
          </cell>
          <cell r="N178">
            <v>0.47</v>
          </cell>
          <cell r="O178">
            <v>23.16</v>
          </cell>
          <cell r="P178">
            <v>0.38</v>
          </cell>
          <cell r="Q178">
            <v>1.01</v>
          </cell>
          <cell r="R178">
            <v>11.2</v>
          </cell>
        </row>
        <row r="179">
          <cell r="E179">
            <v>11.9</v>
          </cell>
          <cell r="F179">
            <v>52.15</v>
          </cell>
          <cell r="G179">
            <v>18.07</v>
          </cell>
          <cell r="H179">
            <v>29.12</v>
          </cell>
          <cell r="I179">
            <v>82.93</v>
          </cell>
          <cell r="J179">
            <v>207.73</v>
          </cell>
          <cell r="K179">
            <v>8.77</v>
          </cell>
          <cell r="L179">
            <v>7.31</v>
          </cell>
          <cell r="M179">
            <v>3.75</v>
          </cell>
          <cell r="N179">
            <v>0.47</v>
          </cell>
          <cell r="O179">
            <v>23.4</v>
          </cell>
          <cell r="P179">
            <v>0.38</v>
          </cell>
          <cell r="Q179">
            <v>1.01</v>
          </cell>
          <cell r="R179">
            <v>11.3</v>
          </cell>
        </row>
        <row r="180">
          <cell r="E180">
            <v>12</v>
          </cell>
          <cell r="F180">
            <v>52.6</v>
          </cell>
          <cell r="G180">
            <v>18.2</v>
          </cell>
          <cell r="H180">
            <v>29.53</v>
          </cell>
          <cell r="I180">
            <v>84.24</v>
          </cell>
          <cell r="J180">
            <v>211.22</v>
          </cell>
          <cell r="K180">
            <v>8.85</v>
          </cell>
          <cell r="L180">
            <v>8.39</v>
          </cell>
          <cell r="M180">
            <v>3.75</v>
          </cell>
          <cell r="N180">
            <v>0.47</v>
          </cell>
          <cell r="O180">
            <v>23.63</v>
          </cell>
          <cell r="P180">
            <v>0.38</v>
          </cell>
          <cell r="Q180">
            <v>1.01</v>
          </cell>
          <cell r="R180">
            <v>11.4</v>
          </cell>
        </row>
        <row r="181">
          <cell r="E181">
            <v>12.1</v>
          </cell>
          <cell r="F181">
            <v>53.05</v>
          </cell>
          <cell r="G181">
            <v>18.34</v>
          </cell>
          <cell r="H181">
            <v>29.95</v>
          </cell>
          <cell r="I181">
            <v>85.57</v>
          </cell>
          <cell r="J181">
            <v>214.9</v>
          </cell>
          <cell r="K181">
            <v>8.94</v>
          </cell>
          <cell r="L181">
            <v>8.48</v>
          </cell>
          <cell r="M181">
            <v>3.75</v>
          </cell>
          <cell r="N181">
            <v>0.47</v>
          </cell>
          <cell r="O181">
            <v>23.87</v>
          </cell>
          <cell r="P181">
            <v>0.38</v>
          </cell>
          <cell r="Q181">
            <v>1.01</v>
          </cell>
          <cell r="R181">
            <v>11.5</v>
          </cell>
        </row>
        <row r="182">
          <cell r="E182">
            <v>12.2</v>
          </cell>
          <cell r="F182">
            <v>53.5</v>
          </cell>
          <cell r="G182">
            <v>18.47</v>
          </cell>
          <cell r="H182">
            <v>30.36</v>
          </cell>
          <cell r="I182">
            <v>86.9</v>
          </cell>
          <cell r="J182">
            <v>218.56</v>
          </cell>
          <cell r="K182">
            <v>9.02</v>
          </cell>
          <cell r="L182">
            <v>8.56</v>
          </cell>
          <cell r="M182">
            <v>3.75</v>
          </cell>
          <cell r="N182">
            <v>0.47</v>
          </cell>
          <cell r="O182">
            <v>24.1</v>
          </cell>
          <cell r="P182">
            <v>0.38</v>
          </cell>
          <cell r="Q182">
            <v>1.01</v>
          </cell>
          <cell r="R182">
            <v>11.6</v>
          </cell>
        </row>
        <row r="183">
          <cell r="E183">
            <v>12.3</v>
          </cell>
          <cell r="F183">
            <v>53.95</v>
          </cell>
          <cell r="G183">
            <v>18.61</v>
          </cell>
          <cell r="H183">
            <v>30.78</v>
          </cell>
          <cell r="I183">
            <v>88.25</v>
          </cell>
          <cell r="J183">
            <v>222.23</v>
          </cell>
          <cell r="K183">
            <v>9.1</v>
          </cell>
          <cell r="L183">
            <v>8.64</v>
          </cell>
          <cell r="M183">
            <v>3.75</v>
          </cell>
          <cell r="N183">
            <v>0.47</v>
          </cell>
          <cell r="O183">
            <v>24.34</v>
          </cell>
          <cell r="P183">
            <v>0.38</v>
          </cell>
          <cell r="Q183">
            <v>1.01</v>
          </cell>
          <cell r="R183">
            <v>11.7</v>
          </cell>
        </row>
        <row r="184">
          <cell r="E184">
            <v>12.4</v>
          </cell>
          <cell r="F184">
            <v>54.4</v>
          </cell>
          <cell r="G184">
            <v>18.739999999999998</v>
          </cell>
          <cell r="H184">
            <v>31.2</v>
          </cell>
          <cell r="I184">
            <v>89.6</v>
          </cell>
          <cell r="J184">
            <v>225.96</v>
          </cell>
          <cell r="K184">
            <v>9.18</v>
          </cell>
          <cell r="L184">
            <v>8.7200000000000006</v>
          </cell>
          <cell r="M184">
            <v>3.75</v>
          </cell>
          <cell r="N184">
            <v>0.47</v>
          </cell>
          <cell r="O184">
            <v>24.57</v>
          </cell>
          <cell r="P184">
            <v>0.38</v>
          </cell>
          <cell r="Q184">
            <v>1.01</v>
          </cell>
          <cell r="R184">
            <v>11.8</v>
          </cell>
        </row>
        <row r="185">
          <cell r="E185">
            <v>12.5</v>
          </cell>
          <cell r="F185">
            <v>54.85</v>
          </cell>
          <cell r="G185">
            <v>18.88</v>
          </cell>
          <cell r="H185">
            <v>31.63</v>
          </cell>
          <cell r="I185">
            <v>90.97</v>
          </cell>
          <cell r="J185">
            <v>229.71</v>
          </cell>
          <cell r="K185">
            <v>9.26</v>
          </cell>
          <cell r="L185">
            <v>8.8000000000000007</v>
          </cell>
          <cell r="M185">
            <v>3.75</v>
          </cell>
          <cell r="N185">
            <v>0.47</v>
          </cell>
          <cell r="O185">
            <v>24.81</v>
          </cell>
          <cell r="P185">
            <v>0.38</v>
          </cell>
          <cell r="Q185">
            <v>1.01</v>
          </cell>
          <cell r="R185">
            <v>11.9</v>
          </cell>
        </row>
        <row r="186">
          <cell r="E186">
            <v>12.6</v>
          </cell>
          <cell r="F186">
            <v>55.3</v>
          </cell>
          <cell r="G186">
            <v>19.010000000000002</v>
          </cell>
          <cell r="H186">
            <v>32.049999999999997</v>
          </cell>
          <cell r="I186">
            <v>92.34</v>
          </cell>
          <cell r="J186">
            <v>233.5</v>
          </cell>
          <cell r="K186">
            <v>9.34</v>
          </cell>
          <cell r="L186">
            <v>8.8800000000000008</v>
          </cell>
          <cell r="M186">
            <v>3.75</v>
          </cell>
          <cell r="N186">
            <v>0.47</v>
          </cell>
          <cell r="O186">
            <v>25.04</v>
          </cell>
          <cell r="P186">
            <v>0.38</v>
          </cell>
          <cell r="Q186">
            <v>1.01</v>
          </cell>
          <cell r="R186">
            <v>12</v>
          </cell>
        </row>
        <row r="187">
          <cell r="E187">
            <v>12.7</v>
          </cell>
          <cell r="F187">
            <v>55.75</v>
          </cell>
          <cell r="G187">
            <v>19.149999999999999</v>
          </cell>
          <cell r="H187">
            <v>32.479999999999997</v>
          </cell>
          <cell r="I187">
            <v>93.73</v>
          </cell>
          <cell r="J187">
            <v>237.32</v>
          </cell>
          <cell r="K187">
            <v>9.42</v>
          </cell>
          <cell r="L187">
            <v>8.9600000000000009</v>
          </cell>
          <cell r="M187">
            <v>3.75</v>
          </cell>
          <cell r="N187">
            <v>0.47</v>
          </cell>
          <cell r="O187">
            <v>25.28</v>
          </cell>
          <cell r="P187">
            <v>0.38</v>
          </cell>
          <cell r="Q187">
            <v>1.01</v>
          </cell>
          <cell r="R187">
            <v>12.1</v>
          </cell>
        </row>
        <row r="188">
          <cell r="E188">
            <v>12.8</v>
          </cell>
          <cell r="F188">
            <v>56.2</v>
          </cell>
          <cell r="G188">
            <v>19.28</v>
          </cell>
          <cell r="H188">
            <v>32.909999999999997</v>
          </cell>
          <cell r="I188">
            <v>95.12</v>
          </cell>
          <cell r="J188">
            <v>241.18</v>
          </cell>
          <cell r="K188">
            <v>9.5</v>
          </cell>
          <cell r="L188">
            <v>9.0399999999999991</v>
          </cell>
          <cell r="M188">
            <v>3.75</v>
          </cell>
          <cell r="N188">
            <v>0.47</v>
          </cell>
          <cell r="O188">
            <v>25.51</v>
          </cell>
          <cell r="P188">
            <v>0.38</v>
          </cell>
          <cell r="Q188">
            <v>1.01</v>
          </cell>
          <cell r="R188">
            <v>12.2</v>
          </cell>
        </row>
        <row r="189">
          <cell r="E189">
            <v>12.9</v>
          </cell>
          <cell r="F189">
            <v>56.65</v>
          </cell>
          <cell r="G189">
            <v>19.420000000000002</v>
          </cell>
          <cell r="H189">
            <v>33.35</v>
          </cell>
          <cell r="I189">
            <v>96.53</v>
          </cell>
          <cell r="J189">
            <v>245.07</v>
          </cell>
          <cell r="K189">
            <v>9.58</v>
          </cell>
          <cell r="L189">
            <v>9.1199999999999992</v>
          </cell>
          <cell r="M189">
            <v>3.75</v>
          </cell>
          <cell r="N189">
            <v>0.47</v>
          </cell>
          <cell r="O189">
            <v>25.75</v>
          </cell>
          <cell r="P189">
            <v>0.38</v>
          </cell>
          <cell r="Q189">
            <v>1.01</v>
          </cell>
          <cell r="R189">
            <v>12.3</v>
          </cell>
        </row>
        <row r="190">
          <cell r="E190">
            <v>13</v>
          </cell>
          <cell r="F190">
            <v>57.1</v>
          </cell>
          <cell r="G190">
            <v>19.55</v>
          </cell>
          <cell r="H190">
            <v>33.78</v>
          </cell>
          <cell r="I190">
            <v>97.94</v>
          </cell>
          <cell r="J190">
            <v>249</v>
          </cell>
          <cell r="K190">
            <v>9.66</v>
          </cell>
          <cell r="L190">
            <v>9.1999999999999993</v>
          </cell>
          <cell r="M190">
            <v>3.75</v>
          </cell>
          <cell r="N190">
            <v>0.47</v>
          </cell>
          <cell r="O190">
            <v>25.98</v>
          </cell>
          <cell r="P190">
            <v>0.38</v>
          </cell>
          <cell r="Q190">
            <v>1.01</v>
          </cell>
          <cell r="R190">
            <v>12.4</v>
          </cell>
        </row>
        <row r="191">
          <cell r="E191">
            <v>13.1</v>
          </cell>
          <cell r="F191">
            <v>57.55</v>
          </cell>
          <cell r="G191">
            <v>19.690000000000001</v>
          </cell>
          <cell r="H191">
            <v>34.22</v>
          </cell>
          <cell r="I191">
            <v>99.37</v>
          </cell>
          <cell r="J191">
            <v>252.96</v>
          </cell>
          <cell r="K191">
            <v>9.74</v>
          </cell>
          <cell r="L191">
            <v>9.2799999999999994</v>
          </cell>
          <cell r="M191">
            <v>3.75</v>
          </cell>
          <cell r="N191">
            <v>0.47</v>
          </cell>
          <cell r="O191">
            <v>26.22</v>
          </cell>
          <cell r="P191">
            <v>0.38</v>
          </cell>
          <cell r="Q191">
            <v>1.01</v>
          </cell>
          <cell r="R191">
            <v>12.5</v>
          </cell>
        </row>
        <row r="192">
          <cell r="E192">
            <v>13.2</v>
          </cell>
          <cell r="F192">
            <v>58</v>
          </cell>
          <cell r="G192">
            <v>19.82</v>
          </cell>
          <cell r="H192">
            <v>34.659999999999997</v>
          </cell>
          <cell r="I192">
            <v>100.8</v>
          </cell>
          <cell r="J192">
            <v>256.95999999999998</v>
          </cell>
          <cell r="K192">
            <v>9.82</v>
          </cell>
          <cell r="L192">
            <v>9.36</v>
          </cell>
          <cell r="M192">
            <v>3.75</v>
          </cell>
          <cell r="N192">
            <v>0.47</v>
          </cell>
          <cell r="O192">
            <v>26.45</v>
          </cell>
          <cell r="P192">
            <v>0.38</v>
          </cell>
          <cell r="Q192">
            <v>1.01</v>
          </cell>
          <cell r="R192">
            <v>12.6</v>
          </cell>
        </row>
        <row r="193">
          <cell r="E193">
            <v>13.3</v>
          </cell>
          <cell r="F193">
            <v>58.45</v>
          </cell>
          <cell r="G193">
            <v>19.96</v>
          </cell>
          <cell r="H193">
            <v>35.11</v>
          </cell>
          <cell r="I193">
            <v>102.25</v>
          </cell>
          <cell r="J193">
            <v>260.97000000000003</v>
          </cell>
          <cell r="K193">
            <v>9.91</v>
          </cell>
          <cell r="L193">
            <v>9.4499999999999993</v>
          </cell>
          <cell r="M193">
            <v>3.75</v>
          </cell>
          <cell r="N193">
            <v>0.47</v>
          </cell>
          <cell r="O193">
            <v>26.69</v>
          </cell>
          <cell r="P193">
            <v>0.38</v>
          </cell>
          <cell r="Q193">
            <v>1.01</v>
          </cell>
          <cell r="R193">
            <v>12.7</v>
          </cell>
        </row>
        <row r="194">
          <cell r="E194">
            <v>13.4</v>
          </cell>
          <cell r="F194">
            <v>58.9</v>
          </cell>
          <cell r="G194">
            <v>20.09</v>
          </cell>
          <cell r="H194">
            <v>35.549999999999997</v>
          </cell>
          <cell r="I194">
            <v>103.7</v>
          </cell>
          <cell r="J194">
            <v>265.04000000000002</v>
          </cell>
          <cell r="K194">
            <v>9.99</v>
          </cell>
          <cell r="L194">
            <v>9.5299999999999994</v>
          </cell>
          <cell r="M194">
            <v>3.75</v>
          </cell>
          <cell r="N194">
            <v>0.47</v>
          </cell>
          <cell r="O194">
            <v>26.92</v>
          </cell>
          <cell r="P194">
            <v>0.38</v>
          </cell>
          <cell r="Q194">
            <v>1.01</v>
          </cell>
          <cell r="R194">
            <v>12.8</v>
          </cell>
        </row>
        <row r="195">
          <cell r="E195">
            <v>13.5</v>
          </cell>
          <cell r="F195">
            <v>59.35</v>
          </cell>
          <cell r="G195">
            <v>20.23</v>
          </cell>
          <cell r="H195">
            <v>36</v>
          </cell>
          <cell r="I195">
            <v>105.17</v>
          </cell>
          <cell r="J195">
            <v>269.13</v>
          </cell>
          <cell r="K195">
            <v>10.07</v>
          </cell>
          <cell r="L195">
            <v>9.61</v>
          </cell>
          <cell r="M195">
            <v>3.75</v>
          </cell>
          <cell r="N195">
            <v>0.47</v>
          </cell>
          <cell r="O195">
            <v>27.16</v>
          </cell>
          <cell r="P195">
            <v>0.38</v>
          </cell>
          <cell r="Q195">
            <v>1.01</v>
          </cell>
          <cell r="R195">
            <v>12.9</v>
          </cell>
        </row>
        <row r="196">
          <cell r="E196">
            <v>13.600000000000099</v>
          </cell>
          <cell r="F196">
            <v>59.8</v>
          </cell>
          <cell r="G196">
            <v>20.36</v>
          </cell>
          <cell r="H196">
            <v>36.450000000000003</v>
          </cell>
          <cell r="I196">
            <v>106.64</v>
          </cell>
          <cell r="J196">
            <v>273.27999999999997</v>
          </cell>
          <cell r="K196">
            <v>10.15</v>
          </cell>
          <cell r="L196">
            <v>9.69</v>
          </cell>
          <cell r="M196">
            <v>3.75</v>
          </cell>
          <cell r="N196">
            <v>0.47</v>
          </cell>
          <cell r="O196">
            <v>27.39</v>
          </cell>
          <cell r="P196">
            <v>0.38</v>
          </cell>
          <cell r="Q196">
            <v>1.01</v>
          </cell>
          <cell r="R196">
            <v>13</v>
          </cell>
        </row>
        <row r="197">
          <cell r="E197">
            <v>13.700000000000101</v>
          </cell>
          <cell r="F197">
            <v>60.25</v>
          </cell>
          <cell r="G197">
            <v>20.5</v>
          </cell>
          <cell r="H197">
            <v>36.909999999999997</v>
          </cell>
          <cell r="I197">
            <v>108.13</v>
          </cell>
          <cell r="J197">
            <v>277.45</v>
          </cell>
          <cell r="K197">
            <v>10.23</v>
          </cell>
          <cell r="L197">
            <v>9.77</v>
          </cell>
          <cell r="M197">
            <v>3.75</v>
          </cell>
          <cell r="N197">
            <v>0.47</v>
          </cell>
          <cell r="O197">
            <v>27.63</v>
          </cell>
          <cell r="P197">
            <v>0.38</v>
          </cell>
          <cell r="Q197">
            <v>1.01</v>
          </cell>
          <cell r="R197">
            <v>13.1</v>
          </cell>
        </row>
        <row r="198">
          <cell r="E198">
            <v>13.8000000000001</v>
          </cell>
          <cell r="F198">
            <v>60.7</v>
          </cell>
          <cell r="G198">
            <v>20.63</v>
          </cell>
          <cell r="H198">
            <v>37.36</v>
          </cell>
          <cell r="I198">
            <v>109.62</v>
          </cell>
          <cell r="J198">
            <v>281.66000000000003</v>
          </cell>
          <cell r="K198">
            <v>10.31</v>
          </cell>
          <cell r="L198">
            <v>9.85</v>
          </cell>
          <cell r="M198">
            <v>3.75</v>
          </cell>
          <cell r="N198">
            <v>0.47</v>
          </cell>
          <cell r="O198">
            <v>27.86</v>
          </cell>
          <cell r="P198">
            <v>0.38</v>
          </cell>
          <cell r="Q198">
            <v>1.01</v>
          </cell>
          <cell r="R198">
            <v>13.2</v>
          </cell>
        </row>
        <row r="199">
          <cell r="E199">
            <v>13.9000000000001</v>
          </cell>
          <cell r="F199">
            <v>61.15</v>
          </cell>
          <cell r="G199">
            <v>20.77</v>
          </cell>
          <cell r="H199">
            <v>37.82</v>
          </cell>
          <cell r="I199">
            <v>111.13</v>
          </cell>
          <cell r="J199">
            <v>285.89999999999998</v>
          </cell>
          <cell r="K199">
            <v>10.39</v>
          </cell>
          <cell r="L199">
            <v>9.93</v>
          </cell>
          <cell r="M199">
            <v>3.75</v>
          </cell>
          <cell r="N199">
            <v>0.47</v>
          </cell>
          <cell r="O199">
            <v>28.1</v>
          </cell>
          <cell r="P199">
            <v>0.38</v>
          </cell>
          <cell r="Q199">
            <v>1.01</v>
          </cell>
          <cell r="R199">
            <v>13.3</v>
          </cell>
        </row>
        <row r="200">
          <cell r="E200">
            <v>14.000000000000099</v>
          </cell>
          <cell r="F200">
            <v>61.6</v>
          </cell>
          <cell r="G200">
            <v>20.9</v>
          </cell>
          <cell r="H200">
            <v>38.28</v>
          </cell>
          <cell r="I200">
            <v>112.64</v>
          </cell>
          <cell r="J200">
            <v>290.18</v>
          </cell>
          <cell r="K200">
            <v>10.47</v>
          </cell>
          <cell r="L200">
            <v>10.01</v>
          </cell>
          <cell r="M200">
            <v>3.75</v>
          </cell>
          <cell r="N200">
            <v>0.47</v>
          </cell>
          <cell r="O200">
            <v>28.33</v>
          </cell>
          <cell r="P200">
            <v>0.38</v>
          </cell>
          <cell r="Q200">
            <v>1.01</v>
          </cell>
          <cell r="R200">
            <v>13.4</v>
          </cell>
        </row>
        <row r="201">
          <cell r="E201">
            <v>14.100000000000099</v>
          </cell>
          <cell r="F201">
            <v>62.05</v>
          </cell>
          <cell r="G201">
            <v>21.04</v>
          </cell>
          <cell r="H201">
            <v>38.75</v>
          </cell>
          <cell r="I201">
            <v>114.17</v>
          </cell>
          <cell r="J201">
            <v>294.56</v>
          </cell>
          <cell r="K201">
            <v>10.55</v>
          </cell>
          <cell r="L201">
            <v>10.09</v>
          </cell>
          <cell r="M201">
            <v>3.75</v>
          </cell>
          <cell r="N201">
            <v>0.47</v>
          </cell>
          <cell r="O201">
            <v>28.57</v>
          </cell>
          <cell r="P201">
            <v>0.38</v>
          </cell>
          <cell r="Q201">
            <v>1.01</v>
          </cell>
          <cell r="R201">
            <v>13.5</v>
          </cell>
        </row>
        <row r="202">
          <cell r="E202">
            <v>14.200000000000101</v>
          </cell>
          <cell r="F202">
            <v>62.3</v>
          </cell>
          <cell r="G202">
            <v>21.17</v>
          </cell>
          <cell r="H202">
            <v>39.21</v>
          </cell>
          <cell r="I202">
            <v>115.7</v>
          </cell>
          <cell r="J202">
            <v>298.83999999999997</v>
          </cell>
          <cell r="K202">
            <v>10.63</v>
          </cell>
          <cell r="L202">
            <v>10.17</v>
          </cell>
          <cell r="M202">
            <v>3.75</v>
          </cell>
          <cell r="N202">
            <v>0.47</v>
          </cell>
          <cell r="O202">
            <v>28.8</v>
          </cell>
          <cell r="P202">
            <v>0.38</v>
          </cell>
          <cell r="Q202">
            <v>1.01</v>
          </cell>
          <cell r="R202">
            <v>13.6</v>
          </cell>
        </row>
        <row r="203">
          <cell r="E203">
            <v>14.3000000000001</v>
          </cell>
          <cell r="F203">
            <v>62.95</v>
          </cell>
          <cell r="G203">
            <v>21.31</v>
          </cell>
          <cell r="H203">
            <v>39.68</v>
          </cell>
          <cell r="I203">
            <v>117.25</v>
          </cell>
          <cell r="J203">
            <v>303.22000000000003</v>
          </cell>
          <cell r="K203">
            <v>10.71</v>
          </cell>
          <cell r="L203">
            <v>10.25</v>
          </cell>
          <cell r="M203">
            <v>3.75</v>
          </cell>
          <cell r="N203">
            <v>0.47</v>
          </cell>
          <cell r="O203">
            <v>29.04</v>
          </cell>
          <cell r="P203">
            <v>0.38</v>
          </cell>
          <cell r="Q203">
            <v>1.01</v>
          </cell>
          <cell r="R203">
            <v>13.7</v>
          </cell>
        </row>
        <row r="204">
          <cell r="E204">
            <v>14.4000000000001</v>
          </cell>
          <cell r="F204">
            <v>63.4</v>
          </cell>
          <cell r="G204">
            <v>21.44</v>
          </cell>
          <cell r="H204">
            <v>40.15</v>
          </cell>
          <cell r="I204">
            <v>118.8</v>
          </cell>
          <cell r="J204">
            <v>307.64</v>
          </cell>
          <cell r="K204">
            <v>10.79</v>
          </cell>
          <cell r="L204">
            <v>10.33</v>
          </cell>
          <cell r="M204">
            <v>3.75</v>
          </cell>
          <cell r="N204">
            <v>0.47</v>
          </cell>
          <cell r="O204">
            <v>29.27</v>
          </cell>
          <cell r="P204">
            <v>0.38</v>
          </cell>
          <cell r="Q204">
            <v>1.01</v>
          </cell>
          <cell r="R204">
            <v>13.8</v>
          </cell>
        </row>
        <row r="205">
          <cell r="E205">
            <v>14.500000000000099</v>
          </cell>
          <cell r="F205">
            <v>63.85</v>
          </cell>
          <cell r="G205">
            <v>21.58</v>
          </cell>
          <cell r="H205">
            <v>40.630000000000003</v>
          </cell>
          <cell r="I205">
            <v>120.37</v>
          </cell>
          <cell r="J205">
            <v>312.08999999999997</v>
          </cell>
          <cell r="K205">
            <v>10.87</v>
          </cell>
          <cell r="L205">
            <v>10.41</v>
          </cell>
          <cell r="M205">
            <v>3.75</v>
          </cell>
          <cell r="N205">
            <v>0.47</v>
          </cell>
          <cell r="O205">
            <v>29.51</v>
          </cell>
          <cell r="P205">
            <v>0.38</v>
          </cell>
          <cell r="Q205">
            <v>1.01</v>
          </cell>
          <cell r="R205">
            <v>13.9</v>
          </cell>
        </row>
        <row r="206">
          <cell r="E206">
            <v>14.600000000000099</v>
          </cell>
          <cell r="F206">
            <v>64.3</v>
          </cell>
          <cell r="G206">
            <v>21.71</v>
          </cell>
          <cell r="H206">
            <v>41.1</v>
          </cell>
          <cell r="I206">
            <v>121.94</v>
          </cell>
          <cell r="J206">
            <v>316.56</v>
          </cell>
          <cell r="K206">
            <v>10.96</v>
          </cell>
          <cell r="L206">
            <v>10.5</v>
          </cell>
          <cell r="M206">
            <v>3.75</v>
          </cell>
          <cell r="N206">
            <v>0.47</v>
          </cell>
          <cell r="O206">
            <v>29.74</v>
          </cell>
          <cell r="P206">
            <v>0.38</v>
          </cell>
          <cell r="Q206">
            <v>1.01</v>
          </cell>
          <cell r="R206">
            <v>14</v>
          </cell>
        </row>
        <row r="207">
          <cell r="E207">
            <v>14.700000000000101</v>
          </cell>
          <cell r="F207">
            <v>64.75</v>
          </cell>
          <cell r="G207">
            <v>21.85</v>
          </cell>
          <cell r="H207">
            <v>41.58</v>
          </cell>
          <cell r="I207">
            <v>123.53</v>
          </cell>
          <cell r="J207">
            <v>312.08</v>
          </cell>
          <cell r="K207">
            <v>11.04</v>
          </cell>
          <cell r="L207">
            <v>10.58</v>
          </cell>
          <cell r="M207">
            <v>3.75</v>
          </cell>
          <cell r="N207">
            <v>0.47</v>
          </cell>
          <cell r="O207">
            <v>29.98</v>
          </cell>
          <cell r="P207">
            <v>0.38</v>
          </cell>
          <cell r="Q207">
            <v>1.01</v>
          </cell>
          <cell r="R207">
            <v>14.1</v>
          </cell>
        </row>
        <row r="208">
          <cell r="E208">
            <v>14.8000000000001</v>
          </cell>
          <cell r="F208">
            <v>65.2</v>
          </cell>
          <cell r="G208">
            <v>21.9</v>
          </cell>
          <cell r="H208">
            <v>42.06</v>
          </cell>
          <cell r="I208">
            <v>125.12</v>
          </cell>
          <cell r="J208">
            <v>325.64</v>
          </cell>
          <cell r="K208">
            <v>11.12</v>
          </cell>
          <cell r="L208">
            <v>10.66</v>
          </cell>
          <cell r="M208">
            <v>3.75</v>
          </cell>
          <cell r="N208">
            <v>0.47</v>
          </cell>
          <cell r="O208">
            <v>30.21</v>
          </cell>
          <cell r="P208">
            <v>0.38</v>
          </cell>
          <cell r="Q208">
            <v>1.01</v>
          </cell>
          <cell r="R208">
            <v>14.2</v>
          </cell>
        </row>
        <row r="209">
          <cell r="E209">
            <v>14.9000000000001</v>
          </cell>
          <cell r="F209">
            <v>65.650000000000006</v>
          </cell>
          <cell r="G209">
            <v>22.12</v>
          </cell>
          <cell r="H209">
            <v>42.55</v>
          </cell>
          <cell r="I209">
            <v>126.73</v>
          </cell>
          <cell r="J209">
            <v>330.22</v>
          </cell>
          <cell r="K209">
            <v>11.2</v>
          </cell>
          <cell r="L209">
            <v>10.74</v>
          </cell>
          <cell r="M209">
            <v>3.75</v>
          </cell>
          <cell r="N209">
            <v>0.47</v>
          </cell>
          <cell r="O209">
            <v>30.45</v>
          </cell>
          <cell r="P209">
            <v>0.38</v>
          </cell>
          <cell r="Q209">
            <v>1.01</v>
          </cell>
          <cell r="R209">
            <v>14.3</v>
          </cell>
        </row>
        <row r="210">
          <cell r="E210">
            <v>15.000000000000099</v>
          </cell>
          <cell r="F210">
            <v>66.099999999999994</v>
          </cell>
          <cell r="G210">
            <v>22.25</v>
          </cell>
          <cell r="H210">
            <v>43.03</v>
          </cell>
          <cell r="I210">
            <v>128.34</v>
          </cell>
          <cell r="J210">
            <v>334.86</v>
          </cell>
          <cell r="K210">
            <v>11.28</v>
          </cell>
          <cell r="L210">
            <v>10.82</v>
          </cell>
          <cell r="M210">
            <v>3.75</v>
          </cell>
          <cell r="N210">
            <v>0.47</v>
          </cell>
          <cell r="O210">
            <v>30.68</v>
          </cell>
          <cell r="P210">
            <v>0.38</v>
          </cell>
          <cell r="Q210">
            <v>1.01</v>
          </cell>
          <cell r="R210">
            <v>14.4</v>
          </cell>
        </row>
        <row r="211">
          <cell r="E211">
            <v>15.100000000000099</v>
          </cell>
          <cell r="F211">
            <v>66.55</v>
          </cell>
          <cell r="G211">
            <v>22.39</v>
          </cell>
          <cell r="H211">
            <v>43.52</v>
          </cell>
          <cell r="I211">
            <v>129.97</v>
          </cell>
          <cell r="J211">
            <v>339.52</v>
          </cell>
          <cell r="K211">
            <v>11.36</v>
          </cell>
          <cell r="L211">
            <v>10.9</v>
          </cell>
          <cell r="M211">
            <v>3.75</v>
          </cell>
          <cell r="N211">
            <v>0.47</v>
          </cell>
          <cell r="O211">
            <v>30.92</v>
          </cell>
          <cell r="P211">
            <v>0.38</v>
          </cell>
          <cell r="Q211">
            <v>1.01</v>
          </cell>
          <cell r="R211">
            <v>14.5</v>
          </cell>
        </row>
        <row r="212">
          <cell r="E212">
            <v>15.200000000000101</v>
          </cell>
          <cell r="F212">
            <v>67</v>
          </cell>
          <cell r="G212">
            <v>22.52</v>
          </cell>
          <cell r="H212">
            <v>44.01</v>
          </cell>
          <cell r="I212">
            <v>131.6</v>
          </cell>
          <cell r="J212">
            <v>344.22</v>
          </cell>
          <cell r="K212">
            <v>11.44</v>
          </cell>
          <cell r="L212">
            <v>10.98</v>
          </cell>
          <cell r="M212">
            <v>3.75</v>
          </cell>
          <cell r="N212">
            <v>0.47</v>
          </cell>
          <cell r="O212">
            <v>31.15</v>
          </cell>
          <cell r="P212">
            <v>0.38</v>
          </cell>
          <cell r="Q212">
            <v>1.01</v>
          </cell>
          <cell r="R212">
            <v>14.6</v>
          </cell>
        </row>
        <row r="213">
          <cell r="E213">
            <v>15.3000000000001</v>
          </cell>
          <cell r="F213">
            <v>67.45</v>
          </cell>
          <cell r="G213">
            <v>22.66</v>
          </cell>
          <cell r="H213">
            <v>44.51</v>
          </cell>
          <cell r="I213">
            <v>133.25</v>
          </cell>
          <cell r="J213">
            <v>348.95</v>
          </cell>
          <cell r="K213">
            <v>11.52</v>
          </cell>
          <cell r="L213">
            <v>11.06</v>
          </cell>
          <cell r="M213">
            <v>3.75</v>
          </cell>
          <cell r="N213">
            <v>0.47</v>
          </cell>
          <cell r="O213">
            <v>31.39</v>
          </cell>
          <cell r="P213">
            <v>0.38</v>
          </cell>
          <cell r="Q213">
            <v>1.01</v>
          </cell>
          <cell r="R213">
            <v>14.7</v>
          </cell>
        </row>
        <row r="214">
          <cell r="E214">
            <v>15.4000000000001</v>
          </cell>
          <cell r="F214">
            <v>67.900000000000006</v>
          </cell>
          <cell r="G214">
            <v>22.79</v>
          </cell>
          <cell r="H214">
            <v>45</v>
          </cell>
          <cell r="I214">
            <v>134.9</v>
          </cell>
          <cell r="J214">
            <v>353.72</v>
          </cell>
          <cell r="K214">
            <v>11.6</v>
          </cell>
          <cell r="L214">
            <v>11.14</v>
          </cell>
          <cell r="M214">
            <v>3.75</v>
          </cell>
          <cell r="N214">
            <v>0.47</v>
          </cell>
          <cell r="O214">
            <v>31.62</v>
          </cell>
          <cell r="P214">
            <v>0.38</v>
          </cell>
          <cell r="Q214">
            <v>1.01</v>
          </cell>
          <cell r="R214">
            <v>14.8</v>
          </cell>
        </row>
        <row r="215">
          <cell r="E215">
            <v>15.500000000000099</v>
          </cell>
          <cell r="F215">
            <v>68.349999999999994</v>
          </cell>
          <cell r="G215">
            <v>22.93</v>
          </cell>
          <cell r="H215">
            <v>45.5</v>
          </cell>
          <cell r="I215">
            <v>136.57</v>
          </cell>
          <cell r="J215">
            <v>358.52</v>
          </cell>
          <cell r="K215">
            <v>11.68</v>
          </cell>
          <cell r="L215">
            <v>11.22</v>
          </cell>
          <cell r="M215">
            <v>3.75</v>
          </cell>
          <cell r="N215">
            <v>0.47</v>
          </cell>
          <cell r="O215">
            <v>31.86</v>
          </cell>
          <cell r="P215">
            <v>0.38</v>
          </cell>
          <cell r="Q215">
            <v>1.01</v>
          </cell>
          <cell r="R215">
            <v>14.9</v>
          </cell>
        </row>
        <row r="216">
          <cell r="E216">
            <v>15.600000000000099</v>
          </cell>
          <cell r="F216">
            <v>68.8</v>
          </cell>
          <cell r="G216">
            <v>23.06</v>
          </cell>
          <cell r="H216">
            <v>46</v>
          </cell>
          <cell r="I216">
            <v>138.34</v>
          </cell>
          <cell r="J216">
            <v>363.26</v>
          </cell>
          <cell r="K216">
            <v>11.76</v>
          </cell>
          <cell r="L216">
            <v>11.3</v>
          </cell>
          <cell r="M216">
            <v>3.75</v>
          </cell>
          <cell r="N216">
            <v>0.47</v>
          </cell>
          <cell r="O216">
            <v>32.090000000000003</v>
          </cell>
          <cell r="P216">
            <v>0.38</v>
          </cell>
          <cell r="Q216">
            <v>1.01</v>
          </cell>
          <cell r="R216">
            <v>15</v>
          </cell>
        </row>
        <row r="217">
          <cell r="E217">
            <v>15.700000000000101</v>
          </cell>
          <cell r="F217">
            <v>69.25</v>
          </cell>
          <cell r="G217">
            <v>23.2</v>
          </cell>
          <cell r="H217">
            <v>46.51</v>
          </cell>
          <cell r="I217">
            <v>139.93</v>
          </cell>
          <cell r="J217">
            <v>638.23</v>
          </cell>
          <cell r="K217">
            <v>11.84</v>
          </cell>
          <cell r="L217">
            <v>11.38</v>
          </cell>
          <cell r="M217">
            <v>3.75</v>
          </cell>
          <cell r="N217">
            <v>0.47</v>
          </cell>
          <cell r="O217">
            <v>32.33</v>
          </cell>
          <cell r="P217">
            <v>0.38</v>
          </cell>
          <cell r="Q217">
            <v>1.01</v>
          </cell>
          <cell r="R217">
            <v>15.1</v>
          </cell>
        </row>
        <row r="218">
          <cell r="E218">
            <v>15.8000000000001</v>
          </cell>
          <cell r="F218">
            <v>69.7</v>
          </cell>
          <cell r="G218">
            <v>23.33</v>
          </cell>
          <cell r="H218">
            <v>47.01</v>
          </cell>
          <cell r="I218">
            <v>141.62</v>
          </cell>
          <cell r="J218">
            <v>373.14</v>
          </cell>
          <cell r="K218">
            <v>11.92</v>
          </cell>
          <cell r="L218">
            <v>11.46</v>
          </cell>
          <cell r="M218">
            <v>3.75</v>
          </cell>
          <cell r="N218">
            <v>0.47</v>
          </cell>
          <cell r="O218">
            <v>32.56</v>
          </cell>
          <cell r="P218">
            <v>0.38</v>
          </cell>
          <cell r="Q218">
            <v>1.01</v>
          </cell>
          <cell r="R218">
            <v>15.2</v>
          </cell>
        </row>
        <row r="219">
          <cell r="E219">
            <v>15.9000000000001</v>
          </cell>
          <cell r="F219">
            <v>70.150000000000006</v>
          </cell>
          <cell r="G219">
            <v>23.47</v>
          </cell>
          <cell r="H219">
            <v>47.52</v>
          </cell>
          <cell r="I219">
            <v>143.33000000000001</v>
          </cell>
          <cell r="J219">
            <v>378.05</v>
          </cell>
          <cell r="K219">
            <v>12.01</v>
          </cell>
          <cell r="L219">
            <v>11.55</v>
          </cell>
          <cell r="M219">
            <v>3.75</v>
          </cell>
          <cell r="N219">
            <v>0.47</v>
          </cell>
          <cell r="O219">
            <v>32.799999999999997</v>
          </cell>
          <cell r="P219">
            <v>0.38</v>
          </cell>
          <cell r="Q219">
            <v>1.01</v>
          </cell>
          <cell r="R219">
            <v>15.3</v>
          </cell>
        </row>
        <row r="220">
          <cell r="E220">
            <v>16.000000000000099</v>
          </cell>
          <cell r="F220">
            <v>70.599999999999994</v>
          </cell>
          <cell r="G220">
            <v>23.6</v>
          </cell>
          <cell r="H220">
            <v>48.03</v>
          </cell>
          <cell r="I220">
            <v>145.04</v>
          </cell>
          <cell r="J220">
            <v>383.03</v>
          </cell>
          <cell r="K220">
            <v>12.09</v>
          </cell>
          <cell r="L220">
            <v>11.63</v>
          </cell>
          <cell r="M220">
            <v>3.75</v>
          </cell>
          <cell r="N220">
            <v>0.47</v>
          </cell>
          <cell r="O220">
            <v>33.03</v>
          </cell>
          <cell r="P220">
            <v>0.38</v>
          </cell>
          <cell r="Q220">
            <v>1.01</v>
          </cell>
          <cell r="R220">
            <v>15.4</v>
          </cell>
        </row>
      </sheetData>
      <sheetData sheetId="14"/>
      <sheetData sheetId="15"/>
      <sheetData sheetId="16"/>
      <sheetData sheetId="17"/>
      <sheetData sheetId="18"/>
      <sheetData sheetId="19">
        <row r="7">
          <cell r="G7">
            <v>13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DATA-BASE"/>
      <sheetName val="DATA-ABSTRACT"/>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Common "/>
      <sheetName val="Mp-team 1"/>
      <sheetName val="0000000000000"/>
      <sheetName val="Lead"/>
      <sheetName val="Main sheet"/>
      <sheetName val="wh_data"/>
      <sheetName val="wh_data_R"/>
      <sheetName val="CPHEEO"/>
      <sheetName val="input"/>
      <sheetName val="table"/>
      <sheetName val="GBW"/>
      <sheetName val="MRoad data"/>
      <sheetName val="Road Detail Est."/>
      <sheetName val="Lead statement"/>
      <sheetName val="water-hammar-strenght"/>
      <sheetName val="Rate Analysis"/>
      <sheetName val="concrete"/>
      <sheetName val="Drawing status-1"/>
      <sheetName val="Notes"/>
      <sheetName val="data_prg"/>
      <sheetName val="Sheet1"/>
      <sheetName val="Boq"/>
      <sheetName val="Levels"/>
      <sheetName val="Rates"/>
      <sheetName val="Bitumen trunk"/>
      <sheetName val="Feeder"/>
      <sheetName val="R99 etc"/>
      <sheetName val="Trunk unpaved"/>
      <sheetName val="C-data"/>
      <sheetName val="Cover"/>
      <sheetName val="C &amp; G RHS"/>
      <sheetName val="labour coeff"/>
      <sheetName val="Sheet2"/>
      <sheetName val="Bridge_Data_2005-06"/>
      <sheetName val="Road_data"/>
      <sheetName val="GF_SB_Ok_"/>
      <sheetName val="G_R_P"/>
      <sheetName val="PSC_REVISED"/>
      <sheetName val="data_existing_do_not_delete"/>
      <sheetName val="Plant_&amp;__Machinery"/>
      <sheetName val="Common_"/>
      <sheetName val="Mp-team_1"/>
      <sheetName val="Main_sheet"/>
      <sheetName val="MRoad_data"/>
      <sheetName val="Road_Detail_Est_"/>
      <sheetName val="Lead_statement"/>
      <sheetName val="Rate_Analysis"/>
      <sheetName val="mlead"/>
      <sheetName val="abs road"/>
      <sheetName val="R_Det"/>
      <sheetName val="Iocount"/>
      <sheetName val="Variables"/>
      <sheetName val="pvc_basic"/>
      <sheetName val="PVC_dia"/>
      <sheetName val="detls"/>
      <sheetName val="NGKL_SPLRRM_ ROAD_MODEL"/>
      <sheetName val="sup dat"/>
      <sheetName val="Sheet1 (2)"/>
      <sheetName val="Sheet3"/>
      <sheetName val="l"/>
      <sheetName val="Data_Bit_I"/>
      <sheetName val="Data.F8.BTR"/>
      <sheetName val="C.D.Abs.Est."/>
      <sheetName val="Data o"/>
    </sheetNames>
    <sheetDataSet>
      <sheetData sheetId="0" refreshError="1"/>
      <sheetData sheetId="1" refreshError="1"/>
      <sheetData sheetId="2"/>
      <sheetData sheetId="3"/>
      <sheetData sheetId="4">
        <row r="9">
          <cell r="D9">
            <v>249.47</v>
          </cell>
        </row>
        <row r="30">
          <cell r="D30">
            <v>101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m1"/>
      <sheetName val="RMR"/>
      <sheetName val="Road data"/>
      <sheetName val="GF SB Ok "/>
      <sheetName val="Mp-team 1"/>
      <sheetName val="MRATES"/>
      <sheetName val="Data_Bit_I"/>
      <sheetName val="Sheet1"/>
      <sheetName val="t_prsr"/>
      <sheetName val="id"/>
      <sheetName val="habs-list"/>
      <sheetName val="nodes"/>
      <sheetName val="m"/>
      <sheetName val="Levels"/>
      <sheetName val="bundqty"/>
      <sheetName val="GBW"/>
      <sheetName val="Sheet9"/>
      <sheetName val="OH"/>
      <sheetName val="Basic Rates"/>
      <sheetName val="0000000000000"/>
      <sheetName val="v"/>
      <sheetName val="Rates SSR 2008-09"/>
      <sheetName val="STAFFSCHED "/>
      <sheetName val="Common "/>
      <sheetName val="Boq"/>
      <sheetName val="labour coeff"/>
      <sheetName val="Drawing status-1"/>
      <sheetName val="Notes"/>
      <sheetName val="RMR-p"/>
      <sheetName val="Lead"/>
      <sheetName val="hdpe weights"/>
      <sheetName val="PVC weights"/>
      <sheetName val="index"/>
      <sheetName val="Existing"/>
      <sheetName val="Detailed"/>
      <sheetName val="maya"/>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s>
    <sheetDataSet>
      <sheetData sheetId="0"/>
      <sheetData sheetId="1"/>
      <sheetData sheetId="2"/>
      <sheetData sheetId="3"/>
      <sheetData sheetId="4" refreshError="1">
        <row r="2">
          <cell r="J2">
            <v>28.5</v>
          </cell>
        </row>
        <row r="3">
          <cell r="J3">
            <v>30.5</v>
          </cell>
        </row>
        <row r="4">
          <cell r="J4">
            <v>31.5</v>
          </cell>
        </row>
        <row r="5">
          <cell r="J5">
            <v>36.5</v>
          </cell>
        </row>
        <row r="6">
          <cell r="J6">
            <v>38</v>
          </cell>
        </row>
        <row r="7">
          <cell r="J7">
            <v>49.5</v>
          </cell>
        </row>
        <row r="8">
          <cell r="J8">
            <v>66</v>
          </cell>
        </row>
        <row r="9">
          <cell r="J9">
            <v>342</v>
          </cell>
        </row>
      </sheetData>
      <sheetData sheetId="5"/>
      <sheetData sheetId="6"/>
      <sheetData sheetId="7"/>
      <sheetData sheetId="8"/>
      <sheetData sheetId="9"/>
      <sheetData sheetId="10"/>
      <sheetData sheetId="11"/>
      <sheetData sheetId="12"/>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Drawing status"/>
      <sheetName val="Drawing status-1"/>
      <sheetName val="Notes"/>
      <sheetName val="OH"/>
      <sheetName val="Basic Ra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SCHED "/>
      <sheetName val="OH"/>
      <sheetName val="Basic Rates"/>
      <sheetName val="Drawing status"/>
      <sheetName val="Drawing status-1"/>
      <sheetName val="No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 val="Detailed"/>
      <sheetName val="Ghanapur to Suraram jn. de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E ESTIMATE (2)"/>
      <sheetName val="FIRE ESTIMATE"/>
      <sheetName val="MRATES"/>
    </sheetNames>
    <sheetDataSet>
      <sheetData sheetId="0"/>
      <sheetData sheetId="1"/>
      <sheetData sheetId="2"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ffic Count"/>
      <sheetName val="Crust-D"/>
      <sheetName val="CBR-certi"/>
      <sheetName val="design "/>
      <sheetName val="DPR."/>
      <sheetName val="Cover-MEstt."/>
      <sheetName val="F6-Gnrl Abstrt"/>
      <sheetName val="Lead"/>
      <sheetName val="Data.F8.BTR"/>
      <sheetName val="F6-Estt"/>
      <sheetName val="earth (2)"/>
      <sheetName val="sub-data (2)"/>
      <sheetName val="sub estt"/>
      <sheetName val="Labour"/>
      <sheetName val="Machinery"/>
      <sheetName val="pop"/>
      <sheetName val="SE-InspR"/>
      <sheetName val="Prof-C-Check List"/>
      <sheetName val="F-2a-Pvt-Lyrs (2)"/>
      <sheetName val="F-2b-CDW"/>
      <sheetName val="Prof-B-PacSum."/>
      <sheetName val="F4-DER"/>
      <sheetName val="F1-SumSheet (2)"/>
      <sheetName val="Index"/>
      <sheetName val="certifi"/>
      <sheetName val="Traffic_Count"/>
      <sheetName val="design_"/>
      <sheetName val="DPR_"/>
      <sheetName val="Cover-MEstt_"/>
      <sheetName val="F6-Gnrl_Abstrt"/>
      <sheetName val="Data_F8_BTR"/>
      <sheetName val="earth_(2)"/>
      <sheetName val="sub-data_(2)"/>
      <sheetName val="sub_estt"/>
      <sheetName val="Prof-C-Check_List"/>
      <sheetName val="F-2a-Pvt-Lyrs_(2)"/>
      <sheetName val="Prof-B-PacSum_"/>
      <sheetName val="F1-SumSheet_(2)"/>
      <sheetName val="0000000000000"/>
      <sheetName val="m"/>
      <sheetName val="TBAL9697 -group wise  sdpl"/>
      <sheetName val="Specification report"/>
      <sheetName val="data existing_do not delete"/>
      <sheetName val="Iocount"/>
      <sheetName val="comp-st(GEN)"/>
      <sheetName val="sup dat"/>
      <sheetName val="v"/>
      <sheetName val="Bridge Data 2005-06"/>
      <sheetName val="ssr-rates"/>
      <sheetName val="Weightage-Sub Sht"/>
      <sheetName val="DISCOUNT"/>
      <sheetName val="Common "/>
      <sheetName val="Data"/>
      <sheetName val="MRATES"/>
      <sheetName val="Dormitory"/>
      <sheetName val="Plant &amp;  Machinery"/>
      <sheetName val="Material"/>
      <sheetName val="HDPE"/>
      <sheetName val="DI"/>
      <sheetName val="pvc"/>
      <sheetName val="Lead statement"/>
      <sheetName val="C-data"/>
      <sheetName val="RMR"/>
      <sheetName val="Road data"/>
      <sheetName val="Data o"/>
      <sheetName val="Boq"/>
      <sheetName val="STAFFSCHED "/>
      <sheetName val="quarry"/>
      <sheetName val="Drawing status"/>
      <sheetName val="ESTIMATE"/>
      <sheetName val="m1"/>
      <sheetName val="Sheet2"/>
      <sheetName val="ABS"/>
      <sheetName val="QTY"/>
      <sheetName val="bundqty"/>
      <sheetName val="Pile cap"/>
      <sheetName val="t_prsr"/>
      <sheetName val="PVC_dia"/>
      <sheetName val="wh"/>
      <sheetName val="7 Other Costs"/>
      <sheetName val="OverviewBarmer"/>
      <sheetName val="Traffic_Count1"/>
      <sheetName val="design_1"/>
      <sheetName val="DPR_1"/>
      <sheetName val="Cover-MEstt_1"/>
      <sheetName val="F6-Gnrl_Abstrt1"/>
      <sheetName val="Data_F8_BTR1"/>
      <sheetName val="earth_(2)1"/>
      <sheetName val="sub-data_(2)1"/>
      <sheetName val="sub_estt1"/>
      <sheetName val="Prof-C-Check_List1"/>
      <sheetName val="F-2a-Pvt-Lyrs_(2)1"/>
      <sheetName val="Prof-B-PacSum_1"/>
      <sheetName val="F1-SumSheet_(2)1"/>
      <sheetName val="Specification_report"/>
      <sheetName val="data_existing_do_not_delete"/>
      <sheetName val="sup_dat"/>
      <sheetName val="Bridge_Data_2005-06"/>
      <sheetName val="Estimate "/>
      <sheetName val="Road Detail Est."/>
      <sheetName val="Basic Rates"/>
      <sheetName val="leads"/>
      <sheetName val="MRoad data"/>
      <sheetName val="New33KVSS_E3"/>
      <sheetName val="Prop aug of Ex 33KVSS_E3a"/>
      <sheetName val="GBW"/>
      <sheetName val="COLUMN"/>
      <sheetName val="r"/>
      <sheetName val="General"/>
      <sheetName val="ELE "/>
      <sheetName val="FIRE ESTIMATE"/>
      <sheetName val="Marteru"/>
      <sheetName val="Sheet5"/>
      <sheetName val="Nspt-smp-final-ORIGINAL"/>
      <sheetName val="Data_Bit_I"/>
      <sheetName val="INDIGINEOUS ITEMS "/>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abs"/>
      <sheetName val="ABR"/>
      <sheetName val="est "/>
      <sheetName val="Boq"/>
      <sheetName val="Shedule"/>
      <sheetName val="Data o"/>
      <sheetName val="Leada"/>
      <sheetName val="Lead o"/>
      <sheetName val="prof-B"/>
      <sheetName val="traffic"/>
      <sheetName val="Pro-C"/>
      <sheetName val="design"/>
      <sheetName val="culvert(900)"/>
      <sheetName val="culvert(901)"/>
      <sheetName val="Hydraulic(900)"/>
      <sheetName val="LS"/>
      <sheetName val="CS"/>
      <sheetName val="t_prsr"/>
      <sheetName val="wh"/>
      <sheetName val="Det. Secty bld"/>
      <sheetName val="TBAL9697 -group wise  sdpl"/>
      <sheetName val="Data.F8.BTR"/>
      <sheetName val="Weightage-Sub S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v"/>
      <sheetName val="DATA-BASE"/>
      <sheetName val="DATA-ABSTRACT"/>
      <sheetName val="Data.F8.BTR"/>
      <sheetName val="Nspt-smp-final-ORIGINAL"/>
      <sheetName val="Data o"/>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m"/>
      <sheetName val="Specification report"/>
      <sheetName val="data-WC"/>
      <sheetName val="Staff Acco."/>
      <sheetName val="segments-details"/>
      <sheetName val="int-Dia-hdpe"/>
      <sheetName val="int-Dia-pvc"/>
      <sheetName val="Common "/>
      <sheetName val="Rates"/>
      <sheetName val="p&amp;m"/>
      <sheetName val="ewst"/>
      <sheetName val="Levels"/>
      <sheetName val="RAFT"/>
      <sheetName val="scour depth"/>
      <sheetName val="SUMP1420KL@HW"/>
      <sheetName val="HDPE"/>
      <sheetName val="DI"/>
      <sheetName val="pvc"/>
      <sheetName val="hdpe_basic"/>
      <sheetName val="pvc_basic"/>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GF SB Ok "/>
      <sheetName val="inWords"/>
      <sheetName val="Lead statement ss5"/>
      <sheetName val="wh_data_R"/>
      <sheetName val="Sheet5"/>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10">
          <cell r="D110">
            <v>18</v>
          </cell>
        </row>
        <row r="111">
          <cell r="D111">
            <v>3</v>
          </cell>
        </row>
        <row r="113">
          <cell r="D113">
            <v>4304.08</v>
          </cell>
        </row>
        <row r="114">
          <cell r="D114">
            <v>3301.82</v>
          </cell>
        </row>
        <row r="117">
          <cell r="D117">
            <v>918.77</v>
          </cell>
        </row>
      </sheetData>
      <sheetData sheetId="12"/>
      <sheetData sheetId="13"/>
      <sheetData sheetId="14">
        <row r="4">
          <cell r="G4">
            <v>196</v>
          </cell>
        </row>
      </sheetData>
      <sheetData sheetId="15">
        <row r="3">
          <cell r="D3">
            <v>156</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Data.F8.BTR"/>
      <sheetName val="Labour"/>
      <sheetName val="Material"/>
      <sheetName val="Plant &amp;  Machinery"/>
    </sheetNames>
    <sheetDataSet>
      <sheetData sheetId="0"/>
      <sheetData sheetId="1"/>
      <sheetData sheetId="2"/>
      <sheetData sheetId="3"/>
      <sheetData sheetId="4"/>
      <sheetData sheetId="5"/>
      <sheetData sheetId="6"/>
      <sheetData sheetId="7"/>
      <sheetData sheetId="8"/>
      <sheetData sheetId="9">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sheetData sheetId="11"/>
      <sheetData sheetId="12"/>
      <sheetData sheetId="13"/>
      <sheetData sheetId="14" refreshError="1"/>
      <sheetData sheetId="15" refreshError="1"/>
      <sheetData sheetId="16" refreshError="1"/>
      <sheetData sheetId="17"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GF Columns"/>
      <sheetName val="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t_prsr"/>
      <sheetName val="id"/>
      <sheetName val="Road data"/>
      <sheetName val="data existing_do not delete"/>
      <sheetName val="Data.F8.BTR"/>
      <sheetName val="v"/>
      <sheetName val="concrete"/>
    </sheetNames>
    <sheetDataSet>
      <sheetData sheetId="0"/>
      <sheetData sheetId="1"/>
      <sheetData sheetId="2"/>
      <sheetData sheetId="3">
        <row r="11">
          <cell r="D11">
            <v>156</v>
          </cell>
        </row>
      </sheetData>
      <sheetData sheetId="4">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Lead"/>
      <sheetName val="concrete"/>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Lead"/>
      <sheetName val="bundqty"/>
      <sheetName val="Data"/>
      <sheetName val="Data.F8.BTR"/>
      <sheetName val="Material"/>
      <sheetName val="Labour"/>
      <sheetName val="Plant &amp;  Machinery"/>
      <sheetName val="SALIENT"/>
      <sheetName val="data existing_do not delete"/>
      <sheetName val="other rates"/>
      <sheetName val="Hire"/>
      <sheetName val="m"/>
      <sheetName val="Levels"/>
      <sheetName val="concrete"/>
      <sheetName val="GF Columns"/>
      <sheetName val="Road data"/>
      <sheetName val="leads"/>
      <sheetName val="DATA_PRG"/>
      <sheetName val="DISCOUNT"/>
      <sheetName val="Global factors"/>
      <sheetName val="Weightage-Sub Sht"/>
      <sheetName val="OH"/>
      <sheetName val="Basic Rates"/>
      <sheetName val="beam-reinft"/>
      <sheetName val="Data o"/>
      <sheetName val="sup dat"/>
      <sheetName val="RMR"/>
      <sheetName val="final abstract"/>
      <sheetName val="m1"/>
      <sheetName val="Data well"/>
      <sheetName val="BOQ Distribution"/>
    </sheetNames>
    <sheetDataSet>
      <sheetData sheetId="0" refreshError="1"/>
      <sheetData sheetId="1" refreshError="1"/>
      <sheetData sheetId="2" refreshError="1"/>
      <sheetData sheetId="3" refreshError="1"/>
      <sheetData sheetId="4" refreshError="1">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PumpHouse1.50X1.20"/>
      <sheetName val="PumpHouse1.05X0.75"/>
      <sheetName val="Sheet1"/>
      <sheetName val="maya"/>
      <sheetName val="PumpHouse 0.90X0.90"/>
      <sheetName val="CR"/>
      <sheetName val="PumpHouse1.20X0.90"/>
      <sheetName val="r"/>
      <sheetName val="beam-reinft"/>
    </sheetNames>
    <sheetDataSet>
      <sheetData sheetId="0"/>
      <sheetData sheetId="1"/>
      <sheetData sheetId="2"/>
      <sheetData sheetId="3"/>
      <sheetData sheetId="4" refreshError="1">
        <row r="71">
          <cell r="A71" t="str">
            <v>Description</v>
          </cell>
        </row>
        <row r="72">
          <cell r="A72" t="str">
            <v>C.C (1:6:10 ) Mix for Foundation Concrete to ISOLATED works using 40mm H.B.Q metal including cost &amp; conveyance of materials and labour charges seigniorage charges etc complete .</v>
          </cell>
        </row>
        <row r="73">
          <cell r="A73">
            <v>0</v>
          </cell>
        </row>
        <row r="74">
          <cell r="A74" t="str">
            <v>C.C (1:4:8 ) Mix for Foundation Concrete to ISOLATED works using 40mm H.B.G metal including cost &amp; conveyance of materials and labour charges seigniorage charges etc complete .</v>
          </cell>
        </row>
        <row r="75">
          <cell r="A75">
            <v>0</v>
          </cell>
        </row>
        <row r="76">
          <cell r="A76" t="str">
            <v xml:space="preserve">Country brick Masonary in CM(1:6)Mix for foundation &amp; basement to VALVE CHAMBERS including  cost &amp; conveyance of all materials labour charges,seigniorage chargec,curing etc complete. </v>
          </cell>
        </row>
        <row r="77">
          <cell r="A77">
            <v>0</v>
          </cell>
        </row>
        <row r="78">
          <cell r="A78" t="str">
            <v>Country brick Masonary in CM(1:6)Mix for Superstructure to VALVE CHABERS including  cost &amp; conveyance of all materials labour charges,seigniorage chargec,curing etc complete .</v>
          </cell>
        </row>
        <row r="79">
          <cell r="A79">
            <v>0</v>
          </cell>
        </row>
        <row r="80">
          <cell r="A80">
            <v>0</v>
          </cell>
        </row>
        <row r="81">
          <cell r="A81">
            <v>0</v>
          </cell>
        </row>
        <row r="82">
          <cell r="A82" t="str">
            <v>R.C.C.(1:2:4) mix for Side walls to VALVE CHAMBERS using 20mm HBG chips with necessary Qty of steel per 1 cum of concrete including C &amp; C of all materials and labour charges seig charges, centering , curing etc complete but excluding cost of steel and fab</v>
          </cell>
        </row>
        <row r="83">
          <cell r="A83">
            <v>0</v>
          </cell>
        </row>
        <row r="84">
          <cell r="A84" t="str">
            <v>R.C.C.(1:2:4) mix for Cover slab to VALVE CHAMBERS using 20mm HBG chips with necessary Qty of steel per 1 cum of concrete including C &amp; C of all materials and labour charges seig charges, centering , curing etc complete but excluding cost of steel and fab</v>
          </cell>
        </row>
        <row r="85">
          <cell r="A85">
            <v>0</v>
          </cell>
        </row>
        <row r="86">
          <cell r="A86" t="str">
            <v>R.C.C.(1:2:4) mix for Bottom slab to VALVE CHAMBERS using 20mm HBG chips with necessary Qty of steel per 1 cum of concrete including C &amp; C of all materials and labour charges seig charges, centering , curing etc complete but excluding cost of steel and fa</v>
          </cell>
        </row>
        <row r="87">
          <cell r="A87" t="str">
            <v>C.C (1:3:6) Mix  using 40mm  H.B.G metal including cost &amp; conveyance of all materials and labour charges seigniorage charges etc complete.</v>
          </cell>
        </row>
        <row r="88">
          <cell r="A88">
            <v>0</v>
          </cell>
        </row>
        <row r="89">
          <cell r="A89" t="str">
            <v xml:space="preserve">C.C (1:3:6) Mix using 20mm  H.B.G metal including cost &amp; conveyance of all materials and labour charges seigniorage charges etc complete.  </v>
          </cell>
        </row>
        <row r="90">
          <cell r="A90">
            <v>0</v>
          </cell>
        </row>
        <row r="91">
          <cell r="A91">
            <v>0</v>
          </cell>
        </row>
        <row r="92">
          <cell r="A92">
            <v>0</v>
          </cell>
        </row>
        <row r="93">
          <cell r="A93">
            <v>0</v>
          </cell>
        </row>
        <row r="94">
          <cell r="A94">
            <v>0</v>
          </cell>
        </row>
        <row r="95">
          <cell r="A95">
            <v>0</v>
          </cell>
        </row>
        <row r="96">
          <cell r="A96" t="str">
            <v xml:space="preserve">Sanding filling in foundation and basement for ISOLATED works including cost &amp; conveyance of all materials and labour charges seig charges , wtering and tamping etc, complete  </v>
          </cell>
        </row>
        <row r="97">
          <cell r="A97">
            <v>0</v>
          </cell>
        </row>
        <row r="98">
          <cell r="A98">
            <v>0</v>
          </cell>
        </row>
      </sheetData>
      <sheetData sheetId="5"/>
      <sheetData sheetId="6"/>
      <sheetData sheetId="7" refreshError="1"/>
      <sheetData sheetId="8" refreshError="1"/>
      <sheetData sheetId="9"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Plant _  Machinery"/>
      <sheetName val="beam-reinf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orwise"/>
      <sheetName val="maya"/>
      <sheetName val="Plant &amp;  Machinery"/>
      <sheetName val="beam-reinft"/>
      <sheetName val="Labour"/>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s"/>
      <sheetName val="Material"/>
      <sheetName val="Sheet1"/>
      <sheetName val="Work_sheet"/>
      <sheetName val="Data"/>
      <sheetName val="r"/>
      <sheetName val="Dormitory"/>
    </sheetNames>
    <sheetDataSet>
      <sheetData sheetId="0"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N-Y.6.2-4"/>
      <sheetName val="CRUST DSIGN "/>
      <sheetName val="Road estimate"/>
      <sheetName val="Datas"/>
      <sheetName val="Sheet10"/>
      <sheetName val="Tipical Section"/>
      <sheetName val="MRoad data"/>
      <sheetName val="QUARRY MAP"/>
      <sheetName val="COVER PAGE"/>
      <sheetName val="DATA_ENTRY"/>
      <sheetName val="UnitRates"/>
      <sheetName val="Report"/>
      <sheetName val="DetEst"/>
      <sheetName val="Lead"/>
      <sheetName val="WorkSlip"/>
      <sheetName val="BTLeads"/>
      <sheetName val="RMR"/>
      <sheetName val="Certificates"/>
      <sheetName val="MRATES"/>
      <sheetName val="general abstract"/>
      <sheetName val="Sheet1"/>
      <sheetName val="sectorwi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5">
          <cell r="T25">
            <v>5</v>
          </cell>
        </row>
      </sheetData>
      <sheetData sheetId="21"/>
      <sheetData sheetId="22"/>
      <sheetData sheetId="23"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data"/>
      <sheetName val="Material"/>
      <sheetName val="Labour"/>
      <sheetName val="BWSCPlt"/>
      <sheetName val="CI"/>
      <sheetName val="DI"/>
      <sheetName val="G.R.P"/>
      <sheetName val="HDPE"/>
      <sheetName val="PSC REVISED"/>
      <sheetName val="pvc"/>
      <sheetName val="ssr-rates"/>
      <sheetName val="Sheet9"/>
      <sheetName val="Data.F8.BTR"/>
      <sheetName val="v"/>
      <sheetName val="data existing_do not delete"/>
      <sheetName val="Plant &amp;  Machinery"/>
      <sheetName val="Det. Secty bld"/>
      <sheetName val="sectorwise"/>
      <sheetName val="MRATES"/>
      <sheetName val="TBAL9697 -group wise  sdpl"/>
      <sheetName val="r"/>
      <sheetName val="Rates SSR 2008-09"/>
      <sheetName val="m1"/>
      <sheetName val="Marteru"/>
      <sheetName val="beam-reinft"/>
      <sheetName val="wh_data_R"/>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p&amp;m"/>
      <sheetName val="m"/>
      <sheetName val="l"/>
      <sheetName val="Rates"/>
      <sheetName val="Rubber Gaskets"/>
      <sheetName val="RMR"/>
      <sheetName val="Sheet1"/>
      <sheetName val="Lead statement"/>
      <sheetName val="Data o"/>
      <sheetName val="Usage "/>
      <sheetName val="detls"/>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elec-data"/>
      <sheetName val="OverviewBarmer"/>
      <sheetName val="GL"/>
      <sheetName val="Co-eff"/>
      <sheetName val="Detailed"/>
      <sheetName val="DATA_PRG"/>
      <sheetName val="Specification"/>
      <sheetName val="GEN-ABS Del"/>
      <sheetName val="Rates_SSR_2008-09"/>
      <sheetName val="Data_F8_BTR"/>
      <sheetName val="TBAL9697_-group_wise__sdpl"/>
      <sheetName val="Sheet1_(2)"/>
      <sheetName val="Specification_report"/>
      <sheetName val="GROUND_FLOOR"/>
      <sheetName val="Road_data"/>
      <sheetName val="Road_Detail_Est_"/>
      <sheetName val="PANEL_ANNEXURE"/>
      <sheetName val="Lead_statement"/>
      <sheetName val="Rubber_Gaskets"/>
      <sheetName val="Data_o"/>
      <sheetName val="General"/>
      <sheetName val="road est"/>
      <sheetName val="Data_Bit_I"/>
      <sheetName val="comp-st(GEN)"/>
      <sheetName val="mlead"/>
      <sheetName val="ewst"/>
      <sheetName val="Input"/>
      <sheetName val="HDPE-pipe-rates"/>
      <sheetName val="bom"/>
      <sheetName val="C-data"/>
      <sheetName val="Cover"/>
      <sheetName val="hdpe_basic"/>
      <sheetName val="pvc_basic"/>
      <sheetName val="Global factors"/>
      <sheetName val="hdpe-rates"/>
      <sheetName val="hdpe weights"/>
      <sheetName val="pvc-rates"/>
      <sheetName val="PVC weights"/>
      <sheetName val="concrete"/>
      <sheetName val="Iocount"/>
      <sheetName val="INDIGINEOUS ITEMS "/>
      <sheetName val="CPHEEO"/>
      <sheetName val="Data rough"/>
      <sheetName val="Main sheet"/>
      <sheetName val="Sheet5"/>
      <sheetName val="habs-list"/>
      <sheetName val="nodes"/>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ow r="8">
          <cell r="C8" t="str">
            <v>A</v>
          </cell>
          <cell r="U8">
            <v>99.27</v>
          </cell>
        </row>
        <row r="9">
          <cell r="U9">
            <v>102.81</v>
          </cell>
        </row>
        <row r="10">
          <cell r="U10">
            <v>102.81</v>
          </cell>
        </row>
        <row r="11">
          <cell r="U11">
            <v>102.81</v>
          </cell>
          <cell r="X11">
            <v>17.600000000000001</v>
          </cell>
        </row>
        <row r="12">
          <cell r="U12">
            <v>105.67</v>
          </cell>
        </row>
        <row r="13">
          <cell r="U13">
            <v>105.67</v>
          </cell>
          <cell r="X13">
            <v>14.450000000000001</v>
          </cell>
        </row>
        <row r="14">
          <cell r="U14">
            <v>101.18</v>
          </cell>
        </row>
        <row r="15">
          <cell r="U15">
            <v>101.18</v>
          </cell>
          <cell r="X15">
            <v>17.600000000000001</v>
          </cell>
        </row>
        <row r="16">
          <cell r="U16">
            <v>104.62</v>
          </cell>
        </row>
        <row r="17">
          <cell r="U17">
            <v>109.06</v>
          </cell>
          <cell r="X17">
            <v>14.450000000000001</v>
          </cell>
        </row>
        <row r="18">
          <cell r="U18">
            <v>108.06</v>
          </cell>
        </row>
        <row r="19">
          <cell r="U19">
            <v>114</v>
          </cell>
        </row>
        <row r="20">
          <cell r="U20">
            <v>116.86</v>
          </cell>
          <cell r="X20">
            <v>8.15</v>
          </cell>
        </row>
        <row r="21">
          <cell r="U21">
            <v>116</v>
          </cell>
        </row>
        <row r="22">
          <cell r="U22">
            <v>120</v>
          </cell>
          <cell r="X22">
            <v>4.2</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Nspt-smp-final-ORIGINAL"/>
      <sheetName val="Global factors"/>
    </sheetNames>
    <sheetDataSet>
      <sheetData sheetId="0"/>
      <sheetData sheetId="1"/>
      <sheetData sheetId="2"/>
      <sheetData sheetId="3" refreshError="1">
        <row r="120">
          <cell r="B120" t="str">
            <v>GI Pipe</v>
          </cell>
        </row>
        <row r="121">
          <cell r="B121" t="str">
            <v>15mm dia GI Pipe B-class</v>
          </cell>
        </row>
        <row r="122">
          <cell r="B122" t="str">
            <v>20mm dia GI Pipe B-class</v>
          </cell>
        </row>
        <row r="123">
          <cell r="B123" t="str">
            <v>25mm dia GI Pipe B-class</v>
          </cell>
        </row>
        <row r="124">
          <cell r="B124" t="str">
            <v>40mm dia GI Pipe B-class</v>
          </cell>
        </row>
        <row r="125">
          <cell r="B125" t="str">
            <v>50mm dia GI Pipe B-class</v>
          </cell>
        </row>
        <row r="126">
          <cell r="B126" t="str">
            <v>65mm dia GI Pipe B-class</v>
          </cell>
        </row>
        <row r="127">
          <cell r="B127" t="str">
            <v>80mm dia GI Pipe B-class</v>
          </cell>
        </row>
        <row r="128">
          <cell r="B128" t="str">
            <v>100mm dia GI Pipe B-class</v>
          </cell>
        </row>
        <row r="129">
          <cell r="B129" t="str">
            <v>125mm dia GI Pipe B-class</v>
          </cell>
        </row>
        <row r="130">
          <cell r="B130" t="str">
            <v>GI Union</v>
          </cell>
        </row>
        <row r="131">
          <cell r="B131" t="str">
            <v>15mm dia GI Heavy Union</v>
          </cell>
        </row>
        <row r="132">
          <cell r="B132" t="str">
            <v>20mm dia GI Heavy Union</v>
          </cell>
        </row>
        <row r="133">
          <cell r="B133" t="str">
            <v>25mm dia GI Heavy Union</v>
          </cell>
        </row>
        <row r="134">
          <cell r="B134" t="str">
            <v>40mm dia GI Heavy Union</v>
          </cell>
        </row>
        <row r="135">
          <cell r="B135" t="str">
            <v>50mm dia GI Heavy Union</v>
          </cell>
        </row>
        <row r="136">
          <cell r="B136" t="str">
            <v>65mm dia GI Heavy Union</v>
          </cell>
        </row>
        <row r="137">
          <cell r="B137" t="str">
            <v>80mm dia GI Heavy Union</v>
          </cell>
        </row>
        <row r="138">
          <cell r="B138" t="str">
            <v>100mm dia GI Heavy Union</v>
          </cell>
        </row>
        <row r="139">
          <cell r="B139" t="str">
            <v>GI Elbow</v>
          </cell>
        </row>
        <row r="140">
          <cell r="B140" t="str">
            <v>15mm dia GI Elbow</v>
          </cell>
        </row>
        <row r="141">
          <cell r="B141" t="str">
            <v>20mm dia GI Elbow</v>
          </cell>
        </row>
        <row r="142">
          <cell r="B142" t="str">
            <v>25mm dia GI Elbow</v>
          </cell>
        </row>
        <row r="143">
          <cell r="B143" t="str">
            <v>40mm dia GI Elbow</v>
          </cell>
        </row>
        <row r="144">
          <cell r="B144" t="str">
            <v>50mm dia GI Elbow</v>
          </cell>
        </row>
        <row r="145">
          <cell r="B145" t="str">
            <v>65mm dia GI Elbow</v>
          </cell>
        </row>
        <row r="146">
          <cell r="B146" t="str">
            <v>80mm dia GI Elbow</v>
          </cell>
        </row>
        <row r="147">
          <cell r="B147" t="str">
            <v>100mm dia GI Elbow</v>
          </cell>
        </row>
        <row r="148">
          <cell r="B148" t="str">
            <v>125mm dia GI Elbow</v>
          </cell>
        </row>
        <row r="149">
          <cell r="B149" t="str">
            <v>GI Cooupling</v>
          </cell>
        </row>
        <row r="150">
          <cell r="B150" t="str">
            <v>15mm dia GI Coupling</v>
          </cell>
        </row>
        <row r="151">
          <cell r="B151" t="str">
            <v>20mm dia GI Coupling</v>
          </cell>
        </row>
        <row r="152">
          <cell r="B152" t="str">
            <v>25mm dia GI Coupling</v>
          </cell>
        </row>
        <row r="153">
          <cell r="B153" t="str">
            <v>40mm dia GI Coupling</v>
          </cell>
        </row>
        <row r="154">
          <cell r="B154" t="str">
            <v>50mm dia GI Coupling</v>
          </cell>
        </row>
        <row r="155">
          <cell r="B155" t="str">
            <v>65mm dia GI Coupling</v>
          </cell>
        </row>
        <row r="156">
          <cell r="B156" t="str">
            <v>80mm dia GI Coupling</v>
          </cell>
        </row>
        <row r="157">
          <cell r="B157" t="str">
            <v>100mm dia GI Coupling</v>
          </cell>
        </row>
        <row r="158">
          <cell r="B158" t="str">
            <v>125mm dia GI Coupling</v>
          </cell>
        </row>
        <row r="159">
          <cell r="B159" t="str">
            <v>GI Nipple</v>
          </cell>
        </row>
        <row r="160">
          <cell r="B160" t="str">
            <v>15mm dia GI Nipple</v>
          </cell>
        </row>
        <row r="161">
          <cell r="B161" t="str">
            <v>20mm dia GI Nipple</v>
          </cell>
        </row>
        <row r="162">
          <cell r="B162" t="str">
            <v>25mm dia GI Nipple</v>
          </cell>
        </row>
        <row r="163">
          <cell r="B163" t="str">
            <v>40mm dia GI Nipple</v>
          </cell>
        </row>
        <row r="164">
          <cell r="B164" t="str">
            <v>50mm dia GI Nipple</v>
          </cell>
        </row>
        <row r="165">
          <cell r="B165" t="str">
            <v>65mm dia GI Nipple</v>
          </cell>
        </row>
        <row r="166">
          <cell r="B166" t="str">
            <v>80mm dia GI Nipple</v>
          </cell>
        </row>
        <row r="167">
          <cell r="B167" t="str">
            <v>100mm dia GI Nipple</v>
          </cell>
        </row>
        <row r="168">
          <cell r="B168" t="str">
            <v>125mm dia GI Nipple</v>
          </cell>
        </row>
        <row r="169">
          <cell r="B169" t="str">
            <v>GI Bend</v>
          </cell>
        </row>
        <row r="170">
          <cell r="B170" t="str">
            <v>15mm dia GI Bend</v>
          </cell>
        </row>
        <row r="171">
          <cell r="B171" t="str">
            <v>20mm dia GI Bend</v>
          </cell>
        </row>
        <row r="172">
          <cell r="B172" t="str">
            <v>25mm dia GI Bend</v>
          </cell>
        </row>
        <row r="173">
          <cell r="B173" t="str">
            <v>40mm dia GI Bend</v>
          </cell>
        </row>
        <row r="174">
          <cell r="B174" t="str">
            <v>50mm dia GI Bend</v>
          </cell>
        </row>
        <row r="175">
          <cell r="B175" t="str">
            <v>65mm dia GI Bend</v>
          </cell>
        </row>
        <row r="176">
          <cell r="B176" t="str">
            <v>80mm dia GI Bend</v>
          </cell>
        </row>
        <row r="177">
          <cell r="B177" t="str">
            <v>100mm dia GI Bend</v>
          </cell>
        </row>
        <row r="178">
          <cell r="B178" t="str">
            <v>125mm dia GI Bend</v>
          </cell>
        </row>
        <row r="179">
          <cell r="B179" t="str">
            <v>GI equal Tee</v>
          </cell>
        </row>
        <row r="180">
          <cell r="B180" t="str">
            <v>15mm dia GI equal T</v>
          </cell>
        </row>
        <row r="181">
          <cell r="B181" t="str">
            <v>20mm dia GI equal T</v>
          </cell>
        </row>
        <row r="182">
          <cell r="B182" t="str">
            <v>25mm dia GI equal T</v>
          </cell>
        </row>
        <row r="183">
          <cell r="B183" t="str">
            <v>40mm dia GI equal T</v>
          </cell>
        </row>
        <row r="184">
          <cell r="B184" t="str">
            <v>50mm dia GI equal T</v>
          </cell>
        </row>
        <row r="185">
          <cell r="B185" t="str">
            <v>65mm dia GI equal T</v>
          </cell>
        </row>
        <row r="186">
          <cell r="B186" t="str">
            <v>80mm dia GI equal T</v>
          </cell>
        </row>
        <row r="187">
          <cell r="B187" t="str">
            <v>100mm dia GI equal T</v>
          </cell>
        </row>
        <row r="188">
          <cell r="B188" t="str">
            <v>125mm dia GI equal T</v>
          </cell>
        </row>
        <row r="189">
          <cell r="B189" t="str">
            <v>CI Dummy</v>
          </cell>
        </row>
        <row r="190">
          <cell r="B190" t="str">
            <v>15mm dia CI Dummy</v>
          </cell>
        </row>
        <row r="191">
          <cell r="B191" t="str">
            <v>20mm dia CI Dummy</v>
          </cell>
        </row>
        <row r="192">
          <cell r="B192" t="str">
            <v>25mm dia CI Dummy</v>
          </cell>
        </row>
        <row r="193">
          <cell r="B193" t="str">
            <v>40mm dia CI Dummy</v>
          </cell>
        </row>
        <row r="194">
          <cell r="B194" t="str">
            <v>50mm dia CI Dummy</v>
          </cell>
        </row>
        <row r="195">
          <cell r="B195" t="str">
            <v>65mm dia CI Dummy</v>
          </cell>
        </row>
        <row r="196">
          <cell r="B196" t="str">
            <v>80mm dia CI Dummy</v>
          </cell>
        </row>
        <row r="197">
          <cell r="B197" t="str">
            <v>100mm dia CI Dummy</v>
          </cell>
        </row>
        <row r="198">
          <cell r="B198" t="str">
            <v>125mm dia CI Dummy</v>
          </cell>
        </row>
        <row r="199">
          <cell r="B199" t="str">
            <v>CI Foot Valve</v>
          </cell>
        </row>
        <row r="200">
          <cell r="B200" t="str">
            <v>50mm dia CI Foot valve</v>
          </cell>
        </row>
        <row r="201">
          <cell r="B201" t="str">
            <v>65mm dia CI Foot valve</v>
          </cell>
        </row>
        <row r="202">
          <cell r="B202" t="str">
            <v>80mm dia CI Foot valve</v>
          </cell>
        </row>
        <row r="203">
          <cell r="B203" t="str">
            <v>100mm dia CI Foot valve</v>
          </cell>
        </row>
        <row r="204">
          <cell r="B204" t="str">
            <v>CI Check valve</v>
          </cell>
        </row>
        <row r="205">
          <cell r="B205" t="str">
            <v>50mm dia CI Check valve</v>
          </cell>
        </row>
        <row r="206">
          <cell r="B206" t="str">
            <v>65mm dia CI Check valve</v>
          </cell>
        </row>
        <row r="207">
          <cell r="B207" t="str">
            <v>80mm dia CI Check valve</v>
          </cell>
        </row>
        <row r="208">
          <cell r="B208" t="str">
            <v>100mm dia CI Check valve</v>
          </cell>
        </row>
        <row r="209">
          <cell r="B209" t="str">
            <v>125mm dia CI Check valve</v>
          </cell>
        </row>
        <row r="210">
          <cell r="B210" t="str">
            <v>GM GATE VALVE</v>
          </cell>
        </row>
        <row r="211">
          <cell r="B211" t="str">
            <v>15mm dia GM Gate valve</v>
          </cell>
        </row>
        <row r="212">
          <cell r="B212" t="str">
            <v>20mm dia GM Gate valve</v>
          </cell>
        </row>
        <row r="213">
          <cell r="B213" t="str">
            <v>25mm dia GM Gate valve</v>
          </cell>
        </row>
        <row r="214">
          <cell r="B214" t="str">
            <v>40mm dia GM Gate valve</v>
          </cell>
        </row>
        <row r="215">
          <cell r="B215" t="str">
            <v>50mm dia GM Gate valve</v>
          </cell>
        </row>
        <row r="216">
          <cell r="B216" t="str">
            <v>65mm dia GM Gate valve</v>
          </cell>
        </row>
        <row r="217">
          <cell r="B217" t="str">
            <v>80mm dia GM Gate valve</v>
          </cell>
        </row>
        <row r="218">
          <cell r="B218" t="str">
            <v>100mm dia GM Gate valve</v>
          </cell>
        </row>
        <row r="219">
          <cell r="B219" t="str">
            <v>GI Reduced Tees</v>
          </cell>
        </row>
        <row r="220">
          <cell r="B220" t="str">
            <v>50 x 50 x 25mm dia GI reduced Tee</v>
          </cell>
        </row>
        <row r="221">
          <cell r="B221" t="str">
            <v>65 x 65 x 50mm dia GI reduced Tee</v>
          </cell>
        </row>
        <row r="222">
          <cell r="B222" t="str">
            <v>80 x 80 x 50mm dia GI reduced Tee</v>
          </cell>
        </row>
        <row r="223">
          <cell r="B223" t="str">
            <v>80 x 80 x 65mm dia GI reduced Tee</v>
          </cell>
        </row>
        <row r="224">
          <cell r="B224" t="str">
            <v>100 x 100 x 80mm dia GI reduced Tee</v>
          </cell>
        </row>
        <row r="225">
          <cell r="B225" t="str">
            <v>125 x 125 x 100mm dia GI reduced Tee</v>
          </cell>
        </row>
        <row r="226">
          <cell r="B226" t="str">
            <v>GI Reducers</v>
          </cell>
        </row>
        <row r="227">
          <cell r="B227" t="str">
            <v>40 X 20mm dia GI Reducer</v>
          </cell>
        </row>
        <row r="228">
          <cell r="B228" t="str">
            <v>65 X 50mm dia GI Reducer</v>
          </cell>
        </row>
        <row r="229">
          <cell r="B229" t="str">
            <v>80 X 50mm dia GI Reducer</v>
          </cell>
        </row>
        <row r="230">
          <cell r="B230" t="str">
            <v>80 X 65mm dia GI Reducer</v>
          </cell>
        </row>
        <row r="231">
          <cell r="B231" t="str">
            <v>100 X 50mm dia GI Reducer</v>
          </cell>
        </row>
        <row r="232">
          <cell r="B232" t="str">
            <v>100 X 65mm dia GI Reducer</v>
          </cell>
        </row>
        <row r="233">
          <cell r="B233" t="str">
            <v>100 X 80mm dia GI Reducer</v>
          </cell>
        </row>
        <row r="234">
          <cell r="B234" t="str">
            <v>125 X 80mm dia GI Reducer</v>
          </cell>
        </row>
      </sheetData>
      <sheetData sheetId="4" refreshError="1"/>
      <sheetData sheetId="5"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beam-reinft"/>
      <sheetName val="m1"/>
      <sheetName val="DATA_PRG"/>
      <sheetName val="rates"/>
      <sheetName val="m"/>
      <sheetName val="Rates SSR 2008-09"/>
      <sheetName val="Marteru"/>
      <sheetName val="Sheet3"/>
      <sheetName val="hdpe-rates"/>
      <sheetName val="hdpe weights"/>
      <sheetName val="ssr-rates"/>
      <sheetName val="pvc-rates"/>
      <sheetName val="PVC weights"/>
      <sheetName val="concrete"/>
      <sheetName val="STAFFSCHED "/>
      <sheetName val="detls"/>
      <sheetName val="Usage "/>
      <sheetName val="comp-st(GEN)"/>
      <sheetName val="abs road"/>
      <sheetName val="coverpage"/>
      <sheetName val="R_Det"/>
      <sheetName val="v"/>
      <sheetName val="ww-march-02"/>
      <sheetName val="BOQ"/>
      <sheetName val="Lead"/>
      <sheetName val="Pop"/>
      <sheetName val="WATER-HAMMER"/>
      <sheetName val="Sheet2"/>
      <sheetName val="bom"/>
      <sheetName val="pumping main"/>
      <sheetName val="HS 30.04.2015.Final"/>
      <sheetName val="ID"/>
      <sheetName val="Sorted"/>
      <sheetName val="Detailed"/>
      <sheetName val="Sheet9"/>
      <sheetName val="nandipet intra"/>
      <sheetName val="HS final-2"/>
      <sheetName val="Z1_DATA"/>
      <sheetName val="MHNO_LEV"/>
      <sheetName val="hdpe_basic"/>
      <sheetName val="ewst"/>
      <sheetName val="GF Columns"/>
      <sheetName val="mp-team 1"/>
      <sheetName val="TBAL9697 -group wise  sdpl"/>
      <sheetName val="New33KVSS_E3"/>
      <sheetName val="Prop aug of Ex 33KVSS_E3a"/>
      <sheetName val="Global_factors1"/>
      <sheetName val="Staff_Acco_"/>
      <sheetName val="data_existing_do_not_delete"/>
      <sheetName val="Plant_&amp;__Machinery"/>
      <sheetName val="Sheet1_(2)"/>
      <sheetName val="Road_data"/>
      <sheetName val="Data_F8_BTR"/>
      <sheetName val="Specification_report"/>
      <sheetName val="G_R_P"/>
      <sheetName val="PSC_REVISED"/>
      <sheetName val="Rates_SSR_2008-09"/>
      <sheetName val="p&amp;m"/>
      <sheetName val="habs-list"/>
      <sheetName val="Data_Bit_I"/>
      <sheetName val="Estimate"/>
      <sheetName val="t_prsr"/>
      <sheetName val="Road Detail Est."/>
      <sheetName val="Detailed Estimate"/>
      <sheetName val="C-data"/>
      <sheetName val="comparative"/>
      <sheetName val="road est"/>
      <sheetName val="General"/>
    </sheetNames>
    <sheetDataSet>
      <sheetData sheetId="0">
        <row r="2">
          <cell r="B2">
            <v>0.4</v>
          </cell>
        </row>
        <row r="3">
          <cell r="B3">
            <v>0.5</v>
          </cell>
        </row>
        <row r="5">
          <cell r="B5">
            <v>0.5</v>
          </cell>
        </row>
        <row r="7">
          <cell r="B7">
            <v>0.26666666666666666</v>
          </cell>
        </row>
        <row r="8">
          <cell r="B8">
            <v>0.5</v>
          </cell>
        </row>
        <row r="9">
          <cell r="B9">
            <v>0.5</v>
          </cell>
        </row>
        <row r="10">
          <cell r="B10">
            <v>0.5</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Plant &amp;  Machinery"/>
      <sheetName val="Labour"/>
      <sheetName val="Material"/>
      <sheetName val="Lead"/>
      <sheetName val="Sheet1"/>
      <sheetName val="coverpage"/>
      <sheetName val="Road data"/>
      <sheetName val="Sheet1 (2)"/>
      <sheetName val="Sheet3"/>
      <sheetName val="Global factors"/>
      <sheetName val="Nspt-smp-final-ORIGINAL"/>
    </sheetNames>
    <sheetDataSet>
      <sheetData sheetId="0"/>
      <sheetData sheetId="1"/>
      <sheetData sheetId="2"/>
      <sheetData sheetId="3"/>
      <sheetData sheetId="4"/>
      <sheetData sheetId="5"/>
      <sheetData sheetId="6" refreshError="1">
        <row r="5">
          <cell r="C5">
            <v>140</v>
          </cell>
          <cell r="D5">
            <v>182</v>
          </cell>
          <cell r="E5" t="str">
            <v xml:space="preserve">Lingapur ohsr </v>
          </cell>
          <cell r="F5" t="str">
            <v>new</v>
          </cell>
          <cell r="G5">
            <v>9</v>
          </cell>
          <cell r="H5">
            <v>20</v>
          </cell>
          <cell r="I5">
            <v>0</v>
          </cell>
          <cell r="J5">
            <v>340</v>
          </cell>
        </row>
        <row r="6">
          <cell r="C6">
            <v>141</v>
          </cell>
          <cell r="D6">
            <v>184</v>
          </cell>
          <cell r="E6" t="str">
            <v xml:space="preserve">Machapur ohsr </v>
          </cell>
          <cell r="F6" t="str">
            <v>new</v>
          </cell>
          <cell r="G6">
            <v>16</v>
          </cell>
          <cell r="H6">
            <v>60</v>
          </cell>
          <cell r="I6">
            <v>0</v>
          </cell>
          <cell r="J6">
            <v>800</v>
          </cell>
        </row>
        <row r="7">
          <cell r="C7">
            <v>142</v>
          </cell>
          <cell r="D7">
            <v>170</v>
          </cell>
          <cell r="E7" t="str">
            <v xml:space="preserve">Bussapur ohsr </v>
          </cell>
          <cell r="F7" t="str">
            <v>new</v>
          </cell>
          <cell r="G7">
            <v>12</v>
          </cell>
          <cell r="H7">
            <v>40</v>
          </cell>
          <cell r="I7">
            <v>0</v>
          </cell>
          <cell r="J7">
            <v>823</v>
          </cell>
        </row>
        <row r="8">
          <cell r="C8">
            <v>143</v>
          </cell>
          <cell r="D8">
            <v>165.5</v>
          </cell>
          <cell r="E8" t="str">
            <v>Chelvai ohsr</v>
          </cell>
          <cell r="F8">
            <v>0</v>
          </cell>
          <cell r="G8">
            <v>15</v>
          </cell>
          <cell r="H8">
            <v>150</v>
          </cell>
          <cell r="I8">
            <v>0</v>
          </cell>
          <cell r="J8">
            <v>3846</v>
          </cell>
        </row>
        <row r="9">
          <cell r="C9">
            <v>144</v>
          </cell>
          <cell r="D9">
            <v>166</v>
          </cell>
          <cell r="E9" t="str">
            <v>Chelvai new ohsr</v>
          </cell>
          <cell r="F9" t="str">
            <v>new</v>
          </cell>
          <cell r="G9">
            <v>13</v>
          </cell>
          <cell r="H9">
            <v>90</v>
          </cell>
          <cell r="I9">
            <v>0</v>
          </cell>
          <cell r="J9">
            <v>2184</v>
          </cell>
        </row>
        <row r="10">
          <cell r="C10">
            <v>145</v>
          </cell>
          <cell r="D10">
            <v>184</v>
          </cell>
          <cell r="E10" t="str">
            <v>Machapur BPT</v>
          </cell>
          <cell r="F10" t="str">
            <v>new</v>
          </cell>
          <cell r="G10">
            <v>27</v>
          </cell>
          <cell r="H10">
            <v>90</v>
          </cell>
          <cell r="I10">
            <v>0</v>
          </cell>
          <cell r="J10">
            <v>32860</v>
          </cell>
        </row>
        <row r="11">
          <cell r="C11">
            <v>146</v>
          </cell>
          <cell r="D11">
            <v>165</v>
          </cell>
          <cell r="E11" t="str">
            <v xml:space="preserve">Dubbagudem  ohsr </v>
          </cell>
          <cell r="F11" t="str">
            <v>new</v>
          </cell>
          <cell r="G11">
            <v>9</v>
          </cell>
          <cell r="H11">
            <v>20</v>
          </cell>
          <cell r="I11">
            <v>0</v>
          </cell>
          <cell r="J11">
            <v>362</v>
          </cell>
        </row>
        <row r="12">
          <cell r="C12">
            <v>147</v>
          </cell>
          <cell r="D12">
            <v>151</v>
          </cell>
          <cell r="E12" t="str">
            <v xml:space="preserve">Somlagadda ohsr </v>
          </cell>
          <cell r="F12" t="str">
            <v>new</v>
          </cell>
          <cell r="G12">
            <v>12</v>
          </cell>
          <cell r="H12">
            <v>40</v>
          </cell>
          <cell r="I12">
            <v>0</v>
          </cell>
          <cell r="J12">
            <v>679</v>
          </cell>
        </row>
        <row r="13">
          <cell r="C13">
            <v>148</v>
          </cell>
          <cell r="D13">
            <v>154</v>
          </cell>
          <cell r="E13" t="str">
            <v>Govinderaopet BPT</v>
          </cell>
          <cell r="F13" t="str">
            <v>new</v>
          </cell>
          <cell r="G13">
            <v>30</v>
          </cell>
          <cell r="H13">
            <v>90</v>
          </cell>
          <cell r="I13">
            <v>0</v>
          </cell>
          <cell r="J13">
            <v>16971</v>
          </cell>
        </row>
        <row r="14">
          <cell r="C14">
            <v>149</v>
          </cell>
          <cell r="D14">
            <v>148</v>
          </cell>
          <cell r="E14" t="str">
            <v xml:space="preserve">Rangapur  ohsr </v>
          </cell>
          <cell r="F14" t="str">
            <v>new</v>
          </cell>
          <cell r="G14">
            <v>13</v>
          </cell>
          <cell r="H14">
            <v>90</v>
          </cell>
          <cell r="I14">
            <v>0</v>
          </cell>
          <cell r="J14">
            <v>2318</v>
          </cell>
        </row>
        <row r="15">
          <cell r="C15">
            <v>150</v>
          </cell>
          <cell r="D15">
            <v>154.16999999999999</v>
          </cell>
          <cell r="E15" t="str">
            <v>Govindarao pet ohsr</v>
          </cell>
          <cell r="F15">
            <v>0</v>
          </cell>
          <cell r="G15">
            <v>15</v>
          </cell>
          <cell r="H15">
            <v>150</v>
          </cell>
          <cell r="I15">
            <v>0</v>
          </cell>
          <cell r="J15">
            <v>3539</v>
          </cell>
        </row>
        <row r="16">
          <cell r="C16">
            <v>151</v>
          </cell>
          <cell r="D16">
            <v>155</v>
          </cell>
          <cell r="E16" t="str">
            <v>Govindarao pet new ohsr</v>
          </cell>
          <cell r="F16" t="str">
            <v>new</v>
          </cell>
          <cell r="G16">
            <v>13</v>
          </cell>
          <cell r="H16">
            <v>60</v>
          </cell>
          <cell r="I16">
            <v>0</v>
          </cell>
          <cell r="J16">
            <v>1262</v>
          </cell>
        </row>
        <row r="17">
          <cell r="C17">
            <v>152</v>
          </cell>
          <cell r="D17">
            <v>165.07</v>
          </cell>
          <cell r="E17" t="str">
            <v>Dumpelli gudem ohsr</v>
          </cell>
          <cell r="F17">
            <v>0</v>
          </cell>
          <cell r="G17">
            <v>12.3</v>
          </cell>
          <cell r="H17">
            <v>60</v>
          </cell>
          <cell r="I17">
            <v>0</v>
          </cell>
          <cell r="J17">
            <v>1570</v>
          </cell>
        </row>
        <row r="18">
          <cell r="C18">
            <v>153</v>
          </cell>
          <cell r="D18">
            <v>166</v>
          </cell>
          <cell r="E18" t="str">
            <v xml:space="preserve">LB nager Ohsr </v>
          </cell>
          <cell r="F18" t="str">
            <v>new</v>
          </cell>
          <cell r="G18">
            <v>9</v>
          </cell>
          <cell r="H18">
            <v>20</v>
          </cell>
          <cell r="I18">
            <v>0</v>
          </cell>
          <cell r="J18">
            <v>641</v>
          </cell>
        </row>
        <row r="19">
          <cell r="C19">
            <v>154</v>
          </cell>
          <cell r="D19">
            <v>164</v>
          </cell>
          <cell r="E19" t="str">
            <v>Papaiahpally ohsr</v>
          </cell>
          <cell r="F19" t="str">
            <v>new</v>
          </cell>
          <cell r="G19">
            <v>9</v>
          </cell>
          <cell r="H19">
            <v>20</v>
          </cell>
          <cell r="I19">
            <v>0</v>
          </cell>
          <cell r="J19">
            <v>319</v>
          </cell>
        </row>
        <row r="20">
          <cell r="C20">
            <v>155</v>
          </cell>
          <cell r="D20">
            <v>167.57499999999999</v>
          </cell>
          <cell r="E20" t="str">
            <v xml:space="preserve">Sandragudem ohsr </v>
          </cell>
          <cell r="F20" t="str">
            <v>new</v>
          </cell>
          <cell r="G20">
            <v>12</v>
          </cell>
          <cell r="H20">
            <v>40</v>
          </cell>
          <cell r="I20">
            <v>0</v>
          </cell>
          <cell r="J20">
            <v>691</v>
          </cell>
        </row>
        <row r="21">
          <cell r="C21">
            <v>156</v>
          </cell>
          <cell r="D21">
            <v>0</v>
          </cell>
          <cell r="E21" t="str">
            <v xml:space="preserve">Balazi nager </v>
          </cell>
        </row>
        <row r="22">
          <cell r="C22">
            <v>157</v>
          </cell>
          <cell r="D22">
            <v>142.375</v>
          </cell>
          <cell r="E22" t="str">
            <v xml:space="preserve">Ragavapatnam  ohsr </v>
          </cell>
          <cell r="F22" t="str">
            <v>new</v>
          </cell>
          <cell r="G22">
            <v>12</v>
          </cell>
          <cell r="H22">
            <v>40</v>
          </cell>
          <cell r="I22">
            <v>0</v>
          </cell>
          <cell r="J22">
            <v>600</v>
          </cell>
        </row>
        <row r="23">
          <cell r="C23">
            <v>158</v>
          </cell>
          <cell r="D23">
            <v>155.38499999999999</v>
          </cell>
          <cell r="E23" t="str">
            <v xml:space="preserve">Lakanavaram  ohsr </v>
          </cell>
          <cell r="F23">
            <v>0</v>
          </cell>
          <cell r="G23">
            <v>12.5</v>
          </cell>
          <cell r="H23">
            <v>40</v>
          </cell>
          <cell r="I23">
            <v>0</v>
          </cell>
          <cell r="J23">
            <v>607</v>
          </cell>
        </row>
        <row r="24">
          <cell r="C24">
            <v>159</v>
          </cell>
          <cell r="D24">
            <v>148.22999999999999</v>
          </cell>
          <cell r="E24" t="str">
            <v xml:space="preserve">Pasra  ohsr </v>
          </cell>
          <cell r="F24">
            <v>0</v>
          </cell>
          <cell r="G24">
            <v>15</v>
          </cell>
          <cell r="H24">
            <v>150</v>
          </cell>
          <cell r="I24">
            <v>0</v>
          </cell>
          <cell r="J24">
            <v>4018</v>
          </cell>
        </row>
        <row r="25">
          <cell r="C25">
            <v>160</v>
          </cell>
          <cell r="D25">
            <v>148</v>
          </cell>
          <cell r="E25" t="str">
            <v xml:space="preserve">Pasra new ohsr </v>
          </cell>
          <cell r="F25" t="str">
            <v>new</v>
          </cell>
          <cell r="G25">
            <v>13</v>
          </cell>
          <cell r="H25">
            <v>90</v>
          </cell>
          <cell r="I25">
            <v>0</v>
          </cell>
          <cell r="J25">
            <v>2300</v>
          </cell>
        </row>
        <row r="26">
          <cell r="C26">
            <v>161</v>
          </cell>
          <cell r="D26">
            <v>142.53</v>
          </cell>
          <cell r="E26" t="str">
            <v xml:space="preserve">Pathanagaram ohsr </v>
          </cell>
          <cell r="F26" t="str">
            <v>new</v>
          </cell>
          <cell r="G26">
            <v>12</v>
          </cell>
          <cell r="H26">
            <v>40</v>
          </cell>
          <cell r="I26">
            <v>0</v>
          </cell>
          <cell r="J26">
            <v>706</v>
          </cell>
        </row>
        <row r="27">
          <cell r="C27">
            <v>162</v>
          </cell>
          <cell r="D27">
            <v>147.08500000000001</v>
          </cell>
          <cell r="E27" t="str">
            <v xml:space="preserve">Pathippalagadda  ohsr </v>
          </cell>
          <cell r="F27" t="str">
            <v>new</v>
          </cell>
          <cell r="G27">
            <v>9</v>
          </cell>
          <cell r="H27">
            <v>20</v>
          </cell>
          <cell r="I27">
            <v>0</v>
          </cell>
          <cell r="J27">
            <v>171</v>
          </cell>
        </row>
        <row r="28">
          <cell r="C28">
            <v>163</v>
          </cell>
          <cell r="D28">
            <v>138</v>
          </cell>
          <cell r="E28" t="str">
            <v xml:space="preserve">Projectnager ohsr </v>
          </cell>
          <cell r="F28" t="str">
            <v>new</v>
          </cell>
          <cell r="G28">
            <v>9</v>
          </cell>
          <cell r="H28">
            <v>20</v>
          </cell>
          <cell r="I28">
            <v>0</v>
          </cell>
          <cell r="J28">
            <v>182</v>
          </cell>
        </row>
        <row r="29">
          <cell r="C29">
            <v>164</v>
          </cell>
          <cell r="D29">
            <v>141.91499999999999</v>
          </cell>
          <cell r="E29" t="str">
            <v xml:space="preserve">Muthapur  ohsr </v>
          </cell>
          <cell r="F29" t="str">
            <v>new</v>
          </cell>
          <cell r="G29">
            <v>9</v>
          </cell>
          <cell r="H29">
            <v>20</v>
          </cell>
          <cell r="I29">
            <v>0</v>
          </cell>
          <cell r="J29">
            <v>408</v>
          </cell>
        </row>
        <row r="30">
          <cell r="C30">
            <v>165</v>
          </cell>
          <cell r="D30">
            <v>0</v>
          </cell>
          <cell r="E30" t="str">
            <v xml:space="preserve">Motlagudem </v>
          </cell>
        </row>
        <row r="31">
          <cell r="C31">
            <v>166</v>
          </cell>
          <cell r="D31">
            <v>140.565</v>
          </cell>
          <cell r="E31" t="str">
            <v>Tappamancha ohsr</v>
          </cell>
          <cell r="F31" t="str">
            <v>new</v>
          </cell>
          <cell r="G31">
            <v>9</v>
          </cell>
          <cell r="H31">
            <v>20</v>
          </cell>
          <cell r="I31">
            <v>0</v>
          </cell>
          <cell r="J31">
            <v>181</v>
          </cell>
        </row>
        <row r="32">
          <cell r="C32">
            <v>167</v>
          </cell>
          <cell r="D32">
            <v>161</v>
          </cell>
          <cell r="E32" t="str">
            <v xml:space="preserve">Gandinagaram  ohsr </v>
          </cell>
          <cell r="F32" t="str">
            <v>new</v>
          </cell>
          <cell r="G32">
            <v>16.5</v>
          </cell>
          <cell r="H32">
            <v>120</v>
          </cell>
          <cell r="I32">
            <v>0</v>
          </cell>
          <cell r="J32">
            <v>3118</v>
          </cell>
        </row>
        <row r="33">
          <cell r="C33">
            <v>168</v>
          </cell>
          <cell r="D33">
            <v>0</v>
          </cell>
          <cell r="E33" t="str">
            <v>Moddulagudem</v>
          </cell>
        </row>
        <row r="34">
          <cell r="C34">
            <v>169</v>
          </cell>
          <cell r="D34">
            <v>165</v>
          </cell>
          <cell r="E34" t="str">
            <v>Rampur ohsr</v>
          </cell>
          <cell r="F34" t="str">
            <v>new</v>
          </cell>
          <cell r="G34">
            <v>13</v>
          </cell>
          <cell r="H34">
            <v>90</v>
          </cell>
          <cell r="I34">
            <v>0</v>
          </cell>
          <cell r="J34">
            <v>1626</v>
          </cell>
        </row>
        <row r="35">
          <cell r="C35">
            <v>170</v>
          </cell>
          <cell r="D35">
            <v>0</v>
          </cell>
          <cell r="E35" t="str">
            <v>Amruthathanda</v>
          </cell>
        </row>
        <row r="36">
          <cell r="C36">
            <v>171</v>
          </cell>
          <cell r="D36">
            <v>0</v>
          </cell>
          <cell r="E36" t="str">
            <v>Laxmipur</v>
          </cell>
        </row>
        <row r="37">
          <cell r="C37">
            <v>172</v>
          </cell>
          <cell r="D37">
            <v>0</v>
          </cell>
          <cell r="E37" t="str">
            <v xml:space="preserve">Nethaganigudem </v>
          </cell>
        </row>
        <row r="38">
          <cell r="C38">
            <v>173</v>
          </cell>
          <cell r="D38">
            <v>0</v>
          </cell>
          <cell r="E38" t="str">
            <v>Purya thanda</v>
          </cell>
        </row>
        <row r="39">
          <cell r="C39">
            <v>174</v>
          </cell>
          <cell r="D39">
            <v>0</v>
          </cell>
          <cell r="E39" t="str">
            <v>Chandruthanda</v>
          </cell>
        </row>
        <row r="40">
          <cell r="C40">
            <v>175</v>
          </cell>
          <cell r="D40">
            <v>169</v>
          </cell>
          <cell r="E40" t="str">
            <v>Karlapally ohsr</v>
          </cell>
          <cell r="F40" t="str">
            <v>new</v>
          </cell>
          <cell r="G40">
            <v>12</v>
          </cell>
          <cell r="H40">
            <v>40</v>
          </cell>
          <cell r="I40">
            <v>0</v>
          </cell>
          <cell r="J40">
            <v>709</v>
          </cell>
        </row>
        <row r="42">
          <cell r="J42">
            <v>83831</v>
          </cell>
        </row>
        <row r="47">
          <cell r="E47">
            <v>823</v>
          </cell>
        </row>
        <row r="48">
          <cell r="E48">
            <v>4846</v>
          </cell>
        </row>
        <row r="49">
          <cell r="E49">
            <v>87</v>
          </cell>
        </row>
        <row r="50">
          <cell r="E50">
            <v>679</v>
          </cell>
        </row>
        <row r="51">
          <cell r="E51">
            <v>97</v>
          </cell>
        </row>
        <row r="52">
          <cell r="E52">
            <v>362</v>
          </cell>
        </row>
        <row r="53">
          <cell r="E53">
            <v>515</v>
          </cell>
        </row>
        <row r="54">
          <cell r="E54">
            <v>388</v>
          </cell>
        </row>
        <row r="55">
          <cell r="E55">
            <v>407</v>
          </cell>
        </row>
        <row r="56">
          <cell r="E56">
            <v>279</v>
          </cell>
        </row>
        <row r="57">
          <cell r="E57">
            <v>412</v>
          </cell>
        </row>
        <row r="58">
          <cell r="E58">
            <v>125</v>
          </cell>
        </row>
        <row r="59">
          <cell r="E59">
            <v>49</v>
          </cell>
        </row>
        <row r="60">
          <cell r="E60">
            <v>145</v>
          </cell>
        </row>
        <row r="61">
          <cell r="E61">
            <v>1850</v>
          </cell>
        </row>
        <row r="62">
          <cell r="E62">
            <v>30</v>
          </cell>
        </row>
        <row r="63">
          <cell r="E63">
            <v>641</v>
          </cell>
        </row>
        <row r="64">
          <cell r="E64">
            <v>1570</v>
          </cell>
        </row>
        <row r="65">
          <cell r="E65">
            <v>377</v>
          </cell>
        </row>
        <row r="66">
          <cell r="E66">
            <v>96</v>
          </cell>
        </row>
        <row r="67">
          <cell r="E67">
            <v>96</v>
          </cell>
        </row>
        <row r="68">
          <cell r="E68">
            <v>40</v>
          </cell>
        </row>
        <row r="69">
          <cell r="E69">
            <v>797</v>
          </cell>
        </row>
        <row r="70">
          <cell r="E70">
            <v>81</v>
          </cell>
        </row>
        <row r="71">
          <cell r="E71">
            <v>182</v>
          </cell>
        </row>
        <row r="72">
          <cell r="E72">
            <v>181</v>
          </cell>
        </row>
        <row r="73">
          <cell r="E73">
            <v>327</v>
          </cell>
        </row>
        <row r="74">
          <cell r="E74">
            <v>2235</v>
          </cell>
        </row>
        <row r="75">
          <cell r="E75">
            <v>2633</v>
          </cell>
        </row>
        <row r="76">
          <cell r="E76">
            <v>706</v>
          </cell>
        </row>
        <row r="77">
          <cell r="E77">
            <v>423</v>
          </cell>
        </row>
        <row r="78">
          <cell r="E78">
            <v>2695</v>
          </cell>
        </row>
        <row r="79">
          <cell r="E79">
            <v>319</v>
          </cell>
        </row>
        <row r="80">
          <cell r="E80">
            <v>2318</v>
          </cell>
        </row>
        <row r="81">
          <cell r="E81">
            <v>171</v>
          </cell>
        </row>
        <row r="82">
          <cell r="E82">
            <v>600</v>
          </cell>
        </row>
        <row r="83">
          <cell r="E83">
            <v>1689</v>
          </cell>
        </row>
        <row r="84">
          <cell r="D84">
            <v>29265</v>
          </cell>
          <cell r="E84">
            <v>29271</v>
          </cell>
          <cell r="F84">
            <v>0</v>
          </cell>
          <cell r="G84">
            <v>0</v>
          </cell>
        </row>
        <row r="85">
          <cell r="D85">
            <v>6</v>
          </cell>
        </row>
      </sheetData>
      <sheetData sheetId="7" refreshError="1">
        <row r="5">
          <cell r="A5">
            <v>1</v>
          </cell>
          <cell r="C5" t="str">
            <v>Jawaharnagar BPT</v>
          </cell>
          <cell r="D5">
            <v>224</v>
          </cell>
        </row>
        <row r="6">
          <cell r="C6" t="str">
            <v>Jawaharnagar BPT foot</v>
          </cell>
          <cell r="D6">
            <v>200</v>
          </cell>
        </row>
        <row r="7">
          <cell r="C7" t="str">
            <v>LingapurX</v>
          </cell>
          <cell r="D7">
            <v>182</v>
          </cell>
        </row>
        <row r="8">
          <cell r="C8" t="str">
            <v>Lingapur ohsrx</v>
          </cell>
          <cell r="D8">
            <v>182</v>
          </cell>
        </row>
        <row r="9">
          <cell r="C9" t="str">
            <v>Lingapur ohsr</v>
          </cell>
          <cell r="D9">
            <v>182</v>
          </cell>
        </row>
        <row r="10">
          <cell r="C10" t="str">
            <v>MachapurX</v>
          </cell>
          <cell r="D10">
            <v>180</v>
          </cell>
        </row>
        <row r="11">
          <cell r="C11" t="str">
            <v>Machapur ohsrx</v>
          </cell>
          <cell r="D11">
            <v>184</v>
          </cell>
        </row>
        <row r="12">
          <cell r="C12" t="str">
            <v>Machapur ohsr</v>
          </cell>
          <cell r="D12">
            <v>184</v>
          </cell>
        </row>
        <row r="13">
          <cell r="C13" t="str">
            <v>Machapur BPTX</v>
          </cell>
          <cell r="D13">
            <v>184</v>
          </cell>
        </row>
        <row r="14">
          <cell r="C14" t="str">
            <v>Machapur BPT</v>
          </cell>
          <cell r="D14">
            <v>184</v>
          </cell>
        </row>
        <row r="15">
          <cell r="C15" t="str">
            <v>Machapur BPT LWL</v>
          </cell>
          <cell r="D15">
            <v>184</v>
          </cell>
        </row>
        <row r="16">
          <cell r="C16" t="str">
            <v>BussapurV MID</v>
          </cell>
          <cell r="D16">
            <v>165</v>
          </cell>
        </row>
        <row r="17">
          <cell r="C17" t="str">
            <v>BussapurX</v>
          </cell>
          <cell r="D17">
            <v>165</v>
          </cell>
        </row>
        <row r="18">
          <cell r="C18" t="str">
            <v>Bussapur ohsrx</v>
          </cell>
          <cell r="D18">
            <v>165</v>
          </cell>
        </row>
        <row r="19">
          <cell r="C19" t="str">
            <v>Bussapur ohsr</v>
          </cell>
          <cell r="D19">
            <v>165</v>
          </cell>
        </row>
        <row r="20">
          <cell r="C20" t="str">
            <v>Chelvai ENT</v>
          </cell>
          <cell r="D20">
            <v>165</v>
          </cell>
        </row>
        <row r="21">
          <cell r="C21" t="str">
            <v>Chelvai ohsrJN</v>
          </cell>
          <cell r="D21">
            <v>165</v>
          </cell>
        </row>
        <row r="22">
          <cell r="C22" t="str">
            <v>Chelvai ohsrx</v>
          </cell>
          <cell r="D22">
            <v>165</v>
          </cell>
        </row>
        <row r="23">
          <cell r="C23" t="str">
            <v>Chelvai ohsr</v>
          </cell>
          <cell r="D23">
            <v>165.5</v>
          </cell>
        </row>
        <row r="24">
          <cell r="C24" t="str">
            <v>Chelvai new ohsrx</v>
          </cell>
          <cell r="D24">
            <v>165</v>
          </cell>
        </row>
        <row r="25">
          <cell r="C25" t="str">
            <v>Chelvai new ohsr</v>
          </cell>
          <cell r="D25">
            <v>166</v>
          </cell>
        </row>
        <row r="26">
          <cell r="C26" t="str">
            <v>DubbagudemX</v>
          </cell>
          <cell r="D26">
            <v>160</v>
          </cell>
        </row>
        <row r="27">
          <cell r="C27" t="str">
            <v>Dubbagudem  ohsrx</v>
          </cell>
          <cell r="D27">
            <v>170</v>
          </cell>
        </row>
        <row r="28">
          <cell r="C28" t="str">
            <v xml:space="preserve">Dubbagudem  ohsr </v>
          </cell>
          <cell r="D28">
            <v>170</v>
          </cell>
        </row>
        <row r="29">
          <cell r="C29" t="str">
            <v>Govinderaopet BPTX</v>
          </cell>
          <cell r="D29">
            <v>154</v>
          </cell>
        </row>
        <row r="30">
          <cell r="C30" t="str">
            <v>Govinderaopet BPT</v>
          </cell>
          <cell r="D30">
            <v>154</v>
          </cell>
        </row>
        <row r="31">
          <cell r="C31" t="str">
            <v>Govinderaopet BPT LWL</v>
          </cell>
          <cell r="D31">
            <v>154</v>
          </cell>
        </row>
        <row r="32">
          <cell r="C32" t="str">
            <v>Govinderaopet BPT FOOT</v>
          </cell>
          <cell r="D32">
            <v>152</v>
          </cell>
        </row>
        <row r="33">
          <cell r="C33" t="str">
            <v>RangapurX</v>
          </cell>
          <cell r="D33">
            <v>154</v>
          </cell>
        </row>
        <row r="34">
          <cell r="C34" t="str">
            <v>Rangapur  ohsr x</v>
          </cell>
          <cell r="D34">
            <v>148</v>
          </cell>
        </row>
        <row r="35">
          <cell r="C35" t="str">
            <v xml:space="preserve">Rangapur  ohsr </v>
          </cell>
          <cell r="D35">
            <v>148</v>
          </cell>
        </row>
        <row r="36">
          <cell r="C36" t="str">
            <v>SomlagaddaX</v>
          </cell>
          <cell r="D36">
            <v>150</v>
          </cell>
        </row>
        <row r="37">
          <cell r="C37" t="str">
            <v>Somlagadda ohsr x</v>
          </cell>
          <cell r="D37">
            <v>150</v>
          </cell>
        </row>
        <row r="38">
          <cell r="C38" t="str">
            <v xml:space="preserve">Somlagadda ohsr </v>
          </cell>
          <cell r="D38">
            <v>151</v>
          </cell>
        </row>
        <row r="39">
          <cell r="C39" t="str">
            <v>GovindaraopetX</v>
          </cell>
          <cell r="D39">
            <v>152</v>
          </cell>
        </row>
        <row r="40">
          <cell r="C40" t="str">
            <v>Govindaraopet OHSRX</v>
          </cell>
          <cell r="D40">
            <v>152</v>
          </cell>
        </row>
        <row r="41">
          <cell r="C41" t="str">
            <v>Govindarao pet ohsrx</v>
          </cell>
          <cell r="D41">
            <v>154</v>
          </cell>
        </row>
        <row r="42">
          <cell r="C42" t="str">
            <v>Govindarao pet ohsr</v>
          </cell>
          <cell r="D42">
            <v>154.16999999999999</v>
          </cell>
        </row>
        <row r="43">
          <cell r="C43" t="str">
            <v>Govindarao pet new ohsrx</v>
          </cell>
          <cell r="D43">
            <v>155</v>
          </cell>
        </row>
        <row r="44">
          <cell r="C44" t="str">
            <v>Govindarao pet new ohsr</v>
          </cell>
          <cell r="D44">
            <v>155</v>
          </cell>
        </row>
        <row r="45">
          <cell r="C45" t="str">
            <v>Tataiah pallyXR&amp;B</v>
          </cell>
          <cell r="D45">
            <v>155.47999999999999</v>
          </cell>
        </row>
        <row r="46">
          <cell r="C46" t="str">
            <v>Tataiah pallyJN</v>
          </cell>
          <cell r="D46">
            <v>168.48</v>
          </cell>
        </row>
        <row r="47">
          <cell r="C47" t="str">
            <v>Dumpelli gudemX</v>
          </cell>
          <cell r="D47">
            <v>166</v>
          </cell>
        </row>
        <row r="48">
          <cell r="C48" t="str">
            <v>Dumpelli gudem ohsrx</v>
          </cell>
          <cell r="D48">
            <v>166</v>
          </cell>
        </row>
        <row r="49">
          <cell r="C49" t="str">
            <v>Dumpelli gudem ohsr</v>
          </cell>
          <cell r="D49">
            <v>165.07</v>
          </cell>
        </row>
        <row r="50">
          <cell r="C50" t="str">
            <v xml:space="preserve">LB nager Ohsrx </v>
          </cell>
          <cell r="D50">
            <v>166</v>
          </cell>
        </row>
        <row r="51">
          <cell r="C51" t="str">
            <v xml:space="preserve">LB nager Ohsr </v>
          </cell>
          <cell r="D51">
            <v>166</v>
          </cell>
        </row>
        <row r="52">
          <cell r="C52" t="str">
            <v>PapaiahpallyJN</v>
          </cell>
          <cell r="D52">
            <v>162.11000000000001</v>
          </cell>
        </row>
        <row r="53">
          <cell r="C53" t="str">
            <v>Papaiahpally ohsrx</v>
          </cell>
          <cell r="D53">
            <v>164</v>
          </cell>
        </row>
        <row r="54">
          <cell r="C54" t="str">
            <v>Papaiahpally ohsr</v>
          </cell>
          <cell r="D54">
            <v>164</v>
          </cell>
        </row>
        <row r="55">
          <cell r="C55" t="str">
            <v>Sandragudem ohsrx</v>
          </cell>
          <cell r="D55">
            <v>167</v>
          </cell>
        </row>
        <row r="56">
          <cell r="C56" t="str">
            <v xml:space="preserve">Sandragudem ohsr </v>
          </cell>
          <cell r="D56">
            <v>167.57499999999999</v>
          </cell>
        </row>
        <row r="57">
          <cell r="C57" t="str">
            <v>RagavapatnamX</v>
          </cell>
          <cell r="D57">
            <v>147</v>
          </cell>
        </row>
        <row r="58">
          <cell r="C58" t="str">
            <v xml:space="preserve">Ragavapatnam  ohsrx </v>
          </cell>
          <cell r="D58">
            <v>142</v>
          </cell>
        </row>
        <row r="59">
          <cell r="C59" t="str">
            <v xml:space="preserve">Ragavapatnam  ohsr </v>
          </cell>
          <cell r="D59">
            <v>142.375</v>
          </cell>
        </row>
        <row r="60">
          <cell r="C60" t="str">
            <v xml:space="preserve">LakanavaramX  </v>
          </cell>
          <cell r="D60">
            <v>150</v>
          </cell>
        </row>
        <row r="61">
          <cell r="C61" t="str">
            <v xml:space="preserve">Lakanavaram ohsrx </v>
          </cell>
          <cell r="D61">
            <v>155.5</v>
          </cell>
        </row>
        <row r="62">
          <cell r="C62" t="str">
            <v>Lakanavaram ohsr</v>
          </cell>
          <cell r="D62">
            <v>155.38499999999999</v>
          </cell>
        </row>
        <row r="63">
          <cell r="C63" t="str">
            <v>Pasra  JN</v>
          </cell>
          <cell r="D63">
            <v>148.41999999999999</v>
          </cell>
        </row>
        <row r="64">
          <cell r="C64" t="str">
            <v>PasraV</v>
          </cell>
          <cell r="D64">
            <v>148</v>
          </cell>
        </row>
        <row r="65">
          <cell r="C65" t="str">
            <v>Pasra  ohsr x</v>
          </cell>
          <cell r="D65">
            <v>148</v>
          </cell>
        </row>
        <row r="66">
          <cell r="C66" t="str">
            <v xml:space="preserve">Pasra  ohsr </v>
          </cell>
          <cell r="D66">
            <v>148.22999999999999</v>
          </cell>
        </row>
        <row r="67">
          <cell r="C67" t="str">
            <v xml:space="preserve">Pasra new ohsrx </v>
          </cell>
          <cell r="D67">
            <v>148</v>
          </cell>
        </row>
        <row r="68">
          <cell r="C68" t="str">
            <v xml:space="preserve">Pasra new ohsr </v>
          </cell>
          <cell r="D68">
            <v>148</v>
          </cell>
        </row>
        <row r="69">
          <cell r="C69" t="str">
            <v>PathanagaramJN</v>
          </cell>
          <cell r="D69">
            <v>142.53</v>
          </cell>
        </row>
        <row r="70">
          <cell r="C70" t="str">
            <v xml:space="preserve">Pathanagaram ohsrX </v>
          </cell>
          <cell r="D70">
            <v>142</v>
          </cell>
        </row>
        <row r="71">
          <cell r="C71" t="str">
            <v xml:space="preserve">Pathanagaram ohsr </v>
          </cell>
          <cell r="D71">
            <v>142.53</v>
          </cell>
        </row>
        <row r="72">
          <cell r="C72" t="str">
            <v>Pathippalagadda JN</v>
          </cell>
          <cell r="D72">
            <v>147.08500000000001</v>
          </cell>
        </row>
        <row r="73">
          <cell r="C73" t="str">
            <v>Pathippalagadda  ohsr X</v>
          </cell>
          <cell r="D73">
            <v>147</v>
          </cell>
        </row>
        <row r="74">
          <cell r="C74" t="str">
            <v xml:space="preserve">Pathippalagadda  ohsr </v>
          </cell>
          <cell r="D74">
            <v>147</v>
          </cell>
        </row>
        <row r="75">
          <cell r="C75" t="str">
            <v>Muthapur  JN</v>
          </cell>
          <cell r="D75">
            <v>141.91499999999999</v>
          </cell>
        </row>
        <row r="76">
          <cell r="C76" t="str">
            <v>Tappamancha ohsrX</v>
          </cell>
          <cell r="D76">
            <v>140.565</v>
          </cell>
        </row>
        <row r="77">
          <cell r="C77" t="str">
            <v>Tappamancha ohsr</v>
          </cell>
          <cell r="D77">
            <v>140.565</v>
          </cell>
        </row>
        <row r="78">
          <cell r="C78" t="str">
            <v>Muthapur  ohsrX</v>
          </cell>
          <cell r="D78">
            <v>141.91499999999999</v>
          </cell>
        </row>
        <row r="79">
          <cell r="C79" t="str">
            <v xml:space="preserve">Muthapur  ohsr </v>
          </cell>
          <cell r="D79">
            <v>141.91499999999999</v>
          </cell>
        </row>
        <row r="80">
          <cell r="C80" t="str">
            <v xml:space="preserve">Projectnager ohsrX </v>
          </cell>
          <cell r="D80">
            <v>137.80000000000001</v>
          </cell>
        </row>
        <row r="81">
          <cell r="C81" t="str">
            <v xml:space="preserve">Projectnager ohsr </v>
          </cell>
          <cell r="D81">
            <v>138</v>
          </cell>
        </row>
        <row r="82">
          <cell r="C82" t="str">
            <v>GandinagaramJN</v>
          </cell>
          <cell r="D82">
            <v>154.125</v>
          </cell>
        </row>
        <row r="83">
          <cell r="C83" t="str">
            <v>Gandinagaram  ohsr X</v>
          </cell>
          <cell r="D83">
            <v>160</v>
          </cell>
        </row>
        <row r="84">
          <cell r="C84" t="str">
            <v xml:space="preserve">Gandinagaram  ohsr </v>
          </cell>
          <cell r="D84">
            <v>161</v>
          </cell>
        </row>
        <row r="85">
          <cell r="C85" t="str">
            <v>SandragudemV</v>
          </cell>
          <cell r="D85">
            <v>162</v>
          </cell>
        </row>
        <row r="86">
          <cell r="C86" t="str">
            <v>RampurX</v>
          </cell>
          <cell r="D86">
            <v>162</v>
          </cell>
        </row>
        <row r="87">
          <cell r="C87" t="str">
            <v>Rampur ohsrX</v>
          </cell>
          <cell r="D87">
            <v>165</v>
          </cell>
        </row>
        <row r="88">
          <cell r="C88" t="str">
            <v>Rampur ohsr</v>
          </cell>
          <cell r="D88">
            <v>165</v>
          </cell>
        </row>
        <row r="89">
          <cell r="C89" t="str">
            <v>Karlapally ohsrx</v>
          </cell>
          <cell r="D89">
            <v>169</v>
          </cell>
        </row>
        <row r="90">
          <cell r="C90" t="str">
            <v>Karlapally ohsr</v>
          </cell>
          <cell r="D90">
            <v>169</v>
          </cell>
        </row>
      </sheetData>
      <sheetData sheetId="8"/>
      <sheetData sheetId="9"/>
      <sheetData sheetId="10" refreshError="1">
        <row r="2">
          <cell r="D2">
            <v>2.5</v>
          </cell>
        </row>
        <row r="3">
          <cell r="D3">
            <v>19</v>
          </cell>
          <cell r="E3">
            <v>19</v>
          </cell>
          <cell r="F3">
            <v>19</v>
          </cell>
          <cell r="G3">
            <v>19</v>
          </cell>
          <cell r="H3">
            <v>19</v>
          </cell>
        </row>
        <row r="4">
          <cell r="D4">
            <v>27.8</v>
          </cell>
          <cell r="E4">
            <v>27.8</v>
          </cell>
          <cell r="F4">
            <v>27.8</v>
          </cell>
          <cell r="G4">
            <v>26.7</v>
          </cell>
          <cell r="H4">
            <v>25.6</v>
          </cell>
        </row>
        <row r="5">
          <cell r="D5">
            <v>34.9</v>
          </cell>
          <cell r="E5">
            <v>34.9</v>
          </cell>
          <cell r="F5">
            <v>34.9</v>
          </cell>
          <cell r="G5">
            <v>33.5</v>
          </cell>
          <cell r="H5">
            <v>32</v>
          </cell>
        </row>
        <row r="6">
          <cell r="D6">
            <v>45</v>
          </cell>
          <cell r="E6">
            <v>45</v>
          </cell>
          <cell r="F6">
            <v>43.8</v>
          </cell>
          <cell r="G6">
            <v>41.8</v>
          </cell>
          <cell r="H6">
            <v>40</v>
          </cell>
        </row>
        <row r="7">
          <cell r="D7">
            <v>56</v>
          </cell>
          <cell r="E7">
            <v>56</v>
          </cell>
          <cell r="F7">
            <v>54.6</v>
          </cell>
          <cell r="G7">
            <v>52.9</v>
          </cell>
          <cell r="H7">
            <v>49.8</v>
          </cell>
        </row>
        <row r="8">
          <cell r="D8">
            <v>66.599999999999994</v>
          </cell>
          <cell r="E8">
            <v>66.599999999999994</v>
          </cell>
          <cell r="F8">
            <v>65.2</v>
          </cell>
          <cell r="G8">
            <v>63</v>
          </cell>
          <cell r="H8">
            <v>59.4</v>
          </cell>
        </row>
        <row r="9">
          <cell r="D9">
            <v>80</v>
          </cell>
          <cell r="E9">
            <v>80</v>
          </cell>
          <cell r="F9">
            <v>78.400000000000006</v>
          </cell>
          <cell r="G9">
            <v>75.7</v>
          </cell>
          <cell r="H9">
            <v>71.400000000000006</v>
          </cell>
        </row>
        <row r="10">
          <cell r="D10">
            <v>98</v>
          </cell>
          <cell r="E10">
            <v>98</v>
          </cell>
          <cell r="F10">
            <v>95.8</v>
          </cell>
          <cell r="G10">
            <v>92.5</v>
          </cell>
          <cell r="H10">
            <v>87.6</v>
          </cell>
        </row>
        <row r="11">
          <cell r="D11">
            <v>111.4</v>
          </cell>
          <cell r="E11">
            <v>111.4</v>
          </cell>
          <cell r="F11">
            <v>109</v>
          </cell>
          <cell r="G11">
            <v>105.2</v>
          </cell>
          <cell r="H11">
            <v>99.4</v>
          </cell>
        </row>
        <row r="12">
          <cell r="D12">
            <v>124.8</v>
          </cell>
          <cell r="E12">
            <v>124.8</v>
          </cell>
          <cell r="F12">
            <v>122</v>
          </cell>
          <cell r="G12">
            <v>117.9</v>
          </cell>
          <cell r="H12">
            <v>111.4</v>
          </cell>
        </row>
        <row r="13">
          <cell r="D13">
            <v>142.80000000000001</v>
          </cell>
          <cell r="E13">
            <v>142.80000000000001</v>
          </cell>
          <cell r="F13">
            <v>139.6</v>
          </cell>
          <cell r="G13">
            <v>134.80000000000001</v>
          </cell>
          <cell r="H13">
            <v>127.4</v>
          </cell>
        </row>
        <row r="14">
          <cell r="D14">
            <v>160.6</v>
          </cell>
          <cell r="E14">
            <v>160.6</v>
          </cell>
          <cell r="F14">
            <v>157</v>
          </cell>
          <cell r="G14">
            <v>151.6</v>
          </cell>
          <cell r="H14">
            <v>143.4</v>
          </cell>
        </row>
        <row r="15">
          <cell r="D15">
            <v>178.6</v>
          </cell>
          <cell r="E15">
            <v>178.6</v>
          </cell>
          <cell r="F15">
            <v>174.6</v>
          </cell>
          <cell r="G15">
            <v>168.5</v>
          </cell>
          <cell r="H15">
            <v>159.4</v>
          </cell>
        </row>
        <row r="16">
          <cell r="D16">
            <v>201</v>
          </cell>
          <cell r="E16">
            <v>201</v>
          </cell>
          <cell r="F16">
            <v>196.4</v>
          </cell>
          <cell r="G16">
            <v>189.7</v>
          </cell>
          <cell r="H16">
            <v>179.4</v>
          </cell>
        </row>
        <row r="17">
          <cell r="D17">
            <v>223.4</v>
          </cell>
          <cell r="E17">
            <v>223.4</v>
          </cell>
          <cell r="F17">
            <v>218.4</v>
          </cell>
          <cell r="G17">
            <v>210.7</v>
          </cell>
          <cell r="H17">
            <v>199.4</v>
          </cell>
        </row>
        <row r="18">
          <cell r="D18">
            <v>250</v>
          </cell>
          <cell r="E18">
            <v>250</v>
          </cell>
          <cell r="F18">
            <v>244.6</v>
          </cell>
          <cell r="G18">
            <v>236</v>
          </cell>
          <cell r="H18">
            <v>223.4</v>
          </cell>
        </row>
        <row r="19">
          <cell r="D19">
            <v>281.60000000000002</v>
          </cell>
          <cell r="E19">
            <v>281.60000000000002</v>
          </cell>
          <cell r="F19">
            <v>275</v>
          </cell>
          <cell r="G19">
            <v>265.60000000000002</v>
          </cell>
          <cell r="H19">
            <v>251.4</v>
          </cell>
        </row>
        <row r="20">
          <cell r="D20">
            <v>400</v>
          </cell>
          <cell r="E20">
            <v>400</v>
          </cell>
          <cell r="F20">
            <v>400</v>
          </cell>
          <cell r="G20">
            <v>400</v>
          </cell>
          <cell r="H20">
            <v>400</v>
          </cell>
        </row>
        <row r="21">
          <cell r="D21">
            <v>450</v>
          </cell>
          <cell r="E21">
            <v>450</v>
          </cell>
          <cell r="F21">
            <v>450</v>
          </cell>
          <cell r="G21">
            <v>450</v>
          </cell>
          <cell r="H21">
            <v>450</v>
          </cell>
        </row>
        <row r="22">
          <cell r="D22">
            <v>500</v>
          </cell>
          <cell r="E22">
            <v>500</v>
          </cell>
          <cell r="F22">
            <v>500</v>
          </cell>
          <cell r="G22">
            <v>500</v>
          </cell>
          <cell r="H22">
            <v>500</v>
          </cell>
        </row>
        <row r="23">
          <cell r="D23">
            <v>600</v>
          </cell>
          <cell r="E23">
            <v>600</v>
          </cell>
          <cell r="F23">
            <v>600</v>
          </cell>
          <cell r="G23">
            <v>600</v>
          </cell>
          <cell r="H23">
            <v>600</v>
          </cell>
        </row>
        <row r="24">
          <cell r="D24">
            <v>700</v>
          </cell>
          <cell r="E24">
            <v>700</v>
          </cell>
          <cell r="F24">
            <v>700</v>
          </cell>
          <cell r="G24">
            <v>700</v>
          </cell>
          <cell r="H24">
            <v>700</v>
          </cell>
        </row>
        <row r="25">
          <cell r="D25">
            <v>800</v>
          </cell>
          <cell r="E25">
            <v>800</v>
          </cell>
          <cell r="F25">
            <v>800</v>
          </cell>
          <cell r="G25">
            <v>800</v>
          </cell>
          <cell r="H25">
            <v>800</v>
          </cell>
        </row>
        <row r="26">
          <cell r="D26">
            <v>900</v>
          </cell>
          <cell r="E26">
            <v>900</v>
          </cell>
          <cell r="F26">
            <v>900</v>
          </cell>
          <cell r="G26">
            <v>900</v>
          </cell>
          <cell r="H26">
            <v>900</v>
          </cell>
        </row>
        <row r="27">
          <cell r="D27">
            <v>1000</v>
          </cell>
          <cell r="E27">
            <v>1000</v>
          </cell>
          <cell r="F27">
            <v>1000</v>
          </cell>
          <cell r="G27">
            <v>1000</v>
          </cell>
          <cell r="H27">
            <v>1000</v>
          </cell>
        </row>
      </sheetData>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habs-list"/>
      <sheetName val="detls"/>
      <sheetName val="nodes"/>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Plant &amp;  Machinery"/>
      <sheetName val="Labour"/>
      <sheetName val="Material"/>
      <sheetName val="Dormitory"/>
      <sheetName val="RMR"/>
      <sheetName val="Sheet9"/>
      <sheetName val="habs-list"/>
      <sheetName val="nodes"/>
      <sheetName val="Data.F8.BTR"/>
      <sheetName val="Data_Bit_I"/>
      <sheetName val="Global factors"/>
      <sheetName val="m"/>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General"/>
      <sheetName val="EDWise"/>
      <sheetName val="economic PM"/>
      <sheetName val="HDPE-pipe-rates"/>
      <sheetName val="int-Dia"/>
      <sheetName val="pvc-pipe-rates"/>
      <sheetName val="DATA_PRG"/>
      <sheetName val="water-hammar-strenght"/>
      <sheetName val="Data_"/>
      <sheetName val="Rate"/>
      <sheetName val="Lead statement"/>
      <sheetName val="hab-details"/>
      <sheetName val="Rates"/>
      <sheetName val="Rates SSR 2008-09"/>
      <sheetName val="Iocount"/>
      <sheetName val="Mp-team 1"/>
      <sheetName val="GF Columns"/>
      <sheetName val="Global_factors"/>
      <sheetName val="Data_F8_BTR"/>
      <sheetName val="Bridge Data 2005-06"/>
      <sheetName val="Usage"/>
      <sheetName val="Common "/>
      <sheetName val="BWSCPlt"/>
      <sheetName val="CI"/>
      <sheetName val="G.R.P"/>
      <sheetName val="PSC REVISED"/>
      <sheetName val="leads"/>
      <sheetName val="sectorwise"/>
      <sheetName val="Usage "/>
      <sheetName val="G F  (2)"/>
      <sheetName val="Mortars"/>
      <sheetName val="Marteru"/>
      <sheetName val="0000000000000"/>
      <sheetName val="Plant_&amp;__Machinery"/>
      <sheetName val="hdpe_weights"/>
      <sheetName val="PVC_weights"/>
      <sheetName val="sup_dat"/>
      <sheetName val="Specification_report"/>
      <sheetName val="Staff_Acco_"/>
      <sheetName val="Class_IV_Qtr__Ele"/>
      <sheetName val="Lead_statement"/>
      <sheetName val="Rates_SSR_2008-09"/>
      <sheetName val="economic_PM"/>
      <sheetName val="wh_data_R"/>
      <sheetName val="Sheet5"/>
      <sheetName val="l"/>
      <sheetName val="3405-2014"/>
      <sheetName val="Qty"/>
      <sheetName val="GA"/>
      <sheetName val="WATER-HAMMER"/>
      <sheetName val="t_prsr"/>
      <sheetName val="wh"/>
      <sheetName val="MRATES"/>
      <sheetName val="R_Det"/>
      <sheetName val="Road data"/>
      <sheetName val="Specification"/>
      <sheetName val="Gnl_Abstrct"/>
      <sheetName val="index"/>
      <sheetName val="other rates"/>
      <sheetName val="b asic rates"/>
      <sheetName val="v"/>
      <sheetName val="BM-HOOP"/>
      <sheetName val=" data sheet "/>
      <sheetName val="mas_hab"/>
      <sheetName val="SPT vs PHI"/>
      <sheetName val="JAWAHAR-hyd-original"/>
      <sheetName val="Sorted"/>
      <sheetName val="PLAN_FEB97"/>
      <sheetName val="FORM7"/>
      <sheetName val="Labour &amp; Plant"/>
      <sheetName val="20kL-design-final"/>
      <sheetName val="zone-2"/>
      <sheetName val="co_5"/>
      <sheetName val="beam-reinft"/>
      <sheetName val="cover1"/>
      <sheetName val="RevenueInput"/>
      <sheetName val="inpro"/>
      <sheetName val="mdl"/>
      <sheetName val="comp"/>
      <sheetName val="Abs"/>
      <sheetName val="labour &amp; Centering"/>
      <sheetName val="comp-st(GEN)"/>
      <sheetName val="data-WC"/>
      <sheetName val="bundqty"/>
      <sheetName val="abs road"/>
      <sheetName val="coverpage"/>
      <sheetName val="estimate "/>
      <sheetName val="Detailed Estimate"/>
      <sheetName val="Road Detail Est."/>
      <sheetName val="mlead"/>
      <sheetName val="Quarry"/>
      <sheetName val="Detailed"/>
      <sheetName val="Bitumen trunk"/>
      <sheetName val="Feeder"/>
      <sheetName val="R99 etc"/>
      <sheetName val="Trunk unpaved"/>
      <sheetName val="DISCOUNT"/>
      <sheetName val="lead-st"/>
      <sheetName val="rdamdata"/>
      <sheetName val="LEAD (2)"/>
    </sheetNames>
    <sheetDataSet>
      <sheetData sheetId="0">
        <row r="3">
          <cell r="B3">
            <v>2.5</v>
          </cell>
        </row>
      </sheetData>
      <sheetData sheetId="1"/>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AAAAAAAAAAAAA"/>
      <sheetName val="GM&amp; PM- PPREGA-A"/>
      <sheetName val="GM&amp; PM-PPREGA-B"/>
      <sheetName val="ew OG"/>
      <sheetName val="ew-DiMs"/>
      <sheetName val="ssr-rates"/>
      <sheetName val="PVC-PIPE-RATES"/>
      <sheetName val="PVC"/>
      <sheetName val="HDPE-PIPE-RATES"/>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_rates"/>
      <sheetName val="hdpe_invoice"/>
      <sheetName val="pvc_invoice"/>
      <sheetName val="hdpe_wt-r"/>
      <sheetName val="pvc-rates"/>
      <sheetName val="Sheet1"/>
      <sheetName val="PVC weights"/>
      <sheetName val="data"/>
      <sheetName val="leads"/>
      <sheetName val="PSC -pv"/>
      <sheetName val="GRP-pv"/>
      <sheetName val="index"/>
      <sheetName val="detls"/>
      <sheetName val="hdpe-rates"/>
      <sheetName val="hdpe weights"/>
      <sheetName val="m"/>
    </sheetNames>
    <sheetDataSet>
      <sheetData sheetId="0"/>
      <sheetData sheetId="1"/>
      <sheetData sheetId="2"/>
      <sheetData sheetId="3"/>
      <sheetData sheetId="4"/>
      <sheetData sheetId="5"/>
      <sheetData sheetId="6">
        <row r="2">
          <cell r="B2" t="str">
            <v>DI100K9</v>
          </cell>
        </row>
        <row r="613">
          <cell r="D613">
            <v>63</v>
          </cell>
          <cell r="E613" t="str">
            <v>HDPE</v>
          </cell>
          <cell r="F613" t="str">
            <v>rmt</v>
          </cell>
          <cell r="G613">
            <v>18.2</v>
          </cell>
          <cell r="H613">
            <v>20.9</v>
          </cell>
        </row>
        <row r="614">
          <cell r="D614">
            <v>75</v>
          </cell>
          <cell r="E614" t="str">
            <v>HDPE</v>
          </cell>
          <cell r="F614" t="str">
            <v>rmt</v>
          </cell>
          <cell r="G614">
            <v>20.100000000000001</v>
          </cell>
          <cell r="H614">
            <v>23.1</v>
          </cell>
        </row>
        <row r="615">
          <cell r="D615">
            <v>90</v>
          </cell>
          <cell r="E615" t="str">
            <v>HDPE</v>
          </cell>
          <cell r="F615" t="str">
            <v>rmt</v>
          </cell>
          <cell r="G615">
            <v>22.1</v>
          </cell>
          <cell r="H615">
            <v>25.4</v>
          </cell>
        </row>
        <row r="616">
          <cell r="D616">
            <v>110</v>
          </cell>
          <cell r="E616" t="str">
            <v>HDPE</v>
          </cell>
          <cell r="F616" t="str">
            <v>rmt</v>
          </cell>
          <cell r="G616">
            <v>25.5</v>
          </cell>
          <cell r="H616">
            <v>29.3</v>
          </cell>
        </row>
        <row r="617">
          <cell r="D617">
            <v>125</v>
          </cell>
          <cell r="E617" t="str">
            <v>HDPE</v>
          </cell>
          <cell r="F617" t="str">
            <v>rmt</v>
          </cell>
          <cell r="G617">
            <v>30.6</v>
          </cell>
          <cell r="H617">
            <v>35.200000000000003</v>
          </cell>
        </row>
        <row r="618">
          <cell r="D618">
            <v>140</v>
          </cell>
          <cell r="E618" t="str">
            <v>HDPE</v>
          </cell>
          <cell r="F618" t="str">
            <v>rmt</v>
          </cell>
          <cell r="G618">
            <v>33</v>
          </cell>
          <cell r="H618">
            <v>38</v>
          </cell>
        </row>
        <row r="619">
          <cell r="D619">
            <v>160</v>
          </cell>
          <cell r="E619" t="str">
            <v>HDPE</v>
          </cell>
          <cell r="F619" t="str">
            <v>rmt</v>
          </cell>
          <cell r="G619">
            <v>36</v>
          </cell>
          <cell r="H619">
            <v>41.4</v>
          </cell>
        </row>
        <row r="620">
          <cell r="D620">
            <v>180</v>
          </cell>
          <cell r="E620" t="str">
            <v>HDPE</v>
          </cell>
          <cell r="F620" t="str">
            <v>rmt</v>
          </cell>
          <cell r="G620">
            <v>39.1</v>
          </cell>
          <cell r="H620">
            <v>45</v>
          </cell>
        </row>
        <row r="621">
          <cell r="D621">
            <v>200</v>
          </cell>
          <cell r="E621" t="str">
            <v>HDPE</v>
          </cell>
          <cell r="F621" t="str">
            <v>rmt</v>
          </cell>
          <cell r="G621">
            <v>42.2</v>
          </cell>
          <cell r="H621">
            <v>48.5</v>
          </cell>
        </row>
        <row r="622">
          <cell r="D622">
            <v>225</v>
          </cell>
          <cell r="E622" t="str">
            <v>HDPE</v>
          </cell>
          <cell r="F622" t="str">
            <v>rmt</v>
          </cell>
          <cell r="G622">
            <v>46</v>
          </cell>
          <cell r="H622">
            <v>52.9</v>
          </cell>
        </row>
        <row r="623">
          <cell r="D623">
            <v>250</v>
          </cell>
          <cell r="E623" t="str">
            <v>HDPE</v>
          </cell>
          <cell r="F623" t="str">
            <v>rmt</v>
          </cell>
          <cell r="G623">
            <v>49.8</v>
          </cell>
          <cell r="H623">
            <v>57.3</v>
          </cell>
        </row>
        <row r="624">
          <cell r="D624">
            <v>280</v>
          </cell>
          <cell r="E624" t="str">
            <v>HDPE</v>
          </cell>
          <cell r="F624" t="str">
            <v>rmt</v>
          </cell>
          <cell r="G624">
            <v>54.4</v>
          </cell>
          <cell r="H624">
            <v>62.6</v>
          </cell>
        </row>
        <row r="625">
          <cell r="D625">
            <v>315</v>
          </cell>
          <cell r="E625" t="str">
            <v>HDPE</v>
          </cell>
          <cell r="F625" t="str">
            <v>rmt</v>
          </cell>
          <cell r="G625">
            <v>108.1</v>
          </cell>
          <cell r="H625">
            <v>124.3</v>
          </cell>
        </row>
        <row r="626">
          <cell r="D626">
            <v>355</v>
          </cell>
          <cell r="E626" t="str">
            <v>HDPE</v>
          </cell>
          <cell r="F626" t="str">
            <v>rmt</v>
          </cell>
          <cell r="G626">
            <v>120.4</v>
          </cell>
          <cell r="H626">
            <v>138.5</v>
          </cell>
        </row>
        <row r="627">
          <cell r="D627">
            <v>400</v>
          </cell>
          <cell r="E627" t="str">
            <v>HDPE</v>
          </cell>
          <cell r="F627" t="str">
            <v>rmt</v>
          </cell>
          <cell r="H627">
            <v>154.30000000000001</v>
          </cell>
        </row>
        <row r="628">
          <cell r="D628">
            <v>450</v>
          </cell>
          <cell r="E628" t="str">
            <v>HDPE</v>
          </cell>
          <cell r="F628" t="str">
            <v>rmt</v>
          </cell>
          <cell r="H628">
            <v>171.9</v>
          </cell>
        </row>
      </sheetData>
      <sheetData sheetId="7"/>
      <sheetData sheetId="8"/>
      <sheetData sheetId="9"/>
      <sheetData sheetId="10"/>
      <sheetData sheetId="11"/>
      <sheetData sheetId="12"/>
      <sheetData sheetId="13">
        <row r="3">
          <cell r="D3">
            <v>7</v>
          </cell>
        </row>
      </sheetData>
      <sheetData sheetId="14"/>
      <sheetData sheetId="15"/>
      <sheetData sheetId="16"/>
      <sheetData sheetId="17"/>
      <sheetData sheetId="18"/>
      <sheetData sheetId="19"/>
      <sheetData sheetId="20"/>
      <sheetData sheetId="21"/>
      <sheetData sheetId="22"/>
      <sheetData sheetId="23"/>
      <sheetData sheetId="24"/>
      <sheetData sheetId="25">
        <row r="8">
          <cell r="C8" t="str">
            <v>a404</v>
          </cell>
        </row>
      </sheetData>
      <sheetData sheetId="26"/>
      <sheetData sheetId="27"/>
      <sheetData sheetId="28">
        <row r="2">
          <cell r="B2" t="str">
            <v>a11010</v>
          </cell>
        </row>
      </sheetData>
      <sheetData sheetId="29">
        <row r="7">
          <cell r="C7" t="str">
            <v>Code</v>
          </cell>
        </row>
      </sheetData>
      <sheetData sheetId="30"/>
      <sheetData sheetId="31">
        <row r="1">
          <cell r="B1" t="str">
            <v>Id</v>
          </cell>
        </row>
      </sheetData>
      <sheetData sheetId="32"/>
      <sheetData sheetId="33">
        <row r="1">
          <cell r="A1" t="str">
            <v>Earth</v>
          </cell>
        </row>
      </sheetData>
      <sheetData sheetId="34"/>
      <sheetData sheetId="35"/>
      <sheetData sheetId="36">
        <row r="1">
          <cell r="A1" t="str">
            <v>1999-2000</v>
          </cell>
        </row>
      </sheetData>
      <sheetData sheetId="37" refreshError="1"/>
      <sheetData sheetId="38" refreshError="1"/>
      <sheetData sheetId="39" refreshError="1"/>
      <sheetData sheetId="40"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habs-list"/>
      <sheetName val="nodes"/>
      <sheetName val="detls"/>
      <sheetName val="m"/>
      <sheetName val="Material"/>
      <sheetName val="Labour"/>
      <sheetName val="Global factors"/>
      <sheetName val="HDPE-pipe-rates"/>
      <sheetName val="pvc-pipe-rates"/>
      <sheetName val="hdpe_rates"/>
      <sheetName val="hdpe_wt-r"/>
      <sheetName val="Wordsdata"/>
      <sheetName val="labour coeff"/>
      <sheetName val="Bridge Data 2005-06"/>
      <sheetName val="beam-reinft"/>
      <sheetName val="Mp-team 1"/>
      <sheetName val="Nspt-smp-final-ORIGINAL"/>
      <sheetName val="m1"/>
      <sheetName val="Lead"/>
      <sheetName val="sup dat"/>
      <sheetName val="SSR 2014-15 Rates"/>
      <sheetName val="Lead statement"/>
      <sheetName val="Work_sheet"/>
      <sheetName val="MRATES"/>
      <sheetName val="RMR"/>
      <sheetName val="Road data"/>
      <sheetName val="Class IV Qtr. Ele"/>
      <sheetName val="ew_ganga1"/>
      <sheetName val="ew_OG_20_02_20111"/>
      <sheetName val="OTHER_PART_B1"/>
      <sheetName val="OTH_EST_PART_A1"/>
      <sheetName val="_OTHERS_EST_part_A_D1"/>
      <sheetName val="DI_Weights1"/>
      <sheetName val="Wt_of_HDPE1"/>
      <sheetName val="hdpe_weights1"/>
      <sheetName val="PVC_weights1"/>
      <sheetName val="PSC_-pv1"/>
      <sheetName val="Global_factors"/>
      <sheetName val="Marteru"/>
      <sheetName val="Data_Bit_I"/>
      <sheetName val="ESTIMATE"/>
      <sheetName val="r"/>
      <sheetName val="Plant &amp;  Machinery"/>
      <sheetName val="stone"/>
      <sheetName val="DISCOUNT"/>
      <sheetName val="pvc_basic"/>
      <sheetName val="bundqty"/>
    </sheetNames>
    <sheetDataSet>
      <sheetData sheetId="0" refreshError="1"/>
      <sheetData sheetId="1" refreshError="1"/>
      <sheetData sheetId="2" refreshError="1"/>
      <sheetData sheetId="3" refreshError="1"/>
      <sheetData sheetId="4" refreshError="1"/>
      <sheetData sheetId="5">
        <row r="2">
          <cell r="B2" t="str">
            <v>DI100K9</v>
          </cell>
          <cell r="C2" t="str">
            <v>DI</v>
          </cell>
          <cell r="D2">
            <v>100</v>
          </cell>
          <cell r="E2" t="str">
            <v>K9</v>
          </cell>
          <cell r="F2" t="str">
            <v>Rmt</v>
          </cell>
          <cell r="G2">
            <v>656.84</v>
          </cell>
          <cell r="H2">
            <v>921</v>
          </cell>
        </row>
        <row r="3">
          <cell r="B3" t="str">
            <v>DI150K9</v>
          </cell>
          <cell r="C3" t="str">
            <v>DI</v>
          </cell>
          <cell r="D3">
            <v>150</v>
          </cell>
          <cell r="E3" t="str">
            <v>K9</v>
          </cell>
          <cell r="F3" t="str">
            <v>Rmt</v>
          </cell>
          <cell r="G3">
            <v>964.79</v>
          </cell>
          <cell r="H3">
            <v>1362</v>
          </cell>
        </row>
        <row r="4">
          <cell r="B4" t="str">
            <v>DI200K9</v>
          </cell>
          <cell r="C4" t="str">
            <v>DI</v>
          </cell>
          <cell r="D4">
            <v>200</v>
          </cell>
          <cell r="E4" t="str">
            <v>K9</v>
          </cell>
          <cell r="F4" t="str">
            <v>Rmt</v>
          </cell>
          <cell r="G4">
            <v>1284.1600000000001</v>
          </cell>
          <cell r="H4">
            <v>1818</v>
          </cell>
        </row>
        <row r="5">
          <cell r="B5" t="str">
            <v>DI250K9</v>
          </cell>
          <cell r="C5" t="str">
            <v>DI</v>
          </cell>
          <cell r="D5">
            <v>250</v>
          </cell>
          <cell r="E5" t="str">
            <v>K9</v>
          </cell>
          <cell r="F5" t="str">
            <v>Rmt</v>
          </cell>
          <cell r="G5">
            <v>1683.38</v>
          </cell>
          <cell r="H5">
            <v>2386</v>
          </cell>
        </row>
        <row r="6">
          <cell r="B6" t="str">
            <v>DI300K9</v>
          </cell>
          <cell r="C6" t="str">
            <v>DI</v>
          </cell>
          <cell r="D6">
            <v>300</v>
          </cell>
          <cell r="E6" t="str">
            <v>K9</v>
          </cell>
          <cell r="F6" t="str">
            <v>Rmt</v>
          </cell>
          <cell r="G6">
            <v>2131.84</v>
          </cell>
          <cell r="H6">
            <v>3022</v>
          </cell>
        </row>
        <row r="7">
          <cell r="B7" t="str">
            <v>DI350K9</v>
          </cell>
          <cell r="C7" t="str">
            <v>DI</v>
          </cell>
          <cell r="D7">
            <v>350</v>
          </cell>
          <cell r="E7" t="str">
            <v>K9</v>
          </cell>
          <cell r="F7" t="str">
            <v>Rmt</v>
          </cell>
          <cell r="G7">
            <v>2658.81</v>
          </cell>
          <cell r="H7">
            <v>3768</v>
          </cell>
        </row>
        <row r="8">
          <cell r="B8" t="str">
            <v>DI400K9</v>
          </cell>
          <cell r="C8" t="str">
            <v>DI</v>
          </cell>
          <cell r="D8">
            <v>400</v>
          </cell>
          <cell r="E8" t="str">
            <v>K9</v>
          </cell>
          <cell r="F8" t="str">
            <v>Rmt</v>
          </cell>
          <cell r="G8">
            <v>3211.06</v>
          </cell>
          <cell r="H8">
            <v>4542</v>
          </cell>
        </row>
        <row r="9">
          <cell r="B9" t="str">
            <v>DI450K9</v>
          </cell>
          <cell r="C9" t="str">
            <v>DI</v>
          </cell>
          <cell r="D9">
            <v>450</v>
          </cell>
          <cell r="E9" t="str">
            <v>K9</v>
          </cell>
          <cell r="F9" t="str">
            <v>Rmt</v>
          </cell>
          <cell r="G9">
            <v>3845.83</v>
          </cell>
          <cell r="H9">
            <v>5434</v>
          </cell>
        </row>
        <row r="10">
          <cell r="B10" t="str">
            <v>DI500K9</v>
          </cell>
          <cell r="C10" t="str">
            <v>DI</v>
          </cell>
          <cell r="D10">
            <v>500</v>
          </cell>
          <cell r="E10" t="str">
            <v>K9</v>
          </cell>
          <cell r="F10" t="str">
            <v>Rmt</v>
          </cell>
          <cell r="G10">
            <v>4473.9399999999996</v>
          </cell>
          <cell r="H10">
            <v>6322</v>
          </cell>
        </row>
        <row r="11">
          <cell r="B11" t="str">
            <v>DI600K9</v>
          </cell>
          <cell r="C11" t="str">
            <v>DI</v>
          </cell>
          <cell r="D11">
            <v>600</v>
          </cell>
          <cell r="E11" t="str">
            <v>K9</v>
          </cell>
          <cell r="F11" t="str">
            <v>Rmt</v>
          </cell>
          <cell r="G11">
            <v>5897.82</v>
          </cell>
          <cell r="H11">
            <v>8338</v>
          </cell>
        </row>
        <row r="12">
          <cell r="B12" t="str">
            <v>DI700K9</v>
          </cell>
          <cell r="C12" t="str">
            <v>DI</v>
          </cell>
          <cell r="D12">
            <v>700</v>
          </cell>
          <cell r="E12" t="str">
            <v>K9</v>
          </cell>
          <cell r="F12" t="str">
            <v>Rmt</v>
          </cell>
          <cell r="G12">
            <v>7657.06</v>
          </cell>
          <cell r="H12">
            <v>10777</v>
          </cell>
        </row>
        <row r="13">
          <cell r="B13" t="str">
            <v>DI750K9</v>
          </cell>
          <cell r="C13" t="str">
            <v>DI</v>
          </cell>
          <cell r="D13">
            <v>750</v>
          </cell>
          <cell r="E13" t="str">
            <v>K9</v>
          </cell>
          <cell r="F13" t="str">
            <v>Rmt</v>
          </cell>
          <cell r="G13">
            <v>8589.91</v>
          </cell>
          <cell r="H13">
            <v>12093</v>
          </cell>
        </row>
        <row r="14">
          <cell r="B14" t="str">
            <v>DI800K9</v>
          </cell>
          <cell r="C14" t="str">
            <v>DI</v>
          </cell>
          <cell r="D14">
            <v>800</v>
          </cell>
          <cell r="E14" t="str">
            <v>K9</v>
          </cell>
          <cell r="F14" t="str">
            <v>Rmt</v>
          </cell>
          <cell r="G14">
            <v>9472.19</v>
          </cell>
          <cell r="H14">
            <v>13344</v>
          </cell>
        </row>
        <row r="15">
          <cell r="B15" t="str">
            <v>DI900K9</v>
          </cell>
          <cell r="C15" t="str">
            <v>DI</v>
          </cell>
          <cell r="D15">
            <v>900</v>
          </cell>
          <cell r="E15" t="str">
            <v>K9</v>
          </cell>
          <cell r="F15" t="str">
            <v>Rmt</v>
          </cell>
          <cell r="G15">
            <v>11566.77</v>
          </cell>
          <cell r="H15">
            <v>16274</v>
          </cell>
        </row>
        <row r="16">
          <cell r="B16" t="str">
            <v>DI1000K9</v>
          </cell>
          <cell r="C16" t="str">
            <v>DI</v>
          </cell>
          <cell r="D16">
            <v>1000</v>
          </cell>
          <cell r="E16" t="str">
            <v>K9</v>
          </cell>
          <cell r="F16" t="str">
            <v>Rmt</v>
          </cell>
          <cell r="G16">
            <v>13687.96</v>
          </cell>
          <cell r="H16">
            <v>19295</v>
          </cell>
        </row>
        <row r="17">
          <cell r="B17" t="str">
            <v>DI100K7</v>
          </cell>
          <cell r="C17" t="str">
            <v>DI</v>
          </cell>
          <cell r="D17">
            <v>100</v>
          </cell>
          <cell r="E17" t="str">
            <v>K7</v>
          </cell>
          <cell r="F17" t="str">
            <v>Rmt</v>
          </cell>
          <cell r="G17">
            <v>591.58000000000004</v>
          </cell>
          <cell r="H17">
            <v>817</v>
          </cell>
        </row>
        <row r="18">
          <cell r="B18" t="str">
            <v>DI150K7</v>
          </cell>
          <cell r="C18" t="str">
            <v>DI</v>
          </cell>
          <cell r="D18">
            <v>150</v>
          </cell>
          <cell r="E18" t="str">
            <v>K7</v>
          </cell>
          <cell r="F18" t="str">
            <v>Rmt</v>
          </cell>
          <cell r="G18">
            <v>780.87</v>
          </cell>
          <cell r="H18">
            <v>1104</v>
          </cell>
        </row>
        <row r="19">
          <cell r="B19" t="str">
            <v>DI200K7</v>
          </cell>
          <cell r="C19" t="str">
            <v>DI</v>
          </cell>
          <cell r="D19">
            <v>200</v>
          </cell>
          <cell r="E19" t="str">
            <v>K7</v>
          </cell>
          <cell r="F19" t="str">
            <v>Rmt</v>
          </cell>
          <cell r="G19">
            <v>1138.6600000000001</v>
          </cell>
          <cell r="H19">
            <v>1576</v>
          </cell>
        </row>
        <row r="20">
          <cell r="B20" t="str">
            <v>DI250K7</v>
          </cell>
          <cell r="C20" t="str">
            <v>DI</v>
          </cell>
          <cell r="D20">
            <v>250</v>
          </cell>
          <cell r="E20" t="str">
            <v>K7</v>
          </cell>
          <cell r="F20" t="str">
            <v>Rmt</v>
          </cell>
          <cell r="G20">
            <v>1534.24</v>
          </cell>
          <cell r="H20">
            <v>2114</v>
          </cell>
        </row>
        <row r="21">
          <cell r="B21" t="str">
            <v>DI300K7</v>
          </cell>
          <cell r="C21" t="str">
            <v>DI</v>
          </cell>
          <cell r="D21">
            <v>300</v>
          </cell>
          <cell r="E21" t="str">
            <v>K7</v>
          </cell>
          <cell r="F21" t="str">
            <v>Rmt</v>
          </cell>
          <cell r="G21">
            <v>1978.43</v>
          </cell>
          <cell r="H21">
            <v>2715</v>
          </cell>
        </row>
        <row r="22">
          <cell r="B22" t="str">
            <v>DI350K7</v>
          </cell>
          <cell r="C22" t="str">
            <v>DI</v>
          </cell>
          <cell r="D22">
            <v>350</v>
          </cell>
          <cell r="E22" t="str">
            <v>K7</v>
          </cell>
          <cell r="F22" t="str">
            <v>Rmt</v>
          </cell>
          <cell r="G22">
            <v>2494.19</v>
          </cell>
          <cell r="H22">
            <v>3415</v>
          </cell>
        </row>
        <row r="23">
          <cell r="B23" t="str">
            <v>DI400K7</v>
          </cell>
          <cell r="C23" t="str">
            <v>DI</v>
          </cell>
          <cell r="D23">
            <v>400</v>
          </cell>
          <cell r="E23" t="str">
            <v>K7</v>
          </cell>
          <cell r="F23" t="str">
            <v>Rmt</v>
          </cell>
          <cell r="G23">
            <v>3036.87</v>
          </cell>
          <cell r="H23">
            <v>4145</v>
          </cell>
        </row>
        <row r="24">
          <cell r="B24" t="str">
            <v>DI450K7</v>
          </cell>
          <cell r="C24" t="str">
            <v>DI</v>
          </cell>
          <cell r="D24">
            <v>450</v>
          </cell>
          <cell r="E24" t="str">
            <v>K7</v>
          </cell>
          <cell r="F24" t="str">
            <v>Rmt</v>
          </cell>
          <cell r="G24">
            <v>3668.22</v>
          </cell>
          <cell r="H24">
            <v>4983</v>
          </cell>
        </row>
        <row r="25">
          <cell r="B25" t="str">
            <v>DI500K7</v>
          </cell>
          <cell r="C25" t="str">
            <v>DI</v>
          </cell>
          <cell r="D25">
            <v>500</v>
          </cell>
          <cell r="E25" t="str">
            <v>K7</v>
          </cell>
          <cell r="F25" t="str">
            <v>Rmt</v>
          </cell>
          <cell r="G25">
            <v>4382.41</v>
          </cell>
          <cell r="H25">
            <v>5937</v>
          </cell>
        </row>
        <row r="26">
          <cell r="B26" t="str">
            <v>DI600K7</v>
          </cell>
          <cell r="C26" t="str">
            <v>DI</v>
          </cell>
          <cell r="D26">
            <v>600</v>
          </cell>
          <cell r="E26" t="str">
            <v>K7</v>
          </cell>
          <cell r="F26" t="str">
            <v>Rmt</v>
          </cell>
          <cell r="G26">
            <v>5840.27</v>
          </cell>
          <cell r="H26">
            <v>7899</v>
          </cell>
        </row>
        <row r="27">
          <cell r="B27" t="str">
            <v>DI700K7</v>
          </cell>
          <cell r="C27" t="str">
            <v>DI</v>
          </cell>
          <cell r="D27">
            <v>700</v>
          </cell>
          <cell r="E27" t="str">
            <v>K7</v>
          </cell>
          <cell r="F27" t="str">
            <v>Rmt</v>
          </cell>
          <cell r="G27">
            <v>7580.48</v>
          </cell>
          <cell r="H27">
            <v>10219</v>
          </cell>
        </row>
        <row r="28">
          <cell r="B28" t="str">
            <v>DI750K7</v>
          </cell>
          <cell r="C28" t="str">
            <v>DI</v>
          </cell>
          <cell r="D28">
            <v>750</v>
          </cell>
          <cell r="E28" t="str">
            <v>K7</v>
          </cell>
          <cell r="F28" t="str">
            <v>Rmt</v>
          </cell>
          <cell r="G28">
            <v>8504</v>
          </cell>
          <cell r="H28">
            <v>11447</v>
          </cell>
        </row>
        <row r="29">
          <cell r="B29" t="str">
            <v>DI800K7</v>
          </cell>
          <cell r="C29" t="str">
            <v>DI</v>
          </cell>
          <cell r="D29">
            <v>800</v>
          </cell>
          <cell r="E29" t="str">
            <v>K7</v>
          </cell>
          <cell r="F29" t="str">
            <v>Rmt</v>
          </cell>
          <cell r="G29">
            <v>9377.4599999999991</v>
          </cell>
          <cell r="H29">
            <v>12653</v>
          </cell>
        </row>
        <row r="30">
          <cell r="B30" t="str">
            <v>DI900K7</v>
          </cell>
          <cell r="C30" t="str">
            <v>DI</v>
          </cell>
          <cell r="D30">
            <v>900</v>
          </cell>
          <cell r="E30" t="str">
            <v>K7</v>
          </cell>
          <cell r="F30" t="str">
            <v>Rmt</v>
          </cell>
          <cell r="G30">
            <v>11451.11</v>
          </cell>
          <cell r="H30">
            <v>15437</v>
          </cell>
        </row>
        <row r="31">
          <cell r="B31" t="str">
            <v>DI1000K7</v>
          </cell>
          <cell r="C31" t="str">
            <v>DI</v>
          </cell>
          <cell r="D31">
            <v>1000</v>
          </cell>
          <cell r="E31" t="str">
            <v>K7</v>
          </cell>
          <cell r="F31" t="str">
            <v>Rmt</v>
          </cell>
          <cell r="G31">
            <v>13551.07</v>
          </cell>
          <cell r="H31">
            <v>18301</v>
          </cell>
        </row>
        <row r="32">
          <cell r="B32" t="str">
            <v>CI80LA</v>
          </cell>
          <cell r="C32" t="str">
            <v>CI</v>
          </cell>
          <cell r="D32">
            <v>80</v>
          </cell>
          <cell r="E32" t="str">
            <v>LA</v>
          </cell>
          <cell r="F32" t="str">
            <v>Rmt</v>
          </cell>
          <cell r="G32">
            <v>0</v>
          </cell>
          <cell r="H32">
            <v>696</v>
          </cell>
        </row>
        <row r="33">
          <cell r="B33" t="str">
            <v>CI100LA</v>
          </cell>
          <cell r="C33" t="str">
            <v>CI</v>
          </cell>
          <cell r="D33">
            <v>100</v>
          </cell>
          <cell r="E33" t="str">
            <v>LA</v>
          </cell>
          <cell r="F33" t="str">
            <v>Rmt</v>
          </cell>
          <cell r="G33">
            <v>0</v>
          </cell>
          <cell r="H33">
            <v>847</v>
          </cell>
        </row>
        <row r="34">
          <cell r="B34" t="str">
            <v>CI125LA</v>
          </cell>
          <cell r="C34" t="str">
            <v>CI</v>
          </cell>
          <cell r="D34">
            <v>125</v>
          </cell>
          <cell r="E34" t="str">
            <v>LA</v>
          </cell>
          <cell r="F34" t="str">
            <v>Rmt</v>
          </cell>
          <cell r="G34">
            <v>0</v>
          </cell>
          <cell r="H34">
            <v>1070</v>
          </cell>
        </row>
        <row r="35">
          <cell r="B35" t="str">
            <v>CI150LA</v>
          </cell>
          <cell r="C35" t="str">
            <v>CI</v>
          </cell>
          <cell r="D35">
            <v>150</v>
          </cell>
          <cell r="E35" t="str">
            <v>LA</v>
          </cell>
          <cell r="F35" t="str">
            <v>Rmt</v>
          </cell>
          <cell r="G35">
            <v>0</v>
          </cell>
          <cell r="H35">
            <v>1296</v>
          </cell>
        </row>
        <row r="36">
          <cell r="B36" t="str">
            <v>CI200LA</v>
          </cell>
          <cell r="C36" t="str">
            <v>CI</v>
          </cell>
          <cell r="D36">
            <v>200</v>
          </cell>
          <cell r="E36" t="str">
            <v>LA</v>
          </cell>
          <cell r="F36" t="str">
            <v>Rmt</v>
          </cell>
          <cell r="G36">
            <v>0</v>
          </cell>
          <cell r="H36">
            <v>1893</v>
          </cell>
        </row>
        <row r="37">
          <cell r="B37" t="str">
            <v>CI250LA</v>
          </cell>
          <cell r="C37" t="str">
            <v>CI</v>
          </cell>
          <cell r="D37">
            <v>250</v>
          </cell>
          <cell r="E37" t="str">
            <v>LA</v>
          </cell>
          <cell r="F37" t="str">
            <v>Rmt</v>
          </cell>
          <cell r="G37">
            <v>0</v>
          </cell>
          <cell r="H37">
            <v>2551</v>
          </cell>
        </row>
        <row r="38">
          <cell r="B38" t="str">
            <v>CI300LA</v>
          </cell>
          <cell r="C38" t="str">
            <v>CI</v>
          </cell>
          <cell r="D38">
            <v>300</v>
          </cell>
          <cell r="E38" t="str">
            <v>LA</v>
          </cell>
          <cell r="F38" t="str">
            <v>Rmt</v>
          </cell>
          <cell r="G38">
            <v>0</v>
          </cell>
          <cell r="H38">
            <v>3290</v>
          </cell>
        </row>
        <row r="39">
          <cell r="B39" t="str">
            <v>CI350LA</v>
          </cell>
          <cell r="C39" t="str">
            <v>CI</v>
          </cell>
          <cell r="D39">
            <v>350</v>
          </cell>
          <cell r="E39" t="str">
            <v>LA</v>
          </cell>
          <cell r="F39" t="str">
            <v>Rmt</v>
          </cell>
          <cell r="G39">
            <v>0</v>
          </cell>
          <cell r="H39">
            <v>4205</v>
          </cell>
        </row>
        <row r="40">
          <cell r="B40" t="str">
            <v>CI400LA</v>
          </cell>
          <cell r="C40" t="str">
            <v>CI</v>
          </cell>
          <cell r="D40">
            <v>400</v>
          </cell>
          <cell r="E40" t="str">
            <v>LA</v>
          </cell>
          <cell r="F40" t="str">
            <v>Rmt</v>
          </cell>
          <cell r="G40">
            <v>0</v>
          </cell>
          <cell r="H40">
            <v>5119</v>
          </cell>
        </row>
        <row r="41">
          <cell r="B41" t="str">
            <v>CI450LA</v>
          </cell>
          <cell r="C41" t="str">
            <v>CI</v>
          </cell>
          <cell r="D41">
            <v>450</v>
          </cell>
          <cell r="E41" t="str">
            <v>LA</v>
          </cell>
          <cell r="F41" t="str">
            <v>Rmt</v>
          </cell>
          <cell r="G41">
            <v>0</v>
          </cell>
          <cell r="H41">
            <v>6194</v>
          </cell>
        </row>
        <row r="42">
          <cell r="B42" t="str">
            <v>CI500LA</v>
          </cell>
          <cell r="C42" t="str">
            <v>CI</v>
          </cell>
          <cell r="D42">
            <v>500</v>
          </cell>
          <cell r="E42" t="str">
            <v>LA</v>
          </cell>
          <cell r="F42" t="str">
            <v>Rmt</v>
          </cell>
          <cell r="G42">
            <v>0</v>
          </cell>
          <cell r="H42">
            <v>7324</v>
          </cell>
        </row>
        <row r="43">
          <cell r="B43" t="str">
            <v>CI600LA</v>
          </cell>
          <cell r="C43" t="str">
            <v>CI</v>
          </cell>
          <cell r="D43">
            <v>600</v>
          </cell>
          <cell r="E43" t="str">
            <v>LA</v>
          </cell>
          <cell r="F43" t="str">
            <v>Rmt</v>
          </cell>
          <cell r="G43">
            <v>0</v>
          </cell>
          <cell r="H43">
            <v>9687</v>
          </cell>
        </row>
        <row r="44">
          <cell r="B44" t="str">
            <v>CI700LA</v>
          </cell>
          <cell r="C44" t="str">
            <v>CI</v>
          </cell>
          <cell r="D44">
            <v>700</v>
          </cell>
          <cell r="E44" t="str">
            <v>LA</v>
          </cell>
          <cell r="F44" t="str">
            <v>Rmt</v>
          </cell>
          <cell r="G44">
            <v>0</v>
          </cell>
          <cell r="H44">
            <v>12745</v>
          </cell>
        </row>
        <row r="45">
          <cell r="B45" t="str">
            <v>CI750LA</v>
          </cell>
          <cell r="C45" t="str">
            <v>CI</v>
          </cell>
          <cell r="D45">
            <v>750</v>
          </cell>
          <cell r="E45" t="str">
            <v>LA</v>
          </cell>
          <cell r="F45" t="str">
            <v>Rmt</v>
          </cell>
          <cell r="G45">
            <v>0</v>
          </cell>
          <cell r="H45">
            <v>14274</v>
          </cell>
        </row>
        <row r="46">
          <cell r="B46" t="str">
            <v>CI800LA</v>
          </cell>
          <cell r="C46" t="str">
            <v>CI</v>
          </cell>
          <cell r="D46">
            <v>800</v>
          </cell>
          <cell r="E46" t="str">
            <v>LA</v>
          </cell>
          <cell r="F46" t="str">
            <v>Rmt</v>
          </cell>
          <cell r="G46">
            <v>0</v>
          </cell>
          <cell r="H46">
            <v>15979</v>
          </cell>
        </row>
        <row r="47">
          <cell r="B47" t="str">
            <v>CI900LA</v>
          </cell>
          <cell r="C47" t="str">
            <v>CI</v>
          </cell>
          <cell r="D47">
            <v>900</v>
          </cell>
          <cell r="E47" t="str">
            <v>LA</v>
          </cell>
          <cell r="F47" t="str">
            <v>Rmt</v>
          </cell>
          <cell r="G47">
            <v>0</v>
          </cell>
          <cell r="H47">
            <v>19471</v>
          </cell>
        </row>
        <row r="48">
          <cell r="B48" t="str">
            <v>CI1000LA</v>
          </cell>
          <cell r="C48" t="str">
            <v>CI</v>
          </cell>
          <cell r="D48">
            <v>1000</v>
          </cell>
          <cell r="E48" t="str">
            <v>LA</v>
          </cell>
          <cell r="F48" t="str">
            <v>Rmt</v>
          </cell>
          <cell r="G48">
            <v>0</v>
          </cell>
          <cell r="H48">
            <v>23392</v>
          </cell>
        </row>
        <row r="49">
          <cell r="B49" t="str">
            <v>CI80A</v>
          </cell>
          <cell r="C49" t="str">
            <v>CI</v>
          </cell>
          <cell r="D49">
            <v>80</v>
          </cell>
          <cell r="E49" t="str">
            <v>A</v>
          </cell>
          <cell r="F49" t="str">
            <v>Rmt</v>
          </cell>
          <cell r="G49">
            <v>0</v>
          </cell>
          <cell r="H49">
            <v>756</v>
          </cell>
        </row>
        <row r="50">
          <cell r="B50" t="str">
            <v>CI100A</v>
          </cell>
          <cell r="C50" t="str">
            <v>CI</v>
          </cell>
          <cell r="D50">
            <v>100</v>
          </cell>
          <cell r="E50" t="str">
            <v>A</v>
          </cell>
          <cell r="F50" t="str">
            <v>Rmt</v>
          </cell>
          <cell r="G50">
            <v>0</v>
          </cell>
          <cell r="H50">
            <v>932</v>
          </cell>
        </row>
        <row r="51">
          <cell r="B51" t="str">
            <v>CI125A</v>
          </cell>
          <cell r="C51" t="str">
            <v>CI</v>
          </cell>
          <cell r="D51">
            <v>125</v>
          </cell>
          <cell r="E51" t="str">
            <v>A</v>
          </cell>
          <cell r="F51" t="str">
            <v>Rmt</v>
          </cell>
          <cell r="G51">
            <v>0</v>
          </cell>
          <cell r="H51">
            <v>1168</v>
          </cell>
        </row>
        <row r="52">
          <cell r="B52" t="str">
            <v>CI150A</v>
          </cell>
          <cell r="C52" t="str">
            <v>CI</v>
          </cell>
          <cell r="D52">
            <v>150</v>
          </cell>
          <cell r="E52" t="str">
            <v>A</v>
          </cell>
          <cell r="F52" t="str">
            <v>Rmt</v>
          </cell>
          <cell r="G52">
            <v>0</v>
          </cell>
          <cell r="H52">
            <v>1420</v>
          </cell>
        </row>
        <row r="53">
          <cell r="B53" t="str">
            <v>CI200A</v>
          </cell>
          <cell r="C53" t="str">
            <v>CI</v>
          </cell>
          <cell r="D53">
            <v>200</v>
          </cell>
          <cell r="E53" t="str">
            <v>A</v>
          </cell>
          <cell r="F53" t="str">
            <v>Rmt</v>
          </cell>
          <cell r="G53">
            <v>0</v>
          </cell>
          <cell r="H53">
            <v>2055</v>
          </cell>
        </row>
        <row r="54">
          <cell r="B54" t="str">
            <v>CI250A</v>
          </cell>
          <cell r="C54" t="str">
            <v>CI</v>
          </cell>
          <cell r="D54">
            <v>250</v>
          </cell>
          <cell r="E54" t="str">
            <v>A</v>
          </cell>
          <cell r="F54" t="str">
            <v>Rmt</v>
          </cell>
          <cell r="G54">
            <v>0</v>
          </cell>
          <cell r="H54">
            <v>2778</v>
          </cell>
        </row>
        <row r="55">
          <cell r="B55" t="str">
            <v>CI300A</v>
          </cell>
          <cell r="C55" t="str">
            <v>CI</v>
          </cell>
          <cell r="D55">
            <v>300</v>
          </cell>
          <cell r="E55" t="str">
            <v>A</v>
          </cell>
          <cell r="F55" t="str">
            <v>Rmt</v>
          </cell>
          <cell r="G55">
            <v>0</v>
          </cell>
          <cell r="H55">
            <v>3597</v>
          </cell>
        </row>
        <row r="56">
          <cell r="B56" t="str">
            <v>CI350A</v>
          </cell>
          <cell r="C56" t="str">
            <v>CI</v>
          </cell>
          <cell r="D56">
            <v>350</v>
          </cell>
          <cell r="E56" t="str">
            <v>A</v>
          </cell>
          <cell r="F56" t="str">
            <v>Rmt</v>
          </cell>
          <cell r="G56">
            <v>0</v>
          </cell>
          <cell r="H56">
            <v>4562</v>
          </cell>
        </row>
        <row r="57">
          <cell r="B57" t="str">
            <v>CI400A</v>
          </cell>
          <cell r="C57" t="str">
            <v>CI</v>
          </cell>
          <cell r="D57">
            <v>400</v>
          </cell>
          <cell r="E57" t="str">
            <v>A</v>
          </cell>
          <cell r="F57" t="str">
            <v>Rmt</v>
          </cell>
          <cell r="G57">
            <v>0</v>
          </cell>
          <cell r="H57">
            <v>5595</v>
          </cell>
        </row>
        <row r="58">
          <cell r="B58" t="str">
            <v>CI450A</v>
          </cell>
          <cell r="C58" t="str">
            <v>CI</v>
          </cell>
          <cell r="D58">
            <v>450</v>
          </cell>
          <cell r="E58" t="str">
            <v>A</v>
          </cell>
          <cell r="F58" t="str">
            <v>Rmt</v>
          </cell>
          <cell r="G58">
            <v>0</v>
          </cell>
          <cell r="H58">
            <v>6805</v>
          </cell>
        </row>
        <row r="59">
          <cell r="B59" t="str">
            <v>CI500A</v>
          </cell>
          <cell r="C59" t="str">
            <v>CI</v>
          </cell>
          <cell r="D59">
            <v>500</v>
          </cell>
          <cell r="E59" t="str">
            <v>A</v>
          </cell>
          <cell r="F59" t="str">
            <v>Rmt</v>
          </cell>
          <cell r="G59">
            <v>0</v>
          </cell>
          <cell r="H59">
            <v>7977</v>
          </cell>
        </row>
        <row r="60">
          <cell r="B60" t="str">
            <v>CI600A</v>
          </cell>
          <cell r="C60" t="str">
            <v>CI</v>
          </cell>
          <cell r="D60">
            <v>600</v>
          </cell>
          <cell r="E60" t="str">
            <v>A</v>
          </cell>
          <cell r="F60" t="str">
            <v>Rmt</v>
          </cell>
          <cell r="G60">
            <v>0</v>
          </cell>
          <cell r="H60">
            <v>10575</v>
          </cell>
        </row>
        <row r="61">
          <cell r="B61" t="str">
            <v>CI700A</v>
          </cell>
          <cell r="C61" t="str">
            <v>CI</v>
          </cell>
          <cell r="D61">
            <v>700</v>
          </cell>
          <cell r="E61" t="str">
            <v>A</v>
          </cell>
          <cell r="F61" t="str">
            <v>Rmt</v>
          </cell>
          <cell r="G61">
            <v>0</v>
          </cell>
          <cell r="H61">
            <v>13924</v>
          </cell>
        </row>
        <row r="62">
          <cell r="B62" t="str">
            <v>CI750A</v>
          </cell>
          <cell r="C62" t="str">
            <v>CI</v>
          </cell>
          <cell r="D62">
            <v>750</v>
          </cell>
          <cell r="E62" t="str">
            <v>A</v>
          </cell>
          <cell r="F62" t="str">
            <v>Rmt</v>
          </cell>
          <cell r="G62">
            <v>0</v>
          </cell>
          <cell r="H62">
            <v>15606</v>
          </cell>
        </row>
        <row r="63">
          <cell r="B63" t="str">
            <v>CI800A</v>
          </cell>
          <cell r="C63" t="str">
            <v>CI</v>
          </cell>
          <cell r="D63">
            <v>800</v>
          </cell>
          <cell r="E63" t="str">
            <v>A</v>
          </cell>
          <cell r="F63" t="str">
            <v>Rmt</v>
          </cell>
          <cell r="G63">
            <v>0</v>
          </cell>
          <cell r="H63">
            <v>17409</v>
          </cell>
        </row>
        <row r="64">
          <cell r="B64" t="str">
            <v>CI900A</v>
          </cell>
          <cell r="C64" t="str">
            <v>CI</v>
          </cell>
          <cell r="D64">
            <v>900</v>
          </cell>
          <cell r="E64" t="str">
            <v>A</v>
          </cell>
          <cell r="F64" t="str">
            <v>Rmt</v>
          </cell>
          <cell r="G64">
            <v>0</v>
          </cell>
          <cell r="H64">
            <v>24223</v>
          </cell>
        </row>
        <row r="65">
          <cell r="B65" t="str">
            <v>CI1000A</v>
          </cell>
          <cell r="C65" t="str">
            <v>CI</v>
          </cell>
          <cell r="D65">
            <v>1000</v>
          </cell>
          <cell r="E65" t="str">
            <v>A</v>
          </cell>
          <cell r="F65" t="str">
            <v>Rmt</v>
          </cell>
          <cell r="G65">
            <v>0</v>
          </cell>
          <cell r="H65">
            <v>25553</v>
          </cell>
        </row>
        <row r="66">
          <cell r="B66" t="str">
            <v>CI80B</v>
          </cell>
          <cell r="C66" t="str">
            <v>CI</v>
          </cell>
          <cell r="D66">
            <v>80</v>
          </cell>
          <cell r="E66" t="str">
            <v>B</v>
          </cell>
          <cell r="F66" t="str">
            <v>Rmt</v>
          </cell>
          <cell r="G66">
            <v>0</v>
          </cell>
          <cell r="H66">
            <v>811</v>
          </cell>
        </row>
        <row r="67">
          <cell r="B67" t="str">
            <v>CI100B</v>
          </cell>
          <cell r="C67" t="str">
            <v>CI</v>
          </cell>
          <cell r="D67">
            <v>100</v>
          </cell>
          <cell r="E67" t="str">
            <v>B</v>
          </cell>
          <cell r="F67" t="str">
            <v>Rmt</v>
          </cell>
          <cell r="G67">
            <v>0</v>
          </cell>
          <cell r="H67">
            <v>994</v>
          </cell>
        </row>
        <row r="68">
          <cell r="B68" t="str">
            <v>CI125B</v>
          </cell>
          <cell r="C68" t="str">
            <v>CI</v>
          </cell>
          <cell r="D68">
            <v>125</v>
          </cell>
          <cell r="E68" t="str">
            <v>B</v>
          </cell>
          <cell r="F68" t="str">
            <v>Rmt</v>
          </cell>
          <cell r="G68">
            <v>0</v>
          </cell>
          <cell r="H68">
            <v>1258</v>
          </cell>
        </row>
        <row r="69">
          <cell r="B69" t="str">
            <v>CI150B</v>
          </cell>
          <cell r="C69" t="str">
            <v>CI</v>
          </cell>
          <cell r="D69">
            <v>150</v>
          </cell>
          <cell r="E69" t="str">
            <v>B</v>
          </cell>
          <cell r="F69" t="str">
            <v>Rmt</v>
          </cell>
          <cell r="G69">
            <v>0</v>
          </cell>
          <cell r="H69">
            <v>1530</v>
          </cell>
        </row>
        <row r="70">
          <cell r="B70" t="str">
            <v>CI200B</v>
          </cell>
          <cell r="C70" t="str">
            <v>CI</v>
          </cell>
          <cell r="D70">
            <v>200</v>
          </cell>
          <cell r="E70" t="str">
            <v>B</v>
          </cell>
          <cell r="F70" t="str">
            <v>Rmt</v>
          </cell>
          <cell r="G70">
            <v>0</v>
          </cell>
          <cell r="H70">
            <v>2222</v>
          </cell>
        </row>
        <row r="71">
          <cell r="B71" t="str">
            <v>CI250B</v>
          </cell>
          <cell r="C71" t="str">
            <v>CI</v>
          </cell>
          <cell r="D71">
            <v>250</v>
          </cell>
          <cell r="E71" t="str">
            <v>B</v>
          </cell>
          <cell r="F71" t="str">
            <v>Rmt</v>
          </cell>
          <cell r="G71">
            <v>0</v>
          </cell>
          <cell r="H71">
            <v>3005</v>
          </cell>
        </row>
        <row r="72">
          <cell r="B72" t="str">
            <v>CI300B</v>
          </cell>
          <cell r="C72" t="str">
            <v>CI</v>
          </cell>
          <cell r="D72">
            <v>300</v>
          </cell>
          <cell r="E72" t="str">
            <v>B</v>
          </cell>
          <cell r="F72" t="str">
            <v>Rmt</v>
          </cell>
          <cell r="G72">
            <v>0</v>
          </cell>
          <cell r="H72">
            <v>3896</v>
          </cell>
        </row>
        <row r="73">
          <cell r="B73" t="str">
            <v>CI350B</v>
          </cell>
          <cell r="C73" t="str">
            <v>CI</v>
          </cell>
          <cell r="D73">
            <v>350</v>
          </cell>
          <cell r="E73" t="str">
            <v>B</v>
          </cell>
          <cell r="F73" t="str">
            <v>Rmt</v>
          </cell>
          <cell r="G73">
            <v>0</v>
          </cell>
          <cell r="H73">
            <v>4948</v>
          </cell>
        </row>
        <row r="74">
          <cell r="B74" t="str">
            <v>CI400B</v>
          </cell>
          <cell r="C74" t="str">
            <v>CI</v>
          </cell>
          <cell r="D74">
            <v>400</v>
          </cell>
          <cell r="E74" t="str">
            <v>B</v>
          </cell>
          <cell r="F74" t="str">
            <v>Rmt</v>
          </cell>
          <cell r="G74">
            <v>0</v>
          </cell>
          <cell r="H74">
            <v>6039</v>
          </cell>
        </row>
        <row r="75">
          <cell r="B75" t="str">
            <v>CI450B</v>
          </cell>
          <cell r="C75" t="str">
            <v>CI</v>
          </cell>
          <cell r="D75">
            <v>450</v>
          </cell>
          <cell r="E75" t="str">
            <v>B</v>
          </cell>
          <cell r="F75" t="str">
            <v>Rmt</v>
          </cell>
          <cell r="G75">
            <v>0</v>
          </cell>
          <cell r="H75">
            <v>7340</v>
          </cell>
        </row>
        <row r="76">
          <cell r="B76" t="str">
            <v>CI500B</v>
          </cell>
          <cell r="C76" t="str">
            <v>CI</v>
          </cell>
          <cell r="D76">
            <v>500</v>
          </cell>
          <cell r="E76" t="str">
            <v>B</v>
          </cell>
          <cell r="F76" t="str">
            <v>Rmt</v>
          </cell>
          <cell r="G76">
            <v>0</v>
          </cell>
          <cell r="H76">
            <v>8632</v>
          </cell>
        </row>
        <row r="77">
          <cell r="B77" t="str">
            <v>CI600B</v>
          </cell>
          <cell r="C77" t="str">
            <v>CI</v>
          </cell>
          <cell r="D77">
            <v>600</v>
          </cell>
          <cell r="E77" t="str">
            <v>B</v>
          </cell>
          <cell r="F77" t="str">
            <v>Rmt</v>
          </cell>
          <cell r="G77">
            <v>0</v>
          </cell>
          <cell r="H77">
            <v>11455</v>
          </cell>
        </row>
        <row r="78">
          <cell r="B78" t="str">
            <v>CI700B</v>
          </cell>
          <cell r="C78" t="str">
            <v>CI</v>
          </cell>
          <cell r="D78">
            <v>700</v>
          </cell>
          <cell r="E78" t="str">
            <v>B</v>
          </cell>
          <cell r="F78" t="str">
            <v>Rmt</v>
          </cell>
          <cell r="G78">
            <v>0</v>
          </cell>
          <cell r="H78">
            <v>15043</v>
          </cell>
        </row>
        <row r="79">
          <cell r="B79" t="str">
            <v>CI750B</v>
          </cell>
          <cell r="C79" t="str">
            <v>CI</v>
          </cell>
          <cell r="D79">
            <v>750</v>
          </cell>
          <cell r="E79" t="str">
            <v>B</v>
          </cell>
          <cell r="F79" t="str">
            <v>Rmt</v>
          </cell>
          <cell r="G79">
            <v>0</v>
          </cell>
          <cell r="H79">
            <v>16930</v>
          </cell>
        </row>
        <row r="80">
          <cell r="B80" t="str">
            <v>CI800B</v>
          </cell>
          <cell r="C80" t="str">
            <v>CI</v>
          </cell>
          <cell r="D80">
            <v>800</v>
          </cell>
          <cell r="E80" t="str">
            <v>B</v>
          </cell>
          <cell r="F80" t="str">
            <v>Rmt</v>
          </cell>
          <cell r="G80">
            <v>0</v>
          </cell>
          <cell r="H80">
            <v>18832</v>
          </cell>
        </row>
        <row r="81">
          <cell r="B81" t="str">
            <v>CI900B</v>
          </cell>
          <cell r="C81" t="str">
            <v>CI</v>
          </cell>
          <cell r="D81">
            <v>900</v>
          </cell>
          <cell r="E81" t="str">
            <v>B</v>
          </cell>
          <cell r="F81" t="str">
            <v>Rmt</v>
          </cell>
          <cell r="G81">
            <v>0</v>
          </cell>
          <cell r="H81">
            <v>23019</v>
          </cell>
        </row>
        <row r="82">
          <cell r="B82" t="str">
            <v>CI1000B</v>
          </cell>
          <cell r="C82" t="str">
            <v>CI</v>
          </cell>
          <cell r="D82">
            <v>1000</v>
          </cell>
          <cell r="E82" t="str">
            <v>B</v>
          </cell>
          <cell r="F82" t="str">
            <v>Rmt</v>
          </cell>
          <cell r="G82">
            <v>0</v>
          </cell>
          <cell r="H82">
            <v>27617</v>
          </cell>
        </row>
        <row r="83">
          <cell r="B83" t="str">
            <v>GRP3503 bar</v>
          </cell>
          <cell r="C83" t="str">
            <v>GRP</v>
          </cell>
          <cell r="D83">
            <v>350</v>
          </cell>
          <cell r="E83" t="str">
            <v>3 bar</v>
          </cell>
          <cell r="F83" t="str">
            <v>Rmt</v>
          </cell>
          <cell r="G83">
            <v>2251</v>
          </cell>
          <cell r="H83">
            <v>2664</v>
          </cell>
        </row>
        <row r="84">
          <cell r="B84" t="str">
            <v>GRP4003 bar</v>
          </cell>
          <cell r="C84" t="str">
            <v>GRP</v>
          </cell>
          <cell r="D84">
            <v>400</v>
          </cell>
          <cell r="E84" t="str">
            <v>3 bar</v>
          </cell>
          <cell r="F84" t="str">
            <v>Rmt</v>
          </cell>
          <cell r="G84">
            <v>2507</v>
          </cell>
          <cell r="H84">
            <v>2967</v>
          </cell>
        </row>
        <row r="85">
          <cell r="B85" t="str">
            <v>GRP4503 bar</v>
          </cell>
          <cell r="C85" t="str">
            <v>GRP</v>
          </cell>
          <cell r="D85">
            <v>450</v>
          </cell>
          <cell r="E85" t="str">
            <v>3 bar</v>
          </cell>
          <cell r="F85" t="str">
            <v>Rmt</v>
          </cell>
          <cell r="G85">
            <v>2941</v>
          </cell>
          <cell r="H85">
            <v>3481</v>
          </cell>
        </row>
        <row r="86">
          <cell r="B86" t="str">
            <v>GRP5003 bar</v>
          </cell>
          <cell r="C86" t="str">
            <v>GRP</v>
          </cell>
          <cell r="D86">
            <v>500</v>
          </cell>
          <cell r="E86" t="str">
            <v>3 bar</v>
          </cell>
          <cell r="F86" t="str">
            <v>Rmt</v>
          </cell>
          <cell r="G86">
            <v>3349</v>
          </cell>
          <cell r="H86">
            <v>3964</v>
          </cell>
        </row>
        <row r="87">
          <cell r="B87" t="str">
            <v>GRP6003 bar</v>
          </cell>
          <cell r="C87" t="str">
            <v>GRP</v>
          </cell>
          <cell r="D87">
            <v>600</v>
          </cell>
          <cell r="E87" t="str">
            <v>3 bar</v>
          </cell>
          <cell r="F87" t="str">
            <v>Rmt</v>
          </cell>
          <cell r="G87">
            <v>4257</v>
          </cell>
          <cell r="H87">
            <v>5038</v>
          </cell>
        </row>
        <row r="88">
          <cell r="B88" t="str">
            <v>GRP7003 bar</v>
          </cell>
          <cell r="C88" t="str">
            <v>GRP</v>
          </cell>
          <cell r="D88">
            <v>700</v>
          </cell>
          <cell r="E88" t="str">
            <v>3 bar</v>
          </cell>
          <cell r="F88" t="str">
            <v>Rmt</v>
          </cell>
          <cell r="G88">
            <v>5388</v>
          </cell>
          <cell r="H88">
            <v>6377</v>
          </cell>
        </row>
        <row r="89">
          <cell r="B89" t="str">
            <v>GRP8003 bar</v>
          </cell>
          <cell r="C89" t="str">
            <v>GRP</v>
          </cell>
          <cell r="D89">
            <v>800</v>
          </cell>
          <cell r="E89" t="str">
            <v>3 bar</v>
          </cell>
          <cell r="F89" t="str">
            <v>Rmt</v>
          </cell>
          <cell r="G89">
            <v>6595</v>
          </cell>
          <cell r="H89">
            <v>7806</v>
          </cell>
        </row>
        <row r="90">
          <cell r="B90" t="str">
            <v>GRP9003 bar</v>
          </cell>
          <cell r="C90" t="str">
            <v>GRP</v>
          </cell>
          <cell r="D90">
            <v>900</v>
          </cell>
          <cell r="E90" t="str">
            <v>3 bar</v>
          </cell>
          <cell r="F90" t="str">
            <v>Rmt</v>
          </cell>
          <cell r="G90">
            <v>8245</v>
          </cell>
          <cell r="H90">
            <v>9758</v>
          </cell>
        </row>
        <row r="91">
          <cell r="B91" t="str">
            <v>GRP10003 bar</v>
          </cell>
          <cell r="C91" t="str">
            <v>GRP</v>
          </cell>
          <cell r="D91">
            <v>1000</v>
          </cell>
          <cell r="E91" t="str">
            <v>3 bar</v>
          </cell>
          <cell r="F91" t="str">
            <v>Rmt</v>
          </cell>
          <cell r="G91">
            <v>9881</v>
          </cell>
          <cell r="H91">
            <v>11695</v>
          </cell>
        </row>
        <row r="92">
          <cell r="B92" t="str">
            <v>GRP3506 bar</v>
          </cell>
          <cell r="C92" t="str">
            <v>GRP</v>
          </cell>
          <cell r="D92">
            <v>350</v>
          </cell>
          <cell r="E92" t="str">
            <v>6 bar</v>
          </cell>
          <cell r="F92" t="str">
            <v>Rmt</v>
          </cell>
          <cell r="G92">
            <v>2282</v>
          </cell>
          <cell r="H92">
            <v>2701</v>
          </cell>
        </row>
        <row r="93">
          <cell r="B93" t="str">
            <v>GRP4006 bar</v>
          </cell>
          <cell r="C93" t="str">
            <v>GRP</v>
          </cell>
          <cell r="D93">
            <v>400</v>
          </cell>
          <cell r="E93" t="str">
            <v>6 bar</v>
          </cell>
          <cell r="F93" t="str">
            <v>Rmt</v>
          </cell>
          <cell r="G93">
            <v>2618</v>
          </cell>
          <cell r="H93">
            <v>3099</v>
          </cell>
        </row>
        <row r="94">
          <cell r="B94" t="str">
            <v>GRP4506 bar</v>
          </cell>
          <cell r="C94" t="str">
            <v>GRP</v>
          </cell>
          <cell r="D94">
            <v>450</v>
          </cell>
          <cell r="E94" t="str">
            <v>6 bar</v>
          </cell>
          <cell r="F94" t="str">
            <v>Rmt</v>
          </cell>
          <cell r="G94">
            <v>3054</v>
          </cell>
          <cell r="H94">
            <v>3615</v>
          </cell>
        </row>
        <row r="95">
          <cell r="B95" t="str">
            <v>GRP5006 bar</v>
          </cell>
          <cell r="C95" t="str">
            <v>GRP</v>
          </cell>
          <cell r="D95">
            <v>500</v>
          </cell>
          <cell r="E95" t="str">
            <v>6 bar</v>
          </cell>
          <cell r="F95" t="str">
            <v>Rmt</v>
          </cell>
          <cell r="G95">
            <v>3485</v>
          </cell>
          <cell r="H95">
            <v>4125</v>
          </cell>
        </row>
        <row r="96">
          <cell r="B96" t="str">
            <v>GRP6006 bar</v>
          </cell>
          <cell r="C96" t="str">
            <v>GRP</v>
          </cell>
          <cell r="D96">
            <v>600</v>
          </cell>
          <cell r="E96" t="str">
            <v>6 bar</v>
          </cell>
          <cell r="F96" t="str">
            <v>Rmt</v>
          </cell>
          <cell r="G96">
            <v>4433</v>
          </cell>
          <cell r="H96">
            <v>5247</v>
          </cell>
        </row>
        <row r="97">
          <cell r="B97" t="str">
            <v>GRP7006 bar</v>
          </cell>
          <cell r="C97" t="str">
            <v>GRP</v>
          </cell>
          <cell r="D97">
            <v>700</v>
          </cell>
          <cell r="E97" t="str">
            <v>6 bar</v>
          </cell>
          <cell r="F97" t="str">
            <v>Rmt</v>
          </cell>
          <cell r="G97">
            <v>5634</v>
          </cell>
          <cell r="H97">
            <v>6668</v>
          </cell>
        </row>
        <row r="98">
          <cell r="B98" t="str">
            <v>GRP8006 bar</v>
          </cell>
          <cell r="C98" t="str">
            <v>GRP</v>
          </cell>
          <cell r="D98">
            <v>800</v>
          </cell>
          <cell r="E98" t="str">
            <v>6 bar</v>
          </cell>
          <cell r="F98" t="str">
            <v>Rmt</v>
          </cell>
          <cell r="G98">
            <v>6907</v>
          </cell>
          <cell r="H98">
            <v>8175</v>
          </cell>
        </row>
        <row r="99">
          <cell r="B99" t="str">
            <v>GRP9006 bar</v>
          </cell>
          <cell r="C99" t="str">
            <v>GRP</v>
          </cell>
          <cell r="D99">
            <v>900</v>
          </cell>
          <cell r="E99" t="str">
            <v>6 bar</v>
          </cell>
          <cell r="F99" t="str">
            <v>Rmt</v>
          </cell>
          <cell r="G99">
            <v>8595</v>
          </cell>
          <cell r="H99">
            <v>10173</v>
          </cell>
        </row>
        <row r="100">
          <cell r="B100" t="str">
            <v>GRP10006 bar</v>
          </cell>
          <cell r="C100" t="str">
            <v>GRP</v>
          </cell>
          <cell r="D100">
            <v>1000</v>
          </cell>
          <cell r="E100" t="str">
            <v>6 bar</v>
          </cell>
          <cell r="F100" t="str">
            <v>Rmt</v>
          </cell>
          <cell r="G100">
            <v>10336</v>
          </cell>
          <cell r="H100">
            <v>12233</v>
          </cell>
        </row>
        <row r="101">
          <cell r="B101" t="str">
            <v>GRP3509 bar</v>
          </cell>
          <cell r="C101" t="str">
            <v>GRP</v>
          </cell>
          <cell r="D101">
            <v>350</v>
          </cell>
          <cell r="E101" t="str">
            <v>9 bar</v>
          </cell>
          <cell r="F101" t="str">
            <v>Rmt</v>
          </cell>
          <cell r="G101">
            <v>2353</v>
          </cell>
          <cell r="H101">
            <v>2785</v>
          </cell>
        </row>
        <row r="102">
          <cell r="B102" t="str">
            <v>GRP4009 bar</v>
          </cell>
          <cell r="C102" t="str">
            <v>GRP</v>
          </cell>
          <cell r="D102">
            <v>400</v>
          </cell>
          <cell r="E102" t="str">
            <v>9 bar</v>
          </cell>
          <cell r="F102" t="str">
            <v>Rmt</v>
          </cell>
          <cell r="G102">
            <v>2714</v>
          </cell>
          <cell r="H102">
            <v>3212</v>
          </cell>
        </row>
        <row r="103">
          <cell r="B103" t="str">
            <v>GRP4509 bar</v>
          </cell>
          <cell r="C103" t="str">
            <v>GRP</v>
          </cell>
          <cell r="D103">
            <v>450</v>
          </cell>
          <cell r="E103" t="str">
            <v>9 bar</v>
          </cell>
          <cell r="F103" t="str">
            <v>Rmt</v>
          </cell>
          <cell r="G103">
            <v>3221</v>
          </cell>
          <cell r="H103">
            <v>3812</v>
          </cell>
        </row>
        <row r="104">
          <cell r="B104" t="str">
            <v>GRP5009 bar</v>
          </cell>
          <cell r="C104" t="str">
            <v>GRP</v>
          </cell>
          <cell r="D104">
            <v>500</v>
          </cell>
          <cell r="E104" t="str">
            <v>9 bar</v>
          </cell>
          <cell r="F104" t="str">
            <v>Rmt</v>
          </cell>
          <cell r="G104">
            <v>3685</v>
          </cell>
          <cell r="H104">
            <v>4361</v>
          </cell>
        </row>
        <row r="105">
          <cell r="B105" t="str">
            <v>GRP6009 bar</v>
          </cell>
          <cell r="C105" t="str">
            <v>GRP</v>
          </cell>
          <cell r="D105">
            <v>600</v>
          </cell>
          <cell r="E105" t="str">
            <v>9 bar</v>
          </cell>
          <cell r="F105" t="str">
            <v>Rmt</v>
          </cell>
          <cell r="G105">
            <v>4703</v>
          </cell>
          <cell r="H105">
            <v>5566</v>
          </cell>
        </row>
        <row r="106">
          <cell r="B106" t="str">
            <v>GRP7009 bar</v>
          </cell>
          <cell r="C106" t="str">
            <v>GRP</v>
          </cell>
          <cell r="D106">
            <v>700</v>
          </cell>
          <cell r="E106" t="str">
            <v>9 bar</v>
          </cell>
          <cell r="F106" t="str">
            <v>Rmt</v>
          </cell>
          <cell r="G106">
            <v>5986</v>
          </cell>
          <cell r="H106">
            <v>7085</v>
          </cell>
        </row>
        <row r="107">
          <cell r="B107" t="str">
            <v>GRP8009 bar</v>
          </cell>
          <cell r="C107" t="str">
            <v>GRP</v>
          </cell>
          <cell r="D107">
            <v>800</v>
          </cell>
          <cell r="E107" t="str">
            <v>9 bar</v>
          </cell>
          <cell r="F107" t="str">
            <v>Rmt</v>
          </cell>
          <cell r="G107">
            <v>7457</v>
          </cell>
          <cell r="H107">
            <v>8826</v>
          </cell>
        </row>
        <row r="108">
          <cell r="B108" t="str">
            <v>GRP9009 bar</v>
          </cell>
          <cell r="C108" t="str">
            <v>GRP</v>
          </cell>
          <cell r="D108">
            <v>900</v>
          </cell>
          <cell r="E108" t="str">
            <v>9 bar</v>
          </cell>
          <cell r="F108" t="str">
            <v>Rmt</v>
          </cell>
          <cell r="G108">
            <v>9338</v>
          </cell>
          <cell r="H108">
            <v>11052</v>
          </cell>
        </row>
        <row r="109">
          <cell r="B109" t="str">
            <v>GRP10009 bar</v>
          </cell>
          <cell r="C109" t="str">
            <v>GRP</v>
          </cell>
          <cell r="D109">
            <v>1000</v>
          </cell>
          <cell r="E109" t="str">
            <v>9 bar</v>
          </cell>
          <cell r="F109" t="str">
            <v>Rmt</v>
          </cell>
          <cell r="G109">
            <v>11118</v>
          </cell>
          <cell r="H109">
            <v>13159</v>
          </cell>
        </row>
        <row r="110">
          <cell r="B110" t="str">
            <v>GRP35012 bar</v>
          </cell>
          <cell r="C110" t="str">
            <v>GRP</v>
          </cell>
          <cell r="D110">
            <v>350</v>
          </cell>
          <cell r="E110" t="str">
            <v>12 bar</v>
          </cell>
          <cell r="F110" t="str">
            <v>Rmt</v>
          </cell>
          <cell r="G110">
            <v>2418</v>
          </cell>
          <cell r="H110">
            <v>2862</v>
          </cell>
        </row>
        <row r="111">
          <cell r="B111" t="str">
            <v>GRP40012 bar</v>
          </cell>
          <cell r="C111" t="str">
            <v>GRP</v>
          </cell>
          <cell r="D111">
            <v>400</v>
          </cell>
          <cell r="E111" t="str">
            <v>12 bar</v>
          </cell>
          <cell r="F111" t="str">
            <v>Rmt</v>
          </cell>
          <cell r="G111">
            <v>2841</v>
          </cell>
          <cell r="H111">
            <v>3362</v>
          </cell>
        </row>
        <row r="112">
          <cell r="B112" t="str">
            <v>GRP45012 bar</v>
          </cell>
          <cell r="C112" t="str">
            <v>GRP</v>
          </cell>
          <cell r="D112">
            <v>450</v>
          </cell>
          <cell r="E112" t="str">
            <v>12 bar</v>
          </cell>
          <cell r="F112" t="str">
            <v>Rmt</v>
          </cell>
          <cell r="G112">
            <v>3380</v>
          </cell>
          <cell r="H112">
            <v>4000</v>
          </cell>
        </row>
        <row r="113">
          <cell r="B113" t="str">
            <v>GRP50012 bar</v>
          </cell>
          <cell r="C113" t="str">
            <v>GRP</v>
          </cell>
          <cell r="D113">
            <v>500</v>
          </cell>
          <cell r="E113" t="str">
            <v>12 bar</v>
          </cell>
          <cell r="F113" t="str">
            <v>Rmt</v>
          </cell>
          <cell r="G113">
            <v>3915</v>
          </cell>
          <cell r="H113">
            <v>4634</v>
          </cell>
        </row>
        <row r="114">
          <cell r="B114" t="str">
            <v>GRP60012 bar</v>
          </cell>
          <cell r="C114" t="str">
            <v>GRP</v>
          </cell>
          <cell r="D114">
            <v>600</v>
          </cell>
          <cell r="E114" t="str">
            <v>12 bar</v>
          </cell>
          <cell r="F114" t="str">
            <v>Rmt</v>
          </cell>
          <cell r="G114">
            <v>5182</v>
          </cell>
          <cell r="H114">
            <v>6133</v>
          </cell>
        </row>
        <row r="115">
          <cell r="B115" t="str">
            <v>GRP70012 bar</v>
          </cell>
          <cell r="C115" t="str">
            <v>GRP</v>
          </cell>
          <cell r="D115">
            <v>700</v>
          </cell>
          <cell r="E115" t="str">
            <v>12 bar</v>
          </cell>
          <cell r="F115" t="str">
            <v>Rmt</v>
          </cell>
          <cell r="G115">
            <v>6529</v>
          </cell>
          <cell r="H115">
            <v>7727</v>
          </cell>
        </row>
        <row r="116">
          <cell r="B116" t="str">
            <v>GRP80012 bar</v>
          </cell>
          <cell r="C116" t="str">
            <v>GRP</v>
          </cell>
          <cell r="D116">
            <v>800</v>
          </cell>
          <cell r="E116" t="str">
            <v>12 bar</v>
          </cell>
          <cell r="F116" t="str">
            <v>Rmt</v>
          </cell>
          <cell r="G116">
            <v>8112</v>
          </cell>
          <cell r="H116">
            <v>9601</v>
          </cell>
        </row>
        <row r="117">
          <cell r="B117" t="str">
            <v>GRP90012 bar</v>
          </cell>
          <cell r="C117" t="str">
            <v>GRP</v>
          </cell>
          <cell r="D117">
            <v>900</v>
          </cell>
          <cell r="E117" t="str">
            <v>12 bar</v>
          </cell>
          <cell r="F117" t="str">
            <v>Rmt</v>
          </cell>
          <cell r="G117">
            <v>10128</v>
          </cell>
          <cell r="H117">
            <v>11987</v>
          </cell>
        </row>
        <row r="118">
          <cell r="B118" t="str">
            <v>GRP100012 bar</v>
          </cell>
          <cell r="C118" t="str">
            <v>GRP</v>
          </cell>
          <cell r="D118">
            <v>1000</v>
          </cell>
          <cell r="E118" t="str">
            <v>12 bar</v>
          </cell>
          <cell r="F118" t="str">
            <v>Rmt</v>
          </cell>
          <cell r="G118">
            <v>12125</v>
          </cell>
          <cell r="H118">
            <v>14351</v>
          </cell>
        </row>
        <row r="119">
          <cell r="B119" t="str">
            <v>GRP35015 bar</v>
          </cell>
          <cell r="C119" t="str">
            <v>GRP</v>
          </cell>
          <cell r="D119">
            <v>350</v>
          </cell>
          <cell r="E119" t="str">
            <v>15 bar</v>
          </cell>
          <cell r="F119" t="str">
            <v>Rmt</v>
          </cell>
          <cell r="G119">
            <v>2530</v>
          </cell>
          <cell r="H119">
            <v>2994</v>
          </cell>
        </row>
        <row r="120">
          <cell r="B120" t="str">
            <v>GRP40015 bar</v>
          </cell>
          <cell r="C120" t="str">
            <v>GRP</v>
          </cell>
          <cell r="D120">
            <v>400</v>
          </cell>
          <cell r="E120" t="str">
            <v>15 bar</v>
          </cell>
          <cell r="F120" t="str">
            <v>Rmt</v>
          </cell>
          <cell r="G120">
            <v>2953</v>
          </cell>
          <cell r="H120">
            <v>3495</v>
          </cell>
        </row>
        <row r="121">
          <cell r="B121" t="str">
            <v>GRP45015 bar</v>
          </cell>
          <cell r="C121" t="str">
            <v>GRP</v>
          </cell>
          <cell r="D121">
            <v>450</v>
          </cell>
          <cell r="E121" t="str">
            <v>15 bar</v>
          </cell>
          <cell r="F121" t="str">
            <v>Rmt</v>
          </cell>
          <cell r="G121">
            <v>3572</v>
          </cell>
          <cell r="H121">
            <v>4228</v>
          </cell>
        </row>
        <row r="122">
          <cell r="B122" t="str">
            <v>GRP50015 bar</v>
          </cell>
          <cell r="C122" t="str">
            <v>GRP</v>
          </cell>
          <cell r="D122">
            <v>500</v>
          </cell>
          <cell r="E122" t="str">
            <v>15 bar</v>
          </cell>
          <cell r="F122" t="str">
            <v>Rmt</v>
          </cell>
          <cell r="G122">
            <v>4139</v>
          </cell>
          <cell r="H122">
            <v>4899</v>
          </cell>
        </row>
        <row r="123">
          <cell r="B123" t="str">
            <v>GRP60015 bar</v>
          </cell>
          <cell r="C123" t="str">
            <v>GRP</v>
          </cell>
          <cell r="D123">
            <v>600</v>
          </cell>
          <cell r="E123" t="str">
            <v>15 bar</v>
          </cell>
          <cell r="F123" t="str">
            <v>Rmt</v>
          </cell>
          <cell r="G123">
            <v>5423</v>
          </cell>
          <cell r="H123">
            <v>6418</v>
          </cell>
        </row>
        <row r="124">
          <cell r="B124" t="str">
            <v>GRP70015 bar</v>
          </cell>
          <cell r="C124" t="str">
            <v>GRP</v>
          </cell>
          <cell r="D124">
            <v>700</v>
          </cell>
          <cell r="E124" t="str">
            <v>15 bar</v>
          </cell>
          <cell r="F124" t="str">
            <v>Rmt</v>
          </cell>
          <cell r="G124">
            <v>7024</v>
          </cell>
          <cell r="H124">
            <v>8313</v>
          </cell>
        </row>
        <row r="125">
          <cell r="B125" t="str">
            <v>GRP80015 bar</v>
          </cell>
          <cell r="C125" t="str">
            <v>GRP</v>
          </cell>
          <cell r="D125">
            <v>800</v>
          </cell>
          <cell r="E125" t="str">
            <v>15 bar</v>
          </cell>
          <cell r="F125" t="str">
            <v>Rmt</v>
          </cell>
          <cell r="G125">
            <v>8759</v>
          </cell>
          <cell r="H125">
            <v>10367</v>
          </cell>
        </row>
        <row r="126">
          <cell r="B126" t="str">
            <v>GRP90015 bar</v>
          </cell>
          <cell r="C126" t="str">
            <v>GRP</v>
          </cell>
          <cell r="D126">
            <v>900</v>
          </cell>
          <cell r="E126" t="str">
            <v>15 bar</v>
          </cell>
          <cell r="F126" t="str">
            <v>Rmt</v>
          </cell>
          <cell r="G126">
            <v>10967</v>
          </cell>
          <cell r="H126">
            <v>12980</v>
          </cell>
        </row>
        <row r="127">
          <cell r="B127" t="str">
            <v>GRP100015 bar</v>
          </cell>
          <cell r="C127" t="str">
            <v>GRP</v>
          </cell>
          <cell r="D127">
            <v>1000</v>
          </cell>
          <cell r="E127" t="str">
            <v>15 bar</v>
          </cell>
          <cell r="F127" t="str">
            <v>Rmt</v>
          </cell>
          <cell r="G127">
            <v>13071</v>
          </cell>
          <cell r="H127">
            <v>15470</v>
          </cell>
        </row>
        <row r="128">
          <cell r="B128" t="str">
            <v>GRPHoop glass</v>
          </cell>
          <cell r="C128" t="str">
            <v>GRP</v>
          </cell>
          <cell r="D128" t="str">
            <v>Hoop glass</v>
          </cell>
          <cell r="E128">
            <v>0</v>
          </cell>
          <cell r="F128">
            <v>0</v>
          </cell>
          <cell r="G128">
            <v>90</v>
          </cell>
          <cell r="H128">
            <v>73.5</v>
          </cell>
        </row>
        <row r="129">
          <cell r="B129" t="str">
            <v>GRPChop glass</v>
          </cell>
          <cell r="C129" t="str">
            <v>GRP</v>
          </cell>
          <cell r="D129" t="str">
            <v>Chop glass</v>
          </cell>
          <cell r="E129">
            <v>0</v>
          </cell>
          <cell r="F129">
            <v>0</v>
          </cell>
          <cell r="G129">
            <v>76</v>
          </cell>
          <cell r="H129">
            <v>102</v>
          </cell>
        </row>
        <row r="130">
          <cell r="B130" t="str">
            <v>GRPResin</v>
          </cell>
          <cell r="C130" t="str">
            <v>GRP</v>
          </cell>
          <cell r="D130" t="str">
            <v>Resin</v>
          </cell>
          <cell r="E130">
            <v>0</v>
          </cell>
          <cell r="F130">
            <v>0</v>
          </cell>
          <cell r="G130">
            <v>78</v>
          </cell>
          <cell r="H130">
            <v>95</v>
          </cell>
        </row>
        <row r="131">
          <cell r="B131" t="str">
            <v>PSC3506 kg/cm2</v>
          </cell>
          <cell r="C131" t="str">
            <v>PSC</v>
          </cell>
          <cell r="D131">
            <v>350</v>
          </cell>
          <cell r="E131" t="str">
            <v>6 kg/cm2</v>
          </cell>
          <cell r="F131" t="str">
            <v>Rmt</v>
          </cell>
          <cell r="G131">
            <v>1667</v>
          </cell>
          <cell r="H131">
            <v>2656</v>
          </cell>
        </row>
        <row r="132">
          <cell r="B132" t="str">
            <v>PSC4006 kg/cm2</v>
          </cell>
          <cell r="C132" t="str">
            <v>PSC</v>
          </cell>
          <cell r="D132">
            <v>400</v>
          </cell>
          <cell r="E132" t="str">
            <v>6 kg/cm2</v>
          </cell>
          <cell r="F132" t="str">
            <v>Rmt</v>
          </cell>
          <cell r="G132">
            <v>1793</v>
          </cell>
          <cell r="H132">
            <v>2857</v>
          </cell>
        </row>
        <row r="133">
          <cell r="B133" t="str">
            <v>PSC4506 kg/cm2</v>
          </cell>
          <cell r="C133" t="str">
            <v>PSC</v>
          </cell>
          <cell r="D133">
            <v>450</v>
          </cell>
          <cell r="E133" t="str">
            <v>6 kg/cm2</v>
          </cell>
          <cell r="F133" t="str">
            <v>Rmt</v>
          </cell>
          <cell r="G133">
            <v>1903</v>
          </cell>
          <cell r="H133">
            <v>3032</v>
          </cell>
        </row>
        <row r="134">
          <cell r="B134" t="str">
            <v>PSC5006 kg/cm2</v>
          </cell>
          <cell r="C134" t="str">
            <v>PSC</v>
          </cell>
          <cell r="D134">
            <v>500</v>
          </cell>
          <cell r="E134" t="str">
            <v>6 kg/cm2</v>
          </cell>
          <cell r="F134" t="str">
            <v>Rmt</v>
          </cell>
          <cell r="G134">
            <v>2061</v>
          </cell>
          <cell r="H134">
            <v>3284</v>
          </cell>
        </row>
        <row r="135">
          <cell r="B135" t="str">
            <v>PSC6006 kg/cm2</v>
          </cell>
          <cell r="C135" t="str">
            <v>PSC</v>
          </cell>
          <cell r="D135">
            <v>600</v>
          </cell>
          <cell r="E135" t="str">
            <v>6 kg/cm2</v>
          </cell>
          <cell r="F135" t="str">
            <v>Rmt</v>
          </cell>
          <cell r="G135">
            <v>2375</v>
          </cell>
          <cell r="H135">
            <v>3784</v>
          </cell>
        </row>
        <row r="136">
          <cell r="B136" t="str">
            <v>PSC7006 kg/cm2</v>
          </cell>
          <cell r="C136" t="str">
            <v>PSC</v>
          </cell>
          <cell r="D136">
            <v>700</v>
          </cell>
          <cell r="E136" t="str">
            <v>6 kg/cm2</v>
          </cell>
          <cell r="F136" t="str">
            <v>Rmt</v>
          </cell>
          <cell r="G136">
            <v>2910</v>
          </cell>
          <cell r="H136">
            <v>4637</v>
          </cell>
        </row>
        <row r="137">
          <cell r="B137" t="str">
            <v>PSC8006 kg/cm2</v>
          </cell>
          <cell r="C137" t="str">
            <v>PSC</v>
          </cell>
          <cell r="D137">
            <v>800</v>
          </cell>
          <cell r="E137" t="str">
            <v>6 kg/cm2</v>
          </cell>
          <cell r="F137" t="str">
            <v>Rmt</v>
          </cell>
          <cell r="G137">
            <v>3445</v>
          </cell>
          <cell r="H137">
            <v>5489</v>
          </cell>
        </row>
        <row r="138">
          <cell r="B138" t="str">
            <v>PSC9006 kg/cm2</v>
          </cell>
          <cell r="C138" t="str">
            <v>PSC</v>
          </cell>
          <cell r="D138">
            <v>900</v>
          </cell>
          <cell r="E138" t="str">
            <v>6 kg/cm2</v>
          </cell>
          <cell r="F138" t="str">
            <v>Rmt</v>
          </cell>
          <cell r="G138">
            <v>3995</v>
          </cell>
          <cell r="H138">
            <v>6365</v>
          </cell>
        </row>
        <row r="139">
          <cell r="B139" t="str">
            <v>PSC10006 kg/cm2</v>
          </cell>
          <cell r="C139" t="str">
            <v>PSC</v>
          </cell>
          <cell r="D139">
            <v>1000</v>
          </cell>
          <cell r="E139" t="str">
            <v>6 kg/cm2</v>
          </cell>
          <cell r="F139" t="str">
            <v>Rmt</v>
          </cell>
          <cell r="G139">
            <v>4688</v>
          </cell>
          <cell r="H139">
            <v>7469</v>
          </cell>
        </row>
        <row r="140">
          <cell r="B140" t="str">
            <v>PSC11006 kg/cm2</v>
          </cell>
          <cell r="C140" t="str">
            <v>PSC</v>
          </cell>
          <cell r="D140">
            <v>1100</v>
          </cell>
          <cell r="E140" t="str">
            <v>6 kg/cm2</v>
          </cell>
          <cell r="F140" t="str">
            <v>Rmt</v>
          </cell>
          <cell r="G140">
            <v>5332</v>
          </cell>
          <cell r="H140">
            <v>8495</v>
          </cell>
        </row>
        <row r="141">
          <cell r="B141" t="str">
            <v>PSC12006 kg/cm2</v>
          </cell>
          <cell r="C141" t="str">
            <v>PSC</v>
          </cell>
          <cell r="D141">
            <v>1200</v>
          </cell>
          <cell r="E141" t="str">
            <v>6 kg/cm2</v>
          </cell>
          <cell r="F141" t="str">
            <v>Rmt</v>
          </cell>
          <cell r="G141">
            <v>5914</v>
          </cell>
          <cell r="H141">
            <v>9423</v>
          </cell>
        </row>
        <row r="142">
          <cell r="B142" t="str">
            <v>PSC13006 kg/cm2</v>
          </cell>
          <cell r="C142" t="str">
            <v>PSC</v>
          </cell>
          <cell r="D142">
            <v>1300</v>
          </cell>
          <cell r="E142" t="str">
            <v>6 kg/cm2</v>
          </cell>
          <cell r="F142" t="str">
            <v>Rmt</v>
          </cell>
          <cell r="G142">
            <v>8030</v>
          </cell>
          <cell r="H142">
            <v>12724</v>
          </cell>
        </row>
        <row r="143">
          <cell r="B143" t="str">
            <v>PSC14006 kg/cm2</v>
          </cell>
          <cell r="C143" t="str">
            <v>PSC</v>
          </cell>
          <cell r="D143">
            <v>1400</v>
          </cell>
          <cell r="E143" t="str">
            <v>6 kg/cm2</v>
          </cell>
          <cell r="F143" t="str">
            <v>Rmt</v>
          </cell>
          <cell r="G143">
            <v>9160</v>
          </cell>
          <cell r="H143">
            <v>14595</v>
          </cell>
        </row>
        <row r="144">
          <cell r="B144" t="str">
            <v>PSC15006 kg/cm2</v>
          </cell>
          <cell r="C144" t="str">
            <v>PSC</v>
          </cell>
          <cell r="D144">
            <v>1500</v>
          </cell>
          <cell r="E144" t="str">
            <v>6 kg/cm2</v>
          </cell>
          <cell r="F144" t="str">
            <v>Rmt</v>
          </cell>
          <cell r="G144">
            <v>10410</v>
          </cell>
          <cell r="H144">
            <v>16586</v>
          </cell>
        </row>
        <row r="145">
          <cell r="B145" t="str">
            <v>PSC16006 kg/cm2</v>
          </cell>
          <cell r="C145" t="str">
            <v>PSC</v>
          </cell>
          <cell r="D145">
            <v>1600</v>
          </cell>
          <cell r="E145" t="str">
            <v>6 kg/cm2</v>
          </cell>
          <cell r="F145" t="str">
            <v>Rmt</v>
          </cell>
          <cell r="G145">
            <v>11660</v>
          </cell>
          <cell r="H145">
            <v>18578</v>
          </cell>
        </row>
        <row r="146">
          <cell r="B146" t="str">
            <v>PSC3508 kg/cm2</v>
          </cell>
          <cell r="C146" t="str">
            <v>PSC</v>
          </cell>
          <cell r="D146">
            <v>350</v>
          </cell>
          <cell r="E146" t="str">
            <v>8 kg/cm2</v>
          </cell>
          <cell r="F146" t="str">
            <v>Rmt</v>
          </cell>
          <cell r="G146">
            <v>1667</v>
          </cell>
          <cell r="H146">
            <v>2656</v>
          </cell>
        </row>
        <row r="147">
          <cell r="B147" t="str">
            <v>PSC4008 kg/cm2</v>
          </cell>
          <cell r="C147" t="str">
            <v>PSC</v>
          </cell>
          <cell r="D147">
            <v>400</v>
          </cell>
          <cell r="E147" t="str">
            <v>8 kg/cm2</v>
          </cell>
          <cell r="F147" t="str">
            <v>Rmt</v>
          </cell>
          <cell r="G147">
            <v>1809</v>
          </cell>
          <cell r="H147">
            <v>2882</v>
          </cell>
        </row>
        <row r="148">
          <cell r="B148" t="str">
            <v>PSC4508 kg/cm2</v>
          </cell>
          <cell r="C148" t="str">
            <v>PSC</v>
          </cell>
          <cell r="D148">
            <v>450</v>
          </cell>
          <cell r="E148" t="str">
            <v>8 kg/cm2</v>
          </cell>
          <cell r="F148" t="str">
            <v>Rmt</v>
          </cell>
          <cell r="G148">
            <v>1919</v>
          </cell>
          <cell r="H148">
            <v>3058</v>
          </cell>
        </row>
        <row r="149">
          <cell r="B149" t="str">
            <v>PSC5008 kg/cm2</v>
          </cell>
          <cell r="C149" t="str">
            <v>PSC</v>
          </cell>
          <cell r="D149">
            <v>500</v>
          </cell>
          <cell r="E149" t="str">
            <v>8 kg/cm2</v>
          </cell>
          <cell r="F149" t="str">
            <v>Rmt</v>
          </cell>
          <cell r="G149">
            <v>2076</v>
          </cell>
          <cell r="H149">
            <v>3308</v>
          </cell>
        </row>
        <row r="150">
          <cell r="B150" t="str">
            <v>PSC6008 kg/cm2</v>
          </cell>
          <cell r="C150" t="str">
            <v>PSC</v>
          </cell>
          <cell r="D150">
            <v>600</v>
          </cell>
          <cell r="E150" t="str">
            <v>8 kg/cm2</v>
          </cell>
          <cell r="F150" t="str">
            <v>Rmt</v>
          </cell>
          <cell r="G150">
            <v>2391</v>
          </cell>
          <cell r="H150">
            <v>3810</v>
          </cell>
        </row>
        <row r="151">
          <cell r="B151" t="str">
            <v>PSC7008 kg/cm2</v>
          </cell>
          <cell r="C151" t="str">
            <v>PSC</v>
          </cell>
          <cell r="D151">
            <v>700</v>
          </cell>
          <cell r="E151" t="str">
            <v>8 kg/cm2</v>
          </cell>
          <cell r="F151" t="str">
            <v>Rmt</v>
          </cell>
          <cell r="G151">
            <v>2926</v>
          </cell>
          <cell r="H151">
            <v>4662</v>
          </cell>
        </row>
        <row r="152">
          <cell r="B152" t="str">
            <v>PSC8008 kg/cm2</v>
          </cell>
          <cell r="C152" t="str">
            <v>PSC</v>
          </cell>
          <cell r="D152">
            <v>800</v>
          </cell>
          <cell r="E152" t="str">
            <v>8 kg/cm2</v>
          </cell>
          <cell r="F152" t="str">
            <v>Rmt</v>
          </cell>
          <cell r="G152">
            <v>3476</v>
          </cell>
          <cell r="H152">
            <v>5538</v>
          </cell>
        </row>
        <row r="153">
          <cell r="B153" t="str">
            <v>PSC9008 kg/cm2</v>
          </cell>
          <cell r="C153" t="str">
            <v>PSC</v>
          </cell>
          <cell r="D153">
            <v>900</v>
          </cell>
          <cell r="E153" t="str">
            <v>8 kg/cm2</v>
          </cell>
          <cell r="F153" t="str">
            <v>Rmt</v>
          </cell>
          <cell r="G153">
            <v>4027</v>
          </cell>
          <cell r="H153">
            <v>6416</v>
          </cell>
        </row>
        <row r="154">
          <cell r="B154" t="str">
            <v>PSC10008 kg/cm2</v>
          </cell>
          <cell r="C154" t="str">
            <v>PSC</v>
          </cell>
          <cell r="D154">
            <v>1000</v>
          </cell>
          <cell r="E154" t="str">
            <v>8 kg/cm2</v>
          </cell>
          <cell r="F154" t="str">
            <v>Rmt</v>
          </cell>
          <cell r="G154">
            <v>4735</v>
          </cell>
          <cell r="H154">
            <v>7544</v>
          </cell>
        </row>
        <row r="155">
          <cell r="B155" t="str">
            <v>PSC11008 kg/cm2</v>
          </cell>
          <cell r="C155" t="str">
            <v>PSC</v>
          </cell>
          <cell r="D155">
            <v>1100</v>
          </cell>
          <cell r="E155" t="str">
            <v>8 kg/cm2</v>
          </cell>
          <cell r="F155" t="str">
            <v>Rmt</v>
          </cell>
          <cell r="G155">
            <v>5411</v>
          </cell>
          <cell r="H155">
            <v>8621</v>
          </cell>
        </row>
        <row r="156">
          <cell r="B156" t="str">
            <v>PSC12008 kg/cm2</v>
          </cell>
          <cell r="C156" t="str">
            <v>PSC</v>
          </cell>
          <cell r="D156">
            <v>1200</v>
          </cell>
          <cell r="E156" t="str">
            <v>8 kg/cm2</v>
          </cell>
          <cell r="F156" t="str">
            <v>Rmt</v>
          </cell>
          <cell r="G156">
            <v>6025</v>
          </cell>
          <cell r="H156">
            <v>9600</v>
          </cell>
        </row>
        <row r="157">
          <cell r="B157" t="str">
            <v>PSC13008 kg/cm2</v>
          </cell>
          <cell r="C157" t="str">
            <v>PSC</v>
          </cell>
          <cell r="D157">
            <v>1300</v>
          </cell>
          <cell r="E157" t="str">
            <v>8 kg/cm2</v>
          </cell>
          <cell r="F157" t="str">
            <v>Rmt</v>
          </cell>
          <cell r="G157">
            <v>8390</v>
          </cell>
          <cell r="H157">
            <v>13368</v>
          </cell>
        </row>
        <row r="158">
          <cell r="B158" t="str">
            <v>PSC14008 kg/cm2</v>
          </cell>
          <cell r="C158" t="str">
            <v>PSC</v>
          </cell>
          <cell r="D158">
            <v>1400</v>
          </cell>
          <cell r="E158" t="str">
            <v>8 kg/cm2</v>
          </cell>
          <cell r="F158" t="str">
            <v>Rmt</v>
          </cell>
          <cell r="G158">
            <v>9590</v>
          </cell>
          <cell r="H158">
            <v>15280</v>
          </cell>
        </row>
        <row r="159">
          <cell r="B159" t="str">
            <v>PSC15008 kg/cm2</v>
          </cell>
          <cell r="C159" t="str">
            <v>PSC</v>
          </cell>
          <cell r="D159">
            <v>1500</v>
          </cell>
          <cell r="E159" t="str">
            <v>8 kg/cm2</v>
          </cell>
          <cell r="F159" t="str">
            <v>Rmt</v>
          </cell>
          <cell r="G159">
            <v>10910</v>
          </cell>
          <cell r="H159">
            <v>17383</v>
          </cell>
        </row>
        <row r="160">
          <cell r="B160" t="str">
            <v>PSC16008 kg/cm2</v>
          </cell>
          <cell r="C160" t="str">
            <v>PSC</v>
          </cell>
          <cell r="D160">
            <v>1600</v>
          </cell>
          <cell r="E160" t="str">
            <v>8 kg/cm2</v>
          </cell>
          <cell r="F160" t="str">
            <v>Rmt</v>
          </cell>
          <cell r="G160">
            <v>12230</v>
          </cell>
          <cell r="H160">
            <v>19486</v>
          </cell>
        </row>
        <row r="161">
          <cell r="B161" t="str">
            <v>PSC35010 kg/cm2</v>
          </cell>
          <cell r="C161" t="str">
            <v>PSC</v>
          </cell>
          <cell r="D161">
            <v>350</v>
          </cell>
          <cell r="E161" t="str">
            <v>10 kg/cm2</v>
          </cell>
          <cell r="F161" t="str">
            <v>Rmt</v>
          </cell>
          <cell r="G161">
            <v>1683</v>
          </cell>
          <cell r="H161">
            <v>2682</v>
          </cell>
        </row>
        <row r="162">
          <cell r="B162" t="str">
            <v>PSC40010 kg/cm2</v>
          </cell>
          <cell r="C162" t="str">
            <v>PSC</v>
          </cell>
          <cell r="D162">
            <v>400</v>
          </cell>
          <cell r="E162" t="str">
            <v>10 kg/cm2</v>
          </cell>
          <cell r="F162" t="str">
            <v>Rmt</v>
          </cell>
          <cell r="G162">
            <v>1825</v>
          </cell>
          <cell r="H162">
            <v>2908</v>
          </cell>
        </row>
        <row r="163">
          <cell r="B163" t="str">
            <v>PSC45010 kg/cm2</v>
          </cell>
          <cell r="C163" t="str">
            <v>PSC</v>
          </cell>
          <cell r="D163">
            <v>450</v>
          </cell>
          <cell r="E163" t="str">
            <v>10 kg/cm2</v>
          </cell>
          <cell r="F163" t="str">
            <v>Rmt</v>
          </cell>
          <cell r="G163">
            <v>1935</v>
          </cell>
          <cell r="H163">
            <v>3083</v>
          </cell>
        </row>
        <row r="164">
          <cell r="B164" t="str">
            <v>PSC50010 kg/cm2</v>
          </cell>
          <cell r="C164" t="str">
            <v>PSC</v>
          </cell>
          <cell r="D164">
            <v>500</v>
          </cell>
          <cell r="E164" t="str">
            <v>10 kg/cm2</v>
          </cell>
          <cell r="F164" t="str">
            <v>Rmt</v>
          </cell>
          <cell r="G164">
            <v>2092</v>
          </cell>
          <cell r="H164">
            <v>3333</v>
          </cell>
        </row>
        <row r="165">
          <cell r="B165" t="str">
            <v>PSC60010 kg/cm2</v>
          </cell>
          <cell r="C165" t="str">
            <v>PSC</v>
          </cell>
          <cell r="D165">
            <v>600</v>
          </cell>
          <cell r="E165" t="str">
            <v>10 kg/cm2</v>
          </cell>
          <cell r="F165" t="str">
            <v>Rmt</v>
          </cell>
          <cell r="G165">
            <v>2422</v>
          </cell>
          <cell r="H165">
            <v>3859</v>
          </cell>
        </row>
        <row r="166">
          <cell r="B166" t="str">
            <v>PSC70010 kg/cm2</v>
          </cell>
          <cell r="C166" t="str">
            <v>PSC</v>
          </cell>
          <cell r="D166">
            <v>700</v>
          </cell>
          <cell r="E166" t="str">
            <v>10 kg/cm2</v>
          </cell>
          <cell r="F166" t="str">
            <v>Rmt</v>
          </cell>
          <cell r="G166">
            <v>2973</v>
          </cell>
          <cell r="H166">
            <v>4737</v>
          </cell>
        </row>
        <row r="167">
          <cell r="B167" t="str">
            <v>PSC80010 kg/cm2</v>
          </cell>
          <cell r="C167" t="str">
            <v>PSC</v>
          </cell>
          <cell r="D167">
            <v>800</v>
          </cell>
          <cell r="E167" t="str">
            <v>10 kg/cm2</v>
          </cell>
          <cell r="F167" t="str">
            <v>Rmt</v>
          </cell>
          <cell r="G167">
            <v>3571</v>
          </cell>
          <cell r="H167">
            <v>5690</v>
          </cell>
        </row>
        <row r="168">
          <cell r="B168" t="str">
            <v>PSC90010 kg/cm2</v>
          </cell>
          <cell r="C168" t="str">
            <v>PSC</v>
          </cell>
          <cell r="D168">
            <v>900</v>
          </cell>
          <cell r="E168" t="str">
            <v>10 kg/cm2</v>
          </cell>
          <cell r="F168" t="str">
            <v>Rmt</v>
          </cell>
          <cell r="G168">
            <v>4121</v>
          </cell>
          <cell r="H168">
            <v>6566</v>
          </cell>
        </row>
        <row r="169">
          <cell r="B169" t="str">
            <v>PSC100010 kg/cm2</v>
          </cell>
          <cell r="C169" t="str">
            <v>PSC</v>
          </cell>
          <cell r="D169">
            <v>1000</v>
          </cell>
          <cell r="E169" t="str">
            <v>10 kg/cm2</v>
          </cell>
          <cell r="F169" t="str">
            <v>Rmt</v>
          </cell>
          <cell r="G169">
            <v>4876</v>
          </cell>
          <cell r="H169">
            <v>7769</v>
          </cell>
        </row>
        <row r="170">
          <cell r="B170" t="str">
            <v>PSC110010 kg/cm2</v>
          </cell>
          <cell r="C170" t="str">
            <v>PSC</v>
          </cell>
          <cell r="D170">
            <v>1100</v>
          </cell>
          <cell r="E170" t="str">
            <v>10 kg/cm2</v>
          </cell>
          <cell r="F170" t="str">
            <v>Rmt</v>
          </cell>
          <cell r="G170">
            <v>5568</v>
          </cell>
          <cell r="H170">
            <v>8871</v>
          </cell>
        </row>
        <row r="171">
          <cell r="B171" t="str">
            <v>PSC120010 kg/cm2</v>
          </cell>
          <cell r="C171" t="str">
            <v>PSC</v>
          </cell>
          <cell r="D171">
            <v>1200</v>
          </cell>
          <cell r="E171" t="str">
            <v>10 kg/cm2</v>
          </cell>
          <cell r="F171" t="str">
            <v>Rmt</v>
          </cell>
          <cell r="G171">
            <v>6229</v>
          </cell>
          <cell r="H171">
            <v>9925</v>
          </cell>
        </row>
        <row r="172">
          <cell r="B172" t="str">
            <v>PSC130010 kg/cm2</v>
          </cell>
          <cell r="C172" t="str">
            <v>PSC</v>
          </cell>
          <cell r="D172">
            <v>1300</v>
          </cell>
          <cell r="E172" t="str">
            <v>10 kg/cm2</v>
          </cell>
          <cell r="F172" t="str">
            <v>Rmt</v>
          </cell>
          <cell r="G172">
            <v>8770</v>
          </cell>
          <cell r="H172">
            <v>13973</v>
          </cell>
        </row>
        <row r="173">
          <cell r="B173" t="str">
            <v>PSC140010 kg/cm2</v>
          </cell>
          <cell r="C173" t="str">
            <v>PSC</v>
          </cell>
          <cell r="D173">
            <v>1400</v>
          </cell>
          <cell r="E173" t="str">
            <v>10 kg/cm2</v>
          </cell>
          <cell r="F173" t="str">
            <v>Rmt</v>
          </cell>
          <cell r="G173">
            <v>10140</v>
          </cell>
          <cell r="H173">
            <v>16156</v>
          </cell>
        </row>
        <row r="174">
          <cell r="B174" t="str">
            <v>PSC150010 kg/cm2</v>
          </cell>
          <cell r="C174" t="str">
            <v>PSC</v>
          </cell>
          <cell r="D174">
            <v>1500</v>
          </cell>
          <cell r="E174" t="str">
            <v>10 kg/cm2</v>
          </cell>
          <cell r="F174" t="str">
            <v>Rmt</v>
          </cell>
          <cell r="G174">
            <v>11420</v>
          </cell>
          <cell r="H174">
            <v>18195</v>
          </cell>
        </row>
        <row r="175">
          <cell r="B175" t="str">
            <v>PSC160010 kg/cm2</v>
          </cell>
          <cell r="C175" t="str">
            <v>PSC</v>
          </cell>
          <cell r="D175">
            <v>1600</v>
          </cell>
          <cell r="E175" t="str">
            <v>10 kg/cm2</v>
          </cell>
          <cell r="F175" t="str">
            <v>Rmt</v>
          </cell>
          <cell r="G175">
            <v>12810</v>
          </cell>
          <cell r="H175">
            <v>20410</v>
          </cell>
        </row>
        <row r="176">
          <cell r="B176" t="str">
            <v>PSC35012 kg/cm2</v>
          </cell>
          <cell r="C176" t="str">
            <v>PSC</v>
          </cell>
          <cell r="D176">
            <v>350</v>
          </cell>
          <cell r="E176" t="str">
            <v>12 kg/cm2</v>
          </cell>
          <cell r="F176" t="str">
            <v>Rmt</v>
          </cell>
          <cell r="G176">
            <v>1699</v>
          </cell>
          <cell r="H176">
            <v>2707</v>
          </cell>
        </row>
        <row r="177">
          <cell r="B177" t="str">
            <v>PSC40012 kg/cm2</v>
          </cell>
          <cell r="C177" t="str">
            <v>PSC</v>
          </cell>
          <cell r="D177">
            <v>400</v>
          </cell>
          <cell r="E177" t="str">
            <v>12 kg/cm2</v>
          </cell>
          <cell r="F177" t="str">
            <v>Rmt</v>
          </cell>
          <cell r="G177">
            <v>1856</v>
          </cell>
          <cell r="H177">
            <v>2957</v>
          </cell>
        </row>
        <row r="178">
          <cell r="B178" t="str">
            <v>PSC45012 kg/cm2</v>
          </cell>
          <cell r="C178" t="str">
            <v>PSC</v>
          </cell>
          <cell r="D178">
            <v>450</v>
          </cell>
          <cell r="E178" t="str">
            <v>12 kg/cm2</v>
          </cell>
          <cell r="F178" t="str">
            <v>Rmt</v>
          </cell>
          <cell r="G178">
            <v>1982</v>
          </cell>
          <cell r="H178">
            <v>3158</v>
          </cell>
        </row>
        <row r="179">
          <cell r="B179" t="str">
            <v>PSC50012 kg/cm2</v>
          </cell>
          <cell r="C179" t="str">
            <v>PSC</v>
          </cell>
          <cell r="D179">
            <v>500</v>
          </cell>
          <cell r="E179" t="str">
            <v>12 kg/cm2</v>
          </cell>
          <cell r="F179" t="str">
            <v>Rmt</v>
          </cell>
          <cell r="G179">
            <v>2139</v>
          </cell>
          <cell r="H179">
            <v>3408</v>
          </cell>
        </row>
        <row r="180">
          <cell r="B180" t="str">
            <v>PSC60012 kg/cm2</v>
          </cell>
          <cell r="C180" t="str">
            <v>PSC</v>
          </cell>
          <cell r="D180">
            <v>600</v>
          </cell>
          <cell r="E180" t="str">
            <v>12 kg/cm2</v>
          </cell>
          <cell r="F180" t="str">
            <v>Rmt</v>
          </cell>
          <cell r="G180">
            <v>2501</v>
          </cell>
          <cell r="H180">
            <v>3985</v>
          </cell>
        </row>
        <row r="181">
          <cell r="B181" t="str">
            <v>PSC70012 kg/cm2</v>
          </cell>
          <cell r="C181" t="str">
            <v>PSC</v>
          </cell>
          <cell r="D181">
            <v>700</v>
          </cell>
          <cell r="E181" t="str">
            <v>12 kg/cm2</v>
          </cell>
          <cell r="F181" t="str">
            <v>Rmt</v>
          </cell>
          <cell r="G181">
            <v>3052</v>
          </cell>
          <cell r="H181">
            <v>4863</v>
          </cell>
        </row>
        <row r="182">
          <cell r="B182" t="str">
            <v>PSC80012 kg/cm2</v>
          </cell>
          <cell r="C182" t="str">
            <v>PSC</v>
          </cell>
          <cell r="D182">
            <v>800</v>
          </cell>
          <cell r="E182" t="str">
            <v>12 kg/cm2</v>
          </cell>
          <cell r="F182" t="str">
            <v>Rmt</v>
          </cell>
          <cell r="G182">
            <v>3665</v>
          </cell>
          <cell r="H182">
            <v>5839</v>
          </cell>
        </row>
        <row r="183">
          <cell r="B183" t="str">
            <v>PSC90012 kg/cm2</v>
          </cell>
          <cell r="C183" t="str">
            <v>PSC</v>
          </cell>
          <cell r="D183">
            <v>900</v>
          </cell>
          <cell r="E183" t="str">
            <v>12 kg/cm2</v>
          </cell>
          <cell r="F183" t="str">
            <v>Rmt</v>
          </cell>
          <cell r="G183">
            <v>4294</v>
          </cell>
          <cell r="H183">
            <v>6842</v>
          </cell>
        </row>
        <row r="184">
          <cell r="B184" t="str">
            <v>PSC100012 kg/cm2</v>
          </cell>
          <cell r="C184" t="str">
            <v>PSC</v>
          </cell>
          <cell r="D184">
            <v>1000</v>
          </cell>
          <cell r="E184" t="str">
            <v>12 kg/cm2</v>
          </cell>
          <cell r="F184" t="str">
            <v>Rmt</v>
          </cell>
          <cell r="G184">
            <v>5065</v>
          </cell>
          <cell r="H184">
            <v>8070</v>
          </cell>
        </row>
        <row r="185">
          <cell r="B185" t="str">
            <v>PSC110012 kg/cm2</v>
          </cell>
          <cell r="C185" t="str">
            <v>PSC</v>
          </cell>
          <cell r="D185">
            <v>1100</v>
          </cell>
          <cell r="E185" t="str">
            <v>12 kg/cm2</v>
          </cell>
          <cell r="F185" t="str">
            <v>Rmt</v>
          </cell>
          <cell r="G185">
            <v>5867</v>
          </cell>
          <cell r="H185">
            <v>9348</v>
          </cell>
        </row>
        <row r="186">
          <cell r="B186" t="str">
            <v>PSC120012 kg/cm2</v>
          </cell>
          <cell r="C186" t="str">
            <v>PSC</v>
          </cell>
          <cell r="D186">
            <v>1200</v>
          </cell>
          <cell r="E186" t="str">
            <v>12 kg/cm2</v>
          </cell>
          <cell r="F186" t="str">
            <v>Rmt</v>
          </cell>
          <cell r="G186">
            <v>6559</v>
          </cell>
          <cell r="H186">
            <v>10450</v>
          </cell>
        </row>
        <row r="187">
          <cell r="B187" t="str">
            <v>PSC130012 kg/cm2</v>
          </cell>
          <cell r="C187" t="str">
            <v>PSC</v>
          </cell>
          <cell r="D187">
            <v>1300</v>
          </cell>
          <cell r="E187" t="str">
            <v>12 kg/cm2</v>
          </cell>
          <cell r="F187" t="str">
            <v>Rmt</v>
          </cell>
          <cell r="G187">
            <v>9150</v>
          </cell>
          <cell r="H187">
            <v>14579</v>
          </cell>
        </row>
        <row r="188">
          <cell r="B188" t="str">
            <v>PSC140012 kg/cm2</v>
          </cell>
          <cell r="C188" t="str">
            <v>PSC</v>
          </cell>
          <cell r="D188">
            <v>1400</v>
          </cell>
          <cell r="E188" t="str">
            <v>12 kg/cm2</v>
          </cell>
          <cell r="F188" t="str">
            <v>Rmt</v>
          </cell>
          <cell r="G188">
            <v>10750</v>
          </cell>
          <cell r="H188">
            <v>17128</v>
          </cell>
        </row>
        <row r="189">
          <cell r="B189" t="str">
            <v>PSC150012 kg/cm2</v>
          </cell>
          <cell r="C189" t="str">
            <v>PSC</v>
          </cell>
          <cell r="D189">
            <v>1500</v>
          </cell>
          <cell r="E189" t="str">
            <v>12 kg/cm2</v>
          </cell>
          <cell r="F189" t="str">
            <v>Rmt</v>
          </cell>
          <cell r="G189">
            <v>12240</v>
          </cell>
          <cell r="H189">
            <v>19502</v>
          </cell>
        </row>
        <row r="190">
          <cell r="B190" t="str">
            <v>PSC160012 kg/cm2</v>
          </cell>
          <cell r="C190" t="str">
            <v>PSC</v>
          </cell>
          <cell r="D190">
            <v>1600</v>
          </cell>
          <cell r="E190" t="str">
            <v>12 kg/cm2</v>
          </cell>
          <cell r="F190" t="str">
            <v>Rmt</v>
          </cell>
          <cell r="G190">
            <v>14250</v>
          </cell>
          <cell r="H190">
            <v>22705</v>
          </cell>
        </row>
        <row r="191">
          <cell r="B191" t="str">
            <v>PSC35014 kg/cm2</v>
          </cell>
          <cell r="C191" t="str">
            <v>PSC</v>
          </cell>
          <cell r="D191">
            <v>350</v>
          </cell>
          <cell r="E191" t="str">
            <v>14 kg/cm2</v>
          </cell>
          <cell r="F191" t="str">
            <v>Rmt</v>
          </cell>
          <cell r="G191">
            <v>1730</v>
          </cell>
          <cell r="H191">
            <v>2756</v>
          </cell>
        </row>
        <row r="192">
          <cell r="B192" t="str">
            <v>PSC40014 kg/cm2</v>
          </cell>
          <cell r="C192" t="str">
            <v>PSC</v>
          </cell>
          <cell r="D192">
            <v>400</v>
          </cell>
          <cell r="E192" t="str">
            <v>14 kg/cm2</v>
          </cell>
          <cell r="F192" t="str">
            <v>Rmt</v>
          </cell>
          <cell r="G192">
            <v>1888</v>
          </cell>
          <cell r="H192">
            <v>3008</v>
          </cell>
        </row>
        <row r="193">
          <cell r="B193" t="str">
            <v>PSC45014 kg/cm2</v>
          </cell>
          <cell r="C193" t="str">
            <v>PSC</v>
          </cell>
          <cell r="D193">
            <v>450</v>
          </cell>
          <cell r="E193" t="str">
            <v>14 kg/cm2</v>
          </cell>
          <cell r="F193" t="str">
            <v>Rmt</v>
          </cell>
          <cell r="G193">
            <v>2029</v>
          </cell>
          <cell r="H193">
            <v>3233</v>
          </cell>
        </row>
        <row r="194">
          <cell r="B194" t="str">
            <v>PSC50014 kg/cm2</v>
          </cell>
          <cell r="C194" t="str">
            <v>PSC</v>
          </cell>
          <cell r="D194">
            <v>500</v>
          </cell>
          <cell r="E194" t="str">
            <v>14 kg/cm2</v>
          </cell>
          <cell r="F194" t="str">
            <v>Rmt</v>
          </cell>
          <cell r="G194">
            <v>2186</v>
          </cell>
          <cell r="H194">
            <v>3483</v>
          </cell>
        </row>
        <row r="195">
          <cell r="B195" t="str">
            <v>PSC60014 kg/cm2</v>
          </cell>
          <cell r="C195" t="str">
            <v>PSC</v>
          </cell>
          <cell r="D195">
            <v>600</v>
          </cell>
          <cell r="E195" t="str">
            <v>14 kg/cm2</v>
          </cell>
          <cell r="F195" t="str">
            <v>Rmt</v>
          </cell>
          <cell r="G195">
            <v>2580</v>
          </cell>
          <cell r="H195">
            <v>4111</v>
          </cell>
        </row>
        <row r="196">
          <cell r="B196" t="str">
            <v>PSC70014 kg/cm2</v>
          </cell>
          <cell r="C196" t="str">
            <v>PSC</v>
          </cell>
          <cell r="D196">
            <v>700</v>
          </cell>
          <cell r="E196" t="str">
            <v>14 kg/cm2</v>
          </cell>
          <cell r="F196" t="str">
            <v>Rmt</v>
          </cell>
          <cell r="G196">
            <v>3162</v>
          </cell>
          <cell r="H196">
            <v>5038</v>
          </cell>
        </row>
        <row r="197">
          <cell r="B197" t="str">
            <v>PSC80014 kg/cm2</v>
          </cell>
          <cell r="C197" t="str">
            <v>PSC</v>
          </cell>
          <cell r="D197">
            <v>800</v>
          </cell>
          <cell r="E197" t="str">
            <v>14 kg/cm2</v>
          </cell>
          <cell r="F197" t="str">
            <v>Rmt</v>
          </cell>
          <cell r="G197">
            <v>3807</v>
          </cell>
          <cell r="H197">
            <v>6066</v>
          </cell>
        </row>
        <row r="198">
          <cell r="B198" t="str">
            <v>PSC90014 kg/cm2</v>
          </cell>
          <cell r="C198" t="str">
            <v>PSC</v>
          </cell>
          <cell r="D198">
            <v>900</v>
          </cell>
          <cell r="E198" t="str">
            <v>14 kg/cm2</v>
          </cell>
          <cell r="F198" t="str">
            <v>Rmt</v>
          </cell>
          <cell r="G198">
            <v>4467</v>
          </cell>
          <cell r="H198">
            <v>7117</v>
          </cell>
        </row>
        <row r="199">
          <cell r="B199" t="str">
            <v>PSC100014 kg/cm2</v>
          </cell>
          <cell r="C199" t="str">
            <v>PSC</v>
          </cell>
          <cell r="D199">
            <v>1000</v>
          </cell>
          <cell r="E199" t="str">
            <v>14 kg/cm2</v>
          </cell>
          <cell r="F199" t="str">
            <v>Rmt</v>
          </cell>
          <cell r="G199">
            <v>5364</v>
          </cell>
          <cell r="H199">
            <v>8546</v>
          </cell>
        </row>
        <row r="200">
          <cell r="B200" t="str">
            <v>PSC110014 kg/cm2</v>
          </cell>
          <cell r="C200" t="str">
            <v>PSC</v>
          </cell>
          <cell r="D200">
            <v>1100</v>
          </cell>
          <cell r="E200" t="str">
            <v>14 kg/cm2</v>
          </cell>
          <cell r="F200" t="str">
            <v>Rmt</v>
          </cell>
          <cell r="G200">
            <v>6135</v>
          </cell>
          <cell r="H200">
            <v>9775</v>
          </cell>
        </row>
        <row r="201">
          <cell r="B201" t="str">
            <v>PSC120014 kg/cm2</v>
          </cell>
          <cell r="C201" t="str">
            <v>PSC</v>
          </cell>
          <cell r="D201">
            <v>1200</v>
          </cell>
          <cell r="E201" t="str">
            <v>14 kg/cm2</v>
          </cell>
          <cell r="F201" t="str">
            <v>Rmt</v>
          </cell>
          <cell r="G201">
            <v>6890</v>
          </cell>
          <cell r="H201">
            <v>40978</v>
          </cell>
        </row>
        <row r="202">
          <cell r="B202" t="str">
            <v>PSC130014 kg/cm2</v>
          </cell>
          <cell r="C202" t="str">
            <v>PSC</v>
          </cell>
          <cell r="D202">
            <v>1300</v>
          </cell>
          <cell r="E202" t="str">
            <v>14 kg/cm2</v>
          </cell>
          <cell r="F202" t="str">
            <v>Rmt</v>
          </cell>
          <cell r="G202">
            <v>9810</v>
          </cell>
          <cell r="H202">
            <v>15630</v>
          </cell>
        </row>
        <row r="203">
          <cell r="B203" t="str">
            <v>PSC140014 kg/cm2</v>
          </cell>
          <cell r="C203" t="str">
            <v>PSC</v>
          </cell>
          <cell r="D203">
            <v>1400</v>
          </cell>
          <cell r="E203" t="str">
            <v>14 kg/cm2</v>
          </cell>
          <cell r="F203" t="str">
            <v>Rmt</v>
          </cell>
          <cell r="G203">
            <v>11460</v>
          </cell>
          <cell r="H203">
            <v>18259</v>
          </cell>
        </row>
        <row r="204">
          <cell r="B204" t="str">
            <v>PSC150014 kg/cm2</v>
          </cell>
          <cell r="C204" t="str">
            <v>PSC</v>
          </cell>
          <cell r="D204">
            <v>1500</v>
          </cell>
          <cell r="E204" t="str">
            <v>14 kg/cm2</v>
          </cell>
          <cell r="F204" t="str">
            <v>Rmt</v>
          </cell>
          <cell r="G204">
            <v>13020</v>
          </cell>
          <cell r="H204">
            <v>20745</v>
          </cell>
        </row>
        <row r="205">
          <cell r="B205" t="str">
            <v>PSC160014 kg/cm2</v>
          </cell>
          <cell r="C205" t="str">
            <v>PSC</v>
          </cell>
          <cell r="D205">
            <v>1600</v>
          </cell>
          <cell r="E205" t="str">
            <v>14 kg/cm2</v>
          </cell>
          <cell r="F205" t="str">
            <v>Rmt</v>
          </cell>
          <cell r="G205">
            <v>14650</v>
          </cell>
          <cell r="H205">
            <v>23342</v>
          </cell>
        </row>
        <row r="206">
          <cell r="B206" t="str">
            <v>PSC35016 kg/cm2</v>
          </cell>
          <cell r="C206" t="str">
            <v>PSC</v>
          </cell>
          <cell r="D206">
            <v>350</v>
          </cell>
          <cell r="E206" t="str">
            <v>16 kg/cm2</v>
          </cell>
          <cell r="F206" t="str">
            <v>Rmt</v>
          </cell>
          <cell r="G206">
            <v>1793</v>
          </cell>
          <cell r="H206">
            <v>2857</v>
          </cell>
        </row>
        <row r="207">
          <cell r="B207" t="str">
            <v>PSC40016 kg/cm2</v>
          </cell>
          <cell r="C207" t="str">
            <v>PSC</v>
          </cell>
          <cell r="D207">
            <v>400</v>
          </cell>
          <cell r="E207" t="str">
            <v>16 kg/cm2</v>
          </cell>
          <cell r="F207" t="str">
            <v>Rmt</v>
          </cell>
          <cell r="G207">
            <v>1919</v>
          </cell>
          <cell r="H207">
            <v>3058</v>
          </cell>
        </row>
        <row r="208">
          <cell r="B208" t="str">
            <v>PSC45016 kg/cm2</v>
          </cell>
          <cell r="C208" t="str">
            <v>PSC</v>
          </cell>
          <cell r="D208">
            <v>450</v>
          </cell>
          <cell r="E208" t="str">
            <v>16 kg/cm2</v>
          </cell>
          <cell r="F208" t="str">
            <v>Rmt</v>
          </cell>
          <cell r="G208">
            <v>2076</v>
          </cell>
          <cell r="H208">
            <v>3308</v>
          </cell>
        </row>
        <row r="209">
          <cell r="B209" t="str">
            <v>PSC50016 kg/cm2</v>
          </cell>
          <cell r="C209" t="str">
            <v>PSC</v>
          </cell>
          <cell r="D209">
            <v>500</v>
          </cell>
          <cell r="E209" t="str">
            <v>16 kg/cm2</v>
          </cell>
          <cell r="F209" t="str">
            <v>Rmt</v>
          </cell>
          <cell r="G209">
            <v>2249</v>
          </cell>
          <cell r="H209">
            <v>3583</v>
          </cell>
        </row>
        <row r="210">
          <cell r="B210" t="str">
            <v>PSC60016 kg/cm2</v>
          </cell>
          <cell r="C210" t="str">
            <v>PSC</v>
          </cell>
          <cell r="D210">
            <v>600</v>
          </cell>
          <cell r="E210" t="str">
            <v>16 kg/cm2</v>
          </cell>
          <cell r="F210" t="str">
            <v>Rmt</v>
          </cell>
          <cell r="G210">
            <v>2658</v>
          </cell>
          <cell r="H210">
            <v>4235</v>
          </cell>
        </row>
        <row r="211">
          <cell r="B211" t="str">
            <v>PSC70016 kg/cm2</v>
          </cell>
          <cell r="C211" t="str">
            <v>PSC</v>
          </cell>
          <cell r="D211">
            <v>700</v>
          </cell>
          <cell r="E211" t="str">
            <v>16 kg/cm2</v>
          </cell>
          <cell r="F211" t="str">
            <v>Rmt</v>
          </cell>
          <cell r="G211">
            <v>3256</v>
          </cell>
          <cell r="H211">
            <v>5188</v>
          </cell>
        </row>
        <row r="212">
          <cell r="B212" t="str">
            <v>PSC80016 kg/cm2</v>
          </cell>
          <cell r="C212" t="str">
            <v>PSC</v>
          </cell>
          <cell r="D212">
            <v>800</v>
          </cell>
          <cell r="E212" t="str">
            <v>16 kg/cm2</v>
          </cell>
          <cell r="F212" t="str">
            <v>Rmt</v>
          </cell>
          <cell r="G212">
            <v>3948</v>
          </cell>
          <cell r="H212">
            <v>6290</v>
          </cell>
        </row>
        <row r="213">
          <cell r="B213" t="str">
            <v>PSC90016 kg/cm2</v>
          </cell>
          <cell r="C213" t="str">
            <v>PSC</v>
          </cell>
          <cell r="D213">
            <v>900</v>
          </cell>
          <cell r="E213" t="str">
            <v>16 kg/cm2</v>
          </cell>
          <cell r="F213" t="str">
            <v>Rmt</v>
          </cell>
          <cell r="G213">
            <v>4719</v>
          </cell>
          <cell r="H213">
            <v>7519</v>
          </cell>
        </row>
        <row r="214">
          <cell r="B214" t="str">
            <v>PSC100016 kg/cm2</v>
          </cell>
          <cell r="C214" t="str">
            <v>PSC</v>
          </cell>
          <cell r="D214">
            <v>1000</v>
          </cell>
          <cell r="E214" t="str">
            <v>16 kg/cm2</v>
          </cell>
          <cell r="F214" t="str">
            <v>Rmt</v>
          </cell>
          <cell r="G214">
            <v>5600</v>
          </cell>
          <cell r="H214">
            <v>8922</v>
          </cell>
        </row>
        <row r="215">
          <cell r="B215" t="str">
            <v>PSC110016 kg/cm2</v>
          </cell>
          <cell r="C215" t="str">
            <v>PSC</v>
          </cell>
          <cell r="D215">
            <v>1100</v>
          </cell>
          <cell r="E215" t="str">
            <v>16 kg/cm2</v>
          </cell>
          <cell r="F215" t="str">
            <v>Rmt</v>
          </cell>
          <cell r="G215">
            <v>6402</v>
          </cell>
          <cell r="H215">
            <v>10200</v>
          </cell>
        </row>
        <row r="216">
          <cell r="B216" t="str">
            <v>PSC120016 kg/cm2</v>
          </cell>
          <cell r="C216" t="str">
            <v>PSC</v>
          </cell>
          <cell r="D216">
            <v>1200</v>
          </cell>
          <cell r="E216" t="str">
            <v>16 kg/cm2</v>
          </cell>
          <cell r="F216" t="str">
            <v>Rmt</v>
          </cell>
          <cell r="G216">
            <v>7204</v>
          </cell>
          <cell r="H216">
            <v>11478</v>
          </cell>
        </row>
        <row r="217">
          <cell r="B217" t="str">
            <v>PSC130016 kg/cm2</v>
          </cell>
          <cell r="C217" t="str">
            <v>PSC</v>
          </cell>
          <cell r="D217">
            <v>1300</v>
          </cell>
          <cell r="E217" t="str">
            <v>16 kg/cm2</v>
          </cell>
          <cell r="F217" t="str">
            <v>Rmt</v>
          </cell>
          <cell r="G217">
            <v>10560</v>
          </cell>
          <cell r="H217">
            <v>16825</v>
          </cell>
        </row>
        <row r="218">
          <cell r="B218" t="str">
            <v>PSC140016 kg/cm2</v>
          </cell>
          <cell r="C218" t="str">
            <v>PSC</v>
          </cell>
          <cell r="D218">
            <v>1400</v>
          </cell>
          <cell r="E218" t="str">
            <v>16 kg/cm2</v>
          </cell>
          <cell r="F218" t="str">
            <v>Rmt</v>
          </cell>
          <cell r="G218">
            <v>11980</v>
          </cell>
          <cell r="H218">
            <v>19088</v>
          </cell>
        </row>
        <row r="219">
          <cell r="B219" t="str">
            <v>PSC150016 kg/cm2</v>
          </cell>
          <cell r="C219" t="str">
            <v>PSC</v>
          </cell>
          <cell r="D219">
            <v>1500</v>
          </cell>
          <cell r="E219" t="str">
            <v>16 kg/cm2</v>
          </cell>
          <cell r="F219" t="str">
            <v>Rmt</v>
          </cell>
          <cell r="G219">
            <v>13610</v>
          </cell>
          <cell r="H219">
            <v>21685</v>
          </cell>
        </row>
        <row r="220">
          <cell r="B220" t="str">
            <v>PSC160016 kg/cm2</v>
          </cell>
          <cell r="C220" t="str">
            <v>PSC</v>
          </cell>
          <cell r="D220">
            <v>1600</v>
          </cell>
          <cell r="E220" t="str">
            <v>16 kg/cm2</v>
          </cell>
          <cell r="F220" t="str">
            <v>Rmt</v>
          </cell>
          <cell r="G220">
            <v>15320</v>
          </cell>
          <cell r="H220">
            <v>24409</v>
          </cell>
        </row>
        <row r="221">
          <cell r="B221" t="str">
            <v>PSCHT wire</v>
          </cell>
          <cell r="C221" t="str">
            <v>PSC</v>
          </cell>
          <cell r="D221" t="str">
            <v>HT wire</v>
          </cell>
          <cell r="E221">
            <v>0</v>
          </cell>
          <cell r="F221">
            <v>0</v>
          </cell>
          <cell r="G221">
            <v>40500</v>
          </cell>
          <cell r="H221">
            <v>61800</v>
          </cell>
        </row>
        <row r="222">
          <cell r="B222" t="str">
            <v>PSCcement</v>
          </cell>
          <cell r="C222" t="str">
            <v>PSC</v>
          </cell>
          <cell r="D222" t="str">
            <v>cement</v>
          </cell>
          <cell r="E222">
            <v>0</v>
          </cell>
          <cell r="F222" t="str">
            <v>MT</v>
          </cell>
          <cell r="G222">
            <v>4140</v>
          </cell>
          <cell r="H222">
            <v>4400</v>
          </cell>
        </row>
        <row r="223">
          <cell r="B223" t="str">
            <v>BWSC25012 kg/cm2</v>
          </cell>
          <cell r="C223" t="str">
            <v>BWSC</v>
          </cell>
          <cell r="D223">
            <v>250</v>
          </cell>
          <cell r="E223" t="str">
            <v>12 kg/cm2</v>
          </cell>
          <cell r="F223" t="str">
            <v>Rmt</v>
          </cell>
          <cell r="G223">
            <v>1782</v>
          </cell>
          <cell r="H223">
            <v>3039</v>
          </cell>
        </row>
        <row r="224">
          <cell r="B224" t="str">
            <v>BWSC30012 kg/cm2</v>
          </cell>
          <cell r="C224" t="str">
            <v>BWSC</v>
          </cell>
          <cell r="D224">
            <v>300</v>
          </cell>
          <cell r="E224" t="str">
            <v>12 kg/cm2</v>
          </cell>
          <cell r="F224" t="str">
            <v>Rmt</v>
          </cell>
          <cell r="G224">
            <v>2008</v>
          </cell>
          <cell r="H224">
            <v>3425</v>
          </cell>
        </row>
        <row r="225">
          <cell r="B225" t="str">
            <v>BWSC35012 kg/cm2</v>
          </cell>
          <cell r="C225" t="str">
            <v>BWSC</v>
          </cell>
          <cell r="D225">
            <v>350</v>
          </cell>
          <cell r="E225" t="str">
            <v>12 kg/cm2</v>
          </cell>
          <cell r="F225" t="str">
            <v>Rmt</v>
          </cell>
          <cell r="G225">
            <v>2460</v>
          </cell>
          <cell r="H225">
            <v>4196</v>
          </cell>
        </row>
        <row r="226">
          <cell r="B226" t="str">
            <v>BWSC40012 kg/cm2</v>
          </cell>
          <cell r="C226" t="str">
            <v>BWSC</v>
          </cell>
          <cell r="D226">
            <v>400</v>
          </cell>
          <cell r="E226" t="str">
            <v>12 kg/cm2</v>
          </cell>
          <cell r="F226" t="str">
            <v>Rmt</v>
          </cell>
          <cell r="G226">
            <v>2709</v>
          </cell>
          <cell r="H226">
            <v>4620</v>
          </cell>
        </row>
        <row r="227">
          <cell r="B227" t="str">
            <v>BWSC45012 kg/cm2</v>
          </cell>
          <cell r="C227" t="str">
            <v>BWSC</v>
          </cell>
          <cell r="D227">
            <v>450</v>
          </cell>
          <cell r="E227" t="str">
            <v>12 kg/cm2</v>
          </cell>
          <cell r="F227" t="str">
            <v>Rmt</v>
          </cell>
          <cell r="G227">
            <v>2957</v>
          </cell>
          <cell r="H227">
            <v>5043</v>
          </cell>
        </row>
        <row r="228">
          <cell r="B228" t="str">
            <v>BWSC50012 kg/cm2</v>
          </cell>
          <cell r="C228" t="str">
            <v>BWSC</v>
          </cell>
          <cell r="D228">
            <v>500</v>
          </cell>
          <cell r="E228" t="str">
            <v>12 kg/cm2</v>
          </cell>
          <cell r="F228" t="str">
            <v>Rmt</v>
          </cell>
          <cell r="G228">
            <v>3298</v>
          </cell>
          <cell r="H228">
            <v>5625</v>
          </cell>
        </row>
        <row r="229">
          <cell r="B229" t="str">
            <v>BWSC60012 kg/cm2</v>
          </cell>
          <cell r="C229" t="str">
            <v>BWSC</v>
          </cell>
          <cell r="D229">
            <v>600</v>
          </cell>
          <cell r="E229" t="str">
            <v>12 kg/cm2</v>
          </cell>
          <cell r="F229" t="str">
            <v>Rmt</v>
          </cell>
          <cell r="G229">
            <v>4341</v>
          </cell>
          <cell r="H229">
            <v>7404</v>
          </cell>
        </row>
        <row r="230">
          <cell r="B230" t="str">
            <v>BWSC70012 kg/cm2</v>
          </cell>
          <cell r="C230" t="str">
            <v>BWSC</v>
          </cell>
          <cell r="D230">
            <v>700</v>
          </cell>
          <cell r="E230" t="str">
            <v>12 kg/cm2</v>
          </cell>
          <cell r="F230" t="str">
            <v>Rmt</v>
          </cell>
          <cell r="G230">
            <v>4917</v>
          </cell>
          <cell r="H230">
            <v>8805</v>
          </cell>
        </row>
        <row r="231">
          <cell r="B231" t="str">
            <v>BWSC80012 kg/cm2</v>
          </cell>
          <cell r="C231" t="str">
            <v>BWSC</v>
          </cell>
          <cell r="D231">
            <v>800</v>
          </cell>
          <cell r="E231" t="str">
            <v>12 kg/cm2</v>
          </cell>
          <cell r="F231" t="str">
            <v>Rmt</v>
          </cell>
          <cell r="G231">
            <v>5589</v>
          </cell>
          <cell r="H231">
            <v>10009</v>
          </cell>
        </row>
        <row r="232">
          <cell r="B232" t="str">
            <v>BWSC90012 kg/cm2</v>
          </cell>
          <cell r="C232" t="str">
            <v>BWSC</v>
          </cell>
          <cell r="D232">
            <v>900</v>
          </cell>
          <cell r="E232" t="str">
            <v>12 kg/cm2</v>
          </cell>
          <cell r="F232" t="str">
            <v>Rmt</v>
          </cell>
          <cell r="G232">
            <v>6927</v>
          </cell>
          <cell r="H232">
            <v>12405</v>
          </cell>
        </row>
        <row r="233">
          <cell r="B233" t="str">
            <v>BWSC100012 kg/cm2</v>
          </cell>
          <cell r="C233" t="str">
            <v>BWSC</v>
          </cell>
          <cell r="D233">
            <v>1000</v>
          </cell>
          <cell r="E233" t="str">
            <v>12 kg/cm2</v>
          </cell>
          <cell r="F233" t="str">
            <v>Rmt</v>
          </cell>
          <cell r="G233">
            <v>7813</v>
          </cell>
          <cell r="H233">
            <v>13991</v>
          </cell>
        </row>
        <row r="234">
          <cell r="B234" t="str">
            <v>BWSC110012 kg/cm2</v>
          </cell>
          <cell r="C234" t="str">
            <v>BWSC</v>
          </cell>
          <cell r="D234">
            <v>1100</v>
          </cell>
          <cell r="E234" t="str">
            <v>12 kg/cm2</v>
          </cell>
          <cell r="F234" t="str">
            <v>Rmt</v>
          </cell>
          <cell r="G234">
            <v>11250</v>
          </cell>
          <cell r="H234">
            <v>20146</v>
          </cell>
        </row>
        <row r="235">
          <cell r="B235" t="str">
            <v>BWSC120012 kg/cm2</v>
          </cell>
          <cell r="C235" t="str">
            <v>BWSC</v>
          </cell>
          <cell r="D235">
            <v>1200</v>
          </cell>
          <cell r="E235" t="str">
            <v>12 kg/cm2</v>
          </cell>
          <cell r="F235" t="str">
            <v>Rmt</v>
          </cell>
          <cell r="G235">
            <v>12430</v>
          </cell>
          <cell r="H235">
            <v>22259</v>
          </cell>
        </row>
        <row r="236">
          <cell r="B236" t="str">
            <v>BWSC25014 kg/cm2</v>
          </cell>
          <cell r="C236" t="str">
            <v>BWSC</v>
          </cell>
          <cell r="D236">
            <v>250</v>
          </cell>
          <cell r="E236" t="str">
            <v>14 kg/cm2</v>
          </cell>
          <cell r="F236" t="str">
            <v>Rmt</v>
          </cell>
          <cell r="G236">
            <v>1782</v>
          </cell>
          <cell r="H236">
            <v>3039</v>
          </cell>
        </row>
        <row r="237">
          <cell r="B237" t="str">
            <v>BWSC30014 kg/cm2</v>
          </cell>
          <cell r="C237" t="str">
            <v>BWSC</v>
          </cell>
          <cell r="D237">
            <v>300</v>
          </cell>
          <cell r="E237" t="str">
            <v>14 kg/cm2</v>
          </cell>
          <cell r="F237" t="str">
            <v>Rmt</v>
          </cell>
          <cell r="G237">
            <v>2008</v>
          </cell>
          <cell r="H237">
            <v>3425</v>
          </cell>
        </row>
        <row r="238">
          <cell r="B238" t="str">
            <v>BWSC35014 kg/cm2</v>
          </cell>
          <cell r="C238" t="str">
            <v>BWSC</v>
          </cell>
          <cell r="D238">
            <v>350</v>
          </cell>
          <cell r="E238" t="str">
            <v>14 kg/cm2</v>
          </cell>
          <cell r="F238" t="str">
            <v>Rmt</v>
          </cell>
          <cell r="G238">
            <v>2460</v>
          </cell>
          <cell r="H238">
            <v>4196</v>
          </cell>
        </row>
        <row r="239">
          <cell r="B239" t="str">
            <v>BWSC40014 kg/cm2</v>
          </cell>
          <cell r="C239" t="str">
            <v>BWSC</v>
          </cell>
          <cell r="D239">
            <v>400</v>
          </cell>
          <cell r="E239" t="str">
            <v>14 kg/cm2</v>
          </cell>
          <cell r="F239" t="str">
            <v>Rmt</v>
          </cell>
          <cell r="G239">
            <v>2709</v>
          </cell>
          <cell r="H239">
            <v>4620</v>
          </cell>
        </row>
        <row r="240">
          <cell r="B240" t="str">
            <v>BWSC45014 kg/cm2</v>
          </cell>
          <cell r="C240" t="str">
            <v>BWSC</v>
          </cell>
          <cell r="D240">
            <v>450</v>
          </cell>
          <cell r="E240" t="str">
            <v>14 kg/cm2</v>
          </cell>
          <cell r="F240" t="str">
            <v>Rmt</v>
          </cell>
          <cell r="G240">
            <v>2957</v>
          </cell>
          <cell r="H240">
            <v>5043</v>
          </cell>
        </row>
        <row r="241">
          <cell r="B241" t="str">
            <v>BWSC50014 kg/cm2</v>
          </cell>
          <cell r="C241" t="str">
            <v>BWSC</v>
          </cell>
          <cell r="D241">
            <v>500</v>
          </cell>
          <cell r="E241" t="str">
            <v>14 kg/cm2</v>
          </cell>
          <cell r="F241" t="str">
            <v>Rmt</v>
          </cell>
          <cell r="G241">
            <v>3298</v>
          </cell>
          <cell r="H241">
            <v>5625</v>
          </cell>
        </row>
        <row r="242">
          <cell r="B242" t="str">
            <v>BWSC60014 kg/cm2</v>
          </cell>
          <cell r="C242" t="str">
            <v>BWSC</v>
          </cell>
          <cell r="D242">
            <v>600</v>
          </cell>
          <cell r="E242" t="str">
            <v>14 kg/cm2</v>
          </cell>
          <cell r="F242" t="str">
            <v>Rmt</v>
          </cell>
          <cell r="G242">
            <v>4341</v>
          </cell>
          <cell r="H242">
            <v>7404</v>
          </cell>
        </row>
        <row r="243">
          <cell r="B243" t="str">
            <v>BWSC70014 kg/cm2</v>
          </cell>
          <cell r="C243" t="str">
            <v>BWSC</v>
          </cell>
          <cell r="D243">
            <v>700</v>
          </cell>
          <cell r="E243" t="str">
            <v>14 kg/cm2</v>
          </cell>
          <cell r="F243" t="str">
            <v>Rmt</v>
          </cell>
          <cell r="G243">
            <v>5035</v>
          </cell>
          <cell r="H243">
            <v>9017</v>
          </cell>
        </row>
        <row r="244">
          <cell r="B244" t="str">
            <v>BWSC80014 kg/cm2</v>
          </cell>
          <cell r="C244" t="str">
            <v>BWSC</v>
          </cell>
          <cell r="D244">
            <v>800</v>
          </cell>
          <cell r="E244" t="str">
            <v>14 kg/cm2</v>
          </cell>
          <cell r="F244" t="str">
            <v>Rmt</v>
          </cell>
          <cell r="G244">
            <v>6016</v>
          </cell>
          <cell r="H244">
            <v>10773</v>
          </cell>
        </row>
        <row r="245">
          <cell r="B245" t="str">
            <v>BWSC90014 kg/cm2</v>
          </cell>
          <cell r="C245" t="str">
            <v>BWSC</v>
          </cell>
          <cell r="D245">
            <v>900</v>
          </cell>
          <cell r="E245" t="str">
            <v>14 kg/cm2</v>
          </cell>
          <cell r="F245" t="str">
            <v>Rmt</v>
          </cell>
          <cell r="G245">
            <v>7196</v>
          </cell>
          <cell r="H245">
            <v>12886</v>
          </cell>
        </row>
        <row r="246">
          <cell r="B246" t="str">
            <v>BWSC100014 kg/cm2</v>
          </cell>
          <cell r="C246" t="str">
            <v>BWSC</v>
          </cell>
          <cell r="D246">
            <v>1000</v>
          </cell>
          <cell r="E246" t="str">
            <v>14 kg/cm2</v>
          </cell>
          <cell r="F246" t="str">
            <v>Rmt</v>
          </cell>
          <cell r="G246">
            <v>8474</v>
          </cell>
          <cell r="H246">
            <v>15175</v>
          </cell>
        </row>
        <row r="247">
          <cell r="B247" t="str">
            <v>BWSC110014 kg/cm2</v>
          </cell>
          <cell r="C247" t="str">
            <v>BWSC</v>
          </cell>
          <cell r="D247">
            <v>1100</v>
          </cell>
          <cell r="E247" t="str">
            <v>14 kg/cm2</v>
          </cell>
          <cell r="F247" t="str">
            <v>Rmt</v>
          </cell>
          <cell r="G247">
            <v>11450</v>
          </cell>
          <cell r="H247">
            <v>20504</v>
          </cell>
        </row>
        <row r="248">
          <cell r="B248" t="str">
            <v>BWSC120014 kg/cm2</v>
          </cell>
          <cell r="C248" t="str">
            <v>BWSC</v>
          </cell>
          <cell r="D248">
            <v>1200</v>
          </cell>
          <cell r="E248" t="str">
            <v>14 kg/cm2</v>
          </cell>
          <cell r="F248" t="str">
            <v>Rmt</v>
          </cell>
          <cell r="G248">
            <v>12790</v>
          </cell>
          <cell r="H248">
            <v>22904</v>
          </cell>
        </row>
        <row r="249">
          <cell r="B249" t="str">
            <v>BWSC25016 kg/cm2</v>
          </cell>
          <cell r="C249" t="str">
            <v>BWSC</v>
          </cell>
          <cell r="D249">
            <v>250</v>
          </cell>
          <cell r="E249" t="str">
            <v>16 kg/cm2</v>
          </cell>
          <cell r="F249" t="str">
            <v>Rmt</v>
          </cell>
          <cell r="G249">
            <v>1782</v>
          </cell>
          <cell r="H249">
            <v>3039</v>
          </cell>
        </row>
        <row r="250">
          <cell r="B250" t="str">
            <v>BWSC30016 kg/cm2</v>
          </cell>
          <cell r="C250" t="str">
            <v>BWSC</v>
          </cell>
          <cell r="D250">
            <v>300</v>
          </cell>
          <cell r="E250" t="str">
            <v>16 kg/cm2</v>
          </cell>
          <cell r="F250" t="str">
            <v>Rmt</v>
          </cell>
          <cell r="G250">
            <v>2008</v>
          </cell>
          <cell r="H250">
            <v>3425</v>
          </cell>
        </row>
        <row r="251">
          <cell r="B251" t="str">
            <v>BWSC35016 kg/cm2</v>
          </cell>
          <cell r="C251" t="str">
            <v>BWSC</v>
          </cell>
          <cell r="D251">
            <v>350</v>
          </cell>
          <cell r="E251" t="str">
            <v>16 kg/cm2</v>
          </cell>
          <cell r="F251" t="str">
            <v>Rmt</v>
          </cell>
          <cell r="G251">
            <v>2460</v>
          </cell>
          <cell r="H251">
            <v>4196</v>
          </cell>
        </row>
        <row r="252">
          <cell r="B252" t="str">
            <v>BWSC40016 kg/cm2</v>
          </cell>
          <cell r="C252" t="str">
            <v>BWSC</v>
          </cell>
          <cell r="D252">
            <v>400</v>
          </cell>
          <cell r="E252" t="str">
            <v>16 kg/cm2</v>
          </cell>
          <cell r="F252" t="str">
            <v>Rmt</v>
          </cell>
          <cell r="G252">
            <v>2709</v>
          </cell>
          <cell r="H252">
            <v>4620</v>
          </cell>
        </row>
        <row r="253">
          <cell r="B253" t="str">
            <v>BWSC45016 kg/cm2</v>
          </cell>
          <cell r="C253" t="str">
            <v>BWSC</v>
          </cell>
          <cell r="D253">
            <v>450</v>
          </cell>
          <cell r="E253" t="str">
            <v>16 kg/cm2</v>
          </cell>
          <cell r="F253" t="str">
            <v>Rmt</v>
          </cell>
          <cell r="G253">
            <v>2957</v>
          </cell>
          <cell r="H253">
            <v>5043</v>
          </cell>
        </row>
        <row r="254">
          <cell r="B254" t="str">
            <v>BWSC50016 kg/cm2</v>
          </cell>
          <cell r="C254" t="str">
            <v>BWSC</v>
          </cell>
          <cell r="D254">
            <v>500</v>
          </cell>
          <cell r="E254" t="str">
            <v>16 kg/cm2</v>
          </cell>
          <cell r="F254" t="str">
            <v>Rmt</v>
          </cell>
          <cell r="G254">
            <v>3333</v>
          </cell>
          <cell r="H254">
            <v>5684</v>
          </cell>
        </row>
        <row r="255">
          <cell r="B255" t="str">
            <v>BWSC60016 kg/cm2</v>
          </cell>
          <cell r="C255" t="str">
            <v>BWSC</v>
          </cell>
          <cell r="D255">
            <v>600</v>
          </cell>
          <cell r="E255" t="str">
            <v>16 kg/cm2</v>
          </cell>
          <cell r="F255" t="str">
            <v>Rmt</v>
          </cell>
          <cell r="G255">
            <v>4402</v>
          </cell>
          <cell r="H255">
            <v>7508</v>
          </cell>
        </row>
        <row r="256">
          <cell r="B256" t="str">
            <v>BWSC70016 kg/cm2</v>
          </cell>
          <cell r="C256" t="str">
            <v>BWSC</v>
          </cell>
          <cell r="D256">
            <v>700</v>
          </cell>
          <cell r="E256" t="str">
            <v>16 kg/cm2</v>
          </cell>
          <cell r="F256" t="str">
            <v>Rmt</v>
          </cell>
          <cell r="G256">
            <v>5365</v>
          </cell>
          <cell r="H256">
            <v>9608</v>
          </cell>
        </row>
        <row r="257">
          <cell r="B257" t="str">
            <v>BWSC80016 kg/cm2</v>
          </cell>
          <cell r="C257" t="str">
            <v>BWSC</v>
          </cell>
          <cell r="D257">
            <v>800</v>
          </cell>
          <cell r="E257" t="str">
            <v>16 kg/cm2</v>
          </cell>
          <cell r="F257" t="str">
            <v>Rmt</v>
          </cell>
          <cell r="G257">
            <v>6444</v>
          </cell>
          <cell r="H257">
            <v>11540</v>
          </cell>
        </row>
        <row r="258">
          <cell r="B258" t="str">
            <v>BWSC90016 kg/cm2</v>
          </cell>
          <cell r="C258" t="str">
            <v>BWSC</v>
          </cell>
          <cell r="D258">
            <v>900</v>
          </cell>
          <cell r="E258" t="str">
            <v>16 kg/cm2</v>
          </cell>
          <cell r="F258" t="str">
            <v>Rmt</v>
          </cell>
          <cell r="G258">
            <v>7733</v>
          </cell>
          <cell r="H258">
            <v>13848</v>
          </cell>
        </row>
        <row r="259">
          <cell r="B259" t="str">
            <v>BWSC100016 kg/cm2</v>
          </cell>
          <cell r="C259" t="str">
            <v>BWSC</v>
          </cell>
          <cell r="D259">
            <v>1000</v>
          </cell>
          <cell r="E259" t="str">
            <v>16 kg/cm2</v>
          </cell>
          <cell r="F259" t="str">
            <v>Rmt</v>
          </cell>
          <cell r="G259">
            <v>9125</v>
          </cell>
          <cell r="H259">
            <v>16341</v>
          </cell>
        </row>
        <row r="260">
          <cell r="B260" t="str">
            <v>BWSC110016 kg/cm2</v>
          </cell>
          <cell r="C260" t="str">
            <v>BWSC</v>
          </cell>
          <cell r="D260">
            <v>1100</v>
          </cell>
          <cell r="E260" t="str">
            <v>16 kg/cm2</v>
          </cell>
          <cell r="F260" t="str">
            <v>Rmt</v>
          </cell>
          <cell r="G260">
            <v>11550</v>
          </cell>
          <cell r="H260">
            <v>20683</v>
          </cell>
        </row>
        <row r="261">
          <cell r="B261" t="str">
            <v>BWSC120016 kg/cm2</v>
          </cell>
          <cell r="C261" t="str">
            <v>BWSC</v>
          </cell>
          <cell r="D261">
            <v>1200</v>
          </cell>
          <cell r="E261" t="str">
            <v>16 kg/cm2</v>
          </cell>
          <cell r="F261" t="str">
            <v>Rmt</v>
          </cell>
          <cell r="G261">
            <v>13230</v>
          </cell>
          <cell r="H261">
            <v>23692</v>
          </cell>
        </row>
        <row r="262">
          <cell r="B262" t="str">
            <v>BWSC25018 kg/cm2</v>
          </cell>
          <cell r="C262" t="str">
            <v>BWSC</v>
          </cell>
          <cell r="D262">
            <v>250</v>
          </cell>
          <cell r="E262" t="str">
            <v>18 kg/cm2</v>
          </cell>
          <cell r="F262" t="str">
            <v>Rmt</v>
          </cell>
          <cell r="G262">
            <v>1782</v>
          </cell>
          <cell r="H262">
            <v>3039</v>
          </cell>
        </row>
        <row r="263">
          <cell r="B263" t="str">
            <v>BWSC30018 kg/cm2</v>
          </cell>
          <cell r="C263" t="str">
            <v>BWSC</v>
          </cell>
          <cell r="D263">
            <v>300</v>
          </cell>
          <cell r="E263" t="str">
            <v>18 kg/cm2</v>
          </cell>
          <cell r="F263" t="str">
            <v>Rmt</v>
          </cell>
          <cell r="G263">
            <v>2008</v>
          </cell>
          <cell r="H263">
            <v>3425</v>
          </cell>
        </row>
        <row r="264">
          <cell r="B264" t="str">
            <v>BWSC35018 kg/cm2</v>
          </cell>
          <cell r="C264" t="str">
            <v>BWSC</v>
          </cell>
          <cell r="D264">
            <v>350</v>
          </cell>
          <cell r="E264" t="str">
            <v>18 kg/cm2</v>
          </cell>
          <cell r="F264" t="str">
            <v>Rmt</v>
          </cell>
          <cell r="G264">
            <v>2460</v>
          </cell>
          <cell r="H264">
            <v>4196</v>
          </cell>
        </row>
        <row r="265">
          <cell r="B265" t="str">
            <v>BWSC40018 kg/cm2</v>
          </cell>
          <cell r="C265" t="str">
            <v>BWSC</v>
          </cell>
          <cell r="D265">
            <v>400</v>
          </cell>
          <cell r="E265" t="str">
            <v>18 kg/cm2</v>
          </cell>
          <cell r="F265" t="str">
            <v>Rmt</v>
          </cell>
          <cell r="G265">
            <v>2709</v>
          </cell>
          <cell r="H265">
            <v>4620</v>
          </cell>
        </row>
        <row r="266">
          <cell r="B266" t="str">
            <v>BWSC45018 kg/cm2</v>
          </cell>
          <cell r="C266" t="str">
            <v>BWSC</v>
          </cell>
          <cell r="D266">
            <v>450</v>
          </cell>
          <cell r="E266" t="str">
            <v>18 kg/cm2</v>
          </cell>
          <cell r="F266" t="str">
            <v>Rmt</v>
          </cell>
          <cell r="G266">
            <v>2988</v>
          </cell>
          <cell r="H266">
            <v>5096</v>
          </cell>
        </row>
        <row r="267">
          <cell r="B267" t="str">
            <v>BWSC50018 kg/cm2</v>
          </cell>
          <cell r="C267" t="str">
            <v>BWSC</v>
          </cell>
          <cell r="D267">
            <v>500</v>
          </cell>
          <cell r="E267" t="str">
            <v>18 kg/cm2</v>
          </cell>
          <cell r="F267" t="str">
            <v>Rmt</v>
          </cell>
          <cell r="G267">
            <v>3488</v>
          </cell>
          <cell r="H267">
            <v>5949</v>
          </cell>
        </row>
        <row r="268">
          <cell r="B268" t="str">
            <v>BWSC60018 kg/cm2</v>
          </cell>
          <cell r="C268" t="str">
            <v>BWSC</v>
          </cell>
          <cell r="D268">
            <v>600</v>
          </cell>
          <cell r="E268" t="str">
            <v>18 kg/cm2</v>
          </cell>
          <cell r="F268" t="str">
            <v>Rmt</v>
          </cell>
          <cell r="G268">
            <v>4648</v>
          </cell>
          <cell r="H268">
            <v>7927</v>
          </cell>
        </row>
        <row r="269">
          <cell r="B269" t="str">
            <v>BWSC70018 kg/cm2</v>
          </cell>
          <cell r="C269" t="str">
            <v>BWSC</v>
          </cell>
          <cell r="D269">
            <v>700</v>
          </cell>
          <cell r="E269" t="str">
            <v>18 kg/cm2</v>
          </cell>
          <cell r="F269" t="str">
            <v>Rmt</v>
          </cell>
          <cell r="G269">
            <v>5695</v>
          </cell>
          <cell r="H269">
            <v>10198</v>
          </cell>
        </row>
        <row r="270">
          <cell r="B270" t="str">
            <v>BWSC80018 kg/cm2</v>
          </cell>
          <cell r="C270" t="str">
            <v>BWSC</v>
          </cell>
          <cell r="D270">
            <v>800</v>
          </cell>
          <cell r="E270" t="str">
            <v>18 kg/cm2</v>
          </cell>
          <cell r="F270" t="str">
            <v>Rmt</v>
          </cell>
          <cell r="G270">
            <v>6859</v>
          </cell>
          <cell r="H270">
            <v>12283</v>
          </cell>
        </row>
        <row r="271">
          <cell r="B271" t="str">
            <v>BWSC90018 kg/cm2</v>
          </cell>
          <cell r="C271" t="str">
            <v>BWSC</v>
          </cell>
          <cell r="D271">
            <v>900</v>
          </cell>
          <cell r="E271" t="str">
            <v>18 kg/cm2</v>
          </cell>
          <cell r="F271" t="str">
            <v>Rmt</v>
          </cell>
          <cell r="G271">
            <v>8256</v>
          </cell>
          <cell r="H271">
            <v>14785</v>
          </cell>
        </row>
        <row r="272">
          <cell r="B272" t="str">
            <v>BWSC100018 kg/cm2</v>
          </cell>
          <cell r="C272" t="str">
            <v>BWSC</v>
          </cell>
          <cell r="D272">
            <v>1000</v>
          </cell>
          <cell r="E272" t="str">
            <v>18 kg/cm2</v>
          </cell>
          <cell r="F272" t="str">
            <v>Rmt</v>
          </cell>
          <cell r="G272">
            <v>9760</v>
          </cell>
          <cell r="H272">
            <v>17478</v>
          </cell>
        </row>
        <row r="273">
          <cell r="B273" t="str">
            <v>BWSC110018 kg/cm2</v>
          </cell>
          <cell r="C273" t="str">
            <v>BWSC</v>
          </cell>
          <cell r="D273">
            <v>1100</v>
          </cell>
          <cell r="E273" t="str">
            <v>18 kg/cm2</v>
          </cell>
          <cell r="F273" t="str">
            <v>Rmt</v>
          </cell>
          <cell r="G273">
            <v>12650</v>
          </cell>
          <cell r="H273">
            <v>22653</v>
          </cell>
        </row>
        <row r="274">
          <cell r="B274" t="str">
            <v>BWSC120018 kg/cm2</v>
          </cell>
          <cell r="C274" t="str">
            <v>BWSC</v>
          </cell>
          <cell r="D274">
            <v>1200</v>
          </cell>
          <cell r="E274" t="str">
            <v>18 kg/cm2</v>
          </cell>
          <cell r="F274" t="str">
            <v>Rmt</v>
          </cell>
          <cell r="G274">
            <v>14570</v>
          </cell>
          <cell r="H274">
            <v>26092</v>
          </cell>
        </row>
        <row r="275">
          <cell r="B275" t="str">
            <v>BWSC25020 kg/cm2</v>
          </cell>
          <cell r="C275" t="str">
            <v>BWSC</v>
          </cell>
          <cell r="D275">
            <v>250</v>
          </cell>
          <cell r="E275" t="str">
            <v>20 kg/cm2</v>
          </cell>
          <cell r="F275" t="str">
            <v>Rmt</v>
          </cell>
          <cell r="G275">
            <v>1782</v>
          </cell>
          <cell r="H275">
            <v>3039</v>
          </cell>
        </row>
        <row r="276">
          <cell r="B276" t="str">
            <v>BWSC30020 kg/cm2</v>
          </cell>
          <cell r="C276" t="str">
            <v>BWSC</v>
          </cell>
          <cell r="D276">
            <v>300</v>
          </cell>
          <cell r="E276" t="str">
            <v>20 kg/cm2</v>
          </cell>
          <cell r="F276" t="str">
            <v>Rmt</v>
          </cell>
          <cell r="G276">
            <v>2008</v>
          </cell>
          <cell r="H276">
            <v>3425</v>
          </cell>
        </row>
        <row r="277">
          <cell r="B277" t="str">
            <v>BWSC35020 kg/cm2</v>
          </cell>
          <cell r="C277" t="str">
            <v>BWSC</v>
          </cell>
          <cell r="D277">
            <v>350</v>
          </cell>
          <cell r="E277" t="str">
            <v>20 kg/cm2</v>
          </cell>
          <cell r="F277" t="str">
            <v>Rmt</v>
          </cell>
          <cell r="G277">
            <v>2460</v>
          </cell>
          <cell r="H277">
            <v>4196</v>
          </cell>
        </row>
        <row r="278">
          <cell r="B278" t="str">
            <v>BWSC40020 kg/cm2</v>
          </cell>
          <cell r="C278" t="str">
            <v>BWSC</v>
          </cell>
          <cell r="D278">
            <v>400</v>
          </cell>
          <cell r="E278" t="str">
            <v>20 kg/cm2</v>
          </cell>
          <cell r="F278" t="str">
            <v>Rmt</v>
          </cell>
          <cell r="G278">
            <v>2709</v>
          </cell>
          <cell r="H278">
            <v>4620</v>
          </cell>
        </row>
        <row r="279">
          <cell r="B279" t="str">
            <v>BWSC45020 kg/cm2</v>
          </cell>
          <cell r="C279" t="str">
            <v>BWSC</v>
          </cell>
          <cell r="D279">
            <v>450</v>
          </cell>
          <cell r="E279" t="str">
            <v>20 kg/cm2</v>
          </cell>
          <cell r="F279" t="str">
            <v>Rmt</v>
          </cell>
          <cell r="G279">
            <v>3127</v>
          </cell>
          <cell r="H279">
            <v>5333</v>
          </cell>
        </row>
        <row r="280">
          <cell r="B280" t="str">
            <v>BWSC50020 kg/cm2</v>
          </cell>
          <cell r="C280" t="str">
            <v>BWSC</v>
          </cell>
          <cell r="D280">
            <v>500</v>
          </cell>
          <cell r="E280" t="str">
            <v>20 kg/cm2</v>
          </cell>
          <cell r="F280" t="str">
            <v>Rmt</v>
          </cell>
          <cell r="G280">
            <v>3659</v>
          </cell>
          <cell r="H280">
            <v>6240</v>
          </cell>
        </row>
        <row r="281">
          <cell r="B281" t="str">
            <v>BWSC60020 kg/cm2</v>
          </cell>
          <cell r="C281" t="str">
            <v>BWSC</v>
          </cell>
          <cell r="D281">
            <v>600</v>
          </cell>
          <cell r="E281" t="str">
            <v>20 kg/cm2</v>
          </cell>
          <cell r="F281" t="str">
            <v>Rmt</v>
          </cell>
          <cell r="G281">
            <v>4893</v>
          </cell>
          <cell r="H281">
            <v>8345</v>
          </cell>
        </row>
        <row r="282">
          <cell r="B282" t="str">
            <v>BWSC70020 kg/cm2</v>
          </cell>
          <cell r="C282" t="str">
            <v>BWSC</v>
          </cell>
          <cell r="D282">
            <v>700</v>
          </cell>
          <cell r="E282" t="str">
            <v>20 kg/cm2</v>
          </cell>
          <cell r="F282" t="str">
            <v>Rmt</v>
          </cell>
          <cell r="G282">
            <v>6026</v>
          </cell>
          <cell r="H282">
            <v>10791</v>
          </cell>
        </row>
        <row r="283">
          <cell r="B283" t="str">
            <v>BWSC80020 kg/cm2</v>
          </cell>
          <cell r="C283" t="str">
            <v>BWSC</v>
          </cell>
          <cell r="D283">
            <v>800</v>
          </cell>
          <cell r="E283" t="str">
            <v>20 kg/cm2</v>
          </cell>
          <cell r="F283" t="str">
            <v>Rmt</v>
          </cell>
          <cell r="G283">
            <v>7279</v>
          </cell>
          <cell r="H283">
            <v>13035</v>
          </cell>
        </row>
        <row r="284">
          <cell r="B284" t="str">
            <v>BWSC90020 kg/cm2</v>
          </cell>
          <cell r="C284" t="str">
            <v>BWSC</v>
          </cell>
          <cell r="D284">
            <v>900</v>
          </cell>
          <cell r="E284" t="str">
            <v>20 kg/cm2</v>
          </cell>
          <cell r="F284" t="str">
            <v>Rmt</v>
          </cell>
          <cell r="G284">
            <v>8780</v>
          </cell>
          <cell r="H284">
            <v>15723</v>
          </cell>
        </row>
        <row r="285">
          <cell r="B285" t="str">
            <v>BWSC100020 kg/cm2</v>
          </cell>
          <cell r="C285" t="str">
            <v>BWSC</v>
          </cell>
          <cell r="D285">
            <v>1000</v>
          </cell>
          <cell r="E285" t="str">
            <v>20 kg/cm2</v>
          </cell>
          <cell r="F285" t="str">
            <v>Rmt</v>
          </cell>
          <cell r="G285">
            <v>10397</v>
          </cell>
          <cell r="H285">
            <v>18619</v>
          </cell>
        </row>
        <row r="286">
          <cell r="B286" t="str">
            <v>BWSC110020 kg/cm2</v>
          </cell>
          <cell r="C286" t="str">
            <v>BWSC</v>
          </cell>
          <cell r="D286">
            <v>1100</v>
          </cell>
          <cell r="E286" t="str">
            <v>20 kg/cm2</v>
          </cell>
          <cell r="F286" t="str">
            <v>Rmt</v>
          </cell>
          <cell r="G286">
            <v>13890</v>
          </cell>
          <cell r="H286">
            <v>24874</v>
          </cell>
        </row>
        <row r="287">
          <cell r="B287" t="str">
            <v>BWSC120020 kg/cm2</v>
          </cell>
          <cell r="C287" t="str">
            <v>BWSC</v>
          </cell>
          <cell r="D287">
            <v>1200</v>
          </cell>
          <cell r="E287" t="str">
            <v>20 kg/cm2</v>
          </cell>
          <cell r="F287" t="str">
            <v>Rmt</v>
          </cell>
          <cell r="G287">
            <v>15980</v>
          </cell>
          <cell r="H287">
            <v>28617</v>
          </cell>
        </row>
        <row r="288">
          <cell r="B288" t="str">
            <v>BWSC25022 kg/cm2</v>
          </cell>
          <cell r="C288" t="str">
            <v>BWSC</v>
          </cell>
          <cell r="D288">
            <v>250</v>
          </cell>
          <cell r="E288" t="str">
            <v>22 kg/cm2</v>
          </cell>
          <cell r="F288" t="str">
            <v>Rmt</v>
          </cell>
          <cell r="G288">
            <v>1782</v>
          </cell>
          <cell r="H288">
            <v>3039</v>
          </cell>
        </row>
        <row r="289">
          <cell r="B289" t="str">
            <v>BWSC30022 kg/cm2</v>
          </cell>
          <cell r="C289" t="str">
            <v>BWSC</v>
          </cell>
          <cell r="D289">
            <v>300</v>
          </cell>
          <cell r="E289" t="str">
            <v>22 kg/cm2</v>
          </cell>
          <cell r="F289" t="str">
            <v>Rmt</v>
          </cell>
          <cell r="G289">
            <v>2008</v>
          </cell>
          <cell r="H289">
            <v>3425</v>
          </cell>
        </row>
        <row r="290">
          <cell r="B290" t="str">
            <v>BWSC35022 kg/cm2</v>
          </cell>
          <cell r="C290" t="str">
            <v>BWSC</v>
          </cell>
          <cell r="D290">
            <v>350</v>
          </cell>
          <cell r="E290" t="str">
            <v>22 kg/cm2</v>
          </cell>
          <cell r="F290" t="str">
            <v>Rmt</v>
          </cell>
          <cell r="G290">
            <v>2460</v>
          </cell>
          <cell r="H290">
            <v>4196</v>
          </cell>
        </row>
        <row r="291">
          <cell r="B291" t="str">
            <v>BWSC40022 kg/cm2</v>
          </cell>
          <cell r="C291" t="str">
            <v>BWSC</v>
          </cell>
          <cell r="D291">
            <v>400</v>
          </cell>
          <cell r="E291" t="str">
            <v>22 kg/cm2</v>
          </cell>
          <cell r="F291" t="str">
            <v>Rmt</v>
          </cell>
          <cell r="G291">
            <v>2833</v>
          </cell>
          <cell r="H291">
            <v>4832</v>
          </cell>
        </row>
        <row r="292">
          <cell r="B292" t="str">
            <v>BWSC45022 kg/cm2</v>
          </cell>
          <cell r="C292" t="str">
            <v>BWSC</v>
          </cell>
          <cell r="D292">
            <v>450</v>
          </cell>
          <cell r="E292" t="str">
            <v>22 kg/cm2</v>
          </cell>
          <cell r="F292" t="str">
            <v>Rmt</v>
          </cell>
          <cell r="G292">
            <v>3264</v>
          </cell>
          <cell r="H292">
            <v>5567</v>
          </cell>
        </row>
        <row r="293">
          <cell r="B293" t="str">
            <v>BWSC50022 kg/cm2</v>
          </cell>
          <cell r="C293" t="str">
            <v>BWSC</v>
          </cell>
          <cell r="D293">
            <v>500</v>
          </cell>
          <cell r="E293" t="str">
            <v>22 kg/cm2</v>
          </cell>
          <cell r="F293" t="str">
            <v>Rmt</v>
          </cell>
          <cell r="G293">
            <v>3833</v>
          </cell>
          <cell r="H293">
            <v>6537</v>
          </cell>
        </row>
        <row r="294">
          <cell r="B294" t="str">
            <v>BWSC60022 kg/cm2</v>
          </cell>
          <cell r="C294" t="str">
            <v>BWSC</v>
          </cell>
          <cell r="D294">
            <v>600</v>
          </cell>
          <cell r="E294" t="str">
            <v>22 kg/cm2</v>
          </cell>
          <cell r="F294" t="str">
            <v>Rmt</v>
          </cell>
          <cell r="G294">
            <v>5117</v>
          </cell>
          <cell r="H294">
            <v>8727</v>
          </cell>
        </row>
        <row r="295">
          <cell r="B295" t="str">
            <v>BWSC70022 kg/cm2</v>
          </cell>
          <cell r="C295" t="str">
            <v>BWSC</v>
          </cell>
          <cell r="D295">
            <v>700</v>
          </cell>
          <cell r="E295" t="str">
            <v>22 kg/cm2</v>
          </cell>
          <cell r="F295" t="str">
            <v>Rmt</v>
          </cell>
          <cell r="G295">
            <v>6356</v>
          </cell>
          <cell r="H295">
            <v>11382</v>
          </cell>
        </row>
        <row r="296">
          <cell r="B296" t="str">
            <v>BWSC80022 kg/cm2</v>
          </cell>
          <cell r="C296" t="str">
            <v>BWSC</v>
          </cell>
          <cell r="D296">
            <v>800</v>
          </cell>
          <cell r="E296" t="str">
            <v>22 kg/cm2</v>
          </cell>
          <cell r="F296" t="str">
            <v>Rmt</v>
          </cell>
          <cell r="G296">
            <v>7853</v>
          </cell>
          <cell r="H296">
            <v>14063</v>
          </cell>
        </row>
        <row r="297">
          <cell r="B297" t="str">
            <v>BWSC90022 kg/cm2</v>
          </cell>
          <cell r="C297" t="str">
            <v>BWSC</v>
          </cell>
          <cell r="D297">
            <v>900</v>
          </cell>
          <cell r="E297" t="str">
            <v>22 kg/cm2</v>
          </cell>
          <cell r="F297" t="str">
            <v>Rmt</v>
          </cell>
          <cell r="G297">
            <v>9349</v>
          </cell>
          <cell r="H297">
            <v>16472</v>
          </cell>
        </row>
        <row r="298">
          <cell r="B298" t="str">
            <v>BWSC100022 kg/cm2</v>
          </cell>
          <cell r="C298" t="str">
            <v>BWSC</v>
          </cell>
          <cell r="D298">
            <v>1000</v>
          </cell>
          <cell r="E298" t="str">
            <v>22 kg/cm2</v>
          </cell>
          <cell r="F298" t="str">
            <v>Rmt</v>
          </cell>
          <cell r="G298">
            <v>11375</v>
          </cell>
          <cell r="H298">
            <v>20370</v>
          </cell>
        </row>
        <row r="299">
          <cell r="B299" t="str">
            <v>BWSC110022 kg/cm2</v>
          </cell>
          <cell r="C299" t="str">
            <v>BWSC</v>
          </cell>
          <cell r="D299">
            <v>1100</v>
          </cell>
          <cell r="E299" t="str">
            <v>22 kg/cm2</v>
          </cell>
          <cell r="F299" t="str">
            <v>Rmt</v>
          </cell>
          <cell r="G299">
            <v>14840</v>
          </cell>
          <cell r="H299">
            <v>26575</v>
          </cell>
        </row>
        <row r="300">
          <cell r="B300" t="str">
            <v>BWSC120022 kg/cm2</v>
          </cell>
          <cell r="C300" t="str">
            <v>BWSC</v>
          </cell>
          <cell r="D300">
            <v>1200</v>
          </cell>
          <cell r="E300" t="str">
            <v>22 kg/cm2</v>
          </cell>
          <cell r="F300" t="str">
            <v>Rmt</v>
          </cell>
          <cell r="G300">
            <v>17400</v>
          </cell>
          <cell r="H300">
            <v>31159</v>
          </cell>
        </row>
        <row r="301">
          <cell r="B301" t="str">
            <v>BWSC25024 kg/cm2</v>
          </cell>
          <cell r="C301" t="str">
            <v>BWSC</v>
          </cell>
          <cell r="D301">
            <v>250</v>
          </cell>
          <cell r="E301" t="str">
            <v>24 kg/cm2</v>
          </cell>
          <cell r="F301" t="str">
            <v>Rmt</v>
          </cell>
          <cell r="G301">
            <v>1782</v>
          </cell>
          <cell r="H301">
            <v>3039</v>
          </cell>
        </row>
        <row r="302">
          <cell r="B302" t="str">
            <v>BWSC30024 kg/cm2</v>
          </cell>
          <cell r="C302" t="str">
            <v>BWSC</v>
          </cell>
          <cell r="D302">
            <v>300</v>
          </cell>
          <cell r="E302" t="str">
            <v>24 kg/cm2</v>
          </cell>
          <cell r="F302" t="str">
            <v>Rmt</v>
          </cell>
          <cell r="G302">
            <v>2056</v>
          </cell>
          <cell r="H302">
            <v>3507</v>
          </cell>
        </row>
        <row r="303">
          <cell r="B303" t="str">
            <v>BWSC35024 kg/cm2</v>
          </cell>
          <cell r="C303" t="str">
            <v>BWSC</v>
          </cell>
          <cell r="D303">
            <v>350</v>
          </cell>
          <cell r="E303" t="str">
            <v>24 kg/cm2</v>
          </cell>
          <cell r="F303" t="str">
            <v>Rmt</v>
          </cell>
          <cell r="G303">
            <v>2521</v>
          </cell>
          <cell r="H303">
            <v>4300</v>
          </cell>
        </row>
        <row r="304">
          <cell r="B304" t="str">
            <v>BWSC40024 kg/cm2</v>
          </cell>
          <cell r="C304" t="str">
            <v>BWSC</v>
          </cell>
          <cell r="D304">
            <v>400</v>
          </cell>
          <cell r="E304" t="str">
            <v>24 kg/cm2</v>
          </cell>
          <cell r="F304" t="str">
            <v>Rmt</v>
          </cell>
          <cell r="G304">
            <v>2943</v>
          </cell>
          <cell r="H304">
            <v>5019</v>
          </cell>
        </row>
        <row r="305">
          <cell r="B305" t="str">
            <v>BWSC45024 kg/cm2</v>
          </cell>
          <cell r="C305" t="str">
            <v>BWSC</v>
          </cell>
          <cell r="D305">
            <v>450</v>
          </cell>
          <cell r="E305" t="str">
            <v>24 kg/cm2</v>
          </cell>
          <cell r="F305" t="str">
            <v>Rmt</v>
          </cell>
          <cell r="G305">
            <v>3403</v>
          </cell>
          <cell r="H305">
            <v>5804</v>
          </cell>
        </row>
        <row r="306">
          <cell r="B306" t="str">
            <v>BWSC50024 kg/cm2</v>
          </cell>
          <cell r="C306" t="str">
            <v>BWSC</v>
          </cell>
          <cell r="D306">
            <v>500</v>
          </cell>
          <cell r="E306" t="str">
            <v>24 kg/cm2</v>
          </cell>
          <cell r="F306" t="str">
            <v>Rmt</v>
          </cell>
          <cell r="G306">
            <v>4020</v>
          </cell>
          <cell r="H306">
            <v>6856</v>
          </cell>
        </row>
        <row r="307">
          <cell r="B307" t="str">
            <v>BWSC60024 kg/cm2</v>
          </cell>
          <cell r="C307" t="str">
            <v>BWSC</v>
          </cell>
          <cell r="D307">
            <v>600</v>
          </cell>
          <cell r="E307" t="str">
            <v>24 kg/cm2</v>
          </cell>
          <cell r="F307" t="str">
            <v>Rmt</v>
          </cell>
          <cell r="G307">
            <v>5374</v>
          </cell>
          <cell r="H307">
            <v>9165</v>
          </cell>
        </row>
        <row r="308">
          <cell r="B308" t="str">
            <v>BWSC70024 kg/cm2</v>
          </cell>
          <cell r="C308" t="str">
            <v>BWSC</v>
          </cell>
          <cell r="D308">
            <v>700</v>
          </cell>
          <cell r="E308" t="str">
            <v>24 kg/cm2</v>
          </cell>
          <cell r="F308" t="str">
            <v>Rmt</v>
          </cell>
          <cell r="G308">
            <v>6796</v>
          </cell>
          <cell r="H308">
            <v>12170</v>
          </cell>
        </row>
        <row r="309">
          <cell r="B309" t="str">
            <v>BWSC80024 kg/cm2</v>
          </cell>
          <cell r="C309" t="str">
            <v>BWSC</v>
          </cell>
          <cell r="D309">
            <v>800</v>
          </cell>
          <cell r="E309" t="str">
            <v>24 kg/cm2</v>
          </cell>
          <cell r="F309" t="str">
            <v>Rmt</v>
          </cell>
          <cell r="G309">
            <v>8285</v>
          </cell>
          <cell r="H309">
            <v>14837</v>
          </cell>
        </row>
        <row r="310">
          <cell r="B310" t="str">
            <v>BWSC90024 kg/cm2</v>
          </cell>
          <cell r="C310" t="str">
            <v>BWSC</v>
          </cell>
          <cell r="D310">
            <v>900</v>
          </cell>
          <cell r="E310" t="str">
            <v>24 kg/cm2</v>
          </cell>
          <cell r="F310" t="str">
            <v>Rmt</v>
          </cell>
          <cell r="G310">
            <v>10180</v>
          </cell>
          <cell r="H310">
            <v>18230</v>
          </cell>
        </row>
        <row r="311">
          <cell r="B311" t="str">
            <v>BWSC100024 kg/cm2</v>
          </cell>
          <cell r="C311" t="str">
            <v>BWSC</v>
          </cell>
          <cell r="D311">
            <v>1000</v>
          </cell>
          <cell r="E311" t="str">
            <v>24 kg/cm2</v>
          </cell>
          <cell r="F311" t="str">
            <v>Rmt</v>
          </cell>
          <cell r="G311">
            <v>12184</v>
          </cell>
          <cell r="H311">
            <v>21819</v>
          </cell>
        </row>
        <row r="312">
          <cell r="B312" t="str">
            <v>BWSC110024 kg/cm2</v>
          </cell>
          <cell r="C312" t="str">
            <v>BWSC</v>
          </cell>
          <cell r="D312">
            <v>1100</v>
          </cell>
          <cell r="E312" t="str">
            <v>24 kg/cm2</v>
          </cell>
          <cell r="F312" t="str">
            <v>Rmt</v>
          </cell>
          <cell r="G312">
            <v>16060</v>
          </cell>
          <cell r="H312">
            <v>28760</v>
          </cell>
        </row>
        <row r="313">
          <cell r="B313" t="str">
            <v>BWSC120024 kg/cm2</v>
          </cell>
          <cell r="C313" t="str">
            <v>BWSC</v>
          </cell>
          <cell r="D313">
            <v>1200</v>
          </cell>
          <cell r="E313" t="str">
            <v>24 kg/cm2</v>
          </cell>
          <cell r="F313" t="str">
            <v>Rmt</v>
          </cell>
          <cell r="G313">
            <v>18580</v>
          </cell>
          <cell r="H313">
            <v>33273</v>
          </cell>
        </row>
        <row r="314">
          <cell r="B314" t="str">
            <v>BWSC25026 kg/cm2</v>
          </cell>
          <cell r="C314" t="str">
            <v>BWSC</v>
          </cell>
          <cell r="D314">
            <v>250</v>
          </cell>
          <cell r="E314" t="str">
            <v>26 kg/cm2</v>
          </cell>
          <cell r="F314" t="str">
            <v>Rmt</v>
          </cell>
          <cell r="G314">
            <v>1782</v>
          </cell>
          <cell r="H314">
            <v>3039</v>
          </cell>
        </row>
        <row r="315">
          <cell r="B315" t="str">
            <v>BWSC30026 kg/cm2</v>
          </cell>
          <cell r="C315" t="str">
            <v>BWSC</v>
          </cell>
          <cell r="D315">
            <v>300</v>
          </cell>
          <cell r="E315" t="str">
            <v>26 kg/cm2</v>
          </cell>
          <cell r="F315" t="str">
            <v>Rmt</v>
          </cell>
          <cell r="G315">
            <v>2134</v>
          </cell>
          <cell r="H315">
            <v>3640</v>
          </cell>
        </row>
        <row r="316">
          <cell r="B316" t="str">
            <v>BWSC35026 kg/cm2</v>
          </cell>
          <cell r="C316" t="str">
            <v>BWSC</v>
          </cell>
          <cell r="D316">
            <v>350</v>
          </cell>
          <cell r="E316" t="str">
            <v>26 kg/cm2</v>
          </cell>
          <cell r="F316" t="str">
            <v>Rmt</v>
          </cell>
          <cell r="G316">
            <v>2606</v>
          </cell>
          <cell r="H316">
            <v>4445</v>
          </cell>
        </row>
        <row r="317">
          <cell r="B317" t="str">
            <v>BWSC40026 kg/cm2</v>
          </cell>
          <cell r="C317" t="str">
            <v>BWSC</v>
          </cell>
          <cell r="D317">
            <v>400</v>
          </cell>
          <cell r="E317" t="str">
            <v>26 kg/cm2</v>
          </cell>
          <cell r="F317" t="str">
            <v>Rmt</v>
          </cell>
          <cell r="G317">
            <v>3054</v>
          </cell>
          <cell r="H317">
            <v>5209</v>
          </cell>
        </row>
        <row r="318">
          <cell r="B318" t="str">
            <v>BWSC45026 kg/cm2</v>
          </cell>
          <cell r="C318" t="str">
            <v>BWSC</v>
          </cell>
          <cell r="D318">
            <v>450</v>
          </cell>
          <cell r="E318" t="str">
            <v>26 kg/cm2</v>
          </cell>
          <cell r="F318" t="str">
            <v>Rmt</v>
          </cell>
          <cell r="G318">
            <v>3541</v>
          </cell>
          <cell r="H318">
            <v>6039</v>
          </cell>
        </row>
        <row r="319">
          <cell r="B319" t="str">
            <v>BWSC50026 kg/cm2</v>
          </cell>
          <cell r="C319" t="str">
            <v>BWSC</v>
          </cell>
          <cell r="D319">
            <v>500</v>
          </cell>
          <cell r="E319" t="str">
            <v>26 kg/cm2</v>
          </cell>
          <cell r="F319" t="str">
            <v>Rmt</v>
          </cell>
          <cell r="G319">
            <v>4171</v>
          </cell>
          <cell r="H319">
            <v>7114</v>
          </cell>
        </row>
        <row r="320">
          <cell r="B320" t="str">
            <v>BWSC60026 kg/cm2</v>
          </cell>
          <cell r="C320" t="str">
            <v>BWSC</v>
          </cell>
          <cell r="D320">
            <v>600</v>
          </cell>
          <cell r="E320" t="str">
            <v>26 kg/cm2</v>
          </cell>
          <cell r="F320" t="str">
            <v>Rmt</v>
          </cell>
          <cell r="G320">
            <v>5624</v>
          </cell>
          <cell r="H320">
            <v>9592</v>
          </cell>
        </row>
        <row r="321">
          <cell r="B321" t="str">
            <v>BWSC70026 kg/cm2</v>
          </cell>
          <cell r="C321" t="str">
            <v>BWSC</v>
          </cell>
          <cell r="D321">
            <v>700</v>
          </cell>
          <cell r="E321" t="str">
            <v>26 kg/cm2</v>
          </cell>
          <cell r="F321" t="str">
            <v>Rmt</v>
          </cell>
          <cell r="G321">
            <v>7086</v>
          </cell>
          <cell r="H321">
            <v>12689</v>
          </cell>
        </row>
        <row r="322">
          <cell r="B322" t="str">
            <v>BWSC80026 kg/cm2</v>
          </cell>
          <cell r="C322" t="str">
            <v>BWSC</v>
          </cell>
          <cell r="D322">
            <v>800</v>
          </cell>
          <cell r="E322" t="str">
            <v>26 kg/cm2</v>
          </cell>
          <cell r="F322" t="str">
            <v>Rmt</v>
          </cell>
          <cell r="G322">
            <v>8957</v>
          </cell>
          <cell r="H322">
            <v>16040</v>
          </cell>
        </row>
        <row r="323">
          <cell r="B323" t="str">
            <v>BWSC90026 kg/cm2</v>
          </cell>
          <cell r="C323" t="str">
            <v>BWSC</v>
          </cell>
          <cell r="D323">
            <v>900</v>
          </cell>
          <cell r="E323" t="str">
            <v>26 kg/cm2</v>
          </cell>
          <cell r="F323" t="str">
            <v>Rmt</v>
          </cell>
          <cell r="G323">
            <v>10812</v>
          </cell>
          <cell r="H323">
            <v>19362</v>
          </cell>
        </row>
        <row r="324">
          <cell r="B324" t="str">
            <v>BWSC100026 kg/cm2</v>
          </cell>
          <cell r="C324" t="str">
            <v>BWSC</v>
          </cell>
          <cell r="D324">
            <v>1000</v>
          </cell>
          <cell r="E324" t="str">
            <v>26 kg/cm2</v>
          </cell>
          <cell r="F324" t="str">
            <v>Rmt</v>
          </cell>
          <cell r="G324">
            <v>13334</v>
          </cell>
          <cell r="H324">
            <v>23878</v>
          </cell>
        </row>
        <row r="325">
          <cell r="B325" t="str">
            <v>BWSC110026 kg/cm2</v>
          </cell>
          <cell r="C325" t="str">
            <v>BWSC</v>
          </cell>
          <cell r="D325">
            <v>1100</v>
          </cell>
          <cell r="E325" t="str">
            <v>26 kg/cm2</v>
          </cell>
          <cell r="F325" t="str">
            <v>Rmt</v>
          </cell>
          <cell r="G325">
            <v>17260</v>
          </cell>
          <cell r="H325">
            <v>30909</v>
          </cell>
        </row>
        <row r="326">
          <cell r="B326" t="str">
            <v>BWSC120026 kg/cm2</v>
          </cell>
          <cell r="C326" t="str">
            <v>BWSC</v>
          </cell>
          <cell r="D326">
            <v>1200</v>
          </cell>
          <cell r="E326" t="str">
            <v>26 kg/cm2</v>
          </cell>
          <cell r="F326" t="str">
            <v>Rmt</v>
          </cell>
          <cell r="G326">
            <v>19520</v>
          </cell>
          <cell r="H326">
            <v>34956</v>
          </cell>
        </row>
        <row r="327">
          <cell r="B327" t="str">
            <v>BWSC25028 kg/cm2</v>
          </cell>
          <cell r="C327" t="str">
            <v>BWSC</v>
          </cell>
          <cell r="D327">
            <v>250</v>
          </cell>
          <cell r="E327" t="str">
            <v>28 kg/cm2</v>
          </cell>
          <cell r="F327" t="str">
            <v>Rmt</v>
          </cell>
          <cell r="G327">
            <v>1799</v>
          </cell>
          <cell r="H327">
            <v>3068</v>
          </cell>
        </row>
        <row r="328">
          <cell r="B328" t="str">
            <v>BWSC30028 kg/cm2</v>
          </cell>
          <cell r="C328" t="str">
            <v>BWSC</v>
          </cell>
          <cell r="D328">
            <v>300</v>
          </cell>
          <cell r="E328" t="str">
            <v>28 kg/cm2</v>
          </cell>
          <cell r="F328" t="str">
            <v>Rmt</v>
          </cell>
          <cell r="G328">
            <v>2172</v>
          </cell>
          <cell r="H328">
            <v>3704</v>
          </cell>
        </row>
        <row r="329">
          <cell r="B329" t="str">
            <v>BWSC35028 kg/cm2</v>
          </cell>
          <cell r="C329" t="str">
            <v>BWSC</v>
          </cell>
          <cell r="D329">
            <v>350</v>
          </cell>
          <cell r="E329" t="str">
            <v>28 kg/cm2</v>
          </cell>
          <cell r="F329" t="str">
            <v>Rmt</v>
          </cell>
          <cell r="G329">
            <v>2679</v>
          </cell>
          <cell r="H329">
            <v>4569</v>
          </cell>
        </row>
        <row r="330">
          <cell r="B330" t="str">
            <v>BWSC40028 kg/cm2</v>
          </cell>
          <cell r="C330" t="str">
            <v>BWSC</v>
          </cell>
          <cell r="D330">
            <v>400</v>
          </cell>
          <cell r="E330" t="str">
            <v>28 kg/cm2</v>
          </cell>
          <cell r="F330" t="str">
            <v>Rmt</v>
          </cell>
          <cell r="G330">
            <v>3165</v>
          </cell>
          <cell r="H330">
            <v>5398</v>
          </cell>
        </row>
        <row r="331">
          <cell r="B331" t="str">
            <v>BWSC45028 kg/cm2</v>
          </cell>
          <cell r="C331" t="str">
            <v>BWSC</v>
          </cell>
          <cell r="D331">
            <v>450</v>
          </cell>
          <cell r="E331" t="str">
            <v>28 kg/cm2</v>
          </cell>
          <cell r="F331" t="str">
            <v>Rmt</v>
          </cell>
          <cell r="G331">
            <v>3682</v>
          </cell>
          <cell r="H331">
            <v>6280</v>
          </cell>
        </row>
        <row r="332">
          <cell r="B332" t="str">
            <v>BWSC50028 kg/cm2</v>
          </cell>
          <cell r="C332" t="str">
            <v>BWSC</v>
          </cell>
          <cell r="D332">
            <v>500</v>
          </cell>
          <cell r="E332" t="str">
            <v>28 kg/cm2</v>
          </cell>
          <cell r="F332" t="str">
            <v>Rmt</v>
          </cell>
          <cell r="G332">
            <v>4492</v>
          </cell>
          <cell r="H332">
            <v>7661</v>
          </cell>
        </row>
        <row r="333">
          <cell r="B333" t="str">
            <v>BWSC60028 kg/cm2</v>
          </cell>
          <cell r="C333" t="str">
            <v>BWSC</v>
          </cell>
          <cell r="D333">
            <v>600</v>
          </cell>
          <cell r="E333" t="str">
            <v>28 kg/cm2</v>
          </cell>
          <cell r="F333" t="str">
            <v>Rmt</v>
          </cell>
          <cell r="G333">
            <v>5971</v>
          </cell>
          <cell r="H333">
            <v>10184</v>
          </cell>
        </row>
        <row r="334">
          <cell r="B334" t="str">
            <v>BWSC70028 kg/cm2</v>
          </cell>
          <cell r="C334" t="str">
            <v>BWSC</v>
          </cell>
          <cell r="D334">
            <v>700</v>
          </cell>
          <cell r="E334" t="str">
            <v>28 kg/cm2</v>
          </cell>
          <cell r="F334" t="str">
            <v>Rmt</v>
          </cell>
          <cell r="G334">
            <v>7433</v>
          </cell>
          <cell r="H334">
            <v>13311</v>
          </cell>
        </row>
        <row r="335">
          <cell r="B335" t="str">
            <v>BWSC80028 kg/cm2</v>
          </cell>
          <cell r="C335" t="str">
            <v>BWSC</v>
          </cell>
          <cell r="D335">
            <v>800</v>
          </cell>
          <cell r="E335" t="str">
            <v>28 kg/cm2</v>
          </cell>
          <cell r="F335" t="str">
            <v>Rmt</v>
          </cell>
          <cell r="G335">
            <v>9388</v>
          </cell>
          <cell r="H335">
            <v>16812</v>
          </cell>
        </row>
        <row r="336">
          <cell r="B336" t="str">
            <v>BWSC90028 kg/cm2</v>
          </cell>
          <cell r="C336" t="str">
            <v>BWSC</v>
          </cell>
          <cell r="D336">
            <v>900</v>
          </cell>
          <cell r="E336" t="str">
            <v>28 kg/cm2</v>
          </cell>
          <cell r="F336" t="str">
            <v>Rmt</v>
          </cell>
          <cell r="G336">
            <v>11377</v>
          </cell>
          <cell r="H336">
            <v>20374</v>
          </cell>
        </row>
        <row r="337">
          <cell r="B337" t="str">
            <v>BWSC100028 kg/cm2</v>
          </cell>
          <cell r="C337" t="str">
            <v>BWSC</v>
          </cell>
          <cell r="D337">
            <v>1000</v>
          </cell>
          <cell r="E337" t="str">
            <v>28 kg/cm2</v>
          </cell>
          <cell r="F337" t="str">
            <v>Rmt</v>
          </cell>
          <cell r="G337">
            <v>13959</v>
          </cell>
          <cell r="H337">
            <v>24997</v>
          </cell>
        </row>
        <row r="338">
          <cell r="B338" t="str">
            <v>BWSC110028 kg/cm2</v>
          </cell>
          <cell r="C338" t="str">
            <v>BWSC</v>
          </cell>
          <cell r="D338">
            <v>1100</v>
          </cell>
          <cell r="E338" t="str">
            <v>28 kg/cm2</v>
          </cell>
          <cell r="F338" t="str">
            <v>Rmt</v>
          </cell>
          <cell r="G338">
            <v>18430</v>
          </cell>
          <cell r="H338">
            <v>33004</v>
          </cell>
        </row>
        <row r="339">
          <cell r="B339" t="str">
            <v>BWSC120028 kg/cm2</v>
          </cell>
          <cell r="C339" t="str">
            <v>BWSC</v>
          </cell>
          <cell r="D339">
            <v>1200</v>
          </cell>
          <cell r="E339" t="str">
            <v>28 kg/cm2</v>
          </cell>
          <cell r="F339" t="str">
            <v>Rmt</v>
          </cell>
          <cell r="G339">
            <v>21760</v>
          </cell>
          <cell r="H339">
            <v>38967</v>
          </cell>
        </row>
        <row r="340">
          <cell r="B340" t="str">
            <v>BWSC25030 kg/cm2</v>
          </cell>
          <cell r="C340" t="str">
            <v>BWSC</v>
          </cell>
          <cell r="D340">
            <v>250</v>
          </cell>
          <cell r="E340" t="str">
            <v>30 kg/cm2</v>
          </cell>
          <cell r="F340" t="str">
            <v>Rmt</v>
          </cell>
          <cell r="G340">
            <v>1865</v>
          </cell>
          <cell r="H340">
            <v>3181</v>
          </cell>
        </row>
        <row r="341">
          <cell r="B341" t="str">
            <v>BWSC30030 kg/cm2</v>
          </cell>
          <cell r="C341" t="str">
            <v>BWSC</v>
          </cell>
          <cell r="D341">
            <v>300</v>
          </cell>
          <cell r="E341" t="str">
            <v>30 kg/cm2</v>
          </cell>
          <cell r="F341" t="str">
            <v>Rmt</v>
          </cell>
          <cell r="G341">
            <v>2250</v>
          </cell>
          <cell r="H341">
            <v>3837</v>
          </cell>
        </row>
        <row r="342">
          <cell r="B342" t="str">
            <v>BWSC35030 kg/cm2</v>
          </cell>
          <cell r="C342" t="str">
            <v>BWSC</v>
          </cell>
          <cell r="D342">
            <v>350</v>
          </cell>
          <cell r="E342" t="str">
            <v>30 kg/cm2</v>
          </cell>
          <cell r="F342" t="str">
            <v>Rmt</v>
          </cell>
          <cell r="G342">
            <v>2754</v>
          </cell>
          <cell r="H342">
            <v>4697</v>
          </cell>
        </row>
        <row r="343">
          <cell r="B343" t="str">
            <v>BWSC40030 kg/cm2</v>
          </cell>
          <cell r="C343" t="str">
            <v>BWSC</v>
          </cell>
          <cell r="D343">
            <v>400</v>
          </cell>
          <cell r="E343" t="str">
            <v>30 kg/cm2</v>
          </cell>
          <cell r="F343" t="str">
            <v>Rmt</v>
          </cell>
          <cell r="G343">
            <v>3547</v>
          </cell>
          <cell r="H343">
            <v>6049</v>
          </cell>
        </row>
        <row r="344">
          <cell r="B344" t="str">
            <v>BWSC45030 kg/cm2</v>
          </cell>
          <cell r="C344" t="str">
            <v>BWSC</v>
          </cell>
          <cell r="D344">
            <v>450</v>
          </cell>
          <cell r="E344" t="str">
            <v>30 kg/cm2</v>
          </cell>
          <cell r="F344" t="str">
            <v>Rmt</v>
          </cell>
          <cell r="G344">
            <v>3954</v>
          </cell>
          <cell r="H344">
            <v>6744</v>
          </cell>
        </row>
        <row r="345">
          <cell r="B345" t="str">
            <v>BWSC50030 kg/cm2</v>
          </cell>
          <cell r="C345" t="str">
            <v>BWSC</v>
          </cell>
          <cell r="D345">
            <v>500</v>
          </cell>
          <cell r="E345" t="str">
            <v>30 kg/cm2</v>
          </cell>
          <cell r="F345" t="str">
            <v>Rmt</v>
          </cell>
          <cell r="G345">
            <v>4662</v>
          </cell>
          <cell r="H345">
            <v>7951</v>
          </cell>
        </row>
        <row r="346">
          <cell r="B346" t="str">
            <v>BWSC60030 kg/cm2</v>
          </cell>
          <cell r="C346" t="str">
            <v>BWSC</v>
          </cell>
          <cell r="D346">
            <v>600</v>
          </cell>
          <cell r="E346" t="str">
            <v>30 kg/cm2</v>
          </cell>
          <cell r="F346" t="str">
            <v>Rmt</v>
          </cell>
          <cell r="G346">
            <v>6184</v>
          </cell>
          <cell r="H346">
            <v>10547</v>
          </cell>
        </row>
        <row r="347">
          <cell r="B347" t="str">
            <v>BWSC70030 kg/cm2</v>
          </cell>
          <cell r="C347" t="str">
            <v>BWSC</v>
          </cell>
          <cell r="D347">
            <v>700</v>
          </cell>
          <cell r="E347" t="str">
            <v>30 kg/cm2</v>
          </cell>
          <cell r="F347" t="str">
            <v>Rmt</v>
          </cell>
          <cell r="G347">
            <v>7810</v>
          </cell>
          <cell r="H347">
            <v>13986</v>
          </cell>
        </row>
        <row r="348">
          <cell r="B348" t="str">
            <v>BWSC80030 kg/cm2</v>
          </cell>
          <cell r="C348" t="str">
            <v>BWSC</v>
          </cell>
          <cell r="D348">
            <v>800</v>
          </cell>
          <cell r="E348" t="str">
            <v>30 kg/cm2</v>
          </cell>
          <cell r="F348" t="str">
            <v>Rmt</v>
          </cell>
          <cell r="G348">
            <v>9850</v>
          </cell>
          <cell r="H348">
            <v>17639</v>
          </cell>
        </row>
        <row r="349">
          <cell r="B349" t="str">
            <v>BWSC90030 kg/cm2</v>
          </cell>
          <cell r="C349" t="str">
            <v>BWSC</v>
          </cell>
          <cell r="D349">
            <v>900</v>
          </cell>
          <cell r="E349" t="str">
            <v>30 kg/cm2</v>
          </cell>
          <cell r="F349" t="str">
            <v>Rmt</v>
          </cell>
          <cell r="G349">
            <v>12005</v>
          </cell>
          <cell r="H349">
            <v>21498</v>
          </cell>
        </row>
        <row r="350">
          <cell r="B350" t="str">
            <v>BWSC100030 kg/cm2</v>
          </cell>
          <cell r="C350" t="str">
            <v>BWSC</v>
          </cell>
          <cell r="D350">
            <v>1000</v>
          </cell>
          <cell r="E350" t="str">
            <v>30 kg/cm2</v>
          </cell>
          <cell r="F350" t="str">
            <v>Rmt</v>
          </cell>
          <cell r="G350">
            <v>14797</v>
          </cell>
          <cell r="H350">
            <v>26498</v>
          </cell>
        </row>
        <row r="351">
          <cell r="B351" t="str">
            <v>BWSC110030 kg/cm2</v>
          </cell>
          <cell r="C351" t="str">
            <v>BWSC</v>
          </cell>
          <cell r="D351">
            <v>1100</v>
          </cell>
          <cell r="E351" t="str">
            <v>30 kg/cm2</v>
          </cell>
          <cell r="F351" t="str">
            <v>Rmt</v>
          </cell>
          <cell r="G351">
            <v>19840</v>
          </cell>
          <cell r="H351">
            <v>35529</v>
          </cell>
        </row>
        <row r="352">
          <cell r="B352" t="str">
            <v>BWSC120030 kg/cm2</v>
          </cell>
          <cell r="C352" t="str">
            <v>BWSC</v>
          </cell>
          <cell r="D352">
            <v>1200</v>
          </cell>
          <cell r="E352" t="str">
            <v>30 kg/cm2</v>
          </cell>
          <cell r="F352" t="str">
            <v>Rmt</v>
          </cell>
          <cell r="G352">
            <v>23750</v>
          </cell>
          <cell r="H352">
            <v>42531</v>
          </cell>
        </row>
        <row r="353">
          <cell r="B353" t="str">
            <v>AC80CL-10</v>
          </cell>
          <cell r="C353" t="str">
            <v>AC</v>
          </cell>
          <cell r="D353">
            <v>80</v>
          </cell>
          <cell r="E353" t="str">
            <v>CL-10</v>
          </cell>
          <cell r="F353" t="str">
            <v>Rmt</v>
          </cell>
          <cell r="G353">
            <v>101.31</v>
          </cell>
          <cell r="H353">
            <v>123</v>
          </cell>
        </row>
        <row r="354">
          <cell r="B354" t="str">
            <v>AC100CL-10</v>
          </cell>
          <cell r="C354" t="str">
            <v>AC</v>
          </cell>
          <cell r="D354">
            <v>100</v>
          </cell>
          <cell r="E354" t="str">
            <v>CL-10</v>
          </cell>
          <cell r="F354" t="str">
            <v>Rmt</v>
          </cell>
          <cell r="G354">
            <v>127.63</v>
          </cell>
          <cell r="H354">
            <v>161</v>
          </cell>
        </row>
        <row r="355">
          <cell r="B355" t="str">
            <v>AC125CL-10</v>
          </cell>
          <cell r="C355" t="str">
            <v>AC</v>
          </cell>
          <cell r="D355">
            <v>125</v>
          </cell>
          <cell r="E355" t="str">
            <v>CL-10</v>
          </cell>
          <cell r="F355" t="str">
            <v>Rmt</v>
          </cell>
          <cell r="G355">
            <v>160.35</v>
          </cell>
          <cell r="H355">
            <v>211</v>
          </cell>
        </row>
        <row r="356">
          <cell r="B356" t="str">
            <v>AC150CL-10</v>
          </cell>
          <cell r="C356" t="str">
            <v>AC</v>
          </cell>
          <cell r="D356">
            <v>150</v>
          </cell>
          <cell r="E356" t="str">
            <v>CL-10</v>
          </cell>
          <cell r="F356" t="str">
            <v>Rmt</v>
          </cell>
          <cell r="G356">
            <v>198.81</v>
          </cell>
          <cell r="H356">
            <v>299</v>
          </cell>
        </row>
        <row r="357">
          <cell r="B357" t="str">
            <v>AC200CL-10</v>
          </cell>
          <cell r="C357" t="str">
            <v>AC</v>
          </cell>
          <cell r="D357">
            <v>200</v>
          </cell>
          <cell r="E357" t="str">
            <v>CL-10</v>
          </cell>
          <cell r="F357" t="str">
            <v>Rmt</v>
          </cell>
          <cell r="G357">
            <v>312.54000000000002</v>
          </cell>
          <cell r="H357">
            <v>498</v>
          </cell>
        </row>
        <row r="358">
          <cell r="B358" t="str">
            <v>AC250CL-10</v>
          </cell>
          <cell r="C358" t="str">
            <v>AC</v>
          </cell>
          <cell r="D358">
            <v>250</v>
          </cell>
          <cell r="E358" t="str">
            <v>CL-10</v>
          </cell>
          <cell r="F358" t="str">
            <v>Rmt</v>
          </cell>
          <cell r="G358">
            <v>407.45</v>
          </cell>
          <cell r="H358">
            <v>629</v>
          </cell>
        </row>
        <row r="359">
          <cell r="B359" t="str">
            <v>AC300CL-10</v>
          </cell>
          <cell r="C359" t="str">
            <v>AC</v>
          </cell>
          <cell r="D359">
            <v>300</v>
          </cell>
          <cell r="E359" t="str">
            <v>CL-10</v>
          </cell>
          <cell r="F359" t="str">
            <v>Rmt</v>
          </cell>
          <cell r="G359">
            <v>526.9</v>
          </cell>
          <cell r="H359">
            <v>884</v>
          </cell>
        </row>
        <row r="360">
          <cell r="B360" t="str">
            <v>AC350CL-10</v>
          </cell>
          <cell r="C360" t="str">
            <v>AC</v>
          </cell>
          <cell r="D360">
            <v>350</v>
          </cell>
          <cell r="E360" t="str">
            <v>CL-10</v>
          </cell>
          <cell r="F360" t="str">
            <v>Rmt</v>
          </cell>
          <cell r="G360">
            <v>647.99</v>
          </cell>
          <cell r="H360">
            <v>1079</v>
          </cell>
        </row>
        <row r="361">
          <cell r="B361" t="str">
            <v>AC400CL-10</v>
          </cell>
          <cell r="C361" t="str">
            <v>AC</v>
          </cell>
          <cell r="D361">
            <v>400</v>
          </cell>
          <cell r="E361" t="str">
            <v>CL-10</v>
          </cell>
          <cell r="F361" t="str">
            <v>Rmt</v>
          </cell>
          <cell r="G361">
            <v>803.85</v>
          </cell>
          <cell r="H361">
            <v>1405</v>
          </cell>
        </row>
        <row r="362">
          <cell r="B362" t="str">
            <v>AC450CL-10</v>
          </cell>
          <cell r="C362" t="str">
            <v>AC</v>
          </cell>
          <cell r="D362">
            <v>450</v>
          </cell>
          <cell r="E362" t="str">
            <v>CL-10</v>
          </cell>
          <cell r="F362" t="str">
            <v>Rmt</v>
          </cell>
          <cell r="G362">
            <v>969.11</v>
          </cell>
          <cell r="H362">
            <v>1653</v>
          </cell>
        </row>
        <row r="363">
          <cell r="B363" t="str">
            <v>AC500CL-10</v>
          </cell>
          <cell r="C363" t="str">
            <v>AC</v>
          </cell>
          <cell r="D363">
            <v>500</v>
          </cell>
          <cell r="E363" t="str">
            <v>CL-10</v>
          </cell>
          <cell r="F363" t="str">
            <v>Rmt</v>
          </cell>
          <cell r="G363">
            <v>1197.79</v>
          </cell>
          <cell r="H363">
            <v>2051</v>
          </cell>
        </row>
        <row r="364">
          <cell r="B364" t="str">
            <v>AC600CL-10</v>
          </cell>
          <cell r="C364" t="str">
            <v>AC</v>
          </cell>
          <cell r="D364">
            <v>600</v>
          </cell>
          <cell r="E364" t="str">
            <v>CL-10</v>
          </cell>
          <cell r="F364" t="str">
            <v>Rmt</v>
          </cell>
          <cell r="G364">
            <v>1677.24</v>
          </cell>
          <cell r="H364">
            <v>2912</v>
          </cell>
        </row>
        <row r="365">
          <cell r="B365" t="str">
            <v>AC80CL-15</v>
          </cell>
          <cell r="C365" t="str">
            <v>AC</v>
          </cell>
          <cell r="D365">
            <v>80</v>
          </cell>
          <cell r="E365" t="str">
            <v>CL-15</v>
          </cell>
          <cell r="F365" t="str">
            <v>Rmt</v>
          </cell>
          <cell r="G365">
            <v>101.92</v>
          </cell>
          <cell r="H365">
            <v>123</v>
          </cell>
        </row>
        <row r="366">
          <cell r="B366" t="str">
            <v>AC100CL-15</v>
          </cell>
          <cell r="C366" t="str">
            <v>AC</v>
          </cell>
          <cell r="D366">
            <v>100</v>
          </cell>
          <cell r="E366" t="str">
            <v>CL-15</v>
          </cell>
          <cell r="F366" t="str">
            <v>Rmt</v>
          </cell>
          <cell r="G366">
            <v>133.85</v>
          </cell>
          <cell r="H366">
            <v>161</v>
          </cell>
        </row>
        <row r="367">
          <cell r="B367" t="str">
            <v>AC125CL-15</v>
          </cell>
          <cell r="C367" t="str">
            <v>AC</v>
          </cell>
          <cell r="D367">
            <v>125</v>
          </cell>
          <cell r="E367" t="str">
            <v>CL-15</v>
          </cell>
          <cell r="F367" t="str">
            <v>Rmt</v>
          </cell>
          <cell r="G367">
            <v>175.49</v>
          </cell>
          <cell r="H367">
            <v>211</v>
          </cell>
        </row>
        <row r="368">
          <cell r="B368" t="str">
            <v>AC150CL-15</v>
          </cell>
          <cell r="C368" t="str">
            <v>AC</v>
          </cell>
          <cell r="D368">
            <v>150</v>
          </cell>
          <cell r="E368" t="str">
            <v>CL-15</v>
          </cell>
          <cell r="F368" t="str">
            <v>Rmt</v>
          </cell>
          <cell r="G368">
            <v>248.39</v>
          </cell>
          <cell r="H368">
            <v>299</v>
          </cell>
        </row>
        <row r="369">
          <cell r="B369" t="str">
            <v>AC200CL-15</v>
          </cell>
          <cell r="C369" t="str">
            <v>AC</v>
          </cell>
          <cell r="D369">
            <v>200</v>
          </cell>
          <cell r="E369" t="str">
            <v>CL-15</v>
          </cell>
          <cell r="F369" t="str">
            <v>Rmt</v>
          </cell>
          <cell r="G369">
            <v>413.99</v>
          </cell>
          <cell r="H369">
            <v>498</v>
          </cell>
        </row>
        <row r="370">
          <cell r="B370" t="str">
            <v>AC250CL-15</v>
          </cell>
          <cell r="C370" t="str">
            <v>AC</v>
          </cell>
          <cell r="D370">
            <v>250</v>
          </cell>
          <cell r="E370" t="str">
            <v>CL-15</v>
          </cell>
          <cell r="F370" t="str">
            <v>Rmt</v>
          </cell>
          <cell r="G370">
            <v>523.62</v>
          </cell>
          <cell r="H370">
            <v>629</v>
          </cell>
        </row>
        <row r="371">
          <cell r="B371" t="str">
            <v>AC300CL-15</v>
          </cell>
          <cell r="C371" t="str">
            <v>AC</v>
          </cell>
          <cell r="D371">
            <v>300</v>
          </cell>
          <cell r="E371" t="str">
            <v>CL-15</v>
          </cell>
          <cell r="F371" t="str">
            <v>Rmt</v>
          </cell>
          <cell r="G371">
            <v>735.12</v>
          </cell>
          <cell r="H371">
            <v>884</v>
          </cell>
        </row>
        <row r="372">
          <cell r="B372" t="str">
            <v>AC350CL-15</v>
          </cell>
          <cell r="C372" t="str">
            <v>AC</v>
          </cell>
          <cell r="D372">
            <v>350</v>
          </cell>
          <cell r="E372" t="str">
            <v>CL-15</v>
          </cell>
          <cell r="F372" t="str">
            <v>Rmt</v>
          </cell>
          <cell r="G372">
            <v>897.93</v>
          </cell>
          <cell r="H372">
            <v>1079</v>
          </cell>
        </row>
        <row r="373">
          <cell r="B373" t="str">
            <v>AC400CL-15</v>
          </cell>
          <cell r="C373" t="str">
            <v>AC</v>
          </cell>
          <cell r="D373">
            <v>400</v>
          </cell>
          <cell r="E373" t="str">
            <v>CL-15</v>
          </cell>
          <cell r="F373" t="str">
            <v>Rmt</v>
          </cell>
          <cell r="G373">
            <v>1168.75</v>
          </cell>
          <cell r="H373">
            <v>1405</v>
          </cell>
        </row>
        <row r="374">
          <cell r="B374" t="str">
            <v>AC450CL-15</v>
          </cell>
          <cell r="C374" t="str">
            <v>AC</v>
          </cell>
          <cell r="D374">
            <v>450</v>
          </cell>
          <cell r="E374" t="str">
            <v>CL-15</v>
          </cell>
          <cell r="F374" t="str">
            <v>Rmt</v>
          </cell>
          <cell r="G374">
            <v>1374.93</v>
          </cell>
          <cell r="H374">
            <v>1653</v>
          </cell>
        </row>
        <row r="375">
          <cell r="B375" t="str">
            <v>AC500CL-15</v>
          </cell>
          <cell r="C375" t="str">
            <v>AC</v>
          </cell>
          <cell r="D375">
            <v>500</v>
          </cell>
          <cell r="E375" t="str">
            <v>CL-15</v>
          </cell>
          <cell r="F375" t="str">
            <v>Rmt</v>
          </cell>
          <cell r="G375">
            <v>1705.88</v>
          </cell>
          <cell r="H375">
            <v>2051</v>
          </cell>
        </row>
        <row r="376">
          <cell r="B376" t="str">
            <v>AC600CL-15</v>
          </cell>
          <cell r="C376" t="str">
            <v>AC</v>
          </cell>
          <cell r="D376">
            <v>600</v>
          </cell>
          <cell r="E376" t="str">
            <v>CL-15</v>
          </cell>
          <cell r="F376" t="str">
            <v>Rmt</v>
          </cell>
          <cell r="G376">
            <v>2422.1999999999998</v>
          </cell>
          <cell r="H376">
            <v>2912</v>
          </cell>
        </row>
        <row r="377">
          <cell r="B377" t="str">
            <v>AC80CL-20</v>
          </cell>
          <cell r="C377" t="str">
            <v>AC</v>
          </cell>
          <cell r="D377">
            <v>80</v>
          </cell>
          <cell r="E377" t="str">
            <v>CL-20</v>
          </cell>
          <cell r="F377" t="str">
            <v>Rmt</v>
          </cell>
          <cell r="G377">
            <v>110.25</v>
          </cell>
          <cell r="H377">
            <v>133</v>
          </cell>
        </row>
        <row r="378">
          <cell r="B378" t="str">
            <v>AC100CL-20</v>
          </cell>
          <cell r="C378" t="str">
            <v>AC</v>
          </cell>
          <cell r="D378">
            <v>100</v>
          </cell>
          <cell r="E378" t="str">
            <v>CL-20</v>
          </cell>
          <cell r="F378" t="str">
            <v>Rmt</v>
          </cell>
          <cell r="G378">
            <v>169.36</v>
          </cell>
          <cell r="H378">
            <v>204</v>
          </cell>
        </row>
        <row r="379">
          <cell r="B379" t="str">
            <v>AC125CL-20</v>
          </cell>
          <cell r="C379" t="str">
            <v>AC</v>
          </cell>
          <cell r="D379">
            <v>125</v>
          </cell>
          <cell r="E379" t="str">
            <v>CL-20</v>
          </cell>
          <cell r="F379" t="str">
            <v>Rmt</v>
          </cell>
          <cell r="G379">
            <v>218.44</v>
          </cell>
          <cell r="H379">
            <v>263</v>
          </cell>
        </row>
        <row r="380">
          <cell r="B380" t="str">
            <v>AC150CL-20</v>
          </cell>
          <cell r="C380" t="str">
            <v>AC</v>
          </cell>
          <cell r="D380">
            <v>150</v>
          </cell>
          <cell r="E380" t="str">
            <v>CL-20</v>
          </cell>
          <cell r="F380" t="str">
            <v>Rmt</v>
          </cell>
          <cell r="G380">
            <v>309.27</v>
          </cell>
          <cell r="H380">
            <v>372</v>
          </cell>
        </row>
        <row r="381">
          <cell r="B381" t="str">
            <v>AC200CL-20</v>
          </cell>
          <cell r="C381" t="str">
            <v>AC</v>
          </cell>
          <cell r="D381">
            <v>200</v>
          </cell>
          <cell r="E381" t="str">
            <v>CL-20</v>
          </cell>
          <cell r="F381" t="str">
            <v>Rmt</v>
          </cell>
          <cell r="G381">
            <v>525.26</v>
          </cell>
          <cell r="H381">
            <v>631</v>
          </cell>
        </row>
        <row r="382">
          <cell r="B382" t="str">
            <v>AC250CL-20</v>
          </cell>
          <cell r="C382" t="str">
            <v>AC</v>
          </cell>
          <cell r="D382">
            <v>250</v>
          </cell>
          <cell r="E382" t="str">
            <v>CL-20</v>
          </cell>
          <cell r="F382" t="str">
            <v>Rmt</v>
          </cell>
          <cell r="G382">
            <v>673.76</v>
          </cell>
          <cell r="H382">
            <v>810</v>
          </cell>
        </row>
        <row r="383">
          <cell r="B383" t="str">
            <v>AC300CL-20</v>
          </cell>
          <cell r="C383" t="str">
            <v>AC</v>
          </cell>
          <cell r="D383">
            <v>300</v>
          </cell>
          <cell r="E383" t="str">
            <v>CL-20</v>
          </cell>
          <cell r="F383" t="str">
            <v>Rmt</v>
          </cell>
          <cell r="G383">
            <v>950.71</v>
          </cell>
          <cell r="H383">
            <v>1143</v>
          </cell>
        </row>
        <row r="384">
          <cell r="B384" t="str">
            <v>AC350CL-20</v>
          </cell>
          <cell r="C384" t="str">
            <v>AC</v>
          </cell>
          <cell r="D384">
            <v>350</v>
          </cell>
          <cell r="E384" t="str">
            <v>CL-20</v>
          </cell>
          <cell r="F384" t="str">
            <v>Rmt</v>
          </cell>
          <cell r="G384">
            <v>1166.3</v>
          </cell>
          <cell r="H384">
            <v>1402</v>
          </cell>
        </row>
        <row r="385">
          <cell r="B385" t="str">
            <v>AC400CL-20</v>
          </cell>
          <cell r="C385" t="str">
            <v>AC</v>
          </cell>
          <cell r="D385">
            <v>400</v>
          </cell>
          <cell r="E385" t="str">
            <v>CL-20</v>
          </cell>
          <cell r="F385" t="str">
            <v>Rmt</v>
          </cell>
          <cell r="G385">
            <v>1522.61</v>
          </cell>
          <cell r="H385">
            <v>1830</v>
          </cell>
        </row>
        <row r="386">
          <cell r="B386" t="str">
            <v>AC450CL-20</v>
          </cell>
          <cell r="C386" t="str">
            <v>AC</v>
          </cell>
          <cell r="D386">
            <v>450</v>
          </cell>
          <cell r="E386" t="str">
            <v>CL-20</v>
          </cell>
          <cell r="F386" t="str">
            <v>Rmt</v>
          </cell>
          <cell r="G386">
            <v>1820.83</v>
          </cell>
          <cell r="H386">
            <v>2189</v>
          </cell>
        </row>
        <row r="387">
          <cell r="B387" t="str">
            <v>AC500CL-20</v>
          </cell>
          <cell r="C387" t="str">
            <v>AC</v>
          </cell>
          <cell r="D387">
            <v>500</v>
          </cell>
          <cell r="E387" t="str">
            <v>CL-20</v>
          </cell>
          <cell r="F387" t="str">
            <v>Rmt</v>
          </cell>
          <cell r="G387">
            <v>2230.7399999999998</v>
          </cell>
          <cell r="H387">
            <v>2682</v>
          </cell>
        </row>
        <row r="388">
          <cell r="B388" t="str">
            <v>AC600CL-20</v>
          </cell>
          <cell r="C388" t="str">
            <v>AC</v>
          </cell>
          <cell r="D388">
            <v>600</v>
          </cell>
          <cell r="E388" t="str">
            <v>CL-20</v>
          </cell>
          <cell r="F388" t="str">
            <v>Rmt</v>
          </cell>
          <cell r="G388">
            <v>3156.91</v>
          </cell>
          <cell r="H388">
            <v>3795</v>
          </cell>
        </row>
        <row r="389">
          <cell r="B389" t="str">
            <v>AC80CL-25</v>
          </cell>
          <cell r="C389" t="str">
            <v>AC</v>
          </cell>
          <cell r="D389">
            <v>80</v>
          </cell>
          <cell r="E389" t="str">
            <v>CL-25</v>
          </cell>
          <cell r="F389" t="str">
            <v>Rmt</v>
          </cell>
          <cell r="G389">
            <v>138.33000000000001</v>
          </cell>
          <cell r="H389">
            <v>166</v>
          </cell>
        </row>
        <row r="390">
          <cell r="B390" t="str">
            <v>AC100CL-25</v>
          </cell>
          <cell r="C390" t="str">
            <v>AC</v>
          </cell>
          <cell r="D390">
            <v>100</v>
          </cell>
          <cell r="E390" t="str">
            <v>CL-25</v>
          </cell>
          <cell r="F390" t="str">
            <v>Rmt</v>
          </cell>
          <cell r="G390">
            <v>209.86</v>
          </cell>
          <cell r="H390">
            <v>252</v>
          </cell>
        </row>
        <row r="391">
          <cell r="B391" t="str">
            <v>AC125CL-25</v>
          </cell>
          <cell r="C391" t="str">
            <v>AC</v>
          </cell>
          <cell r="D391">
            <v>125</v>
          </cell>
          <cell r="E391" t="str">
            <v>CL-25</v>
          </cell>
          <cell r="F391" t="str">
            <v>Rmt</v>
          </cell>
          <cell r="G391">
            <v>275.31</v>
          </cell>
          <cell r="H391">
            <v>331</v>
          </cell>
        </row>
        <row r="392">
          <cell r="B392" t="str">
            <v>AC150CL-25</v>
          </cell>
          <cell r="C392" t="str">
            <v>AC</v>
          </cell>
          <cell r="D392">
            <v>150</v>
          </cell>
          <cell r="E392" t="str">
            <v>CL-25</v>
          </cell>
          <cell r="F392" t="str">
            <v>Rmt</v>
          </cell>
          <cell r="G392">
            <v>386.99</v>
          </cell>
          <cell r="H392">
            <v>465</v>
          </cell>
        </row>
        <row r="393">
          <cell r="B393" t="str">
            <v>AC200CL-25</v>
          </cell>
          <cell r="C393" t="str">
            <v>AC</v>
          </cell>
          <cell r="D393">
            <v>200</v>
          </cell>
          <cell r="E393" t="str">
            <v>CL-25</v>
          </cell>
          <cell r="F393" t="str">
            <v>Rmt</v>
          </cell>
          <cell r="G393">
            <v>666.8</v>
          </cell>
          <cell r="H393">
            <v>802</v>
          </cell>
        </row>
        <row r="394">
          <cell r="B394" t="str">
            <v>AC250CL-25</v>
          </cell>
          <cell r="C394" t="str">
            <v>AC</v>
          </cell>
          <cell r="D394">
            <v>250</v>
          </cell>
          <cell r="E394" t="str">
            <v>CL-25</v>
          </cell>
          <cell r="F394" t="str">
            <v>Rmt</v>
          </cell>
          <cell r="G394">
            <v>845.16</v>
          </cell>
          <cell r="H394">
            <v>1016</v>
          </cell>
        </row>
        <row r="395">
          <cell r="B395" t="str">
            <v>AC300CL-25</v>
          </cell>
          <cell r="C395" t="str">
            <v>AC</v>
          </cell>
          <cell r="D395">
            <v>300</v>
          </cell>
          <cell r="E395" t="str">
            <v>CL-25</v>
          </cell>
          <cell r="F395" t="str">
            <v>Rmt</v>
          </cell>
          <cell r="G395">
            <v>1211.7</v>
          </cell>
          <cell r="H395">
            <v>1457</v>
          </cell>
        </row>
        <row r="396">
          <cell r="B396" t="str">
            <v>AC350CL-25</v>
          </cell>
          <cell r="C396" t="str">
            <v>AC</v>
          </cell>
          <cell r="D396">
            <v>350</v>
          </cell>
          <cell r="E396" t="str">
            <v>CL-25</v>
          </cell>
          <cell r="F396" t="str">
            <v>Rmt</v>
          </cell>
          <cell r="G396">
            <v>1465.34</v>
          </cell>
          <cell r="H396">
            <v>1761</v>
          </cell>
        </row>
        <row r="397">
          <cell r="B397" t="str">
            <v>AC400CL-25</v>
          </cell>
          <cell r="C397" t="str">
            <v>AC</v>
          </cell>
          <cell r="D397">
            <v>400</v>
          </cell>
          <cell r="E397" t="str">
            <v>CL-25</v>
          </cell>
          <cell r="F397" t="str">
            <v>Rmt</v>
          </cell>
          <cell r="G397">
            <v>1888.33</v>
          </cell>
          <cell r="H397">
            <v>2270</v>
          </cell>
        </row>
        <row r="398">
          <cell r="B398" t="str">
            <v>AC450CL-25</v>
          </cell>
          <cell r="C398" t="str">
            <v>AC</v>
          </cell>
          <cell r="D398">
            <v>450</v>
          </cell>
          <cell r="E398" t="str">
            <v>CL-25</v>
          </cell>
          <cell r="F398" t="str">
            <v>Rmt</v>
          </cell>
          <cell r="G398">
            <v>2281.88</v>
          </cell>
          <cell r="H398">
            <v>2743</v>
          </cell>
        </row>
        <row r="399">
          <cell r="B399" t="str">
            <v>AC500CL-25</v>
          </cell>
          <cell r="C399" t="str">
            <v>AC</v>
          </cell>
          <cell r="D399">
            <v>500</v>
          </cell>
          <cell r="E399" t="str">
            <v>CL-25</v>
          </cell>
          <cell r="F399" t="str">
            <v>Rmt</v>
          </cell>
          <cell r="G399">
            <v>2802.64</v>
          </cell>
          <cell r="H399">
            <v>3369</v>
          </cell>
        </row>
        <row r="400">
          <cell r="B400" t="str">
            <v>AC600CL-25</v>
          </cell>
          <cell r="C400" t="str">
            <v>AC</v>
          </cell>
          <cell r="D400">
            <v>600</v>
          </cell>
          <cell r="E400" t="str">
            <v>CL-25</v>
          </cell>
          <cell r="F400" t="str">
            <v>Rmt</v>
          </cell>
          <cell r="G400">
            <v>4023.76</v>
          </cell>
          <cell r="H400">
            <v>4837</v>
          </cell>
        </row>
        <row r="401">
          <cell r="B401" t="str">
            <v>cement</v>
          </cell>
          <cell r="C401">
            <v>0</v>
          </cell>
          <cell r="D401" t="str">
            <v>cement</v>
          </cell>
          <cell r="E401">
            <v>0</v>
          </cell>
          <cell r="F401" t="str">
            <v>MT</v>
          </cell>
          <cell r="G401">
            <v>4140</v>
          </cell>
          <cell r="H401">
            <v>4400</v>
          </cell>
        </row>
        <row r="402">
          <cell r="B402" t="str">
            <v>Sluice valve50PN-1</v>
          </cell>
          <cell r="C402" t="str">
            <v>Sluice valve</v>
          </cell>
          <cell r="D402">
            <v>50</v>
          </cell>
          <cell r="E402" t="str">
            <v>PN-1</v>
          </cell>
          <cell r="F402" t="str">
            <v>each</v>
          </cell>
          <cell r="G402">
            <v>2800</v>
          </cell>
          <cell r="H402">
            <v>3640</v>
          </cell>
        </row>
        <row r="403">
          <cell r="B403" t="str">
            <v>Sluice valve65PN-1</v>
          </cell>
          <cell r="C403" t="str">
            <v>Sluice valve</v>
          </cell>
          <cell r="D403">
            <v>65</v>
          </cell>
          <cell r="E403" t="str">
            <v>PN-1</v>
          </cell>
          <cell r="F403" t="str">
            <v>each</v>
          </cell>
          <cell r="G403">
            <v>3094</v>
          </cell>
          <cell r="H403">
            <v>4022</v>
          </cell>
        </row>
        <row r="404">
          <cell r="B404" t="str">
            <v>Sluice valve80PN-1</v>
          </cell>
          <cell r="C404" t="str">
            <v>Sluice valve</v>
          </cell>
          <cell r="D404">
            <v>80</v>
          </cell>
          <cell r="E404" t="str">
            <v>PN-1</v>
          </cell>
          <cell r="F404" t="str">
            <v>each</v>
          </cell>
          <cell r="G404">
            <v>3273</v>
          </cell>
          <cell r="H404">
            <v>4255</v>
          </cell>
        </row>
        <row r="405">
          <cell r="B405" t="str">
            <v>Sluice valve100PN-1</v>
          </cell>
          <cell r="C405" t="str">
            <v>Sluice valve</v>
          </cell>
          <cell r="D405">
            <v>100</v>
          </cell>
          <cell r="E405" t="str">
            <v>PN-1</v>
          </cell>
          <cell r="F405" t="str">
            <v>each</v>
          </cell>
          <cell r="G405">
            <v>4364</v>
          </cell>
          <cell r="H405">
            <v>5673</v>
          </cell>
        </row>
        <row r="406">
          <cell r="B406" t="str">
            <v>Sluice valve125PN-1</v>
          </cell>
          <cell r="C406" t="str">
            <v>Sluice valve</v>
          </cell>
          <cell r="D406">
            <v>125</v>
          </cell>
          <cell r="E406" t="str">
            <v>PN-1</v>
          </cell>
          <cell r="F406" t="str">
            <v>each</v>
          </cell>
          <cell r="G406">
            <v>5454</v>
          </cell>
          <cell r="H406">
            <v>7090</v>
          </cell>
        </row>
        <row r="407">
          <cell r="B407" t="str">
            <v>Sluice valve150PN-1</v>
          </cell>
          <cell r="C407" t="str">
            <v>Sluice valve</v>
          </cell>
          <cell r="D407">
            <v>150</v>
          </cell>
          <cell r="E407" t="str">
            <v>PN-1</v>
          </cell>
          <cell r="F407" t="str">
            <v>each</v>
          </cell>
          <cell r="G407">
            <v>6545</v>
          </cell>
          <cell r="H407">
            <v>8509</v>
          </cell>
        </row>
        <row r="408">
          <cell r="B408" t="str">
            <v>Sluice valve200PN-1</v>
          </cell>
          <cell r="C408" t="str">
            <v>Sluice valve</v>
          </cell>
          <cell r="D408">
            <v>200</v>
          </cell>
          <cell r="E408" t="str">
            <v>PN-1</v>
          </cell>
          <cell r="F408" t="str">
            <v>each</v>
          </cell>
          <cell r="G408">
            <v>11472</v>
          </cell>
          <cell r="H408">
            <v>14914</v>
          </cell>
        </row>
        <row r="409">
          <cell r="B409" t="str">
            <v>Sluice valve250PN-1</v>
          </cell>
          <cell r="C409" t="str">
            <v>Sluice valve</v>
          </cell>
          <cell r="D409">
            <v>250</v>
          </cell>
          <cell r="E409" t="str">
            <v>PN-1</v>
          </cell>
          <cell r="F409" t="str">
            <v>each</v>
          </cell>
          <cell r="G409">
            <v>16226</v>
          </cell>
          <cell r="H409">
            <v>21094</v>
          </cell>
        </row>
        <row r="410">
          <cell r="B410" t="str">
            <v>Sluice valve300PN-1</v>
          </cell>
          <cell r="C410" t="str">
            <v>Sluice valve</v>
          </cell>
          <cell r="D410">
            <v>300</v>
          </cell>
          <cell r="E410" t="str">
            <v>PN-1</v>
          </cell>
          <cell r="F410" t="str">
            <v>each</v>
          </cell>
          <cell r="G410">
            <v>22274</v>
          </cell>
          <cell r="H410">
            <v>28956</v>
          </cell>
        </row>
        <row r="411">
          <cell r="B411" t="str">
            <v>Sluice valve50PN-1.6</v>
          </cell>
          <cell r="C411" t="str">
            <v>Sluice valve</v>
          </cell>
          <cell r="D411">
            <v>50</v>
          </cell>
          <cell r="E411" t="str">
            <v>PN-1.6</v>
          </cell>
          <cell r="F411" t="str">
            <v>each</v>
          </cell>
          <cell r="G411">
            <v>3360</v>
          </cell>
          <cell r="H411">
            <v>4368</v>
          </cell>
        </row>
        <row r="412">
          <cell r="B412" t="str">
            <v>Sluice valve65PN-1.6</v>
          </cell>
          <cell r="C412" t="str">
            <v>Sluice valve</v>
          </cell>
          <cell r="D412">
            <v>65</v>
          </cell>
          <cell r="E412" t="str">
            <v>PN-1.6</v>
          </cell>
          <cell r="F412" t="str">
            <v>each</v>
          </cell>
          <cell r="G412">
            <v>3713</v>
          </cell>
          <cell r="H412">
            <v>4827</v>
          </cell>
        </row>
        <row r="413">
          <cell r="B413" t="str">
            <v>Sluice valve80PN-1.6</v>
          </cell>
          <cell r="C413" t="str">
            <v>Sluice valve</v>
          </cell>
          <cell r="D413">
            <v>80</v>
          </cell>
          <cell r="E413" t="str">
            <v>PN-1.6</v>
          </cell>
          <cell r="F413" t="str">
            <v>each</v>
          </cell>
          <cell r="G413">
            <v>3927</v>
          </cell>
          <cell r="H413">
            <v>5105</v>
          </cell>
        </row>
        <row r="414">
          <cell r="B414" t="str">
            <v>Sluice valve100PN-1.6</v>
          </cell>
          <cell r="C414" t="str">
            <v>Sluice valve</v>
          </cell>
          <cell r="D414">
            <v>100</v>
          </cell>
          <cell r="E414" t="str">
            <v>PN-1.6</v>
          </cell>
          <cell r="F414" t="str">
            <v>each</v>
          </cell>
          <cell r="G414">
            <v>5236</v>
          </cell>
          <cell r="H414">
            <v>6807</v>
          </cell>
        </row>
        <row r="415">
          <cell r="B415" t="str">
            <v>Sluice valve125PN-1.6</v>
          </cell>
          <cell r="C415" t="str">
            <v>Sluice valve</v>
          </cell>
          <cell r="D415">
            <v>125</v>
          </cell>
          <cell r="E415" t="str">
            <v>PN-1.6</v>
          </cell>
          <cell r="F415" t="str">
            <v>each</v>
          </cell>
          <cell r="G415">
            <v>6545</v>
          </cell>
          <cell r="H415">
            <v>8509</v>
          </cell>
        </row>
        <row r="416">
          <cell r="B416" t="str">
            <v>Sluice valve150PN-1.6</v>
          </cell>
          <cell r="C416" t="str">
            <v>Sluice valve</v>
          </cell>
          <cell r="D416">
            <v>150</v>
          </cell>
          <cell r="E416" t="str">
            <v>PN-1.6</v>
          </cell>
          <cell r="F416" t="str">
            <v>each</v>
          </cell>
          <cell r="G416">
            <v>7854</v>
          </cell>
          <cell r="H416">
            <v>10210</v>
          </cell>
        </row>
        <row r="417">
          <cell r="B417" t="str">
            <v>Sluice valve200PN-1.6</v>
          </cell>
          <cell r="C417" t="str">
            <v>Sluice valve</v>
          </cell>
          <cell r="D417">
            <v>200</v>
          </cell>
          <cell r="E417" t="str">
            <v>PN-1.6</v>
          </cell>
          <cell r="F417" t="str">
            <v>each</v>
          </cell>
          <cell r="G417">
            <v>13532</v>
          </cell>
          <cell r="H417">
            <v>17592</v>
          </cell>
        </row>
        <row r="418">
          <cell r="B418" t="str">
            <v>Sluice valve250PN-1.6</v>
          </cell>
          <cell r="C418" t="str">
            <v>Sluice valve</v>
          </cell>
          <cell r="D418">
            <v>250</v>
          </cell>
          <cell r="E418" t="str">
            <v>PN-1.6</v>
          </cell>
          <cell r="F418" t="str">
            <v>each</v>
          </cell>
          <cell r="G418">
            <v>19496</v>
          </cell>
          <cell r="H418">
            <v>25345</v>
          </cell>
        </row>
        <row r="419">
          <cell r="B419" t="str">
            <v>Sluice valve300PN-1.6</v>
          </cell>
          <cell r="C419" t="str">
            <v>Sluice valve</v>
          </cell>
          <cell r="D419">
            <v>300</v>
          </cell>
          <cell r="E419" t="str">
            <v>PN-1.6</v>
          </cell>
          <cell r="F419" t="str">
            <v>each</v>
          </cell>
          <cell r="G419">
            <v>25721</v>
          </cell>
          <cell r="H419">
            <v>33437</v>
          </cell>
        </row>
        <row r="420">
          <cell r="B420" t="str">
            <v>Sluice valve NR stem350PN-1</v>
          </cell>
          <cell r="C420" t="str">
            <v>Sluice valve NR stem</v>
          </cell>
          <cell r="D420">
            <v>350</v>
          </cell>
          <cell r="E420" t="str">
            <v>PN-1</v>
          </cell>
          <cell r="F420" t="str">
            <v>each</v>
          </cell>
          <cell r="G420">
            <v>50087</v>
          </cell>
          <cell r="H420">
            <v>65113</v>
          </cell>
        </row>
        <row r="421">
          <cell r="B421" t="str">
            <v>Sluice valve NR stem400PN-1</v>
          </cell>
          <cell r="C421" t="str">
            <v>Sluice valve NR stem</v>
          </cell>
          <cell r="D421">
            <v>400</v>
          </cell>
          <cell r="E421" t="str">
            <v>PN-1</v>
          </cell>
          <cell r="F421" t="str">
            <v>each</v>
          </cell>
          <cell r="G421">
            <v>59372</v>
          </cell>
          <cell r="H421">
            <v>77184</v>
          </cell>
        </row>
        <row r="422">
          <cell r="B422" t="str">
            <v>Sluice valve NR stem450PN-1</v>
          </cell>
          <cell r="C422" t="str">
            <v>Sluice valve NR stem</v>
          </cell>
          <cell r="D422">
            <v>450</v>
          </cell>
          <cell r="E422" t="str">
            <v>PN-1</v>
          </cell>
          <cell r="F422" t="str">
            <v>each</v>
          </cell>
          <cell r="G422">
            <v>74549</v>
          </cell>
          <cell r="H422">
            <v>96914</v>
          </cell>
        </row>
        <row r="423">
          <cell r="B423" t="str">
            <v>Sluice valve NR stem500PN-1</v>
          </cell>
          <cell r="C423" t="str">
            <v>Sluice valve NR stem</v>
          </cell>
          <cell r="D423">
            <v>500</v>
          </cell>
          <cell r="E423" t="str">
            <v>PN-1</v>
          </cell>
          <cell r="F423" t="str">
            <v>each</v>
          </cell>
          <cell r="G423">
            <v>85525</v>
          </cell>
          <cell r="H423">
            <v>111183</v>
          </cell>
        </row>
        <row r="424">
          <cell r="B424" t="str">
            <v>Sluice valve NR stem600PN-1</v>
          </cell>
          <cell r="C424" t="str">
            <v>Sluice valve NR stem</v>
          </cell>
          <cell r="D424">
            <v>600</v>
          </cell>
          <cell r="E424" t="str">
            <v>PN-1</v>
          </cell>
          <cell r="F424" t="str">
            <v>each</v>
          </cell>
          <cell r="G424">
            <v>125270</v>
          </cell>
          <cell r="H424">
            <v>162851</v>
          </cell>
        </row>
        <row r="425">
          <cell r="B425" t="str">
            <v>Sluice valve NR stem700PN-1</v>
          </cell>
          <cell r="C425" t="str">
            <v>Sluice valve NR stem</v>
          </cell>
          <cell r="D425">
            <v>700</v>
          </cell>
          <cell r="E425" t="str">
            <v>PN-1</v>
          </cell>
          <cell r="F425" t="str">
            <v>each</v>
          </cell>
          <cell r="G425">
            <v>207460</v>
          </cell>
          <cell r="H425">
            <v>269698</v>
          </cell>
        </row>
        <row r="426">
          <cell r="B426" t="str">
            <v>Sluice valve NR stem750PN-1</v>
          </cell>
          <cell r="C426" t="str">
            <v>Sluice valve NR stem</v>
          </cell>
          <cell r="D426">
            <v>750</v>
          </cell>
          <cell r="E426" t="str">
            <v>PN-1</v>
          </cell>
          <cell r="F426" t="str">
            <v>each</v>
          </cell>
          <cell r="G426">
            <v>291499</v>
          </cell>
          <cell r="H426">
            <v>378949</v>
          </cell>
        </row>
        <row r="427">
          <cell r="B427" t="str">
            <v>Sluice valve NR stem800PN-1</v>
          </cell>
          <cell r="C427" t="str">
            <v>Sluice valve NR stem</v>
          </cell>
          <cell r="D427">
            <v>800</v>
          </cell>
          <cell r="E427" t="str">
            <v>PN-1</v>
          </cell>
          <cell r="F427" t="str">
            <v>each</v>
          </cell>
          <cell r="G427">
            <v>339900</v>
          </cell>
          <cell r="H427">
            <v>441870</v>
          </cell>
        </row>
        <row r="428">
          <cell r="B428" t="str">
            <v>Sluice valve NR stem900PN-1</v>
          </cell>
          <cell r="C428" t="str">
            <v>Sluice valve NR stem</v>
          </cell>
          <cell r="D428">
            <v>900</v>
          </cell>
          <cell r="E428" t="str">
            <v>PN-1</v>
          </cell>
          <cell r="F428" t="str">
            <v>each</v>
          </cell>
          <cell r="G428">
            <v>403852</v>
          </cell>
          <cell r="H428">
            <v>525008</v>
          </cell>
        </row>
        <row r="429">
          <cell r="B429" t="str">
            <v>Sluice valve NR stem1000PN-1</v>
          </cell>
          <cell r="C429" t="str">
            <v>Sluice valve NR stem</v>
          </cell>
          <cell r="D429">
            <v>1000</v>
          </cell>
          <cell r="E429" t="str">
            <v>PN-1</v>
          </cell>
          <cell r="F429" t="str">
            <v>each</v>
          </cell>
          <cell r="G429">
            <v>624000</v>
          </cell>
          <cell r="H429">
            <v>811200</v>
          </cell>
        </row>
        <row r="430">
          <cell r="B430" t="str">
            <v>Sluice valve NR stem1100PN-1</v>
          </cell>
          <cell r="C430" t="str">
            <v>Sluice valve NR stem</v>
          </cell>
          <cell r="D430">
            <v>1100</v>
          </cell>
          <cell r="E430" t="str">
            <v>PN-1</v>
          </cell>
          <cell r="F430" t="str">
            <v>each</v>
          </cell>
          <cell r="G430">
            <v>705000</v>
          </cell>
          <cell r="H430">
            <v>916500</v>
          </cell>
        </row>
        <row r="431">
          <cell r="B431" t="str">
            <v>Sluice valve NR stem1200PN-1</v>
          </cell>
          <cell r="C431" t="str">
            <v>Sluice valve NR stem</v>
          </cell>
          <cell r="D431">
            <v>1200</v>
          </cell>
          <cell r="E431" t="str">
            <v>PN-1</v>
          </cell>
          <cell r="F431" t="str">
            <v>each</v>
          </cell>
          <cell r="G431">
            <v>840000</v>
          </cell>
          <cell r="H431">
            <v>1092000</v>
          </cell>
        </row>
        <row r="432">
          <cell r="B432" t="str">
            <v>Sluice valve NR stem350PN-1.6</v>
          </cell>
          <cell r="C432" t="str">
            <v>Sluice valve NR stem</v>
          </cell>
          <cell r="D432">
            <v>350</v>
          </cell>
          <cell r="E432" t="str">
            <v>PN-1.6</v>
          </cell>
          <cell r="F432" t="str">
            <v>each</v>
          </cell>
          <cell r="G432">
            <v>55099</v>
          </cell>
          <cell r="H432">
            <v>71629</v>
          </cell>
        </row>
        <row r="433">
          <cell r="B433" t="str">
            <v>Sluice valve NR stem400PN-1.6</v>
          </cell>
          <cell r="C433" t="str">
            <v>Sluice valve NR stem</v>
          </cell>
          <cell r="D433">
            <v>400</v>
          </cell>
          <cell r="E433" t="str">
            <v>PN-1.6</v>
          </cell>
          <cell r="F433" t="str">
            <v>each</v>
          </cell>
          <cell r="G433">
            <v>68883</v>
          </cell>
          <cell r="H433">
            <v>89548</v>
          </cell>
        </row>
        <row r="434">
          <cell r="B434" t="str">
            <v>Sluice valve NR stem450PN-1.6</v>
          </cell>
          <cell r="C434" t="str">
            <v>Sluice valve NR stem</v>
          </cell>
          <cell r="D434">
            <v>450</v>
          </cell>
          <cell r="E434" t="str">
            <v>PN-1.6</v>
          </cell>
          <cell r="F434" t="str">
            <v>each</v>
          </cell>
          <cell r="G434">
            <v>86470</v>
          </cell>
          <cell r="H434">
            <v>112411</v>
          </cell>
        </row>
        <row r="435">
          <cell r="B435" t="str">
            <v>Sluice valve NR stem500PN-1.6</v>
          </cell>
          <cell r="C435" t="str">
            <v>Sluice valve NR stem</v>
          </cell>
          <cell r="D435">
            <v>500</v>
          </cell>
          <cell r="E435" t="str">
            <v>PN-1.6</v>
          </cell>
          <cell r="F435" t="str">
            <v>each</v>
          </cell>
          <cell r="G435">
            <v>99360</v>
          </cell>
          <cell r="H435">
            <v>129168</v>
          </cell>
        </row>
        <row r="436">
          <cell r="B436" t="str">
            <v>Sluice valve NR stem600PN-1.6</v>
          </cell>
          <cell r="C436" t="str">
            <v>Sluice valve NR stem</v>
          </cell>
          <cell r="D436">
            <v>600</v>
          </cell>
          <cell r="E436" t="str">
            <v>PN-1.6</v>
          </cell>
          <cell r="F436" t="str">
            <v>each</v>
          </cell>
          <cell r="G436">
            <v>147322</v>
          </cell>
          <cell r="H436">
            <v>191519</v>
          </cell>
        </row>
        <row r="437">
          <cell r="B437" t="str">
            <v>Non return valve50PN-1.6</v>
          </cell>
          <cell r="C437" t="str">
            <v>Non return valve</v>
          </cell>
          <cell r="D437">
            <v>50</v>
          </cell>
          <cell r="E437" t="str">
            <v>PN-1.6</v>
          </cell>
          <cell r="F437" t="str">
            <v>each</v>
          </cell>
          <cell r="G437">
            <v>1720</v>
          </cell>
          <cell r="H437">
            <v>2236</v>
          </cell>
        </row>
        <row r="438">
          <cell r="B438" t="str">
            <v>Non return valve65PN-1.6</v>
          </cell>
          <cell r="C438" t="str">
            <v>Non return valve</v>
          </cell>
          <cell r="D438">
            <v>65</v>
          </cell>
          <cell r="E438" t="str">
            <v>PN-1.6</v>
          </cell>
          <cell r="F438" t="str">
            <v>each</v>
          </cell>
          <cell r="G438">
            <v>2150</v>
          </cell>
          <cell r="H438">
            <v>2795</v>
          </cell>
        </row>
        <row r="439">
          <cell r="B439" t="str">
            <v>Non return valve80PN-1.6</v>
          </cell>
          <cell r="C439" t="str">
            <v>Non return valve</v>
          </cell>
          <cell r="D439">
            <v>80</v>
          </cell>
          <cell r="E439" t="str">
            <v>PN-1.6</v>
          </cell>
          <cell r="F439" t="str">
            <v>each</v>
          </cell>
          <cell r="G439">
            <v>2581</v>
          </cell>
          <cell r="H439">
            <v>3355</v>
          </cell>
        </row>
        <row r="440">
          <cell r="B440" t="str">
            <v>Non return valve100PN-1.6</v>
          </cell>
          <cell r="C440" t="str">
            <v>Non return valve</v>
          </cell>
          <cell r="D440">
            <v>100</v>
          </cell>
          <cell r="E440" t="str">
            <v>PN-1.6</v>
          </cell>
          <cell r="F440" t="str">
            <v>each</v>
          </cell>
          <cell r="G440">
            <v>3440</v>
          </cell>
          <cell r="H440">
            <v>4472</v>
          </cell>
        </row>
        <row r="441">
          <cell r="B441" t="str">
            <v>Non return valve125PN-1.6</v>
          </cell>
          <cell r="C441" t="str">
            <v>Non return valve</v>
          </cell>
          <cell r="D441">
            <v>125</v>
          </cell>
          <cell r="E441" t="str">
            <v>PN-1.6</v>
          </cell>
          <cell r="F441" t="str">
            <v>each</v>
          </cell>
          <cell r="G441">
            <v>4300</v>
          </cell>
          <cell r="H441">
            <v>5590</v>
          </cell>
        </row>
        <row r="442">
          <cell r="B442" t="str">
            <v>Non return valve150PN-1.6</v>
          </cell>
          <cell r="C442" t="str">
            <v>Non return valve</v>
          </cell>
          <cell r="D442">
            <v>150</v>
          </cell>
          <cell r="E442" t="str">
            <v>PN-1.6</v>
          </cell>
          <cell r="F442" t="str">
            <v>each</v>
          </cell>
          <cell r="G442">
            <v>6449</v>
          </cell>
          <cell r="H442">
            <v>8384</v>
          </cell>
        </row>
        <row r="443">
          <cell r="B443" t="str">
            <v>Non return valve200PN-1.6</v>
          </cell>
          <cell r="C443" t="str">
            <v>Non return valve</v>
          </cell>
          <cell r="D443">
            <v>200</v>
          </cell>
          <cell r="E443" t="str">
            <v>PN-1.6</v>
          </cell>
          <cell r="F443" t="str">
            <v>each</v>
          </cell>
          <cell r="G443">
            <v>12865</v>
          </cell>
          <cell r="H443">
            <v>16725</v>
          </cell>
        </row>
        <row r="444">
          <cell r="B444" t="str">
            <v>Non return valve250PN-1.6</v>
          </cell>
          <cell r="C444" t="str">
            <v>Non return valve</v>
          </cell>
          <cell r="D444">
            <v>250</v>
          </cell>
          <cell r="E444" t="str">
            <v>PN-1.6</v>
          </cell>
          <cell r="F444" t="str">
            <v>each</v>
          </cell>
          <cell r="G444">
            <v>18660</v>
          </cell>
          <cell r="H444">
            <v>24258</v>
          </cell>
        </row>
        <row r="445">
          <cell r="B445" t="str">
            <v>Non return valve300PN-1.6</v>
          </cell>
          <cell r="C445" t="str">
            <v>Non return valve</v>
          </cell>
          <cell r="D445">
            <v>300</v>
          </cell>
          <cell r="E445" t="str">
            <v>PN-1.6</v>
          </cell>
          <cell r="F445" t="str">
            <v>each</v>
          </cell>
          <cell r="G445">
            <v>28071</v>
          </cell>
          <cell r="H445">
            <v>36492</v>
          </cell>
        </row>
        <row r="446">
          <cell r="B446" t="str">
            <v>Non return valve350PN-1.6</v>
          </cell>
          <cell r="C446" t="str">
            <v>Non return valve</v>
          </cell>
          <cell r="D446">
            <v>350</v>
          </cell>
          <cell r="E446" t="str">
            <v>PN-1.6</v>
          </cell>
          <cell r="F446" t="str">
            <v>each</v>
          </cell>
          <cell r="G446">
            <v>37928</v>
          </cell>
          <cell r="H446">
            <v>49306</v>
          </cell>
        </row>
        <row r="447">
          <cell r="B447" t="str">
            <v>Non return valve400PN-1.6</v>
          </cell>
          <cell r="C447" t="str">
            <v>Non return valve</v>
          </cell>
          <cell r="D447">
            <v>400</v>
          </cell>
          <cell r="E447" t="str">
            <v>PN-1.6</v>
          </cell>
          <cell r="F447" t="str">
            <v>each</v>
          </cell>
          <cell r="G447">
            <v>49345</v>
          </cell>
          <cell r="H447">
            <v>64149</v>
          </cell>
        </row>
        <row r="448">
          <cell r="B448" t="str">
            <v>Non return valve450PN-1.6</v>
          </cell>
          <cell r="C448" t="str">
            <v>Non return valve</v>
          </cell>
          <cell r="D448">
            <v>450</v>
          </cell>
          <cell r="E448" t="str">
            <v>PN-1.6</v>
          </cell>
          <cell r="F448" t="str">
            <v>each</v>
          </cell>
          <cell r="G448">
            <v>83129</v>
          </cell>
          <cell r="H448">
            <v>108068</v>
          </cell>
        </row>
        <row r="449">
          <cell r="B449" t="str">
            <v>Non return valve500PN-1.6</v>
          </cell>
          <cell r="C449" t="str">
            <v>Non return valve</v>
          </cell>
          <cell r="D449">
            <v>500</v>
          </cell>
          <cell r="E449" t="str">
            <v>PN-1.6</v>
          </cell>
          <cell r="F449" t="str">
            <v>each</v>
          </cell>
          <cell r="G449">
            <v>100273</v>
          </cell>
          <cell r="H449">
            <v>130355</v>
          </cell>
        </row>
        <row r="450">
          <cell r="B450" t="str">
            <v>Non return valve600PN-1.6</v>
          </cell>
          <cell r="C450" t="str">
            <v>Non return valve</v>
          </cell>
          <cell r="D450">
            <v>600</v>
          </cell>
          <cell r="E450" t="str">
            <v>PN-1.6</v>
          </cell>
          <cell r="F450" t="str">
            <v>each</v>
          </cell>
          <cell r="G450">
            <v>160196</v>
          </cell>
          <cell r="H450">
            <v>208255</v>
          </cell>
        </row>
        <row r="451">
          <cell r="B451" t="str">
            <v>Kinetic Double Air valve40PN-1</v>
          </cell>
          <cell r="C451" t="str">
            <v>Kinetic Double Air valve</v>
          </cell>
          <cell r="D451">
            <v>40</v>
          </cell>
          <cell r="E451" t="str">
            <v>PN-1</v>
          </cell>
          <cell r="F451" t="str">
            <v>each</v>
          </cell>
          <cell r="G451">
            <v>2029</v>
          </cell>
          <cell r="H451">
            <v>2638</v>
          </cell>
        </row>
        <row r="452">
          <cell r="B452" t="str">
            <v>Kinetic Double Air valve50PN-1</v>
          </cell>
          <cell r="C452" t="str">
            <v>Kinetic Double Air valve</v>
          </cell>
          <cell r="D452">
            <v>50</v>
          </cell>
          <cell r="E452" t="str">
            <v>PN-1</v>
          </cell>
          <cell r="F452" t="str">
            <v>each</v>
          </cell>
          <cell r="G452">
            <v>2452</v>
          </cell>
          <cell r="H452">
            <v>3188</v>
          </cell>
        </row>
        <row r="453">
          <cell r="B453" t="str">
            <v>Kinetic Double Air valve80PN-1</v>
          </cell>
          <cell r="C453" t="str">
            <v>Kinetic Double Air valve</v>
          </cell>
          <cell r="D453">
            <v>80</v>
          </cell>
          <cell r="E453" t="str">
            <v>PN-1</v>
          </cell>
          <cell r="F453" t="str">
            <v>each</v>
          </cell>
          <cell r="G453">
            <v>3280</v>
          </cell>
          <cell r="H453">
            <v>4264</v>
          </cell>
        </row>
        <row r="454">
          <cell r="B454" t="str">
            <v>Kinetic Double Air valve100PN-1</v>
          </cell>
          <cell r="C454" t="str">
            <v>Kinetic Double Air valve</v>
          </cell>
          <cell r="D454">
            <v>100</v>
          </cell>
          <cell r="E454" t="str">
            <v>PN-1</v>
          </cell>
          <cell r="F454" t="str">
            <v>each</v>
          </cell>
          <cell r="G454">
            <v>4395</v>
          </cell>
          <cell r="H454">
            <v>5714</v>
          </cell>
        </row>
        <row r="455">
          <cell r="B455" t="str">
            <v>Kinetic Double Air valve150PN-1</v>
          </cell>
          <cell r="C455" t="str">
            <v>Kinetic Double Air valve</v>
          </cell>
          <cell r="D455">
            <v>150</v>
          </cell>
          <cell r="E455" t="str">
            <v>PN-1</v>
          </cell>
          <cell r="F455" t="str">
            <v>each</v>
          </cell>
          <cell r="G455">
            <v>9902</v>
          </cell>
          <cell r="H455">
            <v>12873</v>
          </cell>
        </row>
        <row r="456">
          <cell r="B456" t="str">
            <v>Kinetic Double Air valve200PN-1</v>
          </cell>
          <cell r="C456" t="str">
            <v>Kinetic Double Air valve</v>
          </cell>
          <cell r="D456">
            <v>200</v>
          </cell>
          <cell r="E456" t="str">
            <v>PN-1</v>
          </cell>
          <cell r="F456" t="str">
            <v>each</v>
          </cell>
          <cell r="G456">
            <v>16398</v>
          </cell>
          <cell r="H456">
            <v>21317</v>
          </cell>
        </row>
        <row r="457">
          <cell r="B457" t="str">
            <v>Double Air valve40PN-1</v>
          </cell>
          <cell r="C457" t="str">
            <v>Double Air valve</v>
          </cell>
          <cell r="D457">
            <v>40</v>
          </cell>
          <cell r="E457" t="str">
            <v>PN-1</v>
          </cell>
          <cell r="F457" t="str">
            <v>each</v>
          </cell>
          <cell r="G457">
            <v>1259</v>
          </cell>
          <cell r="H457">
            <v>1637</v>
          </cell>
        </row>
        <row r="458">
          <cell r="B458" t="str">
            <v>Double Air valve50PN-1</v>
          </cell>
          <cell r="C458" t="str">
            <v>Double Air valve</v>
          </cell>
          <cell r="D458">
            <v>50</v>
          </cell>
          <cell r="E458" t="str">
            <v>PN-1</v>
          </cell>
          <cell r="F458" t="str">
            <v>each</v>
          </cell>
          <cell r="G458">
            <v>1739</v>
          </cell>
          <cell r="H458">
            <v>2261</v>
          </cell>
        </row>
        <row r="459">
          <cell r="B459" t="str">
            <v>Double Air valve80PN-1</v>
          </cell>
          <cell r="C459" t="str">
            <v>Double Air valve</v>
          </cell>
          <cell r="D459">
            <v>80</v>
          </cell>
          <cell r="E459" t="str">
            <v>PN-1</v>
          </cell>
          <cell r="F459" t="str">
            <v>each</v>
          </cell>
          <cell r="G459">
            <v>2409</v>
          </cell>
          <cell r="H459">
            <v>3132</v>
          </cell>
        </row>
        <row r="460">
          <cell r="B460" t="str">
            <v>Double Air valve100PN-1</v>
          </cell>
          <cell r="C460" t="str">
            <v>Double Air valve</v>
          </cell>
          <cell r="D460">
            <v>100</v>
          </cell>
          <cell r="E460" t="str">
            <v>PN-1</v>
          </cell>
          <cell r="F460" t="str">
            <v>each</v>
          </cell>
          <cell r="G460">
            <v>2989</v>
          </cell>
          <cell r="H460">
            <v>3886</v>
          </cell>
        </row>
        <row r="461">
          <cell r="B461" t="str">
            <v>Double Air valve150PN-1</v>
          </cell>
          <cell r="C461" t="str">
            <v>Double Air valve</v>
          </cell>
          <cell r="D461">
            <v>150</v>
          </cell>
          <cell r="E461" t="str">
            <v>PN-1</v>
          </cell>
          <cell r="F461" t="str">
            <v>each</v>
          </cell>
          <cell r="G461">
            <v>7789</v>
          </cell>
          <cell r="H461">
            <v>10126</v>
          </cell>
        </row>
        <row r="462">
          <cell r="B462" t="str">
            <v>Double Air valve200PN-1</v>
          </cell>
          <cell r="C462" t="str">
            <v>Double Air valve</v>
          </cell>
          <cell r="D462">
            <v>200</v>
          </cell>
          <cell r="E462" t="str">
            <v>PN-1</v>
          </cell>
          <cell r="F462" t="str">
            <v>each</v>
          </cell>
          <cell r="G462">
            <v>13585</v>
          </cell>
          <cell r="H462">
            <v>17661</v>
          </cell>
        </row>
        <row r="463">
          <cell r="B463" t="str">
            <v>Kinetic Air valve40PN-1</v>
          </cell>
          <cell r="C463" t="str">
            <v>Kinetic Air valve</v>
          </cell>
          <cell r="D463">
            <v>40</v>
          </cell>
          <cell r="E463" t="str">
            <v>PN-1</v>
          </cell>
          <cell r="F463" t="str">
            <v>each</v>
          </cell>
          <cell r="G463">
            <v>5774</v>
          </cell>
          <cell r="H463">
            <v>7506</v>
          </cell>
        </row>
        <row r="464">
          <cell r="B464" t="str">
            <v>Kinetic Air valve50PN-1</v>
          </cell>
          <cell r="C464" t="str">
            <v>Kinetic Air valve</v>
          </cell>
          <cell r="D464">
            <v>50</v>
          </cell>
          <cell r="E464" t="str">
            <v>PN-1</v>
          </cell>
          <cell r="F464" t="str">
            <v>each</v>
          </cell>
          <cell r="G464">
            <v>6738</v>
          </cell>
          <cell r="H464">
            <v>8759</v>
          </cell>
        </row>
        <row r="465">
          <cell r="B465" t="str">
            <v>Kinetic Air valve80PN-1</v>
          </cell>
          <cell r="C465" t="str">
            <v>Kinetic Air valve</v>
          </cell>
          <cell r="D465">
            <v>80</v>
          </cell>
          <cell r="E465" t="str">
            <v>PN-1</v>
          </cell>
          <cell r="F465" t="str">
            <v>each</v>
          </cell>
          <cell r="G465">
            <v>8876</v>
          </cell>
          <cell r="H465">
            <v>11539</v>
          </cell>
        </row>
        <row r="466">
          <cell r="B466" t="str">
            <v>Kinetic Air valve100PN-1</v>
          </cell>
          <cell r="C466" t="str">
            <v>Kinetic Air valve</v>
          </cell>
          <cell r="D466">
            <v>100</v>
          </cell>
          <cell r="E466" t="str">
            <v>PN-1</v>
          </cell>
          <cell r="F466" t="str">
            <v>each</v>
          </cell>
          <cell r="G466">
            <v>12226</v>
          </cell>
          <cell r="H466">
            <v>15894</v>
          </cell>
        </row>
        <row r="467">
          <cell r="B467" t="str">
            <v>Kinetic Air valve150PN-1</v>
          </cell>
          <cell r="C467" t="str">
            <v>Kinetic Air valve</v>
          </cell>
          <cell r="D467">
            <v>150</v>
          </cell>
          <cell r="E467" t="str">
            <v>PN-1</v>
          </cell>
          <cell r="F467" t="str">
            <v>each</v>
          </cell>
          <cell r="G467">
            <v>24090</v>
          </cell>
          <cell r="H467">
            <v>31317</v>
          </cell>
        </row>
        <row r="468">
          <cell r="B468" t="str">
            <v>Kinetic Air valve200PN-1</v>
          </cell>
          <cell r="C468" t="str">
            <v>Kinetic Air valve</v>
          </cell>
          <cell r="D468">
            <v>200</v>
          </cell>
          <cell r="E468" t="str">
            <v>PN-1</v>
          </cell>
          <cell r="F468" t="str">
            <v>each</v>
          </cell>
          <cell r="G468">
            <v>35924</v>
          </cell>
          <cell r="H468">
            <v>46701</v>
          </cell>
        </row>
        <row r="469">
          <cell r="B469" t="str">
            <v>Kinetic Air valve40PN-1.6</v>
          </cell>
          <cell r="C469" t="str">
            <v>Kinetic Air valve</v>
          </cell>
          <cell r="D469">
            <v>40</v>
          </cell>
          <cell r="E469" t="str">
            <v>PN-1.6</v>
          </cell>
          <cell r="F469" t="str">
            <v>each</v>
          </cell>
          <cell r="G469">
            <v>6641</v>
          </cell>
          <cell r="H469">
            <v>8633</v>
          </cell>
        </row>
        <row r="470">
          <cell r="B470" t="str">
            <v>Kinetic Air valve50PN-1.6</v>
          </cell>
          <cell r="C470" t="str">
            <v>Kinetic Air valve</v>
          </cell>
          <cell r="D470">
            <v>50</v>
          </cell>
          <cell r="E470" t="str">
            <v>PN-1.6</v>
          </cell>
          <cell r="F470" t="str">
            <v>each</v>
          </cell>
          <cell r="G470">
            <v>7749</v>
          </cell>
          <cell r="H470">
            <v>10074</v>
          </cell>
        </row>
        <row r="471">
          <cell r="B471" t="str">
            <v>Kinetic Air valve80PN-1.6</v>
          </cell>
          <cell r="C471" t="str">
            <v>Kinetic Air valve</v>
          </cell>
          <cell r="D471">
            <v>80</v>
          </cell>
          <cell r="E471" t="str">
            <v>PN-1.6</v>
          </cell>
          <cell r="F471" t="str">
            <v>each</v>
          </cell>
          <cell r="G471">
            <v>10204</v>
          </cell>
          <cell r="H471">
            <v>13265</v>
          </cell>
        </row>
        <row r="472">
          <cell r="B472" t="str">
            <v>Kinetic Air valve100PN-1.6</v>
          </cell>
          <cell r="C472" t="str">
            <v>Kinetic Air valve</v>
          </cell>
          <cell r="D472">
            <v>100</v>
          </cell>
          <cell r="E472" t="str">
            <v>PN-1.6</v>
          </cell>
          <cell r="F472" t="str">
            <v>each</v>
          </cell>
          <cell r="G472">
            <v>14068</v>
          </cell>
          <cell r="H472">
            <v>18288</v>
          </cell>
        </row>
        <row r="473">
          <cell r="B473" t="str">
            <v>Kinetic Air valve150PN-1.6</v>
          </cell>
          <cell r="C473" t="str">
            <v>Kinetic Air valve</v>
          </cell>
          <cell r="D473">
            <v>150</v>
          </cell>
          <cell r="E473" t="str">
            <v>PN-1.6</v>
          </cell>
          <cell r="F473" t="str">
            <v>each</v>
          </cell>
          <cell r="G473">
            <v>27713</v>
          </cell>
          <cell r="H473">
            <v>36027</v>
          </cell>
        </row>
        <row r="474">
          <cell r="B474" t="str">
            <v>Kinetic Air valve200PN-1.6</v>
          </cell>
          <cell r="C474" t="str">
            <v>Kinetic Air valve</v>
          </cell>
          <cell r="D474">
            <v>200</v>
          </cell>
          <cell r="E474" t="str">
            <v>PN-1.6</v>
          </cell>
          <cell r="F474" t="str">
            <v>each</v>
          </cell>
          <cell r="G474">
            <v>41315</v>
          </cell>
          <cell r="H474">
            <v>53710</v>
          </cell>
        </row>
        <row r="475">
          <cell r="B475" t="str">
            <v>Dismantling joint63</v>
          </cell>
          <cell r="C475" t="str">
            <v>Dismantling joint</v>
          </cell>
          <cell r="D475">
            <v>63</v>
          </cell>
          <cell r="E475">
            <v>0</v>
          </cell>
          <cell r="F475" t="str">
            <v>each</v>
          </cell>
          <cell r="G475">
            <v>1082</v>
          </cell>
          <cell r="H475">
            <v>1082</v>
          </cell>
        </row>
        <row r="476">
          <cell r="B476" t="str">
            <v>Dismantling joint75</v>
          </cell>
          <cell r="C476" t="str">
            <v>Dismantling joint</v>
          </cell>
          <cell r="D476">
            <v>75</v>
          </cell>
          <cell r="E476">
            <v>0</v>
          </cell>
          <cell r="F476" t="str">
            <v>each</v>
          </cell>
          <cell r="G476">
            <v>1082</v>
          </cell>
          <cell r="H476">
            <v>1082</v>
          </cell>
        </row>
        <row r="477">
          <cell r="B477" t="str">
            <v>Dismantling joint90</v>
          </cell>
          <cell r="C477" t="str">
            <v>Dismantling joint</v>
          </cell>
          <cell r="D477">
            <v>90</v>
          </cell>
          <cell r="E477">
            <v>0</v>
          </cell>
          <cell r="F477" t="str">
            <v>each</v>
          </cell>
          <cell r="G477">
            <v>1082</v>
          </cell>
          <cell r="H477">
            <v>1082</v>
          </cell>
        </row>
        <row r="478">
          <cell r="B478" t="str">
            <v>Dismantling joint110</v>
          </cell>
          <cell r="C478" t="str">
            <v>Dismantling joint</v>
          </cell>
          <cell r="D478">
            <v>110</v>
          </cell>
          <cell r="E478">
            <v>0</v>
          </cell>
          <cell r="F478" t="str">
            <v>each</v>
          </cell>
          <cell r="G478">
            <v>1332</v>
          </cell>
          <cell r="H478">
            <v>1332</v>
          </cell>
        </row>
        <row r="479">
          <cell r="B479" t="str">
            <v>Dismantling joint125</v>
          </cell>
          <cell r="C479" t="str">
            <v>Dismantling joint</v>
          </cell>
          <cell r="D479">
            <v>125</v>
          </cell>
          <cell r="E479">
            <v>0</v>
          </cell>
          <cell r="F479" t="str">
            <v>each</v>
          </cell>
          <cell r="G479">
            <v>1720</v>
          </cell>
          <cell r="H479">
            <v>1720</v>
          </cell>
        </row>
        <row r="480">
          <cell r="B480" t="str">
            <v>Dismantling joint140</v>
          </cell>
          <cell r="C480" t="str">
            <v>Dismantling joint</v>
          </cell>
          <cell r="D480">
            <v>140</v>
          </cell>
          <cell r="E480">
            <v>0</v>
          </cell>
          <cell r="F480" t="str">
            <v>each</v>
          </cell>
          <cell r="G480">
            <v>2130</v>
          </cell>
          <cell r="H480">
            <v>2130</v>
          </cell>
        </row>
        <row r="481">
          <cell r="B481" t="str">
            <v>Dismantling joint160</v>
          </cell>
          <cell r="C481" t="str">
            <v>Dismantling joint</v>
          </cell>
          <cell r="D481">
            <v>160</v>
          </cell>
          <cell r="E481">
            <v>0</v>
          </cell>
          <cell r="F481" t="str">
            <v>each</v>
          </cell>
          <cell r="G481">
            <v>2130</v>
          </cell>
          <cell r="H481">
            <v>2130</v>
          </cell>
        </row>
        <row r="482">
          <cell r="B482" t="str">
            <v>Dismantling joint180</v>
          </cell>
          <cell r="C482" t="str">
            <v>Dismantling joint</v>
          </cell>
          <cell r="D482">
            <v>180</v>
          </cell>
          <cell r="E482">
            <v>0</v>
          </cell>
          <cell r="F482" t="str">
            <v>each</v>
          </cell>
          <cell r="G482">
            <v>2130</v>
          </cell>
          <cell r="H482">
            <v>2130</v>
          </cell>
        </row>
        <row r="483">
          <cell r="B483" t="str">
            <v>Dismantling joint200</v>
          </cell>
          <cell r="C483" t="str">
            <v>Dismantling joint</v>
          </cell>
          <cell r="D483">
            <v>200</v>
          </cell>
          <cell r="E483">
            <v>0</v>
          </cell>
          <cell r="F483" t="str">
            <v>each</v>
          </cell>
          <cell r="G483">
            <v>3532</v>
          </cell>
          <cell r="H483">
            <v>3532</v>
          </cell>
        </row>
        <row r="484">
          <cell r="B484" t="str">
            <v>Dismantling joint225</v>
          </cell>
          <cell r="C484" t="str">
            <v>Dismantling joint</v>
          </cell>
          <cell r="D484">
            <v>225</v>
          </cell>
          <cell r="E484">
            <v>0</v>
          </cell>
          <cell r="F484" t="str">
            <v>each</v>
          </cell>
          <cell r="G484">
            <v>3532</v>
          </cell>
          <cell r="H484">
            <v>3532</v>
          </cell>
        </row>
        <row r="485">
          <cell r="B485" t="str">
            <v>Dismantling joint250</v>
          </cell>
          <cell r="C485" t="str">
            <v>Dismantling joint</v>
          </cell>
          <cell r="D485">
            <v>250</v>
          </cell>
          <cell r="E485">
            <v>0</v>
          </cell>
          <cell r="F485" t="str">
            <v>each</v>
          </cell>
          <cell r="G485">
            <v>4995</v>
          </cell>
          <cell r="H485">
            <v>4995</v>
          </cell>
        </row>
        <row r="486">
          <cell r="B486" t="str">
            <v>Dismantling joint280</v>
          </cell>
          <cell r="C486" t="str">
            <v>Dismantling joint</v>
          </cell>
          <cell r="D486">
            <v>280</v>
          </cell>
          <cell r="E486">
            <v>0</v>
          </cell>
          <cell r="F486" t="str">
            <v>each</v>
          </cell>
          <cell r="G486">
            <v>4995</v>
          </cell>
          <cell r="H486">
            <v>4995</v>
          </cell>
        </row>
        <row r="487">
          <cell r="B487" t="str">
            <v>Dismantling joint315</v>
          </cell>
          <cell r="C487" t="str">
            <v>Dismantling joint</v>
          </cell>
          <cell r="D487">
            <v>315</v>
          </cell>
          <cell r="E487">
            <v>0</v>
          </cell>
          <cell r="F487" t="str">
            <v>each</v>
          </cell>
          <cell r="G487">
            <v>6348</v>
          </cell>
          <cell r="H487">
            <v>6348</v>
          </cell>
        </row>
        <row r="488">
          <cell r="B488" t="str">
            <v>Dismantling joint350</v>
          </cell>
          <cell r="C488" t="str">
            <v>Dismantling joint</v>
          </cell>
          <cell r="D488">
            <v>350</v>
          </cell>
          <cell r="E488">
            <v>0</v>
          </cell>
          <cell r="F488" t="str">
            <v>each</v>
          </cell>
          <cell r="G488">
            <v>7703</v>
          </cell>
          <cell r="H488">
            <v>7703</v>
          </cell>
        </row>
        <row r="489">
          <cell r="B489" t="str">
            <v>Dismantling joint400</v>
          </cell>
          <cell r="C489" t="str">
            <v>Dismantling joint</v>
          </cell>
          <cell r="D489">
            <v>400</v>
          </cell>
          <cell r="E489">
            <v>0</v>
          </cell>
          <cell r="F489" t="str">
            <v>each</v>
          </cell>
          <cell r="G489">
            <v>9705</v>
          </cell>
          <cell r="H489">
            <v>9705</v>
          </cell>
        </row>
        <row r="490">
          <cell r="B490" t="str">
            <v>Dismantling joint450</v>
          </cell>
          <cell r="C490" t="str">
            <v>Dismantling joint</v>
          </cell>
          <cell r="D490">
            <v>450</v>
          </cell>
          <cell r="E490">
            <v>0</v>
          </cell>
          <cell r="F490" t="str">
            <v>each</v>
          </cell>
          <cell r="G490">
            <v>11532</v>
          </cell>
          <cell r="H490">
            <v>11532</v>
          </cell>
        </row>
        <row r="491">
          <cell r="B491" t="str">
            <v>Dismantling joint500</v>
          </cell>
          <cell r="C491" t="str">
            <v>Dismantling joint</v>
          </cell>
          <cell r="D491">
            <v>500</v>
          </cell>
          <cell r="E491">
            <v>0</v>
          </cell>
          <cell r="F491" t="str">
            <v>each</v>
          </cell>
          <cell r="G491">
            <v>13535</v>
          </cell>
          <cell r="H491">
            <v>13535</v>
          </cell>
        </row>
        <row r="492">
          <cell r="B492" t="str">
            <v>Dismantling joint600</v>
          </cell>
          <cell r="C492" t="str">
            <v>Dismantling joint</v>
          </cell>
          <cell r="D492">
            <v>600</v>
          </cell>
          <cell r="E492">
            <v>0</v>
          </cell>
          <cell r="F492" t="str">
            <v>each</v>
          </cell>
          <cell r="G492">
            <v>20508</v>
          </cell>
          <cell r="H492">
            <v>20508</v>
          </cell>
        </row>
        <row r="493">
          <cell r="B493" t="str">
            <v>Dismantling joint700</v>
          </cell>
          <cell r="C493" t="str">
            <v>Dismantling joint</v>
          </cell>
          <cell r="D493">
            <v>700</v>
          </cell>
          <cell r="E493">
            <v>0</v>
          </cell>
          <cell r="F493" t="str">
            <v>each</v>
          </cell>
          <cell r="G493">
            <v>26643</v>
          </cell>
          <cell r="H493">
            <v>26643</v>
          </cell>
        </row>
        <row r="494">
          <cell r="B494" t="str">
            <v>Dismantling joint800</v>
          </cell>
          <cell r="C494" t="str">
            <v>Dismantling joint</v>
          </cell>
          <cell r="D494">
            <v>800</v>
          </cell>
          <cell r="E494">
            <v>0</v>
          </cell>
          <cell r="F494" t="str">
            <v>each</v>
          </cell>
          <cell r="G494">
            <v>32414</v>
          </cell>
          <cell r="H494">
            <v>32414</v>
          </cell>
        </row>
        <row r="495">
          <cell r="E495" t="str">
            <v>WEIGTHS</v>
          </cell>
        </row>
        <row r="496">
          <cell r="B496" t="str">
            <v>CI pipes and Specials</v>
          </cell>
          <cell r="C496">
            <v>0</v>
          </cell>
          <cell r="D496" t="str">
            <v>CI pipes and Specials</v>
          </cell>
          <cell r="E496">
            <v>0</v>
          </cell>
          <cell r="F496" t="str">
            <v>kg</v>
          </cell>
          <cell r="G496">
            <v>33.25</v>
          </cell>
          <cell r="H496">
            <v>52.9</v>
          </cell>
        </row>
        <row r="497">
          <cell r="B497" t="str">
            <v>Pigiron</v>
          </cell>
          <cell r="C497">
            <v>0</v>
          </cell>
          <cell r="D497" t="str">
            <v>Pigiron</v>
          </cell>
          <cell r="E497">
            <v>0</v>
          </cell>
          <cell r="F497" t="str">
            <v>MT</v>
          </cell>
          <cell r="G497">
            <v>20000</v>
          </cell>
          <cell r="H497">
            <v>27000</v>
          </cell>
        </row>
        <row r="498">
          <cell r="B498" t="str">
            <v>Coke</v>
          </cell>
          <cell r="C498">
            <v>0</v>
          </cell>
          <cell r="D498" t="str">
            <v>Coke</v>
          </cell>
          <cell r="E498">
            <v>0</v>
          </cell>
          <cell r="F498" t="str">
            <v>MT</v>
          </cell>
          <cell r="G498">
            <v>20000</v>
          </cell>
          <cell r="H498">
            <v>24900</v>
          </cell>
        </row>
        <row r="499">
          <cell r="B499" t="str">
            <v>CI D/F pipes - 2m long8047</v>
          </cell>
          <cell r="C499" t="str">
            <v>CI D/F pipes - 2m long</v>
          </cell>
          <cell r="D499">
            <v>80</v>
          </cell>
          <cell r="E499">
            <v>47</v>
          </cell>
          <cell r="F499" t="str">
            <v>each</v>
          </cell>
          <cell r="G499">
            <v>1562.75</v>
          </cell>
          <cell r="H499">
            <v>2486.2999999999997</v>
          </cell>
        </row>
        <row r="500">
          <cell r="B500" t="str">
            <v>CI D/F pipes - 2m long10059.2</v>
          </cell>
          <cell r="C500" t="str">
            <v>CI D/F pipes - 2m long</v>
          </cell>
          <cell r="D500">
            <v>100</v>
          </cell>
          <cell r="E500">
            <v>59.2</v>
          </cell>
          <cell r="F500" t="str">
            <v>each</v>
          </cell>
          <cell r="G500">
            <v>1968.4</v>
          </cell>
          <cell r="H500">
            <v>3131.6800000000003</v>
          </cell>
        </row>
        <row r="501">
          <cell r="B501" t="str">
            <v>CI D/F pipes - 2m long12576.8</v>
          </cell>
          <cell r="C501" t="str">
            <v>CI D/F pipes - 2m long</v>
          </cell>
          <cell r="D501">
            <v>125</v>
          </cell>
          <cell r="E501">
            <v>76.8</v>
          </cell>
          <cell r="F501" t="str">
            <v>each</v>
          </cell>
          <cell r="G501">
            <v>2553.6</v>
          </cell>
          <cell r="H501">
            <v>4062.72</v>
          </cell>
        </row>
        <row r="502">
          <cell r="B502" t="str">
            <v>CI D/F pipes - 2m long15096.6</v>
          </cell>
          <cell r="C502" t="str">
            <v>CI D/F pipes - 2m long</v>
          </cell>
          <cell r="D502">
            <v>150</v>
          </cell>
          <cell r="E502">
            <v>96.6</v>
          </cell>
          <cell r="F502" t="str">
            <v>each</v>
          </cell>
          <cell r="G502">
            <v>3211.95</v>
          </cell>
          <cell r="H502">
            <v>5110.1399999999994</v>
          </cell>
        </row>
        <row r="503">
          <cell r="B503" t="str">
            <v>CI D/F pipes - 2m long200138.8</v>
          </cell>
          <cell r="C503" t="str">
            <v>CI D/F pipes - 2m long</v>
          </cell>
          <cell r="D503">
            <v>200</v>
          </cell>
          <cell r="E503">
            <v>138.80000000000001</v>
          </cell>
          <cell r="F503" t="str">
            <v>each</v>
          </cell>
          <cell r="G503">
            <v>4615.1000000000004</v>
          </cell>
          <cell r="H503">
            <v>7342.52</v>
          </cell>
        </row>
        <row r="504">
          <cell r="B504" t="str">
            <v>CI D/F pipes - 2m long250187.6</v>
          </cell>
          <cell r="C504" t="str">
            <v>CI D/F pipes - 2m long</v>
          </cell>
          <cell r="D504">
            <v>250</v>
          </cell>
          <cell r="E504">
            <v>187.6</v>
          </cell>
          <cell r="F504" t="str">
            <v>each</v>
          </cell>
          <cell r="G504">
            <v>6237.7</v>
          </cell>
          <cell r="H504">
            <v>9924.0399999999991</v>
          </cell>
        </row>
        <row r="505">
          <cell r="B505" t="str">
            <v>CI D/F pipes - 2m long300241.2</v>
          </cell>
          <cell r="C505" t="str">
            <v>CI D/F pipes - 2m long</v>
          </cell>
          <cell r="D505">
            <v>300</v>
          </cell>
          <cell r="E505">
            <v>241.2</v>
          </cell>
          <cell r="F505" t="str">
            <v>each</v>
          </cell>
          <cell r="G505">
            <v>8019.9</v>
          </cell>
          <cell r="H505">
            <v>12759.48</v>
          </cell>
        </row>
        <row r="506">
          <cell r="B506" t="str">
            <v>CI D/F pipes - 2m long350305</v>
          </cell>
          <cell r="C506" t="str">
            <v>CI D/F pipes - 2m long</v>
          </cell>
          <cell r="D506">
            <v>350</v>
          </cell>
          <cell r="E506">
            <v>305</v>
          </cell>
          <cell r="F506" t="str">
            <v>each</v>
          </cell>
          <cell r="G506">
            <v>10141.25</v>
          </cell>
          <cell r="H506">
            <v>16134.5</v>
          </cell>
        </row>
        <row r="507">
          <cell r="B507" t="str">
            <v>CI D/F pipes - 2m long400372</v>
          </cell>
          <cell r="C507" t="str">
            <v>CI D/F pipes - 2m long</v>
          </cell>
          <cell r="D507">
            <v>400</v>
          </cell>
          <cell r="E507">
            <v>372</v>
          </cell>
          <cell r="F507" t="str">
            <v>each</v>
          </cell>
          <cell r="G507">
            <v>12369</v>
          </cell>
          <cell r="H507">
            <v>19678.8</v>
          </cell>
        </row>
        <row r="508">
          <cell r="B508" t="str">
            <v>CI D/F pipes - 2m long450447</v>
          </cell>
          <cell r="C508" t="str">
            <v>CI D/F pipes - 2m long</v>
          </cell>
          <cell r="D508">
            <v>450</v>
          </cell>
          <cell r="E508">
            <v>447</v>
          </cell>
          <cell r="F508" t="str">
            <v>each</v>
          </cell>
          <cell r="G508">
            <v>14862.75</v>
          </cell>
          <cell r="H508">
            <v>23646.3</v>
          </cell>
        </row>
        <row r="509">
          <cell r="B509" t="str">
            <v>CI D/F pipes - 2m long500522.8</v>
          </cell>
          <cell r="C509" t="str">
            <v>CI D/F pipes - 2m long</v>
          </cell>
          <cell r="D509">
            <v>500</v>
          </cell>
          <cell r="E509">
            <v>522.79999999999995</v>
          </cell>
          <cell r="F509" t="str">
            <v>each</v>
          </cell>
          <cell r="G509">
            <v>17383.099999999999</v>
          </cell>
          <cell r="H509">
            <v>27656.119999999995</v>
          </cell>
        </row>
        <row r="510">
          <cell r="B510" t="str">
            <v>CI D/F pipes - 2m long600701</v>
          </cell>
          <cell r="C510" t="str">
            <v>CI D/F pipes - 2m long</v>
          </cell>
          <cell r="D510">
            <v>600</v>
          </cell>
          <cell r="E510">
            <v>701</v>
          </cell>
          <cell r="F510" t="str">
            <v>each</v>
          </cell>
          <cell r="G510">
            <v>23308.25</v>
          </cell>
          <cell r="H510">
            <v>37082.9</v>
          </cell>
        </row>
        <row r="511">
          <cell r="B511" t="str">
            <v>CI D/F pipes - 0.9m long8025.22</v>
          </cell>
          <cell r="C511" t="str">
            <v>CI D/F pipes - 0.9m long</v>
          </cell>
          <cell r="D511">
            <v>80</v>
          </cell>
          <cell r="E511">
            <v>25.22</v>
          </cell>
          <cell r="F511" t="str">
            <v>each</v>
          </cell>
          <cell r="G511">
            <v>838.56499999999994</v>
          </cell>
          <cell r="H511">
            <v>1334.1379999999999</v>
          </cell>
        </row>
        <row r="512">
          <cell r="B512" t="str">
            <v>CI D/F pipes - 0.9m long10031.26</v>
          </cell>
          <cell r="C512" t="str">
            <v>CI D/F pipes - 0.9m long</v>
          </cell>
          <cell r="D512">
            <v>100</v>
          </cell>
          <cell r="E512">
            <v>31.26</v>
          </cell>
          <cell r="F512" t="str">
            <v>each</v>
          </cell>
          <cell r="G512">
            <v>1039.395</v>
          </cell>
          <cell r="H512">
            <v>1653.654</v>
          </cell>
        </row>
        <row r="513">
          <cell r="B513" t="str">
            <v>CI D/F pipes - 0.9m long12540.39</v>
          </cell>
          <cell r="C513" t="str">
            <v>CI D/F pipes - 0.9m long</v>
          </cell>
          <cell r="D513">
            <v>125</v>
          </cell>
          <cell r="E513">
            <v>40.39</v>
          </cell>
          <cell r="F513" t="str">
            <v>each</v>
          </cell>
          <cell r="G513">
            <v>1342.9675</v>
          </cell>
          <cell r="H513">
            <v>2136.6309999999999</v>
          </cell>
        </row>
        <row r="514">
          <cell r="B514" t="str">
            <v>CI D/F pipes - 0.9m long15050.84</v>
          </cell>
          <cell r="C514" t="str">
            <v>CI D/F pipes - 0.9m long</v>
          </cell>
          <cell r="D514">
            <v>150</v>
          </cell>
          <cell r="E514">
            <v>50.84</v>
          </cell>
          <cell r="F514" t="str">
            <v>each</v>
          </cell>
          <cell r="G514">
            <v>1690.43</v>
          </cell>
          <cell r="H514">
            <v>2689.4360000000001</v>
          </cell>
        </row>
        <row r="515">
          <cell r="B515" t="str">
            <v>CI D/F pipes - 0.9m long20072.69</v>
          </cell>
          <cell r="C515" t="str">
            <v>CI D/F pipes - 0.9m long</v>
          </cell>
          <cell r="D515">
            <v>200</v>
          </cell>
          <cell r="E515">
            <v>72.69</v>
          </cell>
          <cell r="F515" t="str">
            <v>each</v>
          </cell>
          <cell r="G515">
            <v>2416.9425000000001</v>
          </cell>
          <cell r="H515">
            <v>3845.3009999999999</v>
          </cell>
        </row>
        <row r="516">
          <cell r="B516" t="str">
            <v>CI D/F pipes - 0.9m long25097.62</v>
          </cell>
          <cell r="C516" t="str">
            <v>CI D/F pipes - 0.9m long</v>
          </cell>
          <cell r="D516">
            <v>250</v>
          </cell>
          <cell r="E516">
            <v>97.62</v>
          </cell>
          <cell r="F516" t="str">
            <v>each</v>
          </cell>
          <cell r="G516">
            <v>3245.8650000000002</v>
          </cell>
          <cell r="H516">
            <v>5164.098</v>
          </cell>
        </row>
        <row r="517">
          <cell r="B517" t="str">
            <v>CI D/F pipes - 0.9m long300124.49</v>
          </cell>
          <cell r="C517" t="str">
            <v>CI D/F pipes - 0.9m long</v>
          </cell>
          <cell r="D517">
            <v>300</v>
          </cell>
          <cell r="E517">
            <v>124.49</v>
          </cell>
          <cell r="F517" t="str">
            <v>each</v>
          </cell>
          <cell r="G517">
            <v>4139.2924999999996</v>
          </cell>
          <cell r="H517">
            <v>6585.5209999999997</v>
          </cell>
        </row>
        <row r="518">
          <cell r="B518" t="str">
            <v>CI D/F pipes - 0.9m long350158.15</v>
          </cell>
          <cell r="C518" t="str">
            <v>CI D/F pipes - 0.9m long</v>
          </cell>
          <cell r="D518">
            <v>350</v>
          </cell>
          <cell r="E518">
            <v>158.15</v>
          </cell>
          <cell r="F518" t="str">
            <v>each</v>
          </cell>
          <cell r="G518">
            <v>5258.4875000000002</v>
          </cell>
          <cell r="H518">
            <v>8366.1350000000002</v>
          </cell>
        </row>
        <row r="519">
          <cell r="B519" t="str">
            <v>CI D/F pipes - 0.9m long400193.14</v>
          </cell>
          <cell r="C519" t="str">
            <v>CI D/F pipes - 0.9m long</v>
          </cell>
          <cell r="D519">
            <v>400</v>
          </cell>
          <cell r="E519">
            <v>193.14</v>
          </cell>
          <cell r="F519" t="str">
            <v>each</v>
          </cell>
          <cell r="G519">
            <v>6421.9049999999997</v>
          </cell>
          <cell r="H519">
            <v>10217.106</v>
          </cell>
        </row>
        <row r="520">
          <cell r="B520" t="str">
            <v>CI D/F pipes - 0.9m long450230.3</v>
          </cell>
          <cell r="C520" t="str">
            <v>CI D/F pipes - 0.9m long</v>
          </cell>
          <cell r="D520">
            <v>450</v>
          </cell>
          <cell r="E520">
            <v>230.3</v>
          </cell>
          <cell r="F520" t="str">
            <v>each</v>
          </cell>
          <cell r="G520">
            <v>7657.4750000000004</v>
          </cell>
          <cell r="H520">
            <v>12182.87</v>
          </cell>
        </row>
        <row r="521">
          <cell r="B521" t="str">
            <v>CI D/F pipes - 0.9m long500270.57</v>
          </cell>
          <cell r="C521" t="str">
            <v>CI D/F pipes - 0.9m long</v>
          </cell>
          <cell r="D521">
            <v>500</v>
          </cell>
          <cell r="E521">
            <v>270.57</v>
          </cell>
          <cell r="F521" t="str">
            <v>each</v>
          </cell>
          <cell r="G521">
            <v>8996.4524999999994</v>
          </cell>
          <cell r="H521">
            <v>14313.152999999998</v>
          </cell>
        </row>
        <row r="522">
          <cell r="B522" t="str">
            <v>CI D/F pipes - 0.9m long600363.85</v>
          </cell>
          <cell r="C522" t="str">
            <v>CI D/F pipes - 0.9m long</v>
          </cell>
          <cell r="D522">
            <v>600</v>
          </cell>
          <cell r="E522">
            <v>363.85</v>
          </cell>
          <cell r="F522" t="str">
            <v>each</v>
          </cell>
          <cell r="G522">
            <v>12098.012500000001</v>
          </cell>
          <cell r="H522">
            <v>19247.665000000001</v>
          </cell>
        </row>
        <row r="523">
          <cell r="B523" t="str">
            <v>CI D/F pipes - 0.6m long8019.28</v>
          </cell>
          <cell r="C523" t="str">
            <v>CI D/F pipes - 0.6m long</v>
          </cell>
          <cell r="D523">
            <v>80</v>
          </cell>
          <cell r="E523">
            <v>19.28</v>
          </cell>
          <cell r="F523" t="str">
            <v>each</v>
          </cell>
          <cell r="G523">
            <v>641.06000000000006</v>
          </cell>
          <cell r="H523">
            <v>1019.912</v>
          </cell>
        </row>
        <row r="524">
          <cell r="B524" t="str">
            <v>CI D/F pipes - 0.6m long10023.64</v>
          </cell>
          <cell r="C524" t="str">
            <v>CI D/F pipes - 0.6m long</v>
          </cell>
          <cell r="D524">
            <v>100</v>
          </cell>
          <cell r="E524">
            <v>23.64</v>
          </cell>
          <cell r="F524" t="str">
            <v>each</v>
          </cell>
          <cell r="G524">
            <v>786.03</v>
          </cell>
          <cell r="H524">
            <v>1250.556</v>
          </cell>
        </row>
        <row r="525">
          <cell r="B525" t="str">
            <v>CI D/F pipes - 0.6m long12530.46</v>
          </cell>
          <cell r="C525" t="str">
            <v>CI D/F pipes - 0.6m long</v>
          </cell>
          <cell r="D525">
            <v>125</v>
          </cell>
          <cell r="E525">
            <v>30.46</v>
          </cell>
          <cell r="F525" t="str">
            <v>each</v>
          </cell>
          <cell r="G525">
            <v>1012.7950000000001</v>
          </cell>
          <cell r="H525">
            <v>1611.3340000000001</v>
          </cell>
        </row>
        <row r="526">
          <cell r="B526" t="str">
            <v>CI D/F pipes - 0.6m long15038.33</v>
          </cell>
          <cell r="C526" t="str">
            <v>CI D/F pipes - 0.6m long</v>
          </cell>
          <cell r="D526">
            <v>150</v>
          </cell>
          <cell r="E526">
            <v>38.33</v>
          </cell>
          <cell r="F526" t="str">
            <v>each</v>
          </cell>
          <cell r="G526">
            <v>1274.4724999999999</v>
          </cell>
          <cell r="H526">
            <v>2027.6569999999999</v>
          </cell>
        </row>
        <row r="527">
          <cell r="B527" t="str">
            <v>CI D/F pipes - 0.6m long20054.66</v>
          </cell>
          <cell r="C527" t="str">
            <v>CI D/F pipes - 0.6m long</v>
          </cell>
          <cell r="D527">
            <v>200</v>
          </cell>
          <cell r="E527">
            <v>54.66</v>
          </cell>
          <cell r="F527" t="str">
            <v>each</v>
          </cell>
          <cell r="G527">
            <v>1817.4449999999999</v>
          </cell>
          <cell r="H527">
            <v>2891.5139999999997</v>
          </cell>
        </row>
        <row r="528">
          <cell r="B528" t="str">
            <v>CI D/F pipes - 0.6m long25073.08</v>
          </cell>
          <cell r="C528" t="str">
            <v>CI D/F pipes - 0.6m long</v>
          </cell>
          <cell r="D528">
            <v>250</v>
          </cell>
          <cell r="E528">
            <v>73.08</v>
          </cell>
          <cell r="F528" t="str">
            <v>each</v>
          </cell>
          <cell r="G528">
            <v>2429.91</v>
          </cell>
          <cell r="H528">
            <v>3865.9319999999998</v>
          </cell>
        </row>
        <row r="529">
          <cell r="B529" t="str">
            <v>CI D/F pipes - 0.6m long30093.26</v>
          </cell>
          <cell r="C529" t="str">
            <v>CI D/F pipes - 0.6m long</v>
          </cell>
          <cell r="D529">
            <v>300</v>
          </cell>
          <cell r="E529">
            <v>93.26</v>
          </cell>
          <cell r="F529" t="str">
            <v>each</v>
          </cell>
          <cell r="G529">
            <v>3100.895</v>
          </cell>
          <cell r="H529">
            <v>4933.4539999999997</v>
          </cell>
        </row>
        <row r="530">
          <cell r="B530" t="str">
            <v>CI D/F pipes - 0.6m long350118.1</v>
          </cell>
          <cell r="C530" t="str">
            <v>CI D/F pipes - 0.6m long</v>
          </cell>
          <cell r="D530">
            <v>350</v>
          </cell>
          <cell r="E530">
            <v>118.1</v>
          </cell>
          <cell r="F530" t="str">
            <v>each</v>
          </cell>
          <cell r="G530">
            <v>3926.8249999999998</v>
          </cell>
          <cell r="H530">
            <v>6247.49</v>
          </cell>
        </row>
        <row r="531">
          <cell r="B531" t="str">
            <v>CI D/F pipes - 0.6m long400144.36</v>
          </cell>
          <cell r="C531" t="str">
            <v>CI D/F pipes - 0.6m long</v>
          </cell>
          <cell r="D531">
            <v>400</v>
          </cell>
          <cell r="E531">
            <v>144.36000000000001</v>
          </cell>
          <cell r="F531" t="str">
            <v>each</v>
          </cell>
          <cell r="G531">
            <v>4799.97</v>
          </cell>
          <cell r="H531">
            <v>7636.6440000000002</v>
          </cell>
        </row>
        <row r="532">
          <cell r="B532" t="str">
            <v>CI D/F pipes - 0.6m long450171.2</v>
          </cell>
          <cell r="C532" t="str">
            <v>CI D/F pipes - 0.6m long</v>
          </cell>
          <cell r="D532">
            <v>450</v>
          </cell>
          <cell r="E532">
            <v>171.2</v>
          </cell>
          <cell r="F532" t="str">
            <v>each</v>
          </cell>
          <cell r="G532">
            <v>5692.4</v>
          </cell>
          <cell r="H532">
            <v>9056.48</v>
          </cell>
        </row>
        <row r="533">
          <cell r="B533" t="str">
            <v>CI D/F pipes - 0.6m long500201.78</v>
          </cell>
          <cell r="C533" t="str">
            <v>CI D/F pipes - 0.6m long</v>
          </cell>
          <cell r="D533">
            <v>500</v>
          </cell>
          <cell r="E533">
            <v>201.78</v>
          </cell>
          <cell r="F533" t="str">
            <v>each</v>
          </cell>
          <cell r="G533">
            <v>6709.1850000000004</v>
          </cell>
          <cell r="H533">
            <v>10674.162</v>
          </cell>
        </row>
        <row r="534">
          <cell r="B534" t="str">
            <v>CI D/F pipes - 0.6m long600271.9</v>
          </cell>
          <cell r="C534" t="str">
            <v>CI D/F pipes - 0.6m long</v>
          </cell>
          <cell r="D534">
            <v>600</v>
          </cell>
          <cell r="E534">
            <v>271.89999999999998</v>
          </cell>
          <cell r="F534" t="str">
            <v>each</v>
          </cell>
          <cell r="G534">
            <v>9040.6749999999993</v>
          </cell>
          <cell r="H534">
            <v>14383.509999999998</v>
          </cell>
        </row>
        <row r="535">
          <cell r="B535" t="str">
            <v>Bell mouth807</v>
          </cell>
          <cell r="C535" t="str">
            <v>Bell mouth</v>
          </cell>
          <cell r="D535">
            <v>80</v>
          </cell>
          <cell r="E535">
            <v>7</v>
          </cell>
          <cell r="F535" t="str">
            <v>each</v>
          </cell>
          <cell r="G535">
            <v>232.75</v>
          </cell>
          <cell r="H535">
            <v>370.3</v>
          </cell>
        </row>
        <row r="536">
          <cell r="B536" t="str">
            <v>Bell mouth1009</v>
          </cell>
          <cell r="C536" t="str">
            <v>Bell mouth</v>
          </cell>
          <cell r="D536">
            <v>100</v>
          </cell>
          <cell r="E536">
            <v>9</v>
          </cell>
          <cell r="F536" t="str">
            <v>each</v>
          </cell>
          <cell r="G536">
            <v>299.25</v>
          </cell>
          <cell r="H536">
            <v>476.09999999999997</v>
          </cell>
        </row>
        <row r="537">
          <cell r="B537" t="str">
            <v>Bell mouth12512</v>
          </cell>
          <cell r="C537" t="str">
            <v>Bell mouth</v>
          </cell>
          <cell r="D537">
            <v>125</v>
          </cell>
          <cell r="E537">
            <v>12</v>
          </cell>
          <cell r="F537" t="str">
            <v>each</v>
          </cell>
          <cell r="G537">
            <v>399</v>
          </cell>
          <cell r="H537">
            <v>634.79999999999995</v>
          </cell>
        </row>
        <row r="538">
          <cell r="B538" t="str">
            <v>Bell mouth15015</v>
          </cell>
          <cell r="C538" t="str">
            <v>Bell mouth</v>
          </cell>
          <cell r="D538">
            <v>150</v>
          </cell>
          <cell r="E538">
            <v>15</v>
          </cell>
          <cell r="F538" t="str">
            <v>each</v>
          </cell>
          <cell r="G538">
            <v>498.75</v>
          </cell>
          <cell r="H538">
            <v>793.5</v>
          </cell>
        </row>
        <row r="539">
          <cell r="B539" t="str">
            <v>Bell mouth20023</v>
          </cell>
          <cell r="C539" t="str">
            <v>Bell mouth</v>
          </cell>
          <cell r="D539">
            <v>200</v>
          </cell>
          <cell r="E539">
            <v>23</v>
          </cell>
          <cell r="F539" t="str">
            <v>each</v>
          </cell>
          <cell r="G539">
            <v>764.75</v>
          </cell>
          <cell r="H539">
            <v>1216.7</v>
          </cell>
        </row>
        <row r="540">
          <cell r="B540" t="str">
            <v>Bell mouth25031</v>
          </cell>
          <cell r="C540" t="str">
            <v>Bell mouth</v>
          </cell>
          <cell r="D540">
            <v>250</v>
          </cell>
          <cell r="E540">
            <v>31</v>
          </cell>
          <cell r="F540" t="str">
            <v>each</v>
          </cell>
          <cell r="G540">
            <v>1030.75</v>
          </cell>
          <cell r="H540">
            <v>1639.8999999999999</v>
          </cell>
        </row>
        <row r="541">
          <cell r="B541" t="str">
            <v>Bell mouth30045</v>
          </cell>
          <cell r="C541" t="str">
            <v>Bell mouth</v>
          </cell>
          <cell r="D541">
            <v>300</v>
          </cell>
          <cell r="E541">
            <v>45</v>
          </cell>
          <cell r="F541" t="str">
            <v>each</v>
          </cell>
          <cell r="G541">
            <v>1496.25</v>
          </cell>
          <cell r="H541">
            <v>2380.5</v>
          </cell>
        </row>
        <row r="542">
          <cell r="B542" t="str">
            <v>Bell mouth35058</v>
          </cell>
          <cell r="C542" t="str">
            <v>Bell mouth</v>
          </cell>
          <cell r="D542">
            <v>350</v>
          </cell>
          <cell r="E542">
            <v>58</v>
          </cell>
          <cell r="F542" t="str">
            <v>each</v>
          </cell>
          <cell r="G542">
            <v>1928.5</v>
          </cell>
          <cell r="H542">
            <v>3068.2</v>
          </cell>
        </row>
        <row r="543">
          <cell r="B543" t="str">
            <v>Bell mouth40080</v>
          </cell>
          <cell r="C543" t="str">
            <v>Bell mouth</v>
          </cell>
          <cell r="D543">
            <v>400</v>
          </cell>
          <cell r="E543">
            <v>80</v>
          </cell>
          <cell r="F543" t="str">
            <v>each</v>
          </cell>
          <cell r="G543">
            <v>2660</v>
          </cell>
          <cell r="H543">
            <v>4232</v>
          </cell>
        </row>
        <row r="544">
          <cell r="B544" t="str">
            <v>Bell mouth45093</v>
          </cell>
          <cell r="C544" t="str">
            <v>Bell mouth</v>
          </cell>
          <cell r="D544">
            <v>450</v>
          </cell>
          <cell r="E544">
            <v>93</v>
          </cell>
          <cell r="F544" t="str">
            <v>each</v>
          </cell>
          <cell r="G544">
            <v>3092.25</v>
          </cell>
          <cell r="H544">
            <v>4919.7</v>
          </cell>
        </row>
        <row r="545">
          <cell r="B545" t="str">
            <v>Bell mouth500120</v>
          </cell>
          <cell r="C545" t="str">
            <v>Bell mouth</v>
          </cell>
          <cell r="D545">
            <v>500</v>
          </cell>
          <cell r="E545">
            <v>120</v>
          </cell>
          <cell r="F545" t="str">
            <v>each</v>
          </cell>
          <cell r="G545">
            <v>3990</v>
          </cell>
          <cell r="H545">
            <v>6348</v>
          </cell>
        </row>
        <row r="546">
          <cell r="B546" t="str">
            <v>Bell mouth600201</v>
          </cell>
          <cell r="C546" t="str">
            <v>Bell mouth</v>
          </cell>
          <cell r="D546">
            <v>600</v>
          </cell>
          <cell r="E546">
            <v>201</v>
          </cell>
          <cell r="F546" t="str">
            <v>each</v>
          </cell>
          <cell r="G546">
            <v>6683.25</v>
          </cell>
          <cell r="H546">
            <v>10632.9</v>
          </cell>
        </row>
        <row r="547">
          <cell r="B547" t="str">
            <v>CI D/F Bend 90deg8013</v>
          </cell>
          <cell r="C547" t="str">
            <v>CI D/F Bend 90deg</v>
          </cell>
          <cell r="D547">
            <v>80</v>
          </cell>
          <cell r="E547">
            <v>13</v>
          </cell>
          <cell r="F547" t="str">
            <v>each</v>
          </cell>
          <cell r="G547">
            <v>432.25</v>
          </cell>
          <cell r="H547">
            <v>687.69999999999993</v>
          </cell>
        </row>
        <row r="548">
          <cell r="B548" t="str">
            <v>CI D/F Bend 90deg10017</v>
          </cell>
          <cell r="C548" t="str">
            <v>CI D/F Bend 90deg</v>
          </cell>
          <cell r="D548">
            <v>100</v>
          </cell>
          <cell r="E548">
            <v>17</v>
          </cell>
          <cell r="F548" t="str">
            <v>each</v>
          </cell>
          <cell r="G548">
            <v>565.25</v>
          </cell>
          <cell r="H548">
            <v>899.3</v>
          </cell>
        </row>
        <row r="549">
          <cell r="B549" t="str">
            <v>CI D/F Bend 90deg12523</v>
          </cell>
          <cell r="C549" t="str">
            <v>CI D/F Bend 90deg</v>
          </cell>
          <cell r="D549">
            <v>125</v>
          </cell>
          <cell r="E549">
            <v>23</v>
          </cell>
          <cell r="F549" t="str">
            <v>each</v>
          </cell>
          <cell r="G549">
            <v>764.75</v>
          </cell>
          <cell r="H549">
            <v>1216.7</v>
          </cell>
        </row>
        <row r="550">
          <cell r="B550" t="str">
            <v>CI D/F Bend 90deg15031</v>
          </cell>
          <cell r="C550" t="str">
            <v>CI D/F Bend 90deg</v>
          </cell>
          <cell r="D550">
            <v>150</v>
          </cell>
          <cell r="E550">
            <v>31</v>
          </cell>
          <cell r="F550" t="str">
            <v>each</v>
          </cell>
          <cell r="G550">
            <v>1030.75</v>
          </cell>
          <cell r="H550">
            <v>1639.8999999999999</v>
          </cell>
        </row>
        <row r="551">
          <cell r="B551" t="str">
            <v>CI D/F Bend 90deg20049</v>
          </cell>
          <cell r="C551" t="str">
            <v>CI D/F Bend 90deg</v>
          </cell>
          <cell r="D551">
            <v>200</v>
          </cell>
          <cell r="E551">
            <v>49</v>
          </cell>
          <cell r="F551" t="str">
            <v>each</v>
          </cell>
          <cell r="G551">
            <v>1629.25</v>
          </cell>
          <cell r="H551">
            <v>2592.1</v>
          </cell>
        </row>
        <row r="552">
          <cell r="B552" t="str">
            <v>CI D/F Bend 90deg25072</v>
          </cell>
          <cell r="C552" t="str">
            <v>CI D/F Bend 90deg</v>
          </cell>
          <cell r="D552">
            <v>250</v>
          </cell>
          <cell r="E552">
            <v>72</v>
          </cell>
          <cell r="F552" t="str">
            <v>each</v>
          </cell>
          <cell r="G552">
            <v>2394</v>
          </cell>
          <cell r="H552">
            <v>3808.7999999999997</v>
          </cell>
        </row>
        <row r="553">
          <cell r="B553" t="str">
            <v>CI D/F Bend 90deg300100</v>
          </cell>
          <cell r="C553" t="str">
            <v>CI D/F Bend 90deg</v>
          </cell>
          <cell r="D553">
            <v>300</v>
          </cell>
          <cell r="E553">
            <v>100</v>
          </cell>
          <cell r="F553" t="str">
            <v>each</v>
          </cell>
          <cell r="G553">
            <v>3325</v>
          </cell>
          <cell r="H553">
            <v>5290</v>
          </cell>
        </row>
        <row r="554">
          <cell r="B554" t="str">
            <v>CI D/F Bend 90deg350137</v>
          </cell>
          <cell r="C554" t="str">
            <v>CI D/F Bend 90deg</v>
          </cell>
          <cell r="D554">
            <v>350</v>
          </cell>
          <cell r="E554">
            <v>137</v>
          </cell>
          <cell r="F554" t="str">
            <v>each</v>
          </cell>
          <cell r="G554">
            <v>4555.25</v>
          </cell>
          <cell r="H554">
            <v>7247.3</v>
          </cell>
        </row>
        <row r="555">
          <cell r="B555" t="str">
            <v>CI D/F Bend 90deg400181</v>
          </cell>
          <cell r="C555" t="str">
            <v>CI D/F Bend 90deg</v>
          </cell>
          <cell r="D555">
            <v>400</v>
          </cell>
          <cell r="E555">
            <v>181</v>
          </cell>
          <cell r="F555" t="str">
            <v>each</v>
          </cell>
          <cell r="G555">
            <v>6018.25</v>
          </cell>
          <cell r="H555">
            <v>9574.9</v>
          </cell>
        </row>
        <row r="556">
          <cell r="B556" t="str">
            <v>CI D/F Bend 90deg450226</v>
          </cell>
          <cell r="C556" t="str">
            <v>CI D/F Bend 90deg</v>
          </cell>
          <cell r="D556">
            <v>450</v>
          </cell>
          <cell r="E556">
            <v>226</v>
          </cell>
          <cell r="F556" t="str">
            <v>each</v>
          </cell>
          <cell r="G556">
            <v>7514.5</v>
          </cell>
          <cell r="H556">
            <v>11955.4</v>
          </cell>
        </row>
        <row r="557">
          <cell r="B557" t="str">
            <v>CI D/F Bend 90deg500290</v>
          </cell>
          <cell r="C557" t="str">
            <v>CI D/F Bend 90deg</v>
          </cell>
          <cell r="D557">
            <v>500</v>
          </cell>
          <cell r="E557">
            <v>290</v>
          </cell>
          <cell r="F557" t="str">
            <v>each</v>
          </cell>
          <cell r="G557">
            <v>9642.5</v>
          </cell>
          <cell r="H557">
            <v>15341</v>
          </cell>
        </row>
        <row r="558">
          <cell r="B558" t="str">
            <v>CI D/F Bend 90deg600442</v>
          </cell>
          <cell r="C558" t="str">
            <v>CI D/F Bend 90deg</v>
          </cell>
          <cell r="D558">
            <v>600</v>
          </cell>
          <cell r="E558">
            <v>442</v>
          </cell>
          <cell r="F558" t="str">
            <v>each</v>
          </cell>
          <cell r="G558">
            <v>14696.5</v>
          </cell>
          <cell r="H558">
            <v>23381.8</v>
          </cell>
        </row>
        <row r="559">
          <cell r="B559" t="str">
            <v>Tail piece8012</v>
          </cell>
          <cell r="C559" t="str">
            <v>Tail piece</v>
          </cell>
          <cell r="D559">
            <v>80</v>
          </cell>
          <cell r="E559">
            <v>12</v>
          </cell>
          <cell r="F559" t="str">
            <v>each</v>
          </cell>
          <cell r="G559">
            <v>399</v>
          </cell>
          <cell r="H559">
            <v>634.79999999999995</v>
          </cell>
        </row>
        <row r="560">
          <cell r="B560" t="str">
            <v>Tail piece10013.513</v>
          </cell>
          <cell r="C560" t="str">
            <v>Tail piece</v>
          </cell>
          <cell r="D560">
            <v>100</v>
          </cell>
          <cell r="E560">
            <v>13.513</v>
          </cell>
          <cell r="F560" t="str">
            <v>each</v>
          </cell>
          <cell r="G560">
            <v>449.30725000000001</v>
          </cell>
          <cell r="H560">
            <v>714.83769999999993</v>
          </cell>
        </row>
        <row r="561">
          <cell r="B561" t="str">
            <v>Tail piece12519</v>
          </cell>
          <cell r="C561" t="str">
            <v>Tail piece</v>
          </cell>
          <cell r="D561">
            <v>125</v>
          </cell>
          <cell r="E561">
            <v>19</v>
          </cell>
          <cell r="F561" t="str">
            <v>each</v>
          </cell>
          <cell r="G561">
            <v>631.75</v>
          </cell>
          <cell r="H561">
            <v>1005.1</v>
          </cell>
        </row>
        <row r="562">
          <cell r="B562" t="str">
            <v>Tail piece15023</v>
          </cell>
          <cell r="C562" t="str">
            <v>Tail piece</v>
          </cell>
          <cell r="D562">
            <v>150</v>
          </cell>
          <cell r="E562">
            <v>23</v>
          </cell>
          <cell r="F562" t="str">
            <v>each</v>
          </cell>
          <cell r="G562">
            <v>764.75</v>
          </cell>
          <cell r="H562">
            <v>1216.7</v>
          </cell>
        </row>
        <row r="563">
          <cell r="B563" t="str">
            <v>Tail piece20038.97</v>
          </cell>
          <cell r="C563" t="str">
            <v>Tail piece</v>
          </cell>
          <cell r="D563">
            <v>200</v>
          </cell>
          <cell r="E563">
            <v>38.97</v>
          </cell>
          <cell r="F563" t="str">
            <v>each</v>
          </cell>
          <cell r="G563">
            <v>1295.7525000000001</v>
          </cell>
          <cell r="H563">
            <v>2061.5129999999999</v>
          </cell>
        </row>
        <row r="564">
          <cell r="B564" t="str">
            <v>Tail piece25053</v>
          </cell>
          <cell r="C564" t="str">
            <v>Tail piece</v>
          </cell>
          <cell r="D564">
            <v>250</v>
          </cell>
          <cell r="E564">
            <v>53</v>
          </cell>
          <cell r="F564" t="str">
            <v>each</v>
          </cell>
          <cell r="G564">
            <v>1762.25</v>
          </cell>
          <cell r="H564">
            <v>2803.7</v>
          </cell>
        </row>
        <row r="565">
          <cell r="B565" t="str">
            <v>Tail piece30068</v>
          </cell>
          <cell r="C565" t="str">
            <v>Tail piece</v>
          </cell>
          <cell r="D565">
            <v>300</v>
          </cell>
          <cell r="E565">
            <v>68</v>
          </cell>
          <cell r="F565" t="str">
            <v>each</v>
          </cell>
          <cell r="G565">
            <v>2261</v>
          </cell>
          <cell r="H565">
            <v>3597.2</v>
          </cell>
        </row>
        <row r="566">
          <cell r="B566" t="str">
            <v>Tail piece35089.44</v>
          </cell>
          <cell r="C566" t="str">
            <v>Tail piece</v>
          </cell>
          <cell r="D566">
            <v>350</v>
          </cell>
          <cell r="E566">
            <v>89.44</v>
          </cell>
          <cell r="F566" t="str">
            <v>each</v>
          </cell>
          <cell r="G566">
            <v>2973.88</v>
          </cell>
          <cell r="H566">
            <v>4731.3760000000002</v>
          </cell>
        </row>
        <row r="567">
          <cell r="B567" t="str">
            <v>Tail piece400108.86</v>
          </cell>
          <cell r="C567" t="str">
            <v>Tail piece</v>
          </cell>
          <cell r="D567">
            <v>400</v>
          </cell>
          <cell r="E567">
            <v>108.86</v>
          </cell>
          <cell r="F567" t="str">
            <v>each</v>
          </cell>
          <cell r="G567">
            <v>3619.5949999999998</v>
          </cell>
          <cell r="H567">
            <v>5758.6939999999995</v>
          </cell>
        </row>
        <row r="568">
          <cell r="B568" t="str">
            <v>Tail piece450127.62</v>
          </cell>
          <cell r="C568" t="str">
            <v>Tail piece</v>
          </cell>
          <cell r="D568">
            <v>450</v>
          </cell>
          <cell r="E568">
            <v>127.62</v>
          </cell>
          <cell r="F568" t="str">
            <v>each</v>
          </cell>
          <cell r="G568">
            <v>4243.3649999999998</v>
          </cell>
          <cell r="H568">
            <v>6751.098</v>
          </cell>
        </row>
        <row r="569">
          <cell r="B569" t="str">
            <v>Tail piece500151.48</v>
          </cell>
          <cell r="C569" t="str">
            <v>Tail piece</v>
          </cell>
          <cell r="D569">
            <v>500</v>
          </cell>
          <cell r="E569">
            <v>151.47999999999999</v>
          </cell>
          <cell r="F569" t="str">
            <v>each</v>
          </cell>
          <cell r="G569">
            <v>5036.71</v>
          </cell>
          <cell r="H569">
            <v>8013.2919999999995</v>
          </cell>
        </row>
        <row r="570">
          <cell r="B570" t="str">
            <v>Tail piece600204.11</v>
          </cell>
          <cell r="C570" t="str">
            <v>Tail piece</v>
          </cell>
          <cell r="D570">
            <v>600</v>
          </cell>
          <cell r="E570">
            <v>204.11</v>
          </cell>
          <cell r="F570" t="str">
            <v>each</v>
          </cell>
          <cell r="G570">
            <v>6786.6575000000003</v>
          </cell>
          <cell r="H570">
            <v>10797.419</v>
          </cell>
        </row>
        <row r="571">
          <cell r="B571" t="str">
            <v>Duckfoot bend8021</v>
          </cell>
          <cell r="C571" t="str">
            <v>Duckfoot bend</v>
          </cell>
          <cell r="D571">
            <v>80</v>
          </cell>
          <cell r="E571">
            <v>21</v>
          </cell>
          <cell r="F571" t="str">
            <v>each</v>
          </cell>
          <cell r="G571">
            <v>698.25</v>
          </cell>
          <cell r="H571">
            <v>1110.8999999999999</v>
          </cell>
        </row>
        <row r="572">
          <cell r="B572" t="str">
            <v>Duckfoot bend10026</v>
          </cell>
          <cell r="C572" t="str">
            <v>Duckfoot bend</v>
          </cell>
          <cell r="D572">
            <v>100</v>
          </cell>
          <cell r="E572">
            <v>26</v>
          </cell>
          <cell r="F572" t="str">
            <v>each</v>
          </cell>
          <cell r="G572">
            <v>864.5</v>
          </cell>
          <cell r="H572">
            <v>1375.3999999999999</v>
          </cell>
        </row>
        <row r="573">
          <cell r="B573" t="str">
            <v>Duckfoot bend12536</v>
          </cell>
          <cell r="C573" t="str">
            <v>Duckfoot bend</v>
          </cell>
          <cell r="D573">
            <v>125</v>
          </cell>
          <cell r="E573">
            <v>36</v>
          </cell>
          <cell r="F573" t="str">
            <v>each</v>
          </cell>
          <cell r="G573">
            <v>1197</v>
          </cell>
          <cell r="H573">
            <v>1904.3999999999999</v>
          </cell>
        </row>
        <row r="574">
          <cell r="B574" t="str">
            <v>Duckfoot bend15046.97</v>
          </cell>
          <cell r="C574" t="str">
            <v>Duckfoot bend</v>
          </cell>
          <cell r="D574">
            <v>150</v>
          </cell>
          <cell r="E574">
            <v>46.97</v>
          </cell>
          <cell r="F574" t="str">
            <v>each</v>
          </cell>
          <cell r="G574">
            <v>1561.7525000000001</v>
          </cell>
          <cell r="H574">
            <v>2484.7129999999997</v>
          </cell>
        </row>
        <row r="575">
          <cell r="B575" t="str">
            <v>Duckfoot bend20074</v>
          </cell>
          <cell r="C575" t="str">
            <v>Duckfoot bend</v>
          </cell>
          <cell r="D575">
            <v>200</v>
          </cell>
          <cell r="E575">
            <v>74</v>
          </cell>
          <cell r="F575" t="str">
            <v>each</v>
          </cell>
          <cell r="G575">
            <v>2460.5</v>
          </cell>
          <cell r="H575">
            <v>3914.6</v>
          </cell>
        </row>
        <row r="576">
          <cell r="B576" t="str">
            <v>Duckfoot bend250111</v>
          </cell>
          <cell r="C576" t="str">
            <v>Duckfoot bend</v>
          </cell>
          <cell r="D576">
            <v>250</v>
          </cell>
          <cell r="E576">
            <v>111</v>
          </cell>
          <cell r="F576" t="str">
            <v>each</v>
          </cell>
          <cell r="G576">
            <v>3690.75</v>
          </cell>
          <cell r="H576">
            <v>5871.9</v>
          </cell>
        </row>
        <row r="577">
          <cell r="B577" t="str">
            <v>Duckfoot bend300156</v>
          </cell>
          <cell r="C577" t="str">
            <v>Duckfoot bend</v>
          </cell>
          <cell r="D577">
            <v>300</v>
          </cell>
          <cell r="E577">
            <v>156</v>
          </cell>
          <cell r="F577" t="str">
            <v>each</v>
          </cell>
          <cell r="G577">
            <v>5187</v>
          </cell>
          <cell r="H577">
            <v>8252.4</v>
          </cell>
        </row>
        <row r="578">
          <cell r="B578" t="str">
            <v>Duckfoot bend350214</v>
          </cell>
          <cell r="C578" t="str">
            <v>Duckfoot bend</v>
          </cell>
          <cell r="D578">
            <v>350</v>
          </cell>
          <cell r="E578">
            <v>214</v>
          </cell>
          <cell r="F578" t="str">
            <v>each</v>
          </cell>
          <cell r="G578">
            <v>7115.5</v>
          </cell>
          <cell r="H578">
            <v>11320.6</v>
          </cell>
        </row>
        <row r="579">
          <cell r="B579" t="str">
            <v>Duckfoot bend400281</v>
          </cell>
          <cell r="C579" t="str">
            <v>Duckfoot bend</v>
          </cell>
          <cell r="D579">
            <v>400</v>
          </cell>
          <cell r="E579">
            <v>281</v>
          </cell>
          <cell r="F579" t="str">
            <v>each</v>
          </cell>
          <cell r="G579">
            <v>9343.25</v>
          </cell>
          <cell r="H579">
            <v>14864.9</v>
          </cell>
        </row>
        <row r="580">
          <cell r="B580" t="str">
            <v>Duckfoot bend450350</v>
          </cell>
          <cell r="C580" t="str">
            <v>Duckfoot bend</v>
          </cell>
          <cell r="D580">
            <v>450</v>
          </cell>
          <cell r="E580">
            <v>350</v>
          </cell>
          <cell r="F580" t="str">
            <v>each</v>
          </cell>
          <cell r="G580">
            <v>11637.5</v>
          </cell>
          <cell r="H580">
            <v>18515</v>
          </cell>
        </row>
        <row r="581">
          <cell r="B581" t="str">
            <v>Duckfoot bend500446</v>
          </cell>
          <cell r="C581" t="str">
            <v>Duckfoot bend</v>
          </cell>
          <cell r="D581">
            <v>500</v>
          </cell>
          <cell r="E581">
            <v>446</v>
          </cell>
          <cell r="F581" t="str">
            <v>each</v>
          </cell>
          <cell r="G581">
            <v>14829.5</v>
          </cell>
          <cell r="H581">
            <v>23593.399999999998</v>
          </cell>
        </row>
        <row r="582">
          <cell r="B582" t="str">
            <v>Duckfoot bend600677</v>
          </cell>
          <cell r="C582" t="str">
            <v>Duckfoot bend</v>
          </cell>
          <cell r="D582">
            <v>600</v>
          </cell>
          <cell r="E582">
            <v>677</v>
          </cell>
          <cell r="F582" t="str">
            <v>each</v>
          </cell>
          <cell r="G582">
            <v>22510.25</v>
          </cell>
          <cell r="H582">
            <v>35813.299999999996</v>
          </cell>
        </row>
        <row r="583">
          <cell r="B583" t="str">
            <v>Semicircular bend8025.44</v>
          </cell>
          <cell r="C583" t="str">
            <v>Semicircular bend</v>
          </cell>
          <cell r="D583">
            <v>80</v>
          </cell>
          <cell r="E583">
            <v>25.44</v>
          </cell>
          <cell r="F583" t="str">
            <v>each</v>
          </cell>
          <cell r="G583">
            <v>845.88</v>
          </cell>
          <cell r="H583">
            <v>1345.7760000000001</v>
          </cell>
        </row>
        <row r="584">
          <cell r="B584" t="str">
            <v>Semicircular bend10035.35</v>
          </cell>
          <cell r="C584" t="str">
            <v>Semicircular bend</v>
          </cell>
          <cell r="D584">
            <v>100</v>
          </cell>
          <cell r="E584">
            <v>35.35</v>
          </cell>
          <cell r="F584" t="str">
            <v>each</v>
          </cell>
          <cell r="G584">
            <v>1175.3875</v>
          </cell>
          <cell r="H584">
            <v>1870.0150000000001</v>
          </cell>
        </row>
        <row r="585">
          <cell r="B585" t="str">
            <v>Semicircular bend12550.8</v>
          </cell>
          <cell r="C585" t="str">
            <v>Semicircular bend</v>
          </cell>
          <cell r="D585">
            <v>125</v>
          </cell>
          <cell r="E585">
            <v>50.8</v>
          </cell>
          <cell r="F585" t="str">
            <v>each</v>
          </cell>
          <cell r="G585">
            <v>1689.1</v>
          </cell>
          <cell r="H585">
            <v>2687.3199999999997</v>
          </cell>
        </row>
        <row r="586">
          <cell r="B586" t="str">
            <v>Semicircular bend15071.12</v>
          </cell>
          <cell r="C586" t="str">
            <v>Semicircular bend</v>
          </cell>
          <cell r="D586">
            <v>150</v>
          </cell>
          <cell r="E586">
            <v>71.12</v>
          </cell>
          <cell r="F586" t="str">
            <v>each</v>
          </cell>
          <cell r="G586">
            <v>2364.7400000000002</v>
          </cell>
          <cell r="H586">
            <v>3762.248</v>
          </cell>
        </row>
        <row r="587">
          <cell r="B587" t="str">
            <v>Semicircular bend200116.85</v>
          </cell>
          <cell r="C587" t="str">
            <v>Semicircular bend</v>
          </cell>
          <cell r="D587">
            <v>200</v>
          </cell>
          <cell r="E587">
            <v>116.85</v>
          </cell>
          <cell r="F587" t="str">
            <v>each</v>
          </cell>
          <cell r="G587">
            <v>3885.2624999999998</v>
          </cell>
          <cell r="H587">
            <v>6181.3649999999998</v>
          </cell>
        </row>
        <row r="588">
          <cell r="B588" t="str">
            <v>Sluice valve80</v>
          </cell>
          <cell r="C588" t="str">
            <v>Sluice valve</v>
          </cell>
          <cell r="D588">
            <v>80</v>
          </cell>
          <cell r="E588">
            <v>0</v>
          </cell>
          <cell r="F588" t="str">
            <v>each</v>
          </cell>
          <cell r="G588">
            <v>3273</v>
          </cell>
          <cell r="H588">
            <v>4255</v>
          </cell>
        </row>
        <row r="589">
          <cell r="B589" t="str">
            <v>Sluice valve100</v>
          </cell>
          <cell r="C589" t="str">
            <v>Sluice valve</v>
          </cell>
          <cell r="D589">
            <v>100</v>
          </cell>
          <cell r="E589">
            <v>0</v>
          </cell>
          <cell r="F589" t="str">
            <v>each</v>
          </cell>
          <cell r="G589">
            <v>4364</v>
          </cell>
          <cell r="H589">
            <v>5673</v>
          </cell>
        </row>
        <row r="590">
          <cell r="B590" t="str">
            <v>Sluice valve125</v>
          </cell>
          <cell r="C590" t="str">
            <v>Sluice valve</v>
          </cell>
          <cell r="D590">
            <v>125</v>
          </cell>
          <cell r="E590">
            <v>0</v>
          </cell>
          <cell r="F590" t="str">
            <v>each</v>
          </cell>
          <cell r="G590">
            <v>5454</v>
          </cell>
          <cell r="H590">
            <v>7090</v>
          </cell>
        </row>
        <row r="591">
          <cell r="B591" t="str">
            <v>Sluice valve150</v>
          </cell>
          <cell r="C591" t="str">
            <v>Sluice valve</v>
          </cell>
          <cell r="D591">
            <v>150</v>
          </cell>
          <cell r="E591">
            <v>0</v>
          </cell>
          <cell r="F591" t="str">
            <v>each</v>
          </cell>
          <cell r="G591">
            <v>6545</v>
          </cell>
          <cell r="H591">
            <v>8509</v>
          </cell>
        </row>
        <row r="592">
          <cell r="B592" t="str">
            <v>Sluice valve200</v>
          </cell>
          <cell r="C592" t="str">
            <v>Sluice valve</v>
          </cell>
          <cell r="D592">
            <v>200</v>
          </cell>
          <cell r="E592">
            <v>0</v>
          </cell>
          <cell r="F592" t="str">
            <v>each</v>
          </cell>
          <cell r="G592">
            <v>11472</v>
          </cell>
          <cell r="H592">
            <v>14914</v>
          </cell>
        </row>
        <row r="593">
          <cell r="B593" t="str">
            <v>Sluice valve250</v>
          </cell>
          <cell r="C593" t="str">
            <v>Sluice valve</v>
          </cell>
          <cell r="D593">
            <v>250</v>
          </cell>
          <cell r="E593">
            <v>0</v>
          </cell>
          <cell r="F593" t="str">
            <v>each</v>
          </cell>
          <cell r="G593">
            <v>16226</v>
          </cell>
          <cell r="H593">
            <v>21094</v>
          </cell>
        </row>
        <row r="594">
          <cell r="B594" t="str">
            <v>Sluice valve300</v>
          </cell>
          <cell r="C594" t="str">
            <v>Sluice valve</v>
          </cell>
          <cell r="D594">
            <v>300</v>
          </cell>
          <cell r="E594">
            <v>0</v>
          </cell>
          <cell r="F594" t="str">
            <v>each</v>
          </cell>
          <cell r="G594">
            <v>22274</v>
          </cell>
          <cell r="H594">
            <v>28956</v>
          </cell>
        </row>
        <row r="595">
          <cell r="B595" t="str">
            <v>Sluice valve350</v>
          </cell>
          <cell r="C595" t="str">
            <v>Sluice valve</v>
          </cell>
          <cell r="D595">
            <v>350</v>
          </cell>
          <cell r="E595">
            <v>0</v>
          </cell>
          <cell r="F595" t="str">
            <v>each</v>
          </cell>
          <cell r="G595">
            <v>50087</v>
          </cell>
          <cell r="H595">
            <v>71629</v>
          </cell>
        </row>
        <row r="596">
          <cell r="B596" t="str">
            <v>Sluice valve400</v>
          </cell>
          <cell r="C596" t="str">
            <v>Sluice valve</v>
          </cell>
          <cell r="D596">
            <v>400</v>
          </cell>
          <cell r="E596">
            <v>0</v>
          </cell>
          <cell r="F596" t="str">
            <v>each</v>
          </cell>
          <cell r="G596">
            <v>59372</v>
          </cell>
          <cell r="H596">
            <v>89548</v>
          </cell>
        </row>
        <row r="597">
          <cell r="B597" t="str">
            <v>Sluice valve450</v>
          </cell>
          <cell r="C597" t="str">
            <v>Sluice valve</v>
          </cell>
          <cell r="D597">
            <v>450</v>
          </cell>
          <cell r="E597">
            <v>0</v>
          </cell>
          <cell r="F597" t="str">
            <v>each</v>
          </cell>
          <cell r="G597">
            <v>74549</v>
          </cell>
          <cell r="H597">
            <v>112411</v>
          </cell>
        </row>
        <row r="598">
          <cell r="B598" t="str">
            <v>Sluice valve500</v>
          </cell>
          <cell r="C598" t="str">
            <v>Sluice valve</v>
          </cell>
          <cell r="D598">
            <v>500</v>
          </cell>
          <cell r="E598">
            <v>0</v>
          </cell>
          <cell r="F598" t="str">
            <v>each</v>
          </cell>
          <cell r="G598">
            <v>85525</v>
          </cell>
          <cell r="H598">
            <v>129168</v>
          </cell>
        </row>
        <row r="599">
          <cell r="B599" t="str">
            <v>Sluice valve600</v>
          </cell>
          <cell r="C599" t="str">
            <v>Sluice valve</v>
          </cell>
          <cell r="D599">
            <v>600</v>
          </cell>
          <cell r="E599">
            <v>0</v>
          </cell>
          <cell r="F599" t="str">
            <v>each</v>
          </cell>
          <cell r="G599">
            <v>125270</v>
          </cell>
          <cell r="H599">
            <v>191519</v>
          </cell>
        </row>
        <row r="600">
          <cell r="B600" t="str">
            <v>Lowering63PVC</v>
          </cell>
          <cell r="C600" t="str">
            <v>Lowering,L/J &amp; testing PVC pipes</v>
          </cell>
          <cell r="D600">
            <v>63</v>
          </cell>
          <cell r="E600" t="str">
            <v>PVC</v>
          </cell>
          <cell r="F600" t="str">
            <v>rmt</v>
          </cell>
          <cell r="G600">
            <v>7.9</v>
          </cell>
          <cell r="H600">
            <v>9.1</v>
          </cell>
        </row>
        <row r="601">
          <cell r="B601" t="str">
            <v>Lowering75PVC</v>
          </cell>
          <cell r="C601" t="str">
            <v>Lowering,L/J &amp; testing PVC pipes</v>
          </cell>
          <cell r="D601">
            <v>75</v>
          </cell>
          <cell r="E601" t="str">
            <v>PVC</v>
          </cell>
          <cell r="F601" t="str">
            <v>rmt</v>
          </cell>
          <cell r="G601">
            <v>8.4</v>
          </cell>
          <cell r="H601">
            <v>9.6999999999999993</v>
          </cell>
        </row>
        <row r="602">
          <cell r="B602" t="str">
            <v>Lowering90PVC</v>
          </cell>
          <cell r="C602" t="str">
            <v>Lowering,L/J &amp; testing PVC pipes</v>
          </cell>
          <cell r="D602">
            <v>90</v>
          </cell>
          <cell r="E602" t="str">
            <v>PVC</v>
          </cell>
          <cell r="F602" t="str">
            <v>rmt</v>
          </cell>
          <cell r="G602">
            <v>8.5</v>
          </cell>
          <cell r="H602">
            <v>9.8000000000000007</v>
          </cell>
        </row>
        <row r="603">
          <cell r="B603" t="str">
            <v>Lowering110PVC</v>
          </cell>
          <cell r="C603" t="str">
            <v>Lowering,L/J &amp; testing PVC pipes</v>
          </cell>
          <cell r="D603">
            <v>110</v>
          </cell>
          <cell r="E603" t="str">
            <v>PVC</v>
          </cell>
          <cell r="F603" t="str">
            <v>rmt</v>
          </cell>
          <cell r="G603">
            <v>9.1</v>
          </cell>
          <cell r="H603">
            <v>10.5</v>
          </cell>
        </row>
        <row r="604">
          <cell r="B604" t="str">
            <v>Lowering125PVC</v>
          </cell>
          <cell r="C604" t="str">
            <v>Lowering,L/J &amp; testing PVC pipes</v>
          </cell>
          <cell r="D604">
            <v>125</v>
          </cell>
          <cell r="E604" t="str">
            <v>PVC</v>
          </cell>
          <cell r="F604" t="str">
            <v>rmt</v>
          </cell>
          <cell r="G604">
            <v>9.5</v>
          </cell>
          <cell r="H604">
            <v>10.9</v>
          </cell>
        </row>
        <row r="605">
          <cell r="B605" t="str">
            <v>Lowering140PVC</v>
          </cell>
          <cell r="C605" t="str">
            <v>Lowering,L/J &amp; testing PVC pipes</v>
          </cell>
          <cell r="D605">
            <v>140</v>
          </cell>
          <cell r="E605" t="str">
            <v>PVC</v>
          </cell>
          <cell r="F605" t="str">
            <v>rmt</v>
          </cell>
          <cell r="G605">
            <v>9.8000000000000007</v>
          </cell>
          <cell r="H605">
            <v>11.3</v>
          </cell>
        </row>
        <row r="606">
          <cell r="B606" t="str">
            <v>Lowering160PVC</v>
          </cell>
          <cell r="C606" t="str">
            <v>Lowering,L/J &amp; testing PVC pipes</v>
          </cell>
          <cell r="D606">
            <v>160</v>
          </cell>
          <cell r="E606" t="str">
            <v>PVC</v>
          </cell>
          <cell r="F606" t="str">
            <v>rmt</v>
          </cell>
          <cell r="G606">
            <v>10.1</v>
          </cell>
          <cell r="H606">
            <v>11.6</v>
          </cell>
        </row>
        <row r="607">
          <cell r="B607" t="str">
            <v>Lowering180PVC</v>
          </cell>
          <cell r="C607" t="str">
            <v>Lowering,L/J &amp; testing PVC pipes</v>
          </cell>
          <cell r="D607">
            <v>180</v>
          </cell>
          <cell r="E607" t="str">
            <v>PVC</v>
          </cell>
          <cell r="F607" t="str">
            <v>rmt</v>
          </cell>
          <cell r="G607">
            <v>10.6</v>
          </cell>
          <cell r="H607">
            <v>12.2</v>
          </cell>
        </row>
        <row r="608">
          <cell r="B608" t="str">
            <v>Lowering200PVC</v>
          </cell>
          <cell r="C608" t="str">
            <v>Lowering,L/J &amp; testing PVC pipes</v>
          </cell>
          <cell r="D608">
            <v>200</v>
          </cell>
          <cell r="E608" t="str">
            <v>PVC</v>
          </cell>
          <cell r="F608" t="str">
            <v>rmt</v>
          </cell>
          <cell r="G608">
            <v>11.3</v>
          </cell>
          <cell r="H608">
            <v>13</v>
          </cell>
        </row>
        <row r="609">
          <cell r="B609" t="str">
            <v>Lowering225PVC</v>
          </cell>
          <cell r="C609" t="str">
            <v>Lowering,L/J &amp; testing PVC pipes</v>
          </cell>
          <cell r="D609">
            <v>225</v>
          </cell>
          <cell r="E609" t="str">
            <v>PVC</v>
          </cell>
          <cell r="F609" t="str">
            <v>rmt</v>
          </cell>
          <cell r="G609">
            <v>11.8</v>
          </cell>
          <cell r="H609">
            <v>13.6</v>
          </cell>
        </row>
        <row r="610">
          <cell r="B610" t="str">
            <v>Lowering250PVC</v>
          </cell>
          <cell r="C610" t="str">
            <v>Lowering,L/J &amp; testing PVC pipes</v>
          </cell>
          <cell r="D610">
            <v>250</v>
          </cell>
          <cell r="E610" t="str">
            <v>PVC</v>
          </cell>
          <cell r="F610" t="str">
            <v>rmt</v>
          </cell>
          <cell r="G610">
            <v>12.3</v>
          </cell>
          <cell r="H610">
            <v>14.1</v>
          </cell>
        </row>
        <row r="611">
          <cell r="B611" t="str">
            <v>Lowering280PVC</v>
          </cell>
          <cell r="C611" t="str">
            <v>Lowering,L/J &amp; testing PVC pipes</v>
          </cell>
          <cell r="D611">
            <v>280</v>
          </cell>
          <cell r="E611" t="str">
            <v>PVC</v>
          </cell>
          <cell r="F611" t="str">
            <v>rmt</v>
          </cell>
          <cell r="G611">
            <v>12.9</v>
          </cell>
          <cell r="H611">
            <v>14.8</v>
          </cell>
        </row>
        <row r="612">
          <cell r="B612" t="str">
            <v>Lowering315PVC</v>
          </cell>
          <cell r="C612" t="str">
            <v>Lowering,L/J &amp; testing PVC pipes</v>
          </cell>
          <cell r="D612">
            <v>315</v>
          </cell>
          <cell r="E612" t="str">
            <v>PVC</v>
          </cell>
          <cell r="F612" t="str">
            <v>rmt</v>
          </cell>
          <cell r="G612">
            <v>13.6</v>
          </cell>
          <cell r="H612">
            <v>15.6</v>
          </cell>
        </row>
        <row r="613">
          <cell r="B613" t="str">
            <v>Lowering,L/J &amp; testing HDPE pipes63HDPE</v>
          </cell>
          <cell r="C613" t="str">
            <v>Lowering,L/J &amp; testing HDPE pipes</v>
          </cell>
          <cell r="D613">
            <v>63</v>
          </cell>
          <cell r="E613" t="str">
            <v>HDPE</v>
          </cell>
          <cell r="F613" t="str">
            <v>rmt</v>
          </cell>
          <cell r="G613">
            <v>18.2</v>
          </cell>
          <cell r="H613">
            <v>20.9</v>
          </cell>
        </row>
        <row r="614">
          <cell r="B614" t="str">
            <v>Lowering,L/J &amp; testing HDPE pipes75HDPE</v>
          </cell>
          <cell r="C614" t="str">
            <v>Lowering,L/J &amp; testing HDPE pipes</v>
          </cell>
          <cell r="D614">
            <v>75</v>
          </cell>
          <cell r="E614" t="str">
            <v>HDPE</v>
          </cell>
          <cell r="F614" t="str">
            <v>rmt</v>
          </cell>
          <cell r="G614">
            <v>20.100000000000001</v>
          </cell>
          <cell r="H614">
            <v>23.1</v>
          </cell>
        </row>
        <row r="615">
          <cell r="B615" t="str">
            <v>Lowering,L/J &amp; testing HDPE pipes90HDPE</v>
          </cell>
          <cell r="C615" t="str">
            <v>Lowering,L/J &amp; testing HDPE pipes</v>
          </cell>
          <cell r="D615">
            <v>90</v>
          </cell>
          <cell r="E615" t="str">
            <v>HDPE</v>
          </cell>
          <cell r="F615" t="str">
            <v>rmt</v>
          </cell>
          <cell r="G615">
            <v>22.1</v>
          </cell>
          <cell r="H615">
            <v>25.4</v>
          </cell>
        </row>
        <row r="616">
          <cell r="B616" t="str">
            <v>Lowering,L/J &amp; testing HDPE pipes110HDPE</v>
          </cell>
          <cell r="C616" t="str">
            <v>Lowering,L/J &amp; testing HDPE pipes</v>
          </cell>
          <cell r="D616">
            <v>110</v>
          </cell>
          <cell r="E616" t="str">
            <v>HDPE</v>
          </cell>
          <cell r="F616" t="str">
            <v>rmt</v>
          </cell>
          <cell r="G616">
            <v>25.5</v>
          </cell>
          <cell r="H616">
            <v>29.3</v>
          </cell>
        </row>
        <row r="617">
          <cell r="B617" t="str">
            <v>Lowering,L/J &amp; testing HDPE pipes125HDPE</v>
          </cell>
          <cell r="C617" t="str">
            <v>Lowering,L/J &amp; testing HDPE pipes</v>
          </cell>
          <cell r="D617">
            <v>125</v>
          </cell>
          <cell r="E617" t="str">
            <v>HDPE</v>
          </cell>
          <cell r="F617" t="str">
            <v>rmt</v>
          </cell>
          <cell r="G617">
            <v>30.6</v>
          </cell>
          <cell r="H617">
            <v>35.200000000000003</v>
          </cell>
        </row>
        <row r="618">
          <cell r="B618" t="str">
            <v>Lowering,L/J &amp; testing HDPE pipes140HDPE</v>
          </cell>
          <cell r="C618" t="str">
            <v>Lowering,L/J &amp; testing HDPE pipes</v>
          </cell>
          <cell r="D618">
            <v>140</v>
          </cell>
          <cell r="E618" t="str">
            <v>HDPE</v>
          </cell>
          <cell r="F618" t="str">
            <v>rmt</v>
          </cell>
          <cell r="G618">
            <v>33</v>
          </cell>
          <cell r="H618">
            <v>38</v>
          </cell>
        </row>
        <row r="619">
          <cell r="B619" t="str">
            <v>Lowering,L/J &amp; testing HDPE pipes160HDPE</v>
          </cell>
          <cell r="C619" t="str">
            <v>Lowering,L/J &amp; testing HDPE pipes</v>
          </cell>
          <cell r="D619">
            <v>160</v>
          </cell>
          <cell r="E619" t="str">
            <v>HDPE</v>
          </cell>
          <cell r="F619" t="str">
            <v>rmt</v>
          </cell>
          <cell r="G619">
            <v>36</v>
          </cell>
          <cell r="H619">
            <v>41.4</v>
          </cell>
        </row>
        <row r="620">
          <cell r="B620" t="str">
            <v>Lowering,L/J &amp; testing HDPE pipes180HDPE</v>
          </cell>
          <cell r="C620" t="str">
            <v>Lowering,L/J &amp; testing HDPE pipes</v>
          </cell>
          <cell r="D620">
            <v>180</v>
          </cell>
          <cell r="E620" t="str">
            <v>HDPE</v>
          </cell>
          <cell r="F620" t="str">
            <v>rmt</v>
          </cell>
          <cell r="G620">
            <v>39.1</v>
          </cell>
          <cell r="H620">
            <v>45</v>
          </cell>
        </row>
        <row r="621">
          <cell r="B621" t="str">
            <v>Lowering,L/J &amp; testing HDPE pipes200HDPE</v>
          </cell>
          <cell r="C621" t="str">
            <v>Lowering,L/J &amp; testing HDPE pipes</v>
          </cell>
          <cell r="D621">
            <v>200</v>
          </cell>
          <cell r="E621" t="str">
            <v>HDPE</v>
          </cell>
          <cell r="F621" t="str">
            <v>rmt</v>
          </cell>
          <cell r="G621">
            <v>42.2</v>
          </cell>
          <cell r="H621">
            <v>48.5</v>
          </cell>
        </row>
        <row r="622">
          <cell r="B622" t="str">
            <v>Lowering,L/J &amp; testing HDPE pipes225HDPE</v>
          </cell>
          <cell r="C622" t="str">
            <v>Lowering,L/J &amp; testing HDPE pipes</v>
          </cell>
          <cell r="D622">
            <v>225</v>
          </cell>
          <cell r="E622" t="str">
            <v>HDPE</v>
          </cell>
          <cell r="F622" t="str">
            <v>rmt</v>
          </cell>
          <cell r="G622">
            <v>46</v>
          </cell>
          <cell r="H622">
            <v>52.9</v>
          </cell>
        </row>
        <row r="623">
          <cell r="B623" t="str">
            <v>Lowering,L/J &amp; testing HDPE pipes250HDPE</v>
          </cell>
          <cell r="C623" t="str">
            <v>Lowering,L/J &amp; testing HDPE pipes</v>
          </cell>
          <cell r="D623">
            <v>250</v>
          </cell>
          <cell r="E623" t="str">
            <v>HDPE</v>
          </cell>
          <cell r="F623" t="str">
            <v>rmt</v>
          </cell>
          <cell r="G623">
            <v>49.8</v>
          </cell>
          <cell r="H623">
            <v>57.3</v>
          </cell>
        </row>
        <row r="624">
          <cell r="B624" t="str">
            <v>Lowering,L/J &amp; testing HDPE pipes280HDPE</v>
          </cell>
          <cell r="C624" t="str">
            <v>Lowering,L/J &amp; testing HDPE pipes</v>
          </cell>
          <cell r="D624">
            <v>280</v>
          </cell>
          <cell r="E624" t="str">
            <v>HDPE</v>
          </cell>
          <cell r="F624" t="str">
            <v>rmt</v>
          </cell>
          <cell r="G624">
            <v>54.4</v>
          </cell>
          <cell r="H624">
            <v>62.6</v>
          </cell>
        </row>
        <row r="625">
          <cell r="B625" t="str">
            <v>Lowering,L/J &amp; testing HDPE pipes315HDPE</v>
          </cell>
          <cell r="C625" t="str">
            <v>Lowering,L/J &amp; testing HDPE pipes</v>
          </cell>
          <cell r="D625">
            <v>315</v>
          </cell>
          <cell r="E625" t="str">
            <v>HDPE</v>
          </cell>
          <cell r="F625" t="str">
            <v>rmt</v>
          </cell>
          <cell r="G625">
            <v>108.1</v>
          </cell>
          <cell r="H625">
            <v>124.3</v>
          </cell>
        </row>
        <row r="626">
          <cell r="B626" t="str">
            <v>Lowering,L/J &amp; testing HDPE pipes355HDPE</v>
          </cell>
          <cell r="C626" t="str">
            <v>Lowering,L/J &amp; testing HDPE pipes</v>
          </cell>
          <cell r="D626">
            <v>355</v>
          </cell>
          <cell r="E626" t="str">
            <v>HDPE</v>
          </cell>
          <cell r="F626" t="str">
            <v>rmt</v>
          </cell>
          <cell r="G626">
            <v>120.4</v>
          </cell>
          <cell r="H626">
            <v>138.5</v>
          </cell>
        </row>
        <row r="627">
          <cell r="B627" t="str">
            <v>Lowering of DI pipes80DI</v>
          </cell>
          <cell r="C627" t="str">
            <v>Lowering of DI pipes</v>
          </cell>
          <cell r="D627">
            <v>80</v>
          </cell>
          <cell r="E627" t="str">
            <v>DI</v>
          </cell>
          <cell r="F627" t="str">
            <v>rmt</v>
          </cell>
          <cell r="G627">
            <v>14.4</v>
          </cell>
          <cell r="H627">
            <v>16.600000000000001</v>
          </cell>
        </row>
        <row r="628">
          <cell r="B628" t="str">
            <v>Lowering of DI pipes100DI</v>
          </cell>
          <cell r="C628" t="str">
            <v>Lowering of DI pipes</v>
          </cell>
          <cell r="D628">
            <v>100</v>
          </cell>
          <cell r="E628" t="str">
            <v>DI</v>
          </cell>
          <cell r="F628" t="str">
            <v>rmt</v>
          </cell>
          <cell r="G628">
            <v>14.4</v>
          </cell>
          <cell r="H628">
            <v>16.600000000000001</v>
          </cell>
        </row>
        <row r="629">
          <cell r="B629" t="str">
            <v>Lowering of DI pipes125DI</v>
          </cell>
          <cell r="C629" t="str">
            <v>Lowering of DI pipes</v>
          </cell>
          <cell r="D629">
            <v>125</v>
          </cell>
          <cell r="E629" t="str">
            <v>DI</v>
          </cell>
          <cell r="F629" t="str">
            <v>rmt</v>
          </cell>
          <cell r="G629">
            <v>14.4</v>
          </cell>
          <cell r="H629">
            <v>16.600000000000001</v>
          </cell>
        </row>
        <row r="630">
          <cell r="B630" t="str">
            <v>Lowering of DI pipes150DI</v>
          </cell>
          <cell r="C630" t="str">
            <v>Lowering of DI pipes</v>
          </cell>
          <cell r="D630">
            <v>150</v>
          </cell>
          <cell r="E630" t="str">
            <v>DI</v>
          </cell>
          <cell r="F630" t="str">
            <v>rmt</v>
          </cell>
          <cell r="G630">
            <v>14.4</v>
          </cell>
          <cell r="H630">
            <v>16.600000000000001</v>
          </cell>
        </row>
        <row r="631">
          <cell r="B631" t="str">
            <v>Lowering of DI pipes200DI</v>
          </cell>
          <cell r="C631" t="str">
            <v>Lowering of DI pipes</v>
          </cell>
          <cell r="D631">
            <v>200</v>
          </cell>
          <cell r="E631" t="str">
            <v>DI</v>
          </cell>
          <cell r="F631" t="str">
            <v>rmt</v>
          </cell>
          <cell r="G631">
            <v>18.600000000000001</v>
          </cell>
          <cell r="H631">
            <v>21.4</v>
          </cell>
        </row>
        <row r="632">
          <cell r="B632" t="str">
            <v>Lowering of DI pipes250DI</v>
          </cell>
          <cell r="C632" t="str">
            <v>Lowering of DI pipes</v>
          </cell>
          <cell r="D632">
            <v>250</v>
          </cell>
          <cell r="E632" t="str">
            <v>DI</v>
          </cell>
          <cell r="F632" t="str">
            <v>rmt</v>
          </cell>
          <cell r="G632">
            <v>21</v>
          </cell>
          <cell r="H632">
            <v>24.2</v>
          </cell>
        </row>
        <row r="633">
          <cell r="B633" t="str">
            <v>Lowering of DI pipes300DI</v>
          </cell>
          <cell r="C633" t="str">
            <v>Lowering of DI pipes</v>
          </cell>
          <cell r="D633">
            <v>300</v>
          </cell>
          <cell r="E633" t="str">
            <v>DI</v>
          </cell>
          <cell r="F633" t="str">
            <v>rmt</v>
          </cell>
          <cell r="G633">
            <v>27.1</v>
          </cell>
          <cell r="H633">
            <v>31.2</v>
          </cell>
        </row>
        <row r="634">
          <cell r="B634" t="str">
            <v>Lowering of DI pipes350DI</v>
          </cell>
          <cell r="C634" t="str">
            <v>Lowering of DI pipes</v>
          </cell>
          <cell r="D634">
            <v>350</v>
          </cell>
          <cell r="E634" t="str">
            <v>DI</v>
          </cell>
          <cell r="F634" t="str">
            <v>rmt</v>
          </cell>
          <cell r="G634">
            <v>48.7</v>
          </cell>
          <cell r="H634">
            <v>56</v>
          </cell>
        </row>
        <row r="635">
          <cell r="B635" t="str">
            <v>Lowering of DI pipes400DI</v>
          </cell>
          <cell r="C635" t="str">
            <v>Lowering of DI pipes</v>
          </cell>
          <cell r="D635">
            <v>400</v>
          </cell>
          <cell r="E635" t="str">
            <v>DI</v>
          </cell>
          <cell r="F635" t="str">
            <v>rmt</v>
          </cell>
          <cell r="G635">
            <v>51.5</v>
          </cell>
          <cell r="H635">
            <v>59.2</v>
          </cell>
        </row>
        <row r="636">
          <cell r="B636" t="str">
            <v>Lowering of DI pipes450DI</v>
          </cell>
          <cell r="C636" t="str">
            <v>Lowering of DI pipes</v>
          </cell>
          <cell r="D636">
            <v>450</v>
          </cell>
          <cell r="E636" t="str">
            <v>DI</v>
          </cell>
          <cell r="F636" t="str">
            <v>rmt</v>
          </cell>
          <cell r="G636">
            <v>60.1</v>
          </cell>
          <cell r="H636">
            <v>69.099999999999994</v>
          </cell>
        </row>
        <row r="637">
          <cell r="B637" t="str">
            <v>Lowering of DI pipes500DI</v>
          </cell>
          <cell r="C637" t="str">
            <v>Lowering of DI pipes</v>
          </cell>
          <cell r="D637">
            <v>500</v>
          </cell>
          <cell r="E637" t="str">
            <v>DI</v>
          </cell>
          <cell r="F637" t="str">
            <v>rmt</v>
          </cell>
          <cell r="G637">
            <v>64.8</v>
          </cell>
          <cell r="H637">
            <v>74.5</v>
          </cell>
        </row>
        <row r="638">
          <cell r="B638" t="str">
            <v>Lowering of DI pipes600DI</v>
          </cell>
          <cell r="C638" t="str">
            <v>Lowering of DI pipes</v>
          </cell>
          <cell r="D638">
            <v>600</v>
          </cell>
          <cell r="E638" t="str">
            <v>DI</v>
          </cell>
          <cell r="F638" t="str">
            <v>rmt</v>
          </cell>
          <cell r="G638">
            <v>86.1</v>
          </cell>
          <cell r="H638">
            <v>99</v>
          </cell>
        </row>
        <row r="639">
          <cell r="B639" t="str">
            <v>Lowering of DI pipes700DI</v>
          </cell>
          <cell r="C639" t="str">
            <v>Lowering of DI pipes</v>
          </cell>
          <cell r="D639">
            <v>700</v>
          </cell>
          <cell r="E639" t="str">
            <v>DI</v>
          </cell>
          <cell r="F639" t="str">
            <v>rmt</v>
          </cell>
          <cell r="G639">
            <v>104.8</v>
          </cell>
          <cell r="H639">
            <v>120.5</v>
          </cell>
        </row>
        <row r="640">
          <cell r="B640" t="str">
            <v>Lowering of DI pipes750DI</v>
          </cell>
          <cell r="C640" t="str">
            <v>Lowering of DI pipes</v>
          </cell>
          <cell r="D640">
            <v>750</v>
          </cell>
          <cell r="E640" t="str">
            <v>DI</v>
          </cell>
          <cell r="F640" t="str">
            <v>rmt</v>
          </cell>
          <cell r="G640">
            <v>121</v>
          </cell>
          <cell r="H640">
            <v>139.19999999999999</v>
          </cell>
        </row>
        <row r="641">
          <cell r="B641" t="str">
            <v>Lowering of DI pipes800DI</v>
          </cell>
          <cell r="C641" t="str">
            <v>Lowering of DI pipes</v>
          </cell>
          <cell r="D641">
            <v>800</v>
          </cell>
          <cell r="E641" t="str">
            <v>DI</v>
          </cell>
          <cell r="F641" t="str">
            <v>rmt</v>
          </cell>
          <cell r="G641">
            <v>0</v>
          </cell>
          <cell r="H641">
            <v>161.5</v>
          </cell>
        </row>
        <row r="642">
          <cell r="B642" t="str">
            <v>Lowering of DI pipes900DI</v>
          </cell>
          <cell r="C642" t="str">
            <v>Lowering of DI pipes</v>
          </cell>
          <cell r="D642">
            <v>900</v>
          </cell>
          <cell r="E642" t="str">
            <v>DI</v>
          </cell>
          <cell r="F642" t="str">
            <v>rmt</v>
          </cell>
          <cell r="G642">
            <v>0</v>
          </cell>
          <cell r="H642">
            <v>193.5</v>
          </cell>
        </row>
        <row r="643">
          <cell r="B643" t="str">
            <v>Lowering of DI pipes1000DI</v>
          </cell>
          <cell r="C643" t="str">
            <v>Lowering of DI pipes</v>
          </cell>
          <cell r="D643">
            <v>1000</v>
          </cell>
          <cell r="E643" t="str">
            <v>DI</v>
          </cell>
          <cell r="F643" t="str">
            <v>rmt</v>
          </cell>
          <cell r="G643">
            <v>0</v>
          </cell>
          <cell r="H643">
            <v>233.8</v>
          </cell>
        </row>
        <row r="644">
          <cell r="B644" t="str">
            <v>Lowering of DI pipes1100DI</v>
          </cell>
          <cell r="C644" t="str">
            <v>Lowering of DI pipes</v>
          </cell>
          <cell r="D644">
            <v>1100</v>
          </cell>
          <cell r="E644" t="str">
            <v>DI</v>
          </cell>
          <cell r="F644" t="str">
            <v>rmt</v>
          </cell>
          <cell r="G644">
            <v>0</v>
          </cell>
          <cell r="H644">
            <v>277.8</v>
          </cell>
        </row>
        <row r="645">
          <cell r="B645" t="str">
            <v>Lowering of DI pipes1200DI</v>
          </cell>
          <cell r="C645" t="str">
            <v>Lowering of DI pipes</v>
          </cell>
          <cell r="D645">
            <v>1200</v>
          </cell>
          <cell r="E645" t="str">
            <v>DI</v>
          </cell>
          <cell r="F645" t="str">
            <v>rmt</v>
          </cell>
          <cell r="G645">
            <v>0</v>
          </cell>
          <cell r="H645">
            <v>325.89999999999998</v>
          </cell>
        </row>
        <row r="646">
          <cell r="B646" t="str">
            <v>Lowering of PSC pipes350PSC</v>
          </cell>
          <cell r="C646" t="str">
            <v>Lowering of PSC pipes</v>
          </cell>
          <cell r="D646">
            <v>350</v>
          </cell>
          <cell r="E646" t="str">
            <v>PSC</v>
          </cell>
          <cell r="F646" t="str">
            <v>rmt</v>
          </cell>
          <cell r="G646">
            <v>90</v>
          </cell>
        </row>
        <row r="647">
          <cell r="B647" t="str">
            <v>Lowering of PSC pipes400PSC</v>
          </cell>
          <cell r="C647" t="str">
            <v>Lowering of PSC pipes</v>
          </cell>
          <cell r="D647">
            <v>400</v>
          </cell>
          <cell r="E647" t="str">
            <v>PSC</v>
          </cell>
          <cell r="F647">
            <v>0</v>
          </cell>
          <cell r="G647">
            <v>102</v>
          </cell>
        </row>
        <row r="648">
          <cell r="B648" t="str">
            <v>Lowering of PSC pipes450PSC</v>
          </cell>
          <cell r="C648" t="str">
            <v>Lowering of PSC pipes</v>
          </cell>
          <cell r="D648">
            <v>450</v>
          </cell>
          <cell r="E648" t="str">
            <v>PSC</v>
          </cell>
          <cell r="F648">
            <v>0</v>
          </cell>
          <cell r="G648">
            <v>114</v>
          </cell>
        </row>
        <row r="649">
          <cell r="B649" t="str">
            <v>Lowering of PSC pipes500PSC</v>
          </cell>
          <cell r="C649" t="str">
            <v>Lowering of PSC pipes</v>
          </cell>
          <cell r="D649">
            <v>500</v>
          </cell>
          <cell r="E649" t="str">
            <v>PSC</v>
          </cell>
          <cell r="F649">
            <v>0</v>
          </cell>
          <cell r="G649">
            <v>120</v>
          </cell>
        </row>
        <row r="650">
          <cell r="B650" t="str">
            <v>Lowering of PSC pipes600PSC</v>
          </cell>
          <cell r="C650" t="str">
            <v>Lowering of PSC pipes</v>
          </cell>
          <cell r="D650">
            <v>600</v>
          </cell>
          <cell r="E650" t="str">
            <v>PSC</v>
          </cell>
          <cell r="F650">
            <v>0</v>
          </cell>
          <cell r="G650">
            <v>150</v>
          </cell>
        </row>
        <row r="651">
          <cell r="B651" t="str">
            <v>Lowering of PSC pipes700PSC</v>
          </cell>
          <cell r="C651" t="str">
            <v>Lowering of PSC pipes</v>
          </cell>
          <cell r="D651">
            <v>700</v>
          </cell>
          <cell r="E651" t="str">
            <v>PSC</v>
          </cell>
          <cell r="F651">
            <v>0</v>
          </cell>
          <cell r="G651">
            <v>174</v>
          </cell>
        </row>
        <row r="652">
          <cell r="B652" t="str">
            <v>Lowering of PSC pipes800PSC</v>
          </cell>
          <cell r="C652" t="str">
            <v>Lowering of PSC pipes</v>
          </cell>
          <cell r="D652">
            <v>800</v>
          </cell>
          <cell r="E652" t="str">
            <v>PSC</v>
          </cell>
          <cell r="F652">
            <v>0</v>
          </cell>
          <cell r="G652">
            <v>198</v>
          </cell>
        </row>
        <row r="653">
          <cell r="B653" t="str">
            <v>Lowering of PSC pipes900PSC</v>
          </cell>
          <cell r="C653" t="str">
            <v>Lowering of PSC pipes</v>
          </cell>
          <cell r="D653">
            <v>900</v>
          </cell>
          <cell r="E653" t="str">
            <v>PSC</v>
          </cell>
          <cell r="F653">
            <v>0</v>
          </cell>
          <cell r="G653">
            <v>222</v>
          </cell>
        </row>
        <row r="654">
          <cell r="B654" t="str">
            <v>Lowering of PSC pipes1000PSC</v>
          </cell>
          <cell r="C654" t="str">
            <v>Lowering of PSC pipes</v>
          </cell>
          <cell r="D654">
            <v>1000</v>
          </cell>
          <cell r="E654" t="str">
            <v>PSC</v>
          </cell>
          <cell r="F654">
            <v>0</v>
          </cell>
          <cell r="G654">
            <v>252</v>
          </cell>
        </row>
        <row r="655">
          <cell r="B655" t="str">
            <v>Lowering of GRP pipes350GRP</v>
          </cell>
          <cell r="C655" t="str">
            <v>Lowering of GRP pipes</v>
          </cell>
          <cell r="D655">
            <v>350</v>
          </cell>
          <cell r="E655" t="str">
            <v>GRP</v>
          </cell>
          <cell r="F655">
            <v>0</v>
          </cell>
          <cell r="G655">
            <v>120</v>
          </cell>
        </row>
        <row r="656">
          <cell r="B656" t="str">
            <v>Lowering of GRP pipes400GRP</v>
          </cell>
          <cell r="C656" t="str">
            <v>Lowering of GRP pipes</v>
          </cell>
          <cell r="D656">
            <v>400</v>
          </cell>
          <cell r="E656" t="str">
            <v>GRP</v>
          </cell>
          <cell r="F656">
            <v>0</v>
          </cell>
          <cell r="G656">
            <v>180</v>
          </cell>
        </row>
        <row r="657">
          <cell r="B657" t="str">
            <v>Lowering of GRP pipes450GRP</v>
          </cell>
          <cell r="C657" t="str">
            <v>Lowering of GRP pipes</v>
          </cell>
          <cell r="D657">
            <v>450</v>
          </cell>
          <cell r="E657" t="str">
            <v>GRP</v>
          </cell>
          <cell r="F657">
            <v>0</v>
          </cell>
          <cell r="G657">
            <v>220</v>
          </cell>
        </row>
        <row r="658">
          <cell r="B658" t="str">
            <v>Lowering of GRP pipes500GRP</v>
          </cell>
          <cell r="C658" t="str">
            <v>Lowering of GRP pipes</v>
          </cell>
          <cell r="D658">
            <v>500</v>
          </cell>
          <cell r="E658" t="str">
            <v>GRP</v>
          </cell>
          <cell r="F658">
            <v>0</v>
          </cell>
          <cell r="G658">
            <v>280</v>
          </cell>
        </row>
        <row r="659">
          <cell r="B659" t="str">
            <v>Lowering of GRP pipes600GRP</v>
          </cell>
          <cell r="C659" t="str">
            <v>Lowering of GRP pipes</v>
          </cell>
          <cell r="D659">
            <v>600</v>
          </cell>
          <cell r="E659" t="str">
            <v>GRP</v>
          </cell>
          <cell r="F659">
            <v>0</v>
          </cell>
          <cell r="G659">
            <v>300</v>
          </cell>
        </row>
        <row r="660">
          <cell r="B660" t="str">
            <v>Lowering of GRP pipes700GRP</v>
          </cell>
          <cell r="C660" t="str">
            <v>Lowering of GRP pipes</v>
          </cell>
          <cell r="D660">
            <v>700</v>
          </cell>
          <cell r="E660" t="str">
            <v>GRP</v>
          </cell>
          <cell r="F660">
            <v>0</v>
          </cell>
          <cell r="G660">
            <v>340</v>
          </cell>
        </row>
        <row r="661">
          <cell r="B661" t="str">
            <v>Lowering of GRP pipes800GRP</v>
          </cell>
          <cell r="C661" t="str">
            <v>Lowering of GRP pipes</v>
          </cell>
          <cell r="D661">
            <v>800</v>
          </cell>
          <cell r="E661" t="str">
            <v>GRP</v>
          </cell>
          <cell r="F661">
            <v>0</v>
          </cell>
          <cell r="G661">
            <v>400</v>
          </cell>
        </row>
        <row r="662">
          <cell r="B662" t="str">
            <v>Lowering of GRP pipes900GRP</v>
          </cell>
          <cell r="C662" t="str">
            <v>Lowering of GRP pipes</v>
          </cell>
          <cell r="D662">
            <v>900</v>
          </cell>
          <cell r="E662" t="str">
            <v>GRP</v>
          </cell>
          <cell r="F662">
            <v>0</v>
          </cell>
          <cell r="G662">
            <v>440</v>
          </cell>
        </row>
        <row r="663">
          <cell r="B663" t="str">
            <v>Lowering of GRP pipes1000GRP</v>
          </cell>
          <cell r="C663" t="str">
            <v>Lowering of GRP pipes</v>
          </cell>
          <cell r="D663">
            <v>1000</v>
          </cell>
          <cell r="E663" t="str">
            <v>GRP</v>
          </cell>
          <cell r="F663">
            <v>0</v>
          </cell>
          <cell r="G663">
            <v>510</v>
          </cell>
        </row>
        <row r="664">
          <cell r="B664" t="str">
            <v>Lowering of AC pipes80CL-15</v>
          </cell>
          <cell r="C664" t="str">
            <v>Lowering of AC pipes</v>
          </cell>
          <cell r="D664">
            <v>80</v>
          </cell>
          <cell r="E664" t="str">
            <v>CL-15</v>
          </cell>
          <cell r="F664" t="str">
            <v>rmt</v>
          </cell>
          <cell r="G664">
            <v>2.65</v>
          </cell>
        </row>
        <row r="665">
          <cell r="B665" t="str">
            <v>Lowering of AC pipes100CL-15</v>
          </cell>
          <cell r="C665" t="str">
            <v>Lowering of AC pipes</v>
          </cell>
          <cell r="D665">
            <v>100</v>
          </cell>
          <cell r="E665" t="str">
            <v>CL-15</v>
          </cell>
          <cell r="F665" t="str">
            <v>rmt</v>
          </cell>
          <cell r="G665">
            <v>3.57</v>
          </cell>
        </row>
        <row r="666">
          <cell r="B666" t="str">
            <v>Lowering of AC pipes125CL-15</v>
          </cell>
          <cell r="C666" t="str">
            <v>Lowering of AC pipes</v>
          </cell>
          <cell r="D666">
            <v>125</v>
          </cell>
          <cell r="E666" t="str">
            <v>CL-15</v>
          </cell>
          <cell r="F666" t="str">
            <v>rmt</v>
          </cell>
          <cell r="G666">
            <v>4.5999999999999996</v>
          </cell>
        </row>
        <row r="667">
          <cell r="B667" t="str">
            <v>Lowering of AC pipes150CL-15</v>
          </cell>
          <cell r="C667" t="str">
            <v>Lowering of AC pipes</v>
          </cell>
          <cell r="D667">
            <v>150</v>
          </cell>
          <cell r="E667" t="str">
            <v>CL-15</v>
          </cell>
          <cell r="F667" t="str">
            <v>rmt</v>
          </cell>
          <cell r="G667">
            <v>6.56</v>
          </cell>
        </row>
        <row r="668">
          <cell r="B668" t="str">
            <v>Lowering of AC pipes200CL-15</v>
          </cell>
          <cell r="C668" t="str">
            <v>Lowering of AC pipes</v>
          </cell>
          <cell r="D668">
            <v>200</v>
          </cell>
          <cell r="E668" t="str">
            <v>CL-15</v>
          </cell>
          <cell r="F668" t="str">
            <v>rmt</v>
          </cell>
          <cell r="G668">
            <v>10.93</v>
          </cell>
        </row>
        <row r="669">
          <cell r="B669" t="str">
            <v>Lowering of AC pipes250CL-15</v>
          </cell>
          <cell r="C669" t="str">
            <v>Lowering of AC pipes</v>
          </cell>
          <cell r="D669">
            <v>250</v>
          </cell>
          <cell r="E669" t="str">
            <v>CL-15</v>
          </cell>
          <cell r="F669" t="str">
            <v>rmt</v>
          </cell>
          <cell r="G669">
            <v>13.8</v>
          </cell>
        </row>
        <row r="670">
          <cell r="B670" t="str">
            <v>Lowering of AC pipes300CL-15</v>
          </cell>
          <cell r="C670" t="str">
            <v>Lowering of AC pipes</v>
          </cell>
          <cell r="D670">
            <v>300</v>
          </cell>
          <cell r="E670" t="str">
            <v>CL-15</v>
          </cell>
          <cell r="F670" t="str">
            <v>rmt</v>
          </cell>
          <cell r="G670">
            <v>19.32</v>
          </cell>
        </row>
        <row r="671">
          <cell r="B671" t="str">
            <v>Lowering of AC pipes350CL-15</v>
          </cell>
          <cell r="C671" t="str">
            <v>Lowering of AC pipes</v>
          </cell>
          <cell r="D671">
            <v>350</v>
          </cell>
          <cell r="E671" t="str">
            <v>CL-15</v>
          </cell>
          <cell r="F671" t="str">
            <v>rmt</v>
          </cell>
          <cell r="G671">
            <v>23.69</v>
          </cell>
        </row>
        <row r="672">
          <cell r="B672" t="str">
            <v>Lowering of AC pipes400CL-15</v>
          </cell>
          <cell r="C672" t="str">
            <v>Lowering of AC pipes</v>
          </cell>
          <cell r="D672">
            <v>400</v>
          </cell>
          <cell r="E672" t="str">
            <v>CL-15</v>
          </cell>
          <cell r="F672" t="str">
            <v>rmt</v>
          </cell>
          <cell r="G672">
            <v>30.82</v>
          </cell>
        </row>
        <row r="673">
          <cell r="B673" t="str">
            <v>Lowering of AC pipes450CL-15</v>
          </cell>
          <cell r="C673" t="str">
            <v>Lowering of AC pipes</v>
          </cell>
          <cell r="D673">
            <v>450</v>
          </cell>
          <cell r="E673" t="str">
            <v>CL-15</v>
          </cell>
          <cell r="F673" t="str">
            <v>rmt</v>
          </cell>
          <cell r="G673">
            <v>36.229999999999997</v>
          </cell>
        </row>
        <row r="674">
          <cell r="B674" t="str">
            <v>Lowering of AC pipes500CL-15</v>
          </cell>
          <cell r="C674" t="str">
            <v>Lowering of AC pipes</v>
          </cell>
          <cell r="D674">
            <v>500</v>
          </cell>
          <cell r="E674" t="str">
            <v>CL-15</v>
          </cell>
          <cell r="F674" t="str">
            <v>rmt</v>
          </cell>
          <cell r="G674">
            <v>44.97</v>
          </cell>
        </row>
        <row r="675">
          <cell r="B675" t="str">
            <v>Lowering of AC pipes600CL-15</v>
          </cell>
          <cell r="C675" t="str">
            <v>Lowering of AC pipes</v>
          </cell>
          <cell r="D675">
            <v>600</v>
          </cell>
          <cell r="E675" t="str">
            <v>CL-15</v>
          </cell>
          <cell r="F675" t="str">
            <v>rmt</v>
          </cell>
          <cell r="G675">
            <v>63.83</v>
          </cell>
        </row>
        <row r="676">
          <cell r="B676" t="str">
            <v>Lowering of AC pipes80CL-20</v>
          </cell>
          <cell r="C676" t="str">
            <v>Lowering of AC pipes</v>
          </cell>
          <cell r="D676">
            <v>80</v>
          </cell>
          <cell r="E676" t="str">
            <v>CL-20</v>
          </cell>
          <cell r="F676" t="str">
            <v>rmt</v>
          </cell>
          <cell r="G676">
            <v>2.99</v>
          </cell>
        </row>
        <row r="677">
          <cell r="B677" t="str">
            <v>Lowering of AC pipes100CL-20</v>
          </cell>
          <cell r="C677" t="str">
            <v>Lowering of AC pipes</v>
          </cell>
          <cell r="D677">
            <v>100</v>
          </cell>
          <cell r="E677" t="str">
            <v>CL-20</v>
          </cell>
          <cell r="F677" t="str">
            <v>rmt</v>
          </cell>
          <cell r="G677">
            <v>4.49</v>
          </cell>
        </row>
        <row r="678">
          <cell r="B678" t="str">
            <v>Lowering of AC pipes125CL-20</v>
          </cell>
          <cell r="C678" t="str">
            <v>Lowering of AC pipes</v>
          </cell>
          <cell r="D678">
            <v>125</v>
          </cell>
          <cell r="E678" t="str">
            <v>CL-20</v>
          </cell>
          <cell r="F678" t="str">
            <v>rmt</v>
          </cell>
          <cell r="G678">
            <v>5.75</v>
          </cell>
        </row>
        <row r="679">
          <cell r="B679" t="str">
            <v>Lowering of AC pipes150CL-20</v>
          </cell>
          <cell r="C679" t="str">
            <v>Lowering of AC pipes</v>
          </cell>
          <cell r="D679">
            <v>150</v>
          </cell>
          <cell r="E679" t="str">
            <v>CL-20</v>
          </cell>
          <cell r="F679" t="str">
            <v>rmt</v>
          </cell>
          <cell r="G679">
            <v>8.17</v>
          </cell>
        </row>
        <row r="680">
          <cell r="B680" t="str">
            <v>Lowering of AC pipes200CL-20</v>
          </cell>
          <cell r="C680" t="str">
            <v>Lowering of AC pipes</v>
          </cell>
          <cell r="D680">
            <v>200</v>
          </cell>
          <cell r="E680" t="str">
            <v>CL-20</v>
          </cell>
          <cell r="F680" t="str">
            <v>rmt</v>
          </cell>
          <cell r="G680">
            <v>13.8</v>
          </cell>
        </row>
        <row r="681">
          <cell r="B681" t="str">
            <v>Lowering of AC pipes250CL-20</v>
          </cell>
          <cell r="C681" t="str">
            <v>Lowering of AC pipes</v>
          </cell>
          <cell r="D681">
            <v>250</v>
          </cell>
          <cell r="E681" t="str">
            <v>CL-20</v>
          </cell>
          <cell r="F681" t="str">
            <v>rmt</v>
          </cell>
          <cell r="G681">
            <v>17.71</v>
          </cell>
        </row>
        <row r="682">
          <cell r="B682" t="str">
            <v>Lowering of AC pipes300CL-20</v>
          </cell>
          <cell r="C682" t="str">
            <v>Lowering of AC pipes</v>
          </cell>
          <cell r="D682">
            <v>300</v>
          </cell>
          <cell r="E682" t="str">
            <v>CL-20</v>
          </cell>
          <cell r="F682" t="str">
            <v>rmt</v>
          </cell>
          <cell r="G682">
            <v>25.07</v>
          </cell>
        </row>
        <row r="683">
          <cell r="B683" t="str">
            <v>Lowering of AC pipes350CL-20</v>
          </cell>
          <cell r="C683" t="str">
            <v>Lowering of AC pipes</v>
          </cell>
          <cell r="D683">
            <v>350</v>
          </cell>
          <cell r="E683" t="str">
            <v>CL-20</v>
          </cell>
          <cell r="F683" t="str">
            <v>rmt</v>
          </cell>
          <cell r="G683">
            <v>30.71</v>
          </cell>
        </row>
        <row r="684">
          <cell r="B684" t="str">
            <v>Lowering of AC pipes400CL-20</v>
          </cell>
          <cell r="C684" t="str">
            <v>Lowering of AC pipes</v>
          </cell>
          <cell r="D684">
            <v>400</v>
          </cell>
          <cell r="E684" t="str">
            <v>CL-20</v>
          </cell>
          <cell r="F684" t="str">
            <v>rmt</v>
          </cell>
          <cell r="G684">
            <v>40.14</v>
          </cell>
        </row>
        <row r="685">
          <cell r="B685" t="str">
            <v>Lowering of AC pipes450CL-20</v>
          </cell>
          <cell r="C685" t="str">
            <v>Lowering of AC pipes</v>
          </cell>
          <cell r="D685">
            <v>450</v>
          </cell>
          <cell r="E685" t="str">
            <v>CL-20</v>
          </cell>
          <cell r="F685" t="str">
            <v>rmt</v>
          </cell>
          <cell r="G685">
            <v>47.96</v>
          </cell>
        </row>
        <row r="686">
          <cell r="B686" t="str">
            <v>Lowering of AC pipes500CL-20</v>
          </cell>
          <cell r="C686" t="str">
            <v>Lowering of AC pipes</v>
          </cell>
          <cell r="D686">
            <v>500</v>
          </cell>
          <cell r="E686" t="str">
            <v>CL-20</v>
          </cell>
          <cell r="F686" t="str">
            <v>rmt</v>
          </cell>
          <cell r="G686">
            <v>58.77</v>
          </cell>
        </row>
        <row r="687">
          <cell r="B687" t="str">
            <v>Lowering of AC pipes600CL-20</v>
          </cell>
          <cell r="C687" t="str">
            <v>Lowering of AC pipes</v>
          </cell>
          <cell r="D687">
            <v>600</v>
          </cell>
          <cell r="E687" t="str">
            <v>CL-20</v>
          </cell>
          <cell r="F687" t="str">
            <v>rmt</v>
          </cell>
          <cell r="G687">
            <v>83.15</v>
          </cell>
        </row>
        <row r="688">
          <cell r="B688" t="str">
            <v>Lowering of AC pipes80CL-20</v>
          </cell>
          <cell r="C688" t="str">
            <v>Lowering of AC pipes</v>
          </cell>
          <cell r="D688">
            <v>80</v>
          </cell>
          <cell r="E688" t="str">
            <v>CL-20</v>
          </cell>
          <cell r="F688" t="str">
            <v>rmt</v>
          </cell>
          <cell r="G688">
            <v>3.68</v>
          </cell>
        </row>
        <row r="689">
          <cell r="B689" t="str">
            <v>Lowering of AC pipes100CL-20</v>
          </cell>
          <cell r="C689" t="str">
            <v>Lowering of AC pipes</v>
          </cell>
          <cell r="D689">
            <v>100</v>
          </cell>
          <cell r="E689" t="str">
            <v>CL-20</v>
          </cell>
          <cell r="F689" t="str">
            <v>rmt</v>
          </cell>
          <cell r="G689">
            <v>5.52</v>
          </cell>
        </row>
        <row r="690">
          <cell r="B690" t="str">
            <v>Lowering of AC pipes125CL-20</v>
          </cell>
          <cell r="C690" t="str">
            <v>Lowering of AC pipes</v>
          </cell>
          <cell r="D690">
            <v>125</v>
          </cell>
          <cell r="E690" t="str">
            <v>CL-20</v>
          </cell>
          <cell r="F690" t="str">
            <v>rmt</v>
          </cell>
          <cell r="G690">
            <v>7.25</v>
          </cell>
        </row>
        <row r="691">
          <cell r="B691" t="str">
            <v>Lowering of AC pipes150CL-20</v>
          </cell>
          <cell r="C691" t="str">
            <v>Lowering of AC pipes</v>
          </cell>
          <cell r="D691">
            <v>150</v>
          </cell>
          <cell r="E691" t="str">
            <v>CL-20</v>
          </cell>
          <cell r="F691" t="str">
            <v>rmt</v>
          </cell>
          <cell r="G691">
            <v>10.24</v>
          </cell>
        </row>
        <row r="692">
          <cell r="B692" t="str">
            <v>Lowering of AC pipes200CL-20</v>
          </cell>
          <cell r="C692" t="str">
            <v>Lowering of AC pipes</v>
          </cell>
          <cell r="D692">
            <v>200</v>
          </cell>
          <cell r="E692" t="str">
            <v>CL-20</v>
          </cell>
          <cell r="F692" t="str">
            <v>rmt</v>
          </cell>
          <cell r="G692">
            <v>17.600000000000001</v>
          </cell>
        </row>
        <row r="693">
          <cell r="B693" t="str">
            <v>Lowering of AC pipes250CL-20</v>
          </cell>
          <cell r="C693" t="str">
            <v>Lowering of AC pipes</v>
          </cell>
          <cell r="D693">
            <v>250</v>
          </cell>
          <cell r="E693" t="str">
            <v>CL-20</v>
          </cell>
          <cell r="F693" t="str">
            <v>rmt</v>
          </cell>
          <cell r="G693">
            <v>22.31</v>
          </cell>
        </row>
        <row r="694">
          <cell r="B694" t="str">
            <v>Lowering of AC pipes300CL-20</v>
          </cell>
          <cell r="C694" t="str">
            <v>Lowering of AC pipes</v>
          </cell>
          <cell r="D694">
            <v>300</v>
          </cell>
          <cell r="E694" t="str">
            <v>CL-20</v>
          </cell>
          <cell r="F694" t="str">
            <v>rmt</v>
          </cell>
          <cell r="G694">
            <v>31.97</v>
          </cell>
        </row>
        <row r="695">
          <cell r="B695" t="str">
            <v>Lowering of AC pipes350CL-20</v>
          </cell>
          <cell r="C695" t="str">
            <v>Lowering of AC pipes</v>
          </cell>
          <cell r="D695">
            <v>350</v>
          </cell>
          <cell r="E695" t="str">
            <v>CL-20</v>
          </cell>
          <cell r="F695" t="str">
            <v>rmt</v>
          </cell>
          <cell r="G695">
            <v>38.64</v>
          </cell>
        </row>
        <row r="696">
          <cell r="B696" t="str">
            <v>Lowering of AC pipes400CL-20</v>
          </cell>
          <cell r="C696" t="str">
            <v>Lowering of AC pipes</v>
          </cell>
          <cell r="D696">
            <v>400</v>
          </cell>
          <cell r="E696" t="str">
            <v>CL-20</v>
          </cell>
          <cell r="F696" t="str">
            <v>rmt</v>
          </cell>
          <cell r="G696">
            <v>49.8</v>
          </cell>
        </row>
        <row r="697">
          <cell r="B697" t="str">
            <v>Lowering of AC pipes450CL-20</v>
          </cell>
          <cell r="C697" t="str">
            <v>Lowering of AC pipes</v>
          </cell>
          <cell r="D697">
            <v>450</v>
          </cell>
          <cell r="E697" t="str">
            <v>CL-20</v>
          </cell>
          <cell r="F697" t="str">
            <v>rmt</v>
          </cell>
          <cell r="G697">
            <v>60.15</v>
          </cell>
        </row>
        <row r="698">
          <cell r="B698" t="str">
            <v>Lowering of AC pipes500CL-20</v>
          </cell>
          <cell r="C698" t="str">
            <v>Lowering of AC pipes</v>
          </cell>
          <cell r="D698">
            <v>500</v>
          </cell>
          <cell r="E698" t="str">
            <v>CL-20</v>
          </cell>
          <cell r="F698" t="str">
            <v>rmt</v>
          </cell>
          <cell r="G698">
            <v>73.83</v>
          </cell>
        </row>
        <row r="699">
          <cell r="B699" t="str">
            <v>Lowering of AC pipes600CL-20</v>
          </cell>
          <cell r="C699" t="str">
            <v>Lowering of AC pipes</v>
          </cell>
          <cell r="D699">
            <v>600</v>
          </cell>
          <cell r="E699" t="str">
            <v>CL-20</v>
          </cell>
          <cell r="F699" t="str">
            <v>rmt</v>
          </cell>
          <cell r="G699">
            <v>106.03</v>
          </cell>
        </row>
        <row r="700">
          <cell r="B700" t="str">
            <v>AC Coupling Cl-1580</v>
          </cell>
          <cell r="C700" t="str">
            <v>AC Coupling Cl-15</v>
          </cell>
          <cell r="D700">
            <v>80</v>
          </cell>
          <cell r="E700">
            <v>0</v>
          </cell>
          <cell r="F700" t="str">
            <v>each</v>
          </cell>
          <cell r="G700">
            <v>52.77</v>
          </cell>
          <cell r="H700">
            <v>64.5</v>
          </cell>
        </row>
        <row r="701">
          <cell r="B701" t="str">
            <v>AC Coupling Cl-15100</v>
          </cell>
          <cell r="C701" t="str">
            <v>AC Coupling Cl-15</v>
          </cell>
          <cell r="D701">
            <v>100</v>
          </cell>
          <cell r="E701">
            <v>0</v>
          </cell>
          <cell r="F701" t="str">
            <v>each</v>
          </cell>
          <cell r="G701">
            <v>68.73</v>
          </cell>
          <cell r="H701">
            <v>84</v>
          </cell>
        </row>
        <row r="702">
          <cell r="B702" t="str">
            <v>AC Coupling Cl-15125</v>
          </cell>
          <cell r="C702" t="str">
            <v>AC Coupling Cl-15</v>
          </cell>
          <cell r="D702">
            <v>125</v>
          </cell>
          <cell r="E702">
            <v>0</v>
          </cell>
          <cell r="F702" t="str">
            <v>each</v>
          </cell>
          <cell r="G702">
            <v>85.91</v>
          </cell>
          <cell r="H702">
            <v>105</v>
          </cell>
        </row>
        <row r="703">
          <cell r="B703" t="str">
            <v>AC Coupling Cl-15150</v>
          </cell>
          <cell r="C703" t="str">
            <v>AC Coupling Cl-15</v>
          </cell>
          <cell r="D703">
            <v>150</v>
          </cell>
          <cell r="E703">
            <v>0</v>
          </cell>
          <cell r="F703" t="str">
            <v>each</v>
          </cell>
          <cell r="G703">
            <v>98.18</v>
          </cell>
          <cell r="H703">
            <v>120</v>
          </cell>
        </row>
        <row r="704">
          <cell r="B704" t="str">
            <v>AC Coupling Cl-15200</v>
          </cell>
          <cell r="C704" t="str">
            <v>AC Coupling Cl-15</v>
          </cell>
          <cell r="D704">
            <v>200</v>
          </cell>
          <cell r="E704">
            <v>0</v>
          </cell>
          <cell r="F704" t="str">
            <v>each</v>
          </cell>
          <cell r="G704">
            <v>181.63</v>
          </cell>
          <cell r="H704">
            <v>222</v>
          </cell>
        </row>
        <row r="705">
          <cell r="B705" t="str">
            <v>AC Coupling Cl-15250</v>
          </cell>
          <cell r="C705" t="str">
            <v>AC Coupling Cl-15</v>
          </cell>
          <cell r="D705">
            <v>250</v>
          </cell>
          <cell r="E705">
            <v>0</v>
          </cell>
          <cell r="F705" t="str">
            <v>each</v>
          </cell>
          <cell r="G705">
            <v>211.09</v>
          </cell>
          <cell r="H705">
            <v>258</v>
          </cell>
        </row>
        <row r="706">
          <cell r="B706" t="str">
            <v>AC Coupling Cl-15300</v>
          </cell>
          <cell r="C706" t="str">
            <v>AC Coupling Cl-15</v>
          </cell>
          <cell r="D706">
            <v>300</v>
          </cell>
          <cell r="E706">
            <v>0</v>
          </cell>
          <cell r="F706" t="str">
            <v>each</v>
          </cell>
          <cell r="G706">
            <v>274.89999999999998</v>
          </cell>
          <cell r="H706">
            <v>336.1</v>
          </cell>
        </row>
        <row r="707">
          <cell r="B707" t="str">
            <v>AC Coupling Cl-15350</v>
          </cell>
          <cell r="C707" t="str">
            <v>AC Coupling Cl-15</v>
          </cell>
          <cell r="D707">
            <v>350</v>
          </cell>
          <cell r="E707">
            <v>0</v>
          </cell>
          <cell r="F707" t="str">
            <v>each</v>
          </cell>
          <cell r="G707">
            <v>358.35</v>
          </cell>
          <cell r="H707">
            <v>438.1</v>
          </cell>
        </row>
        <row r="708">
          <cell r="B708" t="str">
            <v>AC Coupling Cl-15400</v>
          </cell>
          <cell r="C708" t="str">
            <v>AC Coupling Cl-15</v>
          </cell>
          <cell r="D708">
            <v>400</v>
          </cell>
          <cell r="E708">
            <v>0</v>
          </cell>
          <cell r="F708" t="str">
            <v>each</v>
          </cell>
          <cell r="G708">
            <v>552.27</v>
          </cell>
          <cell r="H708">
            <v>675.1</v>
          </cell>
        </row>
        <row r="709">
          <cell r="B709" t="str">
            <v>AC Coupling Cl-15450</v>
          </cell>
          <cell r="C709" t="str">
            <v>AC Coupling Cl-15</v>
          </cell>
          <cell r="D709">
            <v>450</v>
          </cell>
          <cell r="E709">
            <v>0</v>
          </cell>
          <cell r="F709" t="str">
            <v>each</v>
          </cell>
          <cell r="G709">
            <v>662.72</v>
          </cell>
          <cell r="H709">
            <v>810.2</v>
          </cell>
        </row>
        <row r="710">
          <cell r="B710" t="str">
            <v>AC Coupling Cl-15500</v>
          </cell>
          <cell r="C710" t="str">
            <v>AC Coupling Cl-15</v>
          </cell>
          <cell r="D710">
            <v>500</v>
          </cell>
          <cell r="E710">
            <v>0</v>
          </cell>
          <cell r="F710" t="str">
            <v>each</v>
          </cell>
          <cell r="G710">
            <v>790.35</v>
          </cell>
          <cell r="H710">
            <v>966.2</v>
          </cell>
        </row>
        <row r="711">
          <cell r="B711" t="str">
            <v>AC Coupling Cl-15600</v>
          </cell>
          <cell r="C711" t="str">
            <v>AC Coupling Cl-15</v>
          </cell>
          <cell r="D711">
            <v>600</v>
          </cell>
          <cell r="E711">
            <v>0</v>
          </cell>
          <cell r="F711" t="str">
            <v>each</v>
          </cell>
          <cell r="G711">
            <v>951.87</v>
          </cell>
          <cell r="H711">
            <v>1163.5999999999999</v>
          </cell>
        </row>
        <row r="712">
          <cell r="B712" t="str">
            <v>AC Coupling Cl-2080</v>
          </cell>
          <cell r="C712" t="str">
            <v>AC Coupling Cl-20</v>
          </cell>
          <cell r="D712">
            <v>80</v>
          </cell>
          <cell r="E712">
            <v>0</v>
          </cell>
          <cell r="F712" t="str">
            <v>each</v>
          </cell>
          <cell r="G712">
            <v>55.23</v>
          </cell>
          <cell r="H712">
            <v>67.5</v>
          </cell>
        </row>
        <row r="713">
          <cell r="B713" t="str">
            <v>AC Coupling Cl-20100</v>
          </cell>
          <cell r="C713" t="str">
            <v>AC Coupling Cl-20</v>
          </cell>
          <cell r="D713">
            <v>100</v>
          </cell>
          <cell r="E713">
            <v>0</v>
          </cell>
          <cell r="F713" t="str">
            <v>each</v>
          </cell>
          <cell r="G713">
            <v>71.180000000000007</v>
          </cell>
          <cell r="H713">
            <v>87</v>
          </cell>
        </row>
        <row r="714">
          <cell r="B714" t="str">
            <v>AC Coupling Cl-20125</v>
          </cell>
          <cell r="C714" t="str">
            <v>AC Coupling Cl-20</v>
          </cell>
          <cell r="D714">
            <v>125</v>
          </cell>
          <cell r="E714">
            <v>0</v>
          </cell>
          <cell r="F714" t="str">
            <v>each</v>
          </cell>
          <cell r="G714">
            <v>93.28</v>
          </cell>
          <cell r="H714">
            <v>114</v>
          </cell>
        </row>
        <row r="715">
          <cell r="B715" t="str">
            <v>AC Coupling Cl-20150</v>
          </cell>
          <cell r="C715" t="str">
            <v>AC Coupling Cl-20</v>
          </cell>
          <cell r="D715">
            <v>150</v>
          </cell>
          <cell r="E715">
            <v>0</v>
          </cell>
          <cell r="F715" t="str">
            <v>each</v>
          </cell>
          <cell r="G715">
            <v>122.73</v>
          </cell>
          <cell r="H715">
            <v>150</v>
          </cell>
        </row>
        <row r="716">
          <cell r="B716" t="str">
            <v>AC Coupling Cl-20200</v>
          </cell>
          <cell r="C716" t="str">
            <v>AC Coupling Cl-20</v>
          </cell>
          <cell r="D716">
            <v>200</v>
          </cell>
          <cell r="E716">
            <v>0</v>
          </cell>
          <cell r="F716" t="str">
            <v>each</v>
          </cell>
          <cell r="G716">
            <v>193.91</v>
          </cell>
          <cell r="H716">
            <v>237</v>
          </cell>
        </row>
        <row r="717">
          <cell r="B717" t="str">
            <v>AC Coupling Cl-20250</v>
          </cell>
          <cell r="C717" t="str">
            <v>AC Coupling Cl-20</v>
          </cell>
          <cell r="D717">
            <v>250</v>
          </cell>
          <cell r="E717">
            <v>0</v>
          </cell>
          <cell r="F717" t="str">
            <v>each</v>
          </cell>
          <cell r="G717">
            <v>265.08999999999997</v>
          </cell>
          <cell r="H717">
            <v>324.10000000000002</v>
          </cell>
        </row>
        <row r="718">
          <cell r="B718" t="str">
            <v>AC Coupling Cl-20300</v>
          </cell>
          <cell r="C718" t="str">
            <v>AC Coupling Cl-20</v>
          </cell>
          <cell r="D718">
            <v>300</v>
          </cell>
          <cell r="E718">
            <v>0</v>
          </cell>
          <cell r="F718" t="str">
            <v>each</v>
          </cell>
          <cell r="G718">
            <v>355.91</v>
          </cell>
          <cell r="H718">
            <v>435.1</v>
          </cell>
        </row>
        <row r="719">
          <cell r="B719" t="str">
            <v>AC Coupling Cl-20350</v>
          </cell>
          <cell r="C719" t="str">
            <v>AC Coupling Cl-20</v>
          </cell>
          <cell r="D719">
            <v>350</v>
          </cell>
          <cell r="E719">
            <v>0</v>
          </cell>
          <cell r="F719" t="str">
            <v>each</v>
          </cell>
          <cell r="G719">
            <v>463.9</v>
          </cell>
          <cell r="H719">
            <v>567.1</v>
          </cell>
        </row>
        <row r="720">
          <cell r="B720" t="str">
            <v>AC Coupling Cl-20400</v>
          </cell>
          <cell r="C720" t="str">
            <v>AC Coupling Cl-20</v>
          </cell>
          <cell r="D720">
            <v>400</v>
          </cell>
          <cell r="E720">
            <v>0</v>
          </cell>
          <cell r="F720" t="str">
            <v>each</v>
          </cell>
          <cell r="G720">
            <v>721.63</v>
          </cell>
          <cell r="H720">
            <v>882.2</v>
          </cell>
        </row>
        <row r="721">
          <cell r="B721" t="str">
            <v>AC Coupling Cl-20450</v>
          </cell>
          <cell r="C721" t="str">
            <v>AC Coupling Cl-20</v>
          </cell>
          <cell r="D721">
            <v>450</v>
          </cell>
          <cell r="E721">
            <v>0</v>
          </cell>
          <cell r="F721" t="str">
            <v>each</v>
          </cell>
          <cell r="G721">
            <v>873.8</v>
          </cell>
          <cell r="H721">
            <v>1068.2</v>
          </cell>
        </row>
        <row r="722">
          <cell r="B722" t="str">
            <v>AC Coupling Cl-20500</v>
          </cell>
          <cell r="C722" t="str">
            <v>AC Coupling Cl-20</v>
          </cell>
          <cell r="D722">
            <v>500</v>
          </cell>
          <cell r="E722">
            <v>0</v>
          </cell>
          <cell r="F722" t="str">
            <v>each</v>
          </cell>
          <cell r="G722">
            <v>1057.9000000000001</v>
          </cell>
          <cell r="H722">
            <v>1293.2</v>
          </cell>
        </row>
        <row r="723">
          <cell r="B723" t="str">
            <v>AC Coupling Cl-20600</v>
          </cell>
          <cell r="C723" t="str">
            <v>AC Coupling Cl-20</v>
          </cell>
          <cell r="D723">
            <v>600</v>
          </cell>
          <cell r="E723">
            <v>0</v>
          </cell>
          <cell r="F723" t="str">
            <v>each</v>
          </cell>
          <cell r="G723">
            <v>1185.53</v>
          </cell>
          <cell r="H723">
            <v>1449.3</v>
          </cell>
        </row>
        <row r="724">
          <cell r="B724" t="str">
            <v>AC Coupling Cl-2580</v>
          </cell>
          <cell r="C724" t="str">
            <v>AC Coupling Cl-25</v>
          </cell>
          <cell r="D724">
            <v>80</v>
          </cell>
          <cell r="E724">
            <v>0</v>
          </cell>
          <cell r="F724" t="str">
            <v>each</v>
          </cell>
          <cell r="G724">
            <v>63.81</v>
          </cell>
          <cell r="H724">
            <v>78</v>
          </cell>
        </row>
        <row r="725">
          <cell r="B725" t="str">
            <v>AC Coupling Cl-25100</v>
          </cell>
          <cell r="C725" t="str">
            <v>AC Coupling Cl-25</v>
          </cell>
          <cell r="D725">
            <v>100</v>
          </cell>
          <cell r="E725">
            <v>0</v>
          </cell>
          <cell r="F725" t="str">
            <v>each</v>
          </cell>
          <cell r="G725">
            <v>85.91</v>
          </cell>
          <cell r="H725">
            <v>105</v>
          </cell>
        </row>
        <row r="726">
          <cell r="B726" t="str">
            <v>AC Coupling Cl-25125</v>
          </cell>
          <cell r="C726" t="str">
            <v>AC Coupling Cl-25</v>
          </cell>
          <cell r="D726">
            <v>125</v>
          </cell>
          <cell r="E726">
            <v>0</v>
          </cell>
          <cell r="F726" t="str">
            <v>each</v>
          </cell>
          <cell r="G726">
            <v>112.91</v>
          </cell>
          <cell r="H726">
            <v>138</v>
          </cell>
        </row>
        <row r="727">
          <cell r="B727" t="str">
            <v>AC Coupling Cl-25150</v>
          </cell>
          <cell r="C727" t="str">
            <v>AC Coupling Cl-25</v>
          </cell>
          <cell r="D727">
            <v>150</v>
          </cell>
          <cell r="E727">
            <v>0</v>
          </cell>
          <cell r="F727" t="str">
            <v>each</v>
          </cell>
          <cell r="G727">
            <v>152.16999999999999</v>
          </cell>
          <cell r="H727">
            <v>186</v>
          </cell>
        </row>
        <row r="728">
          <cell r="B728" t="str">
            <v>AC Coupling Cl-25200</v>
          </cell>
          <cell r="C728" t="str">
            <v>AC Coupling Cl-25</v>
          </cell>
          <cell r="D728">
            <v>200</v>
          </cell>
          <cell r="E728">
            <v>0</v>
          </cell>
          <cell r="F728" t="str">
            <v>each</v>
          </cell>
          <cell r="G728">
            <v>247.91</v>
          </cell>
          <cell r="H728">
            <v>303.10000000000002</v>
          </cell>
        </row>
        <row r="729">
          <cell r="B729" t="str">
            <v>AC Coupling Cl-25250</v>
          </cell>
          <cell r="C729" t="str">
            <v>AC Coupling Cl-25</v>
          </cell>
          <cell r="D729">
            <v>250</v>
          </cell>
          <cell r="E729">
            <v>0</v>
          </cell>
          <cell r="F729" t="str">
            <v>each</v>
          </cell>
          <cell r="G729">
            <v>338.72</v>
          </cell>
          <cell r="H729">
            <v>414.1</v>
          </cell>
        </row>
        <row r="730">
          <cell r="B730" t="str">
            <v>AC Coupling Cl-25300</v>
          </cell>
          <cell r="C730" t="str">
            <v>AC Coupling Cl-25</v>
          </cell>
          <cell r="D730">
            <v>300</v>
          </cell>
          <cell r="E730">
            <v>0</v>
          </cell>
          <cell r="F730" t="str">
            <v>each</v>
          </cell>
          <cell r="G730">
            <v>456.54</v>
          </cell>
          <cell r="H730">
            <v>558.1</v>
          </cell>
        </row>
        <row r="731">
          <cell r="B731" t="str">
            <v>AC Coupling Cl-25350</v>
          </cell>
          <cell r="C731" t="str">
            <v>AC Coupling Cl-25</v>
          </cell>
          <cell r="D731">
            <v>350</v>
          </cell>
          <cell r="E731">
            <v>0</v>
          </cell>
          <cell r="F731" t="str">
            <v>each</v>
          </cell>
          <cell r="G731">
            <v>593.99</v>
          </cell>
          <cell r="H731">
            <v>726.1</v>
          </cell>
        </row>
        <row r="732">
          <cell r="B732" t="str">
            <v>AC Coupling Cl-25400</v>
          </cell>
          <cell r="C732" t="str">
            <v>AC Coupling Cl-25</v>
          </cell>
          <cell r="D732">
            <v>400</v>
          </cell>
          <cell r="E732">
            <v>0</v>
          </cell>
          <cell r="F732" t="str">
            <v>each</v>
          </cell>
          <cell r="G732">
            <v>930.26</v>
          </cell>
          <cell r="H732">
            <v>1137.2</v>
          </cell>
        </row>
        <row r="733">
          <cell r="B733" t="str">
            <v>AC Coupling Cl-25450</v>
          </cell>
          <cell r="C733" t="str">
            <v>AC Coupling Cl-25</v>
          </cell>
          <cell r="D733">
            <v>450</v>
          </cell>
          <cell r="E733">
            <v>0</v>
          </cell>
          <cell r="F733" t="str">
            <v>each</v>
          </cell>
          <cell r="G733">
            <v>1126.6199999999999</v>
          </cell>
          <cell r="H733">
            <v>1377.3</v>
          </cell>
        </row>
        <row r="734">
          <cell r="B734" t="str">
            <v>AC Coupling Cl-25500</v>
          </cell>
          <cell r="C734" t="str">
            <v>AC Coupling Cl-25</v>
          </cell>
          <cell r="D734">
            <v>500</v>
          </cell>
          <cell r="E734">
            <v>0</v>
          </cell>
          <cell r="F734" t="str">
            <v>each</v>
          </cell>
          <cell r="G734">
            <v>1354.88</v>
          </cell>
          <cell r="H734">
            <v>1656.3</v>
          </cell>
        </row>
        <row r="735">
          <cell r="B735" t="str">
            <v>AC Coupling Cl-25600</v>
          </cell>
          <cell r="C735" t="str">
            <v>AC Coupling Cl-25</v>
          </cell>
          <cell r="D735">
            <v>600</v>
          </cell>
          <cell r="E735">
            <v>0</v>
          </cell>
          <cell r="F735" t="str">
            <v>each</v>
          </cell>
          <cell r="G735">
            <v>1516.89</v>
          </cell>
          <cell r="H735">
            <v>1854.3</v>
          </cell>
        </row>
        <row r="736">
          <cell r="B736" t="str">
            <v>AC Rubber rings Cl-1580</v>
          </cell>
          <cell r="C736" t="str">
            <v>AC Rubber rings Cl-15</v>
          </cell>
          <cell r="D736">
            <v>80</v>
          </cell>
          <cell r="E736">
            <v>0</v>
          </cell>
          <cell r="F736" t="str">
            <v>each</v>
          </cell>
          <cell r="G736">
            <v>32.26</v>
          </cell>
          <cell r="H736">
            <v>38.700000000000003</v>
          </cell>
        </row>
        <row r="737">
          <cell r="B737" t="str">
            <v>AC Rubber rings Cl-15100</v>
          </cell>
          <cell r="C737" t="str">
            <v>AC Rubber rings Cl-15</v>
          </cell>
          <cell r="D737">
            <v>100</v>
          </cell>
          <cell r="E737">
            <v>0</v>
          </cell>
          <cell r="F737" t="str">
            <v>each</v>
          </cell>
          <cell r="G737">
            <v>39.56</v>
          </cell>
          <cell r="H737">
            <v>47.5</v>
          </cell>
        </row>
        <row r="738">
          <cell r="B738" t="str">
            <v>AC Rubber rings Cl-15125</v>
          </cell>
          <cell r="C738" t="str">
            <v>AC Rubber rings Cl-15</v>
          </cell>
          <cell r="D738">
            <v>125</v>
          </cell>
          <cell r="E738">
            <v>0</v>
          </cell>
          <cell r="F738" t="str">
            <v>each</v>
          </cell>
          <cell r="G738">
            <v>51.77</v>
          </cell>
          <cell r="H738">
            <v>62.1</v>
          </cell>
        </row>
        <row r="739">
          <cell r="B739" t="str">
            <v>AC Rubber rings Cl-15150</v>
          </cell>
          <cell r="C739" t="str">
            <v>AC Rubber rings Cl-15</v>
          </cell>
          <cell r="D739">
            <v>150</v>
          </cell>
          <cell r="E739">
            <v>0</v>
          </cell>
          <cell r="F739" t="str">
            <v>each</v>
          </cell>
          <cell r="G739">
            <v>66.11</v>
          </cell>
          <cell r="H739">
            <v>79.3</v>
          </cell>
        </row>
        <row r="740">
          <cell r="B740" t="str">
            <v>AC Rubber rings Cl-15200</v>
          </cell>
          <cell r="C740" t="str">
            <v>AC Rubber rings Cl-15</v>
          </cell>
          <cell r="D740">
            <v>200</v>
          </cell>
          <cell r="E740">
            <v>0</v>
          </cell>
          <cell r="F740" t="str">
            <v>each</v>
          </cell>
          <cell r="G740">
            <v>67.709999999999994</v>
          </cell>
          <cell r="H740">
            <v>81.3</v>
          </cell>
        </row>
        <row r="741">
          <cell r="B741" t="str">
            <v>AC Rubber rings Cl-15250</v>
          </cell>
          <cell r="C741" t="str">
            <v>AC Rubber rings Cl-15</v>
          </cell>
          <cell r="D741">
            <v>250</v>
          </cell>
          <cell r="E741">
            <v>0</v>
          </cell>
          <cell r="F741" t="str">
            <v>each</v>
          </cell>
          <cell r="G741">
            <v>78.989999999999995</v>
          </cell>
          <cell r="H741">
            <v>94.8</v>
          </cell>
        </row>
        <row r="742">
          <cell r="B742" t="str">
            <v>AC Rubber rings Cl-15300</v>
          </cell>
          <cell r="C742" t="str">
            <v>AC Rubber rings Cl-15</v>
          </cell>
          <cell r="D742">
            <v>300</v>
          </cell>
          <cell r="E742">
            <v>0</v>
          </cell>
          <cell r="F742" t="str">
            <v>each</v>
          </cell>
          <cell r="G742">
            <v>79.25</v>
          </cell>
          <cell r="H742">
            <v>95.1</v>
          </cell>
        </row>
        <row r="743">
          <cell r="B743" t="str">
            <v>AC Rubber rings Cl-15350</v>
          </cell>
          <cell r="C743" t="str">
            <v>AC Rubber rings Cl-15</v>
          </cell>
          <cell r="D743">
            <v>350</v>
          </cell>
          <cell r="E743">
            <v>0</v>
          </cell>
          <cell r="F743" t="str">
            <v>each</v>
          </cell>
          <cell r="G743">
            <v>89.21</v>
          </cell>
          <cell r="H743">
            <v>107.1</v>
          </cell>
        </row>
        <row r="744">
          <cell r="B744" t="str">
            <v>AC Rubber rings Cl-15400</v>
          </cell>
          <cell r="C744" t="str">
            <v>AC Rubber rings Cl-15</v>
          </cell>
          <cell r="D744">
            <v>400</v>
          </cell>
          <cell r="E744">
            <v>0</v>
          </cell>
          <cell r="F744" t="str">
            <v>each</v>
          </cell>
          <cell r="G744">
            <v>108.99</v>
          </cell>
          <cell r="H744">
            <v>130.80000000000001</v>
          </cell>
        </row>
        <row r="745">
          <cell r="B745" t="str">
            <v>AC Rubber rings Cl-15450</v>
          </cell>
          <cell r="C745" t="str">
            <v>AC Rubber rings Cl-15</v>
          </cell>
          <cell r="D745">
            <v>450</v>
          </cell>
          <cell r="E745">
            <v>0</v>
          </cell>
          <cell r="F745" t="str">
            <v>each</v>
          </cell>
          <cell r="G745">
            <v>128.77000000000001</v>
          </cell>
          <cell r="H745">
            <v>154.5</v>
          </cell>
        </row>
        <row r="746">
          <cell r="B746" t="str">
            <v>AC Rubber rings Cl-15500</v>
          </cell>
          <cell r="C746" t="str">
            <v>AC Rubber rings Cl-15</v>
          </cell>
          <cell r="D746">
            <v>500</v>
          </cell>
          <cell r="E746">
            <v>0</v>
          </cell>
          <cell r="F746" t="str">
            <v>each</v>
          </cell>
          <cell r="G746">
            <v>148.68</v>
          </cell>
          <cell r="H746">
            <v>178.4</v>
          </cell>
        </row>
        <row r="747">
          <cell r="B747" t="str">
            <v>AC Rubber rings Cl-15600</v>
          </cell>
          <cell r="C747" t="str">
            <v>AC Rubber rings Cl-15</v>
          </cell>
          <cell r="D747">
            <v>600</v>
          </cell>
          <cell r="E747">
            <v>0</v>
          </cell>
          <cell r="F747" t="str">
            <v>each</v>
          </cell>
          <cell r="G747">
            <v>168.48</v>
          </cell>
          <cell r="H747">
            <v>202.2</v>
          </cell>
        </row>
        <row r="748">
          <cell r="B748" t="str">
            <v>AC Rubber rings Cl-2080</v>
          </cell>
          <cell r="C748" t="str">
            <v>AC Rubber rings Cl-20</v>
          </cell>
          <cell r="D748">
            <v>80</v>
          </cell>
          <cell r="E748">
            <v>0</v>
          </cell>
          <cell r="F748" t="str">
            <v>each</v>
          </cell>
          <cell r="G748">
            <v>32.26</v>
          </cell>
          <cell r="H748">
            <v>38.700000000000003</v>
          </cell>
        </row>
        <row r="749">
          <cell r="B749" t="str">
            <v>AC Rubber rings Cl-20100</v>
          </cell>
          <cell r="C749" t="str">
            <v>AC Rubber rings Cl-20</v>
          </cell>
          <cell r="D749">
            <v>100</v>
          </cell>
          <cell r="E749">
            <v>0</v>
          </cell>
          <cell r="F749" t="str">
            <v>each</v>
          </cell>
          <cell r="G749">
            <v>39.56</v>
          </cell>
          <cell r="H749">
            <v>47.5</v>
          </cell>
        </row>
        <row r="750">
          <cell r="B750" t="str">
            <v>AC Rubber rings Cl-20125</v>
          </cell>
          <cell r="C750" t="str">
            <v>AC Rubber rings Cl-20</v>
          </cell>
          <cell r="D750">
            <v>125</v>
          </cell>
          <cell r="E750">
            <v>0</v>
          </cell>
          <cell r="F750" t="str">
            <v>each</v>
          </cell>
          <cell r="G750">
            <v>51.77</v>
          </cell>
          <cell r="H750">
            <v>62.1</v>
          </cell>
        </row>
        <row r="751">
          <cell r="B751" t="str">
            <v>AC Rubber rings Cl-20150</v>
          </cell>
          <cell r="C751" t="str">
            <v>AC Rubber rings Cl-20</v>
          </cell>
          <cell r="D751">
            <v>150</v>
          </cell>
          <cell r="E751">
            <v>0</v>
          </cell>
          <cell r="F751" t="str">
            <v>each</v>
          </cell>
          <cell r="G751">
            <v>66.11</v>
          </cell>
          <cell r="H751">
            <v>79.3</v>
          </cell>
        </row>
        <row r="752">
          <cell r="B752" t="str">
            <v>AC Rubber rings Cl-20200</v>
          </cell>
          <cell r="C752" t="str">
            <v>AC Rubber rings Cl-20</v>
          </cell>
          <cell r="D752">
            <v>200</v>
          </cell>
          <cell r="E752">
            <v>0</v>
          </cell>
          <cell r="F752" t="str">
            <v>each</v>
          </cell>
          <cell r="G752">
            <v>67.709999999999994</v>
          </cell>
          <cell r="H752">
            <v>81.3</v>
          </cell>
        </row>
        <row r="753">
          <cell r="B753" t="str">
            <v>AC Rubber rings Cl-20250</v>
          </cell>
          <cell r="C753" t="str">
            <v>AC Rubber rings Cl-20</v>
          </cell>
          <cell r="D753">
            <v>250</v>
          </cell>
          <cell r="E753">
            <v>0</v>
          </cell>
          <cell r="F753" t="str">
            <v>each</v>
          </cell>
          <cell r="G753">
            <v>78.989999999999995</v>
          </cell>
          <cell r="H753">
            <v>94.8</v>
          </cell>
        </row>
        <row r="754">
          <cell r="B754" t="str">
            <v>AC Rubber rings Cl-20300</v>
          </cell>
          <cell r="C754" t="str">
            <v>AC Rubber rings Cl-20</v>
          </cell>
          <cell r="D754">
            <v>300</v>
          </cell>
          <cell r="E754">
            <v>0</v>
          </cell>
          <cell r="F754" t="str">
            <v>each</v>
          </cell>
          <cell r="G754">
            <v>79.25</v>
          </cell>
          <cell r="H754">
            <v>95.1</v>
          </cell>
        </row>
        <row r="755">
          <cell r="B755" t="str">
            <v>AC Rubber rings Cl-20350</v>
          </cell>
          <cell r="C755" t="str">
            <v>AC Rubber rings Cl-20</v>
          </cell>
          <cell r="D755">
            <v>350</v>
          </cell>
          <cell r="E755">
            <v>0</v>
          </cell>
          <cell r="F755" t="str">
            <v>each</v>
          </cell>
          <cell r="G755">
            <v>89.21</v>
          </cell>
          <cell r="H755">
            <v>107.1</v>
          </cell>
        </row>
        <row r="756">
          <cell r="B756" t="str">
            <v>AC Rubber rings Cl-20400</v>
          </cell>
          <cell r="C756" t="str">
            <v>AC Rubber rings Cl-20</v>
          </cell>
          <cell r="D756">
            <v>400</v>
          </cell>
          <cell r="E756">
            <v>0</v>
          </cell>
          <cell r="F756" t="str">
            <v>each</v>
          </cell>
          <cell r="G756">
            <v>108.99</v>
          </cell>
          <cell r="H756">
            <v>130.80000000000001</v>
          </cell>
        </row>
        <row r="757">
          <cell r="B757" t="str">
            <v>AC Rubber rings Cl-20450</v>
          </cell>
          <cell r="C757" t="str">
            <v>AC Rubber rings Cl-20</v>
          </cell>
          <cell r="D757">
            <v>450</v>
          </cell>
          <cell r="E757">
            <v>0</v>
          </cell>
          <cell r="F757" t="str">
            <v>each</v>
          </cell>
          <cell r="G757">
            <v>128.77000000000001</v>
          </cell>
          <cell r="H757">
            <v>154.5</v>
          </cell>
        </row>
        <row r="758">
          <cell r="B758" t="str">
            <v>AC Rubber rings Cl-20500</v>
          </cell>
          <cell r="C758" t="str">
            <v>AC Rubber rings Cl-20</v>
          </cell>
          <cell r="D758">
            <v>500</v>
          </cell>
          <cell r="E758">
            <v>0</v>
          </cell>
          <cell r="F758" t="str">
            <v>each</v>
          </cell>
          <cell r="G758">
            <v>148.68</v>
          </cell>
          <cell r="H758">
            <v>178.4</v>
          </cell>
        </row>
        <row r="759">
          <cell r="B759" t="str">
            <v>AC Rubber rings Cl-20600</v>
          </cell>
          <cell r="C759" t="str">
            <v>AC Rubber rings Cl-20</v>
          </cell>
          <cell r="D759">
            <v>600</v>
          </cell>
          <cell r="E759">
            <v>0</v>
          </cell>
          <cell r="F759" t="str">
            <v>each</v>
          </cell>
          <cell r="G759">
            <v>168.48</v>
          </cell>
          <cell r="H759">
            <v>202.2</v>
          </cell>
        </row>
        <row r="760">
          <cell r="B760" t="str">
            <v>AC Rubber rings Cl-2580</v>
          </cell>
          <cell r="C760" t="str">
            <v>AC Rubber rings Cl-25</v>
          </cell>
          <cell r="D760">
            <v>80</v>
          </cell>
          <cell r="E760">
            <v>0</v>
          </cell>
          <cell r="F760" t="str">
            <v>each</v>
          </cell>
          <cell r="G760">
            <v>32.26</v>
          </cell>
          <cell r="H760">
            <v>38.700000000000003</v>
          </cell>
        </row>
        <row r="761">
          <cell r="B761" t="str">
            <v>AC Rubber rings Cl-25100</v>
          </cell>
          <cell r="C761" t="str">
            <v>AC Rubber rings Cl-25</v>
          </cell>
          <cell r="D761">
            <v>100</v>
          </cell>
          <cell r="E761">
            <v>0</v>
          </cell>
          <cell r="F761" t="str">
            <v>each</v>
          </cell>
          <cell r="G761">
            <v>39.56</v>
          </cell>
          <cell r="H761">
            <v>47.5</v>
          </cell>
        </row>
        <row r="762">
          <cell r="B762" t="str">
            <v>AC Rubber rings Cl-25125</v>
          </cell>
          <cell r="C762" t="str">
            <v>AC Rubber rings Cl-25</v>
          </cell>
          <cell r="D762">
            <v>125</v>
          </cell>
          <cell r="E762">
            <v>0</v>
          </cell>
          <cell r="F762" t="str">
            <v>each</v>
          </cell>
          <cell r="G762">
            <v>51.77</v>
          </cell>
          <cell r="H762">
            <v>62.1</v>
          </cell>
        </row>
        <row r="763">
          <cell r="B763" t="str">
            <v>AC Rubber rings Cl-25150</v>
          </cell>
          <cell r="C763" t="str">
            <v>AC Rubber rings Cl-25</v>
          </cell>
          <cell r="D763">
            <v>150</v>
          </cell>
          <cell r="E763">
            <v>0</v>
          </cell>
          <cell r="F763" t="str">
            <v>each</v>
          </cell>
          <cell r="G763">
            <v>66.11</v>
          </cell>
          <cell r="H763">
            <v>79.3</v>
          </cell>
        </row>
        <row r="764">
          <cell r="B764" t="str">
            <v>AC Rubber rings Cl-25200</v>
          </cell>
          <cell r="C764" t="str">
            <v>AC Rubber rings Cl-25</v>
          </cell>
          <cell r="D764">
            <v>200</v>
          </cell>
          <cell r="E764">
            <v>0</v>
          </cell>
          <cell r="F764" t="str">
            <v>each</v>
          </cell>
          <cell r="G764">
            <v>67.709999999999994</v>
          </cell>
          <cell r="H764">
            <v>81.3</v>
          </cell>
        </row>
        <row r="765">
          <cell r="B765" t="str">
            <v>AC Rubber rings Cl-25250</v>
          </cell>
          <cell r="C765" t="str">
            <v>AC Rubber rings Cl-25</v>
          </cell>
          <cell r="D765">
            <v>250</v>
          </cell>
          <cell r="E765">
            <v>0</v>
          </cell>
          <cell r="F765" t="str">
            <v>each</v>
          </cell>
          <cell r="G765">
            <v>78.989999999999995</v>
          </cell>
          <cell r="H765">
            <v>94.8</v>
          </cell>
        </row>
        <row r="766">
          <cell r="B766" t="str">
            <v>AC Rubber rings Cl-25300</v>
          </cell>
          <cell r="C766" t="str">
            <v>AC Rubber rings Cl-25</v>
          </cell>
          <cell r="D766">
            <v>300</v>
          </cell>
          <cell r="E766">
            <v>0</v>
          </cell>
          <cell r="F766" t="str">
            <v>each</v>
          </cell>
          <cell r="G766">
            <v>79.25</v>
          </cell>
          <cell r="H766">
            <v>95.1</v>
          </cell>
        </row>
        <row r="767">
          <cell r="B767" t="str">
            <v>AC Rubber rings Cl-25350</v>
          </cell>
          <cell r="C767" t="str">
            <v>AC Rubber rings Cl-25</v>
          </cell>
          <cell r="D767">
            <v>350</v>
          </cell>
          <cell r="E767">
            <v>0</v>
          </cell>
          <cell r="F767" t="str">
            <v>each</v>
          </cell>
          <cell r="G767">
            <v>89.21</v>
          </cell>
          <cell r="H767">
            <v>107.1</v>
          </cell>
        </row>
        <row r="768">
          <cell r="B768" t="str">
            <v>AC Rubber rings Cl-25400</v>
          </cell>
          <cell r="C768" t="str">
            <v>AC Rubber rings Cl-25</v>
          </cell>
          <cell r="D768">
            <v>400</v>
          </cell>
          <cell r="E768">
            <v>0</v>
          </cell>
          <cell r="F768" t="str">
            <v>each</v>
          </cell>
          <cell r="G768">
            <v>108.99</v>
          </cell>
          <cell r="H768">
            <v>130.80000000000001</v>
          </cell>
        </row>
        <row r="769">
          <cell r="B769" t="str">
            <v>AC Rubber rings Cl-25450</v>
          </cell>
          <cell r="C769" t="str">
            <v>AC Rubber rings Cl-25</v>
          </cell>
          <cell r="D769">
            <v>450</v>
          </cell>
          <cell r="E769">
            <v>0</v>
          </cell>
          <cell r="F769" t="str">
            <v>each</v>
          </cell>
          <cell r="G769">
            <v>128.77000000000001</v>
          </cell>
          <cell r="H769">
            <v>154.5</v>
          </cell>
        </row>
        <row r="770">
          <cell r="B770" t="str">
            <v>AC Rubber rings Cl-25500</v>
          </cell>
          <cell r="C770" t="str">
            <v>AC Rubber rings Cl-25</v>
          </cell>
          <cell r="D770">
            <v>500</v>
          </cell>
          <cell r="E770">
            <v>0</v>
          </cell>
          <cell r="F770" t="str">
            <v>each</v>
          </cell>
          <cell r="G770">
            <v>148.68</v>
          </cell>
          <cell r="H770">
            <v>178.4</v>
          </cell>
        </row>
        <row r="771">
          <cell r="B771" t="str">
            <v>AC Rubber rings Cl-25600</v>
          </cell>
          <cell r="C771" t="str">
            <v>AC Rubber rings Cl-25</v>
          </cell>
          <cell r="D771">
            <v>600</v>
          </cell>
          <cell r="E771">
            <v>0</v>
          </cell>
          <cell r="F771" t="str">
            <v>each</v>
          </cell>
          <cell r="G771">
            <v>168.48</v>
          </cell>
          <cell r="H771">
            <v>202.2</v>
          </cell>
        </row>
        <row r="772">
          <cell r="B772" t="str">
            <v>DI Rubber Gaskets80</v>
          </cell>
          <cell r="C772" t="str">
            <v>DI Rubber Gaskets</v>
          </cell>
          <cell r="D772">
            <v>80</v>
          </cell>
          <cell r="E772" t="str">
            <v>DI</v>
          </cell>
          <cell r="F772" t="str">
            <v>each</v>
          </cell>
          <cell r="G772">
            <v>27.77</v>
          </cell>
          <cell r="H772">
            <v>35</v>
          </cell>
        </row>
        <row r="773">
          <cell r="B773" t="str">
            <v>DI Rubber Gaskets100</v>
          </cell>
          <cell r="C773" t="str">
            <v>DI Rubber Gaskets</v>
          </cell>
          <cell r="D773">
            <v>100</v>
          </cell>
          <cell r="E773" t="str">
            <v>DI</v>
          </cell>
          <cell r="F773" t="str">
            <v>each</v>
          </cell>
          <cell r="G773">
            <v>39.96</v>
          </cell>
          <cell r="H773">
            <v>55</v>
          </cell>
        </row>
        <row r="774">
          <cell r="B774" t="str">
            <v>DI Rubber Gaskets125</v>
          </cell>
          <cell r="C774" t="str">
            <v>DI Rubber Gaskets</v>
          </cell>
          <cell r="D774">
            <v>125</v>
          </cell>
          <cell r="E774" t="str">
            <v>DI</v>
          </cell>
          <cell r="F774" t="str">
            <v>each</v>
          </cell>
          <cell r="G774">
            <v>39.96</v>
          </cell>
          <cell r="H774">
            <v>55</v>
          </cell>
        </row>
        <row r="775">
          <cell r="B775" t="str">
            <v>DI Rubber Gaskets150</v>
          </cell>
          <cell r="C775" t="str">
            <v>DI Rubber Gaskets</v>
          </cell>
          <cell r="D775">
            <v>150</v>
          </cell>
          <cell r="E775" t="str">
            <v>DI</v>
          </cell>
          <cell r="F775" t="str">
            <v>each</v>
          </cell>
          <cell r="G775">
            <v>63.78</v>
          </cell>
          <cell r="H775">
            <v>80</v>
          </cell>
        </row>
        <row r="776">
          <cell r="B776" t="str">
            <v>DI Rubber Gaskets200</v>
          </cell>
          <cell r="C776" t="str">
            <v>DI Rubber Gaskets</v>
          </cell>
          <cell r="D776">
            <v>200</v>
          </cell>
          <cell r="E776" t="str">
            <v>DI</v>
          </cell>
          <cell r="F776" t="str">
            <v>each</v>
          </cell>
          <cell r="G776">
            <v>78.22</v>
          </cell>
          <cell r="H776">
            <v>98</v>
          </cell>
        </row>
        <row r="777">
          <cell r="B777" t="str">
            <v>DI Rubber Gaskets250</v>
          </cell>
          <cell r="C777" t="str">
            <v>DI Rubber Gaskets</v>
          </cell>
          <cell r="D777">
            <v>250</v>
          </cell>
          <cell r="E777" t="str">
            <v>DI</v>
          </cell>
          <cell r="F777" t="str">
            <v>each</v>
          </cell>
          <cell r="G777">
            <v>87.46</v>
          </cell>
          <cell r="H777">
            <v>109</v>
          </cell>
        </row>
        <row r="778">
          <cell r="B778" t="str">
            <v>DI Rubber Gaskets300</v>
          </cell>
          <cell r="C778" t="str">
            <v>DI Rubber Gaskets</v>
          </cell>
          <cell r="D778">
            <v>300</v>
          </cell>
          <cell r="E778" t="str">
            <v>DI</v>
          </cell>
          <cell r="F778" t="str">
            <v>each</v>
          </cell>
          <cell r="G778">
            <v>133.77000000000001</v>
          </cell>
          <cell r="H778">
            <v>167</v>
          </cell>
        </row>
        <row r="779">
          <cell r="B779" t="str">
            <v>DI Rubber Gaskets350</v>
          </cell>
          <cell r="C779" t="str">
            <v>DI Rubber Gaskets</v>
          </cell>
          <cell r="D779">
            <v>350</v>
          </cell>
          <cell r="E779" t="str">
            <v>DI</v>
          </cell>
          <cell r="F779" t="str">
            <v>each</v>
          </cell>
          <cell r="G779">
            <v>168.73</v>
          </cell>
          <cell r="H779">
            <v>211</v>
          </cell>
        </row>
        <row r="780">
          <cell r="B780" t="str">
            <v>DI Rubber Gaskets400</v>
          </cell>
          <cell r="C780" t="str">
            <v>DI Rubber Gaskets</v>
          </cell>
          <cell r="D780">
            <v>400</v>
          </cell>
          <cell r="E780" t="str">
            <v>DI</v>
          </cell>
          <cell r="F780" t="str">
            <v>each</v>
          </cell>
          <cell r="G780">
            <v>184.16</v>
          </cell>
          <cell r="H780">
            <v>230</v>
          </cell>
        </row>
        <row r="781">
          <cell r="B781" t="str">
            <v>DI Rubber Gaskets450</v>
          </cell>
          <cell r="C781" t="str">
            <v>DI Rubber Gaskets</v>
          </cell>
          <cell r="D781">
            <v>450</v>
          </cell>
          <cell r="E781" t="str">
            <v>DI</v>
          </cell>
          <cell r="F781" t="str">
            <v>each</v>
          </cell>
          <cell r="G781">
            <v>198.6</v>
          </cell>
          <cell r="H781">
            <v>248</v>
          </cell>
        </row>
        <row r="782">
          <cell r="B782" t="str">
            <v>DI Rubber Gaskets500</v>
          </cell>
          <cell r="C782" t="str">
            <v>DI Rubber Gaskets</v>
          </cell>
          <cell r="D782">
            <v>500</v>
          </cell>
          <cell r="E782" t="str">
            <v>DI</v>
          </cell>
          <cell r="F782" t="str">
            <v>each</v>
          </cell>
          <cell r="G782">
            <v>299.44</v>
          </cell>
          <cell r="H782">
            <v>344</v>
          </cell>
        </row>
        <row r="783">
          <cell r="B783" t="str">
            <v>DI Rubber Gaskets600</v>
          </cell>
          <cell r="C783" t="str">
            <v>DI Rubber Gaskets</v>
          </cell>
          <cell r="D783">
            <v>600</v>
          </cell>
          <cell r="E783" t="str">
            <v>DI</v>
          </cell>
          <cell r="F783" t="str">
            <v>each</v>
          </cell>
          <cell r="G783">
            <v>353.89</v>
          </cell>
          <cell r="H783">
            <v>407</v>
          </cell>
        </row>
        <row r="784">
          <cell r="B784" t="str">
            <v>DI Rubber Gaskets700</v>
          </cell>
          <cell r="C784" t="str">
            <v>DI Rubber Gaskets</v>
          </cell>
          <cell r="D784">
            <v>700</v>
          </cell>
          <cell r="E784" t="str">
            <v>DI</v>
          </cell>
          <cell r="F784" t="str">
            <v>each</v>
          </cell>
          <cell r="G784">
            <v>470.43</v>
          </cell>
          <cell r="H784">
            <v>541</v>
          </cell>
        </row>
        <row r="785">
          <cell r="B785" t="str">
            <v>DI Rubber Gaskets750</v>
          </cell>
          <cell r="C785" t="str">
            <v>DI Rubber Gaskets</v>
          </cell>
          <cell r="D785">
            <v>750</v>
          </cell>
          <cell r="E785" t="str">
            <v>DI</v>
          </cell>
          <cell r="F785" t="str">
            <v>each</v>
          </cell>
          <cell r="G785">
            <v>522.67999999999995</v>
          </cell>
          <cell r="H785">
            <v>601</v>
          </cell>
        </row>
        <row r="786">
          <cell r="B786" t="str">
            <v>DI Rubber Gaskets800</v>
          </cell>
          <cell r="C786" t="str">
            <v>DI Rubber Gaskets</v>
          </cell>
          <cell r="D786">
            <v>800</v>
          </cell>
          <cell r="E786" t="str">
            <v>DI</v>
          </cell>
          <cell r="F786" t="str">
            <v>each</v>
          </cell>
          <cell r="G786">
            <v>626.82000000000005</v>
          </cell>
          <cell r="H786">
            <v>721</v>
          </cell>
        </row>
        <row r="787">
          <cell r="B787" t="str">
            <v>DI Rubber Gaskets900</v>
          </cell>
          <cell r="C787" t="str">
            <v>DI Rubber Gaskets</v>
          </cell>
          <cell r="D787">
            <v>900</v>
          </cell>
          <cell r="E787" t="str">
            <v>DI</v>
          </cell>
          <cell r="F787" t="str">
            <v>each</v>
          </cell>
          <cell r="G787">
            <v>756.78</v>
          </cell>
          <cell r="H787">
            <v>870</v>
          </cell>
        </row>
        <row r="788">
          <cell r="B788" t="str">
            <v>DI Rubber Gaskets1000</v>
          </cell>
          <cell r="C788" t="str">
            <v>DI Rubber Gaskets</v>
          </cell>
          <cell r="D788">
            <v>1000</v>
          </cell>
          <cell r="E788" t="str">
            <v>DI</v>
          </cell>
          <cell r="F788" t="str">
            <v>each</v>
          </cell>
          <cell r="G788">
            <v>827.57</v>
          </cell>
          <cell r="H788">
            <v>952</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cell r="D7" t="str">
            <v>Dia</v>
          </cell>
          <cell r="E7" t="str">
            <v>Class</v>
          </cell>
          <cell r="F7" t="str">
            <v>Weight of Pipe (kgs)M</v>
          </cell>
          <cell r="G7" t="str">
            <v>SSR Rate 2008-09</v>
          </cell>
          <cell r="H7" t="str">
            <v>Difference in rate as per price variation</v>
          </cell>
          <cell r="I7" t="str">
            <v>Rate as per price variation</v>
          </cell>
        </row>
        <row r="8">
          <cell r="C8" t="str">
            <v>a634</v>
          </cell>
          <cell r="D8">
            <v>63</v>
          </cell>
          <cell r="E8">
            <v>4</v>
          </cell>
          <cell r="F8">
            <v>0.49099999999999999</v>
          </cell>
          <cell r="G8">
            <v>59</v>
          </cell>
          <cell r="H8">
            <v>7.4239200000000007</v>
          </cell>
          <cell r="I8">
            <v>66.423919999999995</v>
          </cell>
        </row>
        <row r="9">
          <cell r="C9" t="str">
            <v>a754</v>
          </cell>
          <cell r="D9">
            <v>75</v>
          </cell>
          <cell r="E9">
            <v>4</v>
          </cell>
          <cell r="F9">
            <v>0.67100000000000004</v>
          </cell>
          <cell r="G9">
            <v>81</v>
          </cell>
          <cell r="H9">
            <v>10.145520000000001</v>
          </cell>
          <cell r="I9">
            <v>91.145520000000005</v>
          </cell>
        </row>
        <row r="10">
          <cell r="C10" t="str">
            <v>a904</v>
          </cell>
          <cell r="D10">
            <v>90</v>
          </cell>
          <cell r="E10">
            <v>4</v>
          </cell>
          <cell r="F10">
            <v>0.97099999999999997</v>
          </cell>
          <cell r="G10">
            <v>117</v>
          </cell>
          <cell r="H10">
            <v>14.681519999999999</v>
          </cell>
          <cell r="I10">
            <v>131.68152000000001</v>
          </cell>
        </row>
        <row r="11">
          <cell r="C11" t="str">
            <v>a1104</v>
          </cell>
          <cell r="D11">
            <v>110</v>
          </cell>
          <cell r="E11">
            <v>4</v>
          </cell>
          <cell r="F11">
            <v>1.4530000000000001</v>
          </cell>
          <cell r="G11">
            <v>175</v>
          </cell>
          <cell r="H11">
            <v>21.969360000000002</v>
          </cell>
          <cell r="I11">
            <v>196.96935999999999</v>
          </cell>
        </row>
        <row r="12">
          <cell r="C12" t="str">
            <v>a1254</v>
          </cell>
          <cell r="D12">
            <v>125</v>
          </cell>
          <cell r="E12">
            <v>4</v>
          </cell>
          <cell r="F12">
            <v>1.8640000000000001</v>
          </cell>
          <cell r="G12">
            <v>225</v>
          </cell>
          <cell r="H12">
            <v>28.183680000000006</v>
          </cell>
          <cell r="I12">
            <v>253.18368000000001</v>
          </cell>
        </row>
        <row r="13">
          <cell r="C13" t="str">
            <v>a1404</v>
          </cell>
          <cell r="D13">
            <v>140</v>
          </cell>
          <cell r="E13">
            <v>4</v>
          </cell>
          <cell r="F13">
            <v>2.3079999999999998</v>
          </cell>
          <cell r="G13">
            <v>279</v>
          </cell>
          <cell r="H13">
            <v>34.89696</v>
          </cell>
          <cell r="I13">
            <v>313.89695999999998</v>
          </cell>
        </row>
        <row r="14">
          <cell r="C14" t="str">
            <v>a1604</v>
          </cell>
          <cell r="D14">
            <v>160</v>
          </cell>
          <cell r="E14">
            <v>4</v>
          </cell>
          <cell r="F14">
            <v>3.024</v>
          </cell>
          <cell r="G14">
            <v>365</v>
          </cell>
          <cell r="H14">
            <v>45.722880000000004</v>
          </cell>
          <cell r="I14">
            <v>410.72288000000003</v>
          </cell>
        </row>
        <row r="15">
          <cell r="C15" t="str">
            <v>a1804</v>
          </cell>
          <cell r="D15">
            <v>180</v>
          </cell>
          <cell r="E15">
            <v>4</v>
          </cell>
          <cell r="F15">
            <v>3.8119999999999998</v>
          </cell>
          <cell r="G15">
            <v>460</v>
          </cell>
          <cell r="H15">
            <v>57.637440000000005</v>
          </cell>
          <cell r="I15">
            <v>517.63743999999997</v>
          </cell>
        </row>
        <row r="16">
          <cell r="C16" t="str">
            <v>a2004</v>
          </cell>
          <cell r="D16">
            <v>200</v>
          </cell>
          <cell r="E16">
            <v>4</v>
          </cell>
          <cell r="F16">
            <v>4.6630000000000003</v>
          </cell>
          <cell r="G16">
            <v>563</v>
          </cell>
          <cell r="H16">
            <v>70.504560000000012</v>
          </cell>
          <cell r="I16">
            <v>633.50455999999997</v>
          </cell>
        </row>
        <row r="17">
          <cell r="C17" t="str">
            <v>a2254</v>
          </cell>
          <cell r="D17">
            <v>225</v>
          </cell>
          <cell r="E17">
            <v>4</v>
          </cell>
          <cell r="F17">
            <v>5.9169999999999998</v>
          </cell>
          <cell r="G17">
            <v>736</v>
          </cell>
          <cell r="H17">
            <v>89.465040000000002</v>
          </cell>
          <cell r="I17">
            <v>825.46504000000004</v>
          </cell>
        </row>
        <row r="18">
          <cell r="C18" t="str">
            <v>a2504</v>
          </cell>
          <cell r="D18">
            <v>250</v>
          </cell>
          <cell r="E18">
            <v>4</v>
          </cell>
          <cell r="F18">
            <v>7.3209999999999997</v>
          </cell>
          <cell r="G18">
            <v>911</v>
          </cell>
          <cell r="H18">
            <v>110.69352000000001</v>
          </cell>
          <cell r="I18">
            <v>1021.69352</v>
          </cell>
        </row>
        <row r="19">
          <cell r="C19" t="str">
            <v>a2804</v>
          </cell>
          <cell r="D19">
            <v>280</v>
          </cell>
          <cell r="E19">
            <v>4</v>
          </cell>
          <cell r="F19">
            <v>9.1170000000000009</v>
          </cell>
          <cell r="G19">
            <v>1135</v>
          </cell>
          <cell r="H19">
            <v>137.84904</v>
          </cell>
          <cell r="I19">
            <v>1272.8490400000001</v>
          </cell>
        </row>
        <row r="20">
          <cell r="C20" t="str">
            <v>a3154</v>
          </cell>
          <cell r="D20">
            <v>315</v>
          </cell>
          <cell r="E20">
            <v>4</v>
          </cell>
          <cell r="F20">
            <v>11.598000000000001</v>
          </cell>
          <cell r="G20">
            <v>1443</v>
          </cell>
          <cell r="H20">
            <v>175.36176000000003</v>
          </cell>
          <cell r="I20">
            <v>1618.36176</v>
          </cell>
        </row>
        <row r="21">
          <cell r="C21" t="str">
            <v>a636</v>
          </cell>
          <cell r="D21">
            <v>63</v>
          </cell>
          <cell r="E21">
            <v>6</v>
          </cell>
          <cell r="F21">
            <v>0.68300000000000005</v>
          </cell>
          <cell r="G21">
            <v>83</v>
          </cell>
          <cell r="H21">
            <v>10.326960000000001</v>
          </cell>
          <cell r="I21">
            <v>93.32696</v>
          </cell>
        </row>
        <row r="22">
          <cell r="C22" t="str">
            <v>a756</v>
          </cell>
          <cell r="D22">
            <v>75</v>
          </cell>
          <cell r="E22">
            <v>6</v>
          </cell>
          <cell r="F22">
            <v>0.97</v>
          </cell>
          <cell r="G22">
            <v>117</v>
          </cell>
          <cell r="H22">
            <v>14.666399999999999</v>
          </cell>
          <cell r="I22">
            <v>131.66640000000001</v>
          </cell>
        </row>
        <row r="23">
          <cell r="C23" t="str">
            <v>a906</v>
          </cell>
          <cell r="D23">
            <v>90</v>
          </cell>
          <cell r="E23">
            <v>6</v>
          </cell>
          <cell r="F23">
            <v>1.3779999999999999</v>
          </cell>
          <cell r="G23">
            <v>166</v>
          </cell>
          <cell r="H23">
            <v>20.835359999999998</v>
          </cell>
          <cell r="I23">
            <v>186.83536000000001</v>
          </cell>
        </row>
        <row r="24">
          <cell r="C24" t="str">
            <v>a1106</v>
          </cell>
          <cell r="D24">
            <v>110</v>
          </cell>
          <cell r="E24">
            <v>6</v>
          </cell>
          <cell r="F24">
            <v>2.0670000000000002</v>
          </cell>
          <cell r="G24">
            <v>250</v>
          </cell>
          <cell r="H24">
            <v>31.253040000000006</v>
          </cell>
          <cell r="I24">
            <v>281.25304</v>
          </cell>
        </row>
        <row r="25">
          <cell r="C25" t="str">
            <v>a1256</v>
          </cell>
          <cell r="D25">
            <v>125</v>
          </cell>
          <cell r="E25">
            <v>6</v>
          </cell>
          <cell r="F25">
            <v>2.6459999999999999</v>
          </cell>
          <cell r="G25">
            <v>320</v>
          </cell>
          <cell r="H25">
            <v>40.007520000000007</v>
          </cell>
          <cell r="I25">
            <v>360.00752</v>
          </cell>
        </row>
        <row r="26">
          <cell r="C26" t="str">
            <v>a1406</v>
          </cell>
          <cell r="D26">
            <v>140</v>
          </cell>
          <cell r="E26">
            <v>6</v>
          </cell>
          <cell r="F26">
            <v>3.3140000000000001</v>
          </cell>
          <cell r="G26">
            <v>400</v>
          </cell>
          <cell r="H26">
            <v>50.107680000000002</v>
          </cell>
          <cell r="I26">
            <v>450.10768000000002</v>
          </cell>
        </row>
        <row r="27">
          <cell r="C27" t="str">
            <v>a1606</v>
          </cell>
          <cell r="D27">
            <v>160</v>
          </cell>
          <cell r="E27">
            <v>6</v>
          </cell>
          <cell r="F27">
            <v>4.3230000000000004</v>
          </cell>
          <cell r="G27">
            <v>522</v>
          </cell>
          <cell r="H27">
            <v>65.363759999999999</v>
          </cell>
          <cell r="I27">
            <v>587.36375999999996</v>
          </cell>
        </row>
        <row r="28">
          <cell r="C28" t="str">
            <v>a1806</v>
          </cell>
          <cell r="D28">
            <v>180</v>
          </cell>
          <cell r="E28">
            <v>6</v>
          </cell>
          <cell r="F28">
            <v>5.4420000000000002</v>
          </cell>
          <cell r="G28">
            <v>657</v>
          </cell>
          <cell r="H28">
            <v>82.28304</v>
          </cell>
          <cell r="I28">
            <v>739.28304000000003</v>
          </cell>
        </row>
        <row r="29">
          <cell r="C29" t="str">
            <v>a2006</v>
          </cell>
          <cell r="D29">
            <v>200</v>
          </cell>
          <cell r="E29">
            <v>6</v>
          </cell>
          <cell r="F29">
            <v>6.7409999999999997</v>
          </cell>
          <cell r="G29">
            <v>814</v>
          </cell>
          <cell r="H29">
            <v>101.92392000000001</v>
          </cell>
          <cell r="I29">
            <v>915.92391999999995</v>
          </cell>
        </row>
        <row r="30">
          <cell r="C30" t="str">
            <v>a2256</v>
          </cell>
          <cell r="D30">
            <v>225</v>
          </cell>
          <cell r="E30">
            <v>6</v>
          </cell>
          <cell r="F30">
            <v>8.4960000000000004</v>
          </cell>
          <cell r="G30">
            <v>1057</v>
          </cell>
          <cell r="H30">
            <v>128.45952000000003</v>
          </cell>
          <cell r="I30">
            <v>1185.4595200000001</v>
          </cell>
        </row>
        <row r="31">
          <cell r="C31" t="str">
            <v>a2506</v>
          </cell>
          <cell r="D31">
            <v>250</v>
          </cell>
          <cell r="E31">
            <v>6</v>
          </cell>
          <cell r="F31">
            <v>10.484999999999999</v>
          </cell>
          <cell r="G31">
            <v>1301</v>
          </cell>
          <cell r="H31">
            <v>158.53319999999999</v>
          </cell>
          <cell r="I31">
            <v>1459.5332000000001</v>
          </cell>
        </row>
        <row r="32">
          <cell r="C32" t="str">
            <v>a2806</v>
          </cell>
          <cell r="D32">
            <v>280</v>
          </cell>
          <cell r="E32">
            <v>6</v>
          </cell>
          <cell r="F32">
            <v>13.111000000000001</v>
          </cell>
          <cell r="G32">
            <v>1631</v>
          </cell>
          <cell r="H32">
            <v>198.23832000000002</v>
          </cell>
          <cell r="I32">
            <v>1829.2383199999999</v>
          </cell>
        </row>
        <row r="33">
          <cell r="C33" t="str">
            <v>a3156</v>
          </cell>
          <cell r="D33">
            <v>315</v>
          </cell>
          <cell r="E33">
            <v>6</v>
          </cell>
          <cell r="F33">
            <v>16.594000000000001</v>
          </cell>
          <cell r="G33">
            <v>2068</v>
          </cell>
          <cell r="H33">
            <v>250.90128000000007</v>
          </cell>
          <cell r="I33">
            <v>2318.90128</v>
          </cell>
        </row>
        <row r="34">
          <cell r="C34" t="str">
            <v>a638</v>
          </cell>
          <cell r="D34">
            <v>63</v>
          </cell>
          <cell r="E34">
            <v>8</v>
          </cell>
          <cell r="F34">
            <v>0.86799999999999999</v>
          </cell>
          <cell r="G34">
            <v>105</v>
          </cell>
          <cell r="H34">
            <v>13.12416</v>
          </cell>
          <cell r="I34">
            <v>118.12416</v>
          </cell>
        </row>
        <row r="35">
          <cell r="C35" t="str">
            <v>a758</v>
          </cell>
          <cell r="D35">
            <v>75</v>
          </cell>
          <cell r="E35">
            <v>8</v>
          </cell>
          <cell r="F35">
            <v>1.228</v>
          </cell>
          <cell r="G35">
            <v>148</v>
          </cell>
          <cell r="H35">
            <v>18.567360000000001</v>
          </cell>
          <cell r="I35">
            <v>166.56736000000001</v>
          </cell>
        </row>
        <row r="36">
          <cell r="C36" t="str">
            <v>a908</v>
          </cell>
          <cell r="D36">
            <v>90</v>
          </cell>
          <cell r="E36">
            <v>8</v>
          </cell>
          <cell r="F36">
            <v>1.756</v>
          </cell>
          <cell r="G36">
            <v>212</v>
          </cell>
          <cell r="H36">
            <v>26.550720000000002</v>
          </cell>
          <cell r="I36">
            <v>238.55072000000001</v>
          </cell>
        </row>
        <row r="37">
          <cell r="C37" t="str">
            <v>a1108</v>
          </cell>
          <cell r="D37">
            <v>110</v>
          </cell>
          <cell r="E37">
            <v>8</v>
          </cell>
          <cell r="F37">
            <v>2.6269999999999998</v>
          </cell>
          <cell r="G37">
            <v>317</v>
          </cell>
          <cell r="H37">
            <v>39.720240000000004</v>
          </cell>
          <cell r="I37">
            <v>356.72023999999999</v>
          </cell>
        </row>
        <row r="38">
          <cell r="C38" t="str">
            <v>a1258</v>
          </cell>
          <cell r="D38">
            <v>125</v>
          </cell>
          <cell r="E38">
            <v>8</v>
          </cell>
          <cell r="F38">
            <v>3.379</v>
          </cell>
          <cell r="G38">
            <v>408</v>
          </cell>
          <cell r="H38">
            <v>51.090480000000007</v>
          </cell>
          <cell r="I38">
            <v>459.09048000000001</v>
          </cell>
        </row>
        <row r="39">
          <cell r="C39" t="str">
            <v>a1408</v>
          </cell>
          <cell r="D39">
            <v>140</v>
          </cell>
          <cell r="E39">
            <v>8</v>
          </cell>
          <cell r="F39">
            <v>4.2249999999999996</v>
          </cell>
          <cell r="G39">
            <v>510</v>
          </cell>
          <cell r="H39">
            <v>63.882000000000005</v>
          </cell>
          <cell r="I39">
            <v>573.88200000000006</v>
          </cell>
        </row>
        <row r="40">
          <cell r="C40" t="str">
            <v>a1608</v>
          </cell>
          <cell r="D40">
            <v>160</v>
          </cell>
          <cell r="E40">
            <v>8</v>
          </cell>
          <cell r="F40">
            <v>5.5069999999999997</v>
          </cell>
          <cell r="G40">
            <v>665</v>
          </cell>
          <cell r="H40">
            <v>83.265839999999997</v>
          </cell>
          <cell r="I40">
            <v>748.26584000000003</v>
          </cell>
        </row>
        <row r="41">
          <cell r="C41" t="str">
            <v>a1808</v>
          </cell>
          <cell r="D41">
            <v>180</v>
          </cell>
          <cell r="E41">
            <v>8</v>
          </cell>
          <cell r="F41">
            <v>6.9809999999999999</v>
          </cell>
          <cell r="G41">
            <v>843</v>
          </cell>
          <cell r="H41">
            <v>105.55272000000001</v>
          </cell>
          <cell r="I41">
            <v>948.55272000000002</v>
          </cell>
        </row>
        <row r="42">
          <cell r="C42" t="str">
            <v>a2008</v>
          </cell>
          <cell r="D42">
            <v>200</v>
          </cell>
          <cell r="E42">
            <v>8</v>
          </cell>
          <cell r="F42">
            <v>8.6050000000000004</v>
          </cell>
          <cell r="G42">
            <v>1039</v>
          </cell>
          <cell r="H42">
            <v>130.10760000000002</v>
          </cell>
          <cell r="I42">
            <v>1169.1076</v>
          </cell>
        </row>
        <row r="43">
          <cell r="C43" t="str">
            <v>a2258</v>
          </cell>
          <cell r="D43">
            <v>225</v>
          </cell>
          <cell r="E43">
            <v>8</v>
          </cell>
          <cell r="F43">
            <v>10.852</v>
          </cell>
          <cell r="G43">
            <v>1350</v>
          </cell>
          <cell r="H43">
            <v>164.08224000000001</v>
          </cell>
          <cell r="I43">
            <v>1514.08224</v>
          </cell>
        </row>
        <row r="44">
          <cell r="C44" t="str">
            <v>a2508</v>
          </cell>
          <cell r="D44">
            <v>250</v>
          </cell>
          <cell r="E44">
            <v>8</v>
          </cell>
          <cell r="F44">
            <v>13.420999999999999</v>
          </cell>
          <cell r="G44">
            <v>1670</v>
          </cell>
          <cell r="H44">
            <v>202.92552000000001</v>
          </cell>
          <cell r="I44">
            <v>1872.92552</v>
          </cell>
        </row>
        <row r="45">
          <cell r="C45" t="str">
            <v>a2808</v>
          </cell>
          <cell r="D45">
            <v>280</v>
          </cell>
          <cell r="E45">
            <v>8</v>
          </cell>
          <cell r="F45">
            <v>16.795000000000002</v>
          </cell>
          <cell r="G45">
            <v>2090</v>
          </cell>
          <cell r="H45">
            <v>253.94040000000007</v>
          </cell>
          <cell r="I45">
            <v>2343.9404</v>
          </cell>
        </row>
        <row r="46">
          <cell r="C46" t="str">
            <v>a3158</v>
          </cell>
          <cell r="D46">
            <v>315</v>
          </cell>
          <cell r="E46">
            <v>8</v>
          </cell>
          <cell r="F46">
            <v>21.260999999999999</v>
          </cell>
          <cell r="G46">
            <v>2646</v>
          </cell>
          <cell r="H46">
            <v>321.46632</v>
          </cell>
          <cell r="I46">
            <v>2967.46632</v>
          </cell>
        </row>
        <row r="47">
          <cell r="C47" t="str">
            <v>a6310</v>
          </cell>
          <cell r="D47">
            <v>63</v>
          </cell>
          <cell r="E47">
            <v>10</v>
          </cell>
          <cell r="F47">
            <v>1.044</v>
          </cell>
          <cell r="G47">
            <v>126</v>
          </cell>
          <cell r="H47">
            <v>15.785280000000002</v>
          </cell>
          <cell r="I47">
            <v>141.78528</v>
          </cell>
        </row>
        <row r="48">
          <cell r="C48" t="str">
            <v>a7510</v>
          </cell>
          <cell r="D48">
            <v>75</v>
          </cell>
          <cell r="E48">
            <v>10</v>
          </cell>
          <cell r="F48">
            <v>1.474</v>
          </cell>
          <cell r="G48">
            <v>178</v>
          </cell>
          <cell r="H48">
            <v>22.28688</v>
          </cell>
          <cell r="I48">
            <v>200.28688</v>
          </cell>
        </row>
        <row r="49">
          <cell r="C49" t="str">
            <v>a9010</v>
          </cell>
          <cell r="D49">
            <v>90</v>
          </cell>
          <cell r="E49">
            <v>10</v>
          </cell>
          <cell r="F49">
            <v>2.1080000000000001</v>
          </cell>
          <cell r="G49">
            <v>255</v>
          </cell>
          <cell r="H49">
            <v>31.872960000000003</v>
          </cell>
          <cell r="I49">
            <v>286.87295999999998</v>
          </cell>
        </row>
        <row r="50">
          <cell r="C50" t="str">
            <v>a11010</v>
          </cell>
          <cell r="D50">
            <v>110</v>
          </cell>
          <cell r="E50">
            <v>10</v>
          </cell>
          <cell r="F50">
            <v>3.1240000000000001</v>
          </cell>
          <cell r="G50">
            <v>377</v>
          </cell>
          <cell r="H50">
            <v>47.234880000000004</v>
          </cell>
          <cell r="I50">
            <v>424.23487999999998</v>
          </cell>
        </row>
        <row r="51">
          <cell r="C51" t="str">
            <v>a12510</v>
          </cell>
          <cell r="D51">
            <v>125</v>
          </cell>
          <cell r="E51">
            <v>10</v>
          </cell>
          <cell r="F51">
            <v>4.0510000000000002</v>
          </cell>
          <cell r="G51">
            <v>489</v>
          </cell>
          <cell r="H51">
            <v>61.251120000000007</v>
          </cell>
          <cell r="I51">
            <v>550.25112000000001</v>
          </cell>
        </row>
        <row r="52">
          <cell r="C52" t="str">
            <v>a14010</v>
          </cell>
          <cell r="D52">
            <v>140</v>
          </cell>
          <cell r="E52">
            <v>10</v>
          </cell>
          <cell r="F52">
            <v>5.08</v>
          </cell>
          <cell r="G52">
            <v>614</v>
          </cell>
          <cell r="H52">
            <v>76.809600000000003</v>
          </cell>
          <cell r="I52">
            <v>690.80960000000005</v>
          </cell>
        </row>
        <row r="53">
          <cell r="C53" t="str">
            <v>a16010</v>
          </cell>
          <cell r="D53">
            <v>160</v>
          </cell>
          <cell r="E53">
            <v>10</v>
          </cell>
          <cell r="F53">
            <v>6.6219999999999999</v>
          </cell>
          <cell r="G53">
            <v>800</v>
          </cell>
          <cell r="H53">
            <v>100.12464</v>
          </cell>
          <cell r="I53">
            <v>900.12464</v>
          </cell>
        </row>
        <row r="54">
          <cell r="C54" t="str">
            <v>a18010</v>
          </cell>
          <cell r="D54">
            <v>180</v>
          </cell>
          <cell r="E54">
            <v>10</v>
          </cell>
          <cell r="F54">
            <v>8.3680000000000003</v>
          </cell>
          <cell r="G54">
            <v>1011</v>
          </cell>
          <cell r="H54">
            <v>126.52416000000001</v>
          </cell>
          <cell r="I54">
            <v>1137.5241599999999</v>
          </cell>
        </row>
        <row r="55">
          <cell r="C55" t="str">
            <v>a20010</v>
          </cell>
          <cell r="D55">
            <v>200</v>
          </cell>
          <cell r="E55">
            <v>10</v>
          </cell>
          <cell r="F55">
            <v>10.317</v>
          </cell>
          <cell r="G55">
            <v>1246</v>
          </cell>
          <cell r="H55">
            <v>155.99304000000001</v>
          </cell>
          <cell r="I55">
            <v>1401.9930400000001</v>
          </cell>
        </row>
        <row r="56">
          <cell r="C56" t="str">
            <v>a22510</v>
          </cell>
          <cell r="D56">
            <v>225</v>
          </cell>
          <cell r="E56">
            <v>10</v>
          </cell>
          <cell r="F56">
            <v>13.054</v>
          </cell>
          <cell r="G56">
            <v>1624</v>
          </cell>
          <cell r="H56">
            <v>197.37648000000002</v>
          </cell>
          <cell r="I56">
            <v>1821.3764799999999</v>
          </cell>
        </row>
        <row r="57">
          <cell r="C57" t="str">
            <v>a25010</v>
          </cell>
          <cell r="D57">
            <v>250</v>
          </cell>
          <cell r="E57">
            <v>10</v>
          </cell>
          <cell r="F57">
            <v>16.113</v>
          </cell>
          <cell r="G57">
            <v>2005</v>
          </cell>
          <cell r="H57">
            <v>243.62855999999999</v>
          </cell>
          <cell r="I57">
            <v>2248.6285600000001</v>
          </cell>
        </row>
        <row r="58">
          <cell r="C58" t="str">
            <v>a28010</v>
          </cell>
          <cell r="D58">
            <v>280</v>
          </cell>
          <cell r="E58">
            <v>10</v>
          </cell>
          <cell r="F58">
            <v>20.117999999999999</v>
          </cell>
          <cell r="G58">
            <v>2512</v>
          </cell>
          <cell r="H58">
            <v>304.18416000000002</v>
          </cell>
          <cell r="I58">
            <v>2816.1841599999998</v>
          </cell>
        </row>
        <row r="59">
          <cell r="C59" t="str">
            <v>a31510</v>
          </cell>
          <cell r="D59">
            <v>315</v>
          </cell>
          <cell r="E59">
            <v>10</v>
          </cell>
          <cell r="F59">
            <v>25.541</v>
          </cell>
          <cell r="G59">
            <v>3178</v>
          </cell>
          <cell r="H59">
            <v>386.17992000000004</v>
          </cell>
          <cell r="I59">
            <v>3564.17992</v>
          </cell>
        </row>
      </sheetData>
      <sheetData sheetId="32" refreshError="1"/>
      <sheetData sheetId="33" refreshError="1"/>
      <sheetData sheetId="34">
        <row r="1">
          <cell r="B1" t="str">
            <v>Id</v>
          </cell>
          <cell r="C1" t="str">
            <v>Dia</v>
          </cell>
          <cell r="D1" t="str">
            <v>Class</v>
          </cell>
          <cell r="E1" t="str">
            <v>Weight of Pipe (Kgs/mtr)</v>
          </cell>
          <cell r="F1" t="str">
            <v>SSR Rate 08-09</v>
          </cell>
        </row>
        <row r="2">
          <cell r="B2" t="str">
            <v>a11010</v>
          </cell>
          <cell r="C2">
            <v>110</v>
          </cell>
          <cell r="D2">
            <v>10</v>
          </cell>
          <cell r="E2">
            <v>3.1240000000000001</v>
          </cell>
          <cell r="F2">
            <v>377</v>
          </cell>
        </row>
        <row r="3">
          <cell r="B3" t="str">
            <v>a1104</v>
          </cell>
          <cell r="C3">
            <v>110</v>
          </cell>
          <cell r="D3">
            <v>4</v>
          </cell>
          <cell r="E3">
            <v>1.4530000000000001</v>
          </cell>
          <cell r="F3">
            <v>175</v>
          </cell>
        </row>
        <row r="4">
          <cell r="B4" t="str">
            <v>a1106</v>
          </cell>
          <cell r="C4">
            <v>110</v>
          </cell>
          <cell r="D4">
            <v>6</v>
          </cell>
          <cell r="E4">
            <v>2.0670000000000002</v>
          </cell>
          <cell r="F4">
            <v>250</v>
          </cell>
        </row>
        <row r="5">
          <cell r="B5" t="str">
            <v>a1108</v>
          </cell>
          <cell r="C5">
            <v>110</v>
          </cell>
          <cell r="D5">
            <v>8</v>
          </cell>
          <cell r="E5">
            <v>2.6269999999999998</v>
          </cell>
          <cell r="F5">
            <v>317</v>
          </cell>
        </row>
        <row r="6">
          <cell r="B6" t="str">
            <v>a12510</v>
          </cell>
          <cell r="C6">
            <v>125</v>
          </cell>
          <cell r="D6">
            <v>10</v>
          </cell>
          <cell r="E6">
            <v>4.0510000000000002</v>
          </cell>
          <cell r="F6">
            <v>489</v>
          </cell>
        </row>
        <row r="7">
          <cell r="B7" t="str">
            <v>a1254</v>
          </cell>
          <cell r="C7">
            <v>125</v>
          </cell>
          <cell r="D7">
            <v>4</v>
          </cell>
          <cell r="E7">
            <v>1.8640000000000001</v>
          </cell>
          <cell r="F7">
            <v>225</v>
          </cell>
        </row>
        <row r="8">
          <cell r="B8" t="str">
            <v>a1256</v>
          </cell>
          <cell r="C8">
            <v>125</v>
          </cell>
          <cell r="D8">
            <v>6</v>
          </cell>
          <cell r="E8">
            <v>2.6459999999999999</v>
          </cell>
          <cell r="F8">
            <v>320</v>
          </cell>
        </row>
        <row r="9">
          <cell r="B9" t="str">
            <v>a1258</v>
          </cell>
          <cell r="C9">
            <v>125</v>
          </cell>
          <cell r="D9">
            <v>8</v>
          </cell>
          <cell r="E9">
            <v>3.379</v>
          </cell>
          <cell r="F9">
            <v>408</v>
          </cell>
        </row>
        <row r="10">
          <cell r="B10" t="str">
            <v>a14010</v>
          </cell>
          <cell r="C10">
            <v>140</v>
          </cell>
          <cell r="D10">
            <v>10</v>
          </cell>
          <cell r="E10">
            <v>5.08</v>
          </cell>
          <cell r="F10">
            <v>614</v>
          </cell>
        </row>
        <row r="11">
          <cell r="B11" t="str">
            <v>a1404</v>
          </cell>
          <cell r="C11">
            <v>140</v>
          </cell>
          <cell r="D11">
            <v>4</v>
          </cell>
          <cell r="E11">
            <v>2.3079999999999998</v>
          </cell>
          <cell r="F11">
            <v>279</v>
          </cell>
        </row>
        <row r="12">
          <cell r="B12" t="str">
            <v>a1406</v>
          </cell>
          <cell r="C12">
            <v>140</v>
          </cell>
          <cell r="D12">
            <v>6</v>
          </cell>
          <cell r="E12">
            <v>3.3140000000000001</v>
          </cell>
          <cell r="F12">
            <v>400</v>
          </cell>
        </row>
        <row r="13">
          <cell r="B13" t="str">
            <v>a1408</v>
          </cell>
          <cell r="C13">
            <v>140</v>
          </cell>
          <cell r="D13">
            <v>8</v>
          </cell>
          <cell r="E13">
            <v>4.2249999999999996</v>
          </cell>
          <cell r="F13">
            <v>510</v>
          </cell>
        </row>
        <row r="14">
          <cell r="B14" t="str">
            <v>a16010</v>
          </cell>
          <cell r="C14">
            <v>160</v>
          </cell>
          <cell r="D14">
            <v>10</v>
          </cell>
          <cell r="E14">
            <v>6.6219999999999999</v>
          </cell>
          <cell r="F14">
            <v>800</v>
          </cell>
        </row>
        <row r="15">
          <cell r="B15" t="str">
            <v>a1604</v>
          </cell>
          <cell r="C15">
            <v>160</v>
          </cell>
          <cell r="D15">
            <v>4</v>
          </cell>
          <cell r="E15">
            <v>3.024</v>
          </cell>
          <cell r="F15">
            <v>365</v>
          </cell>
        </row>
        <row r="16">
          <cell r="B16" t="str">
            <v>a1606</v>
          </cell>
          <cell r="C16">
            <v>160</v>
          </cell>
          <cell r="D16">
            <v>6</v>
          </cell>
          <cell r="E16">
            <v>4.3230000000000004</v>
          </cell>
          <cell r="F16">
            <v>522</v>
          </cell>
        </row>
        <row r="17">
          <cell r="B17" t="str">
            <v>a1608</v>
          </cell>
          <cell r="C17">
            <v>160</v>
          </cell>
          <cell r="D17">
            <v>8</v>
          </cell>
          <cell r="E17">
            <v>5.5069999999999997</v>
          </cell>
          <cell r="F17">
            <v>665</v>
          </cell>
        </row>
        <row r="18">
          <cell r="B18" t="str">
            <v>a18010</v>
          </cell>
          <cell r="C18">
            <v>180</v>
          </cell>
          <cell r="D18">
            <v>10</v>
          </cell>
          <cell r="E18">
            <v>8.3680000000000003</v>
          </cell>
          <cell r="F18">
            <v>1011</v>
          </cell>
        </row>
        <row r="19">
          <cell r="B19" t="str">
            <v>a1804</v>
          </cell>
          <cell r="C19">
            <v>180</v>
          </cell>
          <cell r="D19">
            <v>4</v>
          </cell>
          <cell r="E19">
            <v>3.8119999999999998</v>
          </cell>
          <cell r="F19">
            <v>460</v>
          </cell>
        </row>
        <row r="20">
          <cell r="B20" t="str">
            <v>a1806</v>
          </cell>
          <cell r="C20">
            <v>180</v>
          </cell>
          <cell r="D20">
            <v>6</v>
          </cell>
          <cell r="E20">
            <v>5.4420000000000002</v>
          </cell>
          <cell r="F20">
            <v>657</v>
          </cell>
        </row>
        <row r="21">
          <cell r="B21" t="str">
            <v>a1808</v>
          </cell>
          <cell r="C21">
            <v>180</v>
          </cell>
          <cell r="D21">
            <v>8</v>
          </cell>
          <cell r="E21">
            <v>6.9809999999999999</v>
          </cell>
          <cell r="F21">
            <v>843</v>
          </cell>
        </row>
        <row r="22">
          <cell r="B22" t="str">
            <v>a20010</v>
          </cell>
          <cell r="C22">
            <v>200</v>
          </cell>
          <cell r="D22">
            <v>10</v>
          </cell>
          <cell r="E22">
            <v>10.317</v>
          </cell>
          <cell r="F22">
            <v>1246</v>
          </cell>
        </row>
        <row r="23">
          <cell r="B23" t="str">
            <v>a2004</v>
          </cell>
          <cell r="C23">
            <v>200</v>
          </cell>
          <cell r="D23">
            <v>4</v>
          </cell>
          <cell r="E23">
            <v>4.6630000000000003</v>
          </cell>
          <cell r="F23">
            <v>563</v>
          </cell>
        </row>
        <row r="24">
          <cell r="B24" t="str">
            <v>a2006</v>
          </cell>
          <cell r="C24">
            <v>200</v>
          </cell>
          <cell r="D24">
            <v>6</v>
          </cell>
          <cell r="E24">
            <v>6.7409999999999997</v>
          </cell>
          <cell r="F24">
            <v>814</v>
          </cell>
        </row>
        <row r="25">
          <cell r="B25" t="str">
            <v>a2008</v>
          </cell>
          <cell r="C25">
            <v>200</v>
          </cell>
          <cell r="D25">
            <v>8</v>
          </cell>
          <cell r="E25">
            <v>8.6050000000000004</v>
          </cell>
          <cell r="F25">
            <v>1039</v>
          </cell>
        </row>
        <row r="26">
          <cell r="B26" t="str">
            <v>a22510</v>
          </cell>
          <cell r="C26">
            <v>225</v>
          </cell>
          <cell r="D26">
            <v>10</v>
          </cell>
          <cell r="E26">
            <v>13.054</v>
          </cell>
          <cell r="F26">
            <v>1624</v>
          </cell>
        </row>
        <row r="27">
          <cell r="B27" t="str">
            <v>a2254</v>
          </cell>
          <cell r="C27">
            <v>225</v>
          </cell>
          <cell r="D27">
            <v>4</v>
          </cell>
          <cell r="E27">
            <v>5.9169999999999998</v>
          </cell>
          <cell r="F27">
            <v>736</v>
          </cell>
        </row>
        <row r="28">
          <cell r="B28" t="str">
            <v>a2256</v>
          </cell>
          <cell r="C28">
            <v>225</v>
          </cell>
          <cell r="D28">
            <v>6</v>
          </cell>
          <cell r="E28">
            <v>8.4960000000000004</v>
          </cell>
          <cell r="F28">
            <v>1057</v>
          </cell>
        </row>
        <row r="29">
          <cell r="B29" t="str">
            <v>a2258</v>
          </cell>
          <cell r="C29">
            <v>225</v>
          </cell>
          <cell r="D29">
            <v>8</v>
          </cell>
          <cell r="E29">
            <v>10.852</v>
          </cell>
          <cell r="F29">
            <v>1350</v>
          </cell>
        </row>
        <row r="30">
          <cell r="B30" t="str">
            <v>a25010</v>
          </cell>
          <cell r="C30">
            <v>250</v>
          </cell>
          <cell r="D30">
            <v>10</v>
          </cell>
          <cell r="E30">
            <v>16.113</v>
          </cell>
          <cell r="F30">
            <v>2005</v>
          </cell>
        </row>
        <row r="31">
          <cell r="B31" t="str">
            <v>a2504</v>
          </cell>
          <cell r="C31">
            <v>250</v>
          </cell>
          <cell r="D31">
            <v>4</v>
          </cell>
          <cell r="E31">
            <v>7.3209999999999997</v>
          </cell>
          <cell r="F31">
            <v>911</v>
          </cell>
        </row>
        <row r="32">
          <cell r="B32" t="str">
            <v>a2506</v>
          </cell>
          <cell r="C32">
            <v>250</v>
          </cell>
          <cell r="D32">
            <v>6</v>
          </cell>
          <cell r="E32">
            <v>10.484999999999999</v>
          </cell>
          <cell r="F32">
            <v>1301</v>
          </cell>
        </row>
        <row r="33">
          <cell r="B33" t="str">
            <v>a2508</v>
          </cell>
          <cell r="C33">
            <v>250</v>
          </cell>
          <cell r="D33">
            <v>8</v>
          </cell>
          <cell r="E33">
            <v>13.420999999999999</v>
          </cell>
          <cell r="F33">
            <v>1670</v>
          </cell>
        </row>
        <row r="34">
          <cell r="B34" t="str">
            <v>a28010</v>
          </cell>
          <cell r="C34">
            <v>280</v>
          </cell>
          <cell r="D34">
            <v>10</v>
          </cell>
          <cell r="E34">
            <v>20.117999999999999</v>
          </cell>
          <cell r="F34">
            <v>2512</v>
          </cell>
        </row>
        <row r="35">
          <cell r="B35" t="str">
            <v>a2804</v>
          </cell>
          <cell r="C35">
            <v>280</v>
          </cell>
          <cell r="D35">
            <v>4</v>
          </cell>
          <cell r="E35">
            <v>9.1170000000000009</v>
          </cell>
          <cell r="F35">
            <v>1135</v>
          </cell>
        </row>
        <row r="36">
          <cell r="B36" t="str">
            <v>a2806</v>
          </cell>
          <cell r="C36">
            <v>280</v>
          </cell>
          <cell r="D36">
            <v>6</v>
          </cell>
          <cell r="E36">
            <v>13.111000000000001</v>
          </cell>
          <cell r="F36">
            <v>1631</v>
          </cell>
        </row>
        <row r="37">
          <cell r="B37" t="str">
            <v>a2808</v>
          </cell>
          <cell r="C37">
            <v>280</v>
          </cell>
          <cell r="D37">
            <v>8</v>
          </cell>
          <cell r="E37">
            <v>16.795000000000002</v>
          </cell>
          <cell r="F37">
            <v>2090</v>
          </cell>
        </row>
        <row r="38">
          <cell r="B38" t="str">
            <v>a31510</v>
          </cell>
          <cell r="C38">
            <v>315</v>
          </cell>
          <cell r="D38">
            <v>10</v>
          </cell>
          <cell r="E38">
            <v>25.541</v>
          </cell>
          <cell r="F38">
            <v>3178</v>
          </cell>
        </row>
        <row r="39">
          <cell r="B39" t="str">
            <v>a3154</v>
          </cell>
          <cell r="C39">
            <v>315</v>
          </cell>
          <cell r="D39">
            <v>4</v>
          </cell>
          <cell r="E39">
            <v>11.598000000000001</v>
          </cell>
          <cell r="F39">
            <v>1443</v>
          </cell>
        </row>
        <row r="40">
          <cell r="B40" t="str">
            <v>a3156</v>
          </cell>
          <cell r="C40">
            <v>315</v>
          </cell>
          <cell r="D40">
            <v>6</v>
          </cell>
          <cell r="E40">
            <v>16.594000000000001</v>
          </cell>
          <cell r="F40">
            <v>2068</v>
          </cell>
        </row>
        <row r="41">
          <cell r="B41" t="str">
            <v>a3158</v>
          </cell>
          <cell r="C41">
            <v>315</v>
          </cell>
          <cell r="D41">
            <v>8</v>
          </cell>
          <cell r="E41">
            <v>21.260999999999999</v>
          </cell>
          <cell r="F41">
            <v>2646</v>
          </cell>
        </row>
        <row r="42">
          <cell r="B42" t="str">
            <v>a6310</v>
          </cell>
          <cell r="C42">
            <v>63</v>
          </cell>
          <cell r="D42">
            <v>10</v>
          </cell>
          <cell r="E42">
            <v>1.044</v>
          </cell>
          <cell r="F42">
            <v>126</v>
          </cell>
        </row>
        <row r="43">
          <cell r="B43" t="str">
            <v>a634</v>
          </cell>
          <cell r="C43">
            <v>63</v>
          </cell>
          <cell r="D43">
            <v>4</v>
          </cell>
          <cell r="E43">
            <v>0.49099999999999999</v>
          </cell>
          <cell r="F43">
            <v>59</v>
          </cell>
        </row>
        <row r="44">
          <cell r="B44" t="str">
            <v>a636</v>
          </cell>
          <cell r="C44">
            <v>63</v>
          </cell>
          <cell r="D44">
            <v>6</v>
          </cell>
          <cell r="E44">
            <v>0.68300000000000005</v>
          </cell>
          <cell r="F44">
            <v>83</v>
          </cell>
        </row>
        <row r="45">
          <cell r="B45" t="str">
            <v>a638</v>
          </cell>
          <cell r="C45">
            <v>63</v>
          </cell>
          <cell r="D45">
            <v>8</v>
          </cell>
          <cell r="E45">
            <v>0.86799999999999999</v>
          </cell>
          <cell r="F45">
            <v>105</v>
          </cell>
        </row>
        <row r="46">
          <cell r="B46" t="str">
            <v>a7510</v>
          </cell>
          <cell r="C46">
            <v>75</v>
          </cell>
          <cell r="D46">
            <v>10</v>
          </cell>
          <cell r="E46">
            <v>1.474</v>
          </cell>
          <cell r="F46">
            <v>178</v>
          </cell>
        </row>
        <row r="47">
          <cell r="B47" t="str">
            <v>a754</v>
          </cell>
          <cell r="C47">
            <v>75</v>
          </cell>
          <cell r="D47">
            <v>4</v>
          </cell>
          <cell r="E47">
            <v>0.67100000000000004</v>
          </cell>
          <cell r="F47">
            <v>81</v>
          </cell>
        </row>
        <row r="48">
          <cell r="B48" t="str">
            <v>a756</v>
          </cell>
          <cell r="C48">
            <v>75</v>
          </cell>
          <cell r="D48">
            <v>6</v>
          </cell>
          <cell r="E48">
            <v>0.97</v>
          </cell>
          <cell r="F48">
            <v>117</v>
          </cell>
        </row>
        <row r="49">
          <cell r="B49" t="str">
            <v>a758</v>
          </cell>
          <cell r="C49">
            <v>75</v>
          </cell>
          <cell r="D49">
            <v>8</v>
          </cell>
          <cell r="E49">
            <v>1.228</v>
          </cell>
          <cell r="F49">
            <v>148</v>
          </cell>
        </row>
        <row r="50">
          <cell r="B50" t="str">
            <v>a9010</v>
          </cell>
          <cell r="C50">
            <v>90</v>
          </cell>
          <cell r="D50">
            <v>10</v>
          </cell>
          <cell r="E50">
            <v>2.1080000000000001</v>
          </cell>
          <cell r="F50">
            <v>255</v>
          </cell>
        </row>
        <row r="51">
          <cell r="B51" t="str">
            <v>a904</v>
          </cell>
          <cell r="C51">
            <v>90</v>
          </cell>
          <cell r="D51">
            <v>4</v>
          </cell>
          <cell r="E51">
            <v>0.97099999999999997</v>
          </cell>
          <cell r="F51">
            <v>117</v>
          </cell>
        </row>
        <row r="52">
          <cell r="B52" t="str">
            <v>a906</v>
          </cell>
          <cell r="C52">
            <v>90</v>
          </cell>
          <cell r="D52">
            <v>6</v>
          </cell>
          <cell r="E52">
            <v>1.3779999999999999</v>
          </cell>
          <cell r="F52">
            <v>166</v>
          </cell>
        </row>
        <row r="53">
          <cell r="B53" t="str">
            <v>a908</v>
          </cell>
          <cell r="C53">
            <v>90</v>
          </cell>
          <cell r="D53">
            <v>8</v>
          </cell>
          <cell r="E53">
            <v>1.756</v>
          </cell>
          <cell r="F53">
            <v>212</v>
          </cell>
        </row>
      </sheetData>
      <sheetData sheetId="35">
        <row r="7">
          <cell r="C7" t="str">
            <v>Code</v>
          </cell>
          <cell r="D7" t="str">
            <v>Dia</v>
          </cell>
          <cell r="E7" t="str">
            <v>Class</v>
          </cell>
          <cell r="F7" t="str">
            <v>Weight of Pipe (kgs/mt)</v>
          </cell>
          <cell r="G7" t="str">
            <v>SSR  Rate - P1</v>
          </cell>
          <cell r="H7" t="str">
            <v>Difference in rate as per price variation</v>
          </cell>
          <cell r="I7" t="str">
            <v>Rate as per Price Variation</v>
          </cell>
        </row>
        <row r="8">
          <cell r="C8" t="str">
            <v>a634</v>
          </cell>
          <cell r="D8">
            <v>63</v>
          </cell>
          <cell r="E8">
            <v>4</v>
          </cell>
          <cell r="F8">
            <v>0.46800000000000003</v>
          </cell>
          <cell r="G8">
            <v>33.5</v>
          </cell>
          <cell r="H8">
            <v>4.8981581999999992</v>
          </cell>
          <cell r="I8">
            <v>38.398158199999997</v>
          </cell>
        </row>
        <row r="9">
          <cell r="C9" t="str">
            <v>a754</v>
          </cell>
          <cell r="D9">
            <v>75</v>
          </cell>
          <cell r="E9">
            <v>4</v>
          </cell>
          <cell r="F9">
            <v>0.65500000000000003</v>
          </cell>
          <cell r="G9">
            <v>47.8</v>
          </cell>
          <cell r="H9">
            <v>6.8553282499999995</v>
          </cell>
          <cell r="I9">
            <v>54.655328249999997</v>
          </cell>
        </row>
        <row r="10">
          <cell r="C10" t="str">
            <v>a904</v>
          </cell>
          <cell r="D10">
            <v>90</v>
          </cell>
          <cell r="E10">
            <v>4</v>
          </cell>
          <cell r="F10">
            <v>0.92400000000000004</v>
          </cell>
          <cell r="G10">
            <v>67.400000000000006</v>
          </cell>
          <cell r="H10">
            <v>9.6707225999999995</v>
          </cell>
          <cell r="I10">
            <v>77.070722600000011</v>
          </cell>
        </row>
        <row r="11">
          <cell r="C11" t="str">
            <v>a1104</v>
          </cell>
          <cell r="D11">
            <v>110</v>
          </cell>
          <cell r="E11">
            <v>4</v>
          </cell>
          <cell r="F11">
            <v>1.323</v>
          </cell>
          <cell r="G11">
            <v>97.3</v>
          </cell>
          <cell r="H11">
            <v>13.846716449999999</v>
          </cell>
          <cell r="I11">
            <v>111.14671645</v>
          </cell>
        </row>
        <row r="12">
          <cell r="C12" t="str">
            <v>a1254</v>
          </cell>
          <cell r="D12">
            <v>125</v>
          </cell>
          <cell r="E12">
            <v>4</v>
          </cell>
          <cell r="F12">
            <v>1.722</v>
          </cell>
          <cell r="G12">
            <v>126.9</v>
          </cell>
          <cell r="H12">
            <v>18.022710299999996</v>
          </cell>
          <cell r="I12">
            <v>144.92271030000001</v>
          </cell>
        </row>
        <row r="13">
          <cell r="C13" t="str">
            <v>a1404</v>
          </cell>
          <cell r="D13">
            <v>140</v>
          </cell>
          <cell r="E13">
            <v>4</v>
          </cell>
          <cell r="F13">
            <v>2.1440000000000001</v>
          </cell>
          <cell r="G13">
            <v>158.1</v>
          </cell>
          <cell r="H13">
            <v>22.4394256</v>
          </cell>
          <cell r="I13">
            <v>180.53942559999999</v>
          </cell>
        </row>
        <row r="14">
          <cell r="C14" t="str">
            <v>a1604</v>
          </cell>
          <cell r="D14">
            <v>160</v>
          </cell>
          <cell r="E14">
            <v>4</v>
          </cell>
          <cell r="F14">
            <v>2.7989999999999999</v>
          </cell>
          <cell r="G14">
            <v>208.5</v>
          </cell>
          <cell r="H14">
            <v>29.294753849999996</v>
          </cell>
          <cell r="I14">
            <v>237.79475385000001</v>
          </cell>
        </row>
        <row r="15">
          <cell r="C15" t="str">
            <v>a1804</v>
          </cell>
          <cell r="D15">
            <v>180</v>
          </cell>
          <cell r="E15">
            <v>4</v>
          </cell>
          <cell r="F15">
            <v>3.581</v>
          </cell>
          <cell r="G15">
            <v>266</v>
          </cell>
          <cell r="H15">
            <v>37.479283149999993</v>
          </cell>
          <cell r="I15">
            <v>303.47928315000001</v>
          </cell>
        </row>
        <row r="16">
          <cell r="C16" t="str">
            <v>a2004</v>
          </cell>
          <cell r="D16">
            <v>200</v>
          </cell>
          <cell r="E16">
            <v>4</v>
          </cell>
          <cell r="F16">
            <v>4.3310000000000004</v>
          </cell>
          <cell r="G16">
            <v>323.39999999999998</v>
          </cell>
          <cell r="H16">
            <v>45.32889565</v>
          </cell>
          <cell r="I16">
            <v>368.72889564999997</v>
          </cell>
        </row>
        <row r="17">
          <cell r="C17" t="str">
            <v>a2254</v>
          </cell>
          <cell r="D17">
            <v>225</v>
          </cell>
          <cell r="E17">
            <v>4</v>
          </cell>
          <cell r="F17">
            <v>5.5110000000000001</v>
          </cell>
          <cell r="G17">
            <v>423.7</v>
          </cell>
          <cell r="H17">
            <v>57.678952649999992</v>
          </cell>
          <cell r="I17">
            <v>481.37895264999997</v>
          </cell>
        </row>
        <row r="18">
          <cell r="C18" t="str">
            <v>a2504</v>
          </cell>
          <cell r="D18">
            <v>250</v>
          </cell>
          <cell r="E18">
            <v>4</v>
          </cell>
          <cell r="F18">
            <v>6.6740000000000004</v>
          </cell>
          <cell r="G18">
            <v>495.2</v>
          </cell>
          <cell r="H18">
            <v>69.851085099999992</v>
          </cell>
          <cell r="I18">
            <v>565.05108510000002</v>
          </cell>
        </row>
        <row r="19">
          <cell r="C19" t="str">
            <v>a2804</v>
          </cell>
          <cell r="D19">
            <v>280</v>
          </cell>
          <cell r="E19">
            <v>4</v>
          </cell>
          <cell r="F19">
            <v>8.4529999999999994</v>
          </cell>
          <cell r="G19">
            <v>650.5</v>
          </cell>
          <cell r="H19">
            <v>88.470365949999973</v>
          </cell>
          <cell r="I19">
            <v>738.97036594999997</v>
          </cell>
        </row>
        <row r="20">
          <cell r="C20" t="str">
            <v>a3154</v>
          </cell>
          <cell r="D20">
            <v>315</v>
          </cell>
          <cell r="E20">
            <v>4</v>
          </cell>
          <cell r="F20">
            <v>10.682</v>
          </cell>
          <cell r="G20">
            <v>825.7</v>
          </cell>
          <cell r="H20">
            <v>111.7994143</v>
          </cell>
          <cell r="I20">
            <v>937.49941430000001</v>
          </cell>
        </row>
        <row r="21">
          <cell r="C21" t="str">
            <v>a636</v>
          </cell>
          <cell r="D21">
            <v>63</v>
          </cell>
          <cell r="E21">
            <v>6</v>
          </cell>
          <cell r="F21">
            <v>0.66600000000000004</v>
          </cell>
          <cell r="G21">
            <v>47.7</v>
          </cell>
          <cell r="H21">
            <v>6.9704559000000001</v>
          </cell>
          <cell r="I21">
            <v>54.6704559</v>
          </cell>
        </row>
        <row r="22">
          <cell r="C22" t="str">
            <v>a756</v>
          </cell>
          <cell r="D22">
            <v>75</v>
          </cell>
          <cell r="E22">
            <v>6</v>
          </cell>
          <cell r="F22">
            <v>0.92300000000000004</v>
          </cell>
          <cell r="G22">
            <v>66.5</v>
          </cell>
          <cell r="H22">
            <v>9.6602564500000003</v>
          </cell>
          <cell r="I22">
            <v>76.160256450000006</v>
          </cell>
        </row>
        <row r="23">
          <cell r="C23" t="str">
            <v>a906</v>
          </cell>
          <cell r="D23">
            <v>90</v>
          </cell>
          <cell r="E23">
            <v>6</v>
          </cell>
          <cell r="F23">
            <v>1.321</v>
          </cell>
          <cell r="G23">
            <v>95.3</v>
          </cell>
          <cell r="H23">
            <v>13.825784149999997</v>
          </cell>
          <cell r="I23">
            <v>109.12578414999999</v>
          </cell>
        </row>
        <row r="24">
          <cell r="C24" t="str">
            <v>a1106</v>
          </cell>
          <cell r="D24">
            <v>110</v>
          </cell>
          <cell r="E24">
            <v>6</v>
          </cell>
          <cell r="F24">
            <v>1.9019999999999999</v>
          </cell>
          <cell r="G24">
            <v>138.1</v>
          </cell>
          <cell r="H24">
            <v>19.906617299999997</v>
          </cell>
          <cell r="I24">
            <v>158.00661729999999</v>
          </cell>
        </row>
        <row r="25">
          <cell r="C25" t="str">
            <v>a1256</v>
          </cell>
          <cell r="D25">
            <v>125</v>
          </cell>
          <cell r="E25">
            <v>6</v>
          </cell>
          <cell r="F25">
            <v>2.5110000000000001</v>
          </cell>
          <cell r="G25">
            <v>174.9</v>
          </cell>
          <cell r="H25">
            <v>26.280502649999999</v>
          </cell>
          <cell r="I25">
            <v>201.18050264999999</v>
          </cell>
        </row>
        <row r="26">
          <cell r="C26" t="str">
            <v>a1406</v>
          </cell>
          <cell r="D26">
            <v>140</v>
          </cell>
          <cell r="E26">
            <v>6</v>
          </cell>
          <cell r="F26">
            <v>3.1160000000000001</v>
          </cell>
          <cell r="G26">
            <v>226.3</v>
          </cell>
          <cell r="H26">
            <v>32.612523400000001</v>
          </cell>
          <cell r="I26">
            <v>258.9125234</v>
          </cell>
        </row>
        <row r="27">
          <cell r="C27" t="str">
            <v>a1606</v>
          </cell>
          <cell r="D27">
            <v>160</v>
          </cell>
          <cell r="E27">
            <v>6</v>
          </cell>
          <cell r="F27">
            <v>4.0119999999999996</v>
          </cell>
          <cell r="G27">
            <v>293.89999999999998</v>
          </cell>
          <cell r="H27">
            <v>41.990193799999993</v>
          </cell>
          <cell r="I27">
            <v>335.89019379999996</v>
          </cell>
        </row>
        <row r="28">
          <cell r="C28" t="str">
            <v>a1806</v>
          </cell>
          <cell r="D28">
            <v>180</v>
          </cell>
          <cell r="E28">
            <v>6</v>
          </cell>
          <cell r="F28">
            <v>5.1340000000000003</v>
          </cell>
          <cell r="G28">
            <v>379.8</v>
          </cell>
          <cell r="H28">
            <v>53.733214099999998</v>
          </cell>
          <cell r="I28">
            <v>433.53321410000001</v>
          </cell>
        </row>
        <row r="29">
          <cell r="C29" t="str">
            <v>a2006</v>
          </cell>
          <cell r="D29">
            <v>200</v>
          </cell>
          <cell r="E29">
            <v>6</v>
          </cell>
          <cell r="F29">
            <v>6.351</v>
          </cell>
          <cell r="G29">
            <v>461</v>
          </cell>
          <cell r="H29">
            <v>66.470518649999988</v>
          </cell>
          <cell r="I29">
            <v>527.47051865000003</v>
          </cell>
        </row>
        <row r="30">
          <cell r="C30" t="str">
            <v>a2256</v>
          </cell>
          <cell r="D30">
            <v>225</v>
          </cell>
          <cell r="E30">
            <v>6</v>
          </cell>
          <cell r="F30">
            <v>7.9749999999999996</v>
          </cell>
          <cell r="G30">
            <v>612</v>
          </cell>
          <cell r="H30">
            <v>83.467546249999998</v>
          </cell>
          <cell r="I30">
            <v>695.46754624999994</v>
          </cell>
        </row>
        <row r="31">
          <cell r="C31" t="str">
            <v>a2506</v>
          </cell>
          <cell r="D31">
            <v>250</v>
          </cell>
          <cell r="E31">
            <v>6</v>
          </cell>
          <cell r="F31">
            <v>9.8859999999999992</v>
          </cell>
          <cell r="G31">
            <v>760.2</v>
          </cell>
          <cell r="H31">
            <v>103.46835889999998</v>
          </cell>
          <cell r="I31">
            <v>863.66835890000004</v>
          </cell>
        </row>
        <row r="32">
          <cell r="C32" t="str">
            <v>a2806</v>
          </cell>
          <cell r="D32">
            <v>280</v>
          </cell>
          <cell r="E32">
            <v>6</v>
          </cell>
          <cell r="F32">
            <v>12.404</v>
          </cell>
          <cell r="G32">
            <v>958.3</v>
          </cell>
          <cell r="H32">
            <v>129.8221246</v>
          </cell>
          <cell r="I32">
            <v>1088.1221246</v>
          </cell>
        </row>
        <row r="33">
          <cell r="C33" t="str">
            <v>a3156</v>
          </cell>
          <cell r="D33">
            <v>315</v>
          </cell>
          <cell r="E33">
            <v>6</v>
          </cell>
          <cell r="F33">
            <v>15.723000000000001</v>
          </cell>
          <cell r="G33">
            <v>1204</v>
          </cell>
          <cell r="H33">
            <v>164.55927645</v>
          </cell>
          <cell r="I33">
            <v>1368.55927645</v>
          </cell>
        </row>
        <row r="34">
          <cell r="C34" t="str">
            <v>a6310</v>
          </cell>
          <cell r="D34">
            <v>63</v>
          </cell>
          <cell r="E34">
            <v>10</v>
          </cell>
          <cell r="F34">
            <v>1.01</v>
          </cell>
          <cell r="G34">
            <v>73.5</v>
          </cell>
          <cell r="H34">
            <v>10.5708115</v>
          </cell>
          <cell r="I34">
            <v>84.070811500000005</v>
          </cell>
        </row>
        <row r="35">
          <cell r="C35" t="str">
            <v>a7510</v>
          </cell>
          <cell r="D35">
            <v>75</v>
          </cell>
          <cell r="E35">
            <v>10</v>
          </cell>
          <cell r="F35">
            <v>1.4390000000000001</v>
          </cell>
          <cell r="G35">
            <v>104.9</v>
          </cell>
          <cell r="H35">
            <v>15.060789849999999</v>
          </cell>
          <cell r="I35">
            <v>119.96078985</v>
          </cell>
        </row>
        <row r="36">
          <cell r="C36" t="str">
            <v>a9010</v>
          </cell>
          <cell r="D36">
            <v>90</v>
          </cell>
          <cell r="E36">
            <v>10</v>
          </cell>
          <cell r="F36">
            <v>2.032</v>
          </cell>
          <cell r="G36">
            <v>148.69999999999999</v>
          </cell>
          <cell r="H36">
            <v>21.2672168</v>
          </cell>
          <cell r="I36">
            <v>169.96721679999999</v>
          </cell>
        </row>
        <row r="37">
          <cell r="C37" t="str">
            <v>a11010</v>
          </cell>
          <cell r="D37">
            <v>110</v>
          </cell>
          <cell r="E37">
            <v>10</v>
          </cell>
          <cell r="F37">
            <v>3.0619999999999998</v>
          </cell>
          <cell r="G37">
            <v>223.3</v>
          </cell>
          <cell r="H37">
            <v>32.047351299999995</v>
          </cell>
          <cell r="I37">
            <v>255.34735130000001</v>
          </cell>
        </row>
        <row r="38">
          <cell r="C38" t="str">
            <v>a12510</v>
          </cell>
          <cell r="D38">
            <v>125</v>
          </cell>
          <cell r="E38">
            <v>10</v>
          </cell>
          <cell r="F38">
            <v>3.9289999999999998</v>
          </cell>
          <cell r="G38">
            <v>291.8</v>
          </cell>
          <cell r="H38">
            <v>41.121503349999998</v>
          </cell>
          <cell r="I38">
            <v>332.92150335000002</v>
          </cell>
        </row>
        <row r="39">
          <cell r="C39" t="str">
            <v>a14010</v>
          </cell>
          <cell r="D39">
            <v>140</v>
          </cell>
          <cell r="E39">
            <v>10</v>
          </cell>
          <cell r="F39">
            <v>4.9050000000000002</v>
          </cell>
          <cell r="G39">
            <v>359.6</v>
          </cell>
          <cell r="H39">
            <v>51.336465749999995</v>
          </cell>
          <cell r="I39">
            <v>410.93646575000002</v>
          </cell>
        </row>
        <row r="40">
          <cell r="C40" t="str">
            <v>a16010</v>
          </cell>
          <cell r="D40">
            <v>160</v>
          </cell>
          <cell r="E40">
            <v>10</v>
          </cell>
          <cell r="F40">
            <v>6.4139999999999997</v>
          </cell>
          <cell r="G40">
            <v>474.3</v>
          </cell>
          <cell r="H40">
            <v>67.129886099999993</v>
          </cell>
          <cell r="I40">
            <v>541.42988609999998</v>
          </cell>
        </row>
        <row r="41">
          <cell r="C41" t="str">
            <v>a18010</v>
          </cell>
          <cell r="D41">
            <v>180</v>
          </cell>
          <cell r="E41">
            <v>10</v>
          </cell>
          <cell r="F41">
            <v>8.0920000000000005</v>
          </cell>
          <cell r="G41">
            <v>607.4</v>
          </cell>
          <cell r="H41">
            <v>84.692085800000001</v>
          </cell>
          <cell r="I41">
            <v>692.09208579999995</v>
          </cell>
        </row>
        <row r="42">
          <cell r="C42" t="str">
            <v>a20010</v>
          </cell>
          <cell r="D42">
            <v>200</v>
          </cell>
          <cell r="E42">
            <v>10</v>
          </cell>
          <cell r="F42">
            <v>10.000999999999999</v>
          </cell>
          <cell r="G42">
            <v>738</v>
          </cell>
          <cell r="H42">
            <v>104.67196614999997</v>
          </cell>
          <cell r="I42">
            <v>842.67196615</v>
          </cell>
        </row>
        <row r="43">
          <cell r="C43" t="str">
            <v>a22510</v>
          </cell>
          <cell r="D43">
            <v>225</v>
          </cell>
          <cell r="E43">
            <v>10</v>
          </cell>
          <cell r="F43">
            <v>12.675000000000001</v>
          </cell>
          <cell r="G43">
            <v>974.4</v>
          </cell>
          <cell r="H43">
            <v>132.65845125000001</v>
          </cell>
          <cell r="I43">
            <v>1107.05845125</v>
          </cell>
        </row>
        <row r="44">
          <cell r="C44" t="str">
            <v>a25010</v>
          </cell>
          <cell r="D44">
            <v>250</v>
          </cell>
          <cell r="E44">
            <v>10</v>
          </cell>
          <cell r="F44">
            <v>15.686</v>
          </cell>
          <cell r="G44">
            <v>1196.7</v>
          </cell>
          <cell r="H44">
            <v>164.17202889999999</v>
          </cell>
          <cell r="I44">
            <v>1360.8720289</v>
          </cell>
        </row>
        <row r="45">
          <cell r="C45" t="str">
            <v>a28010</v>
          </cell>
          <cell r="D45">
            <v>280</v>
          </cell>
          <cell r="E45">
            <v>10</v>
          </cell>
          <cell r="F45">
            <v>19.616</v>
          </cell>
          <cell r="G45">
            <v>1515.4</v>
          </cell>
          <cell r="H45">
            <v>205.30399839999998</v>
          </cell>
          <cell r="I45">
            <v>1720.7039984</v>
          </cell>
        </row>
        <row r="46">
          <cell r="C46" t="str">
            <v>a31510</v>
          </cell>
          <cell r="D46">
            <v>315</v>
          </cell>
          <cell r="E46">
            <v>10</v>
          </cell>
          <cell r="F46">
            <v>24.731999999999999</v>
          </cell>
          <cell r="G46">
            <v>1911.7</v>
          </cell>
          <cell r="H46">
            <v>258.8488218</v>
          </cell>
          <cell r="I46">
            <v>2170.5488218</v>
          </cell>
        </row>
      </sheetData>
      <sheetData sheetId="36" refreshError="1"/>
      <sheetData sheetId="37">
        <row r="1">
          <cell r="B1" t="str">
            <v>Id</v>
          </cell>
          <cell r="C1" t="str">
            <v>Dia</v>
          </cell>
          <cell r="D1" t="str">
            <v>Class</v>
          </cell>
          <cell r="E1" t="str">
            <v>Weight of Pipe (Kgs/mtr)</v>
          </cell>
          <cell r="F1" t="str">
            <v>SSR08-09</v>
          </cell>
        </row>
        <row r="2">
          <cell r="B2" t="str">
            <v>a11010</v>
          </cell>
          <cell r="C2">
            <v>110</v>
          </cell>
          <cell r="D2">
            <v>10</v>
          </cell>
          <cell r="E2">
            <v>3.0619999999999998</v>
          </cell>
          <cell r="F2">
            <v>223.3</v>
          </cell>
        </row>
        <row r="3">
          <cell r="B3" t="str">
            <v>a1104</v>
          </cell>
          <cell r="C3">
            <v>110</v>
          </cell>
          <cell r="D3">
            <v>4</v>
          </cell>
          <cell r="E3">
            <v>1.323</v>
          </cell>
          <cell r="F3">
            <v>97.3</v>
          </cell>
        </row>
        <row r="4">
          <cell r="B4" t="str">
            <v>a1106</v>
          </cell>
          <cell r="C4">
            <v>110</v>
          </cell>
          <cell r="D4">
            <v>6</v>
          </cell>
          <cell r="E4">
            <v>1.9019999999999999</v>
          </cell>
          <cell r="F4">
            <v>138.1</v>
          </cell>
        </row>
        <row r="5">
          <cell r="B5" t="str">
            <v>a12510</v>
          </cell>
          <cell r="C5">
            <v>125</v>
          </cell>
          <cell r="D5">
            <v>10</v>
          </cell>
          <cell r="E5">
            <v>3.9289999999999998</v>
          </cell>
          <cell r="F5">
            <v>291.8</v>
          </cell>
        </row>
        <row r="6">
          <cell r="B6" t="str">
            <v>a1254</v>
          </cell>
          <cell r="C6">
            <v>125</v>
          </cell>
          <cell r="D6">
            <v>4</v>
          </cell>
          <cell r="E6">
            <v>1.722</v>
          </cell>
          <cell r="F6">
            <v>126.9</v>
          </cell>
        </row>
        <row r="7">
          <cell r="B7" t="str">
            <v>a1256</v>
          </cell>
          <cell r="C7">
            <v>125</v>
          </cell>
          <cell r="D7">
            <v>6</v>
          </cell>
          <cell r="E7">
            <v>2.5110000000000001</v>
          </cell>
          <cell r="F7">
            <v>174.9</v>
          </cell>
        </row>
        <row r="8">
          <cell r="B8" t="str">
            <v>a14010</v>
          </cell>
          <cell r="C8">
            <v>140</v>
          </cell>
          <cell r="D8">
            <v>10</v>
          </cell>
          <cell r="E8">
            <v>4.9050000000000002</v>
          </cell>
          <cell r="F8">
            <v>359.6</v>
          </cell>
        </row>
        <row r="9">
          <cell r="B9" t="str">
            <v>a1404</v>
          </cell>
          <cell r="C9">
            <v>140</v>
          </cell>
          <cell r="D9">
            <v>4</v>
          </cell>
          <cell r="E9">
            <v>2.1440000000000001</v>
          </cell>
          <cell r="F9">
            <v>158.1</v>
          </cell>
        </row>
        <row r="10">
          <cell r="B10" t="str">
            <v>a1406</v>
          </cell>
          <cell r="C10">
            <v>140</v>
          </cell>
          <cell r="D10">
            <v>6</v>
          </cell>
          <cell r="E10">
            <v>3.1160000000000001</v>
          </cell>
          <cell r="F10">
            <v>226.3</v>
          </cell>
        </row>
        <row r="11">
          <cell r="B11" t="str">
            <v>a16010</v>
          </cell>
          <cell r="C11">
            <v>160</v>
          </cell>
          <cell r="D11">
            <v>10</v>
          </cell>
          <cell r="E11">
            <v>6.4139999999999997</v>
          </cell>
          <cell r="F11">
            <v>474.3</v>
          </cell>
        </row>
        <row r="12">
          <cell r="B12" t="str">
            <v>a1604</v>
          </cell>
          <cell r="C12">
            <v>160</v>
          </cell>
          <cell r="D12">
            <v>4</v>
          </cell>
          <cell r="E12">
            <v>2.7989999999999999</v>
          </cell>
          <cell r="F12">
            <v>208.5</v>
          </cell>
        </row>
        <row r="13">
          <cell r="B13" t="str">
            <v>a1606</v>
          </cell>
          <cell r="C13">
            <v>160</v>
          </cell>
          <cell r="D13">
            <v>6</v>
          </cell>
          <cell r="E13">
            <v>4.0119999999999996</v>
          </cell>
          <cell r="F13">
            <v>293.89999999999998</v>
          </cell>
        </row>
        <row r="14">
          <cell r="B14" t="str">
            <v>a18010</v>
          </cell>
          <cell r="C14">
            <v>180</v>
          </cell>
          <cell r="D14">
            <v>10</v>
          </cell>
          <cell r="E14">
            <v>8.0920000000000005</v>
          </cell>
          <cell r="F14">
            <v>607.4</v>
          </cell>
        </row>
        <row r="15">
          <cell r="B15" t="str">
            <v>a1804</v>
          </cell>
          <cell r="C15">
            <v>180</v>
          </cell>
          <cell r="D15">
            <v>4</v>
          </cell>
          <cell r="E15">
            <v>3.581</v>
          </cell>
          <cell r="F15">
            <v>266</v>
          </cell>
        </row>
        <row r="16">
          <cell r="B16" t="str">
            <v>a1806</v>
          </cell>
          <cell r="C16">
            <v>180</v>
          </cell>
          <cell r="D16">
            <v>6</v>
          </cell>
          <cell r="E16">
            <v>5.1340000000000003</v>
          </cell>
          <cell r="F16">
            <v>379.8</v>
          </cell>
        </row>
        <row r="17">
          <cell r="B17" t="str">
            <v>a20010</v>
          </cell>
          <cell r="C17">
            <v>200</v>
          </cell>
          <cell r="D17">
            <v>10</v>
          </cell>
          <cell r="E17">
            <v>10.000999999999999</v>
          </cell>
          <cell r="F17">
            <v>738</v>
          </cell>
        </row>
        <row r="18">
          <cell r="B18" t="str">
            <v>a2004</v>
          </cell>
          <cell r="C18">
            <v>200</v>
          </cell>
          <cell r="D18">
            <v>4</v>
          </cell>
          <cell r="E18">
            <v>4.3310000000000004</v>
          </cell>
          <cell r="F18">
            <v>323.39999999999998</v>
          </cell>
        </row>
        <row r="19">
          <cell r="B19" t="str">
            <v>a2006</v>
          </cell>
          <cell r="C19">
            <v>200</v>
          </cell>
          <cell r="D19">
            <v>6</v>
          </cell>
          <cell r="E19">
            <v>6.351</v>
          </cell>
          <cell r="F19">
            <v>461</v>
          </cell>
        </row>
        <row r="20">
          <cell r="B20" t="str">
            <v>a22510</v>
          </cell>
          <cell r="C20">
            <v>225</v>
          </cell>
          <cell r="D20">
            <v>10</v>
          </cell>
          <cell r="E20">
            <v>12.675000000000001</v>
          </cell>
          <cell r="F20">
            <v>974.4</v>
          </cell>
        </row>
        <row r="21">
          <cell r="B21" t="str">
            <v>a2254</v>
          </cell>
          <cell r="C21">
            <v>225</v>
          </cell>
          <cell r="D21">
            <v>4</v>
          </cell>
          <cell r="E21">
            <v>5.5110000000000001</v>
          </cell>
          <cell r="F21">
            <v>423.7</v>
          </cell>
        </row>
        <row r="22">
          <cell r="B22" t="str">
            <v>a2256</v>
          </cell>
          <cell r="C22">
            <v>225</v>
          </cell>
          <cell r="D22">
            <v>6</v>
          </cell>
          <cell r="E22">
            <v>7.9749999999999996</v>
          </cell>
          <cell r="F22">
            <v>612</v>
          </cell>
        </row>
        <row r="23">
          <cell r="B23" t="str">
            <v>a25010</v>
          </cell>
          <cell r="C23">
            <v>250</v>
          </cell>
          <cell r="D23">
            <v>10</v>
          </cell>
          <cell r="E23">
            <v>15.686</v>
          </cell>
          <cell r="F23">
            <v>1196.7</v>
          </cell>
        </row>
        <row r="24">
          <cell r="B24" t="str">
            <v>a2504</v>
          </cell>
          <cell r="C24">
            <v>250</v>
          </cell>
          <cell r="D24">
            <v>4</v>
          </cell>
          <cell r="E24">
            <v>6.6740000000000004</v>
          </cell>
          <cell r="F24">
            <v>495.2</v>
          </cell>
        </row>
        <row r="25">
          <cell r="B25" t="str">
            <v>a2506</v>
          </cell>
          <cell r="C25">
            <v>250</v>
          </cell>
          <cell r="D25">
            <v>6</v>
          </cell>
          <cell r="E25">
            <v>9.8859999999999992</v>
          </cell>
          <cell r="F25">
            <v>760.2</v>
          </cell>
        </row>
        <row r="26">
          <cell r="B26" t="str">
            <v>a28010</v>
          </cell>
          <cell r="C26">
            <v>280</v>
          </cell>
          <cell r="D26">
            <v>10</v>
          </cell>
          <cell r="E26">
            <v>19.616</v>
          </cell>
          <cell r="F26">
            <v>1515.4</v>
          </cell>
        </row>
        <row r="27">
          <cell r="B27" t="str">
            <v>a2804</v>
          </cell>
          <cell r="C27">
            <v>280</v>
          </cell>
          <cell r="D27">
            <v>4</v>
          </cell>
          <cell r="E27">
            <v>8.4529999999999994</v>
          </cell>
          <cell r="F27">
            <v>650.5</v>
          </cell>
        </row>
        <row r="28">
          <cell r="B28" t="str">
            <v>a2806</v>
          </cell>
          <cell r="C28">
            <v>280</v>
          </cell>
          <cell r="D28">
            <v>6</v>
          </cell>
          <cell r="E28">
            <v>12.404</v>
          </cell>
          <cell r="F28">
            <v>958.3</v>
          </cell>
        </row>
        <row r="29">
          <cell r="B29" t="str">
            <v>a31510</v>
          </cell>
          <cell r="C29">
            <v>315</v>
          </cell>
          <cell r="D29">
            <v>10</v>
          </cell>
          <cell r="E29">
            <v>24.731999999999999</v>
          </cell>
          <cell r="F29">
            <v>1911.7</v>
          </cell>
        </row>
        <row r="30">
          <cell r="B30" t="str">
            <v>a3154</v>
          </cell>
          <cell r="C30">
            <v>315</v>
          </cell>
          <cell r="D30">
            <v>4</v>
          </cell>
          <cell r="E30">
            <v>10.682</v>
          </cell>
          <cell r="F30">
            <v>825.7</v>
          </cell>
        </row>
        <row r="31">
          <cell r="B31" t="str">
            <v>a3156</v>
          </cell>
          <cell r="C31">
            <v>315</v>
          </cell>
          <cell r="D31">
            <v>6</v>
          </cell>
          <cell r="E31">
            <v>15.723000000000001</v>
          </cell>
          <cell r="F31">
            <v>1204</v>
          </cell>
        </row>
        <row r="32">
          <cell r="B32" t="str">
            <v>a6310</v>
          </cell>
          <cell r="C32">
            <v>63</v>
          </cell>
          <cell r="D32">
            <v>10</v>
          </cell>
          <cell r="E32">
            <v>1.01</v>
          </cell>
          <cell r="F32">
            <v>73.5</v>
          </cell>
        </row>
        <row r="33">
          <cell r="B33" t="str">
            <v>a634</v>
          </cell>
          <cell r="C33">
            <v>63</v>
          </cell>
          <cell r="D33">
            <v>4</v>
          </cell>
          <cell r="E33">
            <v>0.46800000000000003</v>
          </cell>
          <cell r="F33">
            <v>33.5</v>
          </cell>
        </row>
        <row r="34">
          <cell r="B34" t="str">
            <v>a636</v>
          </cell>
          <cell r="C34">
            <v>63</v>
          </cell>
          <cell r="D34">
            <v>6</v>
          </cell>
          <cell r="E34">
            <v>0.66600000000000004</v>
          </cell>
          <cell r="F34">
            <v>47.7</v>
          </cell>
        </row>
        <row r="35">
          <cell r="B35" t="str">
            <v>a7510</v>
          </cell>
          <cell r="C35">
            <v>75</v>
          </cell>
          <cell r="D35">
            <v>10</v>
          </cell>
          <cell r="E35">
            <v>1.4390000000000001</v>
          </cell>
          <cell r="F35">
            <v>104.9</v>
          </cell>
        </row>
        <row r="36">
          <cell r="B36" t="str">
            <v>a754</v>
          </cell>
          <cell r="C36">
            <v>75</v>
          </cell>
          <cell r="D36">
            <v>4</v>
          </cell>
          <cell r="E36">
            <v>0.65500000000000003</v>
          </cell>
          <cell r="F36">
            <v>47.8</v>
          </cell>
        </row>
        <row r="37">
          <cell r="B37" t="str">
            <v>a756</v>
          </cell>
          <cell r="C37">
            <v>75</v>
          </cell>
          <cell r="D37">
            <v>6</v>
          </cell>
          <cell r="E37">
            <v>0.92300000000000004</v>
          </cell>
          <cell r="F37">
            <v>66.5</v>
          </cell>
        </row>
        <row r="38">
          <cell r="B38" t="str">
            <v>a9010</v>
          </cell>
          <cell r="C38">
            <v>90</v>
          </cell>
          <cell r="D38">
            <v>10</v>
          </cell>
          <cell r="E38">
            <v>2.032</v>
          </cell>
          <cell r="F38">
            <v>148.69999999999999</v>
          </cell>
        </row>
        <row r="39">
          <cell r="B39" t="str">
            <v>a904</v>
          </cell>
          <cell r="C39">
            <v>90</v>
          </cell>
          <cell r="D39">
            <v>4</v>
          </cell>
          <cell r="E39">
            <v>0.92400000000000004</v>
          </cell>
          <cell r="F39">
            <v>67.400000000000006</v>
          </cell>
        </row>
        <row r="40">
          <cell r="B40" t="str">
            <v>a906</v>
          </cell>
          <cell r="C40">
            <v>90</v>
          </cell>
          <cell r="D40">
            <v>6</v>
          </cell>
          <cell r="E40">
            <v>1.321</v>
          </cell>
          <cell r="F40">
            <v>95.3</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Sheet2"/>
      <sheetName val="Nspt-smp-final-ORIGINAL"/>
      <sheetName val="RMR"/>
      <sheetName val="hdpe-rates"/>
      <sheetName val="hdpe weights"/>
      <sheetName val="ssr-rates"/>
      <sheetName val="pvc-rates"/>
      <sheetName val="PVC weights"/>
      <sheetName val="m1"/>
      <sheetName val="Material"/>
      <sheetName val="Labour"/>
      <sheetName val="m"/>
      <sheetName val="General"/>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Lead statement"/>
      <sheetName val="hdpe_rates"/>
      <sheetName val="DATA_PRG"/>
      <sheetName val="DISCOUNT"/>
      <sheetName val="concrete"/>
      <sheetName val="labour coeff"/>
      <sheetName val="pipe-est_(18)1"/>
      <sheetName val="pipe-est_(18)-11"/>
      <sheetName val="pipe-est_(13habs)100%1"/>
      <sheetName val="pipe-est_(13habs)-bypass-Glsr1"/>
      <sheetName val="specification_report1"/>
      <sheetName val="hdpe_weights"/>
      <sheetName val="PVC_weights"/>
      <sheetName val="PVC_dia"/>
      <sheetName val="wh_data_R"/>
      <sheetName val="wh_data"/>
      <sheetName val="CPHEEO"/>
      <sheetName val="input"/>
      <sheetName val="Bridge Data 2005-06"/>
      <sheetName val="Specification"/>
      <sheetName val="r"/>
      <sheetName val="beam-reinft"/>
      <sheetName val="Rates SSR 2008-09"/>
      <sheetName val="Marteru"/>
      <sheetName val="Sheet1"/>
      <sheetName val="Plant_&amp;__Machinery"/>
      <sheetName val="Data_F8_BTR"/>
      <sheetName val="Global_factors"/>
      <sheetName val="MRoad_data"/>
      <sheetName val="PH_data"/>
      <sheetName val="Lead_statement"/>
      <sheetName val="mlead"/>
      <sheetName val="Lookup"/>
      <sheetName val="sup dat"/>
      <sheetName val="Road data"/>
      <sheetName val="pvc"/>
      <sheetName val="HDPE"/>
      <sheetName val="BTR (2)"/>
      <sheetName val="Road Detail Est."/>
      <sheetName val="Sheet1 (2)"/>
      <sheetName val="TBAL9697 -group wise  sdpl"/>
      <sheetName val="labour &amp; Centering"/>
      <sheetName val="Mp-team 1"/>
      <sheetName val="hab-details"/>
      <sheetName val="int-Dia"/>
      <sheetName val="b asic rates"/>
      <sheetName val="Summary"/>
      <sheetName val="Headings"/>
      <sheetName val="Detailed"/>
      <sheetName val="Data_Bit_I"/>
      <sheetName val="0000000000000"/>
      <sheetName val="Levels"/>
      <sheetName val="Proforma -II "/>
      <sheetName val="hdpe_wt-r"/>
      <sheetName val="pvc_basic"/>
    </sheetNames>
    <sheetDataSet>
      <sheetData sheetId="0" refreshError="1">
        <row r="30">
          <cell r="I30">
            <v>20</v>
          </cell>
          <cell r="J30">
            <v>25</v>
          </cell>
          <cell r="K30">
            <v>32</v>
          </cell>
          <cell r="L30">
            <v>40</v>
          </cell>
          <cell r="M30">
            <v>50</v>
          </cell>
          <cell r="N30">
            <v>63</v>
          </cell>
          <cell r="O30">
            <v>75</v>
          </cell>
          <cell r="P30">
            <v>90</v>
          </cell>
          <cell r="Q30">
            <v>110</v>
          </cell>
          <cell r="R30">
            <v>125</v>
          </cell>
          <cell r="S30">
            <v>140</v>
          </cell>
          <cell r="T30">
            <v>160</v>
          </cell>
          <cell r="U30">
            <v>180</v>
          </cell>
          <cell r="V30">
            <v>200</v>
          </cell>
          <cell r="W30">
            <v>225</v>
          </cell>
          <cell r="X30">
            <v>250</v>
          </cell>
          <cell r="Y30">
            <v>280</v>
          </cell>
          <cell r="Z30">
            <v>315</v>
          </cell>
        </row>
        <row r="31">
          <cell r="I31">
            <v>98.942999999999998</v>
          </cell>
          <cell r="J31">
            <v>102.373</v>
          </cell>
          <cell r="K31">
            <v>108.223</v>
          </cell>
          <cell r="L31">
            <v>108.04300000000001</v>
          </cell>
          <cell r="M31">
            <v>115.363</v>
          </cell>
          <cell r="N31">
            <v>117.063</v>
          </cell>
          <cell r="O31">
            <v>132.87200979591836</v>
          </cell>
          <cell r="P31">
            <v>135.98747306122451</v>
          </cell>
          <cell r="Q31">
            <v>163.79610204081632</v>
          </cell>
          <cell r="R31">
            <v>188.07386734693878</v>
          </cell>
          <cell r="S31">
            <v>213.20737142857143</v>
          </cell>
          <cell r="T31">
            <v>267.638066122449</v>
          </cell>
          <cell r="U31">
            <v>313.20471020408161</v>
          </cell>
          <cell r="V31">
            <v>373.85379183673479</v>
          </cell>
          <cell r="W31">
            <v>468.36797387755109</v>
          </cell>
          <cell r="X31">
            <v>590.3540734693878</v>
          </cell>
          <cell r="Y31">
            <v>672.82327428571421</v>
          </cell>
          <cell r="Z31">
            <v>822.26351795918367</v>
          </cell>
        </row>
        <row r="32">
          <cell r="I32">
            <v>98.942999999999998</v>
          </cell>
          <cell r="J32">
            <v>102.373</v>
          </cell>
          <cell r="K32">
            <v>108.223</v>
          </cell>
          <cell r="L32">
            <v>108.04300000000001</v>
          </cell>
          <cell r="M32">
            <v>115.363</v>
          </cell>
          <cell r="N32">
            <v>117.063</v>
          </cell>
          <cell r="O32">
            <v>132.87200979591836</v>
          </cell>
          <cell r="P32">
            <v>153.06747306122452</v>
          </cell>
          <cell r="Q32">
            <v>186.54610204081632</v>
          </cell>
          <cell r="R32">
            <v>218.49386734693877</v>
          </cell>
          <cell r="S32">
            <v>252.40737142857142</v>
          </cell>
          <cell r="T32">
            <v>318.92806612244902</v>
          </cell>
          <cell r="U32">
            <v>380.0847102040816</v>
          </cell>
          <cell r="V32">
            <v>447.03379183673474</v>
          </cell>
          <cell r="W32">
            <v>568.95797387755113</v>
          </cell>
          <cell r="X32">
            <v>672.95407346938782</v>
          </cell>
          <cell r="Y32">
            <v>820.49327428571428</v>
          </cell>
          <cell r="Z32">
            <v>1013.4535179591837</v>
          </cell>
        </row>
        <row r="33">
          <cell r="I33">
            <v>98.942999999999998</v>
          </cell>
          <cell r="J33">
            <v>102.373</v>
          </cell>
          <cell r="K33">
            <v>108.223</v>
          </cell>
          <cell r="L33">
            <v>108.04300000000001</v>
          </cell>
          <cell r="M33">
            <v>115.363</v>
          </cell>
          <cell r="N33">
            <v>131.66703387755103</v>
          </cell>
          <cell r="O33">
            <v>152.04610081632654</v>
          </cell>
          <cell r="P33">
            <v>182.57924530612246</v>
          </cell>
          <cell r="Q33">
            <v>229.51835265306124</v>
          </cell>
          <cell r="R33">
            <v>267.72216816326534</v>
          </cell>
          <cell r="S33">
            <v>324.40377918367346</v>
          </cell>
          <cell r="T33">
            <v>408.9665832653061</v>
          </cell>
          <cell r="U33">
            <v>500.89688040816327</v>
          </cell>
          <cell r="V33">
            <v>591.44107469387768</v>
          </cell>
          <cell r="W33">
            <v>770.04717469387765</v>
          </cell>
          <cell r="X33">
            <v>936.9566061224491</v>
          </cell>
          <cell r="Y33">
            <v>1148.0506955102042</v>
          </cell>
          <cell r="Z33">
            <v>1413.7804946938777</v>
          </cell>
        </row>
        <row r="34">
          <cell r="I34">
            <v>98.942999999999998</v>
          </cell>
          <cell r="J34">
            <v>102.373</v>
          </cell>
          <cell r="K34">
            <v>108.223</v>
          </cell>
          <cell r="L34">
            <v>116.58300000000001</v>
          </cell>
          <cell r="M34">
            <v>129.85300000000001</v>
          </cell>
          <cell r="N34">
            <v>159.10052897959184</v>
          </cell>
          <cell r="O34">
            <v>192.92657142857144</v>
          </cell>
          <cell r="P34">
            <v>239.47740612244897</v>
          </cell>
          <cell r="Q34">
            <v>320.35509428571436</v>
          </cell>
          <cell r="R34">
            <v>393.71241836734697</v>
          </cell>
          <cell r="S34">
            <v>466.22314000000006</v>
          </cell>
          <cell r="T34">
            <v>601.15104897959191</v>
          </cell>
          <cell r="U34">
            <v>744.15528489795929</v>
          </cell>
          <cell r="V34">
            <v>886.93225183673485</v>
          </cell>
          <cell r="W34">
            <v>1157.4898677551023</v>
          </cell>
          <cell r="X34">
            <v>1399.8646461224491</v>
          </cell>
          <cell r="Y34">
            <v>1740.5958951020411</v>
          </cell>
          <cell r="Z34">
            <v>2167.5376248979592</v>
          </cell>
        </row>
        <row r="35">
          <cell r="I35">
            <v>98.942999999999998</v>
          </cell>
          <cell r="J35">
            <v>102.373</v>
          </cell>
          <cell r="K35">
            <v>108.223</v>
          </cell>
          <cell r="L35">
            <v>116.58300000000001</v>
          </cell>
          <cell r="M35">
            <v>129.85300000000001</v>
          </cell>
          <cell r="N35">
            <v>159.10052897959184</v>
          </cell>
          <cell r="O35">
            <v>192.92657142857144</v>
          </cell>
          <cell r="P35">
            <v>239.47740612244897</v>
          </cell>
          <cell r="Q35">
            <v>320.35509428571436</v>
          </cell>
          <cell r="R35">
            <v>393.71241836734697</v>
          </cell>
          <cell r="S35">
            <v>466.22314000000006</v>
          </cell>
          <cell r="T35">
            <v>601.15104897959191</v>
          </cell>
          <cell r="U35">
            <v>744.15528489795929</v>
          </cell>
          <cell r="V35">
            <v>886.93225183673485</v>
          </cell>
          <cell r="W35">
            <v>1157.4898677551023</v>
          </cell>
          <cell r="X35">
            <v>1399.8646461224491</v>
          </cell>
          <cell r="Y35">
            <v>1740.5958951020411</v>
          </cell>
          <cell r="Z35">
            <v>2167.5376248979592</v>
          </cell>
        </row>
      </sheetData>
      <sheetData sheetId="1" refreshError="1">
        <row r="33">
          <cell r="I33">
            <v>20</v>
          </cell>
          <cell r="J33">
            <v>25</v>
          </cell>
          <cell r="K33">
            <v>32</v>
          </cell>
          <cell r="L33">
            <v>40</v>
          </cell>
          <cell r="M33">
            <v>50</v>
          </cell>
          <cell r="N33">
            <v>63</v>
          </cell>
          <cell r="O33">
            <v>75</v>
          </cell>
          <cell r="P33">
            <v>90</v>
          </cell>
          <cell r="Q33">
            <v>110</v>
          </cell>
          <cell r="R33">
            <v>125</v>
          </cell>
          <cell r="S33">
            <v>140</v>
          </cell>
          <cell r="T33">
            <v>160</v>
          </cell>
          <cell r="U33">
            <v>180</v>
          </cell>
          <cell r="V33">
            <v>200</v>
          </cell>
          <cell r="W33">
            <v>225</v>
          </cell>
          <cell r="X33">
            <v>250</v>
          </cell>
          <cell r="Y33">
            <v>280</v>
          </cell>
          <cell r="Z33">
            <v>315</v>
          </cell>
        </row>
        <row r="34">
          <cell r="I34">
            <v>107.00291196388262</v>
          </cell>
          <cell r="J34">
            <v>111.66291196388264</v>
          </cell>
          <cell r="K34">
            <v>113.62291196388263</v>
          </cell>
          <cell r="L34">
            <v>115.02291196388263</v>
          </cell>
          <cell r="M34">
            <v>123.81291196388264</v>
          </cell>
          <cell r="N34">
            <v>125.53291196388264</v>
          </cell>
          <cell r="O34">
            <v>146.57972911963884</v>
          </cell>
          <cell r="P34">
            <v>180.47781038374717</v>
          </cell>
          <cell r="Q34">
            <v>231.17559819413094</v>
          </cell>
          <cell r="R34">
            <v>274.99693002257334</v>
          </cell>
          <cell r="S34">
            <v>327.2551693002257</v>
          </cell>
          <cell r="T34">
            <v>410.35968397291202</v>
          </cell>
          <cell r="U34">
            <v>495.82738148984197</v>
          </cell>
          <cell r="V34">
            <v>621.08126410835223</v>
          </cell>
          <cell r="W34">
            <v>727.41343115124141</v>
          </cell>
          <cell r="X34">
            <v>870.22133182844254</v>
          </cell>
          <cell r="Y34">
            <v>1072.3046275395036</v>
          </cell>
          <cell r="Z34">
            <v>1324.7375846501129</v>
          </cell>
        </row>
        <row r="35">
          <cell r="I35">
            <v>107.00291196388262</v>
          </cell>
          <cell r="J35">
            <v>111.66291196388264</v>
          </cell>
          <cell r="K35">
            <v>113.62291196388263</v>
          </cell>
          <cell r="L35">
            <v>115.02291196388263</v>
          </cell>
          <cell r="M35">
            <v>123.81291196388264</v>
          </cell>
          <cell r="N35">
            <v>138.07291196388263</v>
          </cell>
          <cell r="O35">
            <v>165.78972911963882</v>
          </cell>
          <cell r="P35">
            <v>207.80781038374718</v>
          </cell>
          <cell r="Q35">
            <v>272.93559819413093</v>
          </cell>
          <cell r="R35">
            <v>329.66693002257341</v>
          </cell>
          <cell r="S35">
            <v>393.78516930022573</v>
          </cell>
          <cell r="T35">
            <v>500.09968397291203</v>
          </cell>
          <cell r="U35">
            <v>607.09738148984206</v>
          </cell>
          <cell r="V35">
            <v>759.87126410835219</v>
          </cell>
          <cell r="W35">
            <v>910.21343115124159</v>
          </cell>
          <cell r="X35">
            <v>1070.2713318284425</v>
          </cell>
          <cell r="Y35">
            <v>1355.4046275395035</v>
          </cell>
          <cell r="Z35">
            <v>1680.687584650113</v>
          </cell>
        </row>
        <row r="36">
          <cell r="I36">
            <v>107.00291196388264</v>
          </cell>
          <cell r="J36">
            <v>111.66291196388264</v>
          </cell>
          <cell r="K36">
            <v>113.62291196388263</v>
          </cell>
          <cell r="L36">
            <v>121.37291196388264</v>
          </cell>
          <cell r="M36">
            <v>135.67291196388263</v>
          </cell>
          <cell r="N36">
            <v>149.31718749999999</v>
          </cell>
          <cell r="O36">
            <v>180.28493303571426</v>
          </cell>
          <cell r="P36">
            <v>227.64821428571426</v>
          </cell>
          <cell r="Q36">
            <v>305.41618303571431</v>
          </cell>
          <cell r="R36">
            <v>369.29508928571425</v>
          </cell>
          <cell r="S36">
            <v>445.92756696428569</v>
          </cell>
          <cell r="T36">
            <v>566.26729910714289</v>
          </cell>
          <cell r="U36">
            <v>698.09944196428569</v>
          </cell>
          <cell r="V36">
            <v>836.50033482142851</v>
          </cell>
          <cell r="W36">
            <v>1037.3107142857143</v>
          </cell>
          <cell r="X36">
            <v>1262.0025669642855</v>
          </cell>
          <cell r="Y36">
            <v>1550.3404017857142</v>
          </cell>
          <cell r="Z36">
            <v>1938.2319196428568</v>
          </cell>
        </row>
        <row r="37">
          <cell r="I37">
            <v>107.00291196388264</v>
          </cell>
          <cell r="J37">
            <v>111.66291196388264</v>
          </cell>
          <cell r="K37">
            <v>117.87291196388264</v>
          </cell>
          <cell r="L37">
            <v>127.77291196388263</v>
          </cell>
          <cell r="M37">
            <v>142.77291196388265</v>
          </cell>
          <cell r="N37">
            <v>172.97291196388264</v>
          </cell>
          <cell r="O37">
            <v>214.38972911963884</v>
          </cell>
          <cell r="P37">
            <v>277.23781038374716</v>
          </cell>
          <cell r="Q37">
            <v>374.39559819413091</v>
          </cell>
          <cell r="R37">
            <v>463.71693002257342</v>
          </cell>
          <cell r="S37">
            <v>505.78516930022579</v>
          </cell>
          <cell r="T37">
            <v>718.32968397291211</v>
          </cell>
          <cell r="U37">
            <v>884.86738148984205</v>
          </cell>
          <cell r="V37">
            <v>1100.431264108352</v>
          </cell>
          <cell r="W37">
            <v>1323.5134311512415</v>
          </cell>
          <cell r="X37">
            <v>1606.5213318284425</v>
          </cell>
          <cell r="Y37">
            <v>1995.3546275395036</v>
          </cell>
          <cell r="Z37">
            <v>2494.2375846501127</v>
          </cell>
        </row>
        <row r="38">
          <cell r="I38">
            <v>107.00291196388264</v>
          </cell>
          <cell r="J38">
            <v>111.66291196388264</v>
          </cell>
          <cell r="K38">
            <v>120.51291196388263</v>
          </cell>
          <cell r="L38">
            <v>127.07291196388263</v>
          </cell>
          <cell r="M38">
            <v>152.56291196388264</v>
          </cell>
          <cell r="N38">
            <v>188.3046875</v>
          </cell>
          <cell r="O38">
            <v>235.98058035714286</v>
          </cell>
          <cell r="P38">
            <v>307.75033482142851</v>
          </cell>
          <cell r="Q38">
            <v>418.32834821428571</v>
          </cell>
          <cell r="R38">
            <v>522.74386160714289</v>
          </cell>
          <cell r="S38">
            <v>636.75245535714294</v>
          </cell>
          <cell r="T38">
            <v>816.55044642857138</v>
          </cell>
          <cell r="U38">
            <v>1001.3321428571428</v>
          </cell>
          <cell r="V38">
            <v>1225.7735491071428</v>
          </cell>
          <cell r="W38">
            <v>1525.7783482142856</v>
          </cell>
          <cell r="X38">
            <v>1868.4595982142855</v>
          </cell>
          <cell r="Y38">
            <v>2308.5241071428568</v>
          </cell>
          <cell r="Z38">
            <v>2892.3868303571426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HDPE-pipe-rates"/>
      <sheetName val="pvc-pipe-rates"/>
      <sheetName val="rdamdata"/>
      <sheetName val="Data_Base"/>
      <sheetName val="hdpe weights"/>
      <sheetName val="PVC weights"/>
      <sheetName val="index"/>
      <sheetName val="Mp-team 1"/>
      <sheetName val="ssr-rates"/>
    </sheetNames>
    <sheetDataSet>
      <sheetData sheetId="0"/>
      <sheetData sheetId="1"/>
      <sheetData sheetId="2"/>
      <sheetData sheetId="3"/>
      <sheetData sheetId="4"/>
      <sheetData sheetId="5"/>
      <sheetData sheetId="6"/>
      <sheetData sheetId="7"/>
      <sheetData sheetId="8"/>
      <sheetData sheetId="9"/>
      <sheetData sheetId="10"/>
      <sheetData sheetId="11">
        <row r="4">
          <cell r="D4">
            <v>852.89666666666676</v>
          </cell>
        </row>
        <row r="17">
          <cell r="D17">
            <v>689.98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detls"/>
      <sheetName val="labour coeff"/>
      <sheetName val="int-Dia"/>
      <sheetName val="FORM7"/>
      <sheetName val="r"/>
      <sheetName val="DISCOUNT"/>
      <sheetName val="m"/>
      <sheetName val="Level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 val="comp-st(GEN)"/>
      <sheetName val="TBAL9697 -group wise  sdpl"/>
      <sheetName val="Habcodes"/>
      <sheetName val="Sheet1 (2)"/>
      <sheetName val="Road Detail Est."/>
      <sheetName val="mlead"/>
      <sheetName val="index"/>
      <sheetName val="3405-2014"/>
      <sheetName val="labour rates"/>
      <sheetName val="Abs"/>
      <sheetName val="FORM7"/>
      <sheetName val="Data Road"/>
      <sheetName val="detls"/>
      <sheetName val="mas_hab"/>
      <sheetName val="int-Dia"/>
      <sheetName val="20kL-design-final"/>
      <sheetName val="Civil Boq"/>
      <sheetName val="ww-march-02"/>
      <sheetName val="SCHEDULE"/>
      <sheetName val="Database"/>
      <sheetName val="schedule nos"/>
      <sheetName val="Nspt-smp-final-ORIGINAL"/>
      <sheetName val=" data sheet "/>
      <sheetName val="abs road"/>
      <sheetName val="Pop"/>
      <sheetName val="_5wgdhabfinal00_01"/>
      <sheetName val="PM&amp;GM"/>
      <sheetName val="AV-PVC"/>
      <sheetName val="DI gate-DI"/>
      <sheetName val="DIgate_PVC "/>
      <sheetName val="PVC"/>
      <sheetName val="zone-2"/>
      <sheetName val="Sheet3"/>
      <sheetName val="sand"/>
      <sheetName val="stone"/>
      <sheetName val="ew OG"/>
      <sheetName val="Revised rates(SSR 2015-16)"/>
      <sheetName val="AC"/>
      <sheetName val="HDPE"/>
      <sheetName val="R_Det"/>
      <sheetName val="Bridge Data 2005-06"/>
      <sheetName val="m1"/>
      <sheetName val="nodes"/>
      <sheetName val="Data_Base"/>
      <sheetName val="data existing_do not delete"/>
      <sheetName val="GF SB Ok "/>
      <sheetName val="ewst"/>
      <sheetName val="work_sheet"/>
      <sheetName val="Lookup"/>
      <sheetName val="Estimate"/>
      <sheetName val="Sheet5"/>
      <sheetName val="ew-DiMs"/>
      <sheetName val="0000000000000"/>
      <sheetName val="DI"/>
      <sheetName val="C.D.Data (Morth)"/>
      <sheetName val="Rd.Det.Est"/>
      <sheetName val="Rd.Data"/>
      <sheetName val="Road data-TDR"/>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BM-HOOP"/>
      <sheetName val="RAMAPPA-sump"/>
      <sheetName val="RAMAPPA-sump1"/>
      <sheetName val="CPWS-MULUGU"/>
      <sheetName val="plan"/>
      <sheetName val="RAMAPPA-supplementary"/>
      <sheetName val="RAMAPPA-supplementary (2)"/>
      <sheetName val="RAMAPPA-sump (2)"/>
      <sheetName val="RAMAPPA-sump-850kL"/>
      <sheetName val="middle head works"/>
      <sheetName val="RAMAPPA-sump-850kL (2)"/>
      <sheetName val="RAMAPPA-supplementary (3)"/>
      <sheetName val="RAMAPPA-sump-850kL (3)"/>
      <sheetName val="RAMAPPA-sump-850kL (4)"/>
      <sheetName val="PALAMPET-sump-1700kL"/>
      <sheetName val="FILTERS LOCATION"/>
      <sheetName val="SUMP-PLAN"/>
      <sheetName val="palampet1-sump-1700kL"/>
      <sheetName val="palampet1-sump-1700kL (2)"/>
      <sheetName val="plan (2)"/>
      <sheetName val="palampet1-sump-1700kL (3)"/>
      <sheetName val="palampet1-sump-1700kL (4)"/>
      <sheetName val="TOP SLAB-beams"/>
      <sheetName val="palampet-sump-1700kL-1"/>
      <sheetName val="palampet-sump-1700kL-2"/>
      <sheetName val="palampet-sump-1700kL-3"/>
      <sheetName val="plan (3)"/>
      <sheetName val="palampet-sump-1700kL-4"/>
      <sheetName val="palampet-sump-1700kL-1 (2)"/>
      <sheetName val="labour coeff"/>
      <sheetName val="DISCOUNT"/>
    </sheetNames>
    <sheetDataSet>
      <sheetData sheetId="0" refreshError="1"/>
      <sheetData sheetId="1" refreshError="1">
        <row r="5">
          <cell r="A5">
            <v>0.4</v>
          </cell>
          <cell r="B5">
            <v>0.47399999999999998</v>
          </cell>
        </row>
        <row r="6">
          <cell r="A6">
            <v>0.8</v>
          </cell>
          <cell r="B6">
            <v>0.42299999999999999</v>
          </cell>
        </row>
        <row r="7">
          <cell r="A7">
            <v>1.2</v>
          </cell>
          <cell r="B7">
            <v>0.36199999999999999</v>
          </cell>
        </row>
        <row r="8">
          <cell r="A8">
            <v>1.6</v>
          </cell>
          <cell r="B8">
            <v>0.38500000000000001</v>
          </cell>
        </row>
        <row r="9">
          <cell r="A9">
            <v>2</v>
          </cell>
          <cell r="B9">
            <v>0.434</v>
          </cell>
        </row>
        <row r="10">
          <cell r="A10">
            <v>3</v>
          </cell>
          <cell r="B10">
            <v>0.51900000000000002</v>
          </cell>
        </row>
        <row r="11">
          <cell r="A11">
            <v>4</v>
          </cell>
          <cell r="B11">
            <v>0.57899999999999996</v>
          </cell>
        </row>
        <row r="12">
          <cell r="A12">
            <v>5</v>
          </cell>
          <cell r="B12">
            <v>0.61699999999999999</v>
          </cell>
        </row>
        <row r="13">
          <cell r="A13">
            <v>6</v>
          </cell>
          <cell r="B13">
            <v>0.64300000000000002</v>
          </cell>
        </row>
        <row r="14">
          <cell r="A14">
            <v>8</v>
          </cell>
          <cell r="B14">
            <v>0.69699999999999995</v>
          </cell>
        </row>
        <row r="15">
          <cell r="A15">
            <v>10</v>
          </cell>
          <cell r="B15">
            <v>0.73</v>
          </cell>
        </row>
        <row r="16">
          <cell r="A16">
            <v>12</v>
          </cell>
          <cell r="B16">
            <v>0.75</v>
          </cell>
        </row>
        <row r="17">
          <cell r="A17">
            <v>14</v>
          </cell>
          <cell r="B17">
            <v>0.76100000000000001</v>
          </cell>
        </row>
        <row r="18">
          <cell r="A18">
            <v>16</v>
          </cell>
          <cell r="B18">
            <v>0.77600000000000002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maya"/>
      <sheetName val="ValveChamber"/>
      <sheetName val="CR"/>
      <sheetName val="ValveChamber -OHSR-legal"/>
      <sheetName val="DISCOUNT"/>
      <sheetName val="Sheet1 (2)"/>
    </sheetNames>
    <sheetDataSet>
      <sheetData sheetId="0" refreshError="1"/>
      <sheetData sheetId="1" refreshError="1">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sheetData>
      <sheetData sheetId="2" refreshError="1"/>
      <sheetData sheetId="3" refreshError="1"/>
      <sheetData sheetId="4" refreshError="1"/>
      <sheetData sheetId="5" refreshError="1"/>
      <sheetData sheetId="6"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heet2"/>
      <sheetName val="Sheet3"/>
      <sheetName val="Sheet1 _2_"/>
      <sheetName val="HDPE-pipe-rates"/>
      <sheetName val="pvc-pipe-rates"/>
      <sheetName val="DISCOUNT"/>
      <sheetName val="maya"/>
      <sheetName val="Lead"/>
      <sheetName val="BM-HOOP"/>
      <sheetName val="Estimate"/>
      <sheetName val="Mp-team 1"/>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AP 2"/>
      <sheetName val="SEGMENTS"/>
      <sheetName val="habs-list-POP"/>
      <sheetName val="int-Dia"/>
      <sheetName val="int-Dia-pvc"/>
      <sheetName val="BR PALEM-hyd-original"/>
      <sheetName val="duty"/>
      <sheetName val="LWL"/>
      <sheetName val="MWL"/>
      <sheetName val="water-pros-ultimate-rate"/>
      <sheetName val="water"/>
      <sheetName val="water-ultimater"/>
      <sheetName val="PIPES"/>
      <sheetName val="print-hyd B.R.Palem"/>
      <sheetName val="PIPES-COV"/>
      <sheetName val="print-hyd B.R.Palem-COV"/>
      <sheetName val="Sheet1 (2)"/>
      <sheetName val="maya"/>
    </sheetNames>
    <sheetDataSet>
      <sheetData sheetId="0"/>
      <sheetData sheetId="1"/>
      <sheetData sheetId="2"/>
      <sheetData sheetId="3"/>
      <sheetData sheetId="4">
        <row r="3">
          <cell r="G3">
            <v>11.8</v>
          </cell>
          <cell r="I3">
            <v>11.8</v>
          </cell>
          <cell r="J3">
            <v>11.8</v>
          </cell>
        </row>
        <row r="4">
          <cell r="I4">
            <v>15.8</v>
          </cell>
          <cell r="J4">
            <v>14.9</v>
          </cell>
        </row>
        <row r="5">
          <cell r="I5">
            <v>19.899999999999999</v>
          </cell>
          <cell r="J5">
            <v>18.7</v>
          </cell>
        </row>
        <row r="6">
          <cell r="I6">
            <v>25.7</v>
          </cell>
          <cell r="J6">
            <v>24</v>
          </cell>
        </row>
        <row r="7">
          <cell r="I7">
            <v>32</v>
          </cell>
          <cell r="J7">
            <v>30.1</v>
          </cell>
        </row>
        <row r="8">
          <cell r="I8">
            <v>40.1</v>
          </cell>
          <cell r="J8">
            <v>37.799999999999997</v>
          </cell>
        </row>
        <row r="9">
          <cell r="I9">
            <v>50.8</v>
          </cell>
          <cell r="J9">
            <v>47.8</v>
          </cell>
        </row>
        <row r="10">
          <cell r="I10">
            <v>60.5</v>
          </cell>
          <cell r="J10">
            <v>56.9</v>
          </cell>
        </row>
        <row r="11">
          <cell r="I11">
            <v>72.5</v>
          </cell>
          <cell r="J11">
            <v>68.3</v>
          </cell>
        </row>
        <row r="12">
          <cell r="I12">
            <v>88.8</v>
          </cell>
          <cell r="J12">
            <v>83.7</v>
          </cell>
        </row>
        <row r="13">
          <cell r="I13">
            <v>101</v>
          </cell>
          <cell r="J13">
            <v>95.1</v>
          </cell>
        </row>
        <row r="14">
          <cell r="I14">
            <v>113.1</v>
          </cell>
          <cell r="J14">
            <v>106.6</v>
          </cell>
        </row>
        <row r="15">
          <cell r="I15">
            <v>129.30000000000001</v>
          </cell>
          <cell r="J15">
            <v>121.7</v>
          </cell>
        </row>
        <row r="16">
          <cell r="I16">
            <v>145.5</v>
          </cell>
          <cell r="J16">
            <v>137.1</v>
          </cell>
        </row>
        <row r="17">
          <cell r="I17">
            <v>161.69999999999999</v>
          </cell>
          <cell r="J17">
            <v>152.30000000000001</v>
          </cell>
        </row>
        <row r="18">
          <cell r="I18">
            <v>181.9</v>
          </cell>
          <cell r="J18">
            <v>171.4</v>
          </cell>
        </row>
        <row r="19">
          <cell r="I19">
            <v>202.3</v>
          </cell>
          <cell r="J19">
            <v>190.5</v>
          </cell>
        </row>
        <row r="20">
          <cell r="I20">
            <v>226.6</v>
          </cell>
          <cell r="J20">
            <v>213.4</v>
          </cell>
        </row>
        <row r="21">
          <cell r="I21">
            <v>254.9</v>
          </cell>
          <cell r="J21">
            <v>240.2</v>
          </cell>
        </row>
        <row r="22">
          <cell r="I22">
            <v>287.3</v>
          </cell>
          <cell r="J22">
            <v>270.8</v>
          </cell>
        </row>
        <row r="23">
          <cell r="I23">
            <v>321.89999999999998</v>
          </cell>
          <cell r="J23">
            <v>302.8</v>
          </cell>
        </row>
        <row r="24">
          <cell r="I24">
            <v>362.2</v>
          </cell>
          <cell r="J24">
            <v>370.5</v>
          </cell>
        </row>
        <row r="25">
          <cell r="I25">
            <v>402.6</v>
          </cell>
          <cell r="J25">
            <v>378.5</v>
          </cell>
        </row>
        <row r="26">
          <cell r="I26">
            <v>451</v>
          </cell>
          <cell r="J26">
            <v>560</v>
          </cell>
        </row>
        <row r="27">
          <cell r="I27">
            <v>505.5</v>
          </cell>
          <cell r="J27">
            <v>630</v>
          </cell>
        </row>
      </sheetData>
      <sheetData sheetId="5">
        <row r="3">
          <cell r="C3">
            <v>25</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3"/>
      <sheetName val="Summary"/>
      <sheetName val="tps"/>
      <sheetName val="DD-Buyouts"/>
      <sheetName val="FR- Buyouts"/>
      <sheetName val="Imp-DDBuyouts"/>
      <sheetName val="Imp-FRBuyouts"/>
      <sheetName val="Imp-DD Buyouts"/>
      <sheetName val="DJC"/>
      <sheetName val="consumables"/>
      <sheetName val="august"/>
      <sheetName val="triconex(Daelim)"/>
      <sheetName val="Sheet16"/>
      <sheetName val="__00"/>
      <sheetName val="FR-_Buyouts"/>
      <sheetName val="Imp-DD_Buyouts"/>
      <sheetName val="DISCOUNT"/>
      <sheetName val="pvc_basic"/>
      <sheetName val="Mp-team 1"/>
      <sheetName val="MRATES"/>
      <sheetName val="Sheet1 (2)"/>
      <sheetName val="int-Dia-hdpe"/>
      <sheetName val="habs-list"/>
      <sheetName val="int-Dia-pvc"/>
      <sheetName val="nodes"/>
      <sheetName val="maya"/>
      <sheetName val="leads"/>
      <sheetName val="sup dat"/>
      <sheetName val="Material"/>
      <sheetName val="DATA"/>
      <sheetName val="Plant &amp;  Machinery"/>
      <sheetName val="Lead"/>
      <sheetName val="t_prsr"/>
      <sheetName val="id"/>
      <sheetName val="wh"/>
      <sheetName val="ewst"/>
      <sheetName val="labour"/>
      <sheetName val="Boq"/>
      <sheetName val="hdpe weights"/>
      <sheetName val="PVC weights"/>
      <sheetName val="int-Dia"/>
      <sheetName val="Sheet1"/>
      <sheetName val="Sheet2"/>
      <sheetName val="Sheet5"/>
      <sheetName val="Iocount"/>
      <sheetName val="DATA_PRG"/>
      <sheetName val="labour coeff"/>
      <sheetName val="detls"/>
      <sheetName val="m"/>
      <sheetName val="Data.F8.BTR"/>
      <sheetName val="Cover"/>
      <sheetName val="R_Det"/>
      <sheetName val="Road data"/>
      <sheetName val="RMR"/>
      <sheetName val="HDPE-pipe-rates"/>
      <sheetName val="pvc-pipe-rates"/>
      <sheetName val="BM-HOOP"/>
      <sheetName val="Global factors"/>
      <sheetName val="hdpe-rates"/>
      <sheetName val="pvc-rates"/>
      <sheetName val="labour rates"/>
      <sheetName val="HS final-2"/>
      <sheetName val="index"/>
      <sheetName val="Levels"/>
      <sheetName val="abs road"/>
      <sheetName val="PUMP_DATA"/>
      <sheetName val="Work_sheet"/>
      <sheetName val="Detailed"/>
      <sheetName val="bom"/>
      <sheetName val="v"/>
      <sheetName val="r"/>
      <sheetName val="HS 30.04.2015.Final"/>
      <sheetName val="FORM7"/>
      <sheetName val="bundqty"/>
      <sheetName val="LOCAL RATES"/>
      <sheetName val="ssr-rates"/>
      <sheetName val="pumping main"/>
      <sheetName val="D2_CO"/>
      <sheetName val="segments-details"/>
      <sheetName val="I-CO"/>
      <sheetName val="Intake"/>
      <sheetName val="Lead (Final)"/>
      <sheetName val="DMA1"/>
      <sheetName val="Specification report"/>
      <sheetName val="Bridge Data 2005-06"/>
      <sheetName val="Common "/>
      <sheetName val="mlead"/>
      <sheetName val="C.D.Data (Morth)"/>
      <sheetName val="Rd.Data"/>
      <sheetName val="coverpage"/>
      <sheetName val="Wordsdata"/>
    </sheetNames>
    <sheetDataSet>
      <sheetData sheetId="0"/>
      <sheetData sheetId="1" refreshError="1">
        <row r="15">
          <cell r="C15">
            <v>4.25</v>
          </cell>
        </row>
        <row r="16">
          <cell r="C16">
            <v>3.5</v>
          </cell>
        </row>
      </sheetData>
      <sheetData sheetId="2">
        <row r="15">
          <cell r="C15">
            <v>0</v>
          </cell>
        </row>
      </sheetData>
      <sheetData sheetId="3"/>
      <sheetData sheetId="4"/>
      <sheetData sheetId="5"/>
      <sheetData sheetId="6"/>
      <sheetData sheetId="7"/>
      <sheetData sheetId="8"/>
      <sheetData sheetId="9"/>
      <sheetData sheetId="10"/>
      <sheetData sheetId="11"/>
      <sheetData sheetId="12"/>
      <sheetData sheetId="13"/>
      <sheetData sheetId="14">
        <row r="15">
          <cell r="C15">
            <v>4.25</v>
          </cell>
        </row>
      </sheetData>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9"/>
      <sheetName val="cc-data"/>
      <sheetName val="CC roads"/>
      <sheetName val="mtt"/>
      <sheetName val="METT.ROADS"/>
      <sheetName val="SIDE DRAIN"/>
      <sheetName val="Sheet1"/>
      <sheetName val="Sheet2"/>
      <sheetName val="Sheet6"/>
      <sheetName val="Sheet3"/>
      <sheetName val="Sheet4"/>
      <sheetName val="Sheet7 (2)"/>
      <sheetName val="Sheet7"/>
      <sheetName val="Sheet10"/>
      <sheetName val="Sheet5"/>
      <sheetName val="Sheet11"/>
      <sheetName val="Sheet1 (2)"/>
      <sheetName val="CC_roads"/>
      <sheetName val="METT_ROADS"/>
      <sheetName val="SIDE_DRAIN"/>
      <sheetName val="Sheet7_(2)"/>
      <sheetName val="Sheet1_(2)"/>
      <sheetName val="MRATES"/>
      <sheetName val="Nspt-smp-final-ORIGINAL"/>
      <sheetName val="leads"/>
      <sheetName val="ESTIMATE"/>
      <sheetName val="Data"/>
      <sheetName val="Material"/>
      <sheetName val="Plant &amp;  Machinery"/>
      <sheetName val="r"/>
      <sheetName val="Labour"/>
      <sheetName val="hdpe-rates"/>
      <sheetName val="hdpe weights"/>
      <sheetName val="ssr-rates"/>
      <sheetName val="pvc-rates"/>
      <sheetName val="PVC weights"/>
      <sheetName val="detls"/>
      <sheetName val="Data_Bit_I"/>
      <sheetName val="RMR"/>
      <sheetName val="BWSCPlt"/>
      <sheetName val="CI"/>
      <sheetName val="DI"/>
      <sheetName val="G.R.P"/>
      <sheetName val="HDPE"/>
      <sheetName val="PSC REVISED"/>
      <sheetName val="pvc"/>
      <sheetName val="habs-list"/>
      <sheetName val="nodes"/>
      <sheetName val="Quarry"/>
      <sheetName val="DET R"/>
      <sheetName val="Data base"/>
      <sheetName val="DISCOUNT"/>
      <sheetName val="Lead"/>
      <sheetName val="int-Dia"/>
      <sheetName val="Lead statement"/>
      <sheetName val="GROUND FLOOR"/>
      <sheetName val="Mp-team 1"/>
      <sheetName val="Usage"/>
      <sheetName val="m"/>
      <sheetName val="Iocount"/>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Labour"/>
      <sheetName val="Material"/>
      <sheetName val="Indices"/>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 val="Plant &amp;  Machinery"/>
      <sheetName val="Lead"/>
      <sheetName val="Road data"/>
      <sheetName val="Road Detail Est."/>
      <sheetName val="int-Dia-hdpe"/>
      <sheetName val="int-Dia-pvc"/>
      <sheetName val="Pop"/>
      <sheetName val="zone-8"/>
      <sheetName val="MHNO_LEV"/>
      <sheetName val="I-CO"/>
      <sheetName val="Sheet9"/>
      <sheetName val="m"/>
      <sheetName val="JAWAHAR-hyd-original"/>
      <sheetName val="Data rough"/>
      <sheetName val="Sheet2"/>
      <sheetName val="int-Dia"/>
      <sheetName val="HDPE"/>
      <sheetName val="DI"/>
      <sheetName val="pvc"/>
      <sheetName val="Habcodes"/>
      <sheetName val="DATA_PRG"/>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Wordsdata"/>
      <sheetName val="Iocount"/>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Iocount"/>
      <sheetName val="Sheet1 (2)"/>
      <sheetName val="Lead"/>
      <sheetName val="Wordsdata"/>
      <sheetName val="Material"/>
      <sheetName val="cert"/>
      <sheetName val="Labour"/>
      <sheetName val="Lead statement ss5"/>
      <sheetName val="maya"/>
      <sheetName val="Plant &amp;  Machinery"/>
      <sheetName val="int-Dia"/>
      <sheetName val="habs-list"/>
      <sheetName val="nodes"/>
      <sheetName val="Sheet5"/>
      <sheetName val="MRATES"/>
      <sheetName val="Sheet3"/>
      <sheetName val="HDPE-pipe-rates"/>
      <sheetName val="pvc-pipe-rates"/>
      <sheetName val="labour coeff"/>
      <sheetName val="Boq"/>
      <sheetName val="DATA_PRG"/>
      <sheetName val="MRoad data"/>
      <sheetName val="hdpe weights"/>
      <sheetName val="PVC weights"/>
      <sheetName val="index"/>
      <sheetName val="Quarry"/>
      <sheetName val="m"/>
      <sheetName val="Input"/>
      <sheetName val="Usage"/>
      <sheetName val="int-Dia-hdpe"/>
      <sheetName val="int-Dia-pvc"/>
      <sheetName val="segments-detail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sheetData sheetId="3"/>
      <sheetData sheetId="4">
        <row r="117">
          <cell r="D117"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_zphs"/>
      <sheetName val="data"/>
      <sheetName val="v"/>
      <sheetName val="r"/>
      <sheetName val="l"/>
      <sheetName val="Material"/>
      <sheetName val="Specification"/>
      <sheetName val="RMR"/>
      <sheetName val="Specification report"/>
      <sheetName val="MRATES"/>
      <sheetName val="Rates SSR 2008-09"/>
      <sheetName val="Sheet3"/>
      <sheetName val="Road data"/>
      <sheetName val="mas_hab"/>
      <sheetName val="Lead"/>
      <sheetName val="detls"/>
      <sheetName val="Levels"/>
      <sheetName val="int-Dia-pvc"/>
      <sheetName val="Plant &amp;  Machinery"/>
      <sheetName val="ssr-rates"/>
      <sheetName val="sand"/>
      <sheetName val="stone"/>
      <sheetName val="leads"/>
      <sheetName val="water-hammar-strenght"/>
      <sheetName val="index"/>
      <sheetName val="m"/>
      <sheetName val="int-Dia-hdpe"/>
      <sheetName val="ESTIMATE"/>
      <sheetName val="Labour"/>
      <sheetName val="기계내역서"/>
      <sheetName val="sept-plan"/>
      <sheetName val="Sorted"/>
      <sheetName val="Rate"/>
      <sheetName val="Airvalve-HDPE"/>
      <sheetName val="JAWAHAR-hyd-original"/>
      <sheetName val="WATER-HAMMER"/>
      <sheetName val="Rates"/>
      <sheetName val="GEN-ABS Del"/>
      <sheetName val="data existing_do not delete"/>
      <sheetName val="Lead statement"/>
      <sheetName val="FORM7"/>
      <sheetName val="clvrt_data"/>
      <sheetName val="pop"/>
      <sheetName val="PRECAST lightconc-II"/>
      <sheetName val="habs-list"/>
      <sheetName val="nodes"/>
      <sheetName val="Data_Bit_I"/>
      <sheetName val="Road Detail Est."/>
      <sheetName val="Cover"/>
      <sheetName val="11.Habitations"/>
      <sheetName val="BWSCPlt"/>
      <sheetName val="CI"/>
      <sheetName val="DI"/>
      <sheetName val="G.R.P"/>
      <sheetName val="HDPE"/>
      <sheetName val="PSC REVISED"/>
      <sheetName val="pvc"/>
      <sheetName val="GA"/>
      <sheetName val="m1"/>
      <sheetName val="DATA_PRG"/>
      <sheetName val="Sheet1"/>
      <sheetName val="Data_Base"/>
      <sheetName val="Wkgs"/>
      <sheetName val="Input"/>
      <sheetName val="80-100 (P)"/>
      <sheetName val="LOCAL RATES"/>
      <sheetName val="HDPE-pipe-rates"/>
      <sheetName val="pvc-pipe-rates"/>
      <sheetName val=" data sheet "/>
      <sheetName val="PVC_dia"/>
      <sheetName val="Sheet2"/>
      <sheetName val="coverpage"/>
      <sheetName val="Nspt-smp-final-ORIGINAL"/>
      <sheetName val="t_prsr"/>
      <sheetName val="wh"/>
      <sheetName val="Sheet9"/>
      <sheetName val="economic PM"/>
      <sheetName val="habcodes"/>
      <sheetName val="PIpe Pushing"/>
      <sheetName val="Linked Lead"/>
      <sheetName val="abs road"/>
      <sheetName val="HS final-2"/>
      <sheetName val="pvc_basic"/>
      <sheetName val="AV-HDPE"/>
      <sheetName val="Di_gate-HDPE"/>
      <sheetName val="rdamdata"/>
      <sheetName val="lead-st"/>
      <sheetName val="Rising Main"/>
      <sheetName val="CPIPE"/>
      <sheetName val="hdpe-rates"/>
      <sheetName val="pvc-rates"/>
      <sheetName val="Bitumen trunk"/>
      <sheetName val="Feeder"/>
      <sheetName val="R99 etc"/>
      <sheetName val="Trunk unpaved"/>
      <sheetName val="DATA-BASE"/>
      <sheetName val="DATA-ABSTRACT"/>
      <sheetName val="Project Budget Worksheet"/>
      <sheetName val="Civil-works"/>
      <sheetName val="data-WC"/>
      <sheetName val="MRoad data"/>
      <sheetName val="wh_data_R"/>
      <sheetName val="hdpe weights"/>
      <sheetName val="PVC weights"/>
      <sheetName val="TOP SLAB-beams"/>
      <sheetName val="650kL-design-final"/>
      <sheetName val="hdpe-int-Dia"/>
      <sheetName val="E-Table"/>
      <sheetName val="pvc-int-Dia"/>
      <sheetName val="0000000000000"/>
      <sheetName val="boredetails"/>
      <sheetName val="Work_sheet"/>
      <sheetName val="Leads Entry"/>
      <sheetName val="Global factors"/>
      <sheetName val="I-CO"/>
      <sheetName val="_5wgdhabfinal00_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Process"/>
      <sheetName val="FORM7"/>
      <sheetName val="Material"/>
      <sheetName val="r"/>
      <sheetName val="RMR"/>
      <sheetName val="Specification"/>
      <sheetName val="l"/>
      <sheetName val="Database"/>
      <sheetName val="SCHEDULE"/>
      <sheetName val="schedule no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FORM7"/>
      <sheetName val="Desig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leads"/>
      <sheetName val="Publicbuilding"/>
      <sheetName val="Rate Analysis"/>
      <sheetName val="Wordsdata"/>
      <sheetName val="Sheet1 (2)"/>
      <sheetName val="Indice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
      <sheetName val="Specification"/>
      <sheetName val="leads"/>
      <sheetName val="Design"/>
      <sheetName val="PRECAST lightconc-II"/>
      <sheetName val="RMR"/>
      <sheetName val="l"/>
      <sheetName val="other rates"/>
      <sheetName val="RAFT"/>
      <sheetName val="maya"/>
      <sheetName val="mlead"/>
      <sheetName val="Road Detail Est."/>
      <sheetName val="Road data"/>
      <sheetName val="FORM7"/>
      <sheetName val="Rate Analysis"/>
      <sheetName val="FB - 1L"/>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G4">
            <v>196</v>
          </cell>
        </row>
        <row r="48">
          <cell r="G48">
            <v>223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PRECAST lightconc-II"/>
      <sheetName val="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Data"/>
      <sheetName val="6.5%"/>
      <sheetName val="10%"/>
      <sheetName val="One vent Pipe"/>
      <sheetName val="Four vents"/>
      <sheetName val="two vents"/>
      <sheetName val="Lead"/>
      <sheetName val="Designs"/>
      <sheetName val="3Vents"/>
      <sheetName val="Abut"/>
      <sheetName val="Pier"/>
      <sheetName val="Speci"/>
      <sheetName val="One vent "/>
      <sheetName val="ewst"/>
      <sheetName val="r"/>
      <sheetName val="PRECAST lightconc-II"/>
    </sheetNames>
    <sheetDataSet>
      <sheetData sheetId="0"/>
      <sheetData sheetId="1"/>
      <sheetData sheetId="2">
        <row r="11">
          <cell r="G11">
            <v>150</v>
          </cell>
        </row>
      </sheetData>
      <sheetData sheetId="3">
        <row r="3">
          <cell r="D3">
            <v>156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Chapt%r-2"/>
      <sheetName val="Plant_&amp;__Machinery"/>
      <sheetName val="Lead_statement"/>
      <sheetName val="Summary_of_Rates"/>
      <sheetName val="Basic_Approach"/>
      <sheetName val="Plant_&amp;__Machinery1"/>
      <sheetName val="Lead_statement1"/>
      <sheetName val="Summary_of_Rates1"/>
      <sheetName val="Basic_Approach1"/>
      <sheetName val="Lead"/>
      <sheetName val="m"/>
      <sheetName val="ewst"/>
      <sheetName val="v"/>
      <sheetName val="Plant_&amp;__Machinery2"/>
      <sheetName val="Lead_statement2"/>
      <sheetName val="Summary_of_Rates2"/>
      <sheetName val="Basic_Approach2"/>
      <sheetName val="Plant____Machinery"/>
      <sheetName val="leads"/>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RMR"/>
      <sheetName val="index"/>
      <sheetName val="r"/>
      <sheetName val="detls"/>
      <sheetName val="mlead"/>
      <sheetName val="int-Dia-hdpe"/>
      <sheetName val="int-Dia-pvc"/>
      <sheetName val="hdpe-rates"/>
      <sheetName val="pvc-rates"/>
      <sheetName val="Sheet3"/>
      <sheetName val="DATA_PRG"/>
      <sheetName val="ssr-rates"/>
      <sheetName val="Data.F8.BTR"/>
      <sheetName val="Plant 㫨  Machinery"/>
      <sheetName val="Plant_㫨__Machinery"/>
      <sheetName val="Plant_㫨__Machinery1"/>
      <sheetName val="Plant_㫨__Machinery2"/>
      <sheetName val="FORM7"/>
      <sheetName val="Specification report"/>
      <sheetName val="data existing_do not delete"/>
      <sheetName val="Road data"/>
      <sheetName val="IO LIST"/>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coverpage"/>
      <sheetName val="R_Det"/>
      <sheetName val="SSR 2014-15 Rates"/>
      <sheetName val="l"/>
      <sheetName val="PS1"/>
      <sheetName val="mas_hab"/>
      <sheetName val="Rates SSR 2008-09"/>
      <sheetName val="DATA-BASE"/>
      <sheetName val="DATA-ABSTRACT"/>
      <sheetName val="maya"/>
      <sheetName val="Publicbuilding"/>
      <sheetName val="BWSCPlt"/>
      <sheetName val="CI"/>
      <sheetName val="DI"/>
      <sheetName val="G.R.P"/>
      <sheetName val="HDPE"/>
      <sheetName val="PSC REVISED"/>
      <sheetName val="pvc"/>
      <sheetName val="ARRR-ver-1104-Chandegaon"/>
      <sheetName val="Bitumen trunk"/>
      <sheetName val="Feeder"/>
      <sheetName val="R99 etc"/>
      <sheetName val="Trunk unpaved"/>
      <sheetName val="Main sheet"/>
      <sheetName val="FB - 1L"/>
      <sheetName val="INPUT SHEET"/>
      <sheetName val="RES-PLANNING"/>
      <sheetName val="Macro1"/>
      <sheetName val="0000000000000"/>
      <sheetName val="cert"/>
      <sheetName val="Nspt-smp-final-ORIGINAL"/>
      <sheetName val="id"/>
      <sheetName val="DISCOUNT"/>
      <sheetName val="covence16-17"/>
      <sheetName val="Alapadu"/>
      <sheetName val="Activity No (A) ( 12)  "/>
      <sheetName val="PRECAST lightconc-II"/>
      <sheetName val="Av.G Level"/>
      <sheetName val="Dn LF Sluice"/>
      <sheetName val="Wordsdata"/>
      <sheetName val="Specification"/>
      <sheetName val="Design"/>
      <sheetName val="lable I"/>
      <sheetName val="Levels"/>
      <sheetName val="Data base"/>
      <sheetName val="Data 07-08 "/>
      <sheetName val="Indices"/>
      <sheetName val="Masonry"/>
      <sheetName val="final abstract"/>
      <sheetName val="ew OG"/>
      <sheetName val="Revised rates(SSR 2015-16)"/>
      <sheetName val="MRoad data"/>
      <sheetName val="Pop"/>
      <sheetName val="Abs"/>
      <sheetName val="abs road"/>
      <sheetName val="GN-ST-10"/>
      <sheetName val="Road Detail Est."/>
      <sheetName val="Process"/>
      <sheetName val="Gates and Pergola Data"/>
      <sheetName val="Usage"/>
      <sheetName val="Rates2"/>
      <sheetName val="Detailed"/>
      <sheetName val="segments-details"/>
      <sheetName val="Spec"/>
      <sheetName val="economic PM"/>
      <sheetName val="Cover"/>
      <sheetName val="Data-ELSR"/>
      <sheetName val="Mortars"/>
      <sheetName val=" Data -Valves"/>
      <sheetName val="PROCTOR"/>
      <sheetName val="2.0m  slab"/>
      <sheetName val="L040"/>
      <sheetName val="I-CO"/>
      <sheetName val="SEGMENTS"/>
      <sheetName val="Mp-team 1"/>
      <sheetName val="wh_data_R"/>
      <sheetName val="Cover sheet"/>
      <sheetName val="int-Dia"/>
      <sheetName val="hdpe_basic"/>
      <sheetName val="pvc_basic"/>
      <sheetName val="BM-HOOP"/>
      <sheetName val="PM&amp;GM"/>
      <sheetName val="water-hammar-strenght"/>
      <sheetName val=" data sheet "/>
      <sheetName val="TOP SLAB-beams"/>
      <sheetName val="Ward areas"/>
      <sheetName val="labour rates"/>
      <sheetName val="CBL_OD"/>
      <sheetName val="ESTIMATE"/>
      <sheetName val="m1"/>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Rd.Det.Est"/>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Lead statement ss5"/>
      <sheetName val="_5wgdhabfinal00_01"/>
      <sheetName val="INPUT-DATA"/>
      <sheetName val="sg-clay(d)"/>
      <sheetName val="dlvoid"/>
      <sheetName val="foundation(V)"/>
      <sheetName val="Main"/>
      <sheetName val="Design of two-way slab"/>
      <sheetName val="DI gate-DI"/>
      <sheetName val="DIgate_PVC "/>
      <sheetName val="boredetails"/>
      <sheetName val="doq-10"/>
      <sheetName val="2. WorkType"/>
      <sheetName val="Data-2011-12"/>
      <sheetName val="ultmom"/>
      <sheetName val="Staff Acco."/>
      <sheetName val="1V800"/>
      <sheetName val="ABS.C.D."/>
      <sheetName val="Annex- 6 - Delinator"/>
      <sheetName val="Gen Abs"/>
      <sheetName val="other rates"/>
      <sheetName val="sectorwise"/>
      <sheetName val="Quarry"/>
      <sheetName val="Analysis"/>
      <sheetName val="lead-st"/>
      <sheetName val="3405-2014"/>
      <sheetName val="3V 6mt "/>
      <sheetName val="Road dam"/>
      <sheetName val="3V 1000PC "/>
      <sheetName val="1V 3mt"/>
      <sheetName val="PVC_dia"/>
      <sheetName val="Sketch"/>
      <sheetName val="BTR"/>
      <sheetName val="GenAbst"/>
      <sheetName val="Rates"/>
      <sheetName val="(Road-Project)"/>
      <sheetName val="rdamdata"/>
      <sheetName val=""/>
      <sheetName val="_x0000_A"/>
      <sheetName val="Hyd_Stmt"/>
      <sheetName val="Basement Budget"/>
    </sheetNames>
    <sheetDataSet>
      <sheetData sheetId="0">
        <row r="6">
          <cell r="G6">
            <v>4082</v>
          </cell>
        </row>
      </sheetData>
      <sheetData sheetId="1">
        <row r="4">
          <cell r="D4">
            <v>137</v>
          </cell>
        </row>
      </sheetData>
      <sheetData sheetId="2" refreshError="1">
        <row r="6">
          <cell r="G6">
            <v>4082</v>
          </cell>
        </row>
        <row r="9">
          <cell r="G9" t="str">
            <v>Input Rate</v>
          </cell>
        </row>
        <row r="15">
          <cell r="G15">
            <v>450</v>
          </cell>
        </row>
        <row r="17">
          <cell r="G17">
            <v>520</v>
          </cell>
        </row>
        <row r="20">
          <cell r="G20">
            <v>50</v>
          </cell>
        </row>
        <row r="25">
          <cell r="G25">
            <v>1128</v>
          </cell>
        </row>
        <row r="28">
          <cell r="G28">
            <v>519</v>
          </cell>
        </row>
        <row r="34">
          <cell r="G34">
            <v>275</v>
          </cell>
        </row>
        <row r="45">
          <cell r="G45">
            <v>200</v>
          </cell>
        </row>
      </sheetData>
      <sheetData sheetId="3" refreshError="1">
        <row r="4">
          <cell r="D4">
            <v>137</v>
          </cell>
        </row>
        <row r="8">
          <cell r="D8">
            <v>137</v>
          </cell>
        </row>
      </sheetData>
      <sheetData sheetId="4"/>
      <sheetData sheetId="5">
        <row r="6">
          <cell r="G6">
            <v>4082</v>
          </cell>
        </row>
      </sheetData>
      <sheetData sheetId="6" refreshError="1">
        <row r="6">
          <cell r="G6">
            <v>4082</v>
          </cell>
        </row>
        <row r="42">
          <cell r="D42">
            <v>13875.8</v>
          </cell>
        </row>
        <row r="43">
          <cell r="D43" t="str">
            <v>Input Rate</v>
          </cell>
        </row>
        <row r="54">
          <cell r="D54" t="str">
            <v>Input Rate</v>
          </cell>
        </row>
        <row r="68">
          <cell r="D68" t="str">
            <v>Input Rate</v>
          </cell>
        </row>
        <row r="96">
          <cell r="D96" t="str">
            <v>Input Rate</v>
          </cell>
        </row>
        <row r="132">
          <cell r="D132" t="str">
            <v>Input Rate</v>
          </cell>
        </row>
        <row r="144">
          <cell r="D144" t="str">
            <v>Input Rate</v>
          </cell>
        </row>
      </sheetData>
      <sheetData sheetId="7">
        <row r="6">
          <cell r="G6">
            <v>4082</v>
          </cell>
        </row>
      </sheetData>
      <sheetData sheetId="8">
        <row r="4">
          <cell r="D4">
            <v>137</v>
          </cell>
        </row>
      </sheetData>
      <sheetData sheetId="9">
        <row r="6">
          <cell r="G6">
            <v>4082</v>
          </cell>
        </row>
      </sheetData>
      <sheetData sheetId="10"/>
      <sheetData sheetId="11">
        <row r="42">
          <cell r="D42">
            <v>13875.8</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6">
          <cell r="G6">
            <v>4082</v>
          </cell>
        </row>
      </sheetData>
      <sheetData sheetId="40"/>
      <sheetData sheetId="41"/>
      <sheetData sheetId="42"/>
      <sheetData sheetId="43">
        <row r="6">
          <cell r="G6">
            <v>4082</v>
          </cell>
        </row>
      </sheetData>
      <sheetData sheetId="44">
        <row r="6">
          <cell r="G6">
            <v>4082</v>
          </cell>
        </row>
      </sheetData>
      <sheetData sheetId="45">
        <row r="6">
          <cell r="G6">
            <v>4082</v>
          </cell>
        </row>
      </sheetData>
      <sheetData sheetId="46">
        <row r="6">
          <cell r="G6">
            <v>4082</v>
          </cell>
        </row>
      </sheetData>
      <sheetData sheetId="47">
        <row r="6">
          <cell r="G6">
            <v>4082</v>
          </cell>
        </row>
      </sheetData>
      <sheetData sheetId="48">
        <row r="6">
          <cell r="G6">
            <v>4082</v>
          </cell>
        </row>
      </sheetData>
      <sheetData sheetId="49">
        <row r="6">
          <cell r="G6">
            <v>4082</v>
          </cell>
        </row>
      </sheetData>
      <sheetData sheetId="50">
        <row r="6">
          <cell r="G6">
            <v>4082</v>
          </cell>
        </row>
      </sheetData>
      <sheetData sheetId="51">
        <row r="6">
          <cell r="G6">
            <v>4082</v>
          </cell>
        </row>
      </sheetData>
      <sheetData sheetId="52">
        <row r="6">
          <cell r="G6">
            <v>4082</v>
          </cell>
        </row>
      </sheetData>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refreshError="1"/>
      <sheetData sheetId="137" refreshError="1"/>
      <sheetData sheetId="138" refreshError="1"/>
      <sheetData sheetId="139" refreshError="1"/>
      <sheetData sheetId="140"/>
      <sheetData sheetId="141" refreshError="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Iocount"/>
      <sheetName val="MRATES"/>
      <sheetName val="m"/>
      <sheetName val="data existing_do not delete"/>
      <sheetName val="ARRR-ver-1104"/>
      <sheetName val="Publicbuilding"/>
      <sheetName val="Plant _  Machinery"/>
      <sheetName val="r"/>
      <sheetName val="labour coeff"/>
      <sheetName val="PRECAST lightconc-II"/>
      <sheetName val="leads"/>
      <sheetName val="Sheet1 (2)"/>
      <sheetName val="Compound wall  Ok"/>
      <sheetName val="Legal Risk Analysis"/>
      <sheetName val="FORM7"/>
      <sheetName val="mlead"/>
      <sheetName val="Data base"/>
      <sheetName val="labour &amp; Centering"/>
      <sheetName val="Lead (Final)"/>
      <sheetName val="Road data"/>
      <sheetName val="Convey"/>
      <sheetName val="Data base Feb 09"/>
      <sheetName val="Analysis"/>
      <sheetName val="MRoad data"/>
      <sheetName val="ABS"/>
      <sheetName val="ab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Sheet5"/>
      <sheetName val="m1"/>
      <sheetName val="detls"/>
      <sheetName val="Road data"/>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4">
          <cell r="D4">
            <v>852.89666666666676</v>
          </cell>
        </row>
        <row r="17">
          <cell r="D17">
            <v>689.98</v>
          </cell>
        </row>
        <row r="18">
          <cell r="D18">
            <v>893.73</v>
          </cell>
        </row>
        <row r="19">
          <cell r="D19">
            <v>562.29999999999995</v>
          </cell>
        </row>
        <row r="45">
          <cell r="D45">
            <v>28100</v>
          </cell>
        </row>
        <row r="46">
          <cell r="D46">
            <v>250</v>
          </cell>
        </row>
        <row r="51">
          <cell r="D51">
            <v>2400</v>
          </cell>
        </row>
        <row r="69">
          <cell r="D69">
            <v>50.5</v>
          </cell>
        </row>
        <row r="70">
          <cell r="D70">
            <v>10</v>
          </cell>
        </row>
        <row r="93">
          <cell r="D93">
            <v>604.79999999999995</v>
          </cell>
        </row>
        <row r="95">
          <cell r="D95">
            <v>5</v>
          </cell>
        </row>
        <row r="109">
          <cell r="D109">
            <v>48.6</v>
          </cell>
        </row>
        <row r="110">
          <cell r="D110">
            <v>18</v>
          </cell>
        </row>
        <row r="111">
          <cell r="D111">
            <v>3</v>
          </cell>
        </row>
        <row r="113">
          <cell r="D113">
            <v>4304.08</v>
          </cell>
        </row>
        <row r="114">
          <cell r="D114">
            <v>3301.82</v>
          </cell>
        </row>
        <row r="115">
          <cell r="D115">
            <v>2729.9849999999997</v>
          </cell>
        </row>
        <row r="117">
          <cell r="D117">
            <v>918.77</v>
          </cell>
        </row>
        <row r="118">
          <cell r="D118">
            <v>4581.2</v>
          </cell>
        </row>
        <row r="119">
          <cell r="D119">
            <v>3381.2</v>
          </cell>
        </row>
        <row r="120">
          <cell r="D120">
            <v>2515.83</v>
          </cell>
        </row>
        <row r="122">
          <cell r="D122">
            <v>732.86</v>
          </cell>
        </row>
        <row r="125">
          <cell r="D125">
            <v>295.8</v>
          </cell>
        </row>
        <row r="126">
          <cell r="D126">
            <v>339.3</v>
          </cell>
        </row>
        <row r="130">
          <cell r="D130">
            <v>27000</v>
          </cell>
        </row>
        <row r="146">
          <cell r="D146">
            <v>0.2</v>
          </cell>
        </row>
      </sheetData>
      <sheetData sheetId="12" refreshError="1"/>
      <sheetData sheetId="13" refreshError="1"/>
      <sheetData sheetId="14" refreshError="1">
        <row r="4">
          <cell r="G4">
            <v>196</v>
          </cell>
        </row>
        <row r="11">
          <cell r="G11">
            <v>150</v>
          </cell>
        </row>
        <row r="13">
          <cell r="G13">
            <v>2400</v>
          </cell>
        </row>
        <row r="23">
          <cell r="G23">
            <v>600</v>
          </cell>
        </row>
        <row r="27">
          <cell r="G27">
            <v>27.87</v>
          </cell>
        </row>
        <row r="30">
          <cell r="G30">
            <v>30</v>
          </cell>
        </row>
        <row r="31">
          <cell r="G31">
            <v>30</v>
          </cell>
        </row>
        <row r="48">
          <cell r="G48">
            <v>223</v>
          </cell>
        </row>
        <row r="53">
          <cell r="G53">
            <v>234</v>
          </cell>
        </row>
      </sheetData>
      <sheetData sheetId="15" refreshError="1">
        <row r="3">
          <cell r="D3">
            <v>156</v>
          </cell>
        </row>
        <row r="5">
          <cell r="D5">
            <v>137</v>
          </cell>
        </row>
        <row r="14">
          <cell r="D14">
            <v>156</v>
          </cell>
        </row>
        <row r="15">
          <cell r="D15">
            <v>137</v>
          </cell>
        </row>
        <row r="16">
          <cell r="D16">
            <v>137</v>
          </cell>
        </row>
        <row r="17">
          <cell r="D17">
            <v>106</v>
          </cell>
        </row>
        <row r="18">
          <cell r="D18">
            <v>137</v>
          </cell>
        </row>
        <row r="19">
          <cell r="D19">
            <v>156</v>
          </cell>
        </row>
        <row r="22">
          <cell r="D22">
            <v>165</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Sheet5"/>
      <sheetName val="Sheet1 (2)"/>
      <sheetName val="Lead"/>
      <sheetName val="Data"/>
      <sheetName val="int-Dia-hdpe"/>
      <sheetName val="habs-list"/>
      <sheetName val="int-Dia-pvc"/>
      <sheetName val="segments-details"/>
      <sheetName val="r"/>
      <sheetName val="leads"/>
      <sheetName val="v"/>
      <sheetName val="0000000000000"/>
      <sheetName val="cert"/>
      <sheetName val="RAFT"/>
      <sheetName val="scour depth"/>
      <sheetName val="Data.F8.BTR"/>
      <sheetName val="Work_sheet"/>
      <sheetName val="SUMP1420KL@HW"/>
      <sheetName val="NonSSR"/>
      <sheetName val="bundqty"/>
      <sheetName val="m"/>
      <sheetName val="Wordsdata"/>
      <sheetName val="FORM7"/>
      <sheetName val="ESTT"/>
      <sheetName val="Levels"/>
      <sheetName val="mlead"/>
      <sheetName val="Road data"/>
      <sheetName val="Road Detail Est."/>
      <sheetName val="MRATES"/>
      <sheetName val="RMR"/>
      <sheetName val="Specification"/>
      <sheetName val="Footings"/>
      <sheetName val="elect."/>
      <sheetName val="Rates"/>
      <sheetName val="Convey"/>
      <sheetName val="Common "/>
      <sheetName val=" General abs"/>
      <sheetName val="maya"/>
      <sheetName val="Plant_&amp;__Machinery"/>
      <sheetName val="Summary_of_Rates"/>
      <sheetName val="Basic_Approach"/>
      <sheetName val="Sheet1_(2)"/>
      <sheetName val="Plant_&amp;__Machinery1"/>
      <sheetName val="Summary_of_Rates1"/>
      <sheetName val="Basic_Approach1"/>
      <sheetName val="Sheet1_(2)1"/>
      <sheetName val="Data base"/>
      <sheetName val="IO LIST"/>
      <sheetName val="boredetails"/>
      <sheetName val="Publicbuilding"/>
      <sheetName val="scour_depth"/>
      <sheetName val="Data_F8_BTR"/>
      <sheetName val="abs road"/>
      <sheetName val="DATA_PRG"/>
      <sheetName val="Iocount"/>
      <sheetName val="MRoad data"/>
      <sheetName val="WATER-HAMMER"/>
      <sheetName val="Estimate "/>
      <sheetName val="Exp"/>
      <sheetName val="C-data"/>
      <sheetName val="1V800"/>
      <sheetName val="DREV"/>
      <sheetName val="CREV"/>
      <sheetName val="Lead statement"/>
      <sheetName val="data existing_do not delete"/>
      <sheetName val="3V 6mt "/>
      <sheetName val="Civil-works"/>
      <sheetName val="Data_Renuals"/>
      <sheetName val="l"/>
      <sheetName val="C.D.Abs.Est."/>
      <sheetName val="sup dat"/>
      <sheetName val="detls"/>
      <sheetName val="HDPE-pipe-rates"/>
      <sheetName val="pvc-pipe-rates"/>
      <sheetName val="R_Det"/>
      <sheetName val="water-hammar-strenght"/>
      <sheetName val="Abs_CD_2"/>
      <sheetName val="coverpage"/>
      <sheetName val="road est"/>
      <sheetName val="ECV"/>
      <sheetName val="lead-st"/>
      <sheetName val="rdamdata"/>
      <sheetName val="Main sheet"/>
    </sheetNames>
    <sheetDataSet>
      <sheetData sheetId="0">
        <row r="6">
          <cell r="D6">
            <v>156</v>
          </cell>
        </row>
      </sheetData>
      <sheetData sheetId="1">
        <row r="3">
          <cell r="D3" t="str">
            <v>Input Rate</v>
          </cell>
        </row>
      </sheetData>
      <sheetData sheetId="2"/>
      <sheetData sheetId="3" refreshError="1">
        <row r="6">
          <cell r="D6">
            <v>156</v>
          </cell>
        </row>
        <row r="11">
          <cell r="D11">
            <v>156</v>
          </cell>
        </row>
      </sheetData>
      <sheetData sheetId="4" refreshError="1">
        <row r="3">
          <cell r="D3" t="str">
            <v>Input Rate</v>
          </cell>
        </row>
        <row r="38">
          <cell r="D38" t="str">
            <v>Input Rate</v>
          </cell>
        </row>
        <row r="47">
          <cell r="D47" t="str">
            <v>Input Rate</v>
          </cell>
        </row>
        <row r="48">
          <cell r="D48" t="str">
            <v>Input Rate</v>
          </cell>
        </row>
        <row r="49">
          <cell r="D49" t="str">
            <v>Input Rate</v>
          </cell>
        </row>
        <row r="50">
          <cell r="D50" t="str">
            <v>Input Rate</v>
          </cell>
        </row>
        <row r="73">
          <cell r="D73" t="str">
            <v>Input Rate</v>
          </cell>
        </row>
        <row r="74">
          <cell r="D74" t="str">
            <v>Input Rate</v>
          </cell>
        </row>
        <row r="79">
          <cell r="D79" t="str">
            <v>Input Rate</v>
          </cell>
        </row>
        <row r="88">
          <cell r="D88" t="str">
            <v>Input Rate</v>
          </cell>
        </row>
        <row r="97">
          <cell r="D97" t="str">
            <v>Input Rate</v>
          </cell>
        </row>
        <row r="102">
          <cell r="D102" t="str">
            <v>Input Rate</v>
          </cell>
        </row>
        <row r="129">
          <cell r="D129" t="str">
            <v>Input Rate</v>
          </cell>
        </row>
        <row r="131">
          <cell r="D131" t="str">
            <v>Input Rate</v>
          </cell>
        </row>
        <row r="136">
          <cell r="D136" t="str">
            <v>Input Rate</v>
          </cell>
        </row>
        <row r="137">
          <cell r="D137"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Plant _  Machinery"/>
      <sheetName val="L040"/>
      <sheetName val="Data_Bit_I"/>
      <sheetName val="m"/>
      <sheetName val="Iocount"/>
      <sheetName val="int-Dia-pvc"/>
      <sheetName val="INPUT SHEET"/>
      <sheetName val="RES-PLANNING"/>
      <sheetName val="Macro1"/>
      <sheetName val="DATA"/>
    </sheetNames>
    <sheetDataSet>
      <sheetData sheetId="0" refreshError="1"/>
      <sheetData sheetId="1" refreshError="1"/>
      <sheetData sheetId="2" refreshError="1">
        <row r="4">
          <cell r="G4">
            <v>206</v>
          </cell>
        </row>
        <row r="22">
          <cell r="G22" t="str">
            <v>Input Rate</v>
          </cell>
        </row>
        <row r="29">
          <cell r="G29" t="str">
            <v>Input Rate</v>
          </cell>
        </row>
        <row r="46">
          <cell r="G46">
            <v>234</v>
          </cell>
        </row>
        <row r="47">
          <cell r="G47">
            <v>252</v>
          </cell>
        </row>
        <row r="54">
          <cell r="G54">
            <v>777</v>
          </cell>
        </row>
      </sheetData>
      <sheetData sheetId="3" refreshError="1">
        <row r="3">
          <cell r="D3">
            <v>150</v>
          </cell>
        </row>
        <row r="7">
          <cell r="D7">
            <v>150</v>
          </cell>
        </row>
        <row r="9">
          <cell r="D9">
            <v>131</v>
          </cell>
        </row>
        <row r="10">
          <cell r="D10">
            <v>150</v>
          </cell>
        </row>
        <row r="20">
          <cell r="D20">
            <v>150</v>
          </cell>
        </row>
        <row r="21">
          <cell r="D21">
            <v>150</v>
          </cell>
        </row>
        <row r="23">
          <cell r="D23">
            <v>131</v>
          </cell>
        </row>
      </sheetData>
      <sheetData sheetId="4" refreshError="1">
        <row r="3">
          <cell r="D3">
            <v>93.6</v>
          </cell>
        </row>
        <row r="5">
          <cell r="D5" t="str">
            <v>Input Rate</v>
          </cell>
        </row>
        <row r="6">
          <cell r="D6" t="str">
            <v>Input Rate</v>
          </cell>
        </row>
        <row r="7">
          <cell r="D7" t="str">
            <v>Input Rate</v>
          </cell>
        </row>
        <row r="8">
          <cell r="D8" t="str">
            <v>Input Rate</v>
          </cell>
        </row>
        <row r="9">
          <cell r="D9" t="str">
            <v>Input Rate</v>
          </cell>
        </row>
        <row r="10">
          <cell r="D10" t="str">
            <v>Input Rate</v>
          </cell>
        </row>
        <row r="11">
          <cell r="D11" t="str">
            <v>Input Rate</v>
          </cell>
        </row>
        <row r="12">
          <cell r="D12" t="str">
            <v>Input Rate</v>
          </cell>
        </row>
        <row r="13">
          <cell r="D13" t="str">
            <v>Input Rate</v>
          </cell>
        </row>
        <row r="20">
          <cell r="D20" t="str">
            <v>Input Rate</v>
          </cell>
        </row>
        <row r="23">
          <cell r="D23" t="str">
            <v>Input Rate</v>
          </cell>
        </row>
        <row r="26">
          <cell r="D26" t="str">
            <v>Input Rate</v>
          </cell>
        </row>
        <row r="27">
          <cell r="D27" t="str">
            <v>Input Rate</v>
          </cell>
        </row>
        <row r="28">
          <cell r="D28">
            <v>167</v>
          </cell>
        </row>
        <row r="29">
          <cell r="D29" t="str">
            <v>Input Rate</v>
          </cell>
        </row>
        <row r="30">
          <cell r="D30" t="str">
            <v>Input Rate</v>
          </cell>
        </row>
        <row r="31">
          <cell r="D31" t="str">
            <v>Input Rate</v>
          </cell>
        </row>
        <row r="32">
          <cell r="D32" t="str">
            <v>Input Rate</v>
          </cell>
        </row>
        <row r="33">
          <cell r="D33" t="str">
            <v>Input Rate</v>
          </cell>
        </row>
        <row r="34">
          <cell r="D34" t="str">
            <v>Input Rate</v>
          </cell>
        </row>
        <row r="35">
          <cell r="D35" t="str">
            <v>Input Rate</v>
          </cell>
        </row>
        <row r="36">
          <cell r="D36">
            <v>22</v>
          </cell>
        </row>
        <row r="37">
          <cell r="D37">
            <v>38.5</v>
          </cell>
        </row>
        <row r="52">
          <cell r="D52">
            <v>65</v>
          </cell>
        </row>
        <row r="59">
          <cell r="D59" t="str">
            <v>Input Rate</v>
          </cell>
        </row>
        <row r="62">
          <cell r="D62" t="str">
            <v>Input Rate</v>
          </cell>
        </row>
        <row r="63">
          <cell r="D63" t="str">
            <v>Input Rate</v>
          </cell>
        </row>
        <row r="72">
          <cell r="D72" t="str">
            <v>Input Rate</v>
          </cell>
        </row>
        <row r="75">
          <cell r="D75" t="str">
            <v>Input Rate</v>
          </cell>
        </row>
        <row r="77">
          <cell r="D77" t="str">
            <v>Input Rate</v>
          </cell>
        </row>
        <row r="78">
          <cell r="D78">
            <v>110</v>
          </cell>
        </row>
        <row r="80">
          <cell r="D80">
            <v>261.2</v>
          </cell>
        </row>
        <row r="83">
          <cell r="D83" t="str">
            <v>Input Rate</v>
          </cell>
        </row>
        <row r="85">
          <cell r="D85" t="str">
            <v>Input Rate</v>
          </cell>
        </row>
        <row r="86">
          <cell r="D86" t="str">
            <v>Input Rate</v>
          </cell>
        </row>
        <row r="87">
          <cell r="D87" t="str">
            <v>Input Rate</v>
          </cell>
        </row>
        <row r="90">
          <cell r="D90" t="str">
            <v>Input Rate</v>
          </cell>
        </row>
        <row r="94">
          <cell r="D94" t="str">
            <v>Input Rate</v>
          </cell>
        </row>
        <row r="99">
          <cell r="D99" t="str">
            <v>Input Rate</v>
          </cell>
        </row>
        <row r="100">
          <cell r="D100" t="str">
            <v>Input Rate</v>
          </cell>
        </row>
        <row r="103">
          <cell r="D103">
            <v>27500</v>
          </cell>
        </row>
        <row r="104">
          <cell r="D104" t="str">
            <v>Input Rate</v>
          </cell>
        </row>
        <row r="105">
          <cell r="D105" t="str">
            <v>Input Rate</v>
          </cell>
        </row>
        <row r="106">
          <cell r="D106" t="str">
            <v>Input Rate</v>
          </cell>
        </row>
        <row r="107">
          <cell r="D107">
            <v>34500</v>
          </cell>
        </row>
        <row r="108">
          <cell r="D108">
            <v>125</v>
          </cell>
        </row>
        <row r="123">
          <cell r="D123">
            <v>65</v>
          </cell>
        </row>
        <row r="124">
          <cell r="D124" t="str">
            <v>Input Rate</v>
          </cell>
        </row>
        <row r="127">
          <cell r="D127" t="str">
            <v>Input Rate</v>
          </cell>
        </row>
        <row r="139">
          <cell r="D139" t="str">
            <v>Input Rate</v>
          </cell>
        </row>
        <row r="140">
          <cell r="D140">
            <v>692.85</v>
          </cell>
        </row>
        <row r="142">
          <cell r="D142">
            <v>615.35</v>
          </cell>
        </row>
        <row r="143">
          <cell r="D143">
            <v>615.35</v>
          </cell>
        </row>
        <row r="145">
          <cell r="D145" t="str">
            <v>Input Rate</v>
          </cell>
        </row>
        <row r="147">
          <cell r="D147" t="str">
            <v>Input Rate</v>
          </cell>
        </row>
        <row r="148">
          <cell r="D148" t="str">
            <v>Input Rate</v>
          </cell>
        </row>
        <row r="149">
          <cell r="D149" t="str">
            <v>Input Rate</v>
          </cell>
        </row>
        <row r="150">
          <cell r="D150" t="str">
            <v>Input Rate</v>
          </cell>
        </row>
        <row r="151">
          <cell r="D151" t="str">
            <v>Input Rate</v>
          </cell>
        </row>
        <row r="152">
          <cell r="D152" t="str">
            <v>Input Rate</v>
          </cell>
        </row>
        <row r="153">
          <cell r="D153" t="str">
            <v>Input Rate</v>
          </cell>
        </row>
        <row r="154">
          <cell r="D154">
            <v>261.2</v>
          </cell>
        </row>
        <row r="155">
          <cell r="D155">
            <v>548.20000000000005</v>
          </cell>
        </row>
        <row r="156">
          <cell r="D156">
            <v>364.21</v>
          </cell>
        </row>
        <row r="157">
          <cell r="D157" t="str">
            <v>Input Rate</v>
          </cell>
        </row>
        <row r="158">
          <cell r="D158" t="str">
            <v>Input Rate</v>
          </cell>
        </row>
        <row r="159">
          <cell r="D159" t="str">
            <v>Input Rate</v>
          </cell>
        </row>
        <row r="160">
          <cell r="D160" t="str">
            <v>Input Rate</v>
          </cell>
        </row>
        <row r="161">
          <cell r="D161" t="str">
            <v>Input Rate</v>
          </cell>
        </row>
        <row r="162">
          <cell r="D162"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base Feb 09"/>
      <sheetName val="quarry"/>
      <sheetName val="Sheet5"/>
    </sheetNames>
    <sheetDataSet>
      <sheetData sheetId="0"/>
      <sheetData sheetId="1"/>
      <sheetData sheetId="2" refreshError="1"/>
      <sheetData sheetId="3" refreshError="1">
        <row r="13">
          <cell r="D13" t="str">
            <v>Input Rate</v>
          </cell>
        </row>
      </sheetData>
      <sheetData sheetId="4" refreshError="1">
        <row r="53">
          <cell r="D53" t="str">
            <v>Input Rate</v>
          </cell>
        </row>
        <row r="55">
          <cell r="D55" t="str">
            <v>Input Rate</v>
          </cell>
        </row>
        <row r="56">
          <cell r="D56" t="str">
            <v>Input Rate</v>
          </cell>
        </row>
        <row r="58">
          <cell r="D58" t="str">
            <v>Input Rate</v>
          </cell>
        </row>
        <row r="81">
          <cell r="D81" t="str">
            <v>Input Rate</v>
          </cell>
        </row>
        <row r="84">
          <cell r="D84" t="str">
            <v>Input Rate</v>
          </cell>
        </row>
        <row r="128">
          <cell r="D12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Common "/>
      <sheetName val="Lead"/>
      <sheetName val="RMR"/>
      <sheetName val="MRATES"/>
      <sheetName val="Data"/>
      <sheetName val="2.civil-RA"/>
      <sheetName val="2_civil_RA"/>
      <sheetName val="hdpe-rates"/>
      <sheetName val="hdpe weights"/>
      <sheetName val="ssr-rates"/>
      <sheetName val="pvc-rates"/>
      <sheetName val="PVC weights"/>
      <sheetName val="Lead statement"/>
      <sheetName val="Data 07-08 "/>
      <sheetName val="Sheet1"/>
      <sheetName val="Road data"/>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lip"/>
      <sheetName val="summary"/>
      <sheetName val="tech"/>
      <sheetName val="abstract"/>
      <sheetName val="detailed"/>
      <sheetName val="culvert"/>
      <sheetName val="culvert (2)"/>
      <sheetName val="culvert (3)"/>
      <sheetName val="impRdam"/>
      <sheetName val="cost"/>
      <sheetName val="data"/>
      <sheetName val="CDdata"/>
      <sheetName val="keymap"/>
      <sheetName val="lchart"/>
      <sheetName val="LS"/>
      <sheetName val="CS"/>
      <sheetName val="CS (2)"/>
      <sheetName val="leads"/>
      <sheetName val="f_slip"/>
      <sheetName val="1v600"/>
      <sheetName val="2v600"/>
      <sheetName val="3v600"/>
      <sheetName val="2v900"/>
      <sheetName val="3v900"/>
      <sheetName val="30mRdam"/>
      <sheetName val="v"/>
      <sheetName val="r"/>
      <sheetName val="Labour"/>
      <sheetName val="Material"/>
      <sheetName val="Plant &amp;  Machinery"/>
      <sheetName val="Iocount"/>
      <sheetName val="MRATES"/>
      <sheetName val="ESTIMATE"/>
      <sheetName val="RMR "/>
      <sheetName val="Data_Bit_I"/>
      <sheetName val="Mp-team 1"/>
      <sheetName val="Sheet9"/>
      <sheetName val="Lead"/>
      <sheetName val="RMR"/>
      <sheetName val="0000000000000"/>
      <sheetName val="Lead statement"/>
      <sheetName val="FF WRK"/>
      <sheetName val="Sheet1 (2)"/>
      <sheetName val="detls"/>
      <sheetName val="Lead-2014-15"/>
      <sheetName val="Specification"/>
      <sheetName val="sup dat"/>
      <sheetName val="Bridge Data 2005-06"/>
      <sheetName val="hdpe-rates"/>
      <sheetName val="hdpe weights"/>
      <sheetName val="ssr-rates"/>
      <sheetName val="pvc-rates"/>
      <sheetName val="PVC weights"/>
      <sheetName val="mlead"/>
      <sheetName val="abs road"/>
      <sheetName val="R_Det"/>
      <sheetName val="Road data"/>
      <sheetName val="Road Detail Est."/>
      <sheetName val="MRoad data"/>
      <sheetName val="labour &amp; Centering"/>
      <sheetName val="Specification report"/>
      <sheetName val="dBase"/>
      <sheetName val="work_sheet"/>
      <sheetName val="ABS"/>
      <sheetName val="Est_KB"/>
      <sheetName val="Sheet1"/>
      <sheetName val="Main sheet"/>
      <sheetName val="beam-reinft"/>
      <sheetName val="Sheet3"/>
      <sheetName val="Det.SC2"/>
      <sheetName val="maya"/>
      <sheetName val="labour-16-17"/>
      <sheetName val="INPUT-SHEET"/>
      <sheetName val="other rates"/>
      <sheetName val="Levels"/>
      <sheetName val="Bitumen trunk"/>
      <sheetName val="Feeder"/>
      <sheetName val="R99 etc"/>
      <sheetName val="Trunk unpaved"/>
      <sheetName val="Lookup"/>
      <sheetName val="Rates SSR 2008-09"/>
      <sheetName val="PRECAST lightconc-II"/>
      <sheetName val="FORM7"/>
      <sheetName val="DATA-BASE"/>
      <sheetName val="DATA-ABSTRACT"/>
      <sheetName val="coverpage"/>
      <sheetName val="Lead (Final)"/>
      <sheetName val="Data Road"/>
      <sheetName val="NonSSR"/>
      <sheetName val="Longitudinal"/>
      <sheetName val="m1"/>
      <sheetName val="l"/>
      <sheetName val="lead-st"/>
      <sheetName val="rdamdata"/>
      <sheetName val="p&amp;m"/>
      <sheetName val="Superstruc"/>
      <sheetName val="SSR07-08"/>
      <sheetName val="m"/>
      <sheetName val="59"/>
      <sheetName val="Lead (2)"/>
      <sheetName val="General"/>
      <sheetName val="culvert_(2)"/>
      <sheetName val="culvert_(3)"/>
      <sheetName val="CS_(2)"/>
      <sheetName val="Plant_&amp;__Machinery"/>
      <sheetName val="RMR_"/>
      <sheetName val="culvert_(2)1"/>
      <sheetName val="culvert_(3)1"/>
      <sheetName val="CS_(2)1"/>
      <sheetName val="Plant_&amp;__Machinery1"/>
      <sheetName val="RMR_1"/>
      <sheetName val="Data_Base"/>
      <sheetName val="C.D.Abs.Est."/>
      <sheetName val="C-data"/>
      <sheetName val="Publicbuilding"/>
      <sheetName val="HDPE"/>
      <sheetName val="Sheet2"/>
      <sheetName val="Design"/>
      <sheetName val="data existing_do not delete"/>
      <sheetName val="Mp-team_1"/>
      <sheetName val="Lead_statement"/>
      <sheetName val="FF_WRK"/>
      <sheetName val="Sheet1_(2)"/>
      <sheetName val="sup_dat"/>
      <sheetName val="Bridge_Data_2005-06"/>
      <sheetName val="Specification_report"/>
      <sheetName val="Road_Detail_Est_"/>
      <sheetName val="MRoad_data"/>
      <sheetName val="labour_&amp;_Centering"/>
      <sheetName val="hdpe_weights"/>
      <sheetName val="PVC_weights"/>
      <sheetName val="abs_road"/>
      <sheetName val="Road_data"/>
      <sheetName val="Det_SC2"/>
      <sheetName val="Main_sheet"/>
      <sheetName val="Rates_SSR_2008-09"/>
      <sheetName val="Bitumen_trunk"/>
      <sheetName val="R99_etc"/>
      <sheetName val="Trunk_unpaved"/>
      <sheetName val="Usage"/>
      <sheetName val="Common "/>
      <sheetName val="quarry"/>
      <sheetName val="GA"/>
      <sheetName val="WATER-HAMMER"/>
      <sheetName val="PS1"/>
      <sheetName val="PLAN_FEB97"/>
      <sheetName val="Nspt-smp-final-ORIGINAL"/>
      <sheetName val="Global factors"/>
      <sheetName val="OverviewBarmer"/>
      <sheetName val="Main"/>
      <sheetName val="GN-ST-10"/>
      <sheetName val="slab"/>
      <sheetName val="Staff Acco."/>
      <sheetName val="id"/>
      <sheetName val="basdat-f"/>
      <sheetName val="Lead sheet"/>
      <sheetName val="Data.F8.BTR"/>
      <sheetName val="lead charges"/>
      <sheetName val="not req 3"/>
      <sheetName val="temp-SDData (2)"/>
      <sheetName val="Sheet5"/>
      <sheetName val="FB - 1L"/>
      <sheetName val="TS memo"/>
      <sheetName val="Lead Chat"/>
      <sheetName val="Rd.Det.Est"/>
      <sheetName val="Data-2010-11"/>
      <sheetName val="index"/>
      <sheetName val="Rates"/>
      <sheetName val="int dia (2)"/>
      <sheetName val="DATA SHEET"/>
      <sheetName val="BTR"/>
      <sheetName val="SUMP1420KL@HW"/>
      <sheetName val="HDPE-pipe-rates"/>
      <sheetName val="pvc-pipe-rates"/>
      <sheetName val="RTS memo"/>
      <sheetName val="GenAbst"/>
      <sheetName val="Lead 2014-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
          <cell r="A3" t="str">
            <v>Sno</v>
          </cell>
          <cell r="B3" t="str">
            <v>Lead</v>
          </cell>
          <cell r="C3">
            <v>0</v>
          </cell>
          <cell r="D3" t="str">
            <v>Earth</v>
          </cell>
          <cell r="E3" t="str">
            <v>Metal</v>
          </cell>
          <cell r="F3" t="str">
            <v>Bricks</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cell r="F8">
            <v>93.9</v>
          </cell>
        </row>
        <row r="9">
          <cell r="A9">
            <v>6</v>
          </cell>
          <cell r="B9">
            <v>1</v>
          </cell>
          <cell r="C9" t="str">
            <v>KM</v>
          </cell>
          <cell r="D9">
            <v>58</v>
          </cell>
          <cell r="E9">
            <v>67</v>
          </cell>
          <cell r="F9">
            <v>96.6</v>
          </cell>
        </row>
        <row r="10">
          <cell r="A10">
            <v>7</v>
          </cell>
          <cell r="B10">
            <v>2</v>
          </cell>
          <cell r="C10" t="str">
            <v>KM</v>
          </cell>
          <cell r="D10">
            <v>61</v>
          </cell>
          <cell r="E10">
            <v>69</v>
          </cell>
          <cell r="F10">
            <v>99.9</v>
          </cell>
        </row>
        <row r="11">
          <cell r="A11">
            <v>8</v>
          </cell>
          <cell r="B11">
            <v>3</v>
          </cell>
          <cell r="C11" t="str">
            <v>KM</v>
          </cell>
          <cell r="D11">
            <v>64</v>
          </cell>
          <cell r="E11">
            <v>72</v>
          </cell>
          <cell r="F11">
            <v>102.5</v>
          </cell>
        </row>
        <row r="12">
          <cell r="A12">
            <v>9</v>
          </cell>
          <cell r="B12">
            <v>4</v>
          </cell>
          <cell r="C12" t="str">
            <v>KM</v>
          </cell>
          <cell r="D12">
            <v>67</v>
          </cell>
          <cell r="E12">
            <v>75</v>
          </cell>
          <cell r="F12">
            <v>105.9</v>
          </cell>
        </row>
        <row r="13">
          <cell r="A13">
            <v>10</v>
          </cell>
          <cell r="B13">
            <v>5</v>
          </cell>
          <cell r="C13" t="str">
            <v>KM</v>
          </cell>
          <cell r="D13">
            <v>70</v>
          </cell>
          <cell r="E13">
            <v>78</v>
          </cell>
          <cell r="F13">
            <v>109.1</v>
          </cell>
        </row>
        <row r="14">
          <cell r="A14">
            <v>11</v>
          </cell>
          <cell r="B14">
            <v>6</v>
          </cell>
          <cell r="C14" t="str">
            <v>KM</v>
          </cell>
          <cell r="D14">
            <v>72</v>
          </cell>
          <cell r="E14">
            <v>82</v>
          </cell>
          <cell r="F14">
            <v>112.5</v>
          </cell>
        </row>
        <row r="15">
          <cell r="A15">
            <v>12</v>
          </cell>
          <cell r="B15">
            <v>7</v>
          </cell>
          <cell r="C15" t="str">
            <v>KM</v>
          </cell>
          <cell r="D15">
            <v>76</v>
          </cell>
          <cell r="E15">
            <v>84</v>
          </cell>
          <cell r="F15">
            <v>115.8</v>
          </cell>
        </row>
        <row r="16">
          <cell r="A16">
            <v>13</v>
          </cell>
          <cell r="B16">
            <v>8</v>
          </cell>
          <cell r="C16" t="str">
            <v>KM</v>
          </cell>
          <cell r="D16">
            <v>79</v>
          </cell>
          <cell r="E16">
            <v>86</v>
          </cell>
          <cell r="F16">
            <v>118.5</v>
          </cell>
        </row>
        <row r="17">
          <cell r="A17">
            <v>14</v>
          </cell>
          <cell r="B17">
            <v>9</v>
          </cell>
          <cell r="C17" t="str">
            <v>KM</v>
          </cell>
          <cell r="D17">
            <v>82</v>
          </cell>
          <cell r="E17">
            <v>90</v>
          </cell>
          <cell r="F17">
            <v>121.9</v>
          </cell>
        </row>
        <row r="18">
          <cell r="A18">
            <v>15</v>
          </cell>
          <cell r="B18">
            <v>10</v>
          </cell>
          <cell r="C18" t="str">
            <v>KM</v>
          </cell>
          <cell r="D18">
            <v>85</v>
          </cell>
          <cell r="E18">
            <v>92</v>
          </cell>
          <cell r="F18">
            <v>125.1</v>
          </cell>
        </row>
        <row r="19">
          <cell r="A19">
            <v>16</v>
          </cell>
          <cell r="B19">
            <v>11</v>
          </cell>
          <cell r="C19" t="str">
            <v>KM</v>
          </cell>
          <cell r="D19">
            <v>89</v>
          </cell>
          <cell r="E19">
            <v>95</v>
          </cell>
          <cell r="F19">
            <v>128.5</v>
          </cell>
        </row>
        <row r="20">
          <cell r="A20">
            <v>17</v>
          </cell>
          <cell r="B20">
            <v>12</v>
          </cell>
          <cell r="C20" t="str">
            <v>KM</v>
          </cell>
          <cell r="D20">
            <v>91</v>
          </cell>
          <cell r="E20">
            <v>99</v>
          </cell>
          <cell r="F20">
            <v>131.80000000000001</v>
          </cell>
        </row>
        <row r="21">
          <cell r="A21">
            <v>18</v>
          </cell>
          <cell r="B21">
            <v>13</v>
          </cell>
          <cell r="C21" t="str">
            <v>KM</v>
          </cell>
          <cell r="D21">
            <v>94</v>
          </cell>
          <cell r="E21">
            <v>102</v>
          </cell>
          <cell r="F21">
            <v>134.4</v>
          </cell>
        </row>
        <row r="22">
          <cell r="A22">
            <v>19</v>
          </cell>
          <cell r="B22">
            <v>14</v>
          </cell>
          <cell r="C22" t="str">
            <v>KM</v>
          </cell>
          <cell r="D22">
            <v>97</v>
          </cell>
          <cell r="E22">
            <v>105</v>
          </cell>
          <cell r="F22">
            <v>137.80000000000001</v>
          </cell>
        </row>
        <row r="23">
          <cell r="A23">
            <v>20</v>
          </cell>
          <cell r="B23">
            <v>15</v>
          </cell>
          <cell r="C23" t="str">
            <v>KM</v>
          </cell>
          <cell r="D23">
            <v>100</v>
          </cell>
          <cell r="E23">
            <v>107</v>
          </cell>
          <cell r="F23">
            <v>141.1</v>
          </cell>
        </row>
        <row r="24">
          <cell r="A24">
            <v>21</v>
          </cell>
          <cell r="B24">
            <v>16</v>
          </cell>
          <cell r="C24" t="str">
            <v>KM</v>
          </cell>
          <cell r="D24">
            <v>102</v>
          </cell>
          <cell r="E24">
            <v>110</v>
          </cell>
          <cell r="F24">
            <v>144.4</v>
          </cell>
        </row>
        <row r="25">
          <cell r="A25">
            <v>22</v>
          </cell>
          <cell r="B25">
            <v>17</v>
          </cell>
          <cell r="C25" t="str">
            <v>KM</v>
          </cell>
          <cell r="D25">
            <v>106</v>
          </cell>
          <cell r="E25">
            <v>113</v>
          </cell>
          <cell r="F25">
            <v>147.69999999999999</v>
          </cell>
        </row>
        <row r="26">
          <cell r="A26">
            <v>23</v>
          </cell>
          <cell r="B26">
            <v>18</v>
          </cell>
          <cell r="C26" t="str">
            <v>KM</v>
          </cell>
          <cell r="D26">
            <v>109</v>
          </cell>
          <cell r="E26">
            <v>116</v>
          </cell>
          <cell r="F26">
            <v>150.4</v>
          </cell>
        </row>
        <row r="27">
          <cell r="A27">
            <v>24</v>
          </cell>
          <cell r="B27">
            <v>19</v>
          </cell>
          <cell r="C27" t="str">
            <v>KM</v>
          </cell>
          <cell r="D27">
            <v>112</v>
          </cell>
          <cell r="E27">
            <v>118</v>
          </cell>
          <cell r="F27">
            <v>153.80000000000001</v>
          </cell>
        </row>
        <row r="28">
          <cell r="A28">
            <v>25</v>
          </cell>
          <cell r="B28">
            <v>20</v>
          </cell>
          <cell r="C28" t="str">
            <v>KM</v>
          </cell>
          <cell r="D28">
            <v>115</v>
          </cell>
          <cell r="E28">
            <v>122</v>
          </cell>
          <cell r="F28">
            <v>157.1</v>
          </cell>
        </row>
        <row r="29">
          <cell r="A29">
            <v>26</v>
          </cell>
          <cell r="B29">
            <v>21</v>
          </cell>
          <cell r="C29" t="str">
            <v>KM</v>
          </cell>
          <cell r="D29">
            <v>117.5</v>
          </cell>
          <cell r="E29">
            <v>125</v>
          </cell>
          <cell r="F29">
            <v>161.15</v>
          </cell>
        </row>
        <row r="30">
          <cell r="A30">
            <v>27</v>
          </cell>
          <cell r="B30">
            <v>22</v>
          </cell>
          <cell r="C30" t="str">
            <v>KM</v>
          </cell>
          <cell r="D30">
            <v>120</v>
          </cell>
          <cell r="E30">
            <v>128</v>
          </cell>
          <cell r="F30">
            <v>165.2</v>
          </cell>
        </row>
        <row r="31">
          <cell r="A31">
            <v>28</v>
          </cell>
          <cell r="B31">
            <v>23</v>
          </cell>
          <cell r="C31" t="str">
            <v>KM</v>
          </cell>
          <cell r="D31">
            <v>122.5</v>
          </cell>
          <cell r="E31">
            <v>131</v>
          </cell>
          <cell r="F31">
            <v>169.25</v>
          </cell>
        </row>
        <row r="32">
          <cell r="A32">
            <v>29</v>
          </cell>
          <cell r="B32">
            <v>24</v>
          </cell>
          <cell r="C32" t="str">
            <v>KM</v>
          </cell>
          <cell r="D32">
            <v>125</v>
          </cell>
          <cell r="E32">
            <v>134</v>
          </cell>
          <cell r="F32">
            <v>173.3</v>
          </cell>
        </row>
        <row r="33">
          <cell r="A33">
            <v>30</v>
          </cell>
          <cell r="B33">
            <v>25</v>
          </cell>
          <cell r="C33" t="str">
            <v>KM</v>
          </cell>
          <cell r="D33">
            <v>127.5</v>
          </cell>
          <cell r="E33">
            <v>137</v>
          </cell>
          <cell r="F33">
            <v>177.35</v>
          </cell>
        </row>
        <row r="34">
          <cell r="A34">
            <v>31</v>
          </cell>
          <cell r="B34">
            <v>26</v>
          </cell>
          <cell r="C34" t="str">
            <v>KM</v>
          </cell>
          <cell r="D34">
            <v>130</v>
          </cell>
          <cell r="E34">
            <v>140</v>
          </cell>
          <cell r="F34">
            <v>181.4</v>
          </cell>
        </row>
        <row r="35">
          <cell r="A35">
            <v>32</v>
          </cell>
          <cell r="B35">
            <v>27</v>
          </cell>
          <cell r="C35" t="str">
            <v>KM</v>
          </cell>
          <cell r="D35">
            <v>132.5</v>
          </cell>
          <cell r="E35">
            <v>143</v>
          </cell>
          <cell r="F35">
            <v>185.45</v>
          </cell>
        </row>
        <row r="36">
          <cell r="A36">
            <v>33</v>
          </cell>
          <cell r="B36">
            <v>28</v>
          </cell>
          <cell r="C36" t="str">
            <v>KM</v>
          </cell>
          <cell r="D36">
            <v>135</v>
          </cell>
          <cell r="E36">
            <v>146</v>
          </cell>
          <cell r="F36">
            <v>189.5</v>
          </cell>
        </row>
        <row r="37">
          <cell r="A37">
            <v>34</v>
          </cell>
          <cell r="B37">
            <v>29</v>
          </cell>
          <cell r="C37" t="str">
            <v>KM</v>
          </cell>
          <cell r="D37">
            <v>137.5</v>
          </cell>
          <cell r="E37">
            <v>149</v>
          </cell>
          <cell r="F37">
            <v>193.55</v>
          </cell>
        </row>
        <row r="38">
          <cell r="A38">
            <v>35</v>
          </cell>
          <cell r="B38">
            <v>30</v>
          </cell>
          <cell r="C38" t="str">
            <v>KM</v>
          </cell>
          <cell r="D38">
            <v>140</v>
          </cell>
          <cell r="E38">
            <v>152</v>
          </cell>
          <cell r="F38">
            <v>197.6</v>
          </cell>
        </row>
        <row r="39">
          <cell r="A39">
            <v>36</v>
          </cell>
          <cell r="B39">
            <v>31</v>
          </cell>
          <cell r="C39" t="str">
            <v>KM</v>
          </cell>
          <cell r="D39">
            <v>142.5</v>
          </cell>
          <cell r="E39">
            <v>155</v>
          </cell>
          <cell r="F39">
            <v>201.65</v>
          </cell>
        </row>
        <row r="40">
          <cell r="A40">
            <v>37</v>
          </cell>
          <cell r="B40">
            <v>32</v>
          </cell>
          <cell r="C40" t="str">
            <v>KM</v>
          </cell>
          <cell r="D40">
            <v>145</v>
          </cell>
          <cell r="E40">
            <v>158</v>
          </cell>
          <cell r="F40">
            <v>205.7</v>
          </cell>
        </row>
        <row r="41">
          <cell r="A41">
            <v>38</v>
          </cell>
          <cell r="B41">
            <v>33</v>
          </cell>
          <cell r="C41" t="str">
            <v>KM</v>
          </cell>
          <cell r="D41">
            <v>147.5</v>
          </cell>
          <cell r="E41">
            <v>161</v>
          </cell>
          <cell r="F41">
            <v>209.75</v>
          </cell>
        </row>
        <row r="42">
          <cell r="A42">
            <v>39</v>
          </cell>
          <cell r="B42">
            <v>34</v>
          </cell>
          <cell r="C42" t="str">
            <v>KM</v>
          </cell>
          <cell r="D42">
            <v>150</v>
          </cell>
          <cell r="E42">
            <v>164</v>
          </cell>
          <cell r="F42">
            <v>213.8</v>
          </cell>
        </row>
        <row r="43">
          <cell r="A43">
            <v>40</v>
          </cell>
          <cell r="B43">
            <v>35</v>
          </cell>
          <cell r="C43" t="str">
            <v>KM</v>
          </cell>
          <cell r="D43">
            <v>152.5</v>
          </cell>
          <cell r="E43">
            <v>167</v>
          </cell>
          <cell r="F43">
            <v>217.85</v>
          </cell>
        </row>
        <row r="44">
          <cell r="A44">
            <v>41</v>
          </cell>
          <cell r="B44">
            <v>36</v>
          </cell>
          <cell r="C44" t="str">
            <v>KM</v>
          </cell>
          <cell r="D44">
            <v>155</v>
          </cell>
          <cell r="E44">
            <v>170</v>
          </cell>
          <cell r="F44">
            <v>221.9</v>
          </cell>
        </row>
        <row r="45">
          <cell r="A45">
            <v>42</v>
          </cell>
          <cell r="B45">
            <v>37</v>
          </cell>
          <cell r="C45" t="str">
            <v>KM</v>
          </cell>
          <cell r="D45">
            <v>157.5</v>
          </cell>
          <cell r="E45">
            <v>173</v>
          </cell>
          <cell r="F45">
            <v>225.95</v>
          </cell>
        </row>
        <row r="46">
          <cell r="A46">
            <v>43</v>
          </cell>
          <cell r="B46">
            <v>38</v>
          </cell>
          <cell r="C46" t="str">
            <v>KM</v>
          </cell>
          <cell r="D46">
            <v>160</v>
          </cell>
          <cell r="E46">
            <v>176</v>
          </cell>
          <cell r="F46">
            <v>230</v>
          </cell>
        </row>
        <row r="47">
          <cell r="A47">
            <v>44</v>
          </cell>
          <cell r="B47">
            <v>39</v>
          </cell>
          <cell r="C47" t="str">
            <v>KM</v>
          </cell>
          <cell r="D47">
            <v>162.5</v>
          </cell>
          <cell r="E47">
            <v>179</v>
          </cell>
          <cell r="F47">
            <v>234.05</v>
          </cell>
        </row>
        <row r="48">
          <cell r="A48">
            <v>45</v>
          </cell>
          <cell r="B48">
            <v>40</v>
          </cell>
          <cell r="C48" t="str">
            <v>KM</v>
          </cell>
          <cell r="D48">
            <v>165</v>
          </cell>
          <cell r="E48">
            <v>182</v>
          </cell>
          <cell r="F48">
            <v>238.1</v>
          </cell>
        </row>
        <row r="49">
          <cell r="A49">
            <v>46</v>
          </cell>
          <cell r="B49">
            <v>41</v>
          </cell>
          <cell r="C49" t="str">
            <v>KM</v>
          </cell>
          <cell r="D49">
            <v>167.5</v>
          </cell>
          <cell r="E49">
            <v>185</v>
          </cell>
          <cell r="F49">
            <v>242.15</v>
          </cell>
        </row>
        <row r="50">
          <cell r="A50">
            <v>47</v>
          </cell>
          <cell r="B50">
            <v>42</v>
          </cell>
          <cell r="C50" t="str">
            <v>KM</v>
          </cell>
          <cell r="D50">
            <v>170</v>
          </cell>
          <cell r="E50">
            <v>188</v>
          </cell>
          <cell r="F50">
            <v>246.2</v>
          </cell>
        </row>
        <row r="51">
          <cell r="A51">
            <v>48</v>
          </cell>
          <cell r="B51">
            <v>43</v>
          </cell>
          <cell r="C51" t="str">
            <v>KM</v>
          </cell>
          <cell r="D51">
            <v>172.5</v>
          </cell>
          <cell r="E51">
            <v>191</v>
          </cell>
          <cell r="F51">
            <v>250.25</v>
          </cell>
        </row>
        <row r="52">
          <cell r="A52">
            <v>49</v>
          </cell>
          <cell r="B52">
            <v>44</v>
          </cell>
          <cell r="C52" t="str">
            <v>KM</v>
          </cell>
          <cell r="D52">
            <v>175</v>
          </cell>
          <cell r="E52">
            <v>194</v>
          </cell>
          <cell r="F52">
            <v>254.3</v>
          </cell>
        </row>
        <row r="53">
          <cell r="A53">
            <v>50</v>
          </cell>
          <cell r="B53">
            <v>45</v>
          </cell>
          <cell r="C53" t="str">
            <v>KM</v>
          </cell>
          <cell r="D53">
            <v>177.5</v>
          </cell>
          <cell r="E53">
            <v>197</v>
          </cell>
          <cell r="F53">
            <v>258.35000000000002</v>
          </cell>
        </row>
      </sheetData>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Data_Bit_I"/>
      <sheetName val="dBase"/>
      <sheetName val="leads"/>
      <sheetName val="v"/>
      <sheetName val="Data_Base"/>
      <sheetName val="Road data"/>
      <sheetName val="Road Detail Est."/>
      <sheetName val="Rates"/>
      <sheetName val="Levels"/>
      <sheetName val="data existing_do not delete"/>
      <sheetName val="hdpe weights"/>
      <sheetName val="PVC weights"/>
      <sheetName val="index"/>
      <sheetName val="lead-st"/>
      <sheetName val="PLAN_FEB97"/>
      <sheetName val="RMR"/>
      <sheetName val="S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3">
          <cell r="D113">
            <v>4304.08</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Model sh"/>
      <sheetName val="Lead"/>
      <sheetName val="Data-Road "/>
      <sheetName val="DATA-CD "/>
      <sheetName val="water_cost_certificate"/>
      <sheetName val="transport"/>
      <sheetName val="labour &amp; Centering"/>
    </sheetNames>
    <sheetDataSet>
      <sheetData sheetId="0"/>
      <sheetData sheetId="1"/>
      <sheetData sheetId="2"/>
      <sheetData sheetId="3">
        <row r="5">
          <cell r="E5">
            <v>83.199999999999989</v>
          </cell>
        </row>
        <row r="6">
          <cell r="E6">
            <v>169.19999999999993</v>
          </cell>
        </row>
        <row r="7">
          <cell r="E7">
            <v>117.59999999999997</v>
          </cell>
        </row>
        <row r="19">
          <cell r="E19">
            <v>169.19999999999993</v>
          </cell>
        </row>
        <row r="20">
          <cell r="E20">
            <v>169.19999999999993</v>
          </cell>
        </row>
        <row r="48">
          <cell r="H48" t="str">
            <v>P.R.Medak</v>
          </cell>
        </row>
      </sheetData>
      <sheetData sheetId="4"/>
      <sheetData sheetId="5"/>
      <sheetData sheetId="6"/>
      <sheetData sheetId="7"/>
      <sheetData sheetId="8"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
          <cell r="E12">
            <v>203.59999999999991</v>
          </cell>
        </row>
      </sheetData>
      <sheetData sheetId="8" refreshError="1"/>
      <sheetData sheetId="9" refreshError="1"/>
      <sheetData sheetId="10" refreshError="1"/>
      <sheetData sheetId="11"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lead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row r="60">
          <cell r="E60">
            <v>0.1</v>
          </cell>
        </row>
      </sheetData>
      <sheetData sheetId="14"/>
      <sheetData sheetId="15"/>
      <sheetData sheetId="16" refreshError="1"/>
      <sheetData sheetId="17"/>
      <sheetData sheetId="18" refreshError="1"/>
      <sheetData sheetId="19">
        <row r="7">
          <cell r="G7">
            <v>13</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_x0000__x0007__x0000__x0007__x0000__x0003__x0000__x0007_"/>
      <sheetName val="_x0000__x0007__x0000__x0007__x0000__x0007__x0000__x0007_"/>
      <sheetName val="NIZAMSAGAR"/>
      <sheetName val="SPN DB 6.1"/>
      <sheetName val="different datas TPN and SPN"/>
      <sheetName val="data_(6)"/>
      <sheetName val="COMPARATIVE_STATEMENT"/>
      <sheetName val="data_(2)"/>
      <sheetName val="data_(3)"/>
      <sheetName val="data_(4)"/>
      <sheetName val="data_(5)"/>
      <sheetName val=""/>
      <sheetName val="SPN_DB_6_1"/>
      <sheetName val="different_datas_TPN_and_SPN"/>
      <sheetName val="Labour"/>
      <sheetName val="Material"/>
      <sheetName val="Plant &amp;  Machinery"/>
      <sheetName val="_x0000__x0000__x0000__x0004__x0000_"/>
      <sheetName val="_x0000_浘"/>
      <sheetName val="_x005f_x0000__x005f_x0007__x005f_x0000__x005f_x0007__x0"/>
      <sheetName val="Data.F8.BTR"/>
      <sheetName val="_x005f_x005f_x005f_x0000__x005f_x005f_x005f_x0007__x005"/>
      <sheetName val="Note gh "/>
      <sheetName val="C page"/>
      <sheetName val="Sp ReportF"/>
      <sheetName val="ABSTRACT"/>
      <sheetName val="G F "/>
      <sheetName val="F F "/>
      <sheetName val="S Tank"/>
      <sheetName val="Sani &amp; W S "/>
      <sheetName val="C Wall"/>
      <sheetName val="LEAD (old)"/>
      <sheetName val="C-data(old)"/>
      <sheetName val="D&amp;W DATA (old)"/>
      <sheetName val="WS-DATA(old)"/>
      <sheetName val="ESTT Ele "/>
      <sheetName val="El Data(old)"/>
      <sheetName val="BOQ  "/>
      <sheetName val="BidRequirement"/>
      <sheetName val="Bid doc"/>
      <sheetName val="Conv(old)"/>
      <sheetName val="Basic Data(old)"/>
      <sheetName val="Rates 2007-08 2nd"/>
      <sheetName val="Lead Statement 2007-08 3rd"/>
      <sheetName val="_x0000__x0007__x0000__x0007__x0"/>
      <sheetName val="RMR"/>
      <sheetName val="_x005f_x0000__x005f_x0000__x005f_x0000__x005f_x0004__x0"/>
      <sheetName val="_x005f_x0000_浘"/>
      <sheetName val="_x005f_x005f_x005f_x005f_x005f_x005f_x005f_x0000__x005f"/>
      <sheetName val="_x005f_x0000__x005f_x0007__x005"/>
      <sheetName val="_x0000__x0007__x005"/>
      <sheetName val="_x0000__x0000__x0000__x0004__x0"/>
      <sheetName val="_x005f_x005f_x005f_x0000__x005f_x005f_x005f_x0000__x005"/>
      <sheetName val="_x005f_x005f_x005f_x0000_浘"/>
      <sheetName val="Lookup"/>
      <sheetName val="Lead"/>
      <sheetName val="Data_Bit_I"/>
      <sheetName val="_x005f_x005f_x005f_x005f_x005f_x005f_x005f_x005f_x005f_x005f_"/>
      <sheetName val="Road data"/>
      <sheetName val="Sheet9"/>
      <sheetName val="segments-details"/>
      <sheetName val="int-Dia-hdpe"/>
      <sheetName val="habs-list"/>
      <sheetName val="int-Dia-pvc"/>
      <sheetName val="Specification report"/>
      <sheetName val="Specification"/>
      <sheetName val="HDPE-pipe-rates"/>
      <sheetName val="pvc-pipe-rates"/>
      <sheetName val="Main sheet"/>
      <sheetName val="?_x0007_?_x0007_?_x0003_?_x0007_"/>
      <sheetName val="?_x0007_?_x0007_?_x0007_?_x0007_"/>
      <sheetName val="???_x0004_?"/>
      <sheetName val="?浘"/>
      <sheetName val="__x0007___x0007___x0003___x0007_"/>
      <sheetName val="__x0007___x0007___x0007___x0007_"/>
      <sheetName val="____x0004__"/>
      <sheetName val="_浘"/>
      <sheetName val="Lead-2014-15"/>
      <sheetName val="_x005f_x0000__x005f_x0007__x005f_x0000__x005f_x0007___2"/>
      <sheetName val="_x005f_x0000__x005f_x0007__x005f_x0000__x005f_x0007___3"/>
      <sheetName val="lead charges"/>
      <sheetName val="_x005f_x005f_x005f_x005f_x005f_x005f_x005f_x0000_浘"/>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okup"/>
      <sheetName val="ESTIMATE"/>
      <sheetName val="HDPE-pipe-rates"/>
      <sheetName val="pvc-pipe-rates"/>
      <sheetName val="Labour"/>
      <sheetName val="Material"/>
      <sheetName val="DATA-BASE"/>
      <sheetName val="Data"/>
      <sheetName val="DATA-ABSTRACT"/>
      <sheetName val="SUB-STN Bld Elec"/>
      <sheetName val="Secty Bld Elec"/>
      <sheetName val="G.Hostel-A elec"/>
      <sheetName val="G.Hostel-B elec"/>
      <sheetName val="K &amp; Dinning elec"/>
      <sheetName val="F. Housing-III &amp; IV elec)"/>
      <sheetName val="F. Housing-elec"/>
      <sheetName val="Principal qtrs- elec"/>
      <sheetName val="College - elec  "/>
      <sheetName val="El Data"/>
      <sheetName val="leads"/>
      <sheetName val="LEAD (old)"/>
      <sheetName val="Lead"/>
      <sheetName val="hdpe-rates"/>
      <sheetName val="hdpe weights"/>
      <sheetName val="ssr-rates"/>
      <sheetName val="pvc-rates"/>
      <sheetName val="PVC weights"/>
      <sheetName val="Data_Bit_I"/>
      <sheetName val="MRate"/>
      <sheetName val="DATAS"/>
      <sheetName val="Plant &amp;  Machinery"/>
      <sheetName val="Road data"/>
      <sheetName val="Iocount"/>
      <sheetName val="dBase"/>
      <sheetName val="labour-16-17"/>
      <sheetName val="Sheet3"/>
      <sheetName val="Lead-2014-15"/>
      <sheetName val="labour &amp; Centering"/>
      <sheetName val="Sheet1 (2)"/>
      <sheetName val="RMR"/>
      <sheetName val="Bridge Data 2005-06"/>
      <sheetName val="Mp-team 1"/>
      <sheetName val="MRATES"/>
      <sheetName val="R_Det"/>
      <sheetName val="Road Detail Est."/>
      <sheetName val="Sheet5"/>
      <sheetName val="COLUMN"/>
      <sheetName val="Process"/>
      <sheetName val="m"/>
      <sheetName val="Publicbuilding"/>
      <sheetName val="Wordsdata"/>
      <sheetName val="Det.SC2"/>
      <sheetName val="Summary"/>
      <sheetName val="Gates and Pergola Data"/>
      <sheetName val="abs road"/>
      <sheetName val="Lead statement"/>
      <sheetName val="Estimate "/>
      <sheetName val="lead-st"/>
      <sheetName val="GF SB Ok "/>
      <sheetName val="DISCOUNT"/>
      <sheetName val="0000000000000"/>
      <sheetName val="Sheet9"/>
      <sheetName val="Rates"/>
      <sheetName val="PS1"/>
      <sheetName val="Specification"/>
      <sheetName val="Levels"/>
      <sheetName val="lead charges"/>
      <sheetName val="r"/>
      <sheetName val="l"/>
      <sheetName val="Cover"/>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s"/>
      <sheetName val="Lead"/>
      <sheetName val="Lead-2014-15"/>
      <sheetName val="Quarry"/>
      <sheetName val="labour &amp; Centering"/>
      <sheetName val="Mp-team 1"/>
      <sheetName val="RMR "/>
      <sheetName val="data existing_do not delete"/>
      <sheetName val="Data"/>
      <sheetName val="v"/>
      <sheetName val="maya"/>
      <sheetName val="Database"/>
      <sheetName val="PLAN_FEB97"/>
      <sheetName val="mas_hab"/>
      <sheetName val="water-hammar-strenght"/>
      <sheetName val="r"/>
      <sheetName val="l"/>
      <sheetName val="Road Detail Est."/>
      <sheetName val="Lead statement ss5"/>
      <sheetName val="Sheet3"/>
      <sheetName val="RMR"/>
      <sheetName val="LEAD STATEMENT"/>
      <sheetName val="Nspt-smp-final-ORIGINAL"/>
      <sheetName val="POP"/>
      <sheetName val="DATA SHEET"/>
      <sheetName val=" data sheet "/>
      <sheetName val="MRATES"/>
      <sheetName val="Levels"/>
      <sheetName val="FORM7"/>
      <sheetName val="DATA_PRG"/>
      <sheetName val="WATER-HAMMER"/>
      <sheetName val="PS1"/>
      <sheetName val="AV-BWSC&amp;MS"/>
      <sheetName val="AV_AC"/>
      <sheetName val="AV-DI"/>
      <sheetName val="di_Gate_AC"/>
      <sheetName val="Digate-BWSCP-MS"/>
      <sheetName val="DI_gate_di"/>
      <sheetName val="DI"/>
      <sheetName val="HDPE"/>
      <sheetName val="scour-DI-CI"/>
      <sheetName val="scour-pvc-hdpe-psc-bwsc"/>
      <sheetName val="pumping main"/>
      <sheetName val="MRoad data"/>
      <sheetName val="clvrt_data"/>
      <sheetName val="m1"/>
      <sheetName val="detls"/>
      <sheetName val="pvc-pipe-rates"/>
      <sheetName val="int-Dia-pvc"/>
      <sheetName val="abs road"/>
      <sheetName val="Road data"/>
      <sheetName val="wh_data_R"/>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SF  (slab-1)"/>
      <sheetName val="steel SF (slab-2)"/>
      <sheetName val="steel  (Ramp &amp; Stair case)"/>
      <sheetName val="Slab-1 concrete"/>
      <sheetName val="Slab-2 concrete"/>
      <sheetName val="Sheet1"/>
    </sheetNames>
    <sheetDataSet>
      <sheetData sheetId="0"/>
      <sheetData sheetId="1">
        <row r="3">
          <cell r="K3" t="str">
            <v>M/s. Poojala Constructions,Contractor, 16-11-1-1/6,Saleem Nagar,Malakpet, Hyderabad.</v>
          </cell>
        </row>
      </sheetData>
      <sheetData sheetId="2"/>
      <sheetData sheetId="3"/>
      <sheetData sheetId="4"/>
      <sheetData sheetId="5"/>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sheetName val="drain rm data"/>
      <sheetName val="LOWEST RATES"/>
      <sheetName val="drain_rm_data"/>
      <sheetName val="LOWEST_RATES"/>
      <sheetName val="drain_rm_data1"/>
      <sheetName val="LOWEST_RATES1"/>
      <sheetName val="leads"/>
      <sheetName val="Labour"/>
      <sheetName val="Material"/>
      <sheetName val="Plant &amp;  Machinery"/>
      <sheetName val="Lookup"/>
      <sheetName val="drain_rm_data2"/>
      <sheetName val="LOWEST_RATES2"/>
      <sheetName val="Plant_&amp;__Machinery"/>
      <sheetName val="maya"/>
      <sheetName val="ESTIMATE"/>
      <sheetName val="abs road"/>
      <sheetName val="Road data"/>
      <sheetName val="0000000000000"/>
      <sheetName val="Data_Bit_I"/>
      <sheetName val="R_Det"/>
      <sheetName val="Sheet1 (2)"/>
      <sheetName val="Sheet1"/>
      <sheetName val="v"/>
      <sheetName val="mlead"/>
      <sheetName val="Plant 㫨  Machinery"/>
      <sheetName val="Plant_㫨__Machinery"/>
      <sheetName val="r"/>
      <sheetName val="sectorwise"/>
      <sheetName val="Pipe Areas"/>
      <sheetName val="banilad"/>
      <sheetName val="Quarry"/>
      <sheetName val="Elc.Stnd.Data-18-19-final "/>
      <sheetName val="Nspt-smp-final-ORIGINAL"/>
      <sheetName val="Elc.Stnd.Data-17-18 "/>
      <sheetName val="Design_abf"/>
      <sheetName val="Rates"/>
      <sheetName val="Av.G Level"/>
      <sheetName val="Sheet2"/>
      <sheetName val="drain_rm_data3"/>
      <sheetName val="LOWEST_RATES3"/>
      <sheetName val="Plant_&amp;__Machinery1"/>
      <sheetName val="abs_road"/>
      <sheetName val="Road_data"/>
      <sheetName val="Sheet1_(2)"/>
      <sheetName val="MRATES"/>
      <sheetName val="GROUND"/>
      <sheetName val="SECOND"/>
      <sheetName val="CD Data"/>
      <sheetName val="Data 07-08 "/>
      <sheetName val="Rate Analysis"/>
      <sheetName val="Convey"/>
      <sheetName val="m"/>
      <sheetName val="COVER"/>
      <sheetName val="rdamdata"/>
      <sheetName val="lead-st"/>
      <sheetName val="Levels"/>
      <sheetName val="Road Detail Est."/>
      <sheetName val="HEAD"/>
      <sheetName val="Input"/>
      <sheetName val="data existing_do not delete"/>
      <sheetName val="drain_rm_data4"/>
      <sheetName val="LOWEST_RATES4"/>
      <sheetName val="Plant_&amp;__Machinery2"/>
      <sheetName val="abs_road1"/>
      <sheetName val="Road_data1"/>
      <sheetName val="elect."/>
      <sheetName val="DETAILED  BOQ"/>
      <sheetName val="final abstract"/>
      <sheetName val="steel SF (slab-2)"/>
      <sheetName val="hdpe weights"/>
      <sheetName val="HS 1 BPT (2)all bpts"/>
      <sheetName val="Elc.Stnd.Data-18-19"/>
      <sheetName val="Sheet3"/>
      <sheetName val="nodes"/>
      <sheetName val="ssr-rates"/>
      <sheetName val="ww-march-02"/>
      <sheetName val="labour &amp; Centering"/>
      <sheetName val="GA"/>
      <sheetName val="Flight-1"/>
      <sheetName val="l"/>
      <sheetName val="LEAD STATEMENT"/>
      <sheetName val="Elc.Stnd.Data-17-18-final "/>
      <sheetName val="Cut Off Statement"/>
      <sheetName val="Specification"/>
      <sheetName val="Road data.PS"/>
      <sheetName val="eligibilty"/>
      <sheetName val="RMR"/>
      <sheetName val="Lead-2014-15"/>
      <sheetName val="Sheet1_(2)1"/>
      <sheetName val="Plant_㫨__Machinery1"/>
      <sheetName val="Pipe_Areas"/>
      <sheetName val="Elc_Stnd_Data-18-19-final_"/>
      <sheetName val="Elc_Stnd_Data-17-18_"/>
      <sheetName val="Av_G_Level"/>
      <sheetName val="CD_Data"/>
      <sheetName val="Part-A"/>
      <sheetName val="coverpage"/>
      <sheetName val="habs-list"/>
      <sheetName val="int-Dia"/>
      <sheetName val="HS final-2"/>
      <sheetName val="FORM7"/>
      <sheetName val="HDPE-pipe-rates"/>
      <sheetName val="pvc-pipe-rates"/>
      <sheetName val="HS 30.04.2015.Final"/>
      <sheetName val="ID"/>
      <sheetName val="HDPE"/>
      <sheetName val="Sheet9"/>
      <sheetName val="HS 1"/>
      <sheetName val="DATA_PRG"/>
      <sheetName val="zone-8"/>
      <sheetName val="MHNO_LEV"/>
      <sheetName val="ewst"/>
      <sheetName val="int-Dia-hdpe"/>
      <sheetName val="PVC"/>
      <sheetName val="Detailed"/>
      <sheetName val="Lead 09-10"/>
      <sheetName val="detls"/>
      <sheetName val="Bitumen trunk"/>
      <sheetName val="Feeder"/>
      <sheetName val="R99 etc"/>
      <sheetName val="Trunk unpaved"/>
      <sheetName val="Wordsdata"/>
      <sheetName val="segments-details"/>
      <sheetName val="int-Dia-pvc"/>
      <sheetName val="Abs"/>
      <sheetName val="DATA-BASE"/>
      <sheetName val="DATA-ABSTRACT"/>
      <sheetName val="Elc.data-20-21"/>
      <sheetName val="data- Civil"/>
      <sheetName val="2a.Est. Drainage System"/>
      <sheetName val="data- MS Gates &amp; Grills"/>
      <sheetName val="MS-Truss data"/>
      <sheetName val="SPT vs PHI"/>
      <sheetName val="Sheet5"/>
      <sheetName val="Data o"/>
      <sheetName val="TS memo"/>
      <sheetName val="mlead "/>
      <sheetName val="data1"/>
      <sheetName val="dBase"/>
      <sheetName val="stone"/>
      <sheetName val="index"/>
      <sheetName val="PROCTOR"/>
      <sheetName val="narsib~1"/>
      <sheetName val="SUMP1420KL@HW"/>
      <sheetName val="Mp-team 1"/>
      <sheetName val="Staff Acco."/>
      <sheetName val="mas_hab"/>
      <sheetName val="3405-2014"/>
      <sheetName val="wh_data_R"/>
      <sheetName val="wh_data"/>
      <sheetName val="CPHEEO"/>
    </sheetNames>
    <sheetDataSet>
      <sheetData sheetId="0" refreshError="1">
        <row r="7">
          <cell r="N7">
            <v>2424</v>
          </cell>
        </row>
        <row r="9">
          <cell r="N9">
            <v>431.64499999999998</v>
          </cell>
        </row>
        <row r="26">
          <cell r="N26">
            <v>295.47500000000002</v>
          </cell>
        </row>
        <row r="28">
          <cell r="N28">
            <v>340.47500000000002</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Data_Bit_I"/>
      <sheetName val="Dormitory"/>
      <sheetName val="Quarry"/>
      <sheetName val="Labour"/>
      <sheetName val="steel SF (slab-2)"/>
    </sheetNames>
    <sheetDataSet>
      <sheetData sheetId="0"/>
      <sheetData sheetId="1"/>
      <sheetData sheetId="2" refreshError="1"/>
      <sheetData sheetId="3" refreshError="1">
        <row r="16">
          <cell r="P16" t="e">
            <v>#REF!</v>
          </cell>
        </row>
        <row r="28">
          <cell r="P28">
            <v>155.01</v>
          </cell>
        </row>
        <row r="43">
          <cell r="P43">
            <v>240</v>
          </cell>
        </row>
        <row r="50">
          <cell r="P50">
            <v>32.700000000000003</v>
          </cell>
        </row>
        <row r="51">
          <cell r="P51">
            <v>23</v>
          </cell>
        </row>
        <row r="56">
          <cell r="P56" t="e">
            <v>#REF!</v>
          </cell>
        </row>
        <row r="62">
          <cell r="P62">
            <v>116</v>
          </cell>
        </row>
        <row r="63">
          <cell r="P63">
            <v>152</v>
          </cell>
        </row>
        <row r="64">
          <cell r="P64">
            <v>13</v>
          </cell>
        </row>
        <row r="89">
          <cell r="P89">
            <v>47.200000762939453</v>
          </cell>
        </row>
        <row r="209">
          <cell r="P209">
            <v>129</v>
          </cell>
        </row>
        <row r="210">
          <cell r="P210">
            <v>106</v>
          </cell>
        </row>
        <row r="215">
          <cell r="P215">
            <v>83</v>
          </cell>
        </row>
        <row r="216">
          <cell r="P216">
            <v>83</v>
          </cell>
        </row>
        <row r="220">
          <cell r="P220">
            <v>522</v>
          </cell>
        </row>
      </sheetData>
      <sheetData sheetId="4"/>
      <sheetData sheetId="5"/>
      <sheetData sheetId="6"/>
      <sheetData sheetId="7"/>
      <sheetData sheetId="8"/>
      <sheetData sheetId="9" refreshError="1"/>
      <sheetData sheetId="10" refreshError="1"/>
      <sheetData sheetId="11" refreshError="1"/>
      <sheetData sheetId="12" refreshError="1"/>
      <sheetData sheetId="13"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ZoneIII(Pra)"/>
      <sheetName val="ZoneIII(APHB)"/>
      <sheetName val="(NSP)Table111"/>
      <sheetName val="(NSP)Table11"/>
      <sheetName val="ZoneIII(Bang)"/>
      <sheetName val="zonal wise"/>
      <sheetName val="Data_Bit_I"/>
      <sheetName val="Iocount"/>
      <sheetName val="Road data"/>
      <sheetName val="Lookup"/>
      <sheetName val="Sheet3"/>
      <sheetName val="ESTIMATE"/>
      <sheetName val="leads"/>
      <sheetName val="SSR 2014-15 Rates"/>
      <sheetName val="Lead statement"/>
      <sheetName val="Sheet2"/>
      <sheetName val="FF WRK"/>
      <sheetName val="GF SB Ok "/>
    </sheetNames>
    <sheetDataSet>
      <sheetData sheetId="0">
        <row r="7">
          <cell r="N7">
            <v>2900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Sheet1"/>
      <sheetName val="Data"/>
      <sheetName val="Lookup"/>
      <sheetName val="Labour"/>
      <sheetName val="Material"/>
      <sheetName val="Plant &amp;  Machinery"/>
    </sheetNames>
    <sheetDataSet>
      <sheetData sheetId="0">
        <row r="20">
          <cell r="O20">
            <v>330.6</v>
          </cell>
        </row>
      </sheetData>
      <sheetData sheetId="1"/>
      <sheetData sheetId="2"/>
      <sheetData sheetId="3" refreshError="1"/>
      <sheetData sheetId="4" refreshError="1"/>
      <sheetData sheetId="5" refreshError="1"/>
      <sheetData sheetId="6"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westRate"/>
      <sheetName val="ElectricalSSR"/>
      <sheetName val="NonSSR"/>
      <sheetName val="Lead"/>
      <sheetName val="Data"/>
      <sheetName val="HDPE"/>
      <sheetName val="CI"/>
      <sheetName val="137-140"/>
      <sheetName val="141-142"/>
      <sheetName val="Material"/>
      <sheetName val="Plant &amp;  Machinery"/>
    </sheetNames>
    <sheetDataSet>
      <sheetData sheetId="0"/>
      <sheetData sheetId="1"/>
      <sheetData sheetId="2"/>
      <sheetData sheetId="3" refreshError="1">
        <row r="29">
          <cell r="P29">
            <v>159.01</v>
          </cell>
        </row>
        <row r="44">
          <cell r="P44">
            <v>261</v>
          </cell>
        </row>
        <row r="47">
          <cell r="P47">
            <v>91</v>
          </cell>
        </row>
        <row r="58">
          <cell r="P58">
            <v>91</v>
          </cell>
        </row>
        <row r="91">
          <cell r="P91">
            <v>3.4000000953674316</v>
          </cell>
        </row>
        <row r="219">
          <cell r="P219">
            <v>48.799999237060547</v>
          </cell>
        </row>
      </sheetData>
      <sheetData sheetId="4"/>
      <sheetData sheetId="5"/>
      <sheetData sheetId="6"/>
      <sheetData sheetId="7"/>
      <sheetData sheetId="8"/>
      <sheetData sheetId="9" refreshError="1"/>
      <sheetData sheetId="10"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sheetName val="17LL"/>
      <sheetName val="Abs rama"/>
      <sheetName val="rama-det"/>
      <sheetName val="Data_Bit_I"/>
      <sheetName val="Global factors"/>
      <sheetName val="Nspt-smp-final-ORIGINAL"/>
      <sheetName val="MRATES"/>
      <sheetName val="Plant &amp;  Machinery"/>
      <sheetName val="Labour"/>
      <sheetName val="Material"/>
      <sheetName val="ESTIMATE"/>
    </sheetNames>
    <sheetDataSet>
      <sheetData sheetId="0">
        <row r="9">
          <cell r="N9">
            <v>561.87</v>
          </cell>
        </row>
        <row r="10">
          <cell r="N10">
            <v>656.87</v>
          </cell>
        </row>
        <row r="12">
          <cell r="N12">
            <v>853.12</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Lookup"/>
      <sheetName val="ESTIMATE"/>
      <sheetName val="PRECAST lightconc-II"/>
      <sheetName val="materials"/>
      <sheetName val="Data_Bit_I"/>
      <sheetName val="Lead(4380)"/>
      <sheetName val="leads"/>
      <sheetName val="Plant_&amp;__Machinery"/>
      <sheetName val="Summary_of_Rates"/>
      <sheetName val="Basic_Approach"/>
      <sheetName val="temp-SDData (2)"/>
      <sheetName val="OHSR Design"/>
      <sheetName val="Convey"/>
      <sheetName val="maya"/>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 val="DATA_PRG"/>
      <sheetName val="Lead 09-10"/>
      <sheetName val="Existing"/>
      <sheetName val="Rates"/>
      <sheetName val="Sheet3"/>
      <sheetName val="Newabstract"/>
      <sheetName val="mas_hab"/>
      <sheetName val="abs road"/>
    </sheetNames>
    <sheetDataSet>
      <sheetData sheetId="0" refreshError="1"/>
      <sheetData sheetId="1" refreshError="1"/>
      <sheetData sheetId="2" refreshError="1">
        <row r="25">
          <cell r="G25" t="str">
            <v>Input Rate</v>
          </cell>
        </row>
        <row r="49">
          <cell r="G49" t="str">
            <v>Input Rate</v>
          </cell>
        </row>
      </sheetData>
      <sheetData sheetId="3" refreshError="1"/>
      <sheetData sheetId="4" refreshError="1">
        <row r="21">
          <cell r="D21" t="str">
            <v>Input Rate</v>
          </cell>
        </row>
        <row r="22">
          <cell r="D22" t="str">
            <v>Input Rate</v>
          </cell>
        </row>
        <row r="24">
          <cell r="D24" t="str">
            <v>Input Rate</v>
          </cell>
        </row>
        <row r="25">
          <cell r="D2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0000000000000"/>
      <sheetName val="PRECAST lightconc-II"/>
      <sheetName val="leads"/>
      <sheetName val="GN-ST-10"/>
      <sheetName val="MRATES"/>
      <sheetName val="Plant _  Machinery"/>
      <sheetName val="materials"/>
      <sheetName val="Lead(4380)"/>
      <sheetName val="cert"/>
      <sheetName val="Sheet1 (2)"/>
      <sheetName val="ESTIMATE"/>
      <sheetName val="DATA"/>
      <sheetName val="BOQ (2)"/>
      <sheetName val="Rates"/>
      <sheetName val="Linked Lead"/>
      <sheetName val="MHNO_LEV"/>
      <sheetName val="Convey"/>
      <sheetName val="final abstract"/>
      <sheetName val="ABS"/>
      <sheetName val="DATA-BASE"/>
      <sheetName val="DATA-ABSTRACT"/>
      <sheetName val="MTC-estimate"/>
      <sheetName val="mlead"/>
      <sheetName val="abs road"/>
      <sheetName val="Road data"/>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leads"/>
    </sheetNames>
    <sheetDataSet>
      <sheetData sheetId="0" refreshError="1"/>
      <sheetData sheetId="1" refreshError="1"/>
      <sheetData sheetId="2" refreshError="1">
        <row r="5">
          <cell r="G5">
            <v>6328</v>
          </cell>
        </row>
        <row r="8">
          <cell r="G8">
            <v>120</v>
          </cell>
        </row>
        <row r="10">
          <cell r="G10">
            <v>692</v>
          </cell>
        </row>
        <row r="19">
          <cell r="G19">
            <v>230</v>
          </cell>
        </row>
        <row r="21">
          <cell r="G21">
            <v>1700</v>
          </cell>
        </row>
        <row r="24">
          <cell r="G24">
            <v>6328</v>
          </cell>
        </row>
        <row r="51">
          <cell r="G51">
            <v>754</v>
          </cell>
        </row>
      </sheetData>
      <sheetData sheetId="3" refreshError="1"/>
      <sheetData sheetId="4" refreshError="1">
        <row r="14">
          <cell r="D14" t="str">
            <v>Input Rate</v>
          </cell>
        </row>
        <row r="15">
          <cell r="D15" t="str">
            <v>Input Rate</v>
          </cell>
        </row>
        <row r="16">
          <cell r="D16" t="str">
            <v>Input Rate</v>
          </cell>
        </row>
        <row r="39">
          <cell r="D39" t="str">
            <v>Input Rate</v>
          </cell>
        </row>
        <row r="40">
          <cell r="D40" t="str">
            <v>Input Rate</v>
          </cell>
        </row>
        <row r="41">
          <cell r="D41" t="str">
            <v>Input Rate</v>
          </cell>
        </row>
        <row r="44">
          <cell r="D44" t="str">
            <v>Input Rate</v>
          </cell>
        </row>
        <row r="61">
          <cell r="D61" t="str">
            <v>Input Rate</v>
          </cell>
        </row>
        <row r="64">
          <cell r="D64" t="str">
            <v>Input Rate</v>
          </cell>
        </row>
        <row r="65">
          <cell r="D65" t="str">
            <v>Input Rate</v>
          </cell>
        </row>
        <row r="66">
          <cell r="D66" t="str">
            <v>Input Rate</v>
          </cell>
        </row>
        <row r="67">
          <cell r="D67" t="str">
            <v>Input Rate</v>
          </cell>
        </row>
        <row r="89">
          <cell r="D89" t="str">
            <v>Input Rate</v>
          </cell>
        </row>
        <row r="91">
          <cell r="D91" t="str">
            <v>Input Rate</v>
          </cell>
        </row>
        <row r="92">
          <cell r="D92" t="str">
            <v>Input Rate</v>
          </cell>
        </row>
        <row r="133">
          <cell r="D133" t="str">
            <v>Input Rate</v>
          </cell>
        </row>
        <row r="135">
          <cell r="D13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Material"/>
      <sheetName val="Plant &amp;  Machinery"/>
      <sheetName val="Lead"/>
      <sheetName val="Bridge Data 2005-06"/>
      <sheetName val="r"/>
      <sheetName val="Rates"/>
      <sheetName val="Leads"/>
      <sheetName val="ESTIMATE"/>
      <sheetName val="Input"/>
    </sheetNames>
    <sheetDataSet>
      <sheetData sheetId="0">
        <row r="67">
          <cell r="H67">
            <v>1410.4611040000002</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p&amp;m"/>
      <sheetName val="comp-st(GEN)"/>
      <sheetName val="DATA"/>
      <sheetName val="Rates"/>
      <sheetName val="r"/>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yance "/>
      <sheetName val="Civil-SOR"/>
      <sheetName val="ABS."/>
      <sheetName val="Abatract "/>
      <sheetName val="Dial.Civl"/>
      <sheetName val="CIVIL-Estimate"/>
      <sheetName val="Sheet2"/>
      <sheetName val="C-data"/>
      <sheetName val="WS-Estimate "/>
      <sheetName val="Estimate Ele."/>
      <sheetName val="HOSP-ELE-DET"/>
      <sheetName val="Elec-Datas"/>
      <sheetName val="Compound wall "/>
      <sheetName val="CC raod data"/>
      <sheetName val="CC ROAD."/>
      <sheetName val="Input"/>
      <sheetName val="LEAD"/>
      <sheetName val="Joinery"/>
      <sheetName val="WS-SoR"/>
      <sheetName val="WS SoR "/>
      <sheetName val="WS Data"/>
      <sheetName val="Sheet1"/>
      <sheetName val="Civil SoR"/>
      <sheetName val="Material"/>
      <sheetName val="Plant &amp;  Machinery"/>
      <sheetName val="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36">
          <cell r="D36">
            <v>0</v>
          </cell>
        </row>
      </sheetData>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Plant &amp;  Machinery"/>
      <sheetName val="banilad"/>
      <sheetName val="Specification report"/>
      <sheetName val="Material"/>
      <sheetName val="MTC-estimate"/>
      <sheetName val="Gen Abs"/>
      <sheetName val="other rates"/>
      <sheetName val="m"/>
      <sheetName val="Mactan"/>
      <sheetName val="Mandaue"/>
      <sheetName val="Data.F8.BTR"/>
      <sheetName val="Bitumen trunk"/>
      <sheetName val="Feeder"/>
      <sheetName val="R99 etc"/>
      <sheetName val="Trunk unpaved"/>
      <sheetName val="Rates SSR 2008-09"/>
      <sheetName val="Work_sheet"/>
      <sheetName val="RMR"/>
      <sheetName val="coverpage"/>
      <sheetName val="R_Det"/>
      <sheetName val="Road data"/>
      <sheetName val="2006-07 estimate"/>
      <sheetName val="Lead statement"/>
      <sheetName val="Labou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rdamdata"/>
      <sheetName val="lead-st"/>
      <sheetName val="Works - Quote Sheet"/>
      <sheetName val="TOP SLAB-beams"/>
      <sheetName val="v"/>
      <sheetName val="DATA_PRG"/>
      <sheetName val="Estimate "/>
      <sheetName val="GF SB Ok "/>
      <sheetName val="Class IV Qtr. Ele"/>
      <sheetName val="t_prsr"/>
      <sheetName val="id"/>
      <sheetName val="HDPE"/>
      <sheetName val="DI"/>
      <sheetName val="pvc"/>
      <sheetName val="pvc_basic"/>
      <sheetName val="hdpe_basic"/>
      <sheetName val="C-data"/>
      <sheetName val="GN-ST-10"/>
      <sheetName val="Levels"/>
      <sheetName val="p&amp;m"/>
      <sheetName val="Boq Block A"/>
      <sheetName val="Staff Acco."/>
      <sheetName val="Legal Risk Analysis"/>
      <sheetName val="C.R G.F"/>
      <sheetName val="#REF"/>
      <sheetName val="Nspt-smp-final-ORIGINAL"/>
      <sheetName val="Data_Base"/>
      <sheetName val="SUMP1420KL@HW"/>
      <sheetName val="wh"/>
      <sheetName val="MASTER"/>
      <sheetName val="QTY-CRUST-SR"/>
      <sheetName val="CROSS-SECTION"/>
      <sheetName val="QTY-CRUST-MCW"/>
      <sheetName val="AV-HDPE"/>
      <sheetName val="Di_gate-HDPE"/>
      <sheetName val="analysis"/>
      <sheetName val="Bed Class"/>
      <sheetName val="Cd"/>
      <sheetName val="Staff Acco_"/>
      <sheetName val="SSR"/>
      <sheetName val="DATA-2005-06"/>
      <sheetName val="_5wgdhabfinal00_01"/>
      <sheetName val="CI"/>
      <sheetName val="G.R.P"/>
      <sheetName val="PSC REVISED"/>
      <sheetName val="MRATES"/>
      <sheetName val="Suppl-data"/>
      <sheetName val="Labels"/>
      <sheetName val="DATA SHEET FOR 2016-17"/>
      <sheetName val="maya"/>
      <sheetName val="BM-HOOP"/>
      <sheetName val="Basicrates"/>
      <sheetName val="mlead"/>
      <sheetName val="sup dat"/>
      <sheetName val="Global factors"/>
      <sheetName val="hdpe weights"/>
      <sheetName val="PVC weights"/>
      <sheetName val="index"/>
      <sheetName val="COST"/>
      <sheetName val="basdat"/>
      <sheetName val="CONNECT"/>
      <sheetName val="mlead "/>
      <sheetName val="C.D.Abs.Est."/>
      <sheetName val="GR.slab-reinft"/>
      <sheetName val="Bill-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elec-data"/>
      <sheetName val="Legal Risk Analysis"/>
      <sheetName val="DATA_PRG"/>
      <sheetName val="v"/>
      <sheetName val="r"/>
      <sheetName val="Data 07-08 "/>
      <sheetName val="abs road"/>
      <sheetName val="coverpage"/>
      <sheetName val="Road data"/>
      <sheetName val="Iocount"/>
      <sheetName val="Sheet1"/>
      <sheetName val="lead-st"/>
      <sheetName val="rdamdata"/>
      <sheetName val="Data_Bit_I"/>
      <sheetName val="p&amp;m"/>
      <sheetName val="Boq - Flats"/>
      <sheetName val="GEN-ABS Del"/>
      <sheetName val="Bitumen trunk"/>
      <sheetName val="Feeder"/>
      <sheetName val="R99 etc"/>
      <sheetName val="Trunk unpaved"/>
      <sheetName val="Data_Base"/>
      <sheetName val="mas_hab"/>
      <sheetName val=" datas"/>
      <sheetName val="Rates"/>
      <sheetName val="Plant_&amp;__Machinery"/>
      <sheetName val="Legal_Risk_Analysis"/>
      <sheetName val="Data_07-08_"/>
      <sheetName val="abs_road"/>
      <sheetName val="Road_data"/>
      <sheetName val="Lead-2014-15"/>
    </sheetNames>
    <sheetDataSet>
      <sheetData sheetId="0" refreshError="1">
        <row r="67">
          <cell r="H67">
            <v>1410.4611040000002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RMR"/>
      <sheetName val="Legal Risk Analysis"/>
      <sheetName val="elec-data"/>
      <sheetName val="Rates SSR 2008-09"/>
      <sheetName val="Input"/>
      <sheetName val="abs road"/>
      <sheetName val="R_Det"/>
      <sheetName val="Road data"/>
      <sheetName val="MRATES"/>
      <sheetName val="mas_hab"/>
      <sheetName val="Sheet3"/>
      <sheetName val="data existing_do not delete"/>
      <sheetName val="Labour"/>
      <sheetName val="Data 07-08 "/>
      <sheetName val="Data_Bit_I"/>
      <sheetName val="p&amp;m"/>
      <sheetName val="Specification"/>
      <sheetName val="lead statement"/>
    </sheetNames>
    <sheetDataSet>
      <sheetData sheetId="0"/>
      <sheetData sheetId="1"/>
      <sheetData sheetId="2"/>
      <sheetData sheetId="3"/>
      <sheetData sheetId="4">
        <row r="13">
          <cell r="C13" t="str">
            <v>sand</v>
          </cell>
          <cell r="D13" t="str">
            <v>Metal</v>
          </cell>
        </row>
        <row r="14">
          <cell r="B14">
            <v>1</v>
          </cell>
          <cell r="C14">
            <v>20.115243</v>
          </cell>
          <cell r="D14">
            <v>17.684649</v>
          </cell>
        </row>
        <row r="15">
          <cell r="B15">
            <v>2</v>
          </cell>
          <cell r="C15">
            <v>28.161340199999994</v>
          </cell>
          <cell r="D15">
            <v>24.758508599999999</v>
          </cell>
        </row>
        <row r="16">
          <cell r="B16">
            <v>3</v>
          </cell>
          <cell r="C16">
            <v>37.548453600000002</v>
          </cell>
          <cell r="D16">
            <v>37.548453600000002</v>
          </cell>
        </row>
        <row r="17">
          <cell r="B17">
            <v>4</v>
          </cell>
          <cell r="C17">
            <v>45.5945508</v>
          </cell>
          <cell r="D17">
            <v>45.5945508</v>
          </cell>
        </row>
        <row r="18">
          <cell r="B18">
            <v>5</v>
          </cell>
          <cell r="C18">
            <v>53.640648000000013</v>
          </cell>
          <cell r="D18">
            <v>53.640648000000013</v>
          </cell>
        </row>
        <row r="19">
          <cell r="B19">
            <v>6</v>
          </cell>
          <cell r="C19">
            <v>61.69064800000001</v>
          </cell>
          <cell r="D19">
            <v>61.69064800000001</v>
          </cell>
        </row>
        <row r="20">
          <cell r="B20">
            <v>7</v>
          </cell>
          <cell r="C20">
            <v>69.740648000000007</v>
          </cell>
          <cell r="D20">
            <v>69.740648000000007</v>
          </cell>
        </row>
        <row r="21">
          <cell r="B21">
            <v>8</v>
          </cell>
          <cell r="C21">
            <v>77.790648000000004</v>
          </cell>
          <cell r="D21">
            <v>77.790648000000004</v>
          </cell>
        </row>
        <row r="22">
          <cell r="B22">
            <v>9</v>
          </cell>
          <cell r="C22">
            <v>85.840648000000002</v>
          </cell>
          <cell r="D22">
            <v>85.840648000000002</v>
          </cell>
        </row>
        <row r="23">
          <cell r="B23">
            <v>10</v>
          </cell>
          <cell r="C23">
            <v>93.890647999999999</v>
          </cell>
          <cell r="D23">
            <v>93.890647999999999</v>
          </cell>
        </row>
        <row r="24">
          <cell r="B24">
            <v>11</v>
          </cell>
          <cell r="C24">
            <v>101.940648</v>
          </cell>
          <cell r="D24">
            <v>101.940648</v>
          </cell>
        </row>
        <row r="25">
          <cell r="B25">
            <v>12</v>
          </cell>
          <cell r="C25">
            <v>109.99064799999999</v>
          </cell>
          <cell r="D25">
            <v>109.99064799999999</v>
          </cell>
        </row>
        <row r="26">
          <cell r="B26">
            <v>13</v>
          </cell>
          <cell r="C26">
            <v>118.04064799999999</v>
          </cell>
          <cell r="D26">
            <v>118.04064799999999</v>
          </cell>
        </row>
        <row r="27">
          <cell r="B27">
            <v>14</v>
          </cell>
          <cell r="C27">
            <v>126.09064799999999</v>
          </cell>
          <cell r="D27">
            <v>126.09064799999999</v>
          </cell>
        </row>
        <row r="28">
          <cell r="B28">
            <v>15</v>
          </cell>
          <cell r="C28">
            <v>134.140648</v>
          </cell>
          <cell r="D28">
            <v>134.140648</v>
          </cell>
        </row>
        <row r="29">
          <cell r="B29">
            <v>16</v>
          </cell>
          <cell r="C29">
            <v>142.19064800000001</v>
          </cell>
          <cell r="D29">
            <v>142.19064800000001</v>
          </cell>
        </row>
        <row r="30">
          <cell r="B30">
            <v>17</v>
          </cell>
          <cell r="C30">
            <v>150.24064800000002</v>
          </cell>
          <cell r="D30">
            <v>150.24064800000002</v>
          </cell>
        </row>
        <row r="31">
          <cell r="B31">
            <v>18</v>
          </cell>
          <cell r="C31">
            <v>158.29064800000003</v>
          </cell>
          <cell r="D31">
            <v>158.29064800000003</v>
          </cell>
        </row>
        <row r="32">
          <cell r="B32">
            <v>19</v>
          </cell>
          <cell r="C32">
            <v>166.34064800000004</v>
          </cell>
          <cell r="D32">
            <v>166.34064800000004</v>
          </cell>
        </row>
        <row r="33">
          <cell r="B33">
            <v>20</v>
          </cell>
          <cell r="C33">
            <v>174.39064800000006</v>
          </cell>
          <cell r="D33">
            <v>174.39064800000006</v>
          </cell>
        </row>
        <row r="34">
          <cell r="B34">
            <v>21</v>
          </cell>
          <cell r="C34">
            <v>182.44064800000007</v>
          </cell>
          <cell r="D34">
            <v>182.44064800000007</v>
          </cell>
        </row>
        <row r="35">
          <cell r="B35">
            <v>22</v>
          </cell>
          <cell r="C35">
            <v>190.49064800000008</v>
          </cell>
          <cell r="D35">
            <v>190.49064800000008</v>
          </cell>
        </row>
        <row r="36">
          <cell r="B36">
            <v>23</v>
          </cell>
          <cell r="C36">
            <v>198.54064800000009</v>
          </cell>
          <cell r="D36">
            <v>198.54064800000009</v>
          </cell>
        </row>
        <row r="37">
          <cell r="B37">
            <v>24</v>
          </cell>
          <cell r="C37">
            <v>206.5906480000001</v>
          </cell>
          <cell r="D37">
            <v>206.5906480000001</v>
          </cell>
        </row>
        <row r="38">
          <cell r="B38">
            <v>25</v>
          </cell>
          <cell r="C38">
            <v>214.64064800000011</v>
          </cell>
          <cell r="D38">
            <v>214.64064800000011</v>
          </cell>
        </row>
        <row r="39">
          <cell r="B39">
            <v>26</v>
          </cell>
          <cell r="C39">
            <v>222.69064800000012</v>
          </cell>
          <cell r="D39">
            <v>222.69064800000012</v>
          </cell>
        </row>
        <row r="40">
          <cell r="B40">
            <v>27</v>
          </cell>
          <cell r="C40">
            <v>230.74064800000014</v>
          </cell>
          <cell r="D40">
            <v>230.74064800000014</v>
          </cell>
        </row>
        <row r="41">
          <cell r="B41">
            <v>28</v>
          </cell>
          <cell r="C41">
            <v>238.79064800000015</v>
          </cell>
          <cell r="D41">
            <v>238.79064800000015</v>
          </cell>
        </row>
        <row r="42">
          <cell r="B42">
            <v>29</v>
          </cell>
          <cell r="C42">
            <v>246.84064800000016</v>
          </cell>
          <cell r="D42">
            <v>246.84064800000016</v>
          </cell>
        </row>
        <row r="43">
          <cell r="B43">
            <v>30</v>
          </cell>
          <cell r="C43">
            <v>254.89064800000017</v>
          </cell>
          <cell r="D43">
            <v>254.89064800000017</v>
          </cell>
        </row>
        <row r="44">
          <cell r="B44">
            <v>31</v>
          </cell>
          <cell r="C44">
            <v>261.60064800000015</v>
          </cell>
          <cell r="D44">
            <v>261.60064800000015</v>
          </cell>
        </row>
        <row r="45">
          <cell r="B45">
            <v>32</v>
          </cell>
          <cell r="C45">
            <v>268.31064800000013</v>
          </cell>
          <cell r="D45">
            <v>268.31064800000013</v>
          </cell>
        </row>
        <row r="46">
          <cell r="B46">
            <v>33</v>
          </cell>
          <cell r="C46">
            <v>275.02064800000011</v>
          </cell>
          <cell r="D46">
            <v>275.02064800000011</v>
          </cell>
        </row>
        <row r="47">
          <cell r="B47">
            <v>34</v>
          </cell>
          <cell r="C47">
            <v>281.73064800000009</v>
          </cell>
          <cell r="D47">
            <v>281.73064800000009</v>
          </cell>
        </row>
        <row r="48">
          <cell r="B48">
            <v>35</v>
          </cell>
          <cell r="C48">
            <v>288.44064800000007</v>
          </cell>
          <cell r="D48">
            <v>288.44064800000007</v>
          </cell>
        </row>
        <row r="49">
          <cell r="B49">
            <v>36</v>
          </cell>
          <cell r="C49">
            <v>295.15064800000005</v>
          </cell>
          <cell r="D49">
            <v>295.15064800000005</v>
          </cell>
        </row>
        <row r="50">
          <cell r="B50">
            <v>37</v>
          </cell>
          <cell r="C50">
            <v>301.86064800000003</v>
          </cell>
          <cell r="D50">
            <v>301.86064800000003</v>
          </cell>
        </row>
        <row r="51">
          <cell r="B51">
            <v>38</v>
          </cell>
          <cell r="C51">
            <v>308.57064800000001</v>
          </cell>
          <cell r="D51">
            <v>308.57064800000001</v>
          </cell>
        </row>
        <row r="52">
          <cell r="B52">
            <v>39</v>
          </cell>
          <cell r="C52">
            <v>315.28064799999999</v>
          </cell>
          <cell r="D52">
            <v>315.28064799999999</v>
          </cell>
        </row>
        <row r="53">
          <cell r="B53">
            <v>40</v>
          </cell>
          <cell r="C53">
            <v>321.99064799999996</v>
          </cell>
          <cell r="D53">
            <v>321.99064799999996</v>
          </cell>
        </row>
        <row r="54">
          <cell r="B54">
            <v>41</v>
          </cell>
          <cell r="C54">
            <v>328.70064799999994</v>
          </cell>
          <cell r="D54">
            <v>328.70064799999994</v>
          </cell>
        </row>
        <row r="55">
          <cell r="B55">
            <v>42</v>
          </cell>
          <cell r="C55">
            <v>335.41064799999992</v>
          </cell>
          <cell r="D55">
            <v>335.41064799999992</v>
          </cell>
        </row>
        <row r="56">
          <cell r="B56">
            <v>43</v>
          </cell>
          <cell r="C56">
            <v>342.1206479999999</v>
          </cell>
          <cell r="D56">
            <v>342.1206479999999</v>
          </cell>
        </row>
        <row r="57">
          <cell r="B57">
            <v>44</v>
          </cell>
          <cell r="C57">
            <v>348.83064799999988</v>
          </cell>
          <cell r="D57">
            <v>348.83064799999988</v>
          </cell>
        </row>
        <row r="58">
          <cell r="B58">
            <v>45</v>
          </cell>
          <cell r="C58">
            <v>355.54064799999986</v>
          </cell>
          <cell r="D58">
            <v>355.54064799999986</v>
          </cell>
        </row>
        <row r="59">
          <cell r="B59">
            <v>46</v>
          </cell>
          <cell r="C59">
            <v>362.25064799999984</v>
          </cell>
          <cell r="D59">
            <v>362.25064799999984</v>
          </cell>
        </row>
        <row r="60">
          <cell r="B60">
            <v>47</v>
          </cell>
          <cell r="C60">
            <v>368.96064799999982</v>
          </cell>
          <cell r="D60">
            <v>368.96064799999982</v>
          </cell>
        </row>
        <row r="61">
          <cell r="B61">
            <v>48</v>
          </cell>
          <cell r="C61">
            <v>375.6706479999998</v>
          </cell>
          <cell r="D61">
            <v>375.6706479999998</v>
          </cell>
        </row>
        <row r="62">
          <cell r="B62">
            <v>49</v>
          </cell>
          <cell r="C62">
            <v>382.38064799999978</v>
          </cell>
          <cell r="D62">
            <v>382.38064799999978</v>
          </cell>
        </row>
        <row r="63">
          <cell r="B63">
            <v>50</v>
          </cell>
          <cell r="C63">
            <v>389.09064799999976</v>
          </cell>
          <cell r="D63">
            <v>389.09064799999976</v>
          </cell>
        </row>
        <row r="64">
          <cell r="B64">
            <v>51</v>
          </cell>
          <cell r="C64">
            <v>395.80064799999974</v>
          </cell>
          <cell r="D64">
            <v>395.80064799999974</v>
          </cell>
        </row>
        <row r="65">
          <cell r="B65">
            <v>52</v>
          </cell>
          <cell r="C65">
            <v>402.51064799999972</v>
          </cell>
          <cell r="D65">
            <v>402.51064799999972</v>
          </cell>
        </row>
        <row r="66">
          <cell r="B66">
            <v>53</v>
          </cell>
          <cell r="C66">
            <v>409.2206479999997</v>
          </cell>
          <cell r="D66">
            <v>409.2206479999997</v>
          </cell>
        </row>
        <row r="67">
          <cell r="B67">
            <v>54</v>
          </cell>
          <cell r="C67">
            <v>415.93064799999968</v>
          </cell>
          <cell r="D67">
            <v>415.93064799999968</v>
          </cell>
        </row>
        <row r="68">
          <cell r="B68">
            <v>55</v>
          </cell>
          <cell r="C68">
            <v>422.64064799999966</v>
          </cell>
          <cell r="D68">
            <v>422.64064799999966</v>
          </cell>
        </row>
        <row r="69">
          <cell r="B69">
            <v>56</v>
          </cell>
          <cell r="C69">
            <v>429.35064799999964</v>
          </cell>
          <cell r="D69">
            <v>429.35064799999964</v>
          </cell>
        </row>
        <row r="70">
          <cell r="B70">
            <v>57</v>
          </cell>
          <cell r="C70">
            <v>436.06064799999962</v>
          </cell>
          <cell r="D70">
            <v>436.06064799999962</v>
          </cell>
        </row>
        <row r="71">
          <cell r="B71">
            <v>58</v>
          </cell>
          <cell r="C71">
            <v>442.7706479999996</v>
          </cell>
          <cell r="D71">
            <v>442.7706479999996</v>
          </cell>
        </row>
        <row r="72">
          <cell r="B72">
            <v>59</v>
          </cell>
          <cell r="C72">
            <v>449.48064799999958</v>
          </cell>
          <cell r="D72">
            <v>449.48064799999958</v>
          </cell>
        </row>
        <row r="73">
          <cell r="B73">
            <v>60</v>
          </cell>
          <cell r="C73">
            <v>456.19064799999956</v>
          </cell>
          <cell r="D73">
            <v>456.19064799999956</v>
          </cell>
        </row>
        <row r="74">
          <cell r="B74">
            <v>61</v>
          </cell>
          <cell r="C74">
            <v>462.90064799999953</v>
          </cell>
          <cell r="D74">
            <v>462.90064799999953</v>
          </cell>
        </row>
        <row r="75">
          <cell r="B75">
            <v>62</v>
          </cell>
          <cell r="C75">
            <v>469.61064799999951</v>
          </cell>
          <cell r="D75">
            <v>469.61064799999951</v>
          </cell>
        </row>
        <row r="76">
          <cell r="B76">
            <v>63</v>
          </cell>
          <cell r="C76">
            <v>476.32064799999949</v>
          </cell>
          <cell r="D76">
            <v>476.32064799999949</v>
          </cell>
        </row>
        <row r="77">
          <cell r="B77">
            <v>64</v>
          </cell>
          <cell r="C77">
            <v>483.03064799999947</v>
          </cell>
          <cell r="D77">
            <v>483.03064799999947</v>
          </cell>
        </row>
        <row r="78">
          <cell r="B78">
            <v>65</v>
          </cell>
          <cell r="C78">
            <v>489.74064799999945</v>
          </cell>
          <cell r="D78">
            <v>489.74064799999945</v>
          </cell>
        </row>
        <row r="79">
          <cell r="B79">
            <v>66</v>
          </cell>
          <cell r="C79">
            <v>496.45064799999943</v>
          </cell>
          <cell r="D79">
            <v>496.45064799999943</v>
          </cell>
        </row>
        <row r="80">
          <cell r="B80">
            <v>67</v>
          </cell>
          <cell r="C80">
            <v>503.16064799999941</v>
          </cell>
          <cell r="D80">
            <v>503.16064799999941</v>
          </cell>
        </row>
        <row r="81">
          <cell r="B81">
            <v>68</v>
          </cell>
          <cell r="C81">
            <v>509.87064799999939</v>
          </cell>
          <cell r="D81">
            <v>509.87064799999939</v>
          </cell>
        </row>
        <row r="82">
          <cell r="B82">
            <v>69</v>
          </cell>
          <cell r="C82">
            <v>516.58064799999943</v>
          </cell>
          <cell r="D82">
            <v>516.58064799999943</v>
          </cell>
        </row>
        <row r="83">
          <cell r="B83">
            <v>70</v>
          </cell>
          <cell r="C83">
            <v>523.29064799999946</v>
          </cell>
          <cell r="D83">
            <v>523.29064799999946</v>
          </cell>
        </row>
        <row r="84">
          <cell r="B84">
            <v>71</v>
          </cell>
          <cell r="C84">
            <v>530.0006479999995</v>
          </cell>
          <cell r="D84">
            <v>530.0006479999995</v>
          </cell>
        </row>
        <row r="85">
          <cell r="B85">
            <v>72</v>
          </cell>
          <cell r="C85">
            <v>536.71064799999954</v>
          </cell>
          <cell r="D85">
            <v>536.71064799999954</v>
          </cell>
        </row>
        <row r="86">
          <cell r="B86">
            <v>73</v>
          </cell>
          <cell r="C86">
            <v>543.42064799999957</v>
          </cell>
          <cell r="D86">
            <v>543.42064799999957</v>
          </cell>
        </row>
        <row r="87">
          <cell r="B87">
            <v>74</v>
          </cell>
          <cell r="C87">
            <v>550.13064799999961</v>
          </cell>
          <cell r="D87">
            <v>550.13064799999961</v>
          </cell>
        </row>
        <row r="88">
          <cell r="B88">
            <v>75</v>
          </cell>
          <cell r="C88">
            <v>556.84064799999965</v>
          </cell>
          <cell r="D88">
            <v>556.84064799999965</v>
          </cell>
        </row>
        <row r="89">
          <cell r="B89">
            <v>76</v>
          </cell>
          <cell r="C89">
            <v>563.55064799999968</v>
          </cell>
          <cell r="D89">
            <v>563.55064799999968</v>
          </cell>
        </row>
        <row r="90">
          <cell r="B90">
            <v>77</v>
          </cell>
          <cell r="C90">
            <v>570.26064799999972</v>
          </cell>
          <cell r="D90">
            <v>570.26064799999972</v>
          </cell>
        </row>
        <row r="91">
          <cell r="B91">
            <v>78</v>
          </cell>
          <cell r="C91">
            <v>576.97064799999976</v>
          </cell>
          <cell r="D91">
            <v>576.97064799999976</v>
          </cell>
        </row>
        <row r="92">
          <cell r="B92">
            <v>79</v>
          </cell>
          <cell r="C92">
            <v>583.68064799999979</v>
          </cell>
          <cell r="D92">
            <v>583.68064799999979</v>
          </cell>
        </row>
        <row r="93">
          <cell r="B93">
            <v>80</v>
          </cell>
          <cell r="C93">
            <v>590.39064799999983</v>
          </cell>
          <cell r="D93">
            <v>590.39064799999983</v>
          </cell>
        </row>
        <row r="94">
          <cell r="B94">
            <v>81</v>
          </cell>
          <cell r="C94">
            <v>597.10064799999986</v>
          </cell>
          <cell r="D94">
            <v>597.10064799999986</v>
          </cell>
        </row>
        <row r="95">
          <cell r="B95">
            <v>82</v>
          </cell>
          <cell r="C95">
            <v>603.8106479999999</v>
          </cell>
          <cell r="D95">
            <v>603.8106479999999</v>
          </cell>
        </row>
        <row r="96">
          <cell r="B96">
            <v>83</v>
          </cell>
          <cell r="C96">
            <v>610.52064799999994</v>
          </cell>
          <cell r="D96">
            <v>610.52064799999994</v>
          </cell>
        </row>
        <row r="97">
          <cell r="B97">
            <v>84</v>
          </cell>
          <cell r="C97">
            <v>617.23064799999997</v>
          </cell>
          <cell r="D97">
            <v>617.23064799999997</v>
          </cell>
        </row>
        <row r="98">
          <cell r="B98">
            <v>85</v>
          </cell>
          <cell r="C98">
            <v>623.94064800000001</v>
          </cell>
          <cell r="D98">
            <v>623.94064800000001</v>
          </cell>
        </row>
        <row r="99">
          <cell r="B99">
            <v>86</v>
          </cell>
          <cell r="C99">
            <v>630.65064800000005</v>
          </cell>
          <cell r="D99">
            <v>630.65064800000005</v>
          </cell>
        </row>
        <row r="100">
          <cell r="B100">
            <v>87</v>
          </cell>
          <cell r="C100">
            <v>637.36064800000008</v>
          </cell>
          <cell r="D100">
            <v>637.36064800000008</v>
          </cell>
        </row>
        <row r="101">
          <cell r="B101">
            <v>88</v>
          </cell>
          <cell r="C101">
            <v>644.07064800000012</v>
          </cell>
          <cell r="D101">
            <v>644.07064800000012</v>
          </cell>
        </row>
        <row r="102">
          <cell r="B102">
            <v>89</v>
          </cell>
          <cell r="C102">
            <v>650.78064800000016</v>
          </cell>
          <cell r="D102">
            <v>650.78064800000016</v>
          </cell>
        </row>
        <row r="103">
          <cell r="B103">
            <v>90</v>
          </cell>
          <cell r="C103">
            <v>657.49064800000019</v>
          </cell>
          <cell r="D103">
            <v>657.49064800000019</v>
          </cell>
        </row>
        <row r="104">
          <cell r="B104">
            <v>91</v>
          </cell>
          <cell r="C104">
            <v>664.20064800000023</v>
          </cell>
          <cell r="D104">
            <v>664.20064800000023</v>
          </cell>
        </row>
        <row r="105">
          <cell r="B105">
            <v>92</v>
          </cell>
          <cell r="C105">
            <v>670.91064800000026</v>
          </cell>
          <cell r="D105">
            <v>670.91064800000026</v>
          </cell>
        </row>
        <row r="106">
          <cell r="B106">
            <v>93</v>
          </cell>
          <cell r="C106">
            <v>677.6206480000003</v>
          </cell>
          <cell r="D106">
            <v>677.6206480000003</v>
          </cell>
        </row>
        <row r="107">
          <cell r="B107">
            <v>94</v>
          </cell>
          <cell r="C107">
            <v>684.33064800000034</v>
          </cell>
          <cell r="D107">
            <v>684.33064800000034</v>
          </cell>
        </row>
        <row r="108">
          <cell r="B108">
            <v>95</v>
          </cell>
          <cell r="C108">
            <v>691.04064800000037</v>
          </cell>
          <cell r="D108">
            <v>691.04064800000037</v>
          </cell>
        </row>
        <row r="109">
          <cell r="B109">
            <v>96</v>
          </cell>
          <cell r="C109">
            <v>697.75064800000041</v>
          </cell>
          <cell r="D109">
            <v>697.75064800000041</v>
          </cell>
        </row>
        <row r="110">
          <cell r="B110">
            <v>97</v>
          </cell>
          <cell r="C110">
            <v>704.46064800000045</v>
          </cell>
          <cell r="D110">
            <v>704.46064800000045</v>
          </cell>
        </row>
        <row r="111">
          <cell r="B111">
            <v>98</v>
          </cell>
          <cell r="C111">
            <v>711.17064800000048</v>
          </cell>
          <cell r="D111">
            <v>711.17064800000048</v>
          </cell>
        </row>
        <row r="112">
          <cell r="B112">
            <v>99</v>
          </cell>
          <cell r="C112">
            <v>717.88064800000052</v>
          </cell>
          <cell r="D112">
            <v>717.88064800000052</v>
          </cell>
        </row>
        <row r="113">
          <cell r="B113">
            <v>100</v>
          </cell>
          <cell r="C113">
            <v>724.59064800000056</v>
          </cell>
          <cell r="D113">
            <v>724.59064800000056</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RM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3">
          <cell r="I63">
            <v>206</v>
          </cell>
        </row>
      </sheetData>
      <sheetData sheetId="21" refreshError="1"/>
      <sheetData sheetId="22" refreshError="1"/>
      <sheetData sheetId="23" refreshError="1"/>
      <sheetData sheetId="24"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Rates SSR 2008-09"/>
      <sheetName val="mas_hab"/>
      <sheetName val="Leads"/>
      <sheetName val="MRATES"/>
      <sheetName val="Levels"/>
      <sheetName val="DATA"/>
      <sheetName val="Sheet3"/>
      <sheetName val="r"/>
      <sheetName val="l"/>
      <sheetName val="Material"/>
      <sheetName val="Plant &amp;  Machinery"/>
      <sheetName val="80-100 (P)"/>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2)"/>
      <sheetName val="Truss Data (2)"/>
      <sheetName val="Conversion  sheds"/>
      <sheetName val="Cover  sheds (2)"/>
      <sheetName val="Shops 10 Nos"/>
      <sheetName val="Compound wall"/>
      <sheetName val="Water Harvest"/>
      <sheetName val="C.page (3)"/>
      <sheetName val="C.C"/>
      <sheetName val="Levelling"/>
      <sheetName val="Drain"/>
      <sheetName val="Pro Rolling"/>
      <sheetName val="Removal CGI"/>
      <sheetName val="Canteen"/>
      <sheetName val="C.C (2)"/>
      <sheetName val="2"/>
      <sheetName val="1"/>
      <sheetName val="Data"/>
      <sheetName val="Roads"/>
      <sheetName val="Lead statement"/>
      <sheetName val="Conveyance ch"/>
      <sheetName val="SSR 2014-15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1">
          <cell r="E41">
            <v>385</v>
          </cell>
        </row>
      </sheetData>
      <sheetData sheetId="23" refreshError="1"/>
      <sheetData sheetId="24" refreshError="1"/>
      <sheetData sheetId="25" refreshError="1"/>
      <sheetData sheetId="26"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5.5 without offset"/>
      <sheetName val="Datas"/>
      <sheetName val="Sheet2"/>
      <sheetName val="Sheet1"/>
      <sheetName val="Rates SSR 2008-09"/>
      <sheetName val="RMR"/>
      <sheetName val="SSR 2014-15 Rates"/>
    </sheetNames>
    <sheetDataSet>
      <sheetData sheetId="0"/>
      <sheetData sheetId="1"/>
      <sheetData sheetId="2"/>
      <sheetData sheetId="3"/>
      <sheetData sheetId="4"/>
      <sheetData sheetId="5">
        <row r="36">
          <cell r="F36">
            <v>160</v>
          </cell>
        </row>
      </sheetData>
      <sheetData sheetId="6"/>
      <sheetData sheetId="7"/>
      <sheetData sheetId="8"/>
      <sheetData sheetId="9"/>
      <sheetData sheetId="10">
        <row r="36">
          <cell r="F36">
            <v>160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s"/>
      <sheetName val="MRATES"/>
      <sheetName val="Rates SSR 2008-09"/>
      <sheetName val="Specification"/>
      <sheetName val="Material"/>
      <sheetName val="Plant &amp;  Machinery"/>
      <sheetName val="mas_hab"/>
      <sheetName val="DATA"/>
      <sheetName val="Lead statement"/>
      <sheetName val="Legal Risk Analysis"/>
      <sheetName val="Rates"/>
      <sheetName val="Labour _ Plant"/>
      <sheetName val="v"/>
      <sheetName val="Labour"/>
      <sheetName val="r"/>
      <sheetName val="l"/>
      <sheetName val="Sheet1 (2)"/>
      <sheetName val="Sheet3"/>
      <sheetName val="data existing_do not delete"/>
      <sheetName val="Data_Base"/>
      <sheetName val="80-100 (P)"/>
      <sheetName val="Data_Bit_I"/>
      <sheetName val="LEAD.2014-15 West"/>
      <sheetName val="SSR 2014-15 Rates"/>
    </sheetNames>
    <sheetDataSet>
      <sheetData sheetId="0"/>
      <sheetData sheetId="1"/>
      <sheetData sheetId="2"/>
      <sheetData sheetId="3"/>
      <sheetData sheetId="4"/>
      <sheetData sheetId="5"/>
      <sheetData sheetId="6"/>
      <sheetData sheetId="7"/>
      <sheetData sheetId="8">
        <row r="30">
          <cell r="F30">
            <v>43000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3"/>
      <sheetName val="Sheet1"/>
      <sheetName val="Estimate (2)"/>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s>
    <sheetDataSet>
      <sheetData sheetId="0"/>
      <sheetData sheetId="1">
        <row r="4">
          <cell r="B4" t="str">
            <v>Description of Item</v>
          </cell>
        </row>
        <row r="6">
          <cell r="B6">
            <v>2</v>
          </cell>
        </row>
        <row r="7">
          <cell r="B7" t="str">
            <v>Earth work excavation and depositing on bank with an initial lead of 10 m and initial lift of 2 m, including seigniorage and labour charges etc. complete- in BC soils as per SS no. 20-B for foundations</v>
          </cell>
        </row>
        <row r="10">
          <cell r="B10" t="str">
            <v>Filling with local sand including cost and conveyance of all materials and all labour charges for watering and ramming etc complete</v>
          </cell>
        </row>
        <row r="14">
          <cell r="B14" t="str">
            <v>C.C.(1:4:8)mix using 40 mm HBG metal including cost and conveyance of all materials and labour charges etc. complete-1cum</v>
          </cell>
        </row>
        <row r="17">
          <cell r="B17" t="str">
            <v>Country Brick masonary in cement mortar(1:6), including cost, seigniorage and conveyance of all materials and labour charges etc. complete for basements</v>
          </cell>
        </row>
        <row r="18">
          <cell r="B18" t="str">
            <v>Washing plat form alround</v>
          </cell>
        </row>
        <row r="19">
          <cell r="B19" t="str">
            <v>Washing plat form above G L</v>
          </cell>
        </row>
        <row r="21">
          <cell r="B21" t="str">
            <v>Flooring with PCC(1:4:8) 100 mm thick over that V.C.C.(1:1.5:3) mix using 20 mm HBG chips - 50 mm thick including bedding over that with cement mortar(1:3) 12 mm thick  including cost, seigniorage and conveyance charges etc. complete.</v>
          </cell>
        </row>
        <row r="22">
          <cell r="B22" t="str">
            <v xml:space="preserve">Washing plat form alround out side </v>
          </cell>
        </row>
        <row r="24">
          <cell r="B24" t="str">
            <v xml:space="preserve">Plastering with Cement Mortar (1:5) - 12 mm thick, including cost, seigniorage and conveyance of all materials and labour charges etc. complete </v>
          </cell>
        </row>
        <row r="27">
          <cell r="B27" t="str">
            <v>Provision for unforceen item of work</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leads"/>
      <sheetName val="r"/>
      <sheetName val="l"/>
      <sheetName val="Specification"/>
      <sheetName val="Levels"/>
      <sheetName val="mas_hab"/>
      <sheetName val="RMR"/>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X8">
            <v>8.6999999999999993</v>
          </cell>
        </row>
      </sheetData>
      <sheetData sheetId="18" refreshError="1"/>
      <sheetData sheetId="19"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oad data"/>
      <sheetName val="Sheet3"/>
      <sheetName val="Rates"/>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Lead statement"/>
      <sheetName val="M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A1" t="str">
            <v>District</v>
          </cell>
          <cell r="B1" t="str">
            <v>Alloc</v>
          </cell>
          <cell r="C1" t="str">
            <v>expmar99</v>
          </cell>
          <cell r="D1" t="str">
            <v>relmar99</v>
          </cell>
          <cell r="E1" t="str">
            <v>obmar99</v>
          </cell>
          <cell r="F1" t="str">
            <v>Rel</v>
          </cell>
          <cell r="G1" t="str">
            <v>acpExp</v>
          </cell>
          <cell r="H1" t="str">
            <v>Exp1</v>
          </cell>
          <cell r="I1" t="str">
            <v>Expfinal</v>
          </cell>
          <cell r="J1" t="str">
            <v>Bal</v>
          </cell>
          <cell r="K1" t="str">
            <v>totwrks</v>
          </cell>
          <cell r="L1" t="str">
            <v>comp3/99</v>
          </cell>
          <cell r="M1" t="str">
            <v>Works</v>
          </cell>
          <cell r="N1" t="str">
            <v>totest</v>
          </cell>
          <cell r="O1" t="str">
            <v>Bal Est</v>
          </cell>
          <cell r="P1" t="str">
            <v>totcomp</v>
          </cell>
          <cell r="Q1" t="str">
            <v>Comp</v>
          </cell>
          <cell r="R1" t="str">
            <v>Bal</v>
          </cell>
        </row>
        <row r="2">
          <cell r="A2" t="str">
            <v>Srikakulam</v>
          </cell>
          <cell r="B2">
            <v>6.3399564873875507</v>
          </cell>
          <cell r="C2">
            <v>3.3949000000000003</v>
          </cell>
          <cell r="D2">
            <v>3.8</v>
          </cell>
          <cell r="E2">
            <v>0.40509999999999957</v>
          </cell>
          <cell r="F2">
            <v>1.65</v>
          </cell>
          <cell r="G2">
            <v>1.4691000000000001</v>
          </cell>
          <cell r="H2">
            <v>1.0640000000000005</v>
          </cell>
          <cell r="I2">
            <v>1.0640000000000005</v>
          </cell>
          <cell r="J2">
            <v>0.58599999999999941</v>
          </cell>
          <cell r="K2">
            <v>24</v>
          </cell>
          <cell r="L2">
            <v>5</v>
          </cell>
          <cell r="M2">
            <v>19</v>
          </cell>
          <cell r="N2">
            <v>13.037000000000001</v>
          </cell>
          <cell r="O2">
            <v>9.642100000000001</v>
          </cell>
          <cell r="P2">
            <v>7</v>
          </cell>
          <cell r="Q2">
            <v>2</v>
          </cell>
          <cell r="R2">
            <v>17</v>
          </cell>
        </row>
        <row r="3">
          <cell r="A3" t="str">
            <v>Vizianagaram</v>
          </cell>
          <cell r="B3">
            <v>6.5264973504227655</v>
          </cell>
          <cell r="C3">
            <v>2.7987000000000002</v>
          </cell>
          <cell r="D3">
            <v>3.35</v>
          </cell>
          <cell r="E3">
            <v>0.5512999999999999</v>
          </cell>
          <cell r="F3">
            <v>1.25</v>
          </cell>
          <cell r="G3">
            <v>1.4843999999999999</v>
          </cell>
          <cell r="H3">
            <v>0.93310000000000004</v>
          </cell>
          <cell r="I3">
            <v>0.93310000000000004</v>
          </cell>
          <cell r="J3">
            <v>0.31689999999999996</v>
          </cell>
          <cell r="K3">
            <v>23</v>
          </cell>
          <cell r="L3">
            <v>2</v>
          </cell>
          <cell r="M3">
            <v>21</v>
          </cell>
          <cell r="N3">
            <v>12.724500000000001</v>
          </cell>
          <cell r="O3">
            <v>9.9258000000000006</v>
          </cell>
          <cell r="P3">
            <v>5</v>
          </cell>
          <cell r="Q3">
            <v>3</v>
          </cell>
          <cell r="R3">
            <v>18</v>
          </cell>
        </row>
        <row r="4">
          <cell r="A4" t="str">
            <v>Visakhapatnam</v>
          </cell>
          <cell r="B4">
            <v>5.2308372495736588</v>
          </cell>
          <cell r="C4">
            <v>4.8526999999999996</v>
          </cell>
          <cell r="D4">
            <v>4.3</v>
          </cell>
          <cell r="E4">
            <v>-0.55269999999999975</v>
          </cell>
          <cell r="F4">
            <v>1.9</v>
          </cell>
          <cell r="G4">
            <v>1.6009</v>
          </cell>
          <cell r="H4">
            <v>2.1536</v>
          </cell>
          <cell r="I4">
            <v>2.1536</v>
          </cell>
          <cell r="J4">
            <v>-0.25360000000000005</v>
          </cell>
          <cell r="K4">
            <v>17</v>
          </cell>
          <cell r="L4">
            <v>0</v>
          </cell>
          <cell r="M4">
            <v>17</v>
          </cell>
          <cell r="N4">
            <v>12.808</v>
          </cell>
          <cell r="O4">
            <v>7.9553000000000003</v>
          </cell>
          <cell r="P4">
            <v>3</v>
          </cell>
          <cell r="Q4">
            <v>3</v>
          </cell>
          <cell r="R4">
            <v>14</v>
          </cell>
        </row>
        <row r="5">
          <cell r="A5" t="str">
            <v>East Godavari</v>
          </cell>
          <cell r="B5">
            <v>4.4450248230196028</v>
          </cell>
          <cell r="C5">
            <v>3.9397999999999995</v>
          </cell>
          <cell r="D5">
            <v>4.2699999999999996</v>
          </cell>
          <cell r="E5">
            <v>0.33020000000000005</v>
          </cell>
          <cell r="F5">
            <v>0.15</v>
          </cell>
          <cell r="G5">
            <v>0.37359999999999999</v>
          </cell>
          <cell r="H5">
            <v>4.3399999999999939E-2</v>
          </cell>
          <cell r="I5">
            <v>4.3399999999999939E-2</v>
          </cell>
          <cell r="J5">
            <v>0.10660000000000006</v>
          </cell>
          <cell r="K5">
            <v>31</v>
          </cell>
          <cell r="L5">
            <v>16</v>
          </cell>
          <cell r="M5">
            <v>15</v>
          </cell>
          <cell r="N5">
            <v>10.7</v>
          </cell>
          <cell r="O5">
            <v>6.7601999999999993</v>
          </cell>
          <cell r="P5">
            <v>16</v>
          </cell>
          <cell r="Q5">
            <v>0</v>
          </cell>
          <cell r="R5">
            <v>15</v>
          </cell>
        </row>
        <row r="6">
          <cell r="A6" t="str">
            <v>West Godavari</v>
          </cell>
          <cell r="B6">
            <v>6.5109139226683252</v>
          </cell>
          <cell r="C6">
            <v>7.9578999999999995</v>
          </cell>
          <cell r="D6">
            <v>8.6300000000000008</v>
          </cell>
          <cell r="E6">
            <v>0.67210000000000125</v>
          </cell>
          <cell r="F6">
            <v>0.45</v>
          </cell>
          <cell r="G6">
            <v>1.3902000000000001</v>
          </cell>
          <cell r="H6">
            <v>0.71809999999999885</v>
          </cell>
          <cell r="I6">
            <v>0.71809999999999885</v>
          </cell>
          <cell r="J6">
            <v>-0.26809999999999884</v>
          </cell>
          <cell r="K6">
            <v>40</v>
          </cell>
          <cell r="L6">
            <v>21</v>
          </cell>
          <cell r="M6">
            <v>19</v>
          </cell>
          <cell r="N6">
            <v>17.86</v>
          </cell>
          <cell r="O6">
            <v>9.9021000000000008</v>
          </cell>
          <cell r="P6">
            <v>23</v>
          </cell>
          <cell r="Q6">
            <v>2</v>
          </cell>
          <cell r="R6">
            <v>17</v>
          </cell>
        </row>
        <row r="7">
          <cell r="A7" t="str">
            <v>Krishna</v>
          </cell>
          <cell r="B7">
            <v>6.0240139964167332</v>
          </cell>
          <cell r="C7">
            <v>5.8304000000000009</v>
          </cell>
          <cell r="D7">
            <v>6.61</v>
          </cell>
          <cell r="E7">
            <v>0.7795999999999994</v>
          </cell>
          <cell r="F7">
            <v>0.5</v>
          </cell>
          <cell r="G7">
            <v>1.2702</v>
          </cell>
          <cell r="H7">
            <v>0.49060000000000059</v>
          </cell>
          <cell r="I7">
            <v>0.49060000000000059</v>
          </cell>
          <cell r="J7">
            <v>9.3999999999994088E-3</v>
          </cell>
          <cell r="K7">
            <v>29</v>
          </cell>
          <cell r="L7">
            <v>12</v>
          </cell>
          <cell r="M7">
            <v>17</v>
          </cell>
          <cell r="N7">
            <v>14.992000000000001</v>
          </cell>
          <cell r="O7">
            <v>9.1616</v>
          </cell>
          <cell r="P7">
            <v>13</v>
          </cell>
          <cell r="Q7">
            <v>1</v>
          </cell>
          <cell r="R7">
            <v>16</v>
          </cell>
        </row>
        <row r="8">
          <cell r="A8" t="str">
            <v>Guntur</v>
          </cell>
          <cell r="B8">
            <v>11.884106113543091</v>
          </cell>
          <cell r="C8">
            <v>7.6001000000000003</v>
          </cell>
          <cell r="D8">
            <v>6.85</v>
          </cell>
          <cell r="E8">
            <v>-0.75010000000000066</v>
          </cell>
          <cell r="F8">
            <v>2.15</v>
          </cell>
          <cell r="G8">
            <v>2.9051999999999998</v>
          </cell>
          <cell r="H8">
            <v>3.6553000000000004</v>
          </cell>
          <cell r="I8">
            <v>3.6553000000000004</v>
          </cell>
          <cell r="J8">
            <v>-1.5053000000000005</v>
          </cell>
          <cell r="K8">
            <v>50</v>
          </cell>
          <cell r="L8">
            <v>11</v>
          </cell>
          <cell r="M8">
            <v>39</v>
          </cell>
          <cell r="N8">
            <v>25.673999999999999</v>
          </cell>
          <cell r="O8">
            <v>18.073899999999998</v>
          </cell>
          <cell r="P8">
            <v>14</v>
          </cell>
          <cell r="Q8">
            <v>3</v>
          </cell>
          <cell r="R8">
            <v>36</v>
          </cell>
        </row>
        <row r="9">
          <cell r="A9" t="str">
            <v>Prakasam</v>
          </cell>
          <cell r="B9">
            <v>6.4859278359734427</v>
          </cell>
          <cell r="C9">
            <v>4.9009</v>
          </cell>
          <cell r="D9">
            <v>6.1</v>
          </cell>
          <cell r="E9">
            <v>1.1990999999999996</v>
          </cell>
          <cell r="F9">
            <v>0.65</v>
          </cell>
          <cell r="G9">
            <v>1.5345</v>
          </cell>
          <cell r="H9">
            <v>0.33540000000000036</v>
          </cell>
          <cell r="I9">
            <v>0.33540000000000036</v>
          </cell>
          <cell r="J9">
            <v>0.31459999999999966</v>
          </cell>
          <cell r="K9">
            <v>25</v>
          </cell>
          <cell r="L9">
            <v>10</v>
          </cell>
          <cell r="M9">
            <v>15</v>
          </cell>
          <cell r="N9">
            <v>14.765000000000001</v>
          </cell>
          <cell r="O9">
            <v>9.8641000000000005</v>
          </cell>
          <cell r="P9">
            <v>12</v>
          </cell>
          <cell r="Q9">
            <v>2</v>
          </cell>
          <cell r="R9">
            <v>13</v>
          </cell>
        </row>
        <row r="10">
          <cell r="A10" t="str">
            <v>Nellore</v>
          </cell>
          <cell r="B10">
            <v>3.9844260406573611</v>
          </cell>
          <cell r="C10">
            <v>6.7767999999999997</v>
          </cell>
          <cell r="D10">
            <v>7.43</v>
          </cell>
          <cell r="E10">
            <v>0.6532</v>
          </cell>
          <cell r="F10">
            <v>0.65</v>
          </cell>
          <cell r="G10">
            <v>1.0651999999999999</v>
          </cell>
          <cell r="H10">
            <v>0.41199999999999992</v>
          </cell>
          <cell r="I10">
            <v>0.41199999999999992</v>
          </cell>
          <cell r="J10">
            <v>0.2380000000000001</v>
          </cell>
          <cell r="K10">
            <v>33</v>
          </cell>
          <cell r="L10">
            <v>17</v>
          </cell>
          <cell r="M10">
            <v>16</v>
          </cell>
          <cell r="N10">
            <v>12.836500000000001</v>
          </cell>
          <cell r="O10">
            <v>6.0597000000000012</v>
          </cell>
          <cell r="P10">
            <v>20</v>
          </cell>
          <cell r="Q10">
            <v>3</v>
          </cell>
          <cell r="R10">
            <v>13</v>
          </cell>
        </row>
        <row r="11">
          <cell r="A11" t="str">
            <v>Chittoor</v>
          </cell>
          <cell r="B11">
            <v>7.3833228654780658</v>
          </cell>
          <cell r="C11">
            <v>3.9831000000000008</v>
          </cell>
          <cell r="D11">
            <v>5.6</v>
          </cell>
          <cell r="E11">
            <v>1.6168999999999989</v>
          </cell>
          <cell r="F11">
            <v>0.1</v>
          </cell>
          <cell r="G11">
            <v>0.81599999999999995</v>
          </cell>
          <cell r="H11">
            <v>-0.80089999999999895</v>
          </cell>
          <cell r="I11">
            <v>0.4</v>
          </cell>
          <cell r="J11">
            <v>-0.30000000000000004</v>
          </cell>
          <cell r="K11">
            <v>34</v>
          </cell>
          <cell r="L11">
            <v>10</v>
          </cell>
          <cell r="M11">
            <v>24</v>
          </cell>
          <cell r="N11">
            <v>15.212</v>
          </cell>
          <cell r="O11">
            <v>11.228899999999999</v>
          </cell>
          <cell r="P11">
            <v>12</v>
          </cell>
          <cell r="Q11">
            <v>2</v>
          </cell>
          <cell r="R11">
            <v>22</v>
          </cell>
        </row>
        <row r="12">
          <cell r="A12" t="str">
            <v>Cuddapah</v>
          </cell>
          <cell r="B12">
            <v>5.2888970247093976</v>
          </cell>
          <cell r="C12">
            <v>4.974400000000001</v>
          </cell>
          <cell r="D12">
            <v>5.8</v>
          </cell>
          <cell r="E12">
            <v>0.82559999999999878</v>
          </cell>
          <cell r="F12">
            <v>0.2</v>
          </cell>
          <cell r="G12">
            <v>0.43450000000000005</v>
          </cell>
          <cell r="H12">
            <v>-0.39109999999999873</v>
          </cell>
          <cell r="I12">
            <v>0.2</v>
          </cell>
          <cell r="J12">
            <v>0</v>
          </cell>
          <cell r="K12">
            <v>32</v>
          </cell>
          <cell r="L12">
            <v>11</v>
          </cell>
          <cell r="M12">
            <v>21</v>
          </cell>
          <cell r="N12">
            <v>13.017999999999999</v>
          </cell>
          <cell r="O12">
            <v>8.0435999999999979</v>
          </cell>
          <cell r="P12">
            <v>14</v>
          </cell>
          <cell r="Q12">
            <v>3</v>
          </cell>
          <cell r="R12">
            <v>18</v>
          </cell>
        </row>
        <row r="13">
          <cell r="A13" t="str">
            <v>Anantapur</v>
          </cell>
          <cell r="B13">
            <v>8.4452973028702978</v>
          </cell>
          <cell r="C13">
            <v>3.1979999999999995</v>
          </cell>
          <cell r="D13">
            <v>4</v>
          </cell>
          <cell r="E13">
            <v>0.80200000000000049</v>
          </cell>
          <cell r="F13">
            <v>0.5</v>
          </cell>
          <cell r="G13">
            <v>1.3625999999999998</v>
          </cell>
          <cell r="H13">
            <v>0.56059999999999932</v>
          </cell>
          <cell r="I13">
            <v>0.56059999999999932</v>
          </cell>
          <cell r="J13">
            <v>-6.0599999999999321E-2</v>
          </cell>
          <cell r="K13">
            <v>29</v>
          </cell>
          <cell r="L13">
            <v>3</v>
          </cell>
          <cell r="M13">
            <v>26</v>
          </cell>
          <cell r="N13">
            <v>16.042000000000002</v>
          </cell>
          <cell r="O13">
            <v>12.844000000000001</v>
          </cell>
          <cell r="P13">
            <v>6</v>
          </cell>
          <cell r="Q13">
            <v>3</v>
          </cell>
          <cell r="R13">
            <v>23</v>
          </cell>
        </row>
        <row r="14">
          <cell r="A14" t="str">
            <v>Kurnool</v>
          </cell>
          <cell r="B14">
            <v>7.0542955554222964</v>
          </cell>
          <cell r="C14">
            <v>6.0845000000000002</v>
          </cell>
          <cell r="D14">
            <v>7.95</v>
          </cell>
          <cell r="E14">
            <v>1.8654999999999999</v>
          </cell>
          <cell r="F14">
            <v>0</v>
          </cell>
          <cell r="G14">
            <v>2.1309</v>
          </cell>
          <cell r="H14">
            <v>0.26540000000000008</v>
          </cell>
          <cell r="I14">
            <v>0.26540000000000008</v>
          </cell>
          <cell r="J14">
            <v>-0.26540000000000008</v>
          </cell>
          <cell r="K14">
            <v>45</v>
          </cell>
          <cell r="L14">
            <v>21</v>
          </cell>
          <cell r="M14">
            <v>24</v>
          </cell>
          <cell r="N14">
            <v>16.812999999999999</v>
          </cell>
          <cell r="O14">
            <v>10.728499999999999</v>
          </cell>
          <cell r="P14">
            <v>24</v>
          </cell>
          <cell r="Q14">
            <v>3</v>
          </cell>
          <cell r="R14">
            <v>21</v>
          </cell>
        </row>
        <row r="15">
          <cell r="A15" t="str">
            <v>Mahabubnagar</v>
          </cell>
          <cell r="B15">
            <v>7.5731513714994483</v>
          </cell>
          <cell r="C15">
            <v>5.5608999999999993</v>
          </cell>
          <cell r="D15">
            <v>6.83</v>
          </cell>
          <cell r="E15">
            <v>1.2691000000000008</v>
          </cell>
          <cell r="F15">
            <v>0.45</v>
          </cell>
          <cell r="G15">
            <v>1.7105000000000001</v>
          </cell>
          <cell r="H15">
            <v>0.44139999999999935</v>
          </cell>
          <cell r="I15">
            <v>0.44139999999999935</v>
          </cell>
          <cell r="J15">
            <v>8.6000000000006627E-3</v>
          </cell>
          <cell r="K15">
            <v>35</v>
          </cell>
          <cell r="L15">
            <v>9</v>
          </cell>
          <cell r="M15">
            <v>26</v>
          </cell>
          <cell r="N15">
            <v>17.078499999999998</v>
          </cell>
          <cell r="O15">
            <v>11.517599999999998</v>
          </cell>
          <cell r="P15">
            <v>15</v>
          </cell>
          <cell r="Q15">
            <v>6</v>
          </cell>
          <cell r="R15">
            <v>20</v>
          </cell>
        </row>
        <row r="16">
          <cell r="A16" t="str">
            <v>Ranga Reddy</v>
          </cell>
          <cell r="B16">
            <v>4.9360014265740455</v>
          </cell>
          <cell r="C16">
            <v>1.9265999999999999</v>
          </cell>
          <cell r="D16">
            <v>2.6150000000000002</v>
          </cell>
          <cell r="E16">
            <v>0.68840000000000034</v>
          </cell>
          <cell r="F16">
            <v>1.2</v>
          </cell>
          <cell r="G16">
            <v>0.75719999999999998</v>
          </cell>
          <cell r="H16">
            <v>6.8799999999999639E-2</v>
          </cell>
          <cell r="I16">
            <v>6.8799999999999639E-2</v>
          </cell>
          <cell r="J16">
            <v>1.1312000000000002</v>
          </cell>
          <cell r="K16">
            <v>16</v>
          </cell>
          <cell r="L16">
            <v>2</v>
          </cell>
          <cell r="M16">
            <v>14</v>
          </cell>
          <cell r="N16">
            <v>9.4335000000000004</v>
          </cell>
          <cell r="O16">
            <v>7.5069000000000008</v>
          </cell>
          <cell r="P16">
            <v>4</v>
          </cell>
          <cell r="Q16">
            <v>2</v>
          </cell>
          <cell r="R16">
            <v>12</v>
          </cell>
        </row>
        <row r="17">
          <cell r="A17" t="str">
            <v>Nalgonda</v>
          </cell>
          <cell r="B17">
            <v>5.8986232929242561</v>
          </cell>
          <cell r="C17">
            <v>4.3959000000000001</v>
          </cell>
          <cell r="D17">
            <v>5.25</v>
          </cell>
          <cell r="E17">
            <v>0.85409999999999986</v>
          </cell>
          <cell r="F17">
            <v>1.25</v>
          </cell>
          <cell r="G17">
            <v>1.5286999999999999</v>
          </cell>
          <cell r="H17">
            <v>0.67460000000000009</v>
          </cell>
          <cell r="I17">
            <v>0.67460000000000009</v>
          </cell>
          <cell r="J17">
            <v>0.57539999999999991</v>
          </cell>
          <cell r="K17">
            <v>19</v>
          </cell>
          <cell r="L17">
            <v>4</v>
          </cell>
          <cell r="M17">
            <v>15</v>
          </cell>
          <cell r="N17">
            <v>13.366800000000001</v>
          </cell>
          <cell r="O17">
            <v>8.9709000000000003</v>
          </cell>
          <cell r="P17">
            <v>6</v>
          </cell>
          <cell r="Q17">
            <v>2</v>
          </cell>
          <cell r="R17">
            <v>13</v>
          </cell>
        </row>
        <row r="18">
          <cell r="A18" t="str">
            <v>Medak</v>
          </cell>
          <cell r="B18">
            <v>5.0158253982782224</v>
          </cell>
          <cell r="C18">
            <v>3.2407000000000004</v>
          </cell>
          <cell r="D18">
            <v>3.48</v>
          </cell>
          <cell r="E18">
            <v>0.23929999999999962</v>
          </cell>
          <cell r="F18">
            <v>0.7</v>
          </cell>
          <cell r="G18">
            <v>0.49380000000000002</v>
          </cell>
          <cell r="H18">
            <v>0.25450000000000039</v>
          </cell>
          <cell r="I18">
            <v>0.25450000000000039</v>
          </cell>
          <cell r="J18">
            <v>0.44549999999999956</v>
          </cell>
          <cell r="K18">
            <v>25</v>
          </cell>
          <cell r="L18">
            <v>11</v>
          </cell>
          <cell r="M18">
            <v>14</v>
          </cell>
          <cell r="N18">
            <v>10.869000000000002</v>
          </cell>
          <cell r="O18">
            <v>7.6283000000000012</v>
          </cell>
          <cell r="P18">
            <v>12</v>
          </cell>
          <cell r="Q18">
            <v>1</v>
          </cell>
          <cell r="R18">
            <v>13</v>
          </cell>
        </row>
        <row r="19">
          <cell r="A19" t="str">
            <v>Nizamabad</v>
          </cell>
          <cell r="B19">
            <v>5.1235943353648343</v>
          </cell>
          <cell r="C19">
            <v>5.4557999999999991</v>
          </cell>
          <cell r="D19">
            <v>5.2</v>
          </cell>
          <cell r="E19">
            <v>-0.25579999999999892</v>
          </cell>
          <cell r="F19">
            <v>2.15</v>
          </cell>
          <cell r="G19">
            <v>2.5670999999999999</v>
          </cell>
          <cell r="H19">
            <v>2.8228999999999989</v>
          </cell>
          <cell r="I19">
            <v>2.8228999999999989</v>
          </cell>
          <cell r="J19">
            <v>-0.67289999999999894</v>
          </cell>
          <cell r="K19">
            <v>23</v>
          </cell>
          <cell r="L19">
            <v>8</v>
          </cell>
          <cell r="M19">
            <v>15</v>
          </cell>
          <cell r="N19">
            <v>13.247999999999999</v>
          </cell>
          <cell r="O19">
            <v>7.7922000000000002</v>
          </cell>
          <cell r="P19">
            <v>11</v>
          </cell>
          <cell r="Q19">
            <v>3</v>
          </cell>
          <cell r="R19">
            <v>12</v>
          </cell>
        </row>
        <row r="20">
          <cell r="A20" t="str">
            <v>Warangal</v>
          </cell>
          <cell r="B20">
            <v>2.5385206553403421</v>
          </cell>
          <cell r="C20">
            <v>5.0892999999999997</v>
          </cell>
          <cell r="D20">
            <v>4.6349999999999998</v>
          </cell>
          <cell r="E20">
            <v>-0.45429999999999993</v>
          </cell>
          <cell r="F20">
            <v>1</v>
          </cell>
          <cell r="G20">
            <v>0.62909999999999999</v>
          </cell>
          <cell r="H20">
            <v>1.0833999999999999</v>
          </cell>
          <cell r="I20">
            <v>1.0833999999999999</v>
          </cell>
          <cell r="J20">
            <v>-8.3399999999999919E-2</v>
          </cell>
          <cell r="K20">
            <v>18</v>
          </cell>
          <cell r="L20">
            <v>9</v>
          </cell>
          <cell r="M20">
            <v>9</v>
          </cell>
          <cell r="N20">
            <v>8.9499999999999993</v>
          </cell>
          <cell r="O20">
            <v>3.8606999999999996</v>
          </cell>
          <cell r="P20">
            <v>9</v>
          </cell>
          <cell r="Q20">
            <v>0</v>
          </cell>
          <cell r="R20">
            <v>9</v>
          </cell>
        </row>
        <row r="21">
          <cell r="A21" t="str">
            <v>Khammam</v>
          </cell>
          <cell r="B21">
            <v>4.688573415434985</v>
          </cell>
          <cell r="C21">
            <v>2.2549000000000001</v>
          </cell>
          <cell r="D21">
            <v>2.8</v>
          </cell>
          <cell r="E21">
            <v>0.5450999999999997</v>
          </cell>
          <cell r="F21">
            <v>0.8</v>
          </cell>
          <cell r="G21">
            <v>1.0263</v>
          </cell>
          <cell r="H21">
            <v>0.48120000000000029</v>
          </cell>
          <cell r="I21">
            <v>0.48120000000000029</v>
          </cell>
          <cell r="J21">
            <v>0.31879999999999975</v>
          </cell>
          <cell r="K21">
            <v>17</v>
          </cell>
          <cell r="L21">
            <v>4</v>
          </cell>
          <cell r="M21">
            <v>13</v>
          </cell>
          <cell r="N21">
            <v>9.3855000000000004</v>
          </cell>
          <cell r="O21">
            <v>7.1306000000000003</v>
          </cell>
          <cell r="P21">
            <v>6</v>
          </cell>
          <cell r="Q21">
            <v>2</v>
          </cell>
          <cell r="R21">
            <v>11</v>
          </cell>
        </row>
        <row r="22">
          <cell r="A22" t="str">
            <v>Karimnagar</v>
          </cell>
          <cell r="B22">
            <v>0.74820179079228522</v>
          </cell>
          <cell r="C22">
            <v>4.7321</v>
          </cell>
          <cell r="D22">
            <v>4.95</v>
          </cell>
          <cell r="E22">
            <v>0.2179000000000002</v>
          </cell>
          <cell r="F22">
            <v>0.4</v>
          </cell>
          <cell r="G22">
            <v>0.38670000000000004</v>
          </cell>
          <cell r="H22">
            <v>0.16879999999999984</v>
          </cell>
          <cell r="I22">
            <v>0.16879999999999984</v>
          </cell>
          <cell r="J22">
            <v>0.23120000000000018</v>
          </cell>
          <cell r="K22">
            <v>14</v>
          </cell>
          <cell r="L22">
            <v>11</v>
          </cell>
          <cell r="M22">
            <v>3</v>
          </cell>
          <cell r="N22">
            <v>5.87</v>
          </cell>
          <cell r="O22">
            <v>1.1379000000000001</v>
          </cell>
          <cell r="P22">
            <v>13</v>
          </cell>
          <cell r="Q22">
            <v>2</v>
          </cell>
          <cell r="R22">
            <v>1</v>
          </cell>
        </row>
        <row r="23">
          <cell r="A23" t="str">
            <v>Adilabad</v>
          </cell>
          <cell r="B23">
            <v>2.8739917456490023</v>
          </cell>
          <cell r="C23">
            <v>1.7661000000000002</v>
          </cell>
          <cell r="D23">
            <v>1.9</v>
          </cell>
          <cell r="E23">
            <v>0.13389999999999969</v>
          </cell>
          <cell r="F23">
            <v>0.9</v>
          </cell>
          <cell r="G23">
            <v>0.93019999999999992</v>
          </cell>
          <cell r="H23">
            <v>0.79630000000000023</v>
          </cell>
          <cell r="I23">
            <v>0.79630000000000023</v>
          </cell>
          <cell r="J23">
            <v>0.10369999999999979</v>
          </cell>
          <cell r="K23">
            <v>11</v>
          </cell>
          <cell r="L23">
            <v>2</v>
          </cell>
          <cell r="M23">
            <v>9</v>
          </cell>
          <cell r="N23">
            <v>6.1370000000000005</v>
          </cell>
          <cell r="O23">
            <v>4.3709000000000007</v>
          </cell>
          <cell r="P23">
            <v>6</v>
          </cell>
          <cell r="Q23">
            <v>4</v>
          </cell>
          <cell r="R23">
            <v>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p&amp;m"/>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heet3"/>
      <sheetName val="Specification"/>
      <sheetName val="Leads"/>
      <sheetName val="maya"/>
      <sheetName val="l"/>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Lead"/>
      <sheetName val="Levels_(2)"/>
      <sheetName val="Levels_(2)1"/>
      <sheetName val="Rates SSR 2008-09"/>
      <sheetName val="cover (2)"/>
      <sheetName val="Sheet2"/>
      <sheetName val="hdpe-rates"/>
      <sheetName val="hdpe weights"/>
      <sheetName val="ssr-rates"/>
      <sheetName val="pvc-rates"/>
      <sheetName val="PVC weights"/>
      <sheetName val="Data_Bit_I"/>
      <sheetName val="Nspt-smp-final-ORIGINAL"/>
      <sheetName val="Timeshee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Bridge Data 2005-06"/>
      <sheetName val="EDWise"/>
      <sheetName val="DATA-BASE"/>
      <sheetName val="DATA-ABSTRACT"/>
      <sheetName val="MS Rates"/>
      <sheetName val="Valves"/>
      <sheetName val="GEN-ABS Del"/>
      <sheetName val="p&amp;m"/>
      <sheetName val="segments-details"/>
      <sheetName val="int-Dia-hdpe"/>
      <sheetName val="habs-list"/>
      <sheetName val="int-Dia-pvc"/>
      <sheetName val="HDPE-pipe-rates"/>
      <sheetName val="pvc-pipe-rates"/>
      <sheetName val="v"/>
      <sheetName val="RAFT"/>
      <sheetName val="index"/>
      <sheetName val="Data Road Rev"/>
      <sheetName val="Rates"/>
      <sheetName val="REVISED"/>
      <sheetName val="estimate "/>
      <sheetName val="Common "/>
      <sheetName val="data existing_do not delete"/>
      <sheetName val="HDPE"/>
      <sheetName val="DI"/>
      <sheetName val="pvc"/>
      <sheetName val="R_Det"/>
      <sheetName val="Data 07-08 "/>
      <sheetName val="sup dat"/>
      <sheetName val="m"/>
      <sheetName val="Road Detail Est."/>
      <sheetName val="Convey"/>
      <sheetName val="temp-SDData (2)"/>
      <sheetName val="CI"/>
      <sheetName val="data-sheet"/>
      <sheetName val="Boq"/>
      <sheetName val="data.f8.btr"/>
      <sheetName val="abs road"/>
      <sheetName val="hdpe_basic"/>
      <sheetName val="pvc_basic"/>
      <sheetName val="int-Dia"/>
      <sheetName val="Motor Data"/>
      <sheetName val="DATA_PRG"/>
      <sheetName val="wh_data_R"/>
      <sheetName val="wh_data"/>
      <sheetName val="CPHEEO"/>
      <sheetName val="Input"/>
      <sheetName val="COVER"/>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conc-foot-gradeslab"/>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WATER-HAMMER"/>
      <sheetName val="labour &amp; Hire-20-21"/>
      <sheetName val="Gen.Abs."/>
      <sheetName val="Data base"/>
      <sheetName val="소상 &quot;1&quot;"/>
      <sheetName val="Lead 09-10"/>
      <sheetName val="Longitudinal"/>
      <sheetName val="pile rec(N Max tr)"/>
      <sheetName val="mlead"/>
      <sheetName val="ABS"/>
      <sheetName val="Masonry"/>
      <sheetName val="Improvements"/>
      <sheetName val="Detailed"/>
      <sheetName val="labour coeff"/>
      <sheetName val="Sheet1"/>
      <sheetName val="rdamdata"/>
      <sheetName val="lead-st"/>
      <sheetName val="PVC_dia"/>
      <sheetName val="0000000000000"/>
      <sheetName val="DISCOUNT"/>
      <sheetName val="Global factors"/>
      <sheetName val="quarry"/>
      <sheetName val="Iocount"/>
      <sheetName val="BASIC RATES"/>
      <sheetName val="Data_Base"/>
      <sheetName val="MRoad data"/>
      <sheetName val="Letter"/>
      <sheetName val="water-hammar-strenght"/>
      <sheetName val="Variables_x"/>
      <sheetName val="Load Details-220kV"/>
      <sheetName val="C-Mat"/>
    </sheetNames>
    <sheetDataSet>
      <sheetData sheetId="0" refreshError="1"/>
      <sheetData sheetId="1" refreshError="1">
        <row r="5">
          <cell r="O5">
            <v>96</v>
          </cell>
          <cell r="P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sheetData sheetId="106"/>
      <sheetData sheetId="107"/>
      <sheetData sheetId="108" refreshError="1"/>
      <sheetData sheetId="109" refreshError="1"/>
      <sheetData sheetId="110" refreshError="1"/>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sheetData sheetId="132"/>
      <sheetData sheetId="133"/>
      <sheetData sheetId="134" refreshError="1"/>
      <sheetData sheetId="135" refreshError="1"/>
      <sheetData sheetId="136"/>
      <sheetData sheetId="137"/>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Renuals"/>
      <sheetName val="Gen Abst"/>
      <sheetName val="CC Road _Data"/>
      <sheetName val="CC PVMT"/>
      <sheetName val=" BT Estimate"/>
      <sheetName val="Lead  RATES"/>
      <sheetName val="Lead charges 07-08"/>
      <sheetName val="Data_patch work"/>
      <sheetName val="sectorwise"/>
      <sheetName val="Levels"/>
      <sheetName val="p&amp;m"/>
    </sheetNames>
    <sheetDataSet>
      <sheetData sheetId="0" refreshError="1"/>
      <sheetData sheetId="1" refreshError="1"/>
      <sheetData sheetId="2" refreshError="1"/>
      <sheetData sheetId="3" refreshError="1"/>
      <sheetData sheetId="4"/>
      <sheetData sheetId="5">
        <row r="8">
          <cell r="M8">
            <v>687.7</v>
          </cell>
        </row>
      </sheetData>
      <sheetData sheetId="6" refreshError="1"/>
      <sheetData sheetId="7" refreshError="1"/>
      <sheetData sheetId="8" refreshError="1"/>
      <sheetData sheetId="9" refreshError="1"/>
      <sheetData sheetId="10"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Levels"/>
      <sheetName val="r"/>
      <sheetName val="Fie,d Data"/>
      <sheetName val="Estimate "/>
      <sheetName val="HDPE"/>
      <sheetName val="DI"/>
      <sheetName val="pvc"/>
      <sheetName val="hdpe_basic"/>
      <sheetName val="pvc_basic"/>
      <sheetName val="Data.F8.BTR"/>
      <sheetName val="hdpe-rates"/>
      <sheetName val="hdpe weights"/>
      <sheetName val="ssr-rates"/>
      <sheetName val="pvc-rates"/>
      <sheetName val="PVC weights"/>
      <sheetName val="Class IV Qtr. Ele"/>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vc-pipe-rates"/>
      <sheetName val="leads"/>
      <sheetName val="final abstract"/>
      <sheetName val="l"/>
      <sheetName val="Plant &amp;  Machinery"/>
      <sheetName val="Labour"/>
      <sheetName val="Material"/>
      <sheetName val="MRATES"/>
      <sheetName val="DATA_ENTRY"/>
      <sheetName val="BTLeads"/>
      <sheetName val="RMR"/>
      <sheetName val="GF SB Ok "/>
      <sheetName val="data existing_do not delete"/>
      <sheetName val="Sheet9"/>
      <sheetName val="GN_ST_10"/>
      <sheetName val="rdamdata"/>
      <sheetName val="sectorwise"/>
      <sheetName val="LEAD S 10-11"/>
      <sheetName val="HDPE-pipe-rates"/>
      <sheetName val="Specification report"/>
      <sheetName val="coverpage"/>
      <sheetName val="R_Det"/>
      <sheetName val="Road data"/>
      <sheetName val="mlead"/>
      <sheetName val="abs road"/>
      <sheetName val="C-data"/>
      <sheetName val="GEN-ABS Del"/>
      <sheetName val="Lead  RATES"/>
      <sheetName val="maya"/>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PRECAST lightconc-II"/>
      <sheetName val="Boq"/>
      <sheetName val="TBAL9697 -group wise  sdpl"/>
      <sheetName val="lead-st"/>
      <sheetName val="p&amp;m"/>
      <sheetName val="Data_Bit_I"/>
      <sheetName val="GA"/>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sup dat"/>
      <sheetName val="Input"/>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 val="cert"/>
      <sheetName val="data-WC"/>
      <sheetName val="Rate"/>
      <sheetName val="Rates SSR 2008-09"/>
      <sheetName val="well"/>
      <sheetName val="Rate Analysis"/>
      <sheetName val="Data chokanpally"/>
      <sheetName val="Data o"/>
      <sheetName val="Ellis &amp; WS&amp;S"/>
      <sheetName val="Drip mould &amp; Elevation"/>
      <sheetName val="Trussess"/>
      <sheetName val="Leadstatement_"/>
      <sheetName val="COR_EST"/>
      <sheetName val="Abstrct-Part_A"/>
      <sheetName val="TBAL9697_-group_wise__sdpl"/>
      <sheetName val="Data_F8_BTR"/>
      <sheetName val="hdpe_weights"/>
      <sheetName val="PVC_weights"/>
      <sheetName val="Class_IV_Qtr__Ele"/>
      <sheetName val="GF_SB_Ok_"/>
      <sheetName val="data_existing_do_not_delete"/>
      <sheetName val="Specification_report"/>
      <sheetName val="Road_data"/>
      <sheetName val="GEN-ABS_Del"/>
      <sheetName val="LEAD_S_10-11"/>
      <sheetName val="abs_road"/>
      <sheetName val="Lead__RATES"/>
      <sheetName val="PRECAST_lightconc-II"/>
      <sheetName val="Input_Sheet"/>
      <sheetName val="cover_page"/>
      <sheetName val="Specification_Repoer"/>
      <sheetName val="DETAILED_ESTIMATE_(2)"/>
      <sheetName val="Data_(2)"/>
      <sheetName val="DETAILED_ESTIMATE"/>
      <sheetName val="detailed_dt22_10_2014"/>
      <sheetName val="septic_tank"/>
      <sheetName val="ELEC_datas"/>
      <sheetName val="san_data"/>
      <sheetName val="SCHEDULE_"/>
      <sheetName val="Est_(2)"/>
      <sheetName val="Legal Risk Analysis"/>
      <sheetName val="conc-foot-gradeslab"/>
      <sheetName val="_5wgdhabfinal00_01"/>
      <sheetName val="Circular Column"/>
      <sheetName val="temp-SDData (2)"/>
      <sheetName val="Lead statement ss5"/>
      <sheetName val="Road Detail Est."/>
      <sheetName val="SPT vs PHI"/>
      <sheetName val="1V800"/>
      <sheetName val="entitlements"/>
      <sheetName val="fnote"/>
      <sheetName val="QDTS"/>
      <sheetName val="water-hammar-strenght"/>
      <sheetName val="AV-HDPE"/>
      <sheetName val="Di_gate-HDPE"/>
      <sheetName val="Masonry"/>
      <sheetName val="GBW"/>
      <sheetName val="sand"/>
      <sheetName val="stone"/>
      <sheetName val="int-Dia"/>
      <sheetName val="Rates-May-14"/>
      <sheetName val="LOCAL RATES"/>
      <sheetName val="Usage "/>
      <sheetName val="dlvoid"/>
      <sheetName val="detls"/>
      <sheetName val="Sorted"/>
      <sheetName val="WATER-HAMMER"/>
      <sheetName val="BM-HOOP"/>
      <sheetName val="MRMECADAMoad data"/>
      <sheetName val="Lookup"/>
      <sheetName val="t_prsr"/>
      <sheetName val="wh"/>
      <sheetName val="Staff Acco."/>
      <sheetName val="Sketch"/>
      <sheetName val="PRICE BID"/>
      <sheetName val="#REF"/>
      <sheetName val="Proj info- dump1"/>
      <sheetName val="PR-houdump"/>
      <sheetName val="EDWise"/>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D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Lead statement"/>
      <sheetName val="m"/>
      <sheetName val="sectorwise"/>
      <sheetName val="RMR"/>
      <sheetName val="r"/>
      <sheetName val="l"/>
      <sheetName val="Publicbuilding"/>
      <sheetName val="Lead  RATES"/>
      <sheetName val="Specification"/>
      <sheetName val="Nspt-smp-final-ORIGINAL"/>
      <sheetName val="LEAD"/>
      <sheetName val="p&amp;m"/>
      <sheetName val="Material"/>
      <sheetName val="Plant &amp;  Machinery"/>
      <sheetName val="data existing_do not delete"/>
      <sheetName val="Bill_amt_qty_cc_1"/>
      <sheetName val="Leads"/>
      <sheetName val="Input"/>
      <sheetName val="Road data"/>
      <sheetName val="mlead"/>
      <sheetName val="abs road"/>
      <sheetName val="R_Det"/>
      <sheetName val="Labour"/>
      <sheetName val="detls"/>
      <sheetName val="Cover"/>
      <sheetName val="HDPE"/>
      <sheetName val="DI"/>
      <sheetName val="pvc"/>
      <sheetName val="Boq"/>
      <sheetName val="TBAL9697 -group wise  sdpl"/>
      <sheetName val="Lookup"/>
      <sheetName val="BTR"/>
      <sheetName val="pvc-pipe-rates"/>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oling off pit"/>
      <sheetName val="Store&amp;Toilet"/>
      <sheetName val="Asr-MSSR"/>
      <sheetName val="Publicbuilding"/>
      <sheetName val="FORM7"/>
      <sheetName val="DATA"/>
      <sheetName val="m"/>
      <sheetName val="Levels"/>
      <sheetName val="PRECAST lightconc-II"/>
      <sheetName val="Material"/>
      <sheetName val="Road data"/>
      <sheetName val="Plant &amp;  Machinery"/>
      <sheetName val="Labour"/>
      <sheetName val="Design"/>
      <sheetName val="conc-foot-gradeslab"/>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5">
          <cell r="D15">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ublicbuilding"/>
      <sheetName val="pvc-pipe-rates"/>
      <sheetName val="m"/>
      <sheetName val="conc-foot-gradeslab"/>
      <sheetName val="Lookup"/>
      <sheetName val="Rates"/>
      <sheetName val="Boq - Flats"/>
      <sheetName val="Boq"/>
      <sheetName val="Material"/>
      <sheetName val="Plant &amp;  Machinery"/>
      <sheetName val="sch"/>
      <sheetName val="maya"/>
      <sheetName val="DATA-BASE"/>
      <sheetName val="DATA-ABSTRACT"/>
      <sheetName val="Lead statement"/>
      <sheetName val="Nspt-smp-final-ORIGINAL"/>
      <sheetName val="Levels"/>
      <sheetName val="TS_memo1"/>
      <sheetName val="Spn_report1"/>
      <sheetName val="Gen_abs1"/>
      <sheetName val="abs_road1"/>
      <sheetName val="HP_abs1"/>
      <sheetName val="Road_data1"/>
      <sheetName val="m_lead1"/>
      <sheetName val="Specification_report"/>
      <sheetName val="Bitumen_trunk"/>
      <sheetName val="R99_etc"/>
      <sheetName val="Trunk_unpaved"/>
      <sheetName val="data_existing_do_not_delete"/>
      <sheetName val="Data_F8_BTR"/>
      <sheetName val="SSR 2014-15 Rates"/>
      <sheetName val="Sheet1"/>
      <sheetName val="p&amp;m"/>
      <sheetName val="SECOND"/>
      <sheetName val="leads"/>
      <sheetName val="Sheet9"/>
    </sheetNames>
    <sheetDataSet>
      <sheetData sheetId="0">
        <row r="27">
          <cell r="F27" t="str">
            <v>Vizianagaram</v>
          </cell>
        </row>
      </sheetData>
      <sheetData sheetId="1">
        <row r="17">
          <cell r="G17" t="str">
            <v>Improvements to Itika to Turakanaiduvalasa  from km 3/6 to 7/700   in Vizianagaram District</v>
          </cell>
        </row>
      </sheetData>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row r="417">
          <cell r="K417">
            <v>1799</v>
          </cell>
        </row>
        <row r="511">
          <cell r="C511" t="str">
            <v>Providing dry rough stone revetment 300 mm thick with HBG stone of not less than 300 mm size including cost, seigniorage charges and conveyance of materials to site and including labour charges for packing the stones for revetment etc., complete for finis</v>
          </cell>
        </row>
        <row r="527">
          <cell r="K527">
            <v>557</v>
          </cell>
        </row>
        <row r="529">
          <cell r="C529" t="str">
            <v>Providing and laying filter material with Gravel underneath pitching in slopes including cost, seigniorage charges and conveyance of materials to site including labour charges  etc., complete for finished item of work as per MoRT&amp;H Specification 2504 (4th</v>
          </cell>
        </row>
        <row r="544">
          <cell r="K544">
            <v>413</v>
          </cell>
        </row>
        <row r="546">
          <cell r="C546" t="str">
            <v>Vibrated  cement concrete M 15 Grade Concrete using 40mm , 20mm and 10mm size HBG crushed stone aggregate (Coarse aggregate conforming to table 1000-1 and fine aggregate conforming to table 1000-2) including cost,seignorage and conveyance of all  material</v>
          </cell>
        </row>
        <row r="570">
          <cell r="K570">
            <v>2116</v>
          </cell>
        </row>
        <row r="572">
          <cell r="C572" t="str">
            <v>Vibrated  cement concrete M 15 Grade Concrete using 40mm , 20mm and 10mm size HBG crushed stone aggregate (Coarse aggregate conforming to table 1000-1 and fine aggregate conforming to table 1000-2) including cost,seignorage and conveyance of  all  materia</v>
          </cell>
        </row>
        <row r="596">
          <cell r="K596">
            <v>2238</v>
          </cell>
        </row>
        <row r="598">
          <cell r="C598" t="str">
            <v>Vibrated reinforced cement concrete M 20 grade  using  20mm &amp; 10mm  HBG crushed stone aggregate (Coarse aggregate conforming to table 1000-1 and fine aggregate conforming to table 1000-2) including cost, seigniorage conveyance of all materials to site and</v>
          </cell>
        </row>
        <row r="621">
          <cell r="K621">
            <v>2567</v>
          </cell>
        </row>
        <row r="623">
          <cell r="C623" t="str">
            <v>Vibrated reinforced cement concrete M 20 grade  using  20mm &amp; 10mm  HBG crushed stone aggregate (Coarse aggregate conforming to table 1000-1 and fine aggregate conforming to table 1000-2) including cost, seigniorage conveyance of all materials to site and</v>
          </cell>
        </row>
        <row r="646">
          <cell r="K646">
            <v>2801</v>
          </cell>
        </row>
        <row r="648">
          <cell r="C648" t="str">
            <v xml:space="preserve">Vibrated reinforced cement concrete M 30 grade using  20mm &amp; 10mm  HBG crushed stone aggregate (Coarse aggregate conforming to table 1000-1 and fine aggregate conforming to table 1000-2) including cost, seigniorage conveyance of all materials to site and </v>
          </cell>
        </row>
        <row r="671">
          <cell r="K671">
            <v>2544</v>
          </cell>
        </row>
        <row r="673">
          <cell r="C673" t="str">
            <v>Vibrated reinforced cement concrete M.25 grade  using  20mm &amp; 10mm  HBG crushed stone aggregate (Coarse aggregate conforming to table 1000-1 and fine aggregate conforming to table 1000-2) including cost, seigniorage conveyance of all materials to site and</v>
          </cell>
        </row>
        <row r="697">
          <cell r="K697">
            <v>2563</v>
          </cell>
        </row>
        <row r="699">
          <cell r="C699" t="str">
            <v>Vibrated cement concrete M 15 Grade Concrete using 40mm , 20mm and 10mm size HBG crushed stone aggregate  (Coarse aggregate conforming to table 1000-1 and fine aggregate conforming to table 1000-2) including cost,seignorage and conveyance of all  material</v>
          </cell>
        </row>
        <row r="721">
          <cell r="K721">
            <v>2035</v>
          </cell>
        </row>
        <row r="723">
          <cell r="C723" t="str">
            <v>Back filling behind Abutments with gravel including cost ,conveyance and  seigniorage of all materials to site etc., complete  as per   Clause 710.1.4 of IRC : 78and as per  MoRT&amp;H Specification No. 2200 (4th Revision) and as per Drawing and technical spe</v>
          </cell>
        </row>
        <row r="741">
          <cell r="K741">
            <v>345</v>
          </cell>
        </row>
        <row r="743">
          <cell r="C743"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57">
          <cell r="K757">
            <v>29374</v>
          </cell>
        </row>
        <row r="759">
          <cell r="C759"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73">
          <cell r="K773">
            <v>28982</v>
          </cell>
        </row>
        <row r="775">
          <cell r="C775" t="str">
            <v xml:space="preserve">Providing HYSD bars ( Fe-415 ) of different diameters, wrought and put up bars of all diameters including cost and conveyance of steel to site and all labour charges for fabrication of reinforcement including cutting, bending, binding rods, tying grills, </v>
          </cell>
        </row>
        <row r="789">
          <cell r="K789">
            <v>28933</v>
          </cell>
        </row>
        <row r="821">
          <cell r="C821" t="str">
            <v>Providing weep holes in VCC Abutment/ Wing wall/return wall with 100mm Diameter AC pipe  extending through the full width of the structure at 1.00m C/C in both horizontal and vertical direction so that the weep holes in each horizontal direction is stagge</v>
          </cell>
        </row>
        <row r="849">
          <cell r="K849">
            <v>57</v>
          </cell>
        </row>
      </sheetData>
      <sheetData sheetId="13"/>
      <sheetData sheetId="14"/>
      <sheetData sheetId="15"/>
      <sheetData sheetId="16"/>
      <sheetData sheetId="17"/>
      <sheetData sheetId="18">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9">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0">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row r="8">
          <cell r="B8" t="str">
            <v>A</v>
          </cell>
        </row>
        <row r="9">
          <cell r="B9" t="str">
            <v>B</v>
          </cell>
        </row>
        <row r="10">
          <cell r="B10" t="str">
            <v>C</v>
          </cell>
        </row>
        <row r="11">
          <cell r="B11" t="str">
            <v>c140</v>
          </cell>
        </row>
        <row r="12">
          <cell r="B12" t="str">
            <v>C</v>
          </cell>
        </row>
        <row r="13">
          <cell r="B13" t="str">
            <v>D</v>
          </cell>
        </row>
        <row r="14">
          <cell r="B14" t="str">
            <v>d141</v>
          </cell>
        </row>
        <row r="15">
          <cell r="B15" t="str">
            <v>D</v>
          </cell>
        </row>
        <row r="16">
          <cell r="B16" t="str">
            <v>d145</v>
          </cell>
        </row>
        <row r="17">
          <cell r="B17" t="str">
            <v>DD</v>
          </cell>
        </row>
        <row r="18">
          <cell r="B18" t="str">
            <v>E</v>
          </cell>
        </row>
        <row r="19">
          <cell r="B19" t="str">
            <v>e142</v>
          </cell>
        </row>
        <row r="20">
          <cell r="B20" t="str">
            <v>E</v>
          </cell>
        </row>
        <row r="21">
          <cell r="B21" t="str">
            <v>F</v>
          </cell>
        </row>
        <row r="22">
          <cell r="B22" t="str">
            <v>FA</v>
          </cell>
        </row>
        <row r="23">
          <cell r="B23" t="str">
            <v>f143</v>
          </cell>
        </row>
        <row r="24">
          <cell r="B24" t="str">
            <v>FA</v>
          </cell>
        </row>
        <row r="25">
          <cell r="B25" t="str">
            <v>f144</v>
          </cell>
        </row>
        <row r="26">
          <cell r="B26" t="str">
            <v>F</v>
          </cell>
        </row>
        <row r="27">
          <cell r="B27" t="str">
            <v>G</v>
          </cell>
        </row>
        <row r="28">
          <cell r="B28" t="str">
            <v>g146</v>
          </cell>
        </row>
        <row r="29">
          <cell r="B29" t="str">
            <v>G</v>
          </cell>
        </row>
        <row r="30">
          <cell r="B30" t="str">
            <v>k</v>
          </cell>
        </row>
        <row r="31">
          <cell r="B31" t="str">
            <v>gg</v>
          </cell>
        </row>
        <row r="32">
          <cell r="B32" t="str">
            <v>K</v>
          </cell>
        </row>
        <row r="33">
          <cell r="B33" t="str">
            <v>KA</v>
          </cell>
        </row>
        <row r="34">
          <cell r="B34" t="str">
            <v>KAA</v>
          </cell>
        </row>
        <row r="35">
          <cell r="B35" t="str">
            <v>kaa152</v>
          </cell>
        </row>
        <row r="36">
          <cell r="B36" t="str">
            <v>KAA</v>
          </cell>
        </row>
        <row r="37">
          <cell r="B37" t="str">
            <v>kaa153</v>
          </cell>
        </row>
        <row r="38">
          <cell r="B38" t="str">
            <v>KA</v>
          </cell>
        </row>
        <row r="39">
          <cell r="B39" t="str">
            <v>KAB</v>
          </cell>
        </row>
        <row r="40">
          <cell r="B40" t="str">
            <v>kab154</v>
          </cell>
        </row>
        <row r="41">
          <cell r="B41" t="str">
            <v>KAB</v>
          </cell>
        </row>
        <row r="42">
          <cell r="B42" t="str">
            <v>NCA</v>
          </cell>
        </row>
        <row r="43">
          <cell r="B43" t="str">
            <v>kab155</v>
          </cell>
        </row>
        <row r="44">
          <cell r="B44" t="str">
            <v>ncaa</v>
          </cell>
        </row>
        <row r="45">
          <cell r="B45" t="str">
            <v>nc167</v>
          </cell>
        </row>
        <row r="46">
          <cell r="B46" t="str">
            <v>NCA</v>
          </cell>
        </row>
        <row r="47">
          <cell r="B47" t="str">
            <v>ncaa</v>
          </cell>
        </row>
        <row r="48">
          <cell r="B48" t="str">
            <v>nca169</v>
          </cell>
        </row>
        <row r="49">
          <cell r="B49" t="str">
            <v>ncaa</v>
          </cell>
        </row>
        <row r="50">
          <cell r="B50" t="str">
            <v>nca175</v>
          </cell>
        </row>
        <row r="51">
          <cell r="B51" t="str">
            <v>S</v>
          </cell>
        </row>
        <row r="52">
          <cell r="B52" t="str">
            <v>P</v>
          </cell>
        </row>
        <row r="53">
          <cell r="B53" t="str">
            <v>J</v>
          </cell>
        </row>
        <row r="54">
          <cell r="B54" t="str">
            <v>i149</v>
          </cell>
        </row>
        <row r="55">
          <cell r="B55" t="str">
            <v>J</v>
          </cell>
        </row>
        <row r="56">
          <cell r="B56" t="str">
            <v>h147</v>
          </cell>
        </row>
        <row r="57">
          <cell r="B57" t="str">
            <v>p</v>
          </cell>
        </row>
        <row r="58">
          <cell r="B58" t="str">
            <v>JA</v>
          </cell>
        </row>
        <row r="59">
          <cell r="B59" t="str">
            <v>ja150</v>
          </cell>
        </row>
        <row r="60">
          <cell r="B60" t="str">
            <v>JA</v>
          </cell>
        </row>
        <row r="61">
          <cell r="B61" t="str">
            <v>ja151</v>
          </cell>
        </row>
        <row r="62">
          <cell r="B62" t="str">
            <v>p</v>
          </cell>
        </row>
        <row r="63">
          <cell r="B63" t="str">
            <v>L</v>
          </cell>
        </row>
        <row r="64">
          <cell r="B64" t="str">
            <v>l157</v>
          </cell>
        </row>
        <row r="65">
          <cell r="B65" t="str">
            <v>L</v>
          </cell>
        </row>
        <row r="66">
          <cell r="B66" t="str">
            <v>M</v>
          </cell>
        </row>
        <row r="67">
          <cell r="B67" t="str">
            <v>M158</v>
          </cell>
        </row>
        <row r="68">
          <cell r="B68" t="str">
            <v>M</v>
          </cell>
        </row>
        <row r="69">
          <cell r="B69" t="str">
            <v>N</v>
          </cell>
        </row>
        <row r="70">
          <cell r="B70" t="str">
            <v>NA</v>
          </cell>
        </row>
        <row r="71">
          <cell r="B71" t="str">
            <v>na159</v>
          </cell>
        </row>
        <row r="72">
          <cell r="B72" t="str">
            <v>NA</v>
          </cell>
        </row>
        <row r="73">
          <cell r="B73" t="str">
            <v>na160</v>
          </cell>
        </row>
        <row r="74">
          <cell r="B74" t="str">
            <v>N</v>
          </cell>
        </row>
        <row r="75">
          <cell r="B75" t="str">
            <v>NB</v>
          </cell>
        </row>
        <row r="76">
          <cell r="B76" t="str">
            <v>nb161</v>
          </cell>
        </row>
        <row r="77">
          <cell r="B77" t="str">
            <v>NB</v>
          </cell>
        </row>
        <row r="78">
          <cell r="B78" t="str">
            <v>NBA</v>
          </cell>
        </row>
        <row r="79">
          <cell r="B79" t="str">
            <v>nba162</v>
          </cell>
        </row>
        <row r="80">
          <cell r="B80" t="str">
            <v>NBA</v>
          </cell>
        </row>
        <row r="81">
          <cell r="B81" t="str">
            <v>NBB</v>
          </cell>
        </row>
        <row r="82">
          <cell r="B82" t="str">
            <v>nbb166</v>
          </cell>
        </row>
        <row r="83">
          <cell r="B83" t="str">
            <v>NBB</v>
          </cell>
        </row>
        <row r="84">
          <cell r="B84" t="str">
            <v>nbb164</v>
          </cell>
        </row>
        <row r="85">
          <cell r="B85" t="str">
            <v>NBB</v>
          </cell>
        </row>
        <row r="86">
          <cell r="B86" t="str">
            <v>nbb163</v>
          </cell>
        </row>
      </sheetData>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mtc est (5)"/>
      <sheetName val="mtc est (4)"/>
      <sheetName val="mtc est (3)"/>
      <sheetName val="mtc est (2)"/>
      <sheetName val="mtc est (1)"/>
      <sheetName val="mtc abst"/>
      <sheetName val="Specification report (2)"/>
      <sheetName val="mtc data"/>
      <sheetName val="cover"/>
      <sheetName val="Specification report"/>
      <sheetName val="Abstract"/>
      <sheetName val="cd abst"/>
      <sheetName val="road infrastructure"/>
      <sheetName val="Protection works"/>
      <sheetName val="Retain wall"/>
      <sheetName val="600 dia 2 rows"/>
      <sheetName val="900 mm dia PC 1 Rows"/>
      <sheetName val="900 mm dia causeway"/>
      <sheetName val="Sheet2"/>
      <sheetName val="900  mm 2 rows pc"/>
      <sheetName val="LEAD"/>
      <sheetName val="Quarry Chart"/>
      <sheetName val="Quarry "/>
      <sheetName val="road_est"/>
      <sheetName val="Data-Road "/>
      <sheetName val="DATA-CD"/>
      <sheetName val="Road Furniture-Data"/>
      <sheetName val="Hire"/>
      <sheetName val="other rates"/>
      <sheetName val="Conv"/>
      <sheetName val="NP3 pipes"/>
      <sheetName val="mtc est"/>
      <sheetName val="NP3 collars"/>
      <sheetName val="temp"/>
      <sheetName val="7 Other Costs"/>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46">
          <cell r="K46">
            <v>0.125</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row r="20">
          <cell r="I20">
            <v>22</v>
          </cell>
        </row>
        <row r="21">
          <cell r="I21">
            <v>40</v>
          </cell>
        </row>
        <row r="22">
          <cell r="I22">
            <v>50</v>
          </cell>
        </row>
      </sheetData>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other rates"/>
      <sheetName val="Leads Entry"/>
      <sheetName val="Data"/>
      <sheetName val="sand"/>
      <sheetName val="Rates SSR 2008-09"/>
      <sheetName val="Legal Risk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Lead"/>
      <sheetName val="Road data"/>
      <sheetName val="DATA"/>
      <sheetName val="pvc-pipe-rates"/>
      <sheetName val="r"/>
      <sheetName val="l"/>
      <sheetName val="nodes"/>
      <sheetName val="Lead statement"/>
      <sheetName val="Publicbuilding"/>
      <sheetName val="Boq"/>
      <sheetName val="p&amp;m"/>
      <sheetName val="Boq - Flats"/>
      <sheetName val="sch"/>
      <sheetName val="detls"/>
      <sheetName val="0000000000000"/>
      <sheetName val="MRATES"/>
      <sheetName val="Mortars"/>
      <sheetName val="m"/>
      <sheetName val="Iocount"/>
      <sheetName val="t_prsr"/>
      <sheetName val="wh"/>
      <sheetName val="Levels"/>
      <sheetName val="Data-Road "/>
      <sheetName val="other rates"/>
      <sheetName val="Hire"/>
      <sheetName val="Leads Entry"/>
      <sheetName val="SubAnalysis"/>
      <sheetName val="Plant_&amp;__Machinery3"/>
      <sheetName val="Summary_of_Rates3"/>
      <sheetName val="Basic_Approach3"/>
      <sheetName val="Plant_&amp;__Machinery1"/>
      <sheetName val="Summary_of_Rates1"/>
      <sheetName val="Basic_Approach1"/>
      <sheetName val="Plant_&amp;__Machinery"/>
      <sheetName val="Summary_of_Rates"/>
      <sheetName val="Basic_Approach"/>
      <sheetName val="Plant_&amp;__Machinery2"/>
      <sheetName val="Summary_of_Rates2"/>
      <sheetName val="Basic_Approach2"/>
      <sheetName val="Road_data"/>
      <sheetName val="Suppl-data"/>
      <sheetName val="sand"/>
      <sheetName val="stone"/>
      <sheetName val="index"/>
      <sheetName val="QTY"/>
      <sheetName val="mlead"/>
      <sheetName val="Hydraulic Design (Pipe)"/>
      <sheetName val="WATER-HAMMER"/>
      <sheetName val="INPUT"/>
      <sheetName val="coverpage"/>
      <sheetName val="maya"/>
      <sheetName val="Cover"/>
      <sheetName val="Relig-place"/>
      <sheetName val="SPT vs PHI"/>
      <sheetName val="Plant_&amp;__Machinery4"/>
      <sheetName val="Summary_of_Rates4"/>
      <sheetName val="Basic_Approach4"/>
      <sheetName val="Bitumen_trunk"/>
      <sheetName val="Feeder"/>
      <sheetName val="R99_etc"/>
      <sheetName val="Trunk_unpaved"/>
      <sheetName val="well"/>
      <sheetName val="Cover sheet"/>
      <sheetName val="GEN-ABS Del"/>
      <sheetName val="Footings"/>
      <sheetName val="RMR"/>
      <sheetName val="Data 07-08 "/>
      <sheetName val="RA-markate"/>
      <sheetName val="Rates"/>
      <sheetName val="DI PIPE"/>
      <sheetName val="RUBBER GASKETS"/>
      <sheetName val="MANHOLE"/>
      <sheetName val="Road Detail Est."/>
      <sheetName val="Lead statement ss5"/>
      <sheetName val="JAWAHAR-hyd-original"/>
      <sheetName val="not req 3"/>
      <sheetName val="Lead  RATES"/>
      <sheetName val="MRoad data"/>
      <sheetName val="Sheet1 (2)"/>
      <sheetName val="b asic rates"/>
      <sheetName val="Main sheet"/>
    </sheetNames>
    <sheetDataSet>
      <sheetData sheetId="0" refreshError="1"/>
      <sheetData sheetId="1" refreshError="1"/>
      <sheetData sheetId="2" refreshError="1">
        <row r="4">
          <cell r="G4" t="str">
            <v>Input Rate</v>
          </cell>
        </row>
        <row r="50">
          <cell r="G50" t="str">
            <v>Input Rate</v>
          </cell>
        </row>
      </sheetData>
      <sheetData sheetId="3" refreshError="1">
        <row r="3">
          <cell r="D3">
            <v>137</v>
          </cell>
        </row>
        <row r="14">
          <cell r="D14">
            <v>156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sheetName val="Cover page (2)"/>
      <sheetName val="Sheet1 (3)"/>
      <sheetName val="AB (2)"/>
      <sheetName val="Dormitory-G +2)"/>
      <sheetName val="LEAD"/>
      <sheetName val="Comp"/>
      <sheetName val="C-data"/>
      <sheetName val="Ventilators "/>
      <sheetName val="ws data "/>
      <sheetName val="Peddapadu"/>
      <sheetName val="Seinorage "/>
      <sheetName val="Sheet1 (2)"/>
      <sheetName val="CW"/>
      <sheetName val="C-Wall"/>
      <sheetName val="E- DATA"/>
      <sheetName val="Ele-data1"/>
      <sheetName val="OHSR"/>
      <sheetName val="Conv"/>
      <sheetName val="Basic Data"/>
      <sheetName val="D&amp;W DATA"/>
      <sheetName val="STank100"/>
      <sheetName val="Sump"/>
      <sheetName val="38SCH"/>
      <sheetName val="Sp.2"/>
      <sheetName val="Furn DE"/>
      <sheetName val="Joinary"/>
      <sheetName val="External"/>
      <sheetName val="B-WELL"/>
      <sheetName val="Sheet1"/>
      <sheetName val="BidRequirement"/>
      <sheetName val="Bid doc"/>
      <sheetName val="other rates"/>
      <sheetName val="p&amp;m"/>
      <sheetName val="Plant &amp;  Machinery"/>
      <sheetName val="Labour"/>
      <sheetName val="Boq - Flats"/>
      <sheetName val="JAWAHAR-hyd-origina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sch"/>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ump well 650 KL"/>
      <sheetName val="Designs"/>
      <sheetName val="ABSTRACT"/>
      <sheetName val="SSR"/>
      <sheetName val="IW Cum P.H,CANAL"/>
      <sheetName val="Data "/>
      <sheetName val="Sheet1"/>
      <sheetName val="RW PM"/>
      <sheetName val="CW PM"/>
      <sheetName val="Gravitymain final"/>
      <sheetName val="RSF F"/>
      <sheetName val="Sump  Dome 400 kl"/>
      <sheetName val="Sump  Dome 300 kl"/>
      <sheetName val="sump  400 KL "/>
      <sheetName val="sump  500 KL"/>
      <sheetName val="40KL OHBR detailed est"/>
      <sheetName val="Pump house"/>
      <sheetName val="Gravitymain"/>
      <sheetName val="GAbstract final"/>
      <sheetName val="GA"/>
      <sheetName val="WTU_UV_ESTIMATE"/>
      <sheetName val="RSF Mod"/>
      <sheetName val="CDam"/>
      <sheetName val="OHBR40kl  (6m st)"/>
      <sheetName val="OHBR60kl "/>
      <sheetName val="HYd. Designs DI"/>
      <sheetName val="OHBR90kl"/>
      <sheetName val="GM (kon)"/>
      <sheetName val="sump well 550 KL"/>
      <sheetName val="PM river- headworks"/>
      <sheetName val="40KL OHBR detailed est  (2)"/>
      <sheetName val="90KL OHBR detailed est "/>
      <sheetName val="sump well 200 KL"/>
      <sheetName val="FB Mod"/>
      <sheetName val="JAWAHAR-hyd-original"/>
      <sheetName val="LEAD"/>
      <sheetName val="MTC-estimate"/>
      <sheetName val="GF SB Ok "/>
      <sheetName val="other rates"/>
      <sheetName val="DATA"/>
      <sheetName val="Publicbuilding"/>
      <sheetName val="sch"/>
      <sheetName val="Leads Entry"/>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25">
          <cell r="B25" t="str">
            <v xml:space="preserve">Provision for Contengencies Charges  </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Estimate "/>
      <sheetName val="Levels"/>
      <sheetName val="r"/>
      <sheetName val="HDPE"/>
      <sheetName val="DI"/>
      <sheetName val="pvc"/>
      <sheetName val="hdpe_basic"/>
      <sheetName val="pvc_basic"/>
      <sheetName val="leads"/>
      <sheetName val="final abstract"/>
      <sheetName val="l"/>
      <sheetName val="Data_Bit_I"/>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pvc-pipe-rates"/>
      <sheetName val="LEAD S 10-11"/>
      <sheetName val="GA"/>
      <sheetName val="sectorwise"/>
      <sheetName val="rdamdata"/>
      <sheetName val="HDPE-pipe-rates"/>
      <sheetName val="Specification report"/>
      <sheetName val="coverpage"/>
      <sheetName val="R_Det"/>
      <sheetName val="Road data"/>
      <sheetName val="mlead"/>
      <sheetName val="abs road"/>
      <sheetName val="C-data"/>
      <sheetName val="GEN-ABS Del"/>
      <sheetName val="Lead  RATES"/>
      <sheetName val="maya"/>
      <sheetName val="PRECAST lightconc-II"/>
      <sheetName val="Boq"/>
      <sheetName val="TBAL9697 -group wise  sdpl"/>
      <sheetName val="lead-st"/>
      <sheetName val="p&amp;m"/>
      <sheetName val="Input Sheet"/>
      <sheetName val="cover page"/>
      <sheetName val="Sheet2"/>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id"/>
      <sheetName val="CI"/>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PVC_dia"/>
      <sheetName val="sup dat"/>
      <sheetName val="Input"/>
      <sheetName val="Data_Base"/>
      <sheetName val="Factory_rates"/>
      <sheetName val="DATA-BASE"/>
      <sheetName val="Plant_&amp;__Machinery"/>
      <sheetName val="v"/>
      <sheetName val="DATA-ABSTRACT"/>
      <sheetName val="Bridge Data 2005-06"/>
      <sheetName val="Common "/>
      <sheetName val="Nspt-smp-final-ORIGINAL"/>
      <sheetName val="Work_sheet"/>
      <sheetName val="Sheet1 (2)"/>
      <sheetName val="GN-ST-10"/>
      <sheetName val="habs-list"/>
      <sheetName val="nodes"/>
      <sheetName val="other rates"/>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segments-details"/>
      <sheetName val="int-Dia-hdpe"/>
      <sheetName val="int-Dia-pvc"/>
      <sheetName val="Feeder"/>
      <sheetName val="Variables"/>
      <sheetName val="ESTIMATE"/>
      <sheetName val="SSR 2010-11 Rates"/>
      <sheetName val="DATA_PRG"/>
      <sheetName val="Cover"/>
      <sheetName val="c.d.abs.est."/>
      <sheetName val="c.d.data (morth)"/>
      <sheetName val="rd.det.est"/>
      <sheetName val="rd.data"/>
      <sheetName val="mlead "/>
      <sheetName val="Gen Abs"/>
      <sheetName val="Conveayance charges"/>
      <sheetName val="Conveyance"/>
      <sheetName val="Hire"/>
      <sheetName val="ewst"/>
      <sheetName val="cover (2)"/>
      <sheetName val="leads-11-12"/>
      <sheetName val="index"/>
    </sheetNames>
    <sheetDataSet>
      <sheetData sheetId="0"/>
      <sheetData sheetId="1"/>
      <sheetData sheetId="2"/>
      <sheetData sheetId="3"/>
      <sheetData sheetId="4"/>
      <sheetData sheetId="5"/>
      <sheetData sheetId="6">
        <row r="3">
          <cell r="M3">
            <v>117</v>
          </cell>
        </row>
        <row r="149">
          <cell r="B149" t="str">
            <v>Bijnepally</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int-Dia"/>
      <sheetName val="WATER-HAMMER"/>
      <sheetName val="cpwss peraigm pumps-details"/>
      <sheetName val="TOTAL-DESIGN"/>
      <sheetName val="TOTAL-DESIGN (2)"/>
      <sheetName val="Total-habs-list"/>
      <sheetName val="DESIGN"/>
      <sheetName val="DEVAGIRIPATNAM"/>
      <sheetName val="GA"/>
      <sheetName val="JAWAHAR-hyd-original"/>
      <sheetName val="Plant &amp;  Machinery"/>
      <sheetName val="Labour"/>
      <sheetName val="pvc-pipe-rates"/>
      <sheetName val="MRATES"/>
      <sheetName val="m"/>
      <sheetName val="Mortars"/>
      <sheetName val="conc-foot-gradeslab"/>
    </sheetNames>
    <sheetDataSet>
      <sheetData sheetId="0" refreshError="1"/>
      <sheetData sheetId="1" refreshError="1"/>
      <sheetData sheetId="2" refreshError="1">
        <row r="27">
          <cell r="F27">
            <v>3</v>
          </cell>
        </row>
        <row r="28">
          <cell r="F28">
            <v>6</v>
          </cell>
        </row>
        <row r="29">
          <cell r="F29">
            <v>9</v>
          </cell>
        </row>
        <row r="30">
          <cell r="F30">
            <v>12</v>
          </cell>
        </row>
        <row r="31">
          <cell r="F31">
            <v>15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c-pipe-rates"/>
      <sheetName val="HDPE-pipe-rates"/>
      <sheetName val="psc-pipe-rates"/>
      <sheetName val="ci-pipes-road-cross"/>
      <sheetName val="pipe-est (13habs)-bypass-Glsr"/>
      <sheetName val="ANX-I"/>
      <sheetName val="ANX-II"/>
      <sheetName val="Valve-cost"/>
      <sheetName val="specification report"/>
      <sheetName val="na1-pac3-gravity-lines"/>
      <sheetName val="Labour"/>
      <sheetName val="pipe-est_(13habs)-bypass-Glsr"/>
      <sheetName val="specification_report"/>
      <sheetName val="Nspt-smp-final-ORIGINAL"/>
      <sheetName val="DATA"/>
      <sheetName val="Material"/>
      <sheetName val="Plant &amp;  Machinery"/>
      <sheetName val="Levels"/>
      <sheetName val="sup dat"/>
      <sheetName val="WATER-HAMMER"/>
      <sheetName val="Bill_amt_qty_cc_1"/>
      <sheetName val="Road data"/>
      <sheetName val="Leads"/>
      <sheetName val="sch"/>
      <sheetName val="data existing_do not delete"/>
      <sheetName val="r"/>
      <sheetName val="l"/>
      <sheetName val="LEAD"/>
      <sheetName val="m"/>
      <sheetName val="Publicbuilding"/>
      <sheetName val="sand"/>
      <sheetName val="PVC_dia"/>
      <sheetName val="stone"/>
      <sheetName val="index"/>
      <sheetName val="nodes"/>
      <sheetName val="t_prsr"/>
      <sheetName val="wh"/>
      <sheetName val="Lead statement"/>
      <sheetName val="data-WC"/>
      <sheetName val="economic PM"/>
      <sheetName val="SubAnalysis"/>
      <sheetName val="GA"/>
      <sheetName val="Data_Base"/>
      <sheetName val="Specification"/>
      <sheetName val="Rates SSR 2008-09"/>
      <sheetName val="Sheet3"/>
      <sheetName val="design"/>
      <sheetName val="maya"/>
      <sheetName val="p&amp;m"/>
      <sheetName val="RMR"/>
      <sheetName val="Mortars"/>
      <sheetName val="MRATES"/>
      <sheetName val="Boq"/>
      <sheetName val="id"/>
      <sheetName val="Data-Road "/>
      <sheetName val="other rates"/>
      <sheetName val="Hire"/>
      <sheetName val="DATA-ABSTRACT"/>
      <sheetName val="Data_Bit_I"/>
      <sheetName val="sectorwise"/>
      <sheetName val="Leads Entry"/>
      <sheetName val="m lead"/>
      <sheetName val="RCC,Ret. Wall"/>
      <sheetName val="Road Detail Est."/>
      <sheetName val="detls"/>
      <sheetName val="pipe-est_(13habs)-bypass-Glsr1"/>
      <sheetName val="specification_report1"/>
      <sheetName val="sup_dat"/>
      <sheetName val="Plant_&amp;__Machinery"/>
      <sheetName val="Road_data"/>
      <sheetName val="data_existing_do_not_delete"/>
      <sheetName val="Sheet1 (2)"/>
      <sheetName val="Sheet2"/>
      <sheetName val="Cover"/>
      <sheetName val="conc-foot-gradeslab"/>
      <sheetName val="RateAnalysis"/>
      <sheetName val="Data_"/>
      <sheetName val="bASICDATA"/>
      <sheetName val="REL"/>
      <sheetName val="JAWAHAR-hyd-original"/>
      <sheetName val="Sheet1"/>
      <sheetName val="RATES"/>
      <sheetName val="abs road"/>
      <sheetName val="coverpage"/>
      <sheetName val="General"/>
      <sheetName val="Hydraulic Design (Pipe)"/>
      <sheetName val="Boq - Flats"/>
      <sheetName val="Det. AV road "/>
      <sheetName val="R_Det"/>
      <sheetName val="mp-team 1"/>
      <sheetName val="concrete"/>
      <sheetName val="v"/>
      <sheetName val="temp-SDData (2)"/>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m"/>
      <sheetName val="detls"/>
      <sheetName val="Road Detail Est."/>
      <sheetName val="sup dat"/>
      <sheetName val="pvc-pipe-rates"/>
      <sheetName val="HDPE"/>
      <sheetName val="DI"/>
      <sheetName val="pvc"/>
      <sheetName val="DATA_PRG"/>
      <sheetName val="Model-ssrData2008"/>
      <sheetName val="Sheet1"/>
      <sheetName val="t_prsr"/>
      <sheetName val="wh"/>
      <sheetName val="Plant &amp;  Machinery"/>
      <sheetName val="PVC_dia"/>
      <sheetName val="sch"/>
      <sheetName val="id"/>
      <sheetName val="hdpe weights"/>
      <sheetName val="PVC weights"/>
      <sheetName val="Specification"/>
      <sheetName val="Lead"/>
      <sheetName val="Sheet1 (2)"/>
      <sheetName val="MRATES"/>
      <sheetName val="Sheet2"/>
      <sheetName val="Dormitory"/>
      <sheetName val="l"/>
      <sheetName val="Levels"/>
      <sheetName val="Lead statement"/>
      <sheetName val="Ward areas"/>
      <sheetName val="sluice-PVC"/>
      <sheetName val="Airvalve-HDPE"/>
      <sheetName val="dbl-airvalve-PVC"/>
      <sheetName val="DFjoints"/>
      <sheetName val="VC rate"/>
      <sheetName val="0000000000000"/>
      <sheetName val="Labour"/>
      <sheetName val="WATER-HAMMER"/>
      <sheetName val="Publicbuilding"/>
      <sheetName val="input"/>
      <sheetName val="Nspt-smp-final-ORIGINAL"/>
      <sheetName val="RMR"/>
      <sheetName val="Mahesh"/>
      <sheetName val="Raghuveer"/>
      <sheetName val="Sheet3"/>
      <sheetName val="sluice-HDPE"/>
      <sheetName val="sluice-DI upto 1000"/>
      <sheetName val="scour-DI-CI"/>
      <sheetName val="r"/>
      <sheetName val="Boq"/>
      <sheetName val="Material"/>
      <sheetName val="Basic Rates"/>
      <sheetName val="Rate"/>
      <sheetName val="Data-ELSR"/>
      <sheetName val="airvalve(AC)"/>
      <sheetName val="Caze Estimate "/>
      <sheetName val="Airvalve-DI"/>
      <sheetName val="CD Data"/>
      <sheetName val="Datas"/>
      <sheetName val="design"/>
      <sheetName val="maya"/>
      <sheetName val="data existing_do not delete"/>
      <sheetName val="PUMP_DATA"/>
      <sheetName val="hdpe-rates"/>
      <sheetName val="pvc-rates"/>
      <sheetName val="Rates_PVC"/>
      <sheetName val=" data sheet "/>
      <sheetName val="DFjoints 2.11.17"/>
      <sheetName val="water-hammar-strenght"/>
      <sheetName val="SSR"/>
      <sheetName val="rdamdata"/>
      <sheetName val="1-Pop Proj"/>
      <sheetName val="Cd"/>
      <sheetName val="Cs"/>
      <sheetName val="CPIPE"/>
      <sheetName val="THK"/>
      <sheetName val="CPIPE 1"/>
      <sheetName val="Main sheet"/>
      <sheetName val="Sorted"/>
      <sheetName val="int-Dia-pvc"/>
      <sheetName val="temp-SDData (2)"/>
      <sheetName val="HS (MVS Akumarru)"/>
      <sheetName val="Legal Risk Analysis"/>
      <sheetName val="Data-Road "/>
      <sheetName val="other rates"/>
      <sheetName val="Hire"/>
      <sheetName val="Hydraulic Design (Pipe)"/>
      <sheetName val="data1"/>
      <sheetName val="Data_F8_BTR"/>
      <sheetName val="Road_data"/>
      <sheetName val="Road_Detail_Est_"/>
      <sheetName val="sup_dat"/>
      <sheetName val="Ward_areas"/>
      <sheetName val="VC_rate"/>
      <sheetName val="Plant_&amp;__Machinery"/>
      <sheetName val="hdpe_weights"/>
      <sheetName val="PVC_weights"/>
      <sheetName val="Sheet1_(2)"/>
      <sheetName val="hdpe_basic"/>
      <sheetName val="clvrt_data"/>
      <sheetName val="Stem "/>
      <sheetName val="VCRate"/>
      <sheetName val="Air-HDPE"/>
      <sheetName val="VC Rate2"/>
      <sheetName val="Sluice-HDPE-16"/>
      <sheetName val="Sluice-DI-16"/>
      <sheetName val="Civil Boq"/>
      <sheetName val="7 Other Costs"/>
      <sheetName val="Longitudinal"/>
      <sheetName val="GA"/>
      <sheetName val="Summary"/>
      <sheetName val="DISCHARGE"/>
      <sheetName val="IW-SRD-Rect"/>
      <sheetName val="Rising Main"/>
      <sheetName val="LOCAL RATES"/>
      <sheetName val="Breakdown"/>
      <sheetName val="Sheet5"/>
      <sheetName val="Estt"/>
      <sheetName val="int-Dia-hdpe"/>
      <sheetName val="dummy"/>
      <sheetName val="DsnConcept"/>
      <sheetName val="Pile cap"/>
      <sheetName val="HT-INTROD"/>
      <sheetName val="FORM7"/>
      <sheetName val="Stn&amp;bldg Abs"/>
      <sheetName val="cubes_M20"/>
      <sheetName val="E1"/>
      <sheetName val="ww-march-02"/>
      <sheetName val="pop"/>
      <sheetName val="I-CO"/>
      <sheetName val="sluice-HDPE- FINAL"/>
      <sheetName val="kintc-airvalve-BWSC&amp;MS"/>
      <sheetName val="sluice-BWSCP-MS"/>
      <sheetName val="kintc-airvalve-DI"/>
      <sheetName val="sluice-DI"/>
      <sheetName val="Abstract"/>
      <sheetName val="Detailed"/>
      <sheetName val="ABS"/>
      <sheetName val="DATA SHEET"/>
      <sheetName val="mlead"/>
      <sheetName val="abs road"/>
      <sheetName val="Abs_CD_2"/>
      <sheetName val="coverpage"/>
      <sheetName val="road est"/>
      <sheetName val="ECV"/>
      <sheetName val="PM&amp;GM"/>
      <sheetName val="quarry"/>
      <sheetName val="lead-st"/>
      <sheetName val="Cover"/>
      <sheetName val="PS1"/>
      <sheetName val="Footings"/>
      <sheetName val="Data_Base"/>
      <sheetName val="mp-team 1"/>
      <sheetName val="BOQ Distribution"/>
      <sheetName val="Lead_statement"/>
      <sheetName val="Basic_Rates"/>
      <sheetName val="sluice-DI_upto_1000"/>
      <sheetName val="Caze_Estimate_"/>
      <sheetName val="CD_Data"/>
      <sheetName val="data_existing_do_not_delete"/>
      <sheetName val="Legal_Risk_Analysis"/>
      <sheetName val="Data-Road_"/>
      <sheetName val="other_rates"/>
      <sheetName val="_data_sheet_"/>
      <sheetName val="DFjoints_2_11_17"/>
      <sheetName val="1-Pop_Proj"/>
      <sheetName val="CPIPE_1"/>
      <sheetName val="HS_(MVS_Akumarru)"/>
      <sheetName val="Main_sheet"/>
      <sheetName val="temp-SDData_(2)"/>
      <sheetName val="Hydraulic_Design_(Pipe)"/>
      <sheetName val="p&amp;m"/>
      <sheetName val="General"/>
      <sheetName val="m1"/>
      <sheetName val="not req 3"/>
      <sheetName val="CF4 (R)"/>
      <sheetName val="IS3370"/>
      <sheetName val="IS456"/>
      <sheetName val="ESTIMATE"/>
      <sheetName val="JAWAHAR-hyd-original"/>
      <sheetName val="HDPE-pipe-rates"/>
      <sheetName val="DATA-BASE"/>
      <sheetName val="DATA-ABSTRACT"/>
      <sheetName val="Iocount"/>
      <sheetName val="20kL-design-final"/>
      <sheetName val="Data- All"/>
      <sheetName val="MS pipe,flange,Dummy"/>
      <sheetName val="Chamber"/>
      <sheetName val="Valves"/>
      <sheetName val="MS Rates"/>
      <sheetName val="Pipe line estimate"/>
      <sheetName val="HDPE 2020-21"/>
      <sheetName val="Gate Valves"/>
      <sheetName val="Air-HDPE 2020-21"/>
      <sheetName val="STDDATAS2021-22"/>
      <sheetName val="VALVE CHAMBERS ABS "/>
      <sheetName val="ew OG"/>
      <sheetName val="ew-DiMs 2021-22"/>
      <sheetName val="DI PL "/>
      <sheetName val="DSS Input"/>
      <sheetName val="DSS -PH-Data"/>
      <sheetName val="PH 19.8.2019"/>
      <sheetName val="80mm VC"/>
      <sheetName val="Air-DI"/>
      <sheetName val="scour-pvc-hdpe-psc-DI-bwsc"/>
      <sheetName val="NRV"/>
      <sheetName val="Rates"/>
      <sheetName val="wh_data"/>
      <sheetName val="wh_data_R"/>
      <sheetName val="CPHEEO"/>
      <sheetName val="Habcodes"/>
      <sheetName val="HS 1"/>
      <sheetName val="Leads Entry"/>
      <sheetName val="Mortars"/>
      <sheetName val="Road data.PS"/>
      <sheetName val="Gen.Abs."/>
      <sheetName val="boredetails"/>
      <sheetName val="rsf-5ld"/>
      <sheetName val="#REF"/>
      <sheetName val="RSF"/>
      <sheetName val="Data 2"/>
      <sheetName val="pvc_basic"/>
      <sheetName val="Sheet9"/>
      <sheetName val="Data_Bit_I"/>
      <sheetName val="conc-foot-gradeslab"/>
      <sheetName val="bASICDATA"/>
      <sheetName val="Road data-TDR"/>
      <sheetName val="MRoad data"/>
      <sheetName val="Road data "/>
      <sheetName val="SPECS"/>
      <sheetName val="Road data  PH"/>
      <sheetName val="WS Data"/>
      <sheetName val="Setup Variables"/>
      <sheetName val="nodes"/>
      <sheetName val="PH"/>
      <sheetName val="PH Sor"/>
    </sheetNames>
    <sheetDataSet>
      <sheetData sheetId="0" refreshError="1"/>
      <sheetData sheetId="1" refreshError="1"/>
      <sheetData sheetId="2" refreshError="1"/>
      <sheetData sheetId="3" refreshError="1"/>
      <sheetData sheetId="4" refreshError="1"/>
      <sheetData sheetId="5" refreshError="1"/>
      <sheetData sheetId="6" refreshError="1">
        <row r="1">
          <cell r="A1" t="str">
            <v>Metal/stone lead cost</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0.5</v>
          </cell>
          <cell r="B2">
            <v>46.6</v>
          </cell>
          <cell r="C2">
            <v>51.3</v>
          </cell>
          <cell r="D2">
            <v>56</v>
          </cell>
          <cell r="E2">
            <v>64</v>
          </cell>
          <cell r="F2">
            <v>72</v>
          </cell>
          <cell r="G2">
            <v>75.599999999999994</v>
          </cell>
          <cell r="H2">
            <v>78.5</v>
          </cell>
          <cell r="I2">
            <v>80.900000000000006</v>
          </cell>
          <cell r="J2">
            <v>83.3</v>
          </cell>
          <cell r="K2">
            <v>91.6</v>
          </cell>
        </row>
        <row r="3">
          <cell r="A3">
            <v>1</v>
          </cell>
          <cell r="B3">
            <v>47.9</v>
          </cell>
          <cell r="C3">
            <v>52.7</v>
          </cell>
          <cell r="D3">
            <v>58</v>
          </cell>
          <cell r="E3">
            <v>67</v>
          </cell>
          <cell r="F3">
            <v>75</v>
          </cell>
          <cell r="G3">
            <v>78.75</v>
          </cell>
          <cell r="H3">
            <v>81.7</v>
          </cell>
          <cell r="I3">
            <v>84.2</v>
          </cell>
          <cell r="J3">
            <v>86.7</v>
          </cell>
          <cell r="K3">
            <v>95.4</v>
          </cell>
          <cell r="L3">
            <v>0</v>
          </cell>
        </row>
        <row r="4">
          <cell r="A4">
            <v>2</v>
          </cell>
          <cell r="B4">
            <v>49.9</v>
          </cell>
          <cell r="C4">
            <v>54.9</v>
          </cell>
          <cell r="D4">
            <v>60</v>
          </cell>
          <cell r="E4">
            <v>69</v>
          </cell>
          <cell r="F4">
            <v>77</v>
          </cell>
          <cell r="G4">
            <v>80.849999999999994</v>
          </cell>
          <cell r="H4">
            <v>83.8</v>
          </cell>
          <cell r="I4">
            <v>86.3</v>
          </cell>
          <cell r="J4">
            <v>88.9</v>
          </cell>
          <cell r="K4">
            <v>97.8</v>
          </cell>
          <cell r="L4">
            <v>0</v>
          </cell>
        </row>
        <row r="5">
          <cell r="A5">
            <v>3</v>
          </cell>
          <cell r="B5">
            <v>51.9</v>
          </cell>
          <cell r="C5">
            <v>57.1</v>
          </cell>
          <cell r="D5">
            <v>62.8</v>
          </cell>
          <cell r="E5">
            <v>72</v>
          </cell>
          <cell r="F5">
            <v>81</v>
          </cell>
          <cell r="G5">
            <v>85.05</v>
          </cell>
          <cell r="H5">
            <v>88</v>
          </cell>
          <cell r="I5">
            <v>90.7</v>
          </cell>
          <cell r="J5">
            <v>93.4</v>
          </cell>
          <cell r="K5">
            <v>102.7</v>
          </cell>
          <cell r="L5">
            <v>0</v>
          </cell>
        </row>
        <row r="6">
          <cell r="A6">
            <v>4</v>
          </cell>
          <cell r="B6">
            <v>54.1</v>
          </cell>
          <cell r="C6">
            <v>59.5</v>
          </cell>
          <cell r="D6">
            <v>65</v>
          </cell>
          <cell r="E6">
            <v>75</v>
          </cell>
          <cell r="F6">
            <v>84</v>
          </cell>
          <cell r="G6">
            <v>88.2</v>
          </cell>
          <cell r="H6">
            <v>91.5</v>
          </cell>
          <cell r="I6">
            <v>94.3</v>
          </cell>
          <cell r="J6">
            <v>97.1</v>
          </cell>
          <cell r="K6">
            <v>106.8</v>
          </cell>
          <cell r="L6">
            <v>0</v>
          </cell>
        </row>
        <row r="7">
          <cell r="A7">
            <v>5</v>
          </cell>
          <cell r="B7">
            <v>56.1</v>
          </cell>
          <cell r="C7">
            <v>61.7</v>
          </cell>
          <cell r="D7">
            <v>67.900000000000006</v>
          </cell>
          <cell r="E7">
            <v>78</v>
          </cell>
          <cell r="F7">
            <v>87</v>
          </cell>
          <cell r="G7">
            <v>91.35</v>
          </cell>
          <cell r="H7">
            <v>94.7</v>
          </cell>
          <cell r="I7">
            <v>97.6</v>
          </cell>
          <cell r="J7">
            <v>100.5</v>
          </cell>
          <cell r="K7">
            <v>110.6</v>
          </cell>
          <cell r="L7">
            <v>0</v>
          </cell>
        </row>
        <row r="8">
          <cell r="A8">
            <v>6</v>
          </cell>
          <cell r="B8">
            <v>58.3</v>
          </cell>
          <cell r="C8">
            <v>64.099999999999994</v>
          </cell>
          <cell r="D8">
            <v>70.5</v>
          </cell>
          <cell r="E8">
            <v>82</v>
          </cell>
          <cell r="F8">
            <v>92</v>
          </cell>
          <cell r="G8">
            <v>96.6</v>
          </cell>
          <cell r="H8">
            <v>100.1</v>
          </cell>
          <cell r="I8">
            <v>103.1</v>
          </cell>
          <cell r="J8">
            <v>106.2</v>
          </cell>
          <cell r="K8">
            <v>122.1</v>
          </cell>
          <cell r="L8">
            <v>0</v>
          </cell>
        </row>
        <row r="9">
          <cell r="A9">
            <v>7</v>
          </cell>
          <cell r="B9">
            <v>60.3</v>
          </cell>
          <cell r="C9">
            <v>66.3</v>
          </cell>
          <cell r="D9">
            <v>72.900000000000006</v>
          </cell>
          <cell r="E9">
            <v>84</v>
          </cell>
          <cell r="F9">
            <v>94</v>
          </cell>
          <cell r="G9">
            <v>98.7</v>
          </cell>
          <cell r="H9">
            <v>102.4</v>
          </cell>
          <cell r="I9">
            <v>105.5</v>
          </cell>
          <cell r="J9">
            <v>108.7</v>
          </cell>
          <cell r="K9">
            <v>125</v>
          </cell>
          <cell r="L9">
            <v>0</v>
          </cell>
        </row>
        <row r="10">
          <cell r="A10">
            <v>8</v>
          </cell>
          <cell r="B10">
            <v>62.4</v>
          </cell>
          <cell r="C10">
            <v>68.599999999999994</v>
          </cell>
          <cell r="D10">
            <v>75</v>
          </cell>
          <cell r="E10">
            <v>86</v>
          </cell>
          <cell r="F10">
            <v>96</v>
          </cell>
          <cell r="G10">
            <v>100.8</v>
          </cell>
          <cell r="H10">
            <v>104.5</v>
          </cell>
          <cell r="I10">
            <v>107.6</v>
          </cell>
          <cell r="J10">
            <v>110.8</v>
          </cell>
          <cell r="K10">
            <v>127.4</v>
          </cell>
          <cell r="L10">
            <v>0</v>
          </cell>
        </row>
        <row r="11">
          <cell r="A11">
            <v>9</v>
          </cell>
          <cell r="B11">
            <v>64.8</v>
          </cell>
          <cell r="C11">
            <v>71.3</v>
          </cell>
          <cell r="D11">
            <v>78</v>
          </cell>
          <cell r="E11">
            <v>90</v>
          </cell>
          <cell r="F11">
            <v>101</v>
          </cell>
          <cell r="G11">
            <v>106.05</v>
          </cell>
          <cell r="H11">
            <v>109.9</v>
          </cell>
          <cell r="I11">
            <v>113.2</v>
          </cell>
          <cell r="J11">
            <v>116.6</v>
          </cell>
          <cell r="K11">
            <v>134.1</v>
          </cell>
          <cell r="L11">
            <v>0</v>
          </cell>
        </row>
        <row r="12">
          <cell r="A12">
            <v>10</v>
          </cell>
          <cell r="B12">
            <v>66.599999999999994</v>
          </cell>
          <cell r="C12">
            <v>73.3</v>
          </cell>
          <cell r="D12">
            <v>80</v>
          </cell>
          <cell r="E12">
            <v>92</v>
          </cell>
          <cell r="F12">
            <v>103</v>
          </cell>
          <cell r="G12">
            <v>108.15</v>
          </cell>
          <cell r="H12">
            <v>112.2</v>
          </cell>
          <cell r="I12">
            <v>115.6</v>
          </cell>
          <cell r="J12">
            <v>119.1</v>
          </cell>
          <cell r="K12">
            <v>137</v>
          </cell>
          <cell r="L12">
            <v>0</v>
          </cell>
        </row>
        <row r="13">
          <cell r="A13">
            <v>11</v>
          </cell>
          <cell r="B13">
            <v>69</v>
          </cell>
          <cell r="C13">
            <v>75.900000000000006</v>
          </cell>
          <cell r="D13">
            <v>83</v>
          </cell>
          <cell r="E13">
            <v>95</v>
          </cell>
          <cell r="F13">
            <v>106</v>
          </cell>
          <cell r="G13">
            <v>111.3</v>
          </cell>
          <cell r="H13">
            <v>116.1</v>
          </cell>
          <cell r="I13">
            <v>119.6</v>
          </cell>
          <cell r="J13">
            <v>123.2</v>
          </cell>
          <cell r="K13">
            <v>141.69999999999999</v>
          </cell>
          <cell r="L13">
            <v>0</v>
          </cell>
        </row>
        <row r="14">
          <cell r="A14">
            <v>12</v>
          </cell>
          <cell r="B14">
            <v>70.8</v>
          </cell>
          <cell r="C14">
            <v>77.900000000000006</v>
          </cell>
          <cell r="D14">
            <v>85.7</v>
          </cell>
          <cell r="E14">
            <v>99</v>
          </cell>
          <cell r="F14">
            <v>111</v>
          </cell>
          <cell r="G14">
            <v>116.55</v>
          </cell>
          <cell r="H14">
            <v>120.8</v>
          </cell>
          <cell r="I14">
            <v>124.4</v>
          </cell>
          <cell r="J14">
            <v>128.1</v>
          </cell>
          <cell r="K14">
            <v>147.30000000000001</v>
          </cell>
          <cell r="L14">
            <v>0</v>
          </cell>
        </row>
        <row r="15">
          <cell r="A15">
            <v>13</v>
          </cell>
          <cell r="B15">
            <v>73.3</v>
          </cell>
          <cell r="C15">
            <v>80.599999999999994</v>
          </cell>
          <cell r="D15">
            <v>88.7</v>
          </cell>
          <cell r="E15">
            <v>102</v>
          </cell>
          <cell r="F15">
            <v>114</v>
          </cell>
          <cell r="G15">
            <v>119.7</v>
          </cell>
          <cell r="H15">
            <v>124.1</v>
          </cell>
          <cell r="I15">
            <v>127.8</v>
          </cell>
          <cell r="J15">
            <v>131.6</v>
          </cell>
          <cell r="K15">
            <v>151.30000000000001</v>
          </cell>
          <cell r="L15">
            <v>0</v>
          </cell>
        </row>
        <row r="16">
          <cell r="A16">
            <v>14</v>
          </cell>
          <cell r="B16">
            <v>75</v>
          </cell>
          <cell r="C16">
            <v>82.5</v>
          </cell>
          <cell r="D16">
            <v>90.8</v>
          </cell>
          <cell r="E16">
            <v>105</v>
          </cell>
          <cell r="F16">
            <v>118</v>
          </cell>
          <cell r="G16">
            <v>123.9</v>
          </cell>
          <cell r="H16">
            <v>128.30000000000001</v>
          </cell>
          <cell r="I16">
            <v>132.19999999999999</v>
          </cell>
          <cell r="J16">
            <v>136.19999999999999</v>
          </cell>
          <cell r="K16">
            <v>156.6</v>
          </cell>
          <cell r="L16">
            <v>0</v>
          </cell>
        </row>
        <row r="17">
          <cell r="A17">
            <v>15</v>
          </cell>
          <cell r="B17">
            <v>76.900000000000006</v>
          </cell>
          <cell r="C17">
            <v>84.6</v>
          </cell>
          <cell r="D17">
            <v>93</v>
          </cell>
          <cell r="E17">
            <v>107</v>
          </cell>
          <cell r="F17">
            <v>120</v>
          </cell>
          <cell r="G17">
            <v>126</v>
          </cell>
          <cell r="H17">
            <v>130.6</v>
          </cell>
          <cell r="I17">
            <v>134.5</v>
          </cell>
          <cell r="J17">
            <v>138.5</v>
          </cell>
          <cell r="K17">
            <v>159.30000000000001</v>
          </cell>
          <cell r="L17">
            <v>0</v>
          </cell>
        </row>
        <row r="18">
          <cell r="A18">
            <v>16</v>
          </cell>
          <cell r="B18">
            <v>79.3</v>
          </cell>
          <cell r="C18">
            <v>87.2</v>
          </cell>
          <cell r="D18">
            <v>95.9</v>
          </cell>
          <cell r="E18">
            <v>110</v>
          </cell>
          <cell r="F18">
            <v>123</v>
          </cell>
          <cell r="G18">
            <v>129.15</v>
          </cell>
          <cell r="H18">
            <v>133.9</v>
          </cell>
          <cell r="I18">
            <v>137.9</v>
          </cell>
          <cell r="J18">
            <v>142</v>
          </cell>
          <cell r="K18">
            <v>163.30000000000001</v>
          </cell>
          <cell r="L18">
            <v>0</v>
          </cell>
        </row>
        <row r="19">
          <cell r="A19">
            <v>17</v>
          </cell>
          <cell r="B19">
            <v>81.099999999999994</v>
          </cell>
          <cell r="C19">
            <v>89.2</v>
          </cell>
          <cell r="D19">
            <v>98</v>
          </cell>
          <cell r="E19">
            <v>113</v>
          </cell>
          <cell r="F19">
            <v>127</v>
          </cell>
          <cell r="G19">
            <v>133.35</v>
          </cell>
          <cell r="H19">
            <v>138.1</v>
          </cell>
          <cell r="I19">
            <v>142.30000000000001</v>
          </cell>
          <cell r="J19">
            <v>146.6</v>
          </cell>
          <cell r="K19">
            <v>168.6</v>
          </cell>
          <cell r="L19">
            <v>0</v>
          </cell>
        </row>
        <row r="20">
          <cell r="A20">
            <v>18</v>
          </cell>
          <cell r="B20">
            <v>83.5</v>
          </cell>
          <cell r="C20">
            <v>91.9</v>
          </cell>
          <cell r="D20">
            <v>101</v>
          </cell>
          <cell r="E20">
            <v>116</v>
          </cell>
          <cell r="F20">
            <v>130</v>
          </cell>
          <cell r="G20">
            <v>136.5</v>
          </cell>
          <cell r="H20">
            <v>141.5</v>
          </cell>
          <cell r="I20">
            <v>145.80000000000001</v>
          </cell>
          <cell r="J20">
            <v>150.19999999999999</v>
          </cell>
          <cell r="K20">
            <v>172.7</v>
          </cell>
          <cell r="L20">
            <v>0</v>
          </cell>
        </row>
        <row r="21">
          <cell r="A21">
            <v>19</v>
          </cell>
          <cell r="B21">
            <v>85.4</v>
          </cell>
          <cell r="C21">
            <v>93.9</v>
          </cell>
          <cell r="D21">
            <v>103</v>
          </cell>
          <cell r="E21">
            <v>118</v>
          </cell>
          <cell r="F21">
            <v>132</v>
          </cell>
          <cell r="G21">
            <v>138.6</v>
          </cell>
          <cell r="H21">
            <v>143.69999999999999</v>
          </cell>
          <cell r="I21">
            <v>148</v>
          </cell>
          <cell r="J21">
            <v>152.4</v>
          </cell>
          <cell r="K21">
            <v>175.3</v>
          </cell>
          <cell r="L21">
            <v>0</v>
          </cell>
        </row>
        <row r="22">
          <cell r="A22">
            <v>20</v>
          </cell>
          <cell r="B22">
            <v>87.8</v>
          </cell>
          <cell r="C22">
            <v>96.6</v>
          </cell>
          <cell r="D22">
            <v>106</v>
          </cell>
          <cell r="E22">
            <v>122</v>
          </cell>
          <cell r="F22">
            <v>137</v>
          </cell>
          <cell r="G22">
            <v>143.85</v>
          </cell>
          <cell r="H22">
            <v>149</v>
          </cell>
          <cell r="I22">
            <v>153.5</v>
          </cell>
          <cell r="J22">
            <v>158.1</v>
          </cell>
          <cell r="K22">
            <v>181.8</v>
          </cell>
          <cell r="L22">
            <v>0</v>
          </cell>
        </row>
        <row r="23">
          <cell r="A23">
            <v>21</v>
          </cell>
          <cell r="B23">
            <v>90</v>
          </cell>
          <cell r="C23">
            <v>99</v>
          </cell>
          <cell r="D23">
            <v>108.6</v>
          </cell>
          <cell r="E23">
            <v>125</v>
          </cell>
          <cell r="F23">
            <v>140.4</v>
          </cell>
          <cell r="G23">
            <v>147.4</v>
          </cell>
          <cell r="H23">
            <v>152.69999999999999</v>
          </cell>
          <cell r="I23">
            <v>157.30000000000001</v>
          </cell>
          <cell r="J23">
            <v>162.1</v>
          </cell>
          <cell r="K23">
            <v>186.6</v>
          </cell>
        </row>
        <row r="24">
          <cell r="A24">
            <v>22</v>
          </cell>
          <cell r="B24">
            <v>92.2</v>
          </cell>
          <cell r="C24">
            <v>101.4</v>
          </cell>
          <cell r="D24">
            <v>111.2</v>
          </cell>
          <cell r="E24">
            <v>128</v>
          </cell>
          <cell r="F24">
            <v>143.80000000000001</v>
          </cell>
          <cell r="G24">
            <v>150.94999999999999</v>
          </cell>
          <cell r="H24">
            <v>156.4</v>
          </cell>
          <cell r="I24">
            <v>161.1</v>
          </cell>
          <cell r="J24">
            <v>166.1</v>
          </cell>
          <cell r="K24">
            <v>191.4</v>
          </cell>
        </row>
        <row r="25">
          <cell r="A25">
            <v>23</v>
          </cell>
          <cell r="B25">
            <v>94.4</v>
          </cell>
          <cell r="C25">
            <v>103.8</v>
          </cell>
          <cell r="D25">
            <v>113.8</v>
          </cell>
          <cell r="E25">
            <v>131</v>
          </cell>
          <cell r="F25">
            <v>147.19999999999999</v>
          </cell>
          <cell r="G25">
            <v>154.5</v>
          </cell>
          <cell r="H25">
            <v>160.1</v>
          </cell>
          <cell r="I25">
            <v>164.9</v>
          </cell>
          <cell r="J25">
            <v>170.1</v>
          </cell>
          <cell r="K25">
            <v>196.2</v>
          </cell>
        </row>
        <row r="26">
          <cell r="A26">
            <v>24</v>
          </cell>
          <cell r="B26">
            <v>96.6</v>
          </cell>
          <cell r="C26">
            <v>106.2</v>
          </cell>
          <cell r="D26">
            <v>116.4</v>
          </cell>
          <cell r="E26">
            <v>134</v>
          </cell>
          <cell r="F26">
            <v>150.6</v>
          </cell>
          <cell r="G26">
            <v>158.05000000000001</v>
          </cell>
          <cell r="H26">
            <v>163.80000000000001</v>
          </cell>
          <cell r="I26">
            <v>168.7</v>
          </cell>
          <cell r="J26">
            <v>174.1</v>
          </cell>
          <cell r="K26">
            <v>201</v>
          </cell>
        </row>
        <row r="27">
          <cell r="A27">
            <v>25</v>
          </cell>
          <cell r="B27">
            <v>98.8</v>
          </cell>
          <cell r="C27">
            <v>108.6</v>
          </cell>
          <cell r="D27">
            <v>119</v>
          </cell>
          <cell r="E27">
            <v>137</v>
          </cell>
          <cell r="F27">
            <v>154</v>
          </cell>
          <cell r="G27">
            <v>161.6</v>
          </cell>
          <cell r="H27">
            <v>167.5</v>
          </cell>
          <cell r="I27">
            <v>172.5</v>
          </cell>
          <cell r="J27">
            <v>178.1</v>
          </cell>
          <cell r="K27">
            <v>205.8</v>
          </cell>
        </row>
        <row r="28">
          <cell r="A28">
            <v>26</v>
          </cell>
          <cell r="B28">
            <v>101</v>
          </cell>
          <cell r="C28">
            <v>111</v>
          </cell>
          <cell r="D28">
            <v>121.6</v>
          </cell>
          <cell r="E28">
            <v>140</v>
          </cell>
          <cell r="F28">
            <v>157.4</v>
          </cell>
          <cell r="G28">
            <v>165.15</v>
          </cell>
          <cell r="H28">
            <v>171.2</v>
          </cell>
          <cell r="I28">
            <v>176.3</v>
          </cell>
          <cell r="J28">
            <v>182.1</v>
          </cell>
          <cell r="K28">
            <v>210.6</v>
          </cell>
        </row>
        <row r="29">
          <cell r="A29">
            <v>27</v>
          </cell>
          <cell r="B29">
            <v>103.2</v>
          </cell>
          <cell r="C29">
            <v>113.4</v>
          </cell>
          <cell r="D29">
            <v>124.2</v>
          </cell>
          <cell r="E29">
            <v>143</v>
          </cell>
          <cell r="F29">
            <v>160.80000000000001</v>
          </cell>
          <cell r="G29">
            <v>168.7</v>
          </cell>
          <cell r="H29">
            <v>174.9</v>
          </cell>
          <cell r="I29">
            <v>180.1</v>
          </cell>
          <cell r="J29">
            <v>186.1</v>
          </cell>
          <cell r="K29">
            <v>215.4</v>
          </cell>
        </row>
        <row r="30">
          <cell r="A30">
            <v>28</v>
          </cell>
          <cell r="B30">
            <v>105.4</v>
          </cell>
          <cell r="C30">
            <v>115.8</v>
          </cell>
          <cell r="D30">
            <v>126.8</v>
          </cell>
          <cell r="E30">
            <v>146</v>
          </cell>
          <cell r="F30">
            <v>164.2</v>
          </cell>
          <cell r="G30">
            <v>172.25</v>
          </cell>
          <cell r="H30">
            <v>178.6</v>
          </cell>
          <cell r="I30">
            <v>183.9</v>
          </cell>
          <cell r="J30">
            <v>190.1</v>
          </cell>
          <cell r="K30">
            <v>220.2</v>
          </cell>
        </row>
        <row r="31">
          <cell r="A31">
            <v>29</v>
          </cell>
          <cell r="B31">
            <v>107.6</v>
          </cell>
          <cell r="C31">
            <v>118.2</v>
          </cell>
          <cell r="D31">
            <v>129.4</v>
          </cell>
          <cell r="E31">
            <v>149</v>
          </cell>
          <cell r="F31">
            <v>167.6</v>
          </cell>
          <cell r="G31">
            <v>175.8</v>
          </cell>
          <cell r="H31">
            <v>182.3</v>
          </cell>
          <cell r="I31">
            <v>187.7</v>
          </cell>
          <cell r="J31">
            <v>194.1</v>
          </cell>
          <cell r="K31">
            <v>225</v>
          </cell>
        </row>
        <row r="32">
          <cell r="A32">
            <v>30</v>
          </cell>
          <cell r="B32">
            <v>109.8</v>
          </cell>
          <cell r="C32">
            <v>120.6</v>
          </cell>
          <cell r="D32">
            <v>132</v>
          </cell>
          <cell r="E32">
            <v>152</v>
          </cell>
          <cell r="F32">
            <v>171</v>
          </cell>
          <cell r="G32">
            <v>179.35</v>
          </cell>
          <cell r="H32">
            <v>186</v>
          </cell>
          <cell r="I32">
            <v>191.5</v>
          </cell>
          <cell r="J32">
            <v>198.1</v>
          </cell>
          <cell r="K32">
            <v>229.8</v>
          </cell>
        </row>
        <row r="33">
          <cell r="A33">
            <v>31</v>
          </cell>
          <cell r="B33">
            <v>112</v>
          </cell>
          <cell r="C33">
            <v>123</v>
          </cell>
          <cell r="D33">
            <v>134.6</v>
          </cell>
          <cell r="E33">
            <v>155</v>
          </cell>
          <cell r="F33">
            <v>174.4</v>
          </cell>
          <cell r="G33">
            <v>182.9</v>
          </cell>
          <cell r="H33">
            <v>189.4</v>
          </cell>
          <cell r="I33">
            <v>195</v>
          </cell>
          <cell r="J33">
            <v>201.7</v>
          </cell>
          <cell r="K33">
            <v>234.1</v>
          </cell>
        </row>
        <row r="34">
          <cell r="A34">
            <v>32</v>
          </cell>
          <cell r="B34">
            <v>114.2</v>
          </cell>
          <cell r="C34">
            <v>125.4</v>
          </cell>
          <cell r="D34">
            <v>137.19999999999999</v>
          </cell>
          <cell r="E34">
            <v>158</v>
          </cell>
          <cell r="F34">
            <v>177.8</v>
          </cell>
          <cell r="G34">
            <v>186.45</v>
          </cell>
          <cell r="H34">
            <v>192.8</v>
          </cell>
          <cell r="I34">
            <v>198.5</v>
          </cell>
          <cell r="J34">
            <v>205.3</v>
          </cell>
          <cell r="K34">
            <v>238.4</v>
          </cell>
        </row>
        <row r="35">
          <cell r="A35">
            <v>33</v>
          </cell>
          <cell r="B35">
            <v>116.4</v>
          </cell>
          <cell r="C35">
            <v>127.8</v>
          </cell>
          <cell r="D35">
            <v>139.80000000000001</v>
          </cell>
          <cell r="E35">
            <v>161</v>
          </cell>
          <cell r="F35">
            <v>181.2</v>
          </cell>
          <cell r="G35">
            <v>190</v>
          </cell>
          <cell r="H35">
            <v>196.2</v>
          </cell>
          <cell r="I35">
            <v>202</v>
          </cell>
          <cell r="J35">
            <v>208.9</v>
          </cell>
          <cell r="K35">
            <v>242.7</v>
          </cell>
        </row>
        <row r="36">
          <cell r="A36">
            <v>34</v>
          </cell>
          <cell r="B36">
            <v>118.6</v>
          </cell>
          <cell r="C36">
            <v>130.19999999999999</v>
          </cell>
          <cell r="D36">
            <v>142.4</v>
          </cell>
          <cell r="E36">
            <v>164</v>
          </cell>
          <cell r="F36">
            <v>184.6</v>
          </cell>
          <cell r="G36">
            <v>193.55</v>
          </cell>
          <cell r="H36">
            <v>199.6</v>
          </cell>
          <cell r="I36">
            <v>205.5</v>
          </cell>
          <cell r="J36">
            <v>212.5</v>
          </cell>
          <cell r="K36">
            <v>247</v>
          </cell>
        </row>
        <row r="37">
          <cell r="A37">
            <v>35</v>
          </cell>
          <cell r="B37">
            <v>120.8</v>
          </cell>
          <cell r="C37">
            <v>132.6</v>
          </cell>
          <cell r="D37">
            <v>145</v>
          </cell>
          <cell r="E37">
            <v>167</v>
          </cell>
          <cell r="F37">
            <v>188</v>
          </cell>
          <cell r="G37">
            <v>197.1</v>
          </cell>
          <cell r="H37">
            <v>203</v>
          </cell>
          <cell r="I37">
            <v>209</v>
          </cell>
          <cell r="J37">
            <v>216.1</v>
          </cell>
          <cell r="K37">
            <v>251.3</v>
          </cell>
        </row>
        <row r="38">
          <cell r="A38">
            <v>36</v>
          </cell>
          <cell r="B38">
            <v>123</v>
          </cell>
          <cell r="C38">
            <v>135</v>
          </cell>
          <cell r="D38">
            <v>147.6</v>
          </cell>
          <cell r="E38">
            <v>170</v>
          </cell>
          <cell r="F38">
            <v>191.4</v>
          </cell>
          <cell r="G38">
            <v>200.65</v>
          </cell>
          <cell r="H38">
            <v>206.4</v>
          </cell>
          <cell r="I38">
            <v>212.5</v>
          </cell>
          <cell r="J38">
            <v>219.7</v>
          </cell>
          <cell r="K38">
            <v>255.6</v>
          </cell>
        </row>
        <row r="39">
          <cell r="A39">
            <v>37</v>
          </cell>
          <cell r="B39">
            <v>125.2</v>
          </cell>
          <cell r="C39">
            <v>137.4</v>
          </cell>
          <cell r="D39">
            <v>150.19999999999999</v>
          </cell>
          <cell r="E39">
            <v>173</v>
          </cell>
          <cell r="F39">
            <v>194.8</v>
          </cell>
          <cell r="G39">
            <v>204.2</v>
          </cell>
          <cell r="H39">
            <v>209.8</v>
          </cell>
          <cell r="I39">
            <v>216</v>
          </cell>
          <cell r="J39">
            <v>223.3</v>
          </cell>
          <cell r="K39">
            <v>259.89999999999998</v>
          </cell>
        </row>
        <row r="40">
          <cell r="A40">
            <v>38</v>
          </cell>
          <cell r="B40">
            <v>127.4</v>
          </cell>
          <cell r="C40">
            <v>139.80000000000001</v>
          </cell>
          <cell r="D40">
            <v>152.80000000000001</v>
          </cell>
          <cell r="E40">
            <v>176</v>
          </cell>
          <cell r="F40">
            <v>198.2</v>
          </cell>
          <cell r="G40">
            <v>207.75</v>
          </cell>
          <cell r="H40">
            <v>213.2</v>
          </cell>
          <cell r="I40">
            <v>219.5</v>
          </cell>
          <cell r="J40">
            <v>226.9</v>
          </cell>
          <cell r="K40">
            <v>264.2</v>
          </cell>
        </row>
        <row r="41">
          <cell r="A41">
            <v>39</v>
          </cell>
          <cell r="B41">
            <v>129.6</v>
          </cell>
          <cell r="C41">
            <v>142.19999999999999</v>
          </cell>
          <cell r="D41">
            <v>155.4</v>
          </cell>
          <cell r="E41">
            <v>179</v>
          </cell>
          <cell r="F41">
            <v>201.6</v>
          </cell>
          <cell r="G41">
            <v>211.3</v>
          </cell>
          <cell r="H41">
            <v>216.6</v>
          </cell>
          <cell r="I41">
            <v>223</v>
          </cell>
          <cell r="J41">
            <v>230.5</v>
          </cell>
          <cell r="K41">
            <v>268.5</v>
          </cell>
        </row>
        <row r="42">
          <cell r="A42">
            <v>40</v>
          </cell>
          <cell r="B42">
            <v>131.80000000000001</v>
          </cell>
          <cell r="C42">
            <v>144.6</v>
          </cell>
          <cell r="D42">
            <v>158</v>
          </cell>
          <cell r="E42">
            <v>182</v>
          </cell>
          <cell r="F42">
            <v>205</v>
          </cell>
          <cell r="G42">
            <v>214.85</v>
          </cell>
          <cell r="H42">
            <v>220</v>
          </cell>
          <cell r="I42">
            <v>226.5</v>
          </cell>
          <cell r="J42">
            <v>234.1</v>
          </cell>
          <cell r="K42">
            <v>272.8</v>
          </cell>
        </row>
        <row r="43">
          <cell r="A43">
            <v>41</v>
          </cell>
          <cell r="B43">
            <v>134</v>
          </cell>
          <cell r="C43">
            <v>147</v>
          </cell>
          <cell r="D43">
            <v>160.6</v>
          </cell>
          <cell r="E43">
            <v>185</v>
          </cell>
          <cell r="F43">
            <v>208.4</v>
          </cell>
          <cell r="G43">
            <v>218.4</v>
          </cell>
          <cell r="H43">
            <v>223.4</v>
          </cell>
          <cell r="I43">
            <v>230</v>
          </cell>
          <cell r="J43">
            <v>237.7</v>
          </cell>
          <cell r="K43">
            <v>277.10000000000002</v>
          </cell>
        </row>
        <row r="44">
          <cell r="A44">
            <v>42</v>
          </cell>
          <cell r="B44">
            <v>136.19999999999999</v>
          </cell>
          <cell r="C44">
            <v>149.4</v>
          </cell>
          <cell r="D44">
            <v>163.19999999999999</v>
          </cell>
          <cell r="E44">
            <v>188</v>
          </cell>
          <cell r="F44">
            <v>211.8</v>
          </cell>
          <cell r="G44">
            <v>221.95</v>
          </cell>
          <cell r="H44">
            <v>226.8</v>
          </cell>
          <cell r="I44">
            <v>233.5</v>
          </cell>
          <cell r="J44">
            <v>241.3</v>
          </cell>
          <cell r="K44">
            <v>281.39999999999998</v>
          </cell>
        </row>
        <row r="45">
          <cell r="A45">
            <v>43</v>
          </cell>
          <cell r="B45">
            <v>138.4</v>
          </cell>
          <cell r="C45">
            <v>151.80000000000001</v>
          </cell>
          <cell r="D45">
            <v>165.8</v>
          </cell>
          <cell r="E45">
            <v>191</v>
          </cell>
          <cell r="F45">
            <v>215.2</v>
          </cell>
          <cell r="G45">
            <v>225.5</v>
          </cell>
          <cell r="H45">
            <v>230.2</v>
          </cell>
          <cell r="I45">
            <v>237</v>
          </cell>
          <cell r="J45">
            <v>244.9</v>
          </cell>
          <cell r="K45">
            <v>285.7</v>
          </cell>
        </row>
        <row r="46">
          <cell r="A46">
            <v>44</v>
          </cell>
          <cell r="B46">
            <v>140.6</v>
          </cell>
          <cell r="C46">
            <v>154.19999999999999</v>
          </cell>
          <cell r="D46">
            <v>168.4</v>
          </cell>
          <cell r="E46">
            <v>194</v>
          </cell>
          <cell r="F46">
            <v>218.6</v>
          </cell>
          <cell r="G46">
            <v>229.05</v>
          </cell>
          <cell r="H46">
            <v>233.6</v>
          </cell>
          <cell r="I46">
            <v>240.5</v>
          </cell>
          <cell r="J46">
            <v>248.5</v>
          </cell>
          <cell r="K46">
            <v>290</v>
          </cell>
        </row>
        <row r="47">
          <cell r="A47">
            <v>45</v>
          </cell>
          <cell r="B47">
            <v>142.80000000000001</v>
          </cell>
          <cell r="C47">
            <v>156.6</v>
          </cell>
          <cell r="D47">
            <v>171</v>
          </cell>
          <cell r="E47">
            <v>197</v>
          </cell>
          <cell r="F47">
            <v>222</v>
          </cell>
          <cell r="G47">
            <v>232.6</v>
          </cell>
          <cell r="H47">
            <v>237</v>
          </cell>
          <cell r="I47">
            <v>244</v>
          </cell>
          <cell r="J47">
            <v>252.1</v>
          </cell>
          <cell r="K47">
            <v>294.3</v>
          </cell>
        </row>
        <row r="48">
          <cell r="A48">
            <v>46</v>
          </cell>
          <cell r="B48">
            <v>145</v>
          </cell>
          <cell r="C48">
            <v>159</v>
          </cell>
          <cell r="D48">
            <v>173.6</v>
          </cell>
          <cell r="E48">
            <v>200</v>
          </cell>
          <cell r="F48">
            <v>225.4</v>
          </cell>
          <cell r="G48">
            <v>236.15</v>
          </cell>
          <cell r="H48">
            <v>240.4</v>
          </cell>
          <cell r="I48">
            <v>247.5</v>
          </cell>
          <cell r="J48">
            <v>255.7</v>
          </cell>
          <cell r="K48">
            <v>298.60000000000002</v>
          </cell>
        </row>
        <row r="49">
          <cell r="A49">
            <v>47</v>
          </cell>
          <cell r="B49">
            <v>147.19999999999999</v>
          </cell>
          <cell r="C49">
            <v>161.4</v>
          </cell>
          <cell r="D49">
            <v>176.2</v>
          </cell>
          <cell r="E49">
            <v>203</v>
          </cell>
          <cell r="F49">
            <v>228.8</v>
          </cell>
          <cell r="G49">
            <v>239.7</v>
          </cell>
          <cell r="H49">
            <v>243.8</v>
          </cell>
          <cell r="I49">
            <v>251</v>
          </cell>
          <cell r="J49">
            <v>259.3</v>
          </cell>
          <cell r="K49">
            <v>302.89999999999998</v>
          </cell>
        </row>
        <row r="50">
          <cell r="A50">
            <v>48</v>
          </cell>
          <cell r="B50">
            <v>149.4</v>
          </cell>
          <cell r="C50">
            <v>163.80000000000001</v>
          </cell>
          <cell r="D50">
            <v>178.8</v>
          </cell>
          <cell r="E50">
            <v>206</v>
          </cell>
          <cell r="F50">
            <v>232.2</v>
          </cell>
          <cell r="G50">
            <v>243.25</v>
          </cell>
          <cell r="H50">
            <v>247.2</v>
          </cell>
          <cell r="I50">
            <v>254.5</v>
          </cell>
          <cell r="J50">
            <v>262.89999999999998</v>
          </cell>
          <cell r="K50">
            <v>307.2</v>
          </cell>
        </row>
        <row r="51">
          <cell r="A51">
            <v>49</v>
          </cell>
          <cell r="B51">
            <v>151.6</v>
          </cell>
          <cell r="C51">
            <v>166.2</v>
          </cell>
          <cell r="D51">
            <v>181.4</v>
          </cell>
          <cell r="E51">
            <v>209</v>
          </cell>
          <cell r="F51">
            <v>235.6</v>
          </cell>
          <cell r="G51">
            <v>246.8</v>
          </cell>
          <cell r="H51">
            <v>250.6</v>
          </cell>
          <cell r="I51">
            <v>258</v>
          </cell>
          <cell r="J51">
            <v>266.5</v>
          </cell>
          <cell r="K51">
            <v>311.5</v>
          </cell>
        </row>
        <row r="52">
          <cell r="A52">
            <v>50</v>
          </cell>
          <cell r="B52">
            <v>153.80000000000001</v>
          </cell>
          <cell r="C52">
            <v>168.6</v>
          </cell>
          <cell r="D52">
            <v>184</v>
          </cell>
          <cell r="E52">
            <v>212</v>
          </cell>
          <cell r="F52">
            <v>239</v>
          </cell>
          <cell r="G52">
            <v>250.35</v>
          </cell>
          <cell r="H52">
            <v>254</v>
          </cell>
          <cell r="I52">
            <v>261.5</v>
          </cell>
          <cell r="J52">
            <v>270.10000000000002</v>
          </cell>
          <cell r="K52">
            <v>315.8</v>
          </cell>
        </row>
        <row r="53">
          <cell r="A53">
            <v>51</v>
          </cell>
          <cell r="B53">
            <v>155.4</v>
          </cell>
          <cell r="C53">
            <v>170.4</v>
          </cell>
          <cell r="D53">
            <v>186.4</v>
          </cell>
          <cell r="E53">
            <v>214.8</v>
          </cell>
          <cell r="F53">
            <v>242.1</v>
          </cell>
          <cell r="G53">
            <v>253.6</v>
          </cell>
          <cell r="H53">
            <v>257</v>
          </cell>
          <cell r="I53">
            <v>264.60000000000002</v>
          </cell>
          <cell r="J53">
            <v>273.39999999999998</v>
          </cell>
          <cell r="K53">
            <v>319.8</v>
          </cell>
        </row>
        <row r="54">
          <cell r="A54">
            <v>52</v>
          </cell>
          <cell r="B54">
            <v>157</v>
          </cell>
          <cell r="C54">
            <v>172.2</v>
          </cell>
          <cell r="D54">
            <v>188.8</v>
          </cell>
          <cell r="E54">
            <v>217.6</v>
          </cell>
          <cell r="F54">
            <v>245.2</v>
          </cell>
          <cell r="G54">
            <v>256.85000000000002</v>
          </cell>
          <cell r="H54">
            <v>260</v>
          </cell>
          <cell r="I54">
            <v>267.7</v>
          </cell>
          <cell r="J54">
            <v>276.7</v>
          </cell>
          <cell r="K54">
            <v>323.8</v>
          </cell>
        </row>
        <row r="55">
          <cell r="A55">
            <v>53</v>
          </cell>
          <cell r="B55">
            <v>158.6</v>
          </cell>
          <cell r="C55">
            <v>174</v>
          </cell>
          <cell r="D55">
            <v>191.2</v>
          </cell>
          <cell r="E55">
            <v>220.4</v>
          </cell>
          <cell r="F55">
            <v>248.3</v>
          </cell>
          <cell r="G55">
            <v>260.10000000000002</v>
          </cell>
          <cell r="H55">
            <v>263</v>
          </cell>
          <cell r="I55">
            <v>270.8</v>
          </cell>
          <cell r="J55">
            <v>280</v>
          </cell>
          <cell r="K55">
            <v>327.8</v>
          </cell>
        </row>
        <row r="56">
          <cell r="A56">
            <v>54</v>
          </cell>
          <cell r="B56">
            <v>160.19999999999999</v>
          </cell>
          <cell r="C56">
            <v>175.8</v>
          </cell>
          <cell r="D56">
            <v>193.6</v>
          </cell>
          <cell r="E56">
            <v>223.2</v>
          </cell>
          <cell r="F56">
            <v>251.4</v>
          </cell>
          <cell r="G56">
            <v>263.35000000000002</v>
          </cell>
          <cell r="H56">
            <v>266</v>
          </cell>
          <cell r="I56">
            <v>273.89999999999998</v>
          </cell>
          <cell r="J56">
            <v>283.3</v>
          </cell>
          <cell r="K56">
            <v>331.8</v>
          </cell>
        </row>
        <row r="57">
          <cell r="A57">
            <v>55</v>
          </cell>
          <cell r="B57">
            <v>161.80000000000001</v>
          </cell>
          <cell r="C57">
            <v>177.6</v>
          </cell>
          <cell r="D57">
            <v>196</v>
          </cell>
          <cell r="E57">
            <v>226</v>
          </cell>
          <cell r="F57">
            <v>254.5</v>
          </cell>
          <cell r="G57">
            <v>266.60000000000002</v>
          </cell>
          <cell r="H57">
            <v>269</v>
          </cell>
          <cell r="I57">
            <v>277</v>
          </cell>
          <cell r="J57">
            <v>286.60000000000002</v>
          </cell>
          <cell r="K57">
            <v>335.8</v>
          </cell>
        </row>
        <row r="58">
          <cell r="A58">
            <v>56</v>
          </cell>
          <cell r="B58">
            <v>163.4</v>
          </cell>
          <cell r="C58">
            <v>179.4</v>
          </cell>
          <cell r="D58">
            <v>198.4</v>
          </cell>
          <cell r="E58">
            <v>228.8</v>
          </cell>
          <cell r="F58">
            <v>257.60000000000002</v>
          </cell>
          <cell r="G58">
            <v>269.85000000000002</v>
          </cell>
          <cell r="H58">
            <v>272</v>
          </cell>
          <cell r="I58">
            <v>280.10000000000002</v>
          </cell>
          <cell r="J58">
            <v>289.89999999999998</v>
          </cell>
          <cell r="K58">
            <v>339.8</v>
          </cell>
        </row>
        <row r="59">
          <cell r="A59">
            <v>57</v>
          </cell>
          <cell r="B59">
            <v>165</v>
          </cell>
          <cell r="C59">
            <v>181.2</v>
          </cell>
          <cell r="D59">
            <v>200.8</v>
          </cell>
          <cell r="E59">
            <v>231.6</v>
          </cell>
          <cell r="F59">
            <v>260.7</v>
          </cell>
          <cell r="G59">
            <v>273.10000000000002</v>
          </cell>
          <cell r="H59">
            <v>275</v>
          </cell>
          <cell r="I59">
            <v>283.2</v>
          </cell>
          <cell r="J59">
            <v>293.2</v>
          </cell>
          <cell r="K59">
            <v>285.2</v>
          </cell>
        </row>
        <row r="60">
          <cell r="A60">
            <v>58</v>
          </cell>
          <cell r="B60">
            <v>166.6</v>
          </cell>
          <cell r="C60">
            <v>183</v>
          </cell>
          <cell r="D60">
            <v>203.2</v>
          </cell>
          <cell r="E60">
            <v>234.4</v>
          </cell>
          <cell r="F60">
            <v>263.8</v>
          </cell>
          <cell r="G60">
            <v>276.35000000000002</v>
          </cell>
          <cell r="H60">
            <v>278</v>
          </cell>
          <cell r="I60">
            <v>286.3</v>
          </cell>
          <cell r="J60">
            <v>296.5</v>
          </cell>
          <cell r="K60">
            <v>288.7</v>
          </cell>
        </row>
        <row r="61">
          <cell r="A61">
            <v>59</v>
          </cell>
          <cell r="B61">
            <v>168.2</v>
          </cell>
          <cell r="C61">
            <v>184.8</v>
          </cell>
          <cell r="D61">
            <v>205.6</v>
          </cell>
          <cell r="E61">
            <v>237.2</v>
          </cell>
          <cell r="F61">
            <v>266.89999999999998</v>
          </cell>
          <cell r="G61">
            <v>279.60000000000002</v>
          </cell>
          <cell r="H61">
            <v>281</v>
          </cell>
          <cell r="I61">
            <v>289.39999999999998</v>
          </cell>
          <cell r="J61">
            <v>299.8</v>
          </cell>
          <cell r="K61">
            <v>292.2</v>
          </cell>
        </row>
        <row r="62">
          <cell r="A62">
            <v>60</v>
          </cell>
          <cell r="B62">
            <v>169.8</v>
          </cell>
          <cell r="C62">
            <v>186.6</v>
          </cell>
          <cell r="D62">
            <v>208</v>
          </cell>
          <cell r="E62">
            <v>240</v>
          </cell>
          <cell r="F62">
            <v>270</v>
          </cell>
          <cell r="G62">
            <v>282.85000000000002</v>
          </cell>
          <cell r="H62">
            <v>284</v>
          </cell>
          <cell r="I62">
            <v>292.5</v>
          </cell>
          <cell r="J62">
            <v>303.10000000000002</v>
          </cell>
          <cell r="K62">
            <v>295.7</v>
          </cell>
        </row>
        <row r="63">
          <cell r="A63">
            <v>61</v>
          </cell>
          <cell r="B63">
            <v>171.4</v>
          </cell>
          <cell r="C63">
            <v>188.4</v>
          </cell>
          <cell r="D63">
            <v>210.4</v>
          </cell>
          <cell r="E63">
            <v>242.8</v>
          </cell>
          <cell r="F63">
            <v>273.10000000000002</v>
          </cell>
          <cell r="G63">
            <v>286.10000000000002</v>
          </cell>
          <cell r="H63">
            <v>287</v>
          </cell>
          <cell r="I63">
            <v>295.60000000000002</v>
          </cell>
          <cell r="J63">
            <v>306.39999999999998</v>
          </cell>
          <cell r="K63">
            <v>299.2</v>
          </cell>
        </row>
        <row r="64">
          <cell r="A64">
            <v>62</v>
          </cell>
          <cell r="B64">
            <v>173</v>
          </cell>
          <cell r="C64">
            <v>190.2</v>
          </cell>
          <cell r="D64">
            <v>212.8</v>
          </cell>
          <cell r="E64">
            <v>245.6</v>
          </cell>
          <cell r="F64">
            <v>276.2</v>
          </cell>
          <cell r="G64">
            <v>289.35000000000002</v>
          </cell>
          <cell r="H64">
            <v>290</v>
          </cell>
          <cell r="I64">
            <v>298.7</v>
          </cell>
          <cell r="J64">
            <v>309.7</v>
          </cell>
          <cell r="K64">
            <v>302.7</v>
          </cell>
        </row>
        <row r="65">
          <cell r="A65">
            <v>63</v>
          </cell>
          <cell r="B65">
            <v>174.6</v>
          </cell>
          <cell r="C65">
            <v>192</v>
          </cell>
          <cell r="D65">
            <v>215.2</v>
          </cell>
          <cell r="E65">
            <v>248.4</v>
          </cell>
          <cell r="F65">
            <v>279.3</v>
          </cell>
          <cell r="G65">
            <v>292.60000000000002</v>
          </cell>
          <cell r="H65">
            <v>293</v>
          </cell>
          <cell r="I65">
            <v>301.8</v>
          </cell>
          <cell r="J65">
            <v>313</v>
          </cell>
          <cell r="K65">
            <v>306.2</v>
          </cell>
        </row>
        <row r="66">
          <cell r="A66">
            <v>64</v>
          </cell>
          <cell r="B66">
            <v>176.2</v>
          </cell>
          <cell r="C66">
            <v>193.8</v>
          </cell>
          <cell r="D66">
            <v>217.6</v>
          </cell>
          <cell r="E66">
            <v>251.2</v>
          </cell>
          <cell r="F66">
            <v>282.39999999999998</v>
          </cell>
          <cell r="G66">
            <v>295.85000000000002</v>
          </cell>
          <cell r="H66">
            <v>296</v>
          </cell>
          <cell r="I66">
            <v>304.89999999999998</v>
          </cell>
          <cell r="J66">
            <v>316.3</v>
          </cell>
          <cell r="K66">
            <v>309.7</v>
          </cell>
        </row>
        <row r="67">
          <cell r="A67">
            <v>65</v>
          </cell>
          <cell r="B67">
            <v>177.8</v>
          </cell>
          <cell r="C67">
            <v>195.6</v>
          </cell>
          <cell r="D67">
            <v>220</v>
          </cell>
          <cell r="E67">
            <v>254</v>
          </cell>
          <cell r="F67">
            <v>285.5</v>
          </cell>
          <cell r="G67">
            <v>299.10000000000002</v>
          </cell>
          <cell r="H67">
            <v>299</v>
          </cell>
          <cell r="I67">
            <v>308</v>
          </cell>
          <cell r="J67">
            <v>319.60000000000002</v>
          </cell>
          <cell r="K67">
            <v>313.2</v>
          </cell>
        </row>
        <row r="68">
          <cell r="A68">
            <v>66</v>
          </cell>
          <cell r="B68">
            <v>179.4</v>
          </cell>
          <cell r="C68">
            <v>197.4</v>
          </cell>
          <cell r="D68">
            <v>222.4</v>
          </cell>
          <cell r="E68">
            <v>256.8</v>
          </cell>
          <cell r="F68">
            <v>288.60000000000002</v>
          </cell>
          <cell r="G68">
            <v>302.35000000000002</v>
          </cell>
          <cell r="H68">
            <v>302</v>
          </cell>
          <cell r="I68">
            <v>311.10000000000002</v>
          </cell>
          <cell r="J68">
            <v>322.89999999999998</v>
          </cell>
          <cell r="K68">
            <v>316.7</v>
          </cell>
        </row>
        <row r="69">
          <cell r="A69">
            <v>67</v>
          </cell>
          <cell r="B69">
            <v>181</v>
          </cell>
          <cell r="C69">
            <v>199.2</v>
          </cell>
          <cell r="D69">
            <v>224.8</v>
          </cell>
          <cell r="E69">
            <v>259.60000000000002</v>
          </cell>
          <cell r="F69">
            <v>291.7</v>
          </cell>
          <cell r="G69">
            <v>305.60000000000002</v>
          </cell>
          <cell r="H69">
            <v>305</v>
          </cell>
          <cell r="I69">
            <v>314.2</v>
          </cell>
          <cell r="J69">
            <v>326.2</v>
          </cell>
          <cell r="K69">
            <v>320.2</v>
          </cell>
        </row>
        <row r="70">
          <cell r="A70">
            <v>68</v>
          </cell>
          <cell r="B70">
            <v>182.6</v>
          </cell>
          <cell r="C70">
            <v>201</v>
          </cell>
          <cell r="D70">
            <v>227.2</v>
          </cell>
          <cell r="E70">
            <v>262.39999999999998</v>
          </cell>
          <cell r="F70">
            <v>294.8</v>
          </cell>
          <cell r="G70">
            <v>308.85000000000002</v>
          </cell>
          <cell r="H70">
            <v>308</v>
          </cell>
          <cell r="I70">
            <v>317.3</v>
          </cell>
          <cell r="J70">
            <v>329.5</v>
          </cell>
          <cell r="K70">
            <v>323.7</v>
          </cell>
        </row>
        <row r="71">
          <cell r="A71">
            <v>69</v>
          </cell>
          <cell r="B71">
            <v>184.2</v>
          </cell>
          <cell r="C71">
            <v>202.8</v>
          </cell>
          <cell r="D71">
            <v>229.6</v>
          </cell>
          <cell r="E71">
            <v>265.2</v>
          </cell>
          <cell r="F71">
            <v>297.89999999999998</v>
          </cell>
          <cell r="G71">
            <v>312.10000000000002</v>
          </cell>
          <cell r="H71">
            <v>311</v>
          </cell>
          <cell r="I71">
            <v>320.39999999999998</v>
          </cell>
          <cell r="J71">
            <v>332.8</v>
          </cell>
          <cell r="K71">
            <v>327.2</v>
          </cell>
        </row>
        <row r="72">
          <cell r="A72">
            <v>70</v>
          </cell>
          <cell r="B72">
            <v>185.8</v>
          </cell>
          <cell r="C72">
            <v>204.6</v>
          </cell>
          <cell r="D72">
            <v>232</v>
          </cell>
          <cell r="E72">
            <v>268</v>
          </cell>
          <cell r="F72">
            <v>301</v>
          </cell>
          <cell r="G72">
            <v>315.35000000000002</v>
          </cell>
          <cell r="H72">
            <v>314</v>
          </cell>
          <cell r="I72">
            <v>323.5</v>
          </cell>
          <cell r="J72">
            <v>336.1</v>
          </cell>
          <cell r="K72">
            <v>330.7</v>
          </cell>
        </row>
        <row r="73">
          <cell r="A73">
            <v>71</v>
          </cell>
          <cell r="B73">
            <v>187.4</v>
          </cell>
          <cell r="C73">
            <v>206.4</v>
          </cell>
          <cell r="D73">
            <v>234.4</v>
          </cell>
          <cell r="E73">
            <v>270.8</v>
          </cell>
          <cell r="F73">
            <v>304.10000000000002</v>
          </cell>
          <cell r="G73">
            <v>318.60000000000002</v>
          </cell>
          <cell r="H73">
            <v>317</v>
          </cell>
          <cell r="I73">
            <v>326.60000000000002</v>
          </cell>
          <cell r="J73">
            <v>339.4</v>
          </cell>
          <cell r="K73">
            <v>334.2</v>
          </cell>
        </row>
        <row r="74">
          <cell r="A74">
            <v>72</v>
          </cell>
          <cell r="B74">
            <v>189</v>
          </cell>
          <cell r="C74">
            <v>208.2</v>
          </cell>
          <cell r="D74">
            <v>236.8</v>
          </cell>
          <cell r="E74">
            <v>273.60000000000002</v>
          </cell>
          <cell r="F74">
            <v>307.2</v>
          </cell>
          <cell r="G74">
            <v>321.85000000000002</v>
          </cell>
          <cell r="H74">
            <v>320</v>
          </cell>
          <cell r="I74">
            <v>329.7</v>
          </cell>
          <cell r="J74">
            <v>342.7</v>
          </cell>
          <cell r="K74">
            <v>337.7</v>
          </cell>
        </row>
        <row r="75">
          <cell r="A75">
            <v>73</v>
          </cell>
          <cell r="B75">
            <v>190.6</v>
          </cell>
          <cell r="C75">
            <v>210</v>
          </cell>
          <cell r="D75">
            <v>239.2</v>
          </cell>
          <cell r="E75">
            <v>276.39999999999998</v>
          </cell>
          <cell r="F75">
            <v>310.3</v>
          </cell>
          <cell r="G75">
            <v>325.10000000000002</v>
          </cell>
          <cell r="H75">
            <v>323</v>
          </cell>
          <cell r="I75">
            <v>332.8</v>
          </cell>
          <cell r="J75">
            <v>346</v>
          </cell>
          <cell r="K75">
            <v>341.2</v>
          </cell>
        </row>
        <row r="76">
          <cell r="A76">
            <v>74</v>
          </cell>
          <cell r="B76">
            <v>192.2</v>
          </cell>
          <cell r="C76">
            <v>211.8</v>
          </cell>
          <cell r="D76">
            <v>241.6</v>
          </cell>
          <cell r="E76">
            <v>279.2</v>
          </cell>
          <cell r="F76">
            <v>313.39999999999998</v>
          </cell>
          <cell r="G76">
            <v>328.35</v>
          </cell>
          <cell r="H76">
            <v>326</v>
          </cell>
          <cell r="I76">
            <v>335.9</v>
          </cell>
          <cell r="J76">
            <v>349.3</v>
          </cell>
          <cell r="K76">
            <v>344.7</v>
          </cell>
        </row>
        <row r="77">
          <cell r="A77">
            <v>75</v>
          </cell>
          <cell r="B77">
            <v>193.8</v>
          </cell>
          <cell r="C77">
            <v>213.6</v>
          </cell>
          <cell r="D77">
            <v>244</v>
          </cell>
          <cell r="E77">
            <v>282</v>
          </cell>
          <cell r="F77">
            <v>316.5</v>
          </cell>
          <cell r="G77">
            <v>331.6</v>
          </cell>
          <cell r="H77">
            <v>329</v>
          </cell>
          <cell r="I77">
            <v>339</v>
          </cell>
          <cell r="J77">
            <v>352.6</v>
          </cell>
          <cell r="K77">
            <v>348.2</v>
          </cell>
        </row>
        <row r="78">
          <cell r="A78">
            <v>76</v>
          </cell>
          <cell r="B78">
            <v>195.4</v>
          </cell>
          <cell r="C78">
            <v>215.4</v>
          </cell>
          <cell r="D78">
            <v>246.4</v>
          </cell>
          <cell r="E78">
            <v>284.8</v>
          </cell>
          <cell r="F78">
            <v>319.60000000000002</v>
          </cell>
          <cell r="G78">
            <v>334.85</v>
          </cell>
          <cell r="H78">
            <v>332</v>
          </cell>
          <cell r="I78">
            <v>342.1</v>
          </cell>
          <cell r="J78">
            <v>355.9</v>
          </cell>
          <cell r="K78">
            <v>351.7</v>
          </cell>
        </row>
        <row r="79">
          <cell r="A79">
            <v>77</v>
          </cell>
          <cell r="B79">
            <v>197</v>
          </cell>
          <cell r="C79">
            <v>217.2</v>
          </cell>
          <cell r="D79">
            <v>248.8</v>
          </cell>
          <cell r="E79">
            <v>287.60000000000002</v>
          </cell>
          <cell r="F79">
            <v>322.7</v>
          </cell>
          <cell r="G79">
            <v>338.1</v>
          </cell>
          <cell r="H79">
            <v>335</v>
          </cell>
          <cell r="I79">
            <v>345.2</v>
          </cell>
          <cell r="J79">
            <v>359.2</v>
          </cell>
          <cell r="K79">
            <v>355.2</v>
          </cell>
        </row>
        <row r="80">
          <cell r="A80">
            <v>78</v>
          </cell>
          <cell r="B80">
            <v>198.6</v>
          </cell>
          <cell r="C80">
            <v>219</v>
          </cell>
          <cell r="D80">
            <v>251.2</v>
          </cell>
          <cell r="E80">
            <v>290.39999999999998</v>
          </cell>
          <cell r="F80">
            <v>325.8</v>
          </cell>
          <cell r="G80">
            <v>341.35</v>
          </cell>
          <cell r="H80">
            <v>338</v>
          </cell>
          <cell r="I80">
            <v>348.3</v>
          </cell>
          <cell r="J80">
            <v>362.5</v>
          </cell>
          <cell r="K80">
            <v>358.7</v>
          </cell>
        </row>
        <row r="81">
          <cell r="A81">
            <v>79</v>
          </cell>
          <cell r="B81">
            <v>200.2</v>
          </cell>
          <cell r="C81">
            <v>220.8</v>
          </cell>
          <cell r="D81">
            <v>253.6</v>
          </cell>
          <cell r="E81">
            <v>293.2</v>
          </cell>
          <cell r="F81">
            <v>328.9</v>
          </cell>
          <cell r="G81">
            <v>344.6</v>
          </cell>
          <cell r="H81">
            <v>341</v>
          </cell>
          <cell r="I81">
            <v>351.4</v>
          </cell>
          <cell r="J81">
            <v>365.8</v>
          </cell>
          <cell r="K81">
            <v>362.2</v>
          </cell>
        </row>
        <row r="82">
          <cell r="A82">
            <v>80</v>
          </cell>
          <cell r="B82">
            <v>201.8</v>
          </cell>
          <cell r="C82">
            <v>222.6</v>
          </cell>
          <cell r="D82">
            <v>256</v>
          </cell>
          <cell r="E82">
            <v>296</v>
          </cell>
          <cell r="F82">
            <v>332</v>
          </cell>
          <cell r="G82">
            <v>347.85</v>
          </cell>
          <cell r="H82">
            <v>344</v>
          </cell>
          <cell r="I82">
            <v>354.5</v>
          </cell>
          <cell r="J82">
            <v>369.1</v>
          </cell>
          <cell r="K82">
            <v>365.7</v>
          </cell>
        </row>
        <row r="83">
          <cell r="A83">
            <v>81</v>
          </cell>
          <cell r="B83">
            <v>203.4</v>
          </cell>
          <cell r="C83">
            <v>224.4</v>
          </cell>
          <cell r="D83">
            <v>258.39999999999998</v>
          </cell>
          <cell r="E83">
            <v>298.8</v>
          </cell>
          <cell r="F83">
            <v>335.1</v>
          </cell>
          <cell r="G83">
            <v>351.1</v>
          </cell>
          <cell r="H83">
            <v>346.9</v>
          </cell>
          <cell r="I83">
            <v>357.5</v>
          </cell>
          <cell r="J83">
            <v>372.3</v>
          </cell>
          <cell r="K83">
            <v>369.2</v>
          </cell>
        </row>
        <row r="84">
          <cell r="A84">
            <v>82</v>
          </cell>
          <cell r="B84">
            <v>205</v>
          </cell>
          <cell r="C84">
            <v>226.2</v>
          </cell>
          <cell r="D84">
            <v>260.8</v>
          </cell>
          <cell r="E84">
            <v>301.60000000000002</v>
          </cell>
          <cell r="F84">
            <v>338.2</v>
          </cell>
          <cell r="G84">
            <v>354.35</v>
          </cell>
          <cell r="H84">
            <v>349.8</v>
          </cell>
          <cell r="I84">
            <v>360.5</v>
          </cell>
          <cell r="J84">
            <v>375.5</v>
          </cell>
          <cell r="K84">
            <v>372.7</v>
          </cell>
        </row>
        <row r="85">
          <cell r="A85">
            <v>83</v>
          </cell>
          <cell r="B85">
            <v>206.6</v>
          </cell>
          <cell r="C85">
            <v>228</v>
          </cell>
          <cell r="D85">
            <v>263.2</v>
          </cell>
          <cell r="E85">
            <v>304.39999999999998</v>
          </cell>
          <cell r="F85">
            <v>341.3</v>
          </cell>
          <cell r="G85">
            <v>357.6</v>
          </cell>
          <cell r="H85">
            <v>352.7</v>
          </cell>
          <cell r="I85">
            <v>363.5</v>
          </cell>
          <cell r="J85">
            <v>378.7</v>
          </cell>
          <cell r="K85">
            <v>376.2</v>
          </cell>
        </row>
        <row r="86">
          <cell r="A86">
            <v>84</v>
          </cell>
          <cell r="B86">
            <v>208.2</v>
          </cell>
          <cell r="C86">
            <v>229.8</v>
          </cell>
          <cell r="D86">
            <v>265.60000000000002</v>
          </cell>
          <cell r="E86">
            <v>307.2</v>
          </cell>
          <cell r="F86">
            <v>344.4</v>
          </cell>
          <cell r="G86">
            <v>360.85</v>
          </cell>
          <cell r="H86">
            <v>355.6</v>
          </cell>
          <cell r="I86">
            <v>366.5</v>
          </cell>
          <cell r="J86">
            <v>381.9</v>
          </cell>
          <cell r="K86">
            <v>379.7</v>
          </cell>
        </row>
        <row r="87">
          <cell r="A87">
            <v>85</v>
          </cell>
          <cell r="B87">
            <v>209.8</v>
          </cell>
          <cell r="C87">
            <v>231.6</v>
          </cell>
          <cell r="D87">
            <v>268</v>
          </cell>
          <cell r="E87">
            <v>310</v>
          </cell>
          <cell r="F87">
            <v>347.5</v>
          </cell>
          <cell r="G87">
            <v>364.1</v>
          </cell>
          <cell r="H87">
            <v>358.5</v>
          </cell>
          <cell r="I87">
            <v>369.5</v>
          </cell>
          <cell r="J87">
            <v>385.1</v>
          </cell>
          <cell r="K87">
            <v>383</v>
          </cell>
        </row>
        <row r="88">
          <cell r="A88">
            <v>86</v>
          </cell>
          <cell r="B88">
            <v>211.4</v>
          </cell>
          <cell r="C88">
            <v>233.4</v>
          </cell>
          <cell r="D88">
            <v>270.39999999999998</v>
          </cell>
          <cell r="E88">
            <v>312.8</v>
          </cell>
          <cell r="F88">
            <v>350.6</v>
          </cell>
          <cell r="G88">
            <v>367.35</v>
          </cell>
          <cell r="H88">
            <v>361.4</v>
          </cell>
          <cell r="I88">
            <v>372.5</v>
          </cell>
          <cell r="J88">
            <v>388.3</v>
          </cell>
          <cell r="K88">
            <v>386.3</v>
          </cell>
        </row>
        <row r="89">
          <cell r="A89">
            <v>87</v>
          </cell>
          <cell r="B89">
            <v>213</v>
          </cell>
          <cell r="C89">
            <v>235.2</v>
          </cell>
          <cell r="D89">
            <v>272.8</v>
          </cell>
          <cell r="E89">
            <v>315.60000000000002</v>
          </cell>
          <cell r="F89">
            <v>353.7</v>
          </cell>
          <cell r="G89">
            <v>370.6</v>
          </cell>
          <cell r="H89">
            <v>364.3</v>
          </cell>
          <cell r="I89">
            <v>375.5</v>
          </cell>
          <cell r="J89">
            <v>391.5</v>
          </cell>
          <cell r="K89">
            <v>389.6</v>
          </cell>
        </row>
        <row r="90">
          <cell r="A90">
            <v>88</v>
          </cell>
          <cell r="B90">
            <v>214.6</v>
          </cell>
          <cell r="C90">
            <v>237</v>
          </cell>
          <cell r="D90">
            <v>275.2</v>
          </cell>
          <cell r="E90">
            <v>318.39999999999998</v>
          </cell>
          <cell r="F90">
            <v>356.8</v>
          </cell>
          <cell r="G90">
            <v>373.85</v>
          </cell>
          <cell r="H90">
            <v>367.2</v>
          </cell>
          <cell r="I90">
            <v>378.5</v>
          </cell>
          <cell r="J90">
            <v>394.7</v>
          </cell>
          <cell r="K90">
            <v>392.9</v>
          </cell>
        </row>
        <row r="91">
          <cell r="A91">
            <v>89</v>
          </cell>
          <cell r="B91">
            <v>216.2</v>
          </cell>
          <cell r="C91">
            <v>238.8</v>
          </cell>
          <cell r="D91">
            <v>277.60000000000002</v>
          </cell>
          <cell r="E91">
            <v>321.2</v>
          </cell>
          <cell r="F91">
            <v>359.9</v>
          </cell>
          <cell r="G91">
            <v>377.1</v>
          </cell>
          <cell r="H91">
            <v>370.1</v>
          </cell>
          <cell r="I91">
            <v>381.5</v>
          </cell>
          <cell r="J91">
            <v>397.9</v>
          </cell>
          <cell r="K91">
            <v>396.2</v>
          </cell>
        </row>
        <row r="92">
          <cell r="A92">
            <v>90</v>
          </cell>
          <cell r="B92">
            <v>217.8</v>
          </cell>
          <cell r="C92">
            <v>240.6</v>
          </cell>
          <cell r="D92">
            <v>280</v>
          </cell>
          <cell r="E92">
            <v>324</v>
          </cell>
          <cell r="F92">
            <v>363</v>
          </cell>
          <cell r="G92">
            <v>380.35</v>
          </cell>
          <cell r="H92">
            <v>373</v>
          </cell>
          <cell r="I92">
            <v>384.5</v>
          </cell>
          <cell r="J92">
            <v>401.1</v>
          </cell>
          <cell r="K92">
            <v>399.5</v>
          </cell>
        </row>
        <row r="93">
          <cell r="A93">
            <v>91</v>
          </cell>
          <cell r="B93">
            <v>219.4</v>
          </cell>
          <cell r="C93">
            <v>242.4</v>
          </cell>
          <cell r="D93">
            <v>282.39999999999998</v>
          </cell>
          <cell r="E93">
            <v>326.8</v>
          </cell>
          <cell r="F93">
            <v>366.1</v>
          </cell>
          <cell r="G93">
            <v>383.6</v>
          </cell>
          <cell r="H93">
            <v>375.9</v>
          </cell>
          <cell r="I93">
            <v>387.5</v>
          </cell>
          <cell r="J93">
            <v>404.3</v>
          </cell>
          <cell r="K93">
            <v>402.8</v>
          </cell>
        </row>
        <row r="94">
          <cell r="A94">
            <v>92</v>
          </cell>
          <cell r="B94">
            <v>221</v>
          </cell>
          <cell r="C94">
            <v>244.2</v>
          </cell>
          <cell r="D94">
            <v>284.8</v>
          </cell>
          <cell r="E94">
            <v>329.6</v>
          </cell>
          <cell r="F94">
            <v>369.2</v>
          </cell>
          <cell r="G94">
            <v>386.85</v>
          </cell>
          <cell r="H94">
            <v>378.8</v>
          </cell>
          <cell r="I94">
            <v>390.5</v>
          </cell>
          <cell r="J94">
            <v>407.5</v>
          </cell>
          <cell r="K94">
            <v>406.1</v>
          </cell>
        </row>
        <row r="95">
          <cell r="A95">
            <v>93</v>
          </cell>
          <cell r="B95">
            <v>222.6</v>
          </cell>
          <cell r="C95">
            <v>246</v>
          </cell>
          <cell r="D95">
            <v>287.2</v>
          </cell>
          <cell r="E95">
            <v>332.4</v>
          </cell>
          <cell r="F95">
            <v>372.3</v>
          </cell>
          <cell r="G95">
            <v>390.1</v>
          </cell>
          <cell r="H95">
            <v>381.7</v>
          </cell>
          <cell r="I95">
            <v>393.5</v>
          </cell>
          <cell r="J95">
            <v>410.7</v>
          </cell>
          <cell r="K95">
            <v>409.4</v>
          </cell>
        </row>
        <row r="96">
          <cell r="A96">
            <v>94</v>
          </cell>
          <cell r="B96">
            <v>224.2</v>
          </cell>
          <cell r="C96">
            <v>247.8</v>
          </cell>
          <cell r="D96">
            <v>289.60000000000002</v>
          </cell>
          <cell r="E96">
            <v>335.2</v>
          </cell>
          <cell r="F96">
            <v>375.4</v>
          </cell>
          <cell r="G96">
            <v>393.35</v>
          </cell>
          <cell r="H96">
            <v>384.6</v>
          </cell>
          <cell r="I96">
            <v>396.5</v>
          </cell>
          <cell r="J96">
            <v>413.9</v>
          </cell>
          <cell r="K96">
            <v>412.7</v>
          </cell>
        </row>
        <row r="97">
          <cell r="A97">
            <v>95</v>
          </cell>
          <cell r="B97">
            <v>225.8</v>
          </cell>
          <cell r="C97">
            <v>249.6</v>
          </cell>
          <cell r="D97">
            <v>292</v>
          </cell>
          <cell r="E97">
            <v>338</v>
          </cell>
          <cell r="F97">
            <v>378.5</v>
          </cell>
          <cell r="G97">
            <v>396.6</v>
          </cell>
          <cell r="H97">
            <v>387.5</v>
          </cell>
          <cell r="I97">
            <v>399.5</v>
          </cell>
          <cell r="J97">
            <v>417.1</v>
          </cell>
          <cell r="K97">
            <v>416</v>
          </cell>
        </row>
        <row r="98">
          <cell r="A98">
            <v>96</v>
          </cell>
          <cell r="B98">
            <v>227.4</v>
          </cell>
          <cell r="C98">
            <v>251.4</v>
          </cell>
          <cell r="D98">
            <v>294.39999999999998</v>
          </cell>
          <cell r="E98">
            <v>340.8</v>
          </cell>
          <cell r="F98">
            <v>381.6</v>
          </cell>
          <cell r="G98">
            <v>399.85</v>
          </cell>
          <cell r="H98">
            <v>390.4</v>
          </cell>
          <cell r="I98">
            <v>402.5</v>
          </cell>
          <cell r="J98">
            <v>420.3</v>
          </cell>
          <cell r="K98">
            <v>419.3</v>
          </cell>
        </row>
        <row r="99">
          <cell r="A99">
            <v>97</v>
          </cell>
          <cell r="B99">
            <v>229</v>
          </cell>
          <cell r="C99">
            <v>253.2</v>
          </cell>
          <cell r="D99">
            <v>296.8</v>
          </cell>
          <cell r="E99">
            <v>343.6</v>
          </cell>
          <cell r="F99">
            <v>384.7</v>
          </cell>
          <cell r="G99">
            <v>403.1</v>
          </cell>
          <cell r="H99">
            <v>393.3</v>
          </cell>
          <cell r="I99">
            <v>405.5</v>
          </cell>
          <cell r="J99">
            <v>423.5</v>
          </cell>
          <cell r="K99">
            <v>422.6</v>
          </cell>
        </row>
        <row r="100">
          <cell r="A100">
            <v>98</v>
          </cell>
          <cell r="B100">
            <v>230.6</v>
          </cell>
          <cell r="C100">
            <v>255</v>
          </cell>
          <cell r="D100">
            <v>299.2</v>
          </cell>
          <cell r="E100">
            <v>346.4</v>
          </cell>
          <cell r="F100">
            <v>387.8</v>
          </cell>
          <cell r="G100">
            <v>406.35</v>
          </cell>
          <cell r="H100">
            <v>396.2</v>
          </cell>
          <cell r="I100">
            <v>408.5</v>
          </cell>
          <cell r="J100">
            <v>426.7</v>
          </cell>
          <cell r="K100">
            <v>425.9</v>
          </cell>
        </row>
        <row r="101">
          <cell r="A101">
            <v>99</v>
          </cell>
          <cell r="B101">
            <v>0</v>
          </cell>
          <cell r="C101">
            <v>0</v>
          </cell>
          <cell r="D101">
            <v>0</v>
          </cell>
          <cell r="E101">
            <v>0</v>
          </cell>
          <cell r="F101">
            <v>0</v>
          </cell>
          <cell r="G101">
            <v>0</v>
          </cell>
          <cell r="H101">
            <v>0</v>
          </cell>
          <cell r="I101">
            <v>0</v>
          </cell>
          <cell r="J101">
            <v>364.1</v>
          </cell>
          <cell r="K101">
            <v>429.2</v>
          </cell>
        </row>
        <row r="102">
          <cell r="A102">
            <v>100</v>
          </cell>
          <cell r="B102">
            <v>0</v>
          </cell>
          <cell r="C102">
            <v>0</v>
          </cell>
          <cell r="D102">
            <v>0</v>
          </cell>
          <cell r="E102">
            <v>0</v>
          </cell>
          <cell r="F102">
            <v>0</v>
          </cell>
          <cell r="G102">
            <v>0</v>
          </cell>
          <cell r="H102">
            <v>0</v>
          </cell>
          <cell r="I102">
            <v>0</v>
          </cell>
          <cell r="J102">
            <v>366.9</v>
          </cell>
          <cell r="K102">
            <v>432.5</v>
          </cell>
        </row>
        <row r="103">
          <cell r="A103">
            <v>101</v>
          </cell>
          <cell r="B103">
            <v>0</v>
          </cell>
          <cell r="C103">
            <v>0</v>
          </cell>
          <cell r="D103">
            <v>0</v>
          </cell>
          <cell r="E103">
            <v>0</v>
          </cell>
          <cell r="F103">
            <v>0</v>
          </cell>
          <cell r="G103">
            <v>0</v>
          </cell>
          <cell r="H103">
            <v>0</v>
          </cell>
          <cell r="I103">
            <v>0</v>
          </cell>
          <cell r="J103">
            <v>369.7</v>
          </cell>
          <cell r="K103">
            <v>435.8</v>
          </cell>
        </row>
        <row r="104">
          <cell r="A104">
            <v>102</v>
          </cell>
          <cell r="B104">
            <v>0</v>
          </cell>
          <cell r="C104">
            <v>0</v>
          </cell>
          <cell r="D104">
            <v>0</v>
          </cell>
          <cell r="E104">
            <v>0</v>
          </cell>
          <cell r="F104">
            <v>0</v>
          </cell>
          <cell r="G104">
            <v>0</v>
          </cell>
          <cell r="H104">
            <v>0</v>
          </cell>
          <cell r="I104">
            <v>0</v>
          </cell>
          <cell r="J104">
            <v>372.5</v>
          </cell>
          <cell r="K104">
            <v>439.1</v>
          </cell>
        </row>
        <row r="105">
          <cell r="A105">
            <v>103</v>
          </cell>
          <cell r="B105">
            <v>0</v>
          </cell>
          <cell r="C105">
            <v>0</v>
          </cell>
          <cell r="D105">
            <v>0</v>
          </cell>
          <cell r="E105">
            <v>0</v>
          </cell>
          <cell r="F105">
            <v>0</v>
          </cell>
          <cell r="G105">
            <v>0</v>
          </cell>
          <cell r="H105">
            <v>0</v>
          </cell>
          <cell r="I105">
            <v>0</v>
          </cell>
          <cell r="J105">
            <v>375.3</v>
          </cell>
          <cell r="K105">
            <v>442.4</v>
          </cell>
        </row>
        <row r="106">
          <cell r="A106">
            <v>104</v>
          </cell>
          <cell r="B106">
            <v>0</v>
          </cell>
          <cell r="C106">
            <v>0</v>
          </cell>
          <cell r="D106">
            <v>0</v>
          </cell>
          <cell r="E106">
            <v>0</v>
          </cell>
          <cell r="F106">
            <v>0</v>
          </cell>
          <cell r="G106">
            <v>0</v>
          </cell>
          <cell r="H106">
            <v>0</v>
          </cell>
          <cell r="I106">
            <v>0</v>
          </cell>
          <cell r="J106">
            <v>378.1</v>
          </cell>
          <cell r="K106">
            <v>445.7</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7" refreshError="1">
        <row r="1">
          <cell r="A1" t="str">
            <v>Sand</v>
          </cell>
          <cell r="B1" t="str">
            <v>1997-1998</v>
          </cell>
          <cell r="C1" t="str">
            <v>1998-1999</v>
          </cell>
          <cell r="D1" t="str">
            <v>1999-2000</v>
          </cell>
          <cell r="E1" t="str">
            <v>2000-2001</v>
          </cell>
          <cell r="F1" t="str">
            <v>2001-2002</v>
          </cell>
          <cell r="G1" t="str">
            <v>2002-2003</v>
          </cell>
          <cell r="H1" t="str">
            <v>2003-2004</v>
          </cell>
          <cell r="I1" t="str">
            <v>2004-2005</v>
          </cell>
          <cell r="J1" t="str">
            <v>2005-2006</v>
          </cell>
          <cell r="K1" t="str">
            <v>2006-2007</v>
          </cell>
          <cell r="L1" t="str">
            <v>2007-2008</v>
          </cell>
          <cell r="M1" t="str">
            <v>2008-2009</v>
          </cell>
          <cell r="N1" t="str">
            <v>2009-2010</v>
          </cell>
        </row>
        <row r="2">
          <cell r="A2">
            <v>0.1</v>
          </cell>
          <cell r="B2">
            <v>11.7</v>
          </cell>
          <cell r="C2">
            <v>12.9</v>
          </cell>
          <cell r="D2">
            <v>14</v>
          </cell>
          <cell r="E2">
            <v>16</v>
          </cell>
          <cell r="F2">
            <v>18</v>
          </cell>
          <cell r="G2">
            <v>18.899999999999999</v>
          </cell>
          <cell r="H2">
            <v>33.299999999999997</v>
          </cell>
          <cell r="I2">
            <v>32.5</v>
          </cell>
          <cell r="J2">
            <v>37</v>
          </cell>
          <cell r="K2">
            <v>91.6</v>
          </cell>
        </row>
        <row r="3">
          <cell r="A3">
            <v>0.2</v>
          </cell>
          <cell r="B3">
            <v>17.8</v>
          </cell>
          <cell r="C3">
            <v>19.600000000000001</v>
          </cell>
          <cell r="D3">
            <v>21.6</v>
          </cell>
          <cell r="E3">
            <v>25</v>
          </cell>
          <cell r="F3">
            <v>28</v>
          </cell>
          <cell r="G3">
            <v>29.4</v>
          </cell>
          <cell r="H3">
            <v>33.299999999999997</v>
          </cell>
          <cell r="I3">
            <v>32.5</v>
          </cell>
          <cell r="J3">
            <v>37</v>
          </cell>
          <cell r="K3">
            <v>95.4</v>
          </cell>
          <cell r="L3">
            <v>0</v>
          </cell>
        </row>
        <row r="4">
          <cell r="A4">
            <v>0.3</v>
          </cell>
          <cell r="B4">
            <v>24.2</v>
          </cell>
          <cell r="C4">
            <v>26.6</v>
          </cell>
          <cell r="D4">
            <v>29</v>
          </cell>
          <cell r="E4">
            <v>33</v>
          </cell>
          <cell r="F4">
            <v>37</v>
          </cell>
          <cell r="G4">
            <v>38.85</v>
          </cell>
          <cell r="H4">
            <v>55.7</v>
          </cell>
          <cell r="I4">
            <v>54.6</v>
          </cell>
          <cell r="J4">
            <v>54.6</v>
          </cell>
          <cell r="K4">
            <v>97.8</v>
          </cell>
          <cell r="L4">
            <v>0</v>
          </cell>
        </row>
        <row r="5">
          <cell r="A5">
            <v>0.4</v>
          </cell>
          <cell r="B5">
            <v>32.5</v>
          </cell>
          <cell r="C5">
            <v>35.799999999999997</v>
          </cell>
          <cell r="D5">
            <v>39</v>
          </cell>
          <cell r="E5">
            <v>45</v>
          </cell>
          <cell r="F5">
            <v>50</v>
          </cell>
          <cell r="G5">
            <v>52.5</v>
          </cell>
          <cell r="H5">
            <v>55.7</v>
          </cell>
          <cell r="I5">
            <v>54.6</v>
          </cell>
          <cell r="J5">
            <v>54.6</v>
          </cell>
          <cell r="K5">
            <v>102.7</v>
          </cell>
          <cell r="L5">
            <v>0</v>
          </cell>
        </row>
        <row r="6">
          <cell r="A6">
            <v>0.5</v>
          </cell>
          <cell r="B6">
            <v>40.799999999999997</v>
          </cell>
          <cell r="C6">
            <v>44.9</v>
          </cell>
          <cell r="D6">
            <v>49</v>
          </cell>
          <cell r="E6">
            <v>56</v>
          </cell>
          <cell r="F6">
            <v>63</v>
          </cell>
          <cell r="G6">
            <v>66.150000000000006</v>
          </cell>
          <cell r="H6">
            <v>55.7</v>
          </cell>
          <cell r="I6">
            <v>54.6</v>
          </cell>
          <cell r="J6">
            <v>54.6</v>
          </cell>
          <cell r="K6">
            <v>106.8</v>
          </cell>
          <cell r="L6">
            <v>0</v>
          </cell>
        </row>
        <row r="7">
          <cell r="A7">
            <v>1</v>
          </cell>
          <cell r="B7">
            <v>41.6</v>
          </cell>
          <cell r="C7">
            <v>45.8</v>
          </cell>
          <cell r="D7">
            <v>50</v>
          </cell>
          <cell r="E7">
            <v>58</v>
          </cell>
          <cell r="F7">
            <v>65</v>
          </cell>
          <cell r="G7">
            <v>68.25</v>
          </cell>
          <cell r="H7">
            <v>70.8</v>
          </cell>
          <cell r="I7">
            <v>69.5</v>
          </cell>
          <cell r="J7">
            <v>71.599999999999994</v>
          </cell>
          <cell r="K7">
            <v>78.8</v>
          </cell>
          <cell r="L7">
            <v>0</v>
          </cell>
        </row>
        <row r="8">
          <cell r="A8">
            <v>2</v>
          </cell>
          <cell r="B8">
            <v>43.8</v>
          </cell>
          <cell r="C8">
            <v>48.2</v>
          </cell>
          <cell r="D8">
            <v>53</v>
          </cell>
          <cell r="E8">
            <v>61</v>
          </cell>
          <cell r="F8">
            <v>68</v>
          </cell>
          <cell r="G8">
            <v>71.400000000000006</v>
          </cell>
          <cell r="H8">
            <v>74</v>
          </cell>
          <cell r="I8">
            <v>72.8</v>
          </cell>
          <cell r="J8">
            <v>75</v>
          </cell>
          <cell r="K8">
            <v>82.5</v>
          </cell>
          <cell r="L8">
            <v>0</v>
          </cell>
        </row>
        <row r="9">
          <cell r="A9">
            <v>3</v>
          </cell>
          <cell r="B9">
            <v>46</v>
          </cell>
          <cell r="C9">
            <v>50.6</v>
          </cell>
          <cell r="D9">
            <v>55.7</v>
          </cell>
          <cell r="E9">
            <v>64</v>
          </cell>
          <cell r="F9">
            <v>72</v>
          </cell>
          <cell r="G9">
            <v>75.599999999999994</v>
          </cell>
          <cell r="H9">
            <v>78.3</v>
          </cell>
          <cell r="I9">
            <v>77.099999999999994</v>
          </cell>
          <cell r="J9">
            <v>79.400000000000006</v>
          </cell>
          <cell r="K9">
            <v>87.3</v>
          </cell>
          <cell r="L9">
            <v>0</v>
          </cell>
        </row>
        <row r="10">
          <cell r="A10">
            <v>4</v>
          </cell>
          <cell r="B10">
            <v>48.2</v>
          </cell>
          <cell r="C10">
            <v>53</v>
          </cell>
          <cell r="D10">
            <v>58</v>
          </cell>
          <cell r="E10">
            <v>67</v>
          </cell>
          <cell r="F10">
            <v>75</v>
          </cell>
          <cell r="G10">
            <v>78.75</v>
          </cell>
          <cell r="H10">
            <v>81.7</v>
          </cell>
          <cell r="I10">
            <v>80.5</v>
          </cell>
          <cell r="J10">
            <v>82.9</v>
          </cell>
          <cell r="K10">
            <v>91.2</v>
          </cell>
          <cell r="L10">
            <v>0</v>
          </cell>
        </row>
        <row r="11">
          <cell r="A11">
            <v>5</v>
          </cell>
          <cell r="B11">
            <v>50.4</v>
          </cell>
          <cell r="C11">
            <v>55.4</v>
          </cell>
          <cell r="D11">
            <v>60.9</v>
          </cell>
          <cell r="E11">
            <v>70</v>
          </cell>
          <cell r="F11">
            <v>78</v>
          </cell>
          <cell r="G11">
            <v>81.900000000000006</v>
          </cell>
          <cell r="H11">
            <v>84.9</v>
          </cell>
          <cell r="I11">
            <v>83.9</v>
          </cell>
          <cell r="J11">
            <v>86.4</v>
          </cell>
          <cell r="K11">
            <v>95</v>
          </cell>
          <cell r="L11">
            <v>0</v>
          </cell>
        </row>
        <row r="12">
          <cell r="A12">
            <v>6</v>
          </cell>
          <cell r="B12">
            <v>52.4</v>
          </cell>
          <cell r="C12">
            <v>57.6</v>
          </cell>
          <cell r="D12">
            <v>63</v>
          </cell>
          <cell r="E12">
            <v>72</v>
          </cell>
          <cell r="F12">
            <v>81</v>
          </cell>
          <cell r="G12">
            <v>85.05</v>
          </cell>
          <cell r="H12">
            <v>88</v>
          </cell>
          <cell r="I12">
            <v>87.1</v>
          </cell>
          <cell r="J12">
            <v>89.7</v>
          </cell>
          <cell r="K12">
            <v>103.2</v>
          </cell>
          <cell r="L12">
            <v>0</v>
          </cell>
        </row>
        <row r="13">
          <cell r="A13">
            <v>7</v>
          </cell>
          <cell r="B13">
            <v>54.6</v>
          </cell>
          <cell r="C13">
            <v>60.1</v>
          </cell>
          <cell r="D13">
            <v>66</v>
          </cell>
          <cell r="E13">
            <v>76</v>
          </cell>
          <cell r="F13">
            <v>85</v>
          </cell>
          <cell r="G13">
            <v>89.25</v>
          </cell>
          <cell r="H13">
            <v>92.6</v>
          </cell>
          <cell r="I13">
            <v>91.5</v>
          </cell>
          <cell r="J13">
            <v>94.2</v>
          </cell>
          <cell r="K13">
            <v>108.3</v>
          </cell>
          <cell r="L13">
            <v>0</v>
          </cell>
        </row>
        <row r="14">
          <cell r="A14">
            <v>8</v>
          </cell>
          <cell r="B14">
            <v>56.8</v>
          </cell>
          <cell r="C14">
            <v>62.5</v>
          </cell>
          <cell r="D14">
            <v>68.8</v>
          </cell>
          <cell r="E14">
            <v>79</v>
          </cell>
          <cell r="F14">
            <v>88</v>
          </cell>
          <cell r="G14">
            <v>92.4</v>
          </cell>
          <cell r="H14">
            <v>95.8</v>
          </cell>
          <cell r="I14">
            <v>94.9</v>
          </cell>
          <cell r="J14">
            <v>97.7</v>
          </cell>
          <cell r="K14">
            <v>112.4</v>
          </cell>
          <cell r="L14">
            <v>0</v>
          </cell>
        </row>
        <row r="15">
          <cell r="A15">
            <v>9</v>
          </cell>
          <cell r="B15">
            <v>59</v>
          </cell>
          <cell r="C15">
            <v>64.900000000000006</v>
          </cell>
          <cell r="D15">
            <v>71</v>
          </cell>
          <cell r="E15">
            <v>82</v>
          </cell>
          <cell r="F15">
            <v>92</v>
          </cell>
          <cell r="G15">
            <v>96.6</v>
          </cell>
          <cell r="H15">
            <v>100.1</v>
          </cell>
          <cell r="I15">
            <v>99.1</v>
          </cell>
          <cell r="J15">
            <v>102.1</v>
          </cell>
          <cell r="K15">
            <v>117.4</v>
          </cell>
          <cell r="L15">
            <v>0</v>
          </cell>
        </row>
        <row r="16">
          <cell r="A16">
            <v>10</v>
          </cell>
          <cell r="B16">
            <v>61.2</v>
          </cell>
          <cell r="C16">
            <v>68.400000000000006</v>
          </cell>
          <cell r="D16">
            <v>74</v>
          </cell>
          <cell r="E16">
            <v>85</v>
          </cell>
          <cell r="F16">
            <v>95</v>
          </cell>
          <cell r="G16">
            <v>99.75</v>
          </cell>
          <cell r="H16">
            <v>103.5</v>
          </cell>
          <cell r="I16">
            <v>102.6</v>
          </cell>
          <cell r="J16">
            <v>105.7</v>
          </cell>
          <cell r="K16">
            <v>121.6</v>
          </cell>
          <cell r="L16">
            <v>0</v>
          </cell>
        </row>
        <row r="17">
          <cell r="A17">
            <v>11</v>
          </cell>
          <cell r="B17">
            <v>63.6</v>
          </cell>
          <cell r="C17">
            <v>70</v>
          </cell>
          <cell r="D17">
            <v>77</v>
          </cell>
          <cell r="E17">
            <v>89</v>
          </cell>
          <cell r="F17">
            <v>100</v>
          </cell>
          <cell r="G17">
            <v>105</v>
          </cell>
          <cell r="H17">
            <v>108.8</v>
          </cell>
          <cell r="I17">
            <v>107.8</v>
          </cell>
          <cell r="J17">
            <v>111</v>
          </cell>
          <cell r="K17">
            <v>127.7</v>
          </cell>
          <cell r="L17">
            <v>0</v>
          </cell>
        </row>
        <row r="18">
          <cell r="A18">
            <v>12</v>
          </cell>
          <cell r="B18">
            <v>65.3</v>
          </cell>
          <cell r="C18">
            <v>71.8</v>
          </cell>
          <cell r="D18">
            <v>79</v>
          </cell>
          <cell r="E18">
            <v>91</v>
          </cell>
          <cell r="F18">
            <v>102</v>
          </cell>
          <cell r="G18">
            <v>107.1</v>
          </cell>
          <cell r="H18">
            <v>111</v>
          </cell>
          <cell r="I18">
            <v>110.2</v>
          </cell>
          <cell r="J18">
            <v>113.5</v>
          </cell>
          <cell r="K18">
            <v>130.5</v>
          </cell>
          <cell r="L18">
            <v>0</v>
          </cell>
        </row>
        <row r="19">
          <cell r="A19">
            <v>13</v>
          </cell>
          <cell r="B19">
            <v>67.8</v>
          </cell>
          <cell r="C19">
            <v>74.599999999999994</v>
          </cell>
          <cell r="D19">
            <v>82</v>
          </cell>
          <cell r="E19">
            <v>94</v>
          </cell>
          <cell r="F19">
            <v>105</v>
          </cell>
          <cell r="G19">
            <v>110.25</v>
          </cell>
          <cell r="H19">
            <v>114.3</v>
          </cell>
          <cell r="I19">
            <v>113.6</v>
          </cell>
          <cell r="J19">
            <v>117</v>
          </cell>
          <cell r="K19">
            <v>134.6</v>
          </cell>
          <cell r="L19">
            <v>0</v>
          </cell>
        </row>
        <row r="20">
          <cell r="A20">
            <v>14</v>
          </cell>
          <cell r="B20">
            <v>69.599999999999994</v>
          </cell>
          <cell r="C20">
            <v>76.599999999999994</v>
          </cell>
          <cell r="D20">
            <v>84</v>
          </cell>
          <cell r="E20">
            <v>97</v>
          </cell>
          <cell r="F20">
            <v>109</v>
          </cell>
          <cell r="G20">
            <v>114.45</v>
          </cell>
          <cell r="H20">
            <v>118.5</v>
          </cell>
          <cell r="I20">
            <v>117.7</v>
          </cell>
          <cell r="J20">
            <v>121.2</v>
          </cell>
          <cell r="K20">
            <v>139.4</v>
          </cell>
          <cell r="L20">
            <v>0</v>
          </cell>
        </row>
        <row r="21">
          <cell r="A21">
            <v>15</v>
          </cell>
          <cell r="B21">
            <v>72.099999999999994</v>
          </cell>
          <cell r="C21">
            <v>79.3</v>
          </cell>
          <cell r="D21">
            <v>87</v>
          </cell>
          <cell r="E21">
            <v>100</v>
          </cell>
          <cell r="F21">
            <v>112</v>
          </cell>
          <cell r="G21">
            <v>117.6</v>
          </cell>
          <cell r="H21">
            <v>122</v>
          </cell>
          <cell r="I21">
            <v>121.3</v>
          </cell>
          <cell r="J21">
            <v>124.9</v>
          </cell>
          <cell r="K21">
            <v>143.6</v>
          </cell>
          <cell r="L21">
            <v>0</v>
          </cell>
        </row>
        <row r="22">
          <cell r="A22">
            <v>16</v>
          </cell>
          <cell r="B22">
            <v>73.8</v>
          </cell>
          <cell r="C22">
            <v>81.2</v>
          </cell>
          <cell r="D22">
            <v>89</v>
          </cell>
          <cell r="E22">
            <v>102</v>
          </cell>
          <cell r="F22">
            <v>114</v>
          </cell>
          <cell r="G22">
            <v>119.7</v>
          </cell>
          <cell r="H22">
            <v>124.1</v>
          </cell>
          <cell r="I22">
            <v>123.6</v>
          </cell>
          <cell r="J22">
            <v>127.3</v>
          </cell>
          <cell r="K22">
            <v>146.4</v>
          </cell>
          <cell r="L22">
            <v>0</v>
          </cell>
        </row>
        <row r="23">
          <cell r="A23">
            <v>17</v>
          </cell>
          <cell r="B23">
            <v>76.2</v>
          </cell>
          <cell r="C23">
            <v>83.8</v>
          </cell>
          <cell r="D23">
            <v>92</v>
          </cell>
          <cell r="E23">
            <v>106</v>
          </cell>
          <cell r="F23">
            <v>119</v>
          </cell>
          <cell r="G23">
            <v>124.95</v>
          </cell>
          <cell r="H23">
            <v>129.5</v>
          </cell>
          <cell r="I23">
            <v>128.80000000000001</v>
          </cell>
          <cell r="J23">
            <v>132.69999999999999</v>
          </cell>
          <cell r="K23">
            <v>152.6</v>
          </cell>
        </row>
        <row r="24">
          <cell r="A24">
            <v>18</v>
          </cell>
          <cell r="B24">
            <v>78.7</v>
          </cell>
          <cell r="C24">
            <v>86.6</v>
          </cell>
          <cell r="D24">
            <v>95</v>
          </cell>
          <cell r="E24">
            <v>109</v>
          </cell>
          <cell r="F24">
            <v>122</v>
          </cell>
          <cell r="G24">
            <v>128.1</v>
          </cell>
          <cell r="H24">
            <v>132.9</v>
          </cell>
          <cell r="I24">
            <v>132.4</v>
          </cell>
          <cell r="J24">
            <v>136.4</v>
          </cell>
          <cell r="K24">
            <v>156.9</v>
          </cell>
        </row>
        <row r="25">
          <cell r="A25">
            <v>19</v>
          </cell>
          <cell r="B25">
            <v>80.5</v>
          </cell>
          <cell r="C25">
            <v>88.6</v>
          </cell>
          <cell r="D25">
            <v>97</v>
          </cell>
          <cell r="E25">
            <v>112</v>
          </cell>
          <cell r="F25">
            <v>125</v>
          </cell>
          <cell r="G25">
            <v>131.25</v>
          </cell>
          <cell r="H25">
            <v>136.1</v>
          </cell>
          <cell r="I25">
            <v>135.6</v>
          </cell>
          <cell r="J25">
            <v>139.69999999999999</v>
          </cell>
          <cell r="K25">
            <v>160.69999999999999</v>
          </cell>
        </row>
        <row r="26">
          <cell r="A26">
            <v>20</v>
          </cell>
          <cell r="B26">
            <v>82.9</v>
          </cell>
          <cell r="C26">
            <v>91.2</v>
          </cell>
          <cell r="D26">
            <v>100</v>
          </cell>
          <cell r="E26">
            <v>115</v>
          </cell>
          <cell r="F26">
            <v>129</v>
          </cell>
          <cell r="G26">
            <v>135.44999999999999</v>
          </cell>
          <cell r="H26">
            <v>140.4</v>
          </cell>
          <cell r="I26">
            <v>139.9</v>
          </cell>
          <cell r="J26">
            <v>144.1</v>
          </cell>
          <cell r="K26">
            <v>165.7</v>
          </cell>
        </row>
        <row r="27">
          <cell r="A27">
            <v>21</v>
          </cell>
          <cell r="B27">
            <v>84.7</v>
          </cell>
          <cell r="C27">
            <v>93.2</v>
          </cell>
          <cell r="D27">
            <v>102.2</v>
          </cell>
          <cell r="E27">
            <v>117.5</v>
          </cell>
          <cell r="F27">
            <v>131.80000000000001</v>
          </cell>
          <cell r="G27">
            <v>138.35</v>
          </cell>
          <cell r="H27">
            <v>143.4</v>
          </cell>
          <cell r="I27">
            <v>142.9</v>
          </cell>
          <cell r="J27">
            <v>147.19999999999999</v>
          </cell>
          <cell r="K27">
            <v>169.4</v>
          </cell>
        </row>
        <row r="28">
          <cell r="A28">
            <v>22</v>
          </cell>
          <cell r="B28">
            <v>86.5</v>
          </cell>
          <cell r="C28">
            <v>95.2</v>
          </cell>
          <cell r="D28">
            <v>104.4</v>
          </cell>
          <cell r="E28">
            <v>120</v>
          </cell>
          <cell r="F28">
            <v>134.6</v>
          </cell>
          <cell r="G28">
            <v>141.25</v>
          </cell>
          <cell r="H28">
            <v>146.4</v>
          </cell>
          <cell r="I28">
            <v>145.9</v>
          </cell>
          <cell r="J28">
            <v>150.30000000000001</v>
          </cell>
          <cell r="K28">
            <v>173.1</v>
          </cell>
        </row>
        <row r="29">
          <cell r="A29">
            <v>23</v>
          </cell>
          <cell r="B29">
            <v>88.3</v>
          </cell>
          <cell r="C29">
            <v>97.2</v>
          </cell>
          <cell r="D29">
            <v>106.6</v>
          </cell>
          <cell r="E29">
            <v>122.5</v>
          </cell>
          <cell r="F29">
            <v>137.4</v>
          </cell>
          <cell r="G29">
            <v>144.15</v>
          </cell>
          <cell r="H29">
            <v>149.4</v>
          </cell>
          <cell r="I29">
            <v>148.9</v>
          </cell>
          <cell r="J29">
            <v>153.4</v>
          </cell>
          <cell r="K29">
            <v>176.8</v>
          </cell>
        </row>
        <row r="30">
          <cell r="A30">
            <v>24</v>
          </cell>
          <cell r="B30">
            <v>90.1</v>
          </cell>
          <cell r="C30">
            <v>99.2</v>
          </cell>
          <cell r="D30">
            <v>108.8</v>
          </cell>
          <cell r="E30">
            <v>125</v>
          </cell>
          <cell r="F30">
            <v>140.19999999999999</v>
          </cell>
          <cell r="G30">
            <v>147.05000000000001</v>
          </cell>
          <cell r="H30">
            <v>152.4</v>
          </cell>
          <cell r="I30">
            <v>151.9</v>
          </cell>
          <cell r="J30">
            <v>156.5</v>
          </cell>
          <cell r="K30">
            <v>180.5</v>
          </cell>
        </row>
        <row r="31">
          <cell r="A31">
            <v>25</v>
          </cell>
          <cell r="B31">
            <v>91.9</v>
          </cell>
          <cell r="C31">
            <v>101.2</v>
          </cell>
          <cell r="D31">
            <v>111</v>
          </cell>
          <cell r="E31">
            <v>127.5</v>
          </cell>
          <cell r="F31">
            <v>143</v>
          </cell>
          <cell r="G31">
            <v>149.94999999999999</v>
          </cell>
          <cell r="H31">
            <v>155.4</v>
          </cell>
          <cell r="I31">
            <v>154.9</v>
          </cell>
          <cell r="J31">
            <v>159.6</v>
          </cell>
          <cell r="K31">
            <v>184.2</v>
          </cell>
        </row>
        <row r="32">
          <cell r="A32">
            <v>26</v>
          </cell>
          <cell r="B32">
            <v>93.7</v>
          </cell>
          <cell r="C32">
            <v>103.2</v>
          </cell>
          <cell r="D32">
            <v>113.2</v>
          </cell>
          <cell r="E32">
            <v>130</v>
          </cell>
          <cell r="F32">
            <v>145.80000000000001</v>
          </cell>
          <cell r="G32">
            <v>152.85</v>
          </cell>
          <cell r="H32">
            <v>158.4</v>
          </cell>
          <cell r="I32">
            <v>157.9</v>
          </cell>
          <cell r="J32">
            <v>162.69999999999999</v>
          </cell>
          <cell r="K32">
            <v>187.9</v>
          </cell>
        </row>
        <row r="33">
          <cell r="A33">
            <v>27</v>
          </cell>
          <cell r="B33">
            <v>95.5</v>
          </cell>
          <cell r="C33">
            <v>105.2</v>
          </cell>
          <cell r="D33">
            <v>115.4</v>
          </cell>
          <cell r="E33">
            <v>132.5</v>
          </cell>
          <cell r="F33">
            <v>148.6</v>
          </cell>
          <cell r="G33">
            <v>155.75</v>
          </cell>
          <cell r="H33">
            <v>161.4</v>
          </cell>
          <cell r="I33">
            <v>160.9</v>
          </cell>
          <cell r="J33">
            <v>165.8</v>
          </cell>
          <cell r="K33">
            <v>191.6</v>
          </cell>
        </row>
        <row r="34">
          <cell r="A34">
            <v>28</v>
          </cell>
          <cell r="B34">
            <v>97.3</v>
          </cell>
          <cell r="C34">
            <v>107.2</v>
          </cell>
          <cell r="D34">
            <v>117.6</v>
          </cell>
          <cell r="E34">
            <v>135</v>
          </cell>
          <cell r="F34">
            <v>151.4</v>
          </cell>
          <cell r="G34">
            <v>158.65</v>
          </cell>
          <cell r="H34">
            <v>164.4</v>
          </cell>
          <cell r="I34">
            <v>163.9</v>
          </cell>
          <cell r="J34">
            <v>168.9</v>
          </cell>
          <cell r="K34">
            <v>195.3</v>
          </cell>
        </row>
        <row r="35">
          <cell r="A35">
            <v>29</v>
          </cell>
          <cell r="B35">
            <v>99.1</v>
          </cell>
          <cell r="C35">
            <v>109.2</v>
          </cell>
          <cell r="D35">
            <v>119.8</v>
          </cell>
          <cell r="E35">
            <v>137.5</v>
          </cell>
          <cell r="F35">
            <v>154.19999999999999</v>
          </cell>
          <cell r="G35">
            <v>161.55000000000001</v>
          </cell>
          <cell r="H35">
            <v>167.4</v>
          </cell>
          <cell r="I35">
            <v>166.9</v>
          </cell>
          <cell r="J35">
            <v>172</v>
          </cell>
          <cell r="K35">
            <v>199</v>
          </cell>
        </row>
        <row r="36">
          <cell r="A36">
            <v>30</v>
          </cell>
          <cell r="B36">
            <v>100.9</v>
          </cell>
          <cell r="C36">
            <v>111.2</v>
          </cell>
          <cell r="D36">
            <v>122</v>
          </cell>
          <cell r="E36">
            <v>140</v>
          </cell>
          <cell r="F36">
            <v>157</v>
          </cell>
          <cell r="G36">
            <v>164.45</v>
          </cell>
          <cell r="H36">
            <v>170.4</v>
          </cell>
          <cell r="I36">
            <v>169.9</v>
          </cell>
          <cell r="J36">
            <v>175.1</v>
          </cell>
          <cell r="K36">
            <v>202.7</v>
          </cell>
        </row>
        <row r="37">
          <cell r="A37">
            <v>31</v>
          </cell>
          <cell r="B37">
            <v>102.7</v>
          </cell>
          <cell r="C37">
            <v>113.2</v>
          </cell>
          <cell r="D37">
            <v>124.2</v>
          </cell>
          <cell r="E37">
            <v>142.5</v>
          </cell>
          <cell r="F37">
            <v>159.80000000000001</v>
          </cell>
          <cell r="G37">
            <v>167.35</v>
          </cell>
          <cell r="H37">
            <v>173.3</v>
          </cell>
          <cell r="I37">
            <v>172.8</v>
          </cell>
          <cell r="J37">
            <v>178.1</v>
          </cell>
          <cell r="K37">
            <v>206.3</v>
          </cell>
        </row>
        <row r="38">
          <cell r="A38">
            <v>32</v>
          </cell>
          <cell r="B38">
            <v>104.5</v>
          </cell>
          <cell r="C38">
            <v>115.2</v>
          </cell>
          <cell r="D38">
            <v>126.4</v>
          </cell>
          <cell r="E38">
            <v>145</v>
          </cell>
          <cell r="F38">
            <v>162.6</v>
          </cell>
          <cell r="G38">
            <v>170.25</v>
          </cell>
          <cell r="H38">
            <v>176.2</v>
          </cell>
          <cell r="I38">
            <v>175.7</v>
          </cell>
          <cell r="J38">
            <v>181.1</v>
          </cell>
          <cell r="K38">
            <v>209.9</v>
          </cell>
        </row>
        <row r="39">
          <cell r="A39">
            <v>33</v>
          </cell>
          <cell r="B39">
            <v>106.3</v>
          </cell>
          <cell r="C39">
            <v>117.2</v>
          </cell>
          <cell r="D39">
            <v>128.6</v>
          </cell>
          <cell r="E39">
            <v>147.5</v>
          </cell>
          <cell r="F39">
            <v>165.4</v>
          </cell>
          <cell r="G39">
            <v>173.15</v>
          </cell>
          <cell r="H39">
            <v>179.1</v>
          </cell>
          <cell r="I39">
            <v>178.6</v>
          </cell>
          <cell r="J39">
            <v>184.1</v>
          </cell>
          <cell r="K39">
            <v>213.5</v>
          </cell>
        </row>
        <row r="40">
          <cell r="A40">
            <v>34</v>
          </cell>
          <cell r="B40">
            <v>108.1</v>
          </cell>
          <cell r="C40">
            <v>119.2</v>
          </cell>
          <cell r="D40">
            <v>130.80000000000001</v>
          </cell>
          <cell r="E40">
            <v>150</v>
          </cell>
          <cell r="F40">
            <v>168.2</v>
          </cell>
          <cell r="G40">
            <v>176.05</v>
          </cell>
          <cell r="H40">
            <v>182</v>
          </cell>
          <cell r="I40">
            <v>181.5</v>
          </cell>
          <cell r="J40">
            <v>187.1</v>
          </cell>
          <cell r="K40">
            <v>217.1</v>
          </cell>
        </row>
        <row r="41">
          <cell r="A41">
            <v>35</v>
          </cell>
          <cell r="B41">
            <v>109.9</v>
          </cell>
          <cell r="C41">
            <v>121.2</v>
          </cell>
          <cell r="D41">
            <v>133</v>
          </cell>
          <cell r="E41">
            <v>152.5</v>
          </cell>
          <cell r="F41">
            <v>171</v>
          </cell>
          <cell r="G41">
            <v>178.95</v>
          </cell>
          <cell r="H41">
            <v>184.9</v>
          </cell>
          <cell r="I41">
            <v>184.4</v>
          </cell>
          <cell r="J41">
            <v>190.1</v>
          </cell>
          <cell r="K41">
            <v>220.7</v>
          </cell>
        </row>
        <row r="42">
          <cell r="A42">
            <v>36</v>
          </cell>
          <cell r="B42">
            <v>111.7</v>
          </cell>
          <cell r="C42">
            <v>123.2</v>
          </cell>
          <cell r="D42">
            <v>135.19999999999999</v>
          </cell>
          <cell r="E42">
            <v>155</v>
          </cell>
          <cell r="F42">
            <v>173.8</v>
          </cell>
          <cell r="G42">
            <v>181.85</v>
          </cell>
          <cell r="H42">
            <v>187.8</v>
          </cell>
          <cell r="I42">
            <v>187.3</v>
          </cell>
          <cell r="J42">
            <v>193.1</v>
          </cell>
          <cell r="K42">
            <v>224.3</v>
          </cell>
        </row>
        <row r="43">
          <cell r="A43">
            <v>37</v>
          </cell>
          <cell r="B43">
            <v>113.5</v>
          </cell>
          <cell r="C43">
            <v>125.2</v>
          </cell>
          <cell r="D43">
            <v>137.4</v>
          </cell>
          <cell r="E43">
            <v>157.5</v>
          </cell>
          <cell r="F43">
            <v>176.6</v>
          </cell>
          <cell r="G43">
            <v>184.75</v>
          </cell>
          <cell r="H43">
            <v>190.7</v>
          </cell>
          <cell r="I43">
            <v>190.2</v>
          </cell>
          <cell r="J43">
            <v>196.1</v>
          </cell>
          <cell r="K43">
            <v>227.9</v>
          </cell>
        </row>
        <row r="44">
          <cell r="A44">
            <v>38</v>
          </cell>
          <cell r="B44">
            <v>115.3</v>
          </cell>
          <cell r="C44">
            <v>127.2</v>
          </cell>
          <cell r="D44">
            <v>139.6</v>
          </cell>
          <cell r="E44">
            <v>160</v>
          </cell>
          <cell r="F44">
            <v>179.4</v>
          </cell>
          <cell r="G44">
            <v>187.65</v>
          </cell>
          <cell r="H44">
            <v>193.6</v>
          </cell>
          <cell r="I44">
            <v>193.1</v>
          </cell>
          <cell r="J44">
            <v>199.1</v>
          </cell>
          <cell r="K44">
            <v>231.5</v>
          </cell>
        </row>
        <row r="45">
          <cell r="A45">
            <v>39</v>
          </cell>
          <cell r="B45">
            <v>117.1</v>
          </cell>
          <cell r="C45">
            <v>129.19999999999999</v>
          </cell>
          <cell r="D45">
            <v>141.80000000000001</v>
          </cell>
          <cell r="E45">
            <v>162.5</v>
          </cell>
          <cell r="F45">
            <v>182.2</v>
          </cell>
          <cell r="G45">
            <v>190.55</v>
          </cell>
          <cell r="H45">
            <v>196.5</v>
          </cell>
          <cell r="I45">
            <v>196</v>
          </cell>
          <cell r="J45">
            <v>202.1</v>
          </cell>
          <cell r="K45">
            <v>235.1</v>
          </cell>
        </row>
        <row r="46">
          <cell r="A46">
            <v>40</v>
          </cell>
          <cell r="B46">
            <v>118.9</v>
          </cell>
          <cell r="C46">
            <v>131.19999999999999</v>
          </cell>
          <cell r="D46">
            <v>144</v>
          </cell>
          <cell r="E46">
            <v>165</v>
          </cell>
          <cell r="F46">
            <v>185</v>
          </cell>
          <cell r="G46">
            <v>193.45</v>
          </cell>
          <cell r="H46">
            <v>199.4</v>
          </cell>
          <cell r="I46">
            <v>198.9</v>
          </cell>
          <cell r="J46">
            <v>205.1</v>
          </cell>
          <cell r="K46">
            <v>238.7</v>
          </cell>
        </row>
        <row r="47">
          <cell r="A47">
            <v>41</v>
          </cell>
          <cell r="B47">
            <v>120.7</v>
          </cell>
          <cell r="C47">
            <v>133.19999999999999</v>
          </cell>
          <cell r="D47">
            <v>146.19999999999999</v>
          </cell>
          <cell r="E47">
            <v>167.5</v>
          </cell>
          <cell r="F47">
            <v>187.8</v>
          </cell>
          <cell r="G47">
            <v>196.35</v>
          </cell>
          <cell r="H47">
            <v>202.3</v>
          </cell>
          <cell r="I47">
            <v>201.8</v>
          </cell>
          <cell r="J47">
            <v>208.1</v>
          </cell>
          <cell r="K47">
            <v>242.3</v>
          </cell>
        </row>
        <row r="48">
          <cell r="A48">
            <v>42</v>
          </cell>
          <cell r="B48">
            <v>122.5</v>
          </cell>
          <cell r="C48">
            <v>135.19999999999999</v>
          </cell>
          <cell r="D48">
            <v>148.4</v>
          </cell>
          <cell r="E48">
            <v>170</v>
          </cell>
          <cell r="F48">
            <v>190.6</v>
          </cell>
          <cell r="G48">
            <v>199.25</v>
          </cell>
          <cell r="H48">
            <v>205.2</v>
          </cell>
          <cell r="I48">
            <v>204.7</v>
          </cell>
          <cell r="J48">
            <v>211.1</v>
          </cell>
          <cell r="K48">
            <v>245.9</v>
          </cell>
        </row>
        <row r="49">
          <cell r="A49">
            <v>43</v>
          </cell>
          <cell r="B49">
            <v>124.3</v>
          </cell>
          <cell r="C49">
            <v>137.19999999999999</v>
          </cell>
          <cell r="D49">
            <v>150.6</v>
          </cell>
          <cell r="E49">
            <v>172.5</v>
          </cell>
          <cell r="F49">
            <v>193.4</v>
          </cell>
          <cell r="G49">
            <v>202.15</v>
          </cell>
          <cell r="H49">
            <v>208.1</v>
          </cell>
          <cell r="I49">
            <v>207.6</v>
          </cell>
          <cell r="J49">
            <v>214.1</v>
          </cell>
          <cell r="K49">
            <v>249.5</v>
          </cell>
        </row>
        <row r="50">
          <cell r="A50">
            <v>44</v>
          </cell>
          <cell r="B50">
            <v>126.1</v>
          </cell>
          <cell r="C50">
            <v>139.19999999999999</v>
          </cell>
          <cell r="D50">
            <v>152.80000000000001</v>
          </cell>
          <cell r="E50">
            <v>175</v>
          </cell>
          <cell r="F50">
            <v>196.2</v>
          </cell>
          <cell r="G50">
            <v>205.05</v>
          </cell>
          <cell r="H50">
            <v>211</v>
          </cell>
          <cell r="I50">
            <v>210.5</v>
          </cell>
          <cell r="J50">
            <v>217.1</v>
          </cell>
          <cell r="K50">
            <v>253.1</v>
          </cell>
        </row>
        <row r="51">
          <cell r="A51">
            <v>45</v>
          </cell>
          <cell r="B51">
            <v>127.9</v>
          </cell>
          <cell r="C51">
            <v>141.19999999999999</v>
          </cell>
          <cell r="D51">
            <v>155</v>
          </cell>
          <cell r="E51">
            <v>177.5</v>
          </cell>
          <cell r="F51">
            <v>199</v>
          </cell>
          <cell r="G51">
            <v>207.95</v>
          </cell>
          <cell r="H51">
            <v>213.9</v>
          </cell>
          <cell r="I51">
            <v>213.4</v>
          </cell>
          <cell r="J51">
            <v>220.1</v>
          </cell>
          <cell r="K51">
            <v>256.7</v>
          </cell>
        </row>
        <row r="52">
          <cell r="A52">
            <v>46</v>
          </cell>
          <cell r="B52">
            <v>129.69999999999999</v>
          </cell>
          <cell r="C52">
            <v>143.19999999999999</v>
          </cell>
          <cell r="D52">
            <v>157.19999999999999</v>
          </cell>
          <cell r="E52">
            <v>180</v>
          </cell>
          <cell r="F52">
            <v>201.8</v>
          </cell>
          <cell r="G52">
            <v>210.85</v>
          </cell>
          <cell r="H52">
            <v>216.8</v>
          </cell>
          <cell r="I52">
            <v>216.3</v>
          </cell>
          <cell r="J52">
            <v>223.1</v>
          </cell>
          <cell r="K52">
            <v>260.3</v>
          </cell>
        </row>
        <row r="53">
          <cell r="A53">
            <v>47</v>
          </cell>
          <cell r="B53">
            <v>131.5</v>
          </cell>
          <cell r="C53">
            <v>145.19999999999999</v>
          </cell>
          <cell r="D53">
            <v>159.4</v>
          </cell>
          <cell r="E53">
            <v>182.5</v>
          </cell>
          <cell r="F53">
            <v>204.6</v>
          </cell>
          <cell r="G53">
            <v>213.75</v>
          </cell>
          <cell r="H53">
            <v>219.7</v>
          </cell>
          <cell r="I53">
            <v>219.2</v>
          </cell>
          <cell r="J53">
            <v>226.1</v>
          </cell>
          <cell r="K53">
            <v>263.89999999999998</v>
          </cell>
        </row>
        <row r="54">
          <cell r="A54">
            <v>48</v>
          </cell>
          <cell r="B54">
            <v>133.30000000000001</v>
          </cell>
          <cell r="C54">
            <v>147.19999999999999</v>
          </cell>
          <cell r="D54">
            <v>161.6</v>
          </cell>
          <cell r="E54">
            <v>185</v>
          </cell>
          <cell r="F54">
            <v>207.4</v>
          </cell>
          <cell r="G54">
            <v>216.65</v>
          </cell>
          <cell r="H54">
            <v>222.6</v>
          </cell>
          <cell r="I54">
            <v>222.1</v>
          </cell>
          <cell r="J54">
            <v>229.1</v>
          </cell>
          <cell r="K54">
            <v>267.5</v>
          </cell>
        </row>
        <row r="55">
          <cell r="A55">
            <v>49</v>
          </cell>
          <cell r="B55">
            <v>135.1</v>
          </cell>
          <cell r="C55">
            <v>149.19999999999999</v>
          </cell>
          <cell r="D55">
            <v>163.80000000000001</v>
          </cell>
          <cell r="E55">
            <v>187.5</v>
          </cell>
          <cell r="F55">
            <v>210.2</v>
          </cell>
          <cell r="G55">
            <v>219.55</v>
          </cell>
          <cell r="H55">
            <v>225.5</v>
          </cell>
          <cell r="I55">
            <v>225</v>
          </cell>
          <cell r="J55">
            <v>232.1</v>
          </cell>
          <cell r="K55">
            <v>271.10000000000002</v>
          </cell>
        </row>
        <row r="56">
          <cell r="A56">
            <v>50</v>
          </cell>
          <cell r="B56">
            <v>136.9</v>
          </cell>
          <cell r="C56">
            <v>151.19999999999999</v>
          </cell>
          <cell r="D56">
            <v>166</v>
          </cell>
          <cell r="E56">
            <v>190</v>
          </cell>
          <cell r="F56">
            <v>213</v>
          </cell>
          <cell r="G56">
            <v>222.45</v>
          </cell>
          <cell r="H56">
            <v>228.4</v>
          </cell>
          <cell r="I56">
            <v>227.9</v>
          </cell>
          <cell r="J56">
            <v>235.1</v>
          </cell>
          <cell r="K56">
            <v>274.7</v>
          </cell>
        </row>
        <row r="57">
          <cell r="A57">
            <v>51</v>
          </cell>
          <cell r="B57">
            <v>138.5</v>
          </cell>
          <cell r="C57">
            <v>153</v>
          </cell>
          <cell r="D57">
            <v>168</v>
          </cell>
          <cell r="E57">
            <v>192.3</v>
          </cell>
          <cell r="F57">
            <v>215.6</v>
          </cell>
          <cell r="G57">
            <v>225.15</v>
          </cell>
          <cell r="H57">
            <v>231.1</v>
          </cell>
          <cell r="I57">
            <v>230.7</v>
          </cell>
          <cell r="J57">
            <v>238</v>
          </cell>
          <cell r="K57">
            <v>278.2</v>
          </cell>
        </row>
        <row r="58">
          <cell r="A58">
            <v>52</v>
          </cell>
          <cell r="B58">
            <v>140.1</v>
          </cell>
          <cell r="C58">
            <v>154.80000000000001</v>
          </cell>
          <cell r="D58">
            <v>170</v>
          </cell>
          <cell r="E58">
            <v>194.6</v>
          </cell>
          <cell r="F58">
            <v>218.2</v>
          </cell>
          <cell r="G58">
            <v>227.85</v>
          </cell>
          <cell r="H58">
            <v>233.8</v>
          </cell>
          <cell r="I58">
            <v>233.5</v>
          </cell>
          <cell r="J58">
            <v>240.9</v>
          </cell>
          <cell r="K58">
            <v>281.7</v>
          </cell>
        </row>
        <row r="59">
          <cell r="A59">
            <v>53</v>
          </cell>
          <cell r="B59">
            <v>141.69999999999999</v>
          </cell>
          <cell r="C59">
            <v>156.6</v>
          </cell>
          <cell r="D59">
            <v>172</v>
          </cell>
          <cell r="E59">
            <v>196.9</v>
          </cell>
          <cell r="F59">
            <v>220.8</v>
          </cell>
          <cell r="G59">
            <v>230.55</v>
          </cell>
          <cell r="H59">
            <v>236.5</v>
          </cell>
          <cell r="I59">
            <v>236.3</v>
          </cell>
          <cell r="J59">
            <v>243.8</v>
          </cell>
          <cell r="K59">
            <v>285.2</v>
          </cell>
        </row>
        <row r="60">
          <cell r="A60">
            <v>54</v>
          </cell>
          <cell r="B60">
            <v>143.30000000000001</v>
          </cell>
          <cell r="C60">
            <v>158.4</v>
          </cell>
          <cell r="D60">
            <v>174</v>
          </cell>
          <cell r="E60">
            <v>199.2</v>
          </cell>
          <cell r="F60">
            <v>223.4</v>
          </cell>
          <cell r="G60">
            <v>233.25</v>
          </cell>
          <cell r="H60">
            <v>239.2</v>
          </cell>
          <cell r="I60">
            <v>239.1</v>
          </cell>
          <cell r="J60">
            <v>246.7</v>
          </cell>
          <cell r="K60">
            <v>288.7</v>
          </cell>
        </row>
        <row r="61">
          <cell r="A61">
            <v>55</v>
          </cell>
          <cell r="B61">
            <v>144.9</v>
          </cell>
          <cell r="C61">
            <v>160.19999999999999</v>
          </cell>
          <cell r="D61">
            <v>176</v>
          </cell>
          <cell r="E61">
            <v>201.5</v>
          </cell>
          <cell r="F61">
            <v>226</v>
          </cell>
          <cell r="G61">
            <v>235.95</v>
          </cell>
          <cell r="H61">
            <v>241.9</v>
          </cell>
          <cell r="I61">
            <v>241.9</v>
          </cell>
          <cell r="J61">
            <v>249.6</v>
          </cell>
          <cell r="K61">
            <v>292.2</v>
          </cell>
        </row>
        <row r="62">
          <cell r="A62">
            <v>56</v>
          </cell>
          <cell r="B62">
            <v>146.5</v>
          </cell>
          <cell r="C62">
            <v>162</v>
          </cell>
          <cell r="D62">
            <v>178</v>
          </cell>
          <cell r="E62">
            <v>203.8</v>
          </cell>
          <cell r="F62">
            <v>228.6</v>
          </cell>
          <cell r="G62">
            <v>238.65</v>
          </cell>
          <cell r="H62">
            <v>244.6</v>
          </cell>
          <cell r="I62">
            <v>244.7</v>
          </cell>
          <cell r="J62">
            <v>252.5</v>
          </cell>
          <cell r="K62">
            <v>295.7</v>
          </cell>
        </row>
        <row r="63">
          <cell r="A63">
            <v>57</v>
          </cell>
          <cell r="B63">
            <v>148.1</v>
          </cell>
          <cell r="C63">
            <v>163.80000000000001</v>
          </cell>
          <cell r="D63">
            <v>180</v>
          </cell>
          <cell r="E63">
            <v>206.1</v>
          </cell>
          <cell r="F63">
            <v>231.2</v>
          </cell>
          <cell r="G63">
            <v>241.35</v>
          </cell>
          <cell r="H63">
            <v>247.3</v>
          </cell>
          <cell r="I63">
            <v>247.5</v>
          </cell>
          <cell r="J63">
            <v>255.4</v>
          </cell>
          <cell r="K63">
            <v>299.2</v>
          </cell>
        </row>
        <row r="64">
          <cell r="A64">
            <v>58</v>
          </cell>
          <cell r="B64">
            <v>149.69999999999999</v>
          </cell>
          <cell r="C64">
            <v>165.6</v>
          </cell>
          <cell r="D64">
            <v>182</v>
          </cell>
          <cell r="E64">
            <v>208.4</v>
          </cell>
          <cell r="F64">
            <v>233.8</v>
          </cell>
          <cell r="G64">
            <v>244.05</v>
          </cell>
          <cell r="H64">
            <v>250</v>
          </cell>
          <cell r="I64">
            <v>250.3</v>
          </cell>
          <cell r="J64">
            <v>258.3</v>
          </cell>
          <cell r="K64">
            <v>302.7</v>
          </cell>
        </row>
        <row r="65">
          <cell r="A65">
            <v>59</v>
          </cell>
          <cell r="B65">
            <v>151.30000000000001</v>
          </cell>
          <cell r="C65">
            <v>167.4</v>
          </cell>
          <cell r="D65">
            <v>184</v>
          </cell>
          <cell r="E65">
            <v>210.7</v>
          </cell>
          <cell r="F65">
            <v>236.4</v>
          </cell>
          <cell r="G65">
            <v>246.75</v>
          </cell>
          <cell r="H65">
            <v>252.7</v>
          </cell>
          <cell r="I65">
            <v>253.1</v>
          </cell>
          <cell r="J65">
            <v>261.2</v>
          </cell>
          <cell r="K65">
            <v>306.2</v>
          </cell>
        </row>
        <row r="66">
          <cell r="A66">
            <v>60</v>
          </cell>
          <cell r="B66">
            <v>152.9</v>
          </cell>
          <cell r="C66">
            <v>169.2</v>
          </cell>
          <cell r="D66">
            <v>186</v>
          </cell>
          <cell r="E66">
            <v>213</v>
          </cell>
          <cell r="F66">
            <v>239</v>
          </cell>
          <cell r="G66">
            <v>249.45</v>
          </cell>
          <cell r="H66">
            <v>255.4</v>
          </cell>
          <cell r="I66">
            <v>255.9</v>
          </cell>
          <cell r="J66">
            <v>264.10000000000002</v>
          </cell>
          <cell r="K66">
            <v>309.7</v>
          </cell>
        </row>
        <row r="67">
          <cell r="A67">
            <v>61</v>
          </cell>
          <cell r="B67">
            <v>154.5</v>
          </cell>
          <cell r="C67">
            <v>171</v>
          </cell>
          <cell r="D67">
            <v>188</v>
          </cell>
          <cell r="E67">
            <v>215.3</v>
          </cell>
          <cell r="F67">
            <v>241.6</v>
          </cell>
          <cell r="G67">
            <v>252.15</v>
          </cell>
          <cell r="H67">
            <v>258.10000000000002</v>
          </cell>
          <cell r="I67">
            <v>258.7</v>
          </cell>
          <cell r="J67">
            <v>267</v>
          </cell>
          <cell r="K67">
            <v>313.2</v>
          </cell>
        </row>
        <row r="68">
          <cell r="A68">
            <v>62</v>
          </cell>
          <cell r="B68">
            <v>156.1</v>
          </cell>
          <cell r="C68">
            <v>172.8</v>
          </cell>
          <cell r="D68">
            <v>190</v>
          </cell>
          <cell r="E68">
            <v>217.6</v>
          </cell>
          <cell r="F68">
            <v>244.2</v>
          </cell>
          <cell r="G68">
            <v>254.85</v>
          </cell>
          <cell r="H68">
            <v>260.8</v>
          </cell>
          <cell r="I68">
            <v>261.5</v>
          </cell>
          <cell r="J68">
            <v>269.89999999999998</v>
          </cell>
          <cell r="K68">
            <v>316.7</v>
          </cell>
        </row>
        <row r="69">
          <cell r="A69">
            <v>63</v>
          </cell>
          <cell r="B69">
            <v>157.69999999999999</v>
          </cell>
          <cell r="C69">
            <v>174.6</v>
          </cell>
          <cell r="D69">
            <v>192</v>
          </cell>
          <cell r="E69">
            <v>219.9</v>
          </cell>
          <cell r="F69">
            <v>246.8</v>
          </cell>
          <cell r="G69">
            <v>257.55</v>
          </cell>
          <cell r="H69">
            <v>263.5</v>
          </cell>
          <cell r="I69">
            <v>264.3</v>
          </cell>
          <cell r="J69">
            <v>272.8</v>
          </cell>
          <cell r="K69">
            <v>320.2</v>
          </cell>
        </row>
        <row r="70">
          <cell r="A70">
            <v>64</v>
          </cell>
          <cell r="B70">
            <v>159.30000000000001</v>
          </cell>
          <cell r="C70">
            <v>176.4</v>
          </cell>
          <cell r="D70">
            <v>194</v>
          </cell>
          <cell r="E70">
            <v>222.2</v>
          </cell>
          <cell r="F70">
            <v>249.4</v>
          </cell>
          <cell r="G70">
            <v>260.25</v>
          </cell>
          <cell r="H70">
            <v>266.2</v>
          </cell>
          <cell r="I70">
            <v>267.10000000000002</v>
          </cell>
          <cell r="J70">
            <v>275.7</v>
          </cell>
          <cell r="K70">
            <v>323.7</v>
          </cell>
        </row>
        <row r="71">
          <cell r="A71">
            <v>65</v>
          </cell>
          <cell r="B71">
            <v>160.9</v>
          </cell>
          <cell r="C71">
            <v>178.2</v>
          </cell>
          <cell r="D71">
            <v>196</v>
          </cell>
          <cell r="E71">
            <v>224.5</v>
          </cell>
          <cell r="F71">
            <v>252</v>
          </cell>
          <cell r="G71">
            <v>262.95</v>
          </cell>
          <cell r="H71">
            <v>268.89999999999998</v>
          </cell>
          <cell r="I71">
            <v>269.89999999999998</v>
          </cell>
          <cell r="J71">
            <v>278.60000000000002</v>
          </cell>
          <cell r="K71">
            <v>327.2</v>
          </cell>
        </row>
        <row r="72">
          <cell r="A72">
            <v>66</v>
          </cell>
          <cell r="B72">
            <v>162.5</v>
          </cell>
          <cell r="C72">
            <v>180</v>
          </cell>
          <cell r="D72">
            <v>198</v>
          </cell>
          <cell r="E72">
            <v>226.8</v>
          </cell>
          <cell r="F72">
            <v>254.6</v>
          </cell>
          <cell r="G72">
            <v>265.64999999999998</v>
          </cell>
          <cell r="H72">
            <v>271.60000000000002</v>
          </cell>
          <cell r="I72">
            <v>272.7</v>
          </cell>
          <cell r="J72">
            <v>281.5</v>
          </cell>
          <cell r="K72">
            <v>330.7</v>
          </cell>
        </row>
        <row r="73">
          <cell r="A73">
            <v>67</v>
          </cell>
          <cell r="B73">
            <v>164.1</v>
          </cell>
          <cell r="C73">
            <v>181.8</v>
          </cell>
          <cell r="D73">
            <v>200</v>
          </cell>
          <cell r="E73">
            <v>229.1</v>
          </cell>
          <cell r="F73">
            <v>257.2</v>
          </cell>
          <cell r="G73">
            <v>268.35000000000002</v>
          </cell>
          <cell r="H73">
            <v>274.3</v>
          </cell>
          <cell r="I73">
            <v>275.5</v>
          </cell>
          <cell r="J73">
            <v>284.39999999999998</v>
          </cell>
          <cell r="K73">
            <v>334.2</v>
          </cell>
        </row>
        <row r="74">
          <cell r="A74">
            <v>68</v>
          </cell>
          <cell r="B74">
            <v>165.7</v>
          </cell>
          <cell r="C74">
            <v>183.6</v>
          </cell>
          <cell r="D74">
            <v>202</v>
          </cell>
          <cell r="E74">
            <v>231.4</v>
          </cell>
          <cell r="F74">
            <v>259.8</v>
          </cell>
          <cell r="G74">
            <v>271.05</v>
          </cell>
          <cell r="H74">
            <v>277</v>
          </cell>
          <cell r="I74">
            <v>278.3</v>
          </cell>
          <cell r="J74">
            <v>287.3</v>
          </cell>
          <cell r="K74">
            <v>337.7</v>
          </cell>
        </row>
        <row r="75">
          <cell r="A75">
            <v>69</v>
          </cell>
          <cell r="B75">
            <v>167.3</v>
          </cell>
          <cell r="C75">
            <v>185.4</v>
          </cell>
          <cell r="D75">
            <v>204</v>
          </cell>
          <cell r="E75">
            <v>233.7</v>
          </cell>
          <cell r="F75">
            <v>262.39999999999998</v>
          </cell>
          <cell r="G75">
            <v>273.75</v>
          </cell>
          <cell r="H75">
            <v>279.7</v>
          </cell>
          <cell r="I75">
            <v>281.10000000000002</v>
          </cell>
          <cell r="J75">
            <v>290.2</v>
          </cell>
          <cell r="K75">
            <v>341.2</v>
          </cell>
        </row>
        <row r="76">
          <cell r="A76">
            <v>70</v>
          </cell>
          <cell r="B76">
            <v>168.9</v>
          </cell>
          <cell r="C76">
            <v>187.2</v>
          </cell>
          <cell r="D76">
            <v>206</v>
          </cell>
          <cell r="E76">
            <v>236</v>
          </cell>
          <cell r="F76">
            <v>265</v>
          </cell>
          <cell r="G76">
            <v>276.45</v>
          </cell>
          <cell r="H76">
            <v>282.39999999999998</v>
          </cell>
          <cell r="I76">
            <v>283.89999999999998</v>
          </cell>
          <cell r="J76">
            <v>293.10000000000002</v>
          </cell>
          <cell r="K76">
            <v>344.7</v>
          </cell>
        </row>
        <row r="77">
          <cell r="A77">
            <v>71</v>
          </cell>
          <cell r="B77">
            <v>170.5</v>
          </cell>
          <cell r="C77">
            <v>189</v>
          </cell>
          <cell r="D77">
            <v>208</v>
          </cell>
          <cell r="E77">
            <v>238.3</v>
          </cell>
          <cell r="F77">
            <v>267.60000000000002</v>
          </cell>
          <cell r="G77">
            <v>279.14999999999998</v>
          </cell>
          <cell r="H77">
            <v>285.10000000000002</v>
          </cell>
          <cell r="I77">
            <v>286.7</v>
          </cell>
          <cell r="J77">
            <v>296</v>
          </cell>
          <cell r="K77">
            <v>348.2</v>
          </cell>
        </row>
        <row r="78">
          <cell r="A78">
            <v>72</v>
          </cell>
          <cell r="B78">
            <v>172.1</v>
          </cell>
          <cell r="C78">
            <v>190.8</v>
          </cell>
          <cell r="D78">
            <v>210</v>
          </cell>
          <cell r="E78">
            <v>240.6</v>
          </cell>
          <cell r="F78">
            <v>270.2</v>
          </cell>
          <cell r="G78">
            <v>281.85000000000002</v>
          </cell>
          <cell r="H78">
            <v>287.8</v>
          </cell>
          <cell r="I78">
            <v>289.5</v>
          </cell>
          <cell r="J78">
            <v>298.89999999999998</v>
          </cell>
          <cell r="K78">
            <v>351.7</v>
          </cell>
        </row>
        <row r="79">
          <cell r="A79">
            <v>73</v>
          </cell>
          <cell r="B79">
            <v>173.7</v>
          </cell>
          <cell r="C79">
            <v>192.6</v>
          </cell>
          <cell r="D79">
            <v>212</v>
          </cell>
          <cell r="E79">
            <v>242.9</v>
          </cell>
          <cell r="F79">
            <v>272.8</v>
          </cell>
          <cell r="G79">
            <v>284.55</v>
          </cell>
          <cell r="H79">
            <v>290.5</v>
          </cell>
          <cell r="I79">
            <v>292.3</v>
          </cell>
          <cell r="J79">
            <v>301.8</v>
          </cell>
          <cell r="K79">
            <v>355.2</v>
          </cell>
        </row>
        <row r="80">
          <cell r="A80">
            <v>74</v>
          </cell>
          <cell r="B80">
            <v>175.3</v>
          </cell>
          <cell r="C80">
            <v>194.4</v>
          </cell>
          <cell r="D80">
            <v>214</v>
          </cell>
          <cell r="E80">
            <v>245.2</v>
          </cell>
          <cell r="F80">
            <v>275.39999999999998</v>
          </cell>
          <cell r="G80">
            <v>287.25</v>
          </cell>
          <cell r="H80">
            <v>293.2</v>
          </cell>
          <cell r="I80">
            <v>295.10000000000002</v>
          </cell>
          <cell r="J80">
            <v>304.7</v>
          </cell>
          <cell r="K80">
            <v>358.7</v>
          </cell>
        </row>
        <row r="81">
          <cell r="A81">
            <v>75</v>
          </cell>
          <cell r="B81">
            <v>176.9</v>
          </cell>
          <cell r="C81">
            <v>196.2</v>
          </cell>
          <cell r="D81">
            <v>216</v>
          </cell>
          <cell r="E81">
            <v>247.5</v>
          </cell>
          <cell r="F81">
            <v>278</v>
          </cell>
          <cell r="G81">
            <v>289.95</v>
          </cell>
          <cell r="H81">
            <v>295.89999999999998</v>
          </cell>
          <cell r="I81">
            <v>297.89999999999998</v>
          </cell>
          <cell r="J81">
            <v>307.60000000000002</v>
          </cell>
          <cell r="K81">
            <v>362.2</v>
          </cell>
        </row>
        <row r="82">
          <cell r="A82">
            <v>76</v>
          </cell>
          <cell r="B82">
            <v>178.5</v>
          </cell>
          <cell r="C82">
            <v>198</v>
          </cell>
          <cell r="D82">
            <v>218</v>
          </cell>
          <cell r="E82">
            <v>249.8</v>
          </cell>
          <cell r="F82">
            <v>280.60000000000002</v>
          </cell>
          <cell r="G82">
            <v>292.64999999999998</v>
          </cell>
          <cell r="H82">
            <v>298.60000000000002</v>
          </cell>
          <cell r="I82">
            <v>300.7</v>
          </cell>
          <cell r="J82">
            <v>310.5</v>
          </cell>
          <cell r="K82">
            <v>365.7</v>
          </cell>
        </row>
        <row r="83">
          <cell r="A83">
            <v>77</v>
          </cell>
          <cell r="B83">
            <v>180.1</v>
          </cell>
          <cell r="C83">
            <v>199.8</v>
          </cell>
          <cell r="D83">
            <v>220</v>
          </cell>
          <cell r="E83">
            <v>252.1</v>
          </cell>
          <cell r="F83">
            <v>283.2</v>
          </cell>
          <cell r="G83">
            <v>295.35000000000002</v>
          </cell>
          <cell r="H83">
            <v>301.3</v>
          </cell>
          <cell r="I83">
            <v>303.5</v>
          </cell>
          <cell r="J83">
            <v>313.39999999999998</v>
          </cell>
          <cell r="K83">
            <v>369.2</v>
          </cell>
        </row>
        <row r="84">
          <cell r="A84">
            <v>78</v>
          </cell>
          <cell r="B84">
            <v>181.7</v>
          </cell>
          <cell r="C84">
            <v>201.6</v>
          </cell>
          <cell r="D84">
            <v>222</v>
          </cell>
          <cell r="E84">
            <v>254.4</v>
          </cell>
          <cell r="F84">
            <v>285.8</v>
          </cell>
          <cell r="G84">
            <v>298.05</v>
          </cell>
          <cell r="H84">
            <v>304</v>
          </cell>
          <cell r="I84">
            <v>306.3</v>
          </cell>
          <cell r="J84">
            <v>316.3</v>
          </cell>
          <cell r="K84">
            <v>372.7</v>
          </cell>
        </row>
        <row r="85">
          <cell r="A85">
            <v>79</v>
          </cell>
          <cell r="B85">
            <v>183.3</v>
          </cell>
          <cell r="C85">
            <v>203.4</v>
          </cell>
          <cell r="D85">
            <v>224</v>
          </cell>
          <cell r="E85">
            <v>256.7</v>
          </cell>
          <cell r="F85">
            <v>288.39999999999998</v>
          </cell>
          <cell r="G85">
            <v>300.75</v>
          </cell>
          <cell r="H85">
            <v>306.7</v>
          </cell>
          <cell r="I85">
            <v>309.10000000000002</v>
          </cell>
          <cell r="J85">
            <v>319.2</v>
          </cell>
          <cell r="K85">
            <v>376.2</v>
          </cell>
        </row>
        <row r="86">
          <cell r="A86">
            <v>80</v>
          </cell>
          <cell r="B86">
            <v>184.9</v>
          </cell>
          <cell r="C86">
            <v>205.2</v>
          </cell>
          <cell r="D86">
            <v>226</v>
          </cell>
          <cell r="E86">
            <v>259</v>
          </cell>
          <cell r="F86">
            <v>291</v>
          </cell>
          <cell r="G86">
            <v>303.45</v>
          </cell>
          <cell r="H86">
            <v>309.39999999999998</v>
          </cell>
          <cell r="I86">
            <v>311.8</v>
          </cell>
          <cell r="J86">
            <v>322.10000000000002</v>
          </cell>
          <cell r="K86">
            <v>379.7</v>
          </cell>
        </row>
        <row r="87">
          <cell r="A87">
            <v>81</v>
          </cell>
          <cell r="B87">
            <v>186.5</v>
          </cell>
          <cell r="C87">
            <v>207</v>
          </cell>
          <cell r="D87">
            <v>228</v>
          </cell>
          <cell r="E87">
            <v>261.3</v>
          </cell>
          <cell r="F87">
            <v>293.60000000000002</v>
          </cell>
          <cell r="G87">
            <v>306.14999999999998</v>
          </cell>
          <cell r="H87">
            <v>312</v>
          </cell>
          <cell r="I87">
            <v>314.5</v>
          </cell>
          <cell r="J87">
            <v>324.89999999999998</v>
          </cell>
          <cell r="K87">
            <v>383</v>
          </cell>
        </row>
        <row r="88">
          <cell r="A88">
            <v>82</v>
          </cell>
          <cell r="B88">
            <v>188.1</v>
          </cell>
          <cell r="C88">
            <v>208.8</v>
          </cell>
          <cell r="D88">
            <v>230</v>
          </cell>
          <cell r="E88">
            <v>263.60000000000002</v>
          </cell>
          <cell r="F88">
            <v>296.2</v>
          </cell>
          <cell r="G88">
            <v>308.85000000000002</v>
          </cell>
          <cell r="H88">
            <v>314.60000000000002</v>
          </cell>
          <cell r="I88">
            <v>317.2</v>
          </cell>
          <cell r="J88">
            <v>327.7</v>
          </cell>
          <cell r="K88">
            <v>386.3</v>
          </cell>
        </row>
        <row r="89">
          <cell r="A89">
            <v>83</v>
          </cell>
          <cell r="B89">
            <v>189.7</v>
          </cell>
          <cell r="C89">
            <v>210.6</v>
          </cell>
          <cell r="D89">
            <v>232</v>
          </cell>
          <cell r="E89">
            <v>265.89999999999998</v>
          </cell>
          <cell r="F89">
            <v>298.8</v>
          </cell>
          <cell r="G89">
            <v>311.55</v>
          </cell>
          <cell r="H89">
            <v>317.2</v>
          </cell>
          <cell r="I89">
            <v>319.89999999999998</v>
          </cell>
          <cell r="J89">
            <v>330.5</v>
          </cell>
          <cell r="K89">
            <v>389.6</v>
          </cell>
        </row>
        <row r="90">
          <cell r="A90">
            <v>84</v>
          </cell>
          <cell r="B90">
            <v>191.3</v>
          </cell>
          <cell r="C90">
            <v>212.4</v>
          </cell>
          <cell r="D90">
            <v>234</v>
          </cell>
          <cell r="E90">
            <v>268.2</v>
          </cell>
          <cell r="F90">
            <v>301.39999999999998</v>
          </cell>
          <cell r="G90">
            <v>314.25</v>
          </cell>
          <cell r="H90">
            <v>319.8</v>
          </cell>
          <cell r="I90">
            <v>322.60000000000002</v>
          </cell>
          <cell r="J90">
            <v>333.3</v>
          </cell>
          <cell r="K90">
            <v>392.9</v>
          </cell>
        </row>
        <row r="91">
          <cell r="A91">
            <v>85</v>
          </cell>
          <cell r="B91">
            <v>192.9</v>
          </cell>
          <cell r="C91">
            <v>214.2</v>
          </cell>
          <cell r="D91">
            <v>236</v>
          </cell>
          <cell r="E91">
            <v>270.5</v>
          </cell>
          <cell r="F91">
            <v>304</v>
          </cell>
          <cell r="G91">
            <v>316.95</v>
          </cell>
          <cell r="H91">
            <v>322.39999999999998</v>
          </cell>
          <cell r="I91">
            <v>325.3</v>
          </cell>
          <cell r="J91">
            <v>336.1</v>
          </cell>
          <cell r="K91">
            <v>396.2</v>
          </cell>
        </row>
        <row r="92">
          <cell r="A92">
            <v>86</v>
          </cell>
          <cell r="B92">
            <v>194.5</v>
          </cell>
          <cell r="C92">
            <v>216</v>
          </cell>
          <cell r="D92">
            <v>238</v>
          </cell>
          <cell r="E92">
            <v>272.8</v>
          </cell>
          <cell r="F92">
            <v>306.60000000000002</v>
          </cell>
          <cell r="G92">
            <v>319.64999999999998</v>
          </cell>
          <cell r="H92">
            <v>325</v>
          </cell>
          <cell r="I92">
            <v>328</v>
          </cell>
          <cell r="J92">
            <v>338.9</v>
          </cell>
          <cell r="K92">
            <v>399.5</v>
          </cell>
        </row>
        <row r="93">
          <cell r="A93">
            <v>87</v>
          </cell>
          <cell r="B93">
            <v>196.1</v>
          </cell>
          <cell r="C93">
            <v>217.8</v>
          </cell>
          <cell r="D93">
            <v>240</v>
          </cell>
          <cell r="E93">
            <v>275.10000000000002</v>
          </cell>
          <cell r="F93">
            <v>309.2</v>
          </cell>
          <cell r="G93">
            <v>322.35000000000002</v>
          </cell>
          <cell r="H93">
            <v>327.60000000000002</v>
          </cell>
          <cell r="I93">
            <v>330.7</v>
          </cell>
          <cell r="J93">
            <v>341.7</v>
          </cell>
          <cell r="K93">
            <v>402.8</v>
          </cell>
        </row>
        <row r="94">
          <cell r="A94">
            <v>88</v>
          </cell>
          <cell r="B94">
            <v>197.7</v>
          </cell>
          <cell r="C94">
            <v>219.6</v>
          </cell>
          <cell r="D94">
            <v>242</v>
          </cell>
          <cell r="E94">
            <v>277.39999999999998</v>
          </cell>
          <cell r="F94">
            <v>311.8</v>
          </cell>
          <cell r="G94">
            <v>325.05</v>
          </cell>
          <cell r="H94">
            <v>330.2</v>
          </cell>
          <cell r="I94">
            <v>333.4</v>
          </cell>
          <cell r="J94">
            <v>344.5</v>
          </cell>
          <cell r="K94">
            <v>406.1</v>
          </cell>
        </row>
        <row r="95">
          <cell r="A95">
            <v>89</v>
          </cell>
          <cell r="B95">
            <v>199.3</v>
          </cell>
          <cell r="C95">
            <v>221.4</v>
          </cell>
          <cell r="D95">
            <v>244</v>
          </cell>
          <cell r="E95">
            <v>279.7</v>
          </cell>
          <cell r="F95">
            <v>314.39999999999998</v>
          </cell>
          <cell r="G95">
            <v>327.75</v>
          </cell>
          <cell r="H95">
            <v>332.8</v>
          </cell>
          <cell r="I95">
            <v>336.1</v>
          </cell>
          <cell r="J95">
            <v>347.3</v>
          </cell>
          <cell r="K95">
            <v>409.4</v>
          </cell>
        </row>
        <row r="96">
          <cell r="A96">
            <v>90</v>
          </cell>
          <cell r="B96">
            <v>200.9</v>
          </cell>
          <cell r="C96">
            <v>223.2</v>
          </cell>
          <cell r="D96">
            <v>246</v>
          </cell>
          <cell r="E96">
            <v>282</v>
          </cell>
          <cell r="F96">
            <v>317</v>
          </cell>
          <cell r="G96">
            <v>330.45</v>
          </cell>
          <cell r="H96">
            <v>335.4</v>
          </cell>
          <cell r="I96">
            <v>338.8</v>
          </cell>
          <cell r="J96">
            <v>350.1</v>
          </cell>
          <cell r="K96">
            <v>412.7</v>
          </cell>
        </row>
        <row r="97">
          <cell r="A97">
            <v>91</v>
          </cell>
          <cell r="B97">
            <v>202.5</v>
          </cell>
          <cell r="C97">
            <v>225</v>
          </cell>
          <cell r="D97">
            <v>248</v>
          </cell>
          <cell r="E97">
            <v>284.3</v>
          </cell>
          <cell r="F97">
            <v>319.60000000000002</v>
          </cell>
          <cell r="G97">
            <v>333.15</v>
          </cell>
          <cell r="H97">
            <v>338</v>
          </cell>
          <cell r="I97">
            <v>341.5</v>
          </cell>
          <cell r="J97">
            <v>352.9</v>
          </cell>
          <cell r="K97">
            <v>416</v>
          </cell>
        </row>
        <row r="98">
          <cell r="A98">
            <v>92</v>
          </cell>
          <cell r="B98">
            <v>204.1</v>
          </cell>
          <cell r="C98">
            <v>226.8</v>
          </cell>
          <cell r="D98">
            <v>250</v>
          </cell>
          <cell r="E98">
            <v>286.60000000000002</v>
          </cell>
          <cell r="F98">
            <v>322.2</v>
          </cell>
          <cell r="G98">
            <v>335.85</v>
          </cell>
          <cell r="H98">
            <v>340.6</v>
          </cell>
          <cell r="I98">
            <v>344.2</v>
          </cell>
          <cell r="J98">
            <v>355.7</v>
          </cell>
          <cell r="K98">
            <v>419.3</v>
          </cell>
        </row>
        <row r="99">
          <cell r="A99">
            <v>93</v>
          </cell>
          <cell r="B99">
            <v>205.7</v>
          </cell>
          <cell r="C99">
            <v>228.6</v>
          </cell>
          <cell r="D99">
            <v>252</v>
          </cell>
          <cell r="E99">
            <v>288.89999999999998</v>
          </cell>
          <cell r="F99">
            <v>324.8</v>
          </cell>
          <cell r="G99">
            <v>338.55</v>
          </cell>
          <cell r="H99">
            <v>343.2</v>
          </cell>
          <cell r="I99">
            <v>346.9</v>
          </cell>
          <cell r="J99">
            <v>358.5</v>
          </cell>
          <cell r="K99">
            <v>422.6</v>
          </cell>
        </row>
        <row r="100">
          <cell r="A100">
            <v>94</v>
          </cell>
          <cell r="B100">
            <v>207.3</v>
          </cell>
          <cell r="C100">
            <v>230.4</v>
          </cell>
          <cell r="D100">
            <v>254</v>
          </cell>
          <cell r="E100">
            <v>291.2</v>
          </cell>
          <cell r="F100">
            <v>327.39999999999998</v>
          </cell>
          <cell r="G100">
            <v>341.25</v>
          </cell>
          <cell r="H100">
            <v>345.8</v>
          </cell>
          <cell r="I100">
            <v>349.6</v>
          </cell>
          <cell r="J100">
            <v>361.3</v>
          </cell>
          <cell r="K100">
            <v>425.9</v>
          </cell>
        </row>
        <row r="101">
          <cell r="A101">
            <v>95</v>
          </cell>
          <cell r="B101">
            <v>0</v>
          </cell>
          <cell r="C101">
            <v>0</v>
          </cell>
          <cell r="D101">
            <v>0</v>
          </cell>
          <cell r="E101">
            <v>0</v>
          </cell>
          <cell r="F101">
            <v>0</v>
          </cell>
          <cell r="G101">
            <v>0</v>
          </cell>
          <cell r="H101">
            <v>0</v>
          </cell>
          <cell r="I101">
            <v>0</v>
          </cell>
          <cell r="J101">
            <v>364.1</v>
          </cell>
          <cell r="K101">
            <v>429.2</v>
          </cell>
        </row>
        <row r="102">
          <cell r="A102">
            <v>96</v>
          </cell>
          <cell r="B102">
            <v>0</v>
          </cell>
          <cell r="C102">
            <v>0</v>
          </cell>
          <cell r="D102">
            <v>0</v>
          </cell>
          <cell r="E102">
            <v>0</v>
          </cell>
          <cell r="F102">
            <v>0</v>
          </cell>
          <cell r="G102">
            <v>0</v>
          </cell>
          <cell r="H102">
            <v>0</v>
          </cell>
          <cell r="I102">
            <v>0</v>
          </cell>
          <cell r="J102">
            <v>366.9</v>
          </cell>
          <cell r="K102">
            <v>432.5</v>
          </cell>
        </row>
        <row r="103">
          <cell r="A103">
            <v>97</v>
          </cell>
          <cell r="B103">
            <v>0</v>
          </cell>
          <cell r="C103">
            <v>0</v>
          </cell>
          <cell r="D103">
            <v>0</v>
          </cell>
          <cell r="E103">
            <v>0</v>
          </cell>
          <cell r="F103">
            <v>0</v>
          </cell>
          <cell r="G103">
            <v>0</v>
          </cell>
          <cell r="H103">
            <v>0</v>
          </cell>
          <cell r="I103">
            <v>0</v>
          </cell>
          <cell r="J103">
            <v>369.7</v>
          </cell>
          <cell r="K103">
            <v>435.8</v>
          </cell>
        </row>
        <row r="104">
          <cell r="A104">
            <v>98</v>
          </cell>
          <cell r="B104">
            <v>0</v>
          </cell>
          <cell r="C104">
            <v>0</v>
          </cell>
          <cell r="D104">
            <v>0</v>
          </cell>
          <cell r="E104">
            <v>0</v>
          </cell>
          <cell r="F104">
            <v>0</v>
          </cell>
          <cell r="G104">
            <v>0</v>
          </cell>
          <cell r="H104">
            <v>0</v>
          </cell>
          <cell r="I104">
            <v>0</v>
          </cell>
          <cell r="J104">
            <v>372.5</v>
          </cell>
          <cell r="K104">
            <v>439.1</v>
          </cell>
        </row>
        <row r="105">
          <cell r="A105">
            <v>99</v>
          </cell>
          <cell r="B105">
            <v>0</v>
          </cell>
          <cell r="C105">
            <v>0</v>
          </cell>
          <cell r="D105">
            <v>0</v>
          </cell>
          <cell r="E105">
            <v>0</v>
          </cell>
          <cell r="F105">
            <v>0</v>
          </cell>
          <cell r="G105">
            <v>0</v>
          </cell>
          <cell r="H105">
            <v>0</v>
          </cell>
          <cell r="I105">
            <v>0</v>
          </cell>
          <cell r="J105">
            <v>375.3</v>
          </cell>
          <cell r="K105">
            <v>442.4</v>
          </cell>
        </row>
        <row r="106">
          <cell r="A106">
            <v>100</v>
          </cell>
          <cell r="B106">
            <v>0</v>
          </cell>
          <cell r="C106">
            <v>0</v>
          </cell>
          <cell r="D106">
            <v>0</v>
          </cell>
          <cell r="E106">
            <v>0</v>
          </cell>
          <cell r="F106">
            <v>0</v>
          </cell>
          <cell r="G106">
            <v>0</v>
          </cell>
          <cell r="H106">
            <v>0</v>
          </cell>
          <cell r="I106">
            <v>0</v>
          </cell>
          <cell r="J106">
            <v>378.1</v>
          </cell>
          <cell r="K106">
            <v>445.7</v>
          </cell>
        </row>
        <row r="107">
          <cell r="A107">
            <v>101</v>
          </cell>
        </row>
        <row r="108">
          <cell r="A108">
            <v>102</v>
          </cell>
        </row>
        <row r="109">
          <cell r="A109">
            <v>103</v>
          </cell>
        </row>
        <row r="110">
          <cell r="A110">
            <v>104</v>
          </cell>
        </row>
        <row r="111">
          <cell r="A111">
            <v>105</v>
          </cell>
        </row>
        <row r="112">
          <cell r="A112">
            <v>106</v>
          </cell>
        </row>
        <row r="113">
          <cell r="A113">
            <v>107</v>
          </cell>
        </row>
        <row r="114">
          <cell r="A114">
            <v>108</v>
          </cell>
        </row>
        <row r="115">
          <cell r="A115">
            <v>109</v>
          </cell>
        </row>
        <row r="116">
          <cell r="A116">
            <v>110</v>
          </cell>
        </row>
        <row r="117">
          <cell r="A117">
            <v>111</v>
          </cell>
        </row>
        <row r="118">
          <cell r="A118">
            <v>112</v>
          </cell>
        </row>
        <row r="119">
          <cell r="A119">
            <v>113</v>
          </cell>
        </row>
        <row r="120">
          <cell r="A120">
            <v>114</v>
          </cell>
        </row>
        <row r="121">
          <cell r="A121">
            <v>115</v>
          </cell>
        </row>
        <row r="122">
          <cell r="A122">
            <v>116</v>
          </cell>
        </row>
        <row r="123">
          <cell r="A123">
            <v>117</v>
          </cell>
        </row>
        <row r="124">
          <cell r="A124">
            <v>118</v>
          </cell>
        </row>
        <row r="125">
          <cell r="A125">
            <v>119</v>
          </cell>
        </row>
        <row r="126">
          <cell r="A126">
            <v>120</v>
          </cell>
        </row>
        <row r="127">
          <cell r="A127">
            <v>121</v>
          </cell>
        </row>
        <row r="128">
          <cell r="A128">
            <v>122</v>
          </cell>
        </row>
        <row r="129">
          <cell r="A129">
            <v>123</v>
          </cell>
        </row>
        <row r="130">
          <cell r="A130">
            <v>124</v>
          </cell>
        </row>
        <row r="131">
          <cell r="A131">
            <v>125</v>
          </cell>
        </row>
        <row r="132">
          <cell r="A132">
            <v>126</v>
          </cell>
        </row>
        <row r="133">
          <cell r="A133">
            <v>127</v>
          </cell>
        </row>
        <row r="134">
          <cell r="A134">
            <v>128</v>
          </cell>
        </row>
        <row r="135">
          <cell r="A135">
            <v>129</v>
          </cell>
        </row>
        <row r="136">
          <cell r="A136">
            <v>130</v>
          </cell>
        </row>
        <row r="137">
          <cell r="A137">
            <v>131</v>
          </cell>
        </row>
        <row r="138">
          <cell r="A138">
            <v>132</v>
          </cell>
        </row>
        <row r="139">
          <cell r="A139">
            <v>133</v>
          </cell>
        </row>
        <row r="140">
          <cell r="A140">
            <v>134</v>
          </cell>
        </row>
        <row r="141">
          <cell r="A141">
            <v>135</v>
          </cell>
        </row>
        <row r="142">
          <cell r="A142">
            <v>136</v>
          </cell>
        </row>
        <row r="143">
          <cell r="A143">
            <v>137</v>
          </cell>
        </row>
        <row r="144">
          <cell r="A144">
            <v>138</v>
          </cell>
        </row>
        <row r="145">
          <cell r="A145">
            <v>139</v>
          </cell>
        </row>
        <row r="146">
          <cell r="A146">
            <v>140</v>
          </cell>
        </row>
        <row r="147">
          <cell r="A147">
            <v>141</v>
          </cell>
        </row>
        <row r="148">
          <cell r="A148">
            <v>142</v>
          </cell>
        </row>
        <row r="149">
          <cell r="A149">
            <v>143</v>
          </cell>
        </row>
        <row r="150">
          <cell r="A150">
            <v>144</v>
          </cell>
        </row>
        <row r="151">
          <cell r="A151">
            <v>145</v>
          </cell>
        </row>
        <row r="152">
          <cell r="A152">
            <v>146</v>
          </cell>
        </row>
        <row r="153">
          <cell r="A153">
            <v>147</v>
          </cell>
        </row>
        <row r="154">
          <cell r="A154">
            <v>148</v>
          </cell>
        </row>
        <row r="155">
          <cell r="A155">
            <v>149</v>
          </cell>
        </row>
        <row r="156">
          <cell r="A156">
            <v>150</v>
          </cell>
        </row>
        <row r="157">
          <cell r="A157">
            <v>151</v>
          </cell>
        </row>
        <row r="158">
          <cell r="A158">
            <v>152</v>
          </cell>
        </row>
        <row r="159">
          <cell r="A159">
            <v>153</v>
          </cell>
        </row>
        <row r="160">
          <cell r="A160">
            <v>154</v>
          </cell>
        </row>
        <row r="161">
          <cell r="A161">
            <v>155</v>
          </cell>
        </row>
        <row r="162">
          <cell r="A162">
            <v>156</v>
          </cell>
        </row>
        <row r="163">
          <cell r="A163">
            <v>157</v>
          </cell>
        </row>
        <row r="164">
          <cell r="A164">
            <v>158</v>
          </cell>
        </row>
        <row r="165">
          <cell r="A165">
            <v>159</v>
          </cell>
        </row>
        <row r="166">
          <cell r="A166">
            <v>160</v>
          </cell>
        </row>
        <row r="167">
          <cell r="A167">
            <v>161</v>
          </cell>
        </row>
        <row r="168">
          <cell r="A168">
            <v>162</v>
          </cell>
        </row>
        <row r="169">
          <cell r="A169">
            <v>163</v>
          </cell>
        </row>
        <row r="170">
          <cell r="A170">
            <v>164</v>
          </cell>
        </row>
        <row r="171">
          <cell r="A171">
            <v>165</v>
          </cell>
        </row>
        <row r="172">
          <cell r="A172">
            <v>166</v>
          </cell>
        </row>
        <row r="173">
          <cell r="A173">
            <v>167</v>
          </cell>
        </row>
        <row r="174">
          <cell r="A174">
            <v>168</v>
          </cell>
        </row>
        <row r="175">
          <cell r="A175">
            <v>169</v>
          </cell>
        </row>
        <row r="176">
          <cell r="A176">
            <v>170</v>
          </cell>
        </row>
        <row r="177">
          <cell r="A177">
            <v>171</v>
          </cell>
        </row>
        <row r="178">
          <cell r="A178">
            <v>172</v>
          </cell>
        </row>
        <row r="179">
          <cell r="A179">
            <v>173</v>
          </cell>
        </row>
        <row r="180">
          <cell r="A180">
            <v>174</v>
          </cell>
        </row>
        <row r="181">
          <cell r="A181">
            <v>175</v>
          </cell>
        </row>
        <row r="182">
          <cell r="A182">
            <v>176</v>
          </cell>
        </row>
        <row r="183">
          <cell r="A183">
            <v>177</v>
          </cell>
        </row>
        <row r="184">
          <cell r="A184">
            <v>178</v>
          </cell>
        </row>
        <row r="185">
          <cell r="A185">
            <v>179</v>
          </cell>
        </row>
        <row r="186">
          <cell r="A186">
            <v>180</v>
          </cell>
        </row>
        <row r="187">
          <cell r="A187">
            <v>181</v>
          </cell>
        </row>
        <row r="188">
          <cell r="A188">
            <v>182</v>
          </cell>
        </row>
        <row r="189">
          <cell r="A189">
            <v>183</v>
          </cell>
        </row>
        <row r="190">
          <cell r="A190">
            <v>184</v>
          </cell>
        </row>
        <row r="191">
          <cell r="A191">
            <v>185</v>
          </cell>
        </row>
        <row r="192">
          <cell r="A192">
            <v>186</v>
          </cell>
        </row>
        <row r="193">
          <cell r="A193">
            <v>187</v>
          </cell>
        </row>
        <row r="194">
          <cell r="A194">
            <v>188</v>
          </cell>
        </row>
        <row r="195">
          <cell r="A195">
            <v>189</v>
          </cell>
        </row>
        <row r="196">
          <cell r="A196">
            <v>190</v>
          </cell>
        </row>
        <row r="197">
          <cell r="A197">
            <v>191</v>
          </cell>
        </row>
        <row r="198">
          <cell r="A198">
            <v>192</v>
          </cell>
        </row>
        <row r="199">
          <cell r="A199">
            <v>193</v>
          </cell>
        </row>
        <row r="200">
          <cell r="A200">
            <v>194</v>
          </cell>
        </row>
        <row r="201">
          <cell r="A201">
            <v>195</v>
          </cell>
        </row>
        <row r="202">
          <cell r="A202">
            <v>196</v>
          </cell>
        </row>
        <row r="203">
          <cell r="A203">
            <v>197</v>
          </cell>
        </row>
        <row r="204">
          <cell r="A204">
            <v>198</v>
          </cell>
        </row>
        <row r="205">
          <cell r="A205">
            <v>199</v>
          </cell>
        </row>
        <row r="206">
          <cell r="A206">
            <v>200</v>
          </cell>
        </row>
      </sheetData>
      <sheetData sheetId="8" refreshError="1"/>
      <sheetData sheetId="9" refreshError="1"/>
      <sheetData sheetId="10" refreshError="1">
        <row r="1">
          <cell r="A1" t="str">
            <v>1997-1998</v>
          </cell>
          <cell r="B1" t="str">
            <v>1998-1999</v>
          </cell>
          <cell r="C1" t="str">
            <v>1999-2000</v>
          </cell>
          <cell r="D1" t="str">
            <v>2000-2001</v>
          </cell>
          <cell r="E1" t="str">
            <v>2001-2002</v>
          </cell>
          <cell r="F1" t="str">
            <v>2002-2003</v>
          </cell>
          <cell r="G1" t="str">
            <v>2003-2004</v>
          </cell>
          <cell r="H1" t="str">
            <v>2004-2005</v>
          </cell>
          <cell r="I1" t="str">
            <v>2005-2006</v>
          </cell>
          <cell r="J1" t="str">
            <v>2006-2007</v>
          </cell>
          <cell r="K1" t="str">
            <v>2007-2008</v>
          </cell>
          <cell r="L1" t="str">
            <v>2008-2009</v>
          </cell>
          <cell r="M1" t="str">
            <v>2009-2010</v>
          </cell>
        </row>
        <row r="2">
          <cell r="A2">
            <v>2</v>
          </cell>
          <cell r="B2">
            <v>3</v>
          </cell>
          <cell r="C2">
            <v>4</v>
          </cell>
          <cell r="D2">
            <v>5</v>
          </cell>
          <cell r="E2">
            <v>6</v>
          </cell>
          <cell r="F2">
            <v>7</v>
          </cell>
          <cell r="G2">
            <v>8</v>
          </cell>
          <cell r="H2">
            <v>9</v>
          </cell>
          <cell r="I2">
            <v>10</v>
          </cell>
          <cell r="J2">
            <v>11</v>
          </cell>
          <cell r="K2">
            <v>12</v>
          </cell>
          <cell r="L2">
            <v>13</v>
          </cell>
          <cell r="M2">
            <v>14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
      <sheetName val="hyd "/>
      <sheetName val="maint est"/>
      <sheetName val="pm-est (NEW)"/>
      <sheetName val="pm-est (2)"/>
      <sheetName val="GM-est"/>
      <sheetName val="pm-est"/>
      <sheetName val="PVC_dia"/>
      <sheetName val="OHSR GOT"/>
      <sheetName val="Sheet3"/>
      <sheetName val="pvc-pipe-rates"/>
      <sheetName val="POP_"/>
      <sheetName val="hyd_"/>
      <sheetName val="maint_est"/>
      <sheetName val="pm-est_(NEW)"/>
      <sheetName val="pm-est_(2)"/>
      <sheetName val="OHSR_GOT"/>
      <sheetName val="Material"/>
      <sheetName val="Plant &amp;  Machinery"/>
      <sheetName val="data"/>
      <sheetName val="Data.F8.BTR"/>
      <sheetName val="t_prsr"/>
      <sheetName val="wh"/>
      <sheetName val="WATER-HAMMER"/>
      <sheetName val="Bill_amt_qty_cc_1"/>
      <sheetName val="WORK DONE"/>
      <sheetName val="sand"/>
      <sheetName val="stone"/>
      <sheetName val="index"/>
      <sheetName val="R_Det"/>
      <sheetName val="Labour"/>
      <sheetName val="sch"/>
      <sheetName val="Lead"/>
      <sheetName val="Road data"/>
      <sheetName val="Sheet1 (2)"/>
      <sheetName val="Data_Base"/>
      <sheetName val="hdpe-rates"/>
      <sheetName val="hdpe weights"/>
      <sheetName val="ssr-rates"/>
      <sheetName val="pvc-rates"/>
      <sheetName val="PVC weights"/>
      <sheetName val="Nspt-smp-final-ORIGINAL"/>
      <sheetName val="m"/>
      <sheetName val="detls"/>
      <sheetName val="OPD-Civil"/>
      <sheetName val="id"/>
      <sheetName val="m1"/>
      <sheetName val="Input"/>
      <sheetName val="HYDERAULIC STATMENT OHBR"/>
      <sheetName val="Abstract"/>
      <sheetName val="REcast Comperative"/>
      <sheetName val="RECAST RATES"/>
      <sheetName val="2017 OHSR DI -1 RC EST"/>
      <sheetName val="HH RC EST (2)"/>
      <sheetName val="leads"/>
      <sheetName val="Sheet5"/>
      <sheetName val="Specification"/>
      <sheetName val="Data o"/>
      <sheetName val="Main sheet"/>
      <sheetName val="Lead statement"/>
      <sheetName val="data- Sewer -Final"/>
      <sheetName val="Mortars"/>
      <sheetName val="Sheet1"/>
      <sheetName val="int-Dia-pvc"/>
      <sheetName val="Levels"/>
      <sheetName val="r"/>
      <sheetName val="l"/>
      <sheetName val="RMR"/>
      <sheetName val="GA"/>
      <sheetName val="Cul_detail"/>
      <sheetName val="BTR (2)"/>
      <sheetName val="v"/>
      <sheetName val="Rate_Analysis"/>
      <sheetName val="CD Data"/>
      <sheetName val="office"/>
      <sheetName val="Conveyance"/>
      <sheetName val="MRATES"/>
      <sheetName val="pop"/>
      <sheetName val="TOP SLAB-beams"/>
      <sheetName val="POP_1"/>
      <sheetName val="hyd_1"/>
      <sheetName val="maint_est1"/>
      <sheetName val="pm-est_(NEW)1"/>
      <sheetName val="pm-est_(2)1"/>
      <sheetName val="OHSR_GOT1"/>
      <sheetName val="Data_F8_BTR"/>
      <sheetName val="WORK_DONE"/>
      <sheetName val="Plant_&amp;__Machinery"/>
      <sheetName val="Road_data"/>
      <sheetName val="Sheet1_(2)"/>
      <sheetName val="hdpe_weights"/>
      <sheetName val="PVC_weights"/>
      <sheetName val="Data-Road "/>
      <sheetName val="other rates"/>
      <sheetName val="Hire"/>
      <sheetName val="7 Other Costs"/>
      <sheetName val="GEN-ABS Del"/>
      <sheetName val="pvc_basic"/>
      <sheetName val="Quotes"/>
      <sheetName val="ws-abs"/>
      <sheetName val="Input &amp; Calculations"/>
      <sheetName val="coverpage"/>
      <sheetName val="LEAD (2)"/>
      <sheetName val="HDPE"/>
      <sheetName val="habs-list"/>
      <sheetName val="nodes"/>
      <sheetName val="DATA_PRG"/>
      <sheetName val="Rate"/>
      <sheetName val="Cd"/>
      <sheetName val="Cs"/>
      <sheetName val="CPIPE"/>
      <sheetName val="THK"/>
      <sheetName val="CPIPE 1"/>
      <sheetName val="economic PM"/>
      <sheetName val="Estimate"/>
      <sheetName val="Plant Cost"/>
      <sheetName val="Cover"/>
      <sheetName val="0000000000000"/>
      <sheetName val="SubAnalysis"/>
      <sheetName val="HYDERAULIC_STATMENT_OHBR"/>
      <sheetName val="REcast_Comperative"/>
      <sheetName val="RECAST_RATES"/>
      <sheetName val="2017_OHSR_DI_-1_RC_EST"/>
      <sheetName val="HH_RC_EST_(2)"/>
      <sheetName val="Data_o"/>
      <sheetName val="Main_sheet"/>
      <sheetName val="CD_Data"/>
      <sheetName val="Lead_statement"/>
      <sheetName val="data-_Sewer_-Final"/>
      <sheetName val="BTR_(2)"/>
      <sheetName val="TOP_SLAB-beams"/>
      <sheetName val="Basic Rates"/>
      <sheetName val="HS 1"/>
      <sheetName val="PM&amp;GM"/>
      <sheetName val="Iocount"/>
      <sheetName val="int-Dia"/>
      <sheetName val="JAWAHAR-hyd-original"/>
      <sheetName val="Sheet2"/>
      <sheetName val="pvc"/>
      <sheetName val="SPT vs PHI"/>
      <sheetName val="Civil Boq"/>
      <sheetName val="clvrt_data"/>
      <sheetName val="mas_hab"/>
      <sheetName val="Inputs Line Est"/>
      <sheetName val="HDPE-pipe-rates"/>
      <sheetName val="int-Dia-hdpe"/>
      <sheetName val="DISCHARGE"/>
      <sheetName val="Longitudinal"/>
      <sheetName val="General"/>
      <sheetName val="_5wgdhabfinal00_01"/>
      <sheetName val="zone-2"/>
      <sheetName val="Data rough"/>
      <sheetName val="I-CO"/>
      <sheetName val="water-hammar-strenght"/>
      <sheetName val="rdamdata"/>
      <sheetName val="DI"/>
      <sheetName val="wh_data_R"/>
      <sheetName val="HS final-2"/>
      <sheetName val="Lookup"/>
      <sheetName val="mlead"/>
      <sheetName val="GM&amp;PM WE1 EST"/>
      <sheetName val="airvalve-AC PN 1.60"/>
      <sheetName val="AV_GRP ms bwsc"/>
      <sheetName val="BWSCP"/>
      <sheetName val="Soft-sluice-AC,GRP PN 1.6"/>
      <sheetName val="soft-sluice-BWSC-MS"/>
      <sheetName val="DI sluice valve"/>
      <sheetName val="WE CIVIL"/>
      <sheetName val="Steel Go 94"/>
      <sheetName val="Rates-1"/>
      <sheetName val="Summary"/>
      <sheetName val="quarry"/>
      <sheetName val="hdpe_basic"/>
      <sheetName val="GA (NABH)-Sklm (2)"/>
      <sheetName val="Gnl_Abstrct"/>
      <sheetName val="data existing_do not delete"/>
      <sheetName val="p&amp;m"/>
      <sheetName val="DATA-ABSTRACT"/>
      <sheetName val="CLEAR OVER FALL DROP"/>
      <sheetName val="Sorted"/>
      <sheetName val="data-WC"/>
      <sheetName val="Cover Page"/>
      <sheetName val="lead-st"/>
      <sheetName val="Bitumen trunk"/>
      <sheetName val="Feeder"/>
      <sheetName val="R99 etc"/>
      <sheetName val="Trunk unpaved"/>
      <sheetName val="FORM7"/>
      <sheetName val="RA-markate"/>
      <sheetName val="Rising Main"/>
    </sheetNames>
    <sheetDataSet>
      <sheetData sheetId="0">
        <row r="26">
          <cell r="A26">
            <v>63</v>
          </cell>
        </row>
      </sheetData>
      <sheetData sheetId="1"/>
      <sheetData sheetId="2"/>
      <sheetData sheetId="3"/>
      <sheetData sheetId="4"/>
      <sheetData sheetId="5"/>
      <sheetData sheetId="6"/>
      <sheetData sheetId="7" refreshError="1">
        <row r="26">
          <cell r="A26">
            <v>63</v>
          </cell>
          <cell r="B26">
            <v>0</v>
          </cell>
          <cell r="C26">
            <v>1.9</v>
          </cell>
          <cell r="D26">
            <v>2.7</v>
          </cell>
          <cell r="E26">
            <v>0</v>
          </cell>
          <cell r="F26">
            <v>4.0999999999999996</v>
          </cell>
          <cell r="G26">
            <v>0</v>
          </cell>
          <cell r="H26">
            <v>0</v>
          </cell>
          <cell r="I26">
            <v>59.2</v>
          </cell>
          <cell r="J26">
            <v>57.6</v>
          </cell>
          <cell r="K26">
            <v>0</v>
          </cell>
          <cell r="L26">
            <v>54.8</v>
          </cell>
        </row>
        <row r="27">
          <cell r="A27">
            <v>75</v>
          </cell>
          <cell r="B27">
            <v>0</v>
          </cell>
          <cell r="C27">
            <v>2.2000000000000002</v>
          </cell>
          <cell r="D27">
            <v>3.1</v>
          </cell>
          <cell r="E27">
            <v>0</v>
          </cell>
          <cell r="F27">
            <v>4.9000000000000004</v>
          </cell>
          <cell r="G27">
            <v>0</v>
          </cell>
          <cell r="H27">
            <v>0</v>
          </cell>
          <cell r="I27">
            <v>70.599999999999994</v>
          </cell>
          <cell r="J27">
            <v>68.8</v>
          </cell>
          <cell r="K27">
            <v>0</v>
          </cell>
          <cell r="L27">
            <v>65.2</v>
          </cell>
        </row>
        <row r="28">
          <cell r="A28">
            <v>90</v>
          </cell>
          <cell r="B28">
            <v>0</v>
          </cell>
          <cell r="C28">
            <v>2.6</v>
          </cell>
          <cell r="D28">
            <v>3.7</v>
          </cell>
          <cell r="E28">
            <v>0</v>
          </cell>
          <cell r="F28">
            <v>5.7</v>
          </cell>
          <cell r="G28">
            <v>0</v>
          </cell>
          <cell r="H28">
            <v>0</v>
          </cell>
          <cell r="I28">
            <v>84.8</v>
          </cell>
          <cell r="J28">
            <v>82.6</v>
          </cell>
          <cell r="K28">
            <v>0</v>
          </cell>
          <cell r="L28">
            <v>78.599999999999994</v>
          </cell>
        </row>
        <row r="29">
          <cell r="A29">
            <v>110</v>
          </cell>
          <cell r="B29">
            <v>0</v>
          </cell>
          <cell r="C29">
            <v>3</v>
          </cell>
          <cell r="D29">
            <v>4.3</v>
          </cell>
          <cell r="E29">
            <v>0</v>
          </cell>
          <cell r="F29">
            <v>7.1</v>
          </cell>
          <cell r="G29">
            <v>0</v>
          </cell>
          <cell r="H29">
            <v>0</v>
          </cell>
          <cell r="I29">
            <v>104</v>
          </cell>
          <cell r="J29">
            <v>101.4</v>
          </cell>
          <cell r="K29">
            <v>0</v>
          </cell>
          <cell r="L29">
            <v>95.8</v>
          </cell>
        </row>
        <row r="30">
          <cell r="A30">
            <v>125</v>
          </cell>
          <cell r="B30">
            <v>0</v>
          </cell>
          <cell r="C30">
            <v>3.4</v>
          </cell>
          <cell r="D30">
            <v>5</v>
          </cell>
          <cell r="E30">
            <v>0</v>
          </cell>
          <cell r="F30">
            <v>8</v>
          </cell>
          <cell r="G30">
            <v>0</v>
          </cell>
          <cell r="H30">
            <v>0</v>
          </cell>
          <cell r="I30">
            <v>118.2</v>
          </cell>
          <cell r="J30">
            <v>115</v>
          </cell>
          <cell r="K30">
            <v>0</v>
          </cell>
          <cell r="L30">
            <v>109</v>
          </cell>
        </row>
        <row r="31">
          <cell r="A31">
            <v>140</v>
          </cell>
          <cell r="B31">
            <v>0</v>
          </cell>
          <cell r="C31">
            <v>3.8</v>
          </cell>
          <cell r="D31">
            <v>5.5</v>
          </cell>
          <cell r="E31">
            <v>0</v>
          </cell>
          <cell r="F31">
            <v>8.9</v>
          </cell>
          <cell r="G31">
            <v>0</v>
          </cell>
          <cell r="H31">
            <v>0</v>
          </cell>
          <cell r="I31">
            <v>132.4</v>
          </cell>
          <cell r="J31">
            <v>129</v>
          </cell>
          <cell r="K31">
            <v>0</v>
          </cell>
          <cell r="L31">
            <v>122.2</v>
          </cell>
        </row>
        <row r="32">
          <cell r="A32">
            <v>160</v>
          </cell>
          <cell r="B32">
            <v>0</v>
          </cell>
          <cell r="C32">
            <v>4.3</v>
          </cell>
          <cell r="D32">
            <v>6.2</v>
          </cell>
          <cell r="E32">
            <v>0</v>
          </cell>
          <cell r="F32">
            <v>10.199999999999999</v>
          </cell>
          <cell r="G32">
            <v>0</v>
          </cell>
          <cell r="H32">
            <v>0</v>
          </cell>
          <cell r="I32">
            <v>151.4</v>
          </cell>
          <cell r="J32">
            <v>147.6</v>
          </cell>
          <cell r="K32">
            <v>0</v>
          </cell>
          <cell r="L32">
            <v>139.6</v>
          </cell>
        </row>
        <row r="33">
          <cell r="A33">
            <v>180</v>
          </cell>
          <cell r="B33">
            <v>0</v>
          </cell>
          <cell r="C33">
            <v>4.9000000000000004</v>
          </cell>
          <cell r="D33">
            <v>7.1</v>
          </cell>
          <cell r="E33">
            <v>0</v>
          </cell>
          <cell r="F33">
            <v>11.4</v>
          </cell>
          <cell r="G33">
            <v>0</v>
          </cell>
          <cell r="H33">
            <v>0</v>
          </cell>
          <cell r="I33">
            <v>170.2</v>
          </cell>
          <cell r="J33">
            <v>165.8</v>
          </cell>
          <cell r="K33">
            <v>0</v>
          </cell>
          <cell r="L33">
            <v>157.19999999999999</v>
          </cell>
        </row>
        <row r="34">
          <cell r="A34">
            <v>200</v>
          </cell>
          <cell r="B34">
            <v>0</v>
          </cell>
          <cell r="C34">
            <v>5.3</v>
          </cell>
          <cell r="D34">
            <v>7.9</v>
          </cell>
          <cell r="E34">
            <v>0</v>
          </cell>
          <cell r="F34">
            <v>12.7</v>
          </cell>
          <cell r="G34">
            <v>0</v>
          </cell>
          <cell r="H34">
            <v>0</v>
          </cell>
          <cell r="I34">
            <v>189.4</v>
          </cell>
          <cell r="J34">
            <v>184.2</v>
          </cell>
          <cell r="K34">
            <v>0</v>
          </cell>
          <cell r="L34">
            <v>174.6</v>
          </cell>
        </row>
        <row r="35">
          <cell r="A35">
            <v>225</v>
          </cell>
          <cell r="B35">
            <v>0</v>
          </cell>
          <cell r="C35">
            <v>6</v>
          </cell>
          <cell r="D35">
            <v>8.6</v>
          </cell>
          <cell r="E35">
            <v>0</v>
          </cell>
          <cell r="F35">
            <v>14.3</v>
          </cell>
          <cell r="G35">
            <v>0</v>
          </cell>
          <cell r="H35">
            <v>0</v>
          </cell>
          <cell r="I35">
            <v>213</v>
          </cell>
          <cell r="J35">
            <v>207.8</v>
          </cell>
          <cell r="K35">
            <v>0</v>
          </cell>
          <cell r="L35">
            <v>196.4</v>
          </cell>
        </row>
        <row r="36">
          <cell r="A36">
            <v>250</v>
          </cell>
          <cell r="B36">
            <v>0</v>
          </cell>
          <cell r="C36">
            <v>6.5</v>
          </cell>
          <cell r="D36">
            <v>9.8000000000000007</v>
          </cell>
          <cell r="E36">
            <v>0</v>
          </cell>
          <cell r="F36">
            <v>15.9</v>
          </cell>
          <cell r="G36">
            <v>0</v>
          </cell>
          <cell r="H36">
            <v>0</v>
          </cell>
          <cell r="I36">
            <v>237</v>
          </cell>
          <cell r="J36">
            <v>230.4</v>
          </cell>
          <cell r="K36">
            <v>0</v>
          </cell>
          <cell r="L36">
            <v>218.2</v>
          </cell>
        </row>
        <row r="37">
          <cell r="A37">
            <v>280</v>
          </cell>
          <cell r="B37">
            <v>0</v>
          </cell>
          <cell r="C37">
            <v>7.4</v>
          </cell>
          <cell r="D37">
            <v>11</v>
          </cell>
          <cell r="E37">
            <v>0</v>
          </cell>
          <cell r="F37">
            <v>17.8</v>
          </cell>
          <cell r="G37">
            <v>0</v>
          </cell>
          <cell r="H37">
            <v>0</v>
          </cell>
          <cell r="I37">
            <v>265.2</v>
          </cell>
          <cell r="J37">
            <v>258</v>
          </cell>
          <cell r="K37">
            <v>0</v>
          </cell>
          <cell r="L37">
            <v>244.4</v>
          </cell>
        </row>
        <row r="38">
          <cell r="A38">
            <v>315</v>
          </cell>
          <cell r="B38">
            <v>0</v>
          </cell>
          <cell r="C38">
            <v>8.3000000000000007</v>
          </cell>
          <cell r="D38">
            <v>12.4</v>
          </cell>
          <cell r="E38">
            <v>0</v>
          </cell>
          <cell r="F38">
            <v>19.899999999999999</v>
          </cell>
          <cell r="G38">
            <v>0</v>
          </cell>
          <cell r="H38">
            <v>0</v>
          </cell>
          <cell r="I38">
            <v>298.39999999999998</v>
          </cell>
          <cell r="J38">
            <v>290.2</v>
          </cell>
          <cell r="K38">
            <v>0</v>
          </cell>
          <cell r="L38">
            <v>275.2</v>
          </cell>
        </row>
      </sheetData>
      <sheetData sheetId="8"/>
      <sheetData sheetId="9">
        <row r="26">
          <cell r="A26">
            <v>63</v>
          </cell>
        </row>
      </sheetData>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hdpe_basic"/>
      <sheetName val="pvc_basic"/>
      <sheetName val="t_prsr"/>
      <sheetName val="wh"/>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mcon pm"/>
      <sheetName val="r"/>
      <sheetName val="Material"/>
      <sheetName val="Plant &amp;  Machinery"/>
      <sheetName val="RMR"/>
      <sheetName val="v"/>
      <sheetName val="GA"/>
      <sheetName val="sand"/>
      <sheetName val="stone"/>
      <sheetName val="index"/>
      <sheetName val="PH 6x"/>
      <sheetName val="Labour"/>
      <sheetName val="pvc-pipe-rates"/>
      <sheetName val="Sheet2"/>
      <sheetName val="l"/>
      <sheetName val="Lead"/>
      <sheetName val="Road data"/>
      <sheetName val="data existing_do not delete"/>
      <sheetName val="m"/>
      <sheetName val="sch"/>
      <sheetName val="Data.F8.BTR"/>
      <sheetName val="Global factors"/>
      <sheetName val="R_Det"/>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m1"/>
      <sheetName val="Levels"/>
      <sheetName val="ESTIMATE"/>
      <sheetName val="ssr-rates"/>
      <sheetName val="Data_"/>
      <sheetName val="Main sheet"/>
      <sheetName val="Nspt-smp-final-ORIGINAL"/>
      <sheetName val="other 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Iocount"/>
      <sheetName val="Lead statement"/>
      <sheetName val="Data o"/>
      <sheetName val="PRICE BID"/>
      <sheetName val="LEAD-c"/>
      <sheetName val="other rates-C"/>
      <sheetName val="DISCHARGE"/>
      <sheetName val="bASICDATA"/>
      <sheetName val="Data-Road "/>
      <sheetName val="DATA-CD "/>
      <sheetName val="int-Dia-pvc"/>
      <sheetName val="id"/>
      <sheetName val="LEAD (2)"/>
      <sheetName val="leads"/>
      <sheetName val="RATES"/>
      <sheetName val="MRATES"/>
      <sheetName val="sp di"/>
      <sheetName val="EDWise"/>
      <sheetName val="PVC weights"/>
      <sheetName val="JAWAHAR-hyd-original"/>
      <sheetName val="mas_hab"/>
      <sheetName val="sp dip"/>
      <sheetName val="hdpe weights"/>
      <sheetName val="CD Data"/>
      <sheetName val="Bitumen trunk"/>
      <sheetName val="Feeder"/>
      <sheetName val="R99 etc"/>
      <sheetName val="Trunk unpaved"/>
      <sheetName val="CLEAR OVER FALL DROP"/>
      <sheetName val="General"/>
      <sheetName val="DATA_PRG"/>
      <sheetName val="AUTDATA"/>
      <sheetName val="Mortars"/>
      <sheetName val="Title"/>
      <sheetName val="Note"/>
      <sheetName val="Data_Base"/>
      <sheetName val="OPD-Civil"/>
      <sheetName val="segments-details"/>
      <sheetName val="int-Dia-hdpe"/>
      <sheetName val="habs-list"/>
      <sheetName val="sp_dip"/>
      <sheetName val="hdpe_weights"/>
      <sheetName val="other_rates"/>
      <sheetName val=" data sheet "/>
      <sheetName val="Cul_detail"/>
      <sheetName val="Longitudinal"/>
      <sheetName val="Input"/>
      <sheetName val="Input &amp; Calculations"/>
      <sheetName val="Design"/>
      <sheetName val="REL"/>
      <sheetName val="RA-markate"/>
      <sheetName val="prs"/>
      <sheetName val="Schdl"/>
      <sheetName val="Boq"/>
      <sheetName val="abs road"/>
      <sheetName val="Conveyance"/>
      <sheetName val="TELs"/>
      <sheetName val="Leads Entry"/>
      <sheetName val="Gen Abs"/>
      <sheetName val="economic PM"/>
      <sheetName val="Sheet9"/>
      <sheetName val="DATA SHEET"/>
      <sheetName val="Road Detail Est."/>
      <sheetName val="Rate"/>
      <sheetName val="coverpage"/>
      <sheetName val="PM&amp;GM"/>
      <sheetName val="Coversheet"/>
      <sheetName val="Measurment"/>
      <sheetName val="MPR_PA_1"/>
      <sheetName val="KGP.hyd rev GLBR"/>
      <sheetName val="Valves workable"/>
      <sheetName val="Rates_PVC"/>
      <sheetName val="Sheet5"/>
      <sheetName val="int-Dia"/>
      <sheetName val="Usage"/>
      <sheetName val="Common "/>
      <sheetName val="PRELIM5"/>
      <sheetName val="wh_data_R"/>
      <sheetName val="Habcodes"/>
      <sheetName val="p&amp;m"/>
      <sheetName val="Boq - Flats"/>
      <sheetName val="BTR"/>
      <sheetName val="BM-HOOP"/>
      <sheetName val="Detailed"/>
      <sheetName val="hdpe-int-Dia"/>
      <sheetName val="E-Table"/>
      <sheetName val="pvc-int-Dia"/>
      <sheetName val="Work_sheet"/>
      <sheetName val="water-hammar-strenght"/>
      <sheetName val="mlead"/>
      <sheetName val="BWSCPlt"/>
      <sheetName val="G.R.P"/>
      <sheetName val="PSC REVISED"/>
      <sheetName val="Staff Acco."/>
      <sheetName val="AV-HDPE"/>
      <sheetName val="Di_gate-HDPE"/>
      <sheetName val="rdamdata"/>
      <sheetName val="Lead statement ss5"/>
      <sheetName val="HS 1"/>
      <sheetName val="CPHEEO"/>
      <sheetName val="wh_data"/>
      <sheetName val="co_5"/>
      <sheetName val="hdpe-rates"/>
      <sheetName val="pvc-rates"/>
      <sheetName val="HDPE-pipe-rates"/>
      <sheetName val="lead-st"/>
      <sheetName val="Gravity Main-Jukkal"/>
      <sheetName val="HS final-2"/>
      <sheetName val="GF SB Ok "/>
      <sheetName val="AV-PVC"/>
      <sheetName val="DIgate_PVC "/>
      <sheetName val="DI gate-DI"/>
      <sheetName val="Labour &amp; Plant"/>
      <sheetName val="loadcal"/>
      <sheetName val="sectorwise"/>
      <sheetName val="WORK DONE"/>
      <sheetName val="Gnl_Abstrct"/>
      <sheetName val="SUMP1420KL@HW"/>
      <sheetName val="Mp-team 1"/>
      <sheetName val="capacity-ohsrs"/>
      <sheetName val="PH Sanctioned"/>
      <sheetName val="7.Ben reg"/>
      <sheetName val="ew OG machine manual"/>
      <sheetName val="PVC mac"/>
      <sheetName val="Revised rates(SSR 2021-22)"/>
      <sheetName val="ew OG total manual"/>
      <sheetName val="elec-data"/>
      <sheetName val="Bill_amt_qty_cc_1"/>
      <sheetName val="ws-abs"/>
      <sheetName val="Lead  RATES"/>
      <sheetName val="quarry"/>
      <sheetName val="Rd.Det.Est"/>
      <sheetName val="C.D.Data (Morth)"/>
      <sheetName val="Rd.Data"/>
      <sheetName val="Basic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26">
          <cell r="A26">
            <v>63</v>
          </cell>
          <cell r="B26">
            <v>0</v>
          </cell>
          <cell r="C26">
            <v>1.9</v>
          </cell>
          <cell r="D26">
            <v>2.7</v>
          </cell>
          <cell r="E26">
            <v>4.0999999999999996</v>
          </cell>
          <cell r="F26">
            <v>0</v>
          </cell>
          <cell r="G26">
            <v>0</v>
          </cell>
          <cell r="H26">
            <v>59.2</v>
          </cell>
          <cell r="I26">
            <v>57.6</v>
          </cell>
          <cell r="J26">
            <v>0</v>
          </cell>
          <cell r="K26">
            <v>54.8</v>
          </cell>
          <cell r="L26">
            <v>0</v>
          </cell>
          <cell r="M26">
            <v>0.18543008999999999</v>
          </cell>
          <cell r="N26">
            <v>0.23433302</v>
          </cell>
          <cell r="O26">
            <v>0.32104532000000002</v>
          </cell>
        </row>
        <row r="27">
          <cell r="A27">
            <v>75</v>
          </cell>
          <cell r="B27">
            <v>0</v>
          </cell>
          <cell r="C27">
            <v>2.2000000000000002</v>
          </cell>
          <cell r="D27">
            <v>3.1</v>
          </cell>
          <cell r="E27">
            <v>4.9000000000000004</v>
          </cell>
          <cell r="F27">
            <v>0</v>
          </cell>
          <cell r="G27">
            <v>0</v>
          </cell>
          <cell r="H27">
            <v>70.599999999999994</v>
          </cell>
          <cell r="I27">
            <v>68.8</v>
          </cell>
          <cell r="J27">
            <v>0</v>
          </cell>
          <cell r="K27">
            <v>65.2</v>
          </cell>
          <cell r="L27">
            <v>0</v>
          </cell>
          <cell r="M27">
            <v>0.12855473000000001</v>
          </cell>
          <cell r="N27">
            <v>0.16123288999999999</v>
          </cell>
          <cell r="O27">
            <v>0.22725295000000001</v>
          </cell>
        </row>
        <row r="28">
          <cell r="A28">
            <v>90</v>
          </cell>
          <cell r="B28">
            <v>0</v>
          </cell>
          <cell r="C28">
            <v>2.6</v>
          </cell>
          <cell r="D28">
            <v>3.7</v>
          </cell>
          <cell r="E28">
            <v>5.7</v>
          </cell>
          <cell r="F28">
            <v>0</v>
          </cell>
          <cell r="G28">
            <v>0</v>
          </cell>
          <cell r="H28">
            <v>84.8</v>
          </cell>
          <cell r="I28">
            <v>82.6</v>
          </cell>
          <cell r="J28">
            <v>0</v>
          </cell>
          <cell r="K28">
            <v>78.599999999999994</v>
          </cell>
          <cell r="L28">
            <v>0</v>
          </cell>
          <cell r="M28">
            <v>8.8417140000000005E-2</v>
          </cell>
          <cell r="N28">
            <v>0.11155078</v>
          </cell>
          <cell r="O28">
            <v>0.15387228999999999</v>
          </cell>
        </row>
        <row r="29">
          <cell r="A29">
            <v>110</v>
          </cell>
          <cell r="B29">
            <v>0</v>
          </cell>
          <cell r="C29">
            <v>3</v>
          </cell>
          <cell r="D29">
            <v>4.3</v>
          </cell>
          <cell r="E29">
            <v>7.1</v>
          </cell>
          <cell r="F29">
            <v>0</v>
          </cell>
          <cell r="G29">
            <v>0</v>
          </cell>
          <cell r="H29">
            <v>104</v>
          </cell>
          <cell r="I29">
            <v>101.4</v>
          </cell>
          <cell r="J29">
            <v>0</v>
          </cell>
          <cell r="K29">
            <v>95.8</v>
          </cell>
          <cell r="L29">
            <v>0</v>
          </cell>
          <cell r="M29">
            <v>5.7090519999999999E-2</v>
          </cell>
          <cell r="N29">
            <v>7.2138649999999999E-2</v>
          </cell>
          <cell r="O29">
            <v>0.10460234</v>
          </cell>
        </row>
        <row r="30">
          <cell r="A30">
            <v>125</v>
          </cell>
          <cell r="B30">
            <v>0</v>
          </cell>
          <cell r="C30">
            <v>3.4</v>
          </cell>
          <cell r="D30">
            <v>5</v>
          </cell>
          <cell r="E30">
            <v>8</v>
          </cell>
          <cell r="F30">
            <v>0</v>
          </cell>
          <cell r="G30">
            <v>0</v>
          </cell>
          <cell r="H30">
            <v>118.2</v>
          </cell>
          <cell r="I30">
            <v>115</v>
          </cell>
          <cell r="J30">
            <v>0</v>
          </cell>
          <cell r="K30">
            <v>109</v>
          </cell>
          <cell r="L30">
            <v>0</v>
          </cell>
          <cell r="M30">
            <v>4.4137429999999998E-2</v>
          </cell>
          <cell r="N30">
            <v>5.6748119999999999E-2</v>
          </cell>
          <cell r="O30">
            <v>8.0446829999999997E-2</v>
          </cell>
        </row>
        <row r="31">
          <cell r="A31">
            <v>140</v>
          </cell>
          <cell r="B31">
            <v>0</v>
          </cell>
          <cell r="C31">
            <v>3.8</v>
          </cell>
          <cell r="D31">
            <v>5.5</v>
          </cell>
          <cell r="E31">
            <v>8.9</v>
          </cell>
          <cell r="F31">
            <v>0</v>
          </cell>
          <cell r="G31">
            <v>0</v>
          </cell>
          <cell r="H31">
            <v>132.4</v>
          </cell>
          <cell r="I31">
            <v>129</v>
          </cell>
          <cell r="J31">
            <v>0</v>
          </cell>
          <cell r="K31">
            <v>122.2</v>
          </cell>
          <cell r="L31">
            <v>0</v>
          </cell>
          <cell r="M31">
            <v>3.5140060000000001E-2</v>
          </cell>
          <cell r="N31">
            <v>4.4685620000000002E-2</v>
          </cell>
          <cell r="O31">
            <v>6.3783359999999997E-2</v>
          </cell>
        </row>
        <row r="32">
          <cell r="A32">
            <v>160</v>
          </cell>
          <cell r="B32">
            <v>0</v>
          </cell>
          <cell r="C32">
            <v>4.3</v>
          </cell>
          <cell r="D32">
            <v>6.2</v>
          </cell>
          <cell r="E32">
            <v>10.199999999999999</v>
          </cell>
          <cell r="F32">
            <v>0</v>
          </cell>
          <cell r="G32">
            <v>0</v>
          </cell>
          <cell r="H32">
            <v>151.4</v>
          </cell>
          <cell r="I32">
            <v>147.6</v>
          </cell>
          <cell r="J32">
            <v>0</v>
          </cell>
          <cell r="K32">
            <v>139.6</v>
          </cell>
          <cell r="L32">
            <v>0</v>
          </cell>
          <cell r="M32">
            <v>2.6738720000000001E-2</v>
          </cell>
          <cell r="N32">
            <v>3.389437E-2</v>
          </cell>
          <cell r="O32">
            <v>4.8945219999999998E-2</v>
          </cell>
        </row>
        <row r="33">
          <cell r="A33">
            <v>180</v>
          </cell>
          <cell r="B33">
            <v>0</v>
          </cell>
          <cell r="C33">
            <v>4.9000000000000004</v>
          </cell>
          <cell r="D33">
            <v>7.1</v>
          </cell>
          <cell r="E33">
            <v>11.4</v>
          </cell>
          <cell r="F33">
            <v>0</v>
          </cell>
          <cell r="G33">
            <v>0</v>
          </cell>
          <cell r="H33">
            <v>170.2</v>
          </cell>
          <cell r="I33">
            <v>165.8</v>
          </cell>
          <cell r="J33">
            <v>0</v>
          </cell>
          <cell r="K33">
            <v>157.19999999999999</v>
          </cell>
          <cell r="L33">
            <v>0</v>
          </cell>
          <cell r="M33">
            <v>2.1296240000000001E-2</v>
          </cell>
          <cell r="N33">
            <v>2.7106479999999999E-2</v>
          </cell>
          <cell r="O33">
            <v>3.846807E-2</v>
          </cell>
        </row>
        <row r="34">
          <cell r="A34">
            <v>200</v>
          </cell>
          <cell r="B34">
            <v>0</v>
          </cell>
          <cell r="C34">
            <v>5.3</v>
          </cell>
          <cell r="D34">
            <v>7.9</v>
          </cell>
          <cell r="E34">
            <v>12.7</v>
          </cell>
          <cell r="F34">
            <v>0</v>
          </cell>
          <cell r="G34">
            <v>0</v>
          </cell>
          <cell r="H34">
            <v>189.4</v>
          </cell>
          <cell r="I34">
            <v>184.2</v>
          </cell>
          <cell r="J34">
            <v>0</v>
          </cell>
          <cell r="K34">
            <v>174.6</v>
          </cell>
          <cell r="L34">
            <v>0</v>
          </cell>
          <cell r="M34">
            <v>1.696429E-2</v>
          </cell>
          <cell r="N34">
            <v>2.197735E-2</v>
          </cell>
          <cell r="O34">
            <v>3.1225429999999998E-2</v>
          </cell>
        </row>
        <row r="35">
          <cell r="A35">
            <v>225</v>
          </cell>
          <cell r="B35">
            <v>0</v>
          </cell>
          <cell r="C35">
            <v>6</v>
          </cell>
          <cell r="D35">
            <v>8.6</v>
          </cell>
          <cell r="E35">
            <v>14.3</v>
          </cell>
          <cell r="F35">
            <v>0</v>
          </cell>
          <cell r="G35">
            <v>0</v>
          </cell>
          <cell r="H35">
            <v>213</v>
          </cell>
          <cell r="I35">
            <v>207.8</v>
          </cell>
          <cell r="J35">
            <v>0</v>
          </cell>
          <cell r="K35">
            <v>196.4</v>
          </cell>
          <cell r="L35">
            <v>0</v>
          </cell>
          <cell r="M35">
            <v>1.3456060000000001E-2</v>
          </cell>
          <cell r="N35">
            <v>1.6981139999999999E-2</v>
          </cell>
          <cell r="O35">
            <v>2.4689409999999998E-2</v>
          </cell>
        </row>
        <row r="36">
          <cell r="A36">
            <v>250</v>
          </cell>
          <cell r="B36">
            <v>0</v>
          </cell>
          <cell r="C36">
            <v>6.5</v>
          </cell>
          <cell r="D36">
            <v>9.8000000000000007</v>
          </cell>
          <cell r="E36">
            <v>15.9</v>
          </cell>
          <cell r="F36">
            <v>0</v>
          </cell>
          <cell r="G36">
            <v>0</v>
          </cell>
          <cell r="H36">
            <v>237</v>
          </cell>
          <cell r="I36">
            <v>230.4</v>
          </cell>
          <cell r="J36">
            <v>0</v>
          </cell>
          <cell r="K36">
            <v>218.2</v>
          </cell>
          <cell r="L36">
            <v>0</v>
          </cell>
          <cell r="M36">
            <v>1.073005E-2</v>
          </cell>
          <cell r="N36">
            <v>1.3992569999999999E-2</v>
          </cell>
          <cell r="O36">
            <v>2.0009740000000002E-2</v>
          </cell>
        </row>
        <row r="37">
          <cell r="A37">
            <v>280</v>
          </cell>
          <cell r="B37">
            <v>0</v>
          </cell>
          <cell r="C37">
            <v>7.4</v>
          </cell>
          <cell r="D37">
            <v>11</v>
          </cell>
          <cell r="E37">
            <v>17.8</v>
          </cell>
          <cell r="F37">
            <v>0</v>
          </cell>
          <cell r="G37">
            <v>0</v>
          </cell>
          <cell r="H37">
            <v>265.2</v>
          </cell>
          <cell r="I37">
            <v>258</v>
          </cell>
          <cell r="J37">
            <v>0</v>
          </cell>
          <cell r="K37">
            <v>244.4</v>
          </cell>
          <cell r="L37">
            <v>0</v>
          </cell>
          <cell r="M37">
            <v>8.6408000000000006E-3</v>
          </cell>
          <cell r="N37">
            <v>1.11714E-2</v>
          </cell>
          <cell r="O37">
            <v>1.5945839999999999E-2</v>
          </cell>
        </row>
        <row r="38">
          <cell r="A38">
            <v>315</v>
          </cell>
          <cell r="B38">
            <v>0</v>
          </cell>
          <cell r="C38">
            <v>8.3000000000000007</v>
          </cell>
          <cell r="D38">
            <v>12.4</v>
          </cell>
          <cell r="E38">
            <v>19.899999999999999</v>
          </cell>
          <cell r="F38">
            <v>0</v>
          </cell>
          <cell r="G38">
            <v>0</v>
          </cell>
          <cell r="H38">
            <v>298.39999999999998</v>
          </cell>
          <cell r="I38">
            <v>290.2</v>
          </cell>
          <cell r="J38">
            <v>0</v>
          </cell>
          <cell r="K38">
            <v>275.2</v>
          </cell>
          <cell r="L38">
            <v>0</v>
          </cell>
          <cell r="M38">
            <v>6.8145999999999997E-3</v>
          </cell>
          <cell r="N38">
            <v>8.83894E-3</v>
          </cell>
          <cell r="O38">
            <v>1.2535569999999999E-2</v>
          </cell>
        </row>
      </sheetData>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sheetData sheetId="245"/>
      <sheetData sheetId="246"/>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refreshError="1"/>
      <sheetData sheetId="476" refreshError="1"/>
      <sheetData sheetId="477" refreshError="1"/>
      <sheetData sheetId="478" refreshError="1"/>
      <sheetData sheetId="479" refreshError="1"/>
      <sheetData sheetId="480"/>
      <sheetData sheetId="481" refreshError="1"/>
      <sheetData sheetId="482"/>
      <sheetData sheetId="483"/>
      <sheetData sheetId="484"/>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m lead"/>
      <sheetName val="detls"/>
      <sheetName val="Lead statement"/>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7">
          <cell r="I7">
            <v>6800</v>
          </cell>
        </row>
        <row r="11">
          <cell r="I11">
            <v>0</v>
          </cell>
        </row>
        <row r="17">
          <cell r="I17">
            <v>0</v>
          </cell>
        </row>
      </sheetData>
      <sheetData sheetId="9" refreshError="1"/>
      <sheetData sheetId="10" refreshError="1"/>
      <sheetData sheetId="11" refreshError="1"/>
      <sheetData sheetId="12" refreshError="1">
        <row r="15">
          <cell r="C15" t="str">
            <v>Earthwork excavation by mechanical means and depositing on bank with initial  lead and lift in all soils upto SDR and laying earth in layers including breaking clods, sectioning and rolling with Power Road Roller 8 to 10 Tonnes capacity  @ FMC including a</v>
          </cell>
        </row>
        <row r="30">
          <cell r="K30">
            <v>43.7</v>
          </cell>
        </row>
        <row r="49">
          <cell r="K49">
            <v>108</v>
          </cell>
        </row>
        <row r="77">
          <cell r="K77">
            <v>1009</v>
          </cell>
        </row>
        <row r="79">
          <cell r="C79" t="str">
            <v>Picking old metalled surface to a depth of 40 mm to 100 mm and sectioning including all labour and incidental charges complete for finished item of work and as directed by the Engineer-in-Charge.</v>
          </cell>
        </row>
        <row r="88">
          <cell r="K88">
            <v>1.6</v>
          </cell>
        </row>
        <row r="115">
          <cell r="K115">
            <v>1221</v>
          </cell>
        </row>
        <row r="141">
          <cell r="K141">
            <v>1310</v>
          </cell>
        </row>
        <row r="172">
          <cell r="K172">
            <v>18.5</v>
          </cell>
        </row>
        <row r="196">
          <cell r="K196">
            <v>3.6</v>
          </cell>
        </row>
        <row r="233">
          <cell r="K233">
            <v>3547</v>
          </cell>
        </row>
        <row r="250">
          <cell r="K250">
            <v>216</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p.Report"/>
      <sheetName val="Sheet1 (3)"/>
      <sheetName val="LS"/>
      <sheetName val="Annex-VII"/>
      <sheetName val="list_CD"/>
      <sheetName val="Exe.Summary"/>
      <sheetName val="Ann-IIA(Road)"/>
      <sheetName val="E-in-C's office copy"/>
      <sheetName val="Annex-B"/>
      <sheetName val="Gen abs"/>
      <sheetName val="BTR"/>
      <sheetName val="RMR"/>
      <sheetName val="R_Det"/>
      <sheetName val="abst_rd"/>
      <sheetName val="Road data"/>
      <sheetName val="abst_cd"/>
      <sheetName val="det_cd"/>
      <sheetName val="Sheet1"/>
      <sheetName val="Proforma-I"/>
      <sheetName val="Annex-I"/>
      <sheetName val="Annex-II"/>
      <sheetName val="Annex-IV"/>
      <sheetName val="Annex-V"/>
      <sheetName val="Annex-VI"/>
      <sheetName val="certificates"/>
      <sheetName val="CBR"/>
      <sheetName val="e-cal"/>
      <sheetName val="Lead"/>
      <sheetName val="Strip plan"/>
      <sheetName val="Sp_Report"/>
      <sheetName val="Sheet1_(3)"/>
      <sheetName val="Exe_Summary"/>
      <sheetName val="E-in-C's_office_copy"/>
      <sheetName val="Gen_abs"/>
      <sheetName val="Road_data"/>
      <sheetName val="Strip_plan"/>
      <sheetName val="DATA"/>
      <sheetName val="MRATES"/>
      <sheetName val="pvc-pipe-rates"/>
      <sheetName val="detls"/>
      <sheetName val="PVC_dia"/>
      <sheetName val="t_prsr"/>
      <sheetName val="wh"/>
      <sheetName val="sand"/>
      <sheetName val="m"/>
      <sheetName val="Sheet5"/>
      <sheetName val="v"/>
      <sheetName val="Material"/>
      <sheetName val="Plant &amp;  Machinery"/>
      <sheetName val="stone"/>
      <sheetName val="index"/>
      <sheetName val="Mp-team 1"/>
      <sheetName val="sch"/>
      <sheetName val="temp-SDData (2)"/>
      <sheetName val="Nspt-smp-final-ORIGINAL"/>
      <sheetName val="Civil Boq"/>
      <sheetName val="int-Dia-pvc"/>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R_Det"/>
      <sheetName val="Plant &amp;  Machinery"/>
      <sheetName val="detls"/>
      <sheetName val="data"/>
      <sheetName val="t_prsr"/>
      <sheetName val="PVC_dia"/>
      <sheetName val="wh"/>
      <sheetName val="abs road"/>
      <sheetName val="int-Dia-pvc"/>
      <sheetName val="Line"/>
      <sheetName val="Levels"/>
      <sheetName val="Road data"/>
      <sheetName val="wordsdata"/>
      <sheetName val="WATER-HAMMER"/>
      <sheetName val="PVC weights"/>
      <sheetName val="index"/>
      <sheetName val="Data_Base"/>
      <sheetName val="Material"/>
      <sheetName val="other rates"/>
      <sheetName val="Data Road Rev"/>
      <sheetName val="maya"/>
      <sheetName val="DISCHARGE"/>
      <sheetName val="m"/>
      <sheetName val="RATES"/>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1"/>
      <sheetName val="BIOPUR-C"/>
      <sheetName val="BIOPUR-N"/>
      <sheetName val="BILDBAL-D"/>
      <sheetName val="BILDBAL-E"/>
      <sheetName val="BILDBAL-F"/>
      <sheetName val="N-Konz-Diagr"/>
      <sheetName val="BSB+P+GUST-Konz-Diagr"/>
      <sheetName val="KONZ.XLS"/>
      <sheetName val="r"/>
      <sheetName val="t_prsr"/>
      <sheetName val="id"/>
      <sheetName val="maya"/>
      <sheetName val="DATA"/>
      <sheetName val="Boq Block A"/>
      <sheetName val="BWSCPlt"/>
      <sheetName val="CI"/>
      <sheetName val="DI"/>
      <sheetName val="G.R.P"/>
      <sheetName val="HDPE"/>
      <sheetName val="PSC REVISED"/>
      <sheetName val="pvc"/>
      <sheetName val="Sheet1"/>
      <sheetName val="data existing_do not delete"/>
      <sheetName val="1-Pop Proj"/>
      <sheetName val="Sheet2"/>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s>
    <sheetDataSet>
      <sheetData sheetId="0"/>
      <sheetData sheetId="1"/>
      <sheetData sheetId="2"/>
      <sheetData sheetId="3"/>
      <sheetData sheetId="4"/>
      <sheetData sheetId="5"/>
      <sheetData sheetId="6"/>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In take arre"/>
      <sheetName val="SS tank"/>
      <sheetName val="Open well"/>
      <sheetName val="Fencing"/>
      <sheetName val=" PH 2"/>
      <sheetName val="Pump house"/>
      <sheetName val="Val Dist"/>
      <sheetName val="OHSR"/>
      <sheetName val="V.Pits"/>
      <sheetName val="General abstract"/>
      <sheetName val="DATA SHEET"/>
      <sheetName val="LEAD STATEMENT"/>
      <sheetName val="Plant &amp;  Machinery"/>
      <sheetName val="data"/>
      <sheetName val="Lead"/>
      <sheetName val="int-Dia-pvc"/>
      <sheetName val="detls"/>
      <sheetName val="Road data"/>
      <sheetName val="Road Detail Est."/>
      <sheetName val="R_Det"/>
      <sheetName val="t_prsr"/>
      <sheetName val="r"/>
      <sheetName val="GA"/>
      <sheetName val="PVC_dia"/>
      <sheetName val="PVC weights"/>
      <sheetName val="MRATES"/>
      <sheetName val="Levels"/>
      <sheetName val="pvc-rates"/>
      <sheetName val="Rising Main"/>
      <sheetName val="Labour"/>
      <sheetName val="int-dia-hdpe"/>
      <sheetName val="LEADS"/>
      <sheetName val=" data sheet "/>
      <sheetName val="ssr-rates"/>
      <sheetName val="pvc-pipe-rates"/>
      <sheetName val="wh"/>
      <sheetName val="Material"/>
      <sheetName val="HDPE-pipe-rates"/>
      <sheetName val="Sheet2"/>
      <sheetName val="RMR"/>
      <sheetName val="LEAD (2)"/>
      <sheetName val="WATER-HAMMER"/>
      <sheetName val="l"/>
      <sheetName val="pvc"/>
      <sheetName val="HS 1"/>
      <sheetName val="water-hammar-strenght"/>
      <sheetName val="hdpe weights"/>
      <sheetName val="Rate"/>
      <sheetName val="PM&amp;GM"/>
      <sheetName val="sand"/>
      <sheetName val="stone"/>
      <sheetName val="index"/>
      <sheetName val="economic PM"/>
      <sheetName val="m1"/>
      <sheetName val="abs road"/>
      <sheetName val="m"/>
      <sheetName val="DATA_PRG"/>
      <sheetName val="AV-PVC"/>
      <sheetName val="DI gate-DI"/>
      <sheetName val="DIgate_PVC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DUMMY_EST"/>
      <sheetName val="DATA-LIST"/>
      <sheetName val="DATA SHEET"/>
      <sheetName val="LEAD STATEMENT"/>
      <sheetName val="Labour charges"/>
      <sheetName val="Labour charges(detl)"/>
      <sheetName val="SSR(Buildings)"/>
      <sheetName val="Plant &amp;  Machinery"/>
      <sheetName val="detls"/>
      <sheetName val="PVC_dia"/>
      <sheetName val="data"/>
      <sheetName val="Lead"/>
      <sheetName val="int-Dia-pvc"/>
      <sheetName val="t_prsr"/>
      <sheetName val="wh"/>
      <sheetName val="m1"/>
      <sheetName val=" data sheet "/>
      <sheetName val="Rising Main"/>
      <sheetName val="E1"/>
      <sheetName val="Rate"/>
      <sheetName val="r"/>
      <sheetName val="HDPE-pipe-rates"/>
      <sheetName val="pvc-pipe-rates"/>
      <sheetName val="v"/>
      <sheetName val="PVC weights"/>
      <sheetName val="WATER-HAMMER"/>
      <sheetName val="Labour"/>
      <sheetName val="Material"/>
      <sheetName val="hdpe weights"/>
      <sheetName val="Nspt-smp-final-ORIGINAL"/>
      <sheetName val="RMR"/>
      <sheetName val="Usage"/>
      <sheetName val="Common "/>
      <sheetName val="General"/>
      <sheetName val="DATA_PRG"/>
      <sheetName val="JAWAHAR-hyd-original"/>
      <sheetName val="GA"/>
      <sheetName val="HS 1"/>
      <sheetName val="mas_hab"/>
      <sheetName val="l"/>
      <sheetName val="MRATES"/>
      <sheetName val="water-hammar-strenght"/>
      <sheetName val="Levels"/>
      <sheetName val="ssr-rates"/>
      <sheetName val="int-Dia-hdpe"/>
      <sheetName val="m"/>
      <sheetName val="Global factors"/>
      <sheetName val="sand"/>
      <sheetName val="stone"/>
    </sheetNames>
    <sheetDataSet>
      <sheetData sheetId="0" refreshError="1"/>
      <sheetData sheetId="1" refreshError="1"/>
      <sheetData sheetId="2" refreshError="1"/>
      <sheetData sheetId="3" refreshError="1"/>
      <sheetData sheetId="4" refreshError="1">
        <row r="7">
          <cell r="N7">
            <v>189.8</v>
          </cell>
        </row>
        <row r="10">
          <cell r="N10">
            <v>528</v>
          </cell>
        </row>
        <row r="20">
          <cell r="N20">
            <v>3744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
      <sheetName val="0000000000000"/>
      <sheetName val="cover page "/>
      <sheetName val=" Designs"/>
      <sheetName val="Abst"/>
      <sheetName val="SS tank"/>
      <sheetName val="pumping main"/>
      <sheetName val="SS filters"/>
      <sheetName val="Sump"/>
      <sheetName val="OHSR"/>
      <sheetName val="pumpset (2)"/>
      <sheetName val="Pump house"/>
      <sheetName val="Lead"/>
      <sheetName val=" data sheet "/>
      <sheetName val="DATA - PIPELINE(pt) "/>
      <sheetName val="Flow diagram (2)"/>
      <sheetName val="G.Main"/>
      <sheetName val="IN&amp;OUT"/>
      <sheetName val="V.Pits"/>
      <sheetName val="Fencing"/>
      <sheetName val="Distr"/>
      <sheetName val="DATA SHEET(pipe)"/>
      <sheetName val="Hyd (2)"/>
      <sheetName val="ewelj"/>
      <sheetName val="pvc"/>
      <sheetName val="Hyd"/>
      <sheetName val="Data"/>
      <sheetName val="SSR"/>
      <sheetName val="Lead statement kanaparru"/>
      <sheetName val="Pipe L&amp;J rates"/>
      <sheetName val="diff steel qty"/>
      <sheetName val="SStank"/>
      <sheetName val="Pipe rate"/>
      <sheetName val="data (2)"/>
      <sheetName val="Valves"/>
      <sheetName val="GM"/>
      <sheetName val="powerlines"/>
      <sheetName val="LEAD STATEMENT"/>
      <sheetName val="DATA SHEET"/>
      <sheetName val="WATER-HAMMER"/>
      <sheetName val="Plant &amp;  Machinery"/>
      <sheetName val="detls"/>
      <sheetName val="pvc-rates"/>
      <sheetName val="hdpe weights"/>
      <sheetName val="PVC weights"/>
      <sheetName val="hdpe-rates"/>
      <sheetName val="ssr-rates"/>
      <sheetName val="int-Dia-pvc"/>
      <sheetName val="wh"/>
      <sheetName val="HDPE"/>
      <sheetName val="pvc-pipe-rates"/>
      <sheetName val="t_prsr"/>
      <sheetName val="PVC_dia"/>
      <sheetName val="Labour"/>
      <sheetName val="Material"/>
      <sheetName val="index"/>
      <sheetName val="pvc_basic"/>
      <sheetName val="Nspt-smp-final-ORIGINAL"/>
      <sheetName val="Rising Main"/>
      <sheetName val="RMR"/>
      <sheetName val="CPIPE"/>
      <sheetName val="wh_data"/>
      <sheetName val="wh_data_R"/>
      <sheetName val="CPHEEO"/>
      <sheetName val="input"/>
      <sheetName val="Sheet2"/>
      <sheetName val="MRATES"/>
      <sheetName val="Civil Boq"/>
      <sheetName val="Data "/>
      <sheetName val="ewst"/>
      <sheetName val="Data.F8.BTR"/>
      <sheetName val="RATES"/>
      <sheetName val="Habcodes"/>
      <sheetName val="Road Detail Est."/>
      <sheetName val="Road data"/>
      <sheetName val="economic PM"/>
      <sheetName val="quarry"/>
      <sheetName val="Data rough"/>
      <sheetName val="Sheet3"/>
      <sheetName val="m1"/>
      <sheetName val="m"/>
      <sheetName val="Global factors"/>
      <sheetName val="GA"/>
      <sheetName val="Leve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Sheet1"/>
      <sheetName val="mlead"/>
      <sheetName val="Abstract"/>
      <sheetName val="Road_data"/>
      <sheetName val="data"/>
      <sheetName val="leads"/>
      <sheetName val="LEAD STATEMENT"/>
      <sheetName val="R_Det"/>
      <sheetName val="pvc-pipe-rates"/>
      <sheetName val="int-Dia-pvc"/>
      <sheetName val="ssr-rates"/>
      <sheetName val="detls"/>
      <sheetName val="GF SB Ok "/>
      <sheetName val=" data sheet "/>
      <sheetName val="DATA SHEET"/>
      <sheetName val="lead"/>
      <sheetName val="quarry"/>
      <sheetName val="Material"/>
      <sheetName val="Plant &amp;  Machinery"/>
    </sheetNames>
    <sheetDataSet>
      <sheetData sheetId="0"/>
      <sheetData sheetId="1"/>
      <sheetData sheetId="2"/>
      <sheetData sheetId="3"/>
      <sheetData sheetId="4">
        <row r="30">
          <cell r="K30">
            <v>75</v>
          </cell>
        </row>
        <row r="58">
          <cell r="K58">
            <v>92</v>
          </cell>
        </row>
        <row r="97">
          <cell r="K97">
            <v>5.3</v>
          </cell>
        </row>
        <row r="121">
          <cell r="K121">
            <v>1232</v>
          </cell>
        </row>
        <row r="144">
          <cell r="K144">
            <v>1328</v>
          </cell>
        </row>
        <row r="198">
          <cell r="K198">
            <v>23.4</v>
          </cell>
        </row>
        <row r="244">
          <cell r="K244">
            <v>76</v>
          </cell>
        </row>
        <row r="263">
          <cell r="K263">
            <v>429</v>
          </cell>
        </row>
        <row r="285">
          <cell r="K285">
            <v>1737</v>
          </cell>
        </row>
        <row r="351">
          <cell r="K351">
            <v>471</v>
          </cell>
        </row>
        <row r="374">
          <cell r="K374">
            <v>1975</v>
          </cell>
        </row>
        <row r="399">
          <cell r="K399">
            <v>2173</v>
          </cell>
        </row>
        <row r="466">
          <cell r="K466">
            <v>471</v>
          </cell>
        </row>
        <row r="484">
          <cell r="K484">
            <v>838</v>
          </cell>
        </row>
        <row r="502">
          <cell r="K502">
            <v>539</v>
          </cell>
        </row>
        <row r="528">
          <cell r="K528">
            <v>2293</v>
          </cell>
        </row>
        <row r="579">
          <cell r="K579">
            <v>2754</v>
          </cell>
        </row>
        <row r="604">
          <cell r="K604">
            <v>3005</v>
          </cell>
        </row>
        <row r="679">
          <cell r="K679">
            <v>2204</v>
          </cell>
        </row>
        <row r="699">
          <cell r="K699">
            <v>471</v>
          </cell>
        </row>
        <row r="731">
          <cell r="K731">
            <v>28982</v>
          </cell>
        </row>
        <row r="747">
          <cell r="K747">
            <v>28933</v>
          </cell>
        </row>
      </sheetData>
      <sheetData sheetId="5"/>
      <sheetData sheetId="6"/>
      <sheetData sheetId="7" refreshError="1"/>
      <sheetData sheetId="8">
        <row r="30">
          <cell r="K30">
            <v>75</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1-Pop Proj"/>
      <sheetName val="quarry"/>
      <sheetName val=" data sheet "/>
      <sheetName val="v"/>
      <sheetName val="estimate "/>
      <sheetName val="Levels"/>
      <sheetName val="Sheet3"/>
      <sheetName val="Data_Bit_I"/>
      <sheetName val="Global factors"/>
      <sheetName val="DATA_PRG"/>
      <sheetName val="LEAD STATEMENT"/>
      <sheetName val="Usage"/>
      <sheetName val="General"/>
      <sheetName val="Common "/>
      <sheetName val="Pipe data"/>
      <sheetName val="Box Culvert data"/>
      <sheetName val="Analy"/>
      <sheetName val="t_prsr"/>
      <sheetName val="PVC_dia"/>
      <sheetName val="TS_memo1"/>
      <sheetName val="Spn_report1"/>
      <sheetName val="Gen_abs1"/>
      <sheetName val="abs_road1"/>
      <sheetName val="HP_abs1"/>
      <sheetName val="1R_8001"/>
      <sheetName val="Ret_wall1"/>
      <sheetName val="Road_data1"/>
      <sheetName val="Road_Detail_Est_"/>
      <sheetName val="Rates_SSR_2008-09"/>
      <sheetName val="Plant_&amp;__Machinery"/>
      <sheetName val="GF_SB_Ok_"/>
      <sheetName val="DATA_SHEET"/>
      <sheetName val="1-Pop_Proj"/>
      <sheetName val="_data_sheet_"/>
      <sheetName val="rates"/>
      <sheetName val="Lead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comp-st(GEN)"/>
      <sheetName val="Publicbuilding"/>
      <sheetName val=" data shee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3">
          <cell r="K13">
            <v>34.299999999999997</v>
          </cell>
        </row>
        <row r="275">
          <cell r="K275">
            <v>1716</v>
          </cell>
        </row>
        <row r="286">
          <cell r="K286">
            <v>2277</v>
          </cell>
        </row>
        <row r="299">
          <cell r="K299">
            <v>196</v>
          </cell>
        </row>
        <row r="310">
          <cell r="K310">
            <v>1696</v>
          </cell>
        </row>
        <row r="322">
          <cell r="K322">
            <v>92</v>
          </cell>
        </row>
        <row r="333">
          <cell r="K333">
            <v>1061</v>
          </cell>
        </row>
        <row r="345">
          <cell r="K345">
            <v>62</v>
          </cell>
        </row>
        <row r="356">
          <cell r="K356">
            <v>196</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design"/>
      <sheetName val="Lead"/>
      <sheetName val="Data"/>
      <sheetName val="est "/>
      <sheetName val="Levels"/>
      <sheetName val=" data sheet "/>
      <sheetName val="Road data"/>
      <sheetName val="LEAD STATEMENT"/>
      <sheetName val="DATA SHEET"/>
      <sheetName val="detls"/>
      <sheetName val="Labour"/>
      <sheetName val="Material"/>
      <sheetName val="Plant &amp;  Machinery"/>
      <sheetName val="pvc-pipe-rates"/>
      <sheetName val="Quarry"/>
      <sheetName val="Road Detail Est."/>
      <sheetName val="2A_2008_09_ABST_GENSCST"/>
      <sheetName val="Plant 㫨  Machinery"/>
      <sheetName val="v"/>
      <sheetName val="r"/>
      <sheetName val="mas_hab"/>
      <sheetName val="m"/>
      <sheetName val="Data_Base"/>
      <sheetName val="leads"/>
      <sheetName val="other rates"/>
      <sheetName val="lead-st"/>
      <sheetName val="Input"/>
      <sheetName val="data existing_do not delete"/>
      <sheetName val="Boq"/>
      <sheetName val="CLEAR OVER FALL DROP"/>
      <sheetName val="TELs"/>
      <sheetName val="WATER-HAMMER"/>
      <sheetName val="C-data"/>
      <sheetName val="pop"/>
      <sheetName val="t_prsr"/>
      <sheetName val="wh"/>
      <sheetName val="Sheet1"/>
      <sheetName val="ssr-rates"/>
      <sheetName val="PVC weights"/>
      <sheetName val="MRATES"/>
      <sheetName val="INTIAL_RATES"/>
      <sheetName val=" DATA SHEET"/>
      <sheetName val="Rates"/>
      <sheetName val="LEAD-c"/>
      <sheetName val="other rates-C"/>
      <sheetName val="int-Dia-pvc"/>
      <sheetName val="BTR (2)"/>
      <sheetName val="bldg"/>
      <sheetName val="RMR"/>
      <sheetName val="Line"/>
      <sheetName val="est_"/>
      <sheetName val="Road_data"/>
      <sheetName val="Plant_&amp;__Machinery"/>
      <sheetName val="_data_sheet_"/>
      <sheetName val="LEAD_STATEMENT"/>
      <sheetName val="est_1"/>
      <sheetName val="Road_data1"/>
      <sheetName val="Plant_&amp;__Machinery1"/>
      <sheetName val="_data_sheet_1"/>
      <sheetName val="LEAD_STATEMENT1"/>
      <sheetName val="sand"/>
      <sheetName val="stone"/>
      <sheetName val="index"/>
      <sheetName val="sectorwise"/>
      <sheetName val="data-WC"/>
      <sheetName val="coverpage"/>
      <sheetName val="bASICDATA"/>
      <sheetName val="M30"/>
      <sheetName val="Miscellaneous"/>
      <sheetName val="Road_All"/>
      <sheetName val="Summary_Slab_Karbook"/>
      <sheetName val="R_Det"/>
      <sheetName val="CD Data"/>
      <sheetName val="PVC_dia"/>
      <sheetName val="HDPE"/>
      <sheetName val="DI"/>
      <sheetName val="pvc"/>
      <sheetName val="LEAD S 10-11"/>
      <sheetName val="Nspt-smp-final-ORIGINAL"/>
      <sheetName val="DATA_PRG"/>
      <sheetName val="GA"/>
      <sheetName val="hdpe-rates"/>
      <sheetName val="pvc-rates"/>
      <sheetName val="ws-abs"/>
      <sheetName val="JAWAHAR-hyd-original"/>
      <sheetName val="Iocount"/>
      <sheetName val="int-dia-hdpe"/>
      <sheetName val="HS 1 BPT (2)"/>
      <sheetName val="HS 1"/>
      <sheetName val="THK"/>
      <sheetName val="wh_data"/>
      <sheetName val="wh_data_R"/>
      <sheetName val="CPHEEO"/>
      <sheetName val="Ward areas"/>
      <sheetName val="LEAD (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evels"/>
      <sheetName val="Lead"/>
      <sheetName val="quarry"/>
      <sheetName val="Road Detail Est."/>
      <sheetName val="Road data"/>
      <sheetName val="r"/>
      <sheetName val="Labour"/>
      <sheetName val="Material"/>
      <sheetName val="Plant &amp;  Machinery"/>
      <sheetName val="pvc-pipe-rates"/>
      <sheetName val="lead_st"/>
      <sheetName val="data existing_do not delete"/>
      <sheetName val="m"/>
      <sheetName val="Det Est"/>
      <sheetName val="DATA SHEET"/>
      <sheetName val="leads"/>
      <sheetName val="Rates SSR 2008-09"/>
      <sheetName val=" data sheet "/>
      <sheetName val="CDdata_(2)"/>
      <sheetName val="cwaydata_(2)"/>
      <sheetName val="CDdata_(3)"/>
      <sheetName val="CDdata_(2)1"/>
      <sheetName val="cwaydata_(2)1"/>
      <sheetName val="CDdata_(3)1"/>
      <sheetName val="LEAD.2014-15 West"/>
      <sheetName val="MRATES"/>
      <sheetName val="C-data"/>
      <sheetName val="PVC_dia"/>
      <sheetName val="SLAB  DATA"/>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row r="12">
          <cell r="L12">
            <v>360</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data"/>
      <sheetName val="Lead"/>
      <sheetName val="quarry"/>
      <sheetName val="detls"/>
      <sheetName val="lead-st"/>
      <sheetName val="C-data"/>
      <sheetName val="r"/>
      <sheetName val="R_Det"/>
      <sheetName val="COLUMN"/>
      <sheetName val="Material"/>
      <sheetName val="PVC_dia"/>
      <sheetName val="Main sheet"/>
      <sheetName val="temp-SDData (2)"/>
      <sheetName val="Lead-2014-15"/>
      <sheetName val="Labour"/>
      <sheetName val="Plant &amp;  Machinery"/>
      <sheetName val="DATA-2005-06"/>
      <sheetName val="ssr-rates"/>
      <sheetName val="MRATES"/>
      <sheetName val="sand"/>
      <sheetName val="p&amp;m"/>
      <sheetName val="m"/>
      <sheetName val="CABLE DATA"/>
      <sheetName val="Det.SC2"/>
      <sheetName val="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cc road est (2)"/>
      <sheetName val="Abstrct "/>
      <sheetName val="abs (2)"/>
      <sheetName val="est "/>
      <sheetName val="1v(1000)"/>
      <sheetName val="Ret.wall"/>
      <sheetName val="Seignorage"/>
      <sheetName val="C page (2)"/>
      <sheetName val="C page"/>
      <sheetName val="spec rep"/>
      <sheetName val="spec rep drain"/>
      <sheetName val="drain est"/>
      <sheetName val="Estimation CC Road &amp; Drain"/>
      <sheetName val="Data-Road "/>
      <sheetName val="Lead-2014-15"/>
      <sheetName val="Hire"/>
      <sheetName val="Labour"/>
      <sheetName val="DATA-CD "/>
      <sheetName val="Lead"/>
      <sheetName val="transport"/>
      <sheetName val="LS"/>
      <sheetName val="CS"/>
      <sheetName val="Data"/>
      <sheetName val="COLUMN"/>
      <sheetName val="quarry"/>
      <sheetName val="Road Detail Est."/>
      <sheetName val="Road data"/>
      <sheetName val="lead-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8">
          <cell r="E8">
            <v>210.1</v>
          </cell>
        </row>
      </sheetData>
      <sheetData sheetId="17"/>
      <sheetData sheetId="18"/>
      <sheetData sheetId="19"/>
      <sheetData sheetId="20">
        <row r="5">
          <cell r="E5">
            <v>116</v>
          </cell>
        </row>
      </sheetData>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 esti"/>
      <sheetName val="wor - toil"/>
      <sheetName val="Cover_Sheet (2)"/>
      <sheetName val="toilet"/>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Labour_Charges"/>
      <sheetName val="Labour_Charges(detl)"/>
      <sheetName val="Specification"/>
      <sheetName val="Core_SSR"/>
    </sheetNames>
    <sheetDataSet>
      <sheetData sheetId="0"/>
      <sheetData sheetId="1"/>
      <sheetData sheetId="2"/>
      <sheetData sheetId="3"/>
      <sheetData sheetId="4"/>
      <sheetData sheetId="5"/>
      <sheetData sheetId="6"/>
      <sheetData sheetId="7">
        <row r="5">
          <cell r="A5">
            <v>1</v>
          </cell>
          <cell r="B5" t="str">
            <v>Peddapulivarru</v>
          </cell>
          <cell r="C5" t="str">
            <v>Akkivaripalem</v>
          </cell>
          <cell r="D5" t="str">
            <v>Bhattiprolu</v>
          </cell>
          <cell r="E5" t="str">
            <v>Zoolapalem</v>
          </cell>
          <cell r="F5">
            <v>10</v>
          </cell>
          <cell r="G5" t="str">
            <v>Zoolapalem</v>
          </cell>
          <cell r="H5">
            <v>10</v>
          </cell>
          <cell r="I5" t="str">
            <v>Lam</v>
          </cell>
          <cell r="J5">
            <v>67</v>
          </cell>
          <cell r="K5" t="str">
            <v>Kolluru</v>
          </cell>
          <cell r="L5">
            <v>14</v>
          </cell>
          <cell r="M5" t="str">
            <v>Vejandla</v>
          </cell>
          <cell r="N5">
            <v>44</v>
          </cell>
          <cell r="O5" t="str">
            <v>Vejandla</v>
          </cell>
          <cell r="P5">
            <v>44</v>
          </cell>
          <cell r="Q5" t="str">
            <v>Repalle</v>
          </cell>
          <cell r="R5">
            <v>13</v>
          </cell>
          <cell r="S5" t="str">
            <v>I.B patnam</v>
          </cell>
          <cell r="T5">
            <v>107</v>
          </cell>
          <cell r="Y5" t="str">
            <v>Repalle</v>
          </cell>
          <cell r="Z5">
            <v>13</v>
          </cell>
          <cell r="AA5">
            <v>0.2</v>
          </cell>
        </row>
        <row r="6">
          <cell r="A6">
            <v>2</v>
          </cell>
          <cell r="B6" t="str">
            <v>Allamudi</v>
          </cell>
          <cell r="C6" t="str">
            <v>Allamudi</v>
          </cell>
          <cell r="D6" t="str">
            <v>Bhattiprolu</v>
          </cell>
          <cell r="E6" t="str">
            <v>Zillepalli</v>
          </cell>
          <cell r="F6">
            <v>7</v>
          </cell>
          <cell r="G6" t="str">
            <v>Zoolapalem</v>
          </cell>
          <cell r="H6">
            <v>20</v>
          </cell>
          <cell r="I6" t="str">
            <v>Lam</v>
          </cell>
          <cell r="J6">
            <v>73</v>
          </cell>
          <cell r="K6" t="str">
            <v>Kolluru</v>
          </cell>
          <cell r="L6">
            <v>21</v>
          </cell>
          <cell r="M6" t="str">
            <v>Vejandla</v>
          </cell>
          <cell r="N6">
            <v>51</v>
          </cell>
          <cell r="O6" t="str">
            <v>Vejandla</v>
          </cell>
          <cell r="P6">
            <v>51</v>
          </cell>
          <cell r="Q6" t="str">
            <v>Repalle</v>
          </cell>
          <cell r="R6">
            <v>8</v>
          </cell>
          <cell r="S6" t="str">
            <v>I.B patnam</v>
          </cell>
          <cell r="T6">
            <v>113</v>
          </cell>
          <cell r="Y6" t="str">
            <v>Repalle</v>
          </cell>
          <cell r="Z6">
            <v>8</v>
          </cell>
          <cell r="AA6">
            <v>0.2</v>
          </cell>
        </row>
        <row r="7">
          <cell r="A7">
            <v>3</v>
          </cell>
          <cell r="B7" t="str">
            <v>Bhattiprolu</v>
          </cell>
          <cell r="C7" t="str">
            <v>Bhattiprolu</v>
          </cell>
          <cell r="D7" t="str">
            <v>Bhattiprolu</v>
          </cell>
          <cell r="E7" t="str">
            <v>Zoolapalem</v>
          </cell>
          <cell r="F7">
            <v>11</v>
          </cell>
          <cell r="G7" t="str">
            <v>Zoolapalem</v>
          </cell>
          <cell r="H7">
            <v>11</v>
          </cell>
          <cell r="I7" t="str">
            <v>Lam</v>
          </cell>
          <cell r="J7">
            <v>65</v>
          </cell>
          <cell r="K7" t="str">
            <v>Kolluru</v>
          </cell>
          <cell r="L7">
            <v>15</v>
          </cell>
          <cell r="M7" t="str">
            <v>Vejandla</v>
          </cell>
          <cell r="N7">
            <v>43</v>
          </cell>
          <cell r="O7" t="str">
            <v>Vejandla</v>
          </cell>
          <cell r="P7">
            <v>43</v>
          </cell>
          <cell r="Q7" t="str">
            <v>Repalle</v>
          </cell>
          <cell r="R7">
            <v>15</v>
          </cell>
          <cell r="S7" t="str">
            <v>I.B patnam</v>
          </cell>
          <cell r="T7">
            <v>105</v>
          </cell>
          <cell r="Y7" t="str">
            <v>Repalle</v>
          </cell>
          <cell r="Z7">
            <v>15</v>
          </cell>
          <cell r="AA7">
            <v>0.2</v>
          </cell>
        </row>
        <row r="8">
          <cell r="A8">
            <v>4</v>
          </cell>
          <cell r="B8" t="str">
            <v>Chintamotu</v>
          </cell>
          <cell r="C8" t="str">
            <v>Chintamotu</v>
          </cell>
          <cell r="D8" t="str">
            <v>Bhattiprolu</v>
          </cell>
          <cell r="E8" t="str">
            <v>Zoolapalem</v>
          </cell>
          <cell r="F8">
            <v>4</v>
          </cell>
          <cell r="G8" t="str">
            <v>Zoolapalem</v>
          </cell>
          <cell r="H8">
            <v>4</v>
          </cell>
          <cell r="I8" t="str">
            <v>Lam</v>
          </cell>
          <cell r="J8">
            <v>70</v>
          </cell>
          <cell r="K8" t="str">
            <v>Kolluru</v>
          </cell>
          <cell r="L8">
            <v>14</v>
          </cell>
          <cell r="M8" t="str">
            <v>Vejandla</v>
          </cell>
          <cell r="N8">
            <v>46</v>
          </cell>
          <cell r="O8" t="str">
            <v>Vejandla</v>
          </cell>
          <cell r="P8">
            <v>46</v>
          </cell>
          <cell r="Q8" t="str">
            <v>Repalle</v>
          </cell>
          <cell r="R8">
            <v>13</v>
          </cell>
          <cell r="S8" t="str">
            <v>I.B patnam</v>
          </cell>
          <cell r="T8">
            <v>108</v>
          </cell>
          <cell r="Y8" t="str">
            <v>Repalle</v>
          </cell>
          <cell r="Z8">
            <v>13</v>
          </cell>
          <cell r="AA8">
            <v>0.2</v>
          </cell>
        </row>
        <row r="9">
          <cell r="A9">
            <v>5</v>
          </cell>
          <cell r="B9" t="str">
            <v>Gorigapudi</v>
          </cell>
          <cell r="C9" t="str">
            <v>Dasaripalem Harizanawada H/O Gorigapudi</v>
          </cell>
          <cell r="D9" t="str">
            <v>Bhattiprolu</v>
          </cell>
          <cell r="E9" t="str">
            <v>Oleru</v>
          </cell>
          <cell r="F9">
            <v>5</v>
          </cell>
          <cell r="G9" t="str">
            <v>Oleru</v>
          </cell>
          <cell r="H9">
            <v>5</v>
          </cell>
          <cell r="I9" t="str">
            <v>Lam</v>
          </cell>
          <cell r="J9">
            <v>76</v>
          </cell>
          <cell r="K9" t="str">
            <v>Kolluru</v>
          </cell>
          <cell r="L9">
            <v>16</v>
          </cell>
          <cell r="M9" t="str">
            <v>Vejandla</v>
          </cell>
          <cell r="N9">
            <v>57</v>
          </cell>
          <cell r="O9" t="str">
            <v>Vejandla</v>
          </cell>
          <cell r="P9">
            <v>57</v>
          </cell>
          <cell r="Q9" t="str">
            <v>Repalle</v>
          </cell>
          <cell r="R9">
            <v>7</v>
          </cell>
          <cell r="S9" t="str">
            <v>I.B patnam</v>
          </cell>
          <cell r="T9">
            <v>110</v>
          </cell>
          <cell r="Y9" t="str">
            <v>Repalle</v>
          </cell>
          <cell r="Z9">
            <v>7</v>
          </cell>
          <cell r="AA9">
            <v>0.2</v>
          </cell>
        </row>
        <row r="10">
          <cell r="A10">
            <v>6</v>
          </cell>
          <cell r="B10" t="str">
            <v>Gorigapudi</v>
          </cell>
          <cell r="C10" t="str">
            <v>Gorigapudi</v>
          </cell>
          <cell r="D10" t="str">
            <v>Bhattiprolu</v>
          </cell>
          <cell r="E10" t="str">
            <v>Oleru</v>
          </cell>
          <cell r="F10">
            <v>6.5</v>
          </cell>
          <cell r="G10" t="str">
            <v>Oleru</v>
          </cell>
          <cell r="H10">
            <v>6.5</v>
          </cell>
          <cell r="I10" t="str">
            <v>Lam</v>
          </cell>
          <cell r="J10">
            <v>74</v>
          </cell>
          <cell r="K10" t="str">
            <v>Kolluru</v>
          </cell>
          <cell r="L10">
            <v>16</v>
          </cell>
          <cell r="M10" t="str">
            <v>Vejandla</v>
          </cell>
          <cell r="N10">
            <v>55</v>
          </cell>
          <cell r="O10" t="str">
            <v>Vejandla</v>
          </cell>
          <cell r="P10">
            <v>55</v>
          </cell>
          <cell r="Q10" t="str">
            <v>Repalle</v>
          </cell>
          <cell r="R10">
            <v>8</v>
          </cell>
          <cell r="S10" t="str">
            <v>I.B patnam</v>
          </cell>
          <cell r="T10">
            <v>108</v>
          </cell>
          <cell r="Y10" t="str">
            <v>Repalle</v>
          </cell>
          <cell r="Z10">
            <v>8</v>
          </cell>
          <cell r="AA10">
            <v>0.2</v>
          </cell>
        </row>
        <row r="11">
          <cell r="A11">
            <v>7</v>
          </cell>
          <cell r="B11" t="str">
            <v>Ilavaram</v>
          </cell>
          <cell r="C11" t="str">
            <v>Ilavaram</v>
          </cell>
          <cell r="D11" t="str">
            <v>Bhattiprolu</v>
          </cell>
          <cell r="E11" t="str">
            <v>Local</v>
          </cell>
          <cell r="F11">
            <v>4</v>
          </cell>
          <cell r="G11" t="str">
            <v>Zoolapalem</v>
          </cell>
          <cell r="H11">
            <v>13</v>
          </cell>
          <cell r="I11" t="str">
            <v>Lam</v>
          </cell>
          <cell r="J11">
            <v>68</v>
          </cell>
          <cell r="K11" t="str">
            <v>Kolluru</v>
          </cell>
          <cell r="L11">
            <v>18</v>
          </cell>
          <cell r="M11" t="str">
            <v>Vejandla</v>
          </cell>
          <cell r="N11">
            <v>46</v>
          </cell>
          <cell r="O11" t="str">
            <v>Vejandla</v>
          </cell>
          <cell r="P11">
            <v>46</v>
          </cell>
          <cell r="Q11" t="str">
            <v>Repalle</v>
          </cell>
          <cell r="R11">
            <v>18</v>
          </cell>
          <cell r="S11" t="str">
            <v>I.B patnam</v>
          </cell>
          <cell r="T11">
            <v>109</v>
          </cell>
          <cell r="Y11" t="str">
            <v>Repalle</v>
          </cell>
          <cell r="Z11">
            <v>18</v>
          </cell>
          <cell r="AA11">
            <v>0</v>
          </cell>
        </row>
        <row r="12">
          <cell r="A12">
            <v>8</v>
          </cell>
          <cell r="B12" t="str">
            <v>Kannegantivaripalem</v>
          </cell>
          <cell r="C12" t="str">
            <v>Kannegantivaripalem</v>
          </cell>
          <cell r="D12" t="str">
            <v>Bhattiprolu</v>
          </cell>
          <cell r="E12" t="str">
            <v>Penumudi</v>
          </cell>
          <cell r="F12">
            <v>8.5</v>
          </cell>
          <cell r="G12" t="str">
            <v>Penumudi</v>
          </cell>
          <cell r="H12">
            <v>8.5</v>
          </cell>
          <cell r="I12" t="str">
            <v>Lam</v>
          </cell>
          <cell r="J12">
            <v>78</v>
          </cell>
          <cell r="K12" t="str">
            <v>Kolluru</v>
          </cell>
          <cell r="L12">
            <v>18</v>
          </cell>
          <cell r="M12" t="str">
            <v>Vejandla</v>
          </cell>
          <cell r="N12">
            <v>54</v>
          </cell>
          <cell r="O12" t="str">
            <v>Vejandla</v>
          </cell>
          <cell r="P12">
            <v>54</v>
          </cell>
          <cell r="Q12" t="str">
            <v>Repalle</v>
          </cell>
          <cell r="R12">
            <v>6</v>
          </cell>
          <cell r="S12" t="str">
            <v>I.B patnam</v>
          </cell>
          <cell r="T12">
            <v>111</v>
          </cell>
          <cell r="Y12" t="str">
            <v>Repalle</v>
          </cell>
          <cell r="Z12">
            <v>6</v>
          </cell>
          <cell r="AA12">
            <v>0.2</v>
          </cell>
        </row>
        <row r="13">
          <cell r="A13">
            <v>9</v>
          </cell>
          <cell r="B13" t="str">
            <v>Peddapulivarru</v>
          </cell>
          <cell r="C13" t="str">
            <v>Kollapalem</v>
          </cell>
          <cell r="D13" t="str">
            <v>Bhattiprolu</v>
          </cell>
          <cell r="E13" t="str">
            <v>Oleru</v>
          </cell>
          <cell r="F13">
            <v>8</v>
          </cell>
          <cell r="G13" t="str">
            <v>Oleru</v>
          </cell>
          <cell r="H13">
            <v>8</v>
          </cell>
          <cell r="I13" t="str">
            <v>Lam</v>
          </cell>
          <cell r="J13">
            <v>71</v>
          </cell>
          <cell r="K13" t="str">
            <v>Kolluru</v>
          </cell>
          <cell r="L13">
            <v>18</v>
          </cell>
          <cell r="M13" t="str">
            <v>Vejandla</v>
          </cell>
          <cell r="N13">
            <v>48</v>
          </cell>
          <cell r="O13" t="str">
            <v>Vejandla</v>
          </cell>
          <cell r="P13">
            <v>48</v>
          </cell>
          <cell r="Q13" t="str">
            <v>Repalle</v>
          </cell>
          <cell r="R13">
            <v>9</v>
          </cell>
          <cell r="S13" t="str">
            <v>I.B patnam</v>
          </cell>
          <cell r="T13">
            <v>108</v>
          </cell>
          <cell r="Y13" t="str">
            <v>Repalle</v>
          </cell>
          <cell r="Z13">
            <v>9</v>
          </cell>
          <cell r="AA13">
            <v>0.2</v>
          </cell>
        </row>
        <row r="14">
          <cell r="A14">
            <v>10</v>
          </cell>
          <cell r="B14" t="str">
            <v>Konetipuram</v>
          </cell>
          <cell r="C14" t="str">
            <v>Konetipuram</v>
          </cell>
          <cell r="D14" t="str">
            <v>Bhattiprolu</v>
          </cell>
          <cell r="E14" t="str">
            <v>Zillepalli</v>
          </cell>
          <cell r="F14">
            <v>5</v>
          </cell>
          <cell r="G14" t="str">
            <v>Zoolapalem</v>
          </cell>
          <cell r="H14">
            <v>17</v>
          </cell>
          <cell r="I14" t="str">
            <v>Lam</v>
          </cell>
          <cell r="J14">
            <v>69</v>
          </cell>
          <cell r="K14" t="str">
            <v>Kolluru</v>
          </cell>
          <cell r="L14">
            <v>19</v>
          </cell>
          <cell r="M14" t="str">
            <v>Vejandla</v>
          </cell>
          <cell r="N14">
            <v>48</v>
          </cell>
          <cell r="O14" t="str">
            <v>Vejandla</v>
          </cell>
          <cell r="P14">
            <v>48</v>
          </cell>
          <cell r="Q14" t="str">
            <v>Repalle</v>
          </cell>
          <cell r="R14">
            <v>10</v>
          </cell>
          <cell r="S14" t="str">
            <v>I.B patnam</v>
          </cell>
          <cell r="T14">
            <v>111</v>
          </cell>
          <cell r="Y14" t="str">
            <v>Repalle</v>
          </cell>
          <cell r="Z14">
            <v>10</v>
          </cell>
          <cell r="AA14">
            <v>0.2</v>
          </cell>
        </row>
        <row r="15">
          <cell r="A15">
            <v>11</v>
          </cell>
          <cell r="B15" t="str">
            <v>Vellaturu</v>
          </cell>
          <cell r="C15" t="str">
            <v>Malapalli H/O Vellatur</v>
          </cell>
          <cell r="D15" t="str">
            <v>Bhattiprolu</v>
          </cell>
          <cell r="E15" t="str">
            <v>Zoolapalem</v>
          </cell>
          <cell r="F15">
            <v>6</v>
          </cell>
          <cell r="G15" t="str">
            <v>Zoolapalem</v>
          </cell>
          <cell r="H15">
            <v>6</v>
          </cell>
          <cell r="I15" t="str">
            <v>Lam</v>
          </cell>
          <cell r="J15">
            <v>65</v>
          </cell>
          <cell r="K15" t="str">
            <v>Kolluru</v>
          </cell>
          <cell r="L15">
            <v>10</v>
          </cell>
          <cell r="M15" t="str">
            <v>Vejandla</v>
          </cell>
          <cell r="N15">
            <v>41</v>
          </cell>
          <cell r="O15" t="str">
            <v>Vejandla</v>
          </cell>
          <cell r="P15">
            <v>41</v>
          </cell>
          <cell r="Q15" t="str">
            <v>Repalle</v>
          </cell>
          <cell r="R15">
            <v>19</v>
          </cell>
          <cell r="S15" t="str">
            <v>I.B patnam</v>
          </cell>
          <cell r="T15">
            <v>103</v>
          </cell>
          <cell r="Y15" t="str">
            <v>Repalle</v>
          </cell>
          <cell r="Z15">
            <v>19</v>
          </cell>
          <cell r="AA15">
            <v>0.2</v>
          </cell>
        </row>
        <row r="16">
          <cell r="A16">
            <v>12</v>
          </cell>
          <cell r="B16" t="str">
            <v>Oleru</v>
          </cell>
          <cell r="C16" t="str">
            <v>Oleru</v>
          </cell>
          <cell r="D16" t="str">
            <v>Bhattiprolu</v>
          </cell>
          <cell r="E16" t="str">
            <v>Oleru</v>
          </cell>
          <cell r="F16">
            <v>6</v>
          </cell>
          <cell r="G16" t="str">
            <v>Oleru</v>
          </cell>
          <cell r="H16">
            <v>6</v>
          </cell>
          <cell r="I16" t="str">
            <v>Lam</v>
          </cell>
          <cell r="J16">
            <v>73</v>
          </cell>
          <cell r="K16" t="str">
            <v>Kolluru</v>
          </cell>
          <cell r="L16">
            <v>18</v>
          </cell>
          <cell r="M16" t="str">
            <v>Vejandla</v>
          </cell>
          <cell r="N16">
            <v>51</v>
          </cell>
          <cell r="O16" t="str">
            <v>Vejandla</v>
          </cell>
          <cell r="P16">
            <v>51</v>
          </cell>
          <cell r="Q16" t="str">
            <v>Repalle</v>
          </cell>
          <cell r="R16">
            <v>7</v>
          </cell>
          <cell r="S16" t="str">
            <v>I.B patnam</v>
          </cell>
          <cell r="T16">
            <v>111</v>
          </cell>
          <cell r="Y16" t="str">
            <v>Repalle</v>
          </cell>
          <cell r="Z16">
            <v>7</v>
          </cell>
          <cell r="AA16">
            <v>0.2</v>
          </cell>
        </row>
        <row r="17">
          <cell r="A17">
            <v>13</v>
          </cell>
          <cell r="B17" t="str">
            <v>Konetipuram</v>
          </cell>
          <cell r="C17" t="str">
            <v>Padamatipalem</v>
          </cell>
          <cell r="D17" t="str">
            <v>Bhattiprolu</v>
          </cell>
          <cell r="E17" t="str">
            <v>Zillepalli</v>
          </cell>
          <cell r="F17">
            <v>4</v>
          </cell>
          <cell r="G17" t="str">
            <v>Zoolapalem</v>
          </cell>
          <cell r="H17">
            <v>19</v>
          </cell>
          <cell r="I17" t="str">
            <v>Lam</v>
          </cell>
          <cell r="J17">
            <v>71</v>
          </cell>
          <cell r="K17" t="str">
            <v>Kolluru</v>
          </cell>
          <cell r="L17">
            <v>21</v>
          </cell>
          <cell r="M17" t="str">
            <v>Vejandla</v>
          </cell>
          <cell r="N17">
            <v>50</v>
          </cell>
          <cell r="O17" t="str">
            <v>Vejandla</v>
          </cell>
          <cell r="P17">
            <v>50</v>
          </cell>
          <cell r="Q17" t="str">
            <v>Repalle</v>
          </cell>
          <cell r="R17">
            <v>8</v>
          </cell>
          <cell r="S17" t="str">
            <v>I.B patnam</v>
          </cell>
          <cell r="T17">
            <v>113</v>
          </cell>
          <cell r="Y17" t="str">
            <v>Repalle</v>
          </cell>
          <cell r="Z17">
            <v>8</v>
          </cell>
          <cell r="AA17">
            <v>0.2</v>
          </cell>
        </row>
        <row r="18">
          <cell r="A18">
            <v>14</v>
          </cell>
          <cell r="B18" t="str">
            <v>Pallekona</v>
          </cell>
          <cell r="C18" t="str">
            <v>Pallekona</v>
          </cell>
          <cell r="D18" t="str">
            <v>Bhattiprolu</v>
          </cell>
          <cell r="E18" t="str">
            <v>Zillepalli</v>
          </cell>
          <cell r="F18">
            <v>6</v>
          </cell>
          <cell r="G18" t="str">
            <v>Zoolapalem</v>
          </cell>
          <cell r="H18">
            <v>19</v>
          </cell>
          <cell r="I18" t="str">
            <v>Lam</v>
          </cell>
          <cell r="J18">
            <v>72</v>
          </cell>
          <cell r="K18" t="str">
            <v>Kolluru</v>
          </cell>
          <cell r="L18">
            <v>20</v>
          </cell>
          <cell r="M18" t="str">
            <v>Vejandla</v>
          </cell>
          <cell r="N18">
            <v>50</v>
          </cell>
          <cell r="O18" t="str">
            <v>Vejandla</v>
          </cell>
          <cell r="P18">
            <v>50</v>
          </cell>
          <cell r="Q18" t="str">
            <v>Repalle</v>
          </cell>
          <cell r="R18">
            <v>8</v>
          </cell>
          <cell r="S18" t="str">
            <v>I.B patnam</v>
          </cell>
          <cell r="T18">
            <v>113</v>
          </cell>
          <cell r="Y18" t="str">
            <v>Repalle</v>
          </cell>
          <cell r="Z18">
            <v>8</v>
          </cell>
          <cell r="AA18">
            <v>0.2</v>
          </cell>
        </row>
        <row r="19">
          <cell r="A19">
            <v>15</v>
          </cell>
          <cell r="B19" t="str">
            <v>Oleru</v>
          </cell>
          <cell r="C19" t="str">
            <v>Pallipalem</v>
          </cell>
          <cell r="D19" t="str">
            <v>Bhattiprolu</v>
          </cell>
          <cell r="E19" t="str">
            <v>Oleru</v>
          </cell>
          <cell r="F19">
            <v>6</v>
          </cell>
          <cell r="G19" t="str">
            <v>Oleru</v>
          </cell>
          <cell r="H19">
            <v>6</v>
          </cell>
          <cell r="I19" t="str">
            <v>Lam</v>
          </cell>
          <cell r="J19">
            <v>75</v>
          </cell>
          <cell r="K19" t="str">
            <v>Kolluru</v>
          </cell>
          <cell r="L19">
            <v>20</v>
          </cell>
          <cell r="M19" t="str">
            <v>Vejandla</v>
          </cell>
          <cell r="N19">
            <v>53</v>
          </cell>
          <cell r="O19" t="str">
            <v>Vejandla</v>
          </cell>
          <cell r="P19">
            <v>53</v>
          </cell>
          <cell r="Q19" t="str">
            <v>Repalle</v>
          </cell>
          <cell r="R19">
            <v>17</v>
          </cell>
          <cell r="S19" t="str">
            <v>I.B patnam</v>
          </cell>
          <cell r="T19">
            <v>114</v>
          </cell>
          <cell r="Y19" t="str">
            <v>Repalle</v>
          </cell>
          <cell r="Z19">
            <v>17</v>
          </cell>
          <cell r="AA19">
            <v>0.2</v>
          </cell>
        </row>
        <row r="20">
          <cell r="A20">
            <v>16</v>
          </cell>
          <cell r="B20" t="str">
            <v>Peddalanka</v>
          </cell>
          <cell r="C20" t="str">
            <v>Pedalanka</v>
          </cell>
          <cell r="D20" t="str">
            <v>Bhattiprolu</v>
          </cell>
          <cell r="E20" t="str">
            <v>Zoolapalem</v>
          </cell>
          <cell r="F20">
            <v>4</v>
          </cell>
          <cell r="G20" t="str">
            <v>Zoolapalem</v>
          </cell>
          <cell r="H20">
            <v>4</v>
          </cell>
          <cell r="I20" t="str">
            <v>Lam</v>
          </cell>
          <cell r="J20">
            <v>71</v>
          </cell>
          <cell r="K20" t="str">
            <v>Kolluru</v>
          </cell>
          <cell r="L20">
            <v>15</v>
          </cell>
          <cell r="M20" t="str">
            <v>Vejandla</v>
          </cell>
          <cell r="N20">
            <v>47</v>
          </cell>
          <cell r="O20" t="str">
            <v>Vejandla</v>
          </cell>
          <cell r="P20">
            <v>47</v>
          </cell>
          <cell r="Q20" t="str">
            <v>Repalle</v>
          </cell>
          <cell r="R20">
            <v>13</v>
          </cell>
          <cell r="S20" t="str">
            <v>I.B patnam</v>
          </cell>
          <cell r="T20">
            <v>109</v>
          </cell>
          <cell r="Y20" t="str">
            <v>Repalle</v>
          </cell>
          <cell r="Z20">
            <v>13</v>
          </cell>
          <cell r="AA20">
            <v>0.2</v>
          </cell>
        </row>
        <row r="21">
          <cell r="A21">
            <v>17</v>
          </cell>
          <cell r="B21" t="str">
            <v>Peddapulivarru</v>
          </cell>
          <cell r="C21" t="str">
            <v>Pedapalem</v>
          </cell>
          <cell r="D21" t="str">
            <v>Bhattiprolu</v>
          </cell>
          <cell r="E21" t="str">
            <v>Zoolapalem</v>
          </cell>
          <cell r="F21">
            <v>8</v>
          </cell>
          <cell r="G21" t="str">
            <v>Zoolapalem</v>
          </cell>
          <cell r="H21">
            <v>8</v>
          </cell>
          <cell r="I21" t="str">
            <v>Lam</v>
          </cell>
          <cell r="J21">
            <v>67</v>
          </cell>
          <cell r="K21" t="str">
            <v>Kolluru</v>
          </cell>
          <cell r="L21">
            <v>12</v>
          </cell>
          <cell r="M21" t="str">
            <v>Vejandla</v>
          </cell>
          <cell r="N21">
            <v>43</v>
          </cell>
          <cell r="O21" t="str">
            <v>Vejandla</v>
          </cell>
          <cell r="P21">
            <v>43</v>
          </cell>
          <cell r="Q21" t="str">
            <v>Repalle</v>
          </cell>
          <cell r="R21">
            <v>18</v>
          </cell>
          <cell r="S21" t="str">
            <v>I.B patnam</v>
          </cell>
          <cell r="T21">
            <v>108</v>
          </cell>
          <cell r="Y21" t="str">
            <v>Repalle</v>
          </cell>
          <cell r="Z21">
            <v>18</v>
          </cell>
          <cell r="AA21">
            <v>0.2</v>
          </cell>
        </row>
        <row r="22">
          <cell r="A22">
            <v>18</v>
          </cell>
          <cell r="B22" t="str">
            <v>Peddapulivarru</v>
          </cell>
          <cell r="C22" t="str">
            <v>Pedapulivarru</v>
          </cell>
          <cell r="D22" t="str">
            <v>Bhattiprolu</v>
          </cell>
          <cell r="E22" t="str">
            <v>Zoolapalem</v>
          </cell>
          <cell r="F22">
            <v>10</v>
          </cell>
          <cell r="G22" t="str">
            <v>Zoolapalem</v>
          </cell>
          <cell r="H22">
            <v>10</v>
          </cell>
          <cell r="I22" t="str">
            <v>Lam</v>
          </cell>
          <cell r="J22">
            <v>68</v>
          </cell>
          <cell r="K22" t="str">
            <v>Kolluru</v>
          </cell>
          <cell r="L22">
            <v>13</v>
          </cell>
          <cell r="M22" t="str">
            <v>Vejandla</v>
          </cell>
          <cell r="N22">
            <v>45</v>
          </cell>
          <cell r="O22" t="str">
            <v>Vejandla</v>
          </cell>
          <cell r="P22">
            <v>45</v>
          </cell>
          <cell r="Q22" t="str">
            <v>Repalle</v>
          </cell>
          <cell r="R22">
            <v>12</v>
          </cell>
          <cell r="S22" t="str">
            <v>I.B patnam</v>
          </cell>
          <cell r="T22">
            <v>106</v>
          </cell>
          <cell r="Y22" t="str">
            <v>Repalle</v>
          </cell>
          <cell r="Z22">
            <v>12</v>
          </cell>
          <cell r="AA22">
            <v>0.2</v>
          </cell>
        </row>
        <row r="23">
          <cell r="A23">
            <v>19</v>
          </cell>
          <cell r="B23" t="str">
            <v>Pesarlanka</v>
          </cell>
          <cell r="C23" t="str">
            <v>Pesarlanka</v>
          </cell>
          <cell r="D23" t="str">
            <v>Bhattiprolu</v>
          </cell>
          <cell r="E23" t="str">
            <v>Zoolapalem</v>
          </cell>
          <cell r="F23">
            <v>5</v>
          </cell>
          <cell r="G23" t="str">
            <v>Zoolapalem</v>
          </cell>
          <cell r="H23">
            <v>5</v>
          </cell>
          <cell r="I23" t="str">
            <v>Lam</v>
          </cell>
          <cell r="J23">
            <v>72</v>
          </cell>
          <cell r="K23" t="str">
            <v>Kolluru</v>
          </cell>
          <cell r="L23">
            <v>16</v>
          </cell>
          <cell r="M23" t="str">
            <v>Vejandla</v>
          </cell>
          <cell r="N23">
            <v>48</v>
          </cell>
          <cell r="O23" t="str">
            <v>Vejandla</v>
          </cell>
          <cell r="P23">
            <v>48</v>
          </cell>
          <cell r="Q23" t="str">
            <v>Repalle</v>
          </cell>
          <cell r="R23">
            <v>14</v>
          </cell>
          <cell r="S23" t="str">
            <v>I.B patnam</v>
          </cell>
          <cell r="T23">
            <v>110</v>
          </cell>
          <cell r="Y23" t="str">
            <v>Repalle</v>
          </cell>
          <cell r="Z23">
            <v>14</v>
          </cell>
          <cell r="AA23">
            <v>0.2</v>
          </cell>
        </row>
        <row r="24">
          <cell r="A24">
            <v>20</v>
          </cell>
          <cell r="B24" t="str">
            <v>Rachuru</v>
          </cell>
          <cell r="C24" t="str">
            <v>Rachuru</v>
          </cell>
          <cell r="D24" t="str">
            <v>Bhattiprolu</v>
          </cell>
          <cell r="E24" t="str">
            <v>Zoolapalem</v>
          </cell>
          <cell r="F24">
            <v>18</v>
          </cell>
          <cell r="G24" t="str">
            <v>Zoolapalem</v>
          </cell>
          <cell r="H24">
            <v>18</v>
          </cell>
          <cell r="I24" t="str">
            <v>Lam</v>
          </cell>
          <cell r="J24">
            <v>74</v>
          </cell>
          <cell r="K24" t="str">
            <v>Kolluru</v>
          </cell>
          <cell r="L24">
            <v>22</v>
          </cell>
          <cell r="M24" t="str">
            <v>Vejandla</v>
          </cell>
          <cell r="N24">
            <v>52</v>
          </cell>
          <cell r="O24" t="str">
            <v>Vejandla</v>
          </cell>
          <cell r="P24">
            <v>52</v>
          </cell>
          <cell r="Q24" t="str">
            <v>Repalle</v>
          </cell>
          <cell r="R24">
            <v>10</v>
          </cell>
          <cell r="S24" t="str">
            <v>I.B patnam</v>
          </cell>
          <cell r="T24">
            <v>115</v>
          </cell>
          <cell r="Y24" t="str">
            <v>Repalle</v>
          </cell>
          <cell r="Z24">
            <v>10</v>
          </cell>
          <cell r="AA24">
            <v>0.2</v>
          </cell>
        </row>
        <row r="25">
          <cell r="A25">
            <v>21</v>
          </cell>
          <cell r="B25" t="str">
            <v>Surepalli</v>
          </cell>
          <cell r="C25" t="str">
            <v>Surepalli</v>
          </cell>
          <cell r="D25" t="str">
            <v>Bhattiprolu</v>
          </cell>
          <cell r="E25" t="str">
            <v>Zillepalli</v>
          </cell>
          <cell r="F25">
            <v>6</v>
          </cell>
          <cell r="G25" t="str">
            <v>Zoolapalem</v>
          </cell>
          <cell r="H25">
            <v>13</v>
          </cell>
          <cell r="I25" t="str">
            <v>Lam</v>
          </cell>
          <cell r="J25">
            <v>68</v>
          </cell>
          <cell r="K25" t="str">
            <v>Kolluru</v>
          </cell>
          <cell r="L25">
            <v>18</v>
          </cell>
          <cell r="M25" t="str">
            <v>Vejandla</v>
          </cell>
          <cell r="N25">
            <v>47</v>
          </cell>
          <cell r="O25" t="str">
            <v>Vejandla</v>
          </cell>
          <cell r="P25">
            <v>47</v>
          </cell>
          <cell r="Q25" t="str">
            <v>Repalle</v>
          </cell>
          <cell r="R25">
            <v>11</v>
          </cell>
          <cell r="S25" t="str">
            <v>I.B patnam</v>
          </cell>
          <cell r="T25">
            <v>110</v>
          </cell>
          <cell r="Y25" t="str">
            <v>Repalle</v>
          </cell>
          <cell r="Z25">
            <v>11</v>
          </cell>
          <cell r="AA25">
            <v>0.2</v>
          </cell>
        </row>
        <row r="26">
          <cell r="A26">
            <v>22</v>
          </cell>
          <cell r="B26" t="str">
            <v>Surepalli</v>
          </cell>
          <cell r="C26" t="str">
            <v>Tatavaripalem</v>
          </cell>
          <cell r="D26" t="str">
            <v>Bhattiprolu</v>
          </cell>
          <cell r="E26" t="str">
            <v>Zillepalli</v>
          </cell>
          <cell r="F26">
            <v>5</v>
          </cell>
          <cell r="G26" t="str">
            <v>Zoolapalem</v>
          </cell>
          <cell r="H26">
            <v>14</v>
          </cell>
          <cell r="I26" t="str">
            <v>Lam</v>
          </cell>
          <cell r="J26">
            <v>69</v>
          </cell>
          <cell r="K26" t="str">
            <v>Kolluru</v>
          </cell>
          <cell r="L26">
            <v>19</v>
          </cell>
          <cell r="M26" t="str">
            <v>Vejandla</v>
          </cell>
          <cell r="N26">
            <v>48</v>
          </cell>
          <cell r="O26" t="str">
            <v>Vejandla</v>
          </cell>
          <cell r="P26">
            <v>48</v>
          </cell>
          <cell r="Q26" t="str">
            <v>Repalle</v>
          </cell>
          <cell r="R26">
            <v>12</v>
          </cell>
          <cell r="S26" t="str">
            <v>I.B patnam</v>
          </cell>
          <cell r="T26">
            <v>111</v>
          </cell>
          <cell r="Y26" t="str">
            <v>Repalle</v>
          </cell>
          <cell r="Z26">
            <v>12</v>
          </cell>
          <cell r="AA26">
            <v>0.2</v>
          </cell>
        </row>
        <row r="27">
          <cell r="A27">
            <v>23</v>
          </cell>
          <cell r="B27" t="str">
            <v>Oleru</v>
          </cell>
          <cell r="C27" t="str">
            <v>Turpupalem H/O Oleru</v>
          </cell>
          <cell r="D27" t="str">
            <v>Bhattiprolu</v>
          </cell>
          <cell r="E27" t="str">
            <v>Penumudi</v>
          </cell>
          <cell r="F27">
            <v>4</v>
          </cell>
          <cell r="G27" t="str">
            <v>Penumudi</v>
          </cell>
          <cell r="H27">
            <v>4</v>
          </cell>
          <cell r="I27" t="str">
            <v>Lam</v>
          </cell>
          <cell r="J27">
            <v>75</v>
          </cell>
          <cell r="K27" t="str">
            <v>Kolluru</v>
          </cell>
          <cell r="L27">
            <v>20</v>
          </cell>
          <cell r="M27" t="str">
            <v>Vejandla</v>
          </cell>
          <cell r="N27">
            <v>53</v>
          </cell>
          <cell r="O27" t="str">
            <v>Vejandla</v>
          </cell>
          <cell r="P27">
            <v>53</v>
          </cell>
          <cell r="Q27" t="str">
            <v>Repalle</v>
          </cell>
          <cell r="R27">
            <v>5</v>
          </cell>
          <cell r="S27" t="str">
            <v>I.B patnam</v>
          </cell>
          <cell r="T27">
            <v>113</v>
          </cell>
          <cell r="Y27" t="str">
            <v>Repalle</v>
          </cell>
          <cell r="Z27">
            <v>5</v>
          </cell>
          <cell r="AA27">
            <v>0.2</v>
          </cell>
        </row>
        <row r="28">
          <cell r="A28">
            <v>24</v>
          </cell>
          <cell r="B28" t="str">
            <v>Gorigapudi</v>
          </cell>
          <cell r="C28" t="str">
            <v>Varikutivaripalem</v>
          </cell>
          <cell r="D28" t="str">
            <v>Bhattiprolu</v>
          </cell>
          <cell r="E28" t="str">
            <v>Oleru</v>
          </cell>
          <cell r="F28">
            <v>7</v>
          </cell>
          <cell r="G28" t="str">
            <v>Oleru</v>
          </cell>
          <cell r="H28">
            <v>7</v>
          </cell>
          <cell r="I28" t="str">
            <v>Lam</v>
          </cell>
          <cell r="J28">
            <v>76</v>
          </cell>
          <cell r="K28" t="str">
            <v>Kolluru</v>
          </cell>
          <cell r="L28">
            <v>16</v>
          </cell>
          <cell r="M28" t="str">
            <v>Vejandla</v>
          </cell>
          <cell r="N28">
            <v>57</v>
          </cell>
          <cell r="O28" t="str">
            <v>Vejandla</v>
          </cell>
          <cell r="P28">
            <v>57</v>
          </cell>
          <cell r="Q28" t="str">
            <v>Repalle</v>
          </cell>
          <cell r="R28">
            <v>7</v>
          </cell>
          <cell r="S28" t="str">
            <v>I.B patnam</v>
          </cell>
          <cell r="T28">
            <v>118</v>
          </cell>
          <cell r="Y28" t="str">
            <v>Repalle</v>
          </cell>
          <cell r="Z28">
            <v>7</v>
          </cell>
          <cell r="AA28">
            <v>0.2</v>
          </cell>
        </row>
        <row r="29">
          <cell r="A29">
            <v>25</v>
          </cell>
          <cell r="B29" t="str">
            <v>Vellaturu</v>
          </cell>
          <cell r="C29" t="str">
            <v>Vellaturu</v>
          </cell>
          <cell r="D29" t="str">
            <v>Bhattiprolu</v>
          </cell>
          <cell r="E29" t="str">
            <v>Zoolapalem</v>
          </cell>
          <cell r="F29">
            <v>6</v>
          </cell>
          <cell r="G29" t="str">
            <v>Zoolapalem</v>
          </cell>
          <cell r="H29">
            <v>6</v>
          </cell>
          <cell r="I29" t="str">
            <v>Lam</v>
          </cell>
          <cell r="J29">
            <v>65</v>
          </cell>
          <cell r="K29" t="str">
            <v>Kolluru</v>
          </cell>
          <cell r="L29">
            <v>10</v>
          </cell>
          <cell r="M29" t="str">
            <v>Vejandla</v>
          </cell>
          <cell r="N29">
            <v>41</v>
          </cell>
          <cell r="O29" t="str">
            <v>Vejandla</v>
          </cell>
          <cell r="P29">
            <v>41</v>
          </cell>
          <cell r="Q29" t="str">
            <v>Repalle</v>
          </cell>
          <cell r="R29">
            <v>19</v>
          </cell>
          <cell r="S29" t="str">
            <v>I.B patnam</v>
          </cell>
          <cell r="T29">
            <v>103</v>
          </cell>
          <cell r="Y29" t="str">
            <v>Repalle</v>
          </cell>
          <cell r="Z29">
            <v>19</v>
          </cell>
          <cell r="AA29">
            <v>0</v>
          </cell>
        </row>
        <row r="30">
          <cell r="A30">
            <v>26</v>
          </cell>
          <cell r="B30" t="str">
            <v>Surepalli</v>
          </cell>
          <cell r="C30" t="str">
            <v>Vemavaram</v>
          </cell>
          <cell r="D30" t="str">
            <v>Bhattiprolu</v>
          </cell>
          <cell r="E30" t="str">
            <v>Zillepalli</v>
          </cell>
          <cell r="F30">
            <v>7</v>
          </cell>
          <cell r="G30" t="str">
            <v>Zoolapalem</v>
          </cell>
          <cell r="H30">
            <v>12</v>
          </cell>
          <cell r="I30" t="str">
            <v>Lam</v>
          </cell>
          <cell r="J30">
            <v>67</v>
          </cell>
          <cell r="K30" t="str">
            <v>Kolluru</v>
          </cell>
          <cell r="L30">
            <v>17</v>
          </cell>
          <cell r="M30" t="str">
            <v>Vejandla</v>
          </cell>
          <cell r="N30">
            <v>46</v>
          </cell>
          <cell r="O30" t="str">
            <v>Vejandla</v>
          </cell>
          <cell r="P30">
            <v>46</v>
          </cell>
          <cell r="Q30" t="str">
            <v>Repalle</v>
          </cell>
          <cell r="R30">
            <v>12</v>
          </cell>
          <cell r="S30" t="str">
            <v>I.B patnam</v>
          </cell>
          <cell r="T30">
            <v>108</v>
          </cell>
          <cell r="Y30" t="str">
            <v>Repalle</v>
          </cell>
          <cell r="Z30">
            <v>12</v>
          </cell>
          <cell r="AA30">
            <v>0.2</v>
          </cell>
        </row>
        <row r="31">
          <cell r="A31">
            <v>27</v>
          </cell>
          <cell r="B31" t="str">
            <v>Balusulapalem</v>
          </cell>
          <cell r="C31" t="str">
            <v>Akkalavenkatareddipalem of Balusulapalem</v>
          </cell>
          <cell r="D31" t="str">
            <v>Cherukupalli</v>
          </cell>
          <cell r="E31" t="str">
            <v>Chandolu</v>
          </cell>
          <cell r="F31">
            <v>9</v>
          </cell>
          <cell r="G31" t="str">
            <v>Zoolapalem</v>
          </cell>
          <cell r="H31">
            <v>35</v>
          </cell>
          <cell r="I31" t="str">
            <v>Lam</v>
          </cell>
          <cell r="J31">
            <v>56</v>
          </cell>
          <cell r="K31" t="str">
            <v>Kolluru</v>
          </cell>
          <cell r="L31">
            <v>35</v>
          </cell>
          <cell r="M31" t="str">
            <v>Vejandla</v>
          </cell>
          <cell r="N31">
            <v>38</v>
          </cell>
          <cell r="O31" t="str">
            <v>Vejandla</v>
          </cell>
          <cell r="P31">
            <v>38</v>
          </cell>
          <cell r="Q31" t="str">
            <v>Ponnuru</v>
          </cell>
          <cell r="R31">
            <v>15</v>
          </cell>
          <cell r="S31" t="str">
            <v>I.B patnam</v>
          </cell>
          <cell r="T31">
            <v>92</v>
          </cell>
          <cell r="Y31" t="str">
            <v>Ponnuru</v>
          </cell>
          <cell r="Z31">
            <v>15</v>
          </cell>
          <cell r="AA31">
            <v>0</v>
          </cell>
        </row>
        <row r="32">
          <cell r="A32">
            <v>28</v>
          </cell>
          <cell r="B32" t="str">
            <v>Thummalapalem</v>
          </cell>
          <cell r="C32" t="str">
            <v>Akkalavenkatareddipalem of Thummalapalem</v>
          </cell>
          <cell r="D32" t="str">
            <v>Cherukupalli</v>
          </cell>
          <cell r="E32" t="str">
            <v>Chandolu</v>
          </cell>
          <cell r="F32">
            <v>9</v>
          </cell>
          <cell r="G32" t="str">
            <v>Zoolapalem</v>
          </cell>
          <cell r="H32">
            <v>35</v>
          </cell>
          <cell r="I32" t="str">
            <v>Lam</v>
          </cell>
          <cell r="J32">
            <v>55</v>
          </cell>
          <cell r="K32" t="str">
            <v>Kolluru</v>
          </cell>
          <cell r="L32">
            <v>35</v>
          </cell>
          <cell r="M32" t="str">
            <v>Vejandla</v>
          </cell>
          <cell r="N32">
            <v>37</v>
          </cell>
          <cell r="O32" t="str">
            <v>Vejandla</v>
          </cell>
          <cell r="P32">
            <v>37</v>
          </cell>
          <cell r="Q32" t="str">
            <v>Ponnuru</v>
          </cell>
          <cell r="R32">
            <v>14</v>
          </cell>
          <cell r="S32" t="str">
            <v>I.B patnam</v>
          </cell>
          <cell r="T32">
            <v>92</v>
          </cell>
          <cell r="Y32" t="str">
            <v>Ponnuru</v>
          </cell>
          <cell r="Z32">
            <v>14</v>
          </cell>
          <cell r="AA32">
            <v>0</v>
          </cell>
        </row>
        <row r="33">
          <cell r="A33">
            <v>29</v>
          </cell>
          <cell r="B33" t="str">
            <v>Allavaripalem</v>
          </cell>
          <cell r="C33" t="str">
            <v>Allavaripalem</v>
          </cell>
          <cell r="D33" t="str">
            <v>Cherukupalli</v>
          </cell>
          <cell r="E33" t="str">
            <v>Chandolu</v>
          </cell>
          <cell r="F33">
            <v>23</v>
          </cell>
          <cell r="G33" t="str">
            <v>Zoolapalem</v>
          </cell>
          <cell r="H33">
            <v>24</v>
          </cell>
          <cell r="I33" t="str">
            <v>Lam</v>
          </cell>
          <cell r="J33">
            <v>70</v>
          </cell>
          <cell r="K33" t="str">
            <v>Kolluru</v>
          </cell>
          <cell r="L33">
            <v>24</v>
          </cell>
          <cell r="M33" t="str">
            <v>Vejandla</v>
          </cell>
          <cell r="N33">
            <v>49</v>
          </cell>
          <cell r="O33" t="str">
            <v>Vejandla</v>
          </cell>
          <cell r="P33">
            <v>49</v>
          </cell>
          <cell r="Q33" t="str">
            <v>Ponnuru</v>
          </cell>
          <cell r="R33">
            <v>30</v>
          </cell>
          <cell r="S33" t="str">
            <v>I.B patnam</v>
          </cell>
          <cell r="T33">
            <v>96</v>
          </cell>
          <cell r="Y33" t="str">
            <v>Ponnuru</v>
          </cell>
          <cell r="Z33">
            <v>30</v>
          </cell>
          <cell r="AA33">
            <v>0</v>
          </cell>
        </row>
        <row r="34">
          <cell r="A34">
            <v>30</v>
          </cell>
          <cell r="B34" t="str">
            <v>Nadimpalli</v>
          </cell>
          <cell r="C34" t="str">
            <v>Anaganivaripalem</v>
          </cell>
          <cell r="D34" t="str">
            <v>Cherukupalli</v>
          </cell>
          <cell r="E34" t="str">
            <v>Chandolu</v>
          </cell>
          <cell r="F34">
            <v>16</v>
          </cell>
          <cell r="G34" t="str">
            <v>Zoolapalem</v>
          </cell>
          <cell r="H34">
            <v>26</v>
          </cell>
          <cell r="I34" t="str">
            <v>Lam</v>
          </cell>
          <cell r="J34">
            <v>63</v>
          </cell>
          <cell r="K34" t="str">
            <v>Kolluru</v>
          </cell>
          <cell r="L34">
            <v>26</v>
          </cell>
          <cell r="M34" t="str">
            <v>Vejandla</v>
          </cell>
          <cell r="N34">
            <v>42</v>
          </cell>
          <cell r="O34" t="str">
            <v>Vejandla</v>
          </cell>
          <cell r="P34">
            <v>42</v>
          </cell>
          <cell r="Q34" t="str">
            <v>Ponnuru</v>
          </cell>
          <cell r="R34">
            <v>23</v>
          </cell>
          <cell r="S34" t="str">
            <v>I.B patnam</v>
          </cell>
          <cell r="T34">
            <v>89</v>
          </cell>
          <cell r="Y34" t="str">
            <v>Ponnuru</v>
          </cell>
          <cell r="Z34">
            <v>23</v>
          </cell>
          <cell r="AA34">
            <v>0</v>
          </cell>
        </row>
        <row r="35">
          <cell r="A35">
            <v>31</v>
          </cell>
          <cell r="B35" t="str">
            <v>Arepalli</v>
          </cell>
          <cell r="C35" t="str">
            <v>Areapalli</v>
          </cell>
          <cell r="D35" t="str">
            <v>Cherukupalli</v>
          </cell>
          <cell r="E35" t="str">
            <v>Chandolu</v>
          </cell>
          <cell r="F35">
            <v>16</v>
          </cell>
          <cell r="G35" t="str">
            <v>Zoolapalem</v>
          </cell>
          <cell r="H35">
            <v>30</v>
          </cell>
          <cell r="I35" t="str">
            <v>Lam</v>
          </cell>
          <cell r="J35">
            <v>63</v>
          </cell>
          <cell r="K35" t="str">
            <v>Kolluru</v>
          </cell>
          <cell r="L35">
            <v>30</v>
          </cell>
          <cell r="M35" t="str">
            <v>Vejandla</v>
          </cell>
          <cell r="N35">
            <v>42</v>
          </cell>
          <cell r="O35" t="str">
            <v>Vejandla</v>
          </cell>
          <cell r="P35">
            <v>42</v>
          </cell>
          <cell r="Q35" t="str">
            <v>Ponnuru</v>
          </cell>
          <cell r="R35">
            <v>23</v>
          </cell>
          <cell r="S35" t="str">
            <v>I.B patnam</v>
          </cell>
          <cell r="T35">
            <v>90</v>
          </cell>
          <cell r="Y35" t="str">
            <v>Ponnuru</v>
          </cell>
          <cell r="Z35">
            <v>23</v>
          </cell>
          <cell r="AA35">
            <v>0</v>
          </cell>
        </row>
        <row r="36">
          <cell r="A36">
            <v>32</v>
          </cell>
          <cell r="B36" t="str">
            <v>Arumbaka</v>
          </cell>
          <cell r="C36" t="str">
            <v>Arumbaka</v>
          </cell>
          <cell r="D36" t="str">
            <v>Cherukupalli</v>
          </cell>
          <cell r="E36" t="str">
            <v>Chandolu</v>
          </cell>
          <cell r="F36">
            <v>10</v>
          </cell>
          <cell r="G36" t="str">
            <v>Zoolapalem</v>
          </cell>
          <cell r="H36">
            <v>29</v>
          </cell>
          <cell r="I36" t="str">
            <v>Lam</v>
          </cell>
          <cell r="J36">
            <v>57</v>
          </cell>
          <cell r="K36" t="str">
            <v>Kolluru</v>
          </cell>
          <cell r="L36">
            <v>29</v>
          </cell>
          <cell r="M36" t="str">
            <v>Vejandla</v>
          </cell>
          <cell r="N36">
            <v>38</v>
          </cell>
          <cell r="O36" t="str">
            <v>Vejandla</v>
          </cell>
          <cell r="P36">
            <v>38</v>
          </cell>
          <cell r="Q36" t="str">
            <v>Ponnuru</v>
          </cell>
          <cell r="R36">
            <v>17</v>
          </cell>
          <cell r="S36" t="str">
            <v>I.B patnam</v>
          </cell>
          <cell r="T36">
            <v>86</v>
          </cell>
          <cell r="Y36" t="str">
            <v>Ponnuru</v>
          </cell>
          <cell r="Z36">
            <v>17</v>
          </cell>
          <cell r="AA36">
            <v>0</v>
          </cell>
        </row>
        <row r="37">
          <cell r="A37">
            <v>33</v>
          </cell>
          <cell r="B37" t="str">
            <v>Balusulapalem</v>
          </cell>
          <cell r="C37" t="str">
            <v>Atlavenkatareddipalem</v>
          </cell>
          <cell r="D37" t="str">
            <v>Cherukupalli</v>
          </cell>
          <cell r="E37" t="str">
            <v>Chandolu</v>
          </cell>
          <cell r="F37">
            <v>9</v>
          </cell>
          <cell r="G37" t="str">
            <v>Zoolapalem</v>
          </cell>
          <cell r="H37">
            <v>35</v>
          </cell>
          <cell r="I37" t="str">
            <v>Lam</v>
          </cell>
          <cell r="J37">
            <v>56</v>
          </cell>
          <cell r="K37" t="str">
            <v>Kolluru</v>
          </cell>
          <cell r="L37">
            <v>35</v>
          </cell>
          <cell r="M37" t="str">
            <v>Vejandla</v>
          </cell>
          <cell r="N37">
            <v>38</v>
          </cell>
          <cell r="O37" t="str">
            <v>Vejandla</v>
          </cell>
          <cell r="P37">
            <v>38</v>
          </cell>
          <cell r="Q37" t="str">
            <v>Ponnuru</v>
          </cell>
          <cell r="R37">
            <v>15</v>
          </cell>
          <cell r="S37" t="str">
            <v>I.B patnam</v>
          </cell>
          <cell r="T37">
            <v>92</v>
          </cell>
          <cell r="Y37" t="str">
            <v>Ponnuru</v>
          </cell>
          <cell r="Z37">
            <v>15</v>
          </cell>
          <cell r="AA37">
            <v>0</v>
          </cell>
        </row>
        <row r="38">
          <cell r="A38">
            <v>34</v>
          </cell>
          <cell r="B38" t="str">
            <v>Arepalli</v>
          </cell>
          <cell r="C38" t="str">
            <v>Avulavaripalem</v>
          </cell>
          <cell r="D38" t="str">
            <v>Cherukupalli</v>
          </cell>
          <cell r="E38" t="str">
            <v>Chandolu</v>
          </cell>
          <cell r="F38">
            <v>19</v>
          </cell>
          <cell r="G38" t="str">
            <v>Zoolapalem</v>
          </cell>
          <cell r="H38">
            <v>29</v>
          </cell>
          <cell r="I38" t="str">
            <v>Lam</v>
          </cell>
          <cell r="J38">
            <v>66</v>
          </cell>
          <cell r="K38" t="str">
            <v>Kolluru</v>
          </cell>
          <cell r="L38">
            <v>29</v>
          </cell>
          <cell r="M38" t="str">
            <v>Vejandla</v>
          </cell>
          <cell r="N38">
            <v>45</v>
          </cell>
          <cell r="O38" t="str">
            <v>Vejandla</v>
          </cell>
          <cell r="P38">
            <v>45</v>
          </cell>
          <cell r="Q38" t="str">
            <v>Ponnuru</v>
          </cell>
          <cell r="R38">
            <v>26</v>
          </cell>
          <cell r="S38" t="str">
            <v>I.B patnam</v>
          </cell>
          <cell r="T38">
            <v>92</v>
          </cell>
          <cell r="Y38" t="str">
            <v>Ponnuru</v>
          </cell>
          <cell r="Z38">
            <v>26</v>
          </cell>
          <cell r="AA38">
            <v>0</v>
          </cell>
        </row>
        <row r="39">
          <cell r="A39">
            <v>35</v>
          </cell>
          <cell r="B39" t="str">
            <v>Arepalli</v>
          </cell>
          <cell r="C39" t="str">
            <v>Badevaripalem</v>
          </cell>
          <cell r="D39" t="str">
            <v>Cherukupalli</v>
          </cell>
          <cell r="E39" t="str">
            <v>Chandolu</v>
          </cell>
          <cell r="F39">
            <v>19</v>
          </cell>
          <cell r="G39" t="str">
            <v>Zoolapalem</v>
          </cell>
          <cell r="H39">
            <v>29</v>
          </cell>
          <cell r="I39" t="str">
            <v>Lam</v>
          </cell>
          <cell r="J39">
            <v>66</v>
          </cell>
          <cell r="K39" t="str">
            <v>Kolluru</v>
          </cell>
          <cell r="L39">
            <v>29</v>
          </cell>
          <cell r="M39" t="str">
            <v>Vejandla</v>
          </cell>
          <cell r="N39">
            <v>45</v>
          </cell>
          <cell r="O39" t="str">
            <v>Vejandla</v>
          </cell>
          <cell r="P39">
            <v>45</v>
          </cell>
          <cell r="Q39" t="str">
            <v>Ponnuru</v>
          </cell>
          <cell r="R39">
            <v>26</v>
          </cell>
          <cell r="S39" t="str">
            <v>I.B patnam</v>
          </cell>
          <cell r="T39">
            <v>92</v>
          </cell>
          <cell r="Y39" t="str">
            <v>Ponnuru</v>
          </cell>
          <cell r="Z39">
            <v>26</v>
          </cell>
          <cell r="AA39">
            <v>0</v>
          </cell>
        </row>
        <row r="40">
          <cell r="A40">
            <v>36</v>
          </cell>
          <cell r="B40" t="str">
            <v>Balusulapalem</v>
          </cell>
          <cell r="C40" t="str">
            <v>Balusulapalem</v>
          </cell>
          <cell r="D40" t="str">
            <v>Cherukupalli</v>
          </cell>
          <cell r="E40" t="str">
            <v>Chandolu</v>
          </cell>
          <cell r="F40">
            <v>12</v>
          </cell>
          <cell r="G40" t="str">
            <v>Zoolapalem</v>
          </cell>
          <cell r="H40">
            <v>32</v>
          </cell>
          <cell r="I40" t="str">
            <v>Lam</v>
          </cell>
          <cell r="J40">
            <v>59</v>
          </cell>
          <cell r="K40" t="str">
            <v>Kolluru</v>
          </cell>
          <cell r="L40">
            <v>32</v>
          </cell>
          <cell r="M40" t="str">
            <v>Vejandla</v>
          </cell>
          <cell r="N40">
            <v>41</v>
          </cell>
          <cell r="O40" t="str">
            <v>Vejandla</v>
          </cell>
          <cell r="P40">
            <v>41</v>
          </cell>
          <cell r="Q40" t="str">
            <v>Ponnuru</v>
          </cell>
          <cell r="R40">
            <v>18</v>
          </cell>
          <cell r="S40" t="str">
            <v>I.B patnam</v>
          </cell>
          <cell r="T40">
            <v>89</v>
          </cell>
          <cell r="Y40" t="str">
            <v>Ponnuru</v>
          </cell>
          <cell r="Z40">
            <v>18</v>
          </cell>
          <cell r="AA40">
            <v>0</v>
          </cell>
        </row>
        <row r="41">
          <cell r="A41">
            <v>37</v>
          </cell>
          <cell r="B41" t="str">
            <v>Balusulapalem</v>
          </cell>
          <cell r="C41" t="str">
            <v>Bysanivaripalem</v>
          </cell>
          <cell r="D41" t="str">
            <v>Cherukupalli</v>
          </cell>
          <cell r="E41" t="str">
            <v>Chandolu</v>
          </cell>
          <cell r="F41">
            <v>12</v>
          </cell>
          <cell r="G41" t="str">
            <v>Zoolapalem</v>
          </cell>
          <cell r="H41">
            <v>32</v>
          </cell>
          <cell r="I41" t="str">
            <v>Lam</v>
          </cell>
          <cell r="J41">
            <v>59</v>
          </cell>
          <cell r="K41" t="str">
            <v>Kolluru</v>
          </cell>
          <cell r="L41">
            <v>32</v>
          </cell>
          <cell r="M41" t="str">
            <v>Vejandla</v>
          </cell>
          <cell r="N41">
            <v>41</v>
          </cell>
          <cell r="O41" t="str">
            <v>Vejandla</v>
          </cell>
          <cell r="P41">
            <v>41</v>
          </cell>
          <cell r="Q41" t="str">
            <v>Ponnuru</v>
          </cell>
          <cell r="R41">
            <v>18</v>
          </cell>
          <cell r="S41" t="str">
            <v>I.B patnam</v>
          </cell>
          <cell r="T41">
            <v>89</v>
          </cell>
          <cell r="Y41" t="str">
            <v>Ponnuru</v>
          </cell>
          <cell r="Z41">
            <v>18</v>
          </cell>
          <cell r="AA41">
            <v>0</v>
          </cell>
        </row>
        <row r="42">
          <cell r="A42">
            <v>38</v>
          </cell>
          <cell r="B42" t="str">
            <v>Cherukupalli</v>
          </cell>
          <cell r="C42" t="str">
            <v>Cherukupalli</v>
          </cell>
          <cell r="D42" t="str">
            <v>Cherukupalli</v>
          </cell>
          <cell r="E42" t="str">
            <v>Chandolu</v>
          </cell>
          <cell r="F42">
            <v>11</v>
          </cell>
          <cell r="G42" t="str">
            <v>Zoolapalem</v>
          </cell>
          <cell r="H42">
            <v>28</v>
          </cell>
          <cell r="I42" t="str">
            <v>Lam</v>
          </cell>
          <cell r="J42">
            <v>58</v>
          </cell>
          <cell r="K42" t="str">
            <v>Kolluru</v>
          </cell>
          <cell r="L42">
            <v>28</v>
          </cell>
          <cell r="M42" t="str">
            <v>Vejandla</v>
          </cell>
          <cell r="N42">
            <v>37</v>
          </cell>
          <cell r="O42" t="str">
            <v>Vejandla</v>
          </cell>
          <cell r="P42">
            <v>37</v>
          </cell>
          <cell r="Q42" t="str">
            <v>Ponnuru</v>
          </cell>
          <cell r="R42">
            <v>18</v>
          </cell>
          <cell r="S42" t="str">
            <v>I.B patnam</v>
          </cell>
          <cell r="T42">
            <v>85</v>
          </cell>
          <cell r="Y42" t="str">
            <v>Ponnuru</v>
          </cell>
          <cell r="Z42">
            <v>18</v>
          </cell>
          <cell r="AA42">
            <v>0</v>
          </cell>
        </row>
        <row r="43">
          <cell r="A43">
            <v>39</v>
          </cell>
          <cell r="B43" t="str">
            <v>Arepalli</v>
          </cell>
          <cell r="C43" t="str">
            <v>Domavaripalem</v>
          </cell>
          <cell r="D43" t="str">
            <v>Cherukupalli</v>
          </cell>
          <cell r="E43" t="str">
            <v>Chandolu</v>
          </cell>
          <cell r="F43">
            <v>15</v>
          </cell>
          <cell r="G43" t="str">
            <v>Zoolapalem</v>
          </cell>
          <cell r="H43">
            <v>32</v>
          </cell>
          <cell r="I43" t="str">
            <v>Lam</v>
          </cell>
          <cell r="J43">
            <v>62</v>
          </cell>
          <cell r="K43" t="str">
            <v>Kolluru</v>
          </cell>
          <cell r="L43">
            <v>32</v>
          </cell>
          <cell r="M43" t="str">
            <v>Vejandla</v>
          </cell>
          <cell r="N43">
            <v>41</v>
          </cell>
          <cell r="O43" t="str">
            <v>Vejandla</v>
          </cell>
          <cell r="P43">
            <v>41</v>
          </cell>
          <cell r="Q43" t="str">
            <v>Ponnuru</v>
          </cell>
          <cell r="R43">
            <v>22</v>
          </cell>
          <cell r="S43" t="str">
            <v>I.B patnam</v>
          </cell>
          <cell r="T43">
            <v>89</v>
          </cell>
          <cell r="Y43" t="str">
            <v>Ponnuru</v>
          </cell>
          <cell r="Z43">
            <v>22</v>
          </cell>
          <cell r="AA43">
            <v>0</v>
          </cell>
        </row>
        <row r="44">
          <cell r="A44">
            <v>40</v>
          </cell>
          <cell r="B44" t="str">
            <v>Thummalapalem</v>
          </cell>
          <cell r="C44" t="str">
            <v>Dundivenkatareddipalem</v>
          </cell>
          <cell r="D44" t="str">
            <v>Cherukupalli</v>
          </cell>
          <cell r="E44" t="str">
            <v>Chandolu</v>
          </cell>
          <cell r="F44">
            <v>9</v>
          </cell>
          <cell r="G44" t="str">
            <v>Zoolapalem</v>
          </cell>
          <cell r="H44">
            <v>35</v>
          </cell>
          <cell r="I44" t="str">
            <v>Lam</v>
          </cell>
          <cell r="J44">
            <v>55</v>
          </cell>
          <cell r="K44" t="str">
            <v>Kolluru</v>
          </cell>
          <cell r="L44">
            <v>35</v>
          </cell>
          <cell r="M44" t="str">
            <v>Vejandla</v>
          </cell>
          <cell r="N44">
            <v>37</v>
          </cell>
          <cell r="O44" t="str">
            <v>Vejandla</v>
          </cell>
          <cell r="P44">
            <v>37</v>
          </cell>
          <cell r="Q44" t="str">
            <v>Ponnuru</v>
          </cell>
          <cell r="R44">
            <v>14</v>
          </cell>
          <cell r="S44" t="str">
            <v>I.B patnam</v>
          </cell>
          <cell r="T44">
            <v>92</v>
          </cell>
          <cell r="Y44" t="str">
            <v>Ponnuru</v>
          </cell>
          <cell r="Z44">
            <v>14</v>
          </cell>
          <cell r="AA44">
            <v>0</v>
          </cell>
        </row>
        <row r="45">
          <cell r="A45">
            <v>41</v>
          </cell>
          <cell r="B45" t="str">
            <v>Arepalli</v>
          </cell>
          <cell r="C45" t="str">
            <v>Gandhinagar</v>
          </cell>
          <cell r="D45" t="str">
            <v>Cherukupalli</v>
          </cell>
          <cell r="E45" t="str">
            <v>Chandolu</v>
          </cell>
          <cell r="F45">
            <v>19</v>
          </cell>
          <cell r="G45" t="str">
            <v>Zoolapalem</v>
          </cell>
          <cell r="H45">
            <v>29</v>
          </cell>
          <cell r="I45" t="str">
            <v>Lam</v>
          </cell>
          <cell r="J45">
            <v>66</v>
          </cell>
          <cell r="K45" t="str">
            <v>Kolluru</v>
          </cell>
          <cell r="L45">
            <v>29</v>
          </cell>
          <cell r="M45" t="str">
            <v>Vejandla</v>
          </cell>
          <cell r="N45">
            <v>45</v>
          </cell>
          <cell r="O45" t="str">
            <v>Vejandla</v>
          </cell>
          <cell r="P45">
            <v>45</v>
          </cell>
          <cell r="Q45" t="str">
            <v>Ponnuru</v>
          </cell>
          <cell r="R45">
            <v>26</v>
          </cell>
          <cell r="S45" t="str">
            <v>I.B patnam</v>
          </cell>
          <cell r="T45">
            <v>92</v>
          </cell>
          <cell r="Y45" t="str">
            <v>Ponnuru</v>
          </cell>
          <cell r="Z45">
            <v>26</v>
          </cell>
          <cell r="AA45">
            <v>0</v>
          </cell>
        </row>
        <row r="46">
          <cell r="A46">
            <v>42</v>
          </cell>
          <cell r="B46" t="str">
            <v>Balusulapalem</v>
          </cell>
          <cell r="C46" t="str">
            <v>Gangiboinavaripalem</v>
          </cell>
          <cell r="D46" t="str">
            <v>Cherukupalli</v>
          </cell>
          <cell r="E46" t="str">
            <v>Chandolu</v>
          </cell>
          <cell r="F46">
            <v>9</v>
          </cell>
          <cell r="G46" t="str">
            <v>Zoolapalem</v>
          </cell>
          <cell r="H46">
            <v>35</v>
          </cell>
          <cell r="I46" t="str">
            <v>Lam</v>
          </cell>
          <cell r="J46">
            <v>56</v>
          </cell>
          <cell r="K46" t="str">
            <v>Kolluru</v>
          </cell>
          <cell r="L46">
            <v>35</v>
          </cell>
          <cell r="M46" t="str">
            <v>Vejandla</v>
          </cell>
          <cell r="N46">
            <v>38</v>
          </cell>
          <cell r="O46" t="str">
            <v>Vejandla</v>
          </cell>
          <cell r="P46">
            <v>38</v>
          </cell>
          <cell r="Q46" t="str">
            <v>Ponnuru</v>
          </cell>
          <cell r="R46">
            <v>15</v>
          </cell>
          <cell r="S46" t="str">
            <v>I.B patnam</v>
          </cell>
          <cell r="T46">
            <v>92</v>
          </cell>
          <cell r="Y46" t="str">
            <v>Ponnuru</v>
          </cell>
          <cell r="Z46">
            <v>15</v>
          </cell>
          <cell r="AA46">
            <v>0</v>
          </cell>
        </row>
        <row r="47">
          <cell r="A47">
            <v>43</v>
          </cell>
          <cell r="B47" t="str">
            <v>Nadimpalli</v>
          </cell>
          <cell r="C47" t="str">
            <v>Gollapalem</v>
          </cell>
          <cell r="D47" t="str">
            <v>Cherukupalli</v>
          </cell>
          <cell r="E47" t="str">
            <v>Chandolu</v>
          </cell>
          <cell r="F47">
            <v>16</v>
          </cell>
          <cell r="G47" t="str">
            <v>Zoolapalem</v>
          </cell>
          <cell r="H47">
            <v>23</v>
          </cell>
          <cell r="I47" t="str">
            <v>Lam</v>
          </cell>
          <cell r="J47">
            <v>63</v>
          </cell>
          <cell r="K47" t="str">
            <v>Kolluru</v>
          </cell>
          <cell r="L47">
            <v>23</v>
          </cell>
          <cell r="M47" t="str">
            <v>Vejandla</v>
          </cell>
          <cell r="N47">
            <v>42</v>
          </cell>
          <cell r="O47" t="str">
            <v>Vejandla</v>
          </cell>
          <cell r="P47">
            <v>42</v>
          </cell>
          <cell r="Q47" t="str">
            <v>Ponnuru</v>
          </cell>
          <cell r="R47">
            <v>23</v>
          </cell>
          <cell r="S47" t="str">
            <v>I.B patnam</v>
          </cell>
          <cell r="T47">
            <v>89</v>
          </cell>
          <cell r="Y47" t="str">
            <v>Ponnuru</v>
          </cell>
          <cell r="Z47">
            <v>23</v>
          </cell>
          <cell r="AA47">
            <v>0</v>
          </cell>
        </row>
        <row r="48">
          <cell r="A48">
            <v>44</v>
          </cell>
          <cell r="B48" t="str">
            <v>Gudavalli</v>
          </cell>
          <cell r="C48" t="str">
            <v>Gudavalli</v>
          </cell>
          <cell r="D48" t="str">
            <v>Cherukupalli</v>
          </cell>
          <cell r="E48" t="str">
            <v>Chandolu</v>
          </cell>
          <cell r="F48">
            <v>17</v>
          </cell>
          <cell r="G48" t="str">
            <v>Zoolapalem</v>
          </cell>
          <cell r="H48">
            <v>22</v>
          </cell>
          <cell r="I48" t="str">
            <v>Lam</v>
          </cell>
          <cell r="J48">
            <v>64</v>
          </cell>
          <cell r="K48" t="str">
            <v>Kolluru</v>
          </cell>
          <cell r="L48">
            <v>22</v>
          </cell>
          <cell r="M48" t="str">
            <v>Vejandla</v>
          </cell>
          <cell r="N48">
            <v>43</v>
          </cell>
          <cell r="O48" t="str">
            <v>Vejandla</v>
          </cell>
          <cell r="P48">
            <v>43</v>
          </cell>
          <cell r="Q48" t="str">
            <v>Ponnuru</v>
          </cell>
          <cell r="R48">
            <v>24</v>
          </cell>
          <cell r="S48" t="str">
            <v>I.B patnam</v>
          </cell>
          <cell r="T48">
            <v>90</v>
          </cell>
          <cell r="Y48" t="str">
            <v>Ponnuru</v>
          </cell>
          <cell r="Z48">
            <v>24</v>
          </cell>
          <cell r="AA48">
            <v>0</v>
          </cell>
        </row>
        <row r="49">
          <cell r="A49">
            <v>45</v>
          </cell>
          <cell r="B49" t="str">
            <v>Gullapalli</v>
          </cell>
          <cell r="C49" t="str">
            <v>Gullapalli</v>
          </cell>
          <cell r="D49" t="str">
            <v>Cherukupalli</v>
          </cell>
          <cell r="E49" t="str">
            <v>Chandolu</v>
          </cell>
          <cell r="F49">
            <v>12</v>
          </cell>
          <cell r="G49" t="str">
            <v>Zoolapalem</v>
          </cell>
          <cell r="H49">
            <v>27</v>
          </cell>
          <cell r="I49" t="str">
            <v>Lam</v>
          </cell>
          <cell r="J49">
            <v>59</v>
          </cell>
          <cell r="K49" t="str">
            <v>Kolluru</v>
          </cell>
          <cell r="L49">
            <v>27</v>
          </cell>
          <cell r="M49" t="str">
            <v>Vejandla</v>
          </cell>
          <cell r="N49">
            <v>38</v>
          </cell>
          <cell r="O49" t="str">
            <v>Vejandla</v>
          </cell>
          <cell r="P49">
            <v>38</v>
          </cell>
          <cell r="Q49" t="str">
            <v>Ponnuru</v>
          </cell>
          <cell r="R49">
            <v>19</v>
          </cell>
          <cell r="S49" t="str">
            <v>I.B patnam</v>
          </cell>
          <cell r="T49">
            <v>86</v>
          </cell>
          <cell r="Y49" t="str">
            <v>Ponnuru</v>
          </cell>
          <cell r="Z49">
            <v>19</v>
          </cell>
          <cell r="AA49">
            <v>0</v>
          </cell>
        </row>
        <row r="50">
          <cell r="A50">
            <v>46</v>
          </cell>
          <cell r="B50" t="str">
            <v>Arumbaka</v>
          </cell>
          <cell r="C50" t="str">
            <v>Harijanawada H/O Arumbaka</v>
          </cell>
          <cell r="D50" t="str">
            <v>Cherukupalli</v>
          </cell>
          <cell r="E50" t="str">
            <v>Chandolu</v>
          </cell>
          <cell r="F50">
            <v>10</v>
          </cell>
          <cell r="G50" t="str">
            <v>Zoolapalem</v>
          </cell>
          <cell r="H50">
            <v>29</v>
          </cell>
          <cell r="I50" t="str">
            <v>Lam</v>
          </cell>
          <cell r="J50">
            <v>57</v>
          </cell>
          <cell r="K50" t="str">
            <v>Kolluru</v>
          </cell>
          <cell r="L50">
            <v>29</v>
          </cell>
          <cell r="M50" t="str">
            <v>Vejandla</v>
          </cell>
          <cell r="N50">
            <v>38</v>
          </cell>
          <cell r="O50" t="str">
            <v>Vejandla</v>
          </cell>
          <cell r="P50">
            <v>38</v>
          </cell>
          <cell r="Q50" t="str">
            <v>Ponnuru</v>
          </cell>
          <cell r="R50">
            <v>17</v>
          </cell>
          <cell r="S50" t="str">
            <v>I.B patnam</v>
          </cell>
          <cell r="T50">
            <v>86</v>
          </cell>
          <cell r="Y50" t="str">
            <v>Ponnuru</v>
          </cell>
          <cell r="Z50">
            <v>17</v>
          </cell>
          <cell r="AA50">
            <v>0</v>
          </cell>
        </row>
        <row r="51">
          <cell r="A51">
            <v>47</v>
          </cell>
          <cell r="B51" t="str">
            <v>Thummalapalem</v>
          </cell>
          <cell r="C51" t="str">
            <v>Jonnalagaddavaripalem</v>
          </cell>
          <cell r="D51" t="str">
            <v>Cherukupalli</v>
          </cell>
          <cell r="E51" t="str">
            <v>Chandolu</v>
          </cell>
          <cell r="F51">
            <v>10</v>
          </cell>
          <cell r="G51" t="str">
            <v>Zoolapalem</v>
          </cell>
          <cell r="H51">
            <v>32</v>
          </cell>
          <cell r="I51" t="str">
            <v>Lam</v>
          </cell>
          <cell r="J51">
            <v>57</v>
          </cell>
          <cell r="K51" t="str">
            <v>Kolluru</v>
          </cell>
          <cell r="L51">
            <v>32</v>
          </cell>
          <cell r="M51" t="str">
            <v>Vejandla</v>
          </cell>
          <cell r="N51">
            <v>41</v>
          </cell>
          <cell r="O51" t="str">
            <v>Vejandla</v>
          </cell>
          <cell r="P51">
            <v>41</v>
          </cell>
          <cell r="Q51" t="str">
            <v>Ponnuru</v>
          </cell>
          <cell r="R51">
            <v>15</v>
          </cell>
          <cell r="S51" t="str">
            <v>I.B patnam</v>
          </cell>
          <cell r="T51">
            <v>88</v>
          </cell>
          <cell r="Y51" t="str">
            <v>Ponnuru</v>
          </cell>
          <cell r="Z51">
            <v>15</v>
          </cell>
          <cell r="AA51">
            <v>0</v>
          </cell>
        </row>
        <row r="52">
          <cell r="A52">
            <v>48</v>
          </cell>
          <cell r="B52" t="str">
            <v>Arumbaka</v>
          </cell>
          <cell r="C52" t="str">
            <v>Kaminenivaripalem</v>
          </cell>
          <cell r="D52" t="str">
            <v>Cherukupalli</v>
          </cell>
          <cell r="E52" t="str">
            <v>Chandolu</v>
          </cell>
          <cell r="F52">
            <v>13</v>
          </cell>
          <cell r="G52" t="str">
            <v>Zoolapalem</v>
          </cell>
          <cell r="H52">
            <v>30</v>
          </cell>
          <cell r="I52" t="str">
            <v>Lam</v>
          </cell>
          <cell r="J52">
            <v>60</v>
          </cell>
          <cell r="K52" t="str">
            <v>Kolluru</v>
          </cell>
          <cell r="L52">
            <v>30</v>
          </cell>
          <cell r="M52" t="str">
            <v>Vejandla</v>
          </cell>
          <cell r="N52">
            <v>39</v>
          </cell>
          <cell r="O52" t="str">
            <v>Vejandla</v>
          </cell>
          <cell r="P52">
            <v>39</v>
          </cell>
          <cell r="Q52" t="str">
            <v>Ponnuru</v>
          </cell>
          <cell r="R52">
            <v>20</v>
          </cell>
          <cell r="S52" t="str">
            <v>I.B patnam</v>
          </cell>
          <cell r="T52">
            <v>87</v>
          </cell>
          <cell r="Y52" t="str">
            <v>Ponnuru</v>
          </cell>
          <cell r="Z52">
            <v>20</v>
          </cell>
          <cell r="AA52">
            <v>0</v>
          </cell>
        </row>
        <row r="53">
          <cell r="A53">
            <v>49</v>
          </cell>
          <cell r="B53" t="str">
            <v>Kanagala</v>
          </cell>
          <cell r="C53" t="str">
            <v>Kanagala</v>
          </cell>
          <cell r="D53" t="str">
            <v>Cherukupalli</v>
          </cell>
          <cell r="E53" t="str">
            <v>Chandolu</v>
          </cell>
          <cell r="F53">
            <v>19</v>
          </cell>
          <cell r="G53" t="str">
            <v>Zoolapalem</v>
          </cell>
          <cell r="H53">
            <v>20</v>
          </cell>
          <cell r="I53" t="str">
            <v>Lam</v>
          </cell>
          <cell r="J53">
            <v>66</v>
          </cell>
          <cell r="K53" t="str">
            <v>Kolluru</v>
          </cell>
          <cell r="L53">
            <v>20</v>
          </cell>
          <cell r="M53" t="str">
            <v>Vejandla</v>
          </cell>
          <cell r="N53">
            <v>45</v>
          </cell>
          <cell r="O53" t="str">
            <v>Vejandla</v>
          </cell>
          <cell r="P53">
            <v>45</v>
          </cell>
          <cell r="Q53" t="str">
            <v>Ponnuru</v>
          </cell>
          <cell r="R53">
            <v>26</v>
          </cell>
          <cell r="S53" t="str">
            <v>I.B patnam</v>
          </cell>
          <cell r="T53">
            <v>92</v>
          </cell>
          <cell r="Y53" t="str">
            <v>Ponnuru</v>
          </cell>
          <cell r="Z53">
            <v>26</v>
          </cell>
          <cell r="AA53">
            <v>0</v>
          </cell>
        </row>
        <row r="54">
          <cell r="A54">
            <v>50</v>
          </cell>
          <cell r="B54" t="str">
            <v>Kavuru</v>
          </cell>
          <cell r="C54" t="str">
            <v>Kavuru</v>
          </cell>
          <cell r="D54" t="str">
            <v>Cherukupalli</v>
          </cell>
          <cell r="E54" t="str">
            <v>Chandolu</v>
          </cell>
          <cell r="F54">
            <v>9</v>
          </cell>
          <cell r="G54" t="str">
            <v>Zoolapalem</v>
          </cell>
          <cell r="H54">
            <v>31</v>
          </cell>
          <cell r="I54" t="str">
            <v>Lam</v>
          </cell>
          <cell r="J54">
            <v>56</v>
          </cell>
          <cell r="K54" t="str">
            <v>Kolluru</v>
          </cell>
          <cell r="L54">
            <v>31</v>
          </cell>
          <cell r="M54" t="str">
            <v>Vejandla</v>
          </cell>
          <cell r="N54">
            <v>40</v>
          </cell>
          <cell r="O54" t="str">
            <v>Vejandla</v>
          </cell>
          <cell r="P54">
            <v>40</v>
          </cell>
          <cell r="Q54" t="str">
            <v>Ponnuru</v>
          </cell>
          <cell r="R54">
            <v>15</v>
          </cell>
          <cell r="S54" t="str">
            <v>I.B patnam</v>
          </cell>
          <cell r="T54">
            <v>88</v>
          </cell>
          <cell r="Y54" t="str">
            <v>Ponnuru</v>
          </cell>
          <cell r="Z54">
            <v>15</v>
          </cell>
          <cell r="AA54">
            <v>0</v>
          </cell>
        </row>
        <row r="55">
          <cell r="A55">
            <v>51</v>
          </cell>
          <cell r="B55" t="str">
            <v>Kunchalavaripalem</v>
          </cell>
          <cell r="C55" t="str">
            <v>Kunchalavaripalem</v>
          </cell>
          <cell r="D55" t="str">
            <v>Cherukupalli</v>
          </cell>
          <cell r="E55" t="str">
            <v>Chandolu</v>
          </cell>
          <cell r="F55">
            <v>4</v>
          </cell>
          <cell r="G55" t="str">
            <v>Zoolapalem</v>
          </cell>
          <cell r="H55">
            <v>35</v>
          </cell>
          <cell r="I55" t="str">
            <v>Lam</v>
          </cell>
          <cell r="J55">
            <v>51</v>
          </cell>
          <cell r="K55" t="str">
            <v>Kolluru</v>
          </cell>
          <cell r="L55">
            <v>35</v>
          </cell>
          <cell r="M55" t="str">
            <v>Vejandla</v>
          </cell>
          <cell r="N55">
            <v>33</v>
          </cell>
          <cell r="O55" t="str">
            <v>Vejandla</v>
          </cell>
          <cell r="P55">
            <v>33</v>
          </cell>
          <cell r="Q55" t="str">
            <v>Ponnuru</v>
          </cell>
          <cell r="R55">
            <v>10</v>
          </cell>
          <cell r="S55" t="str">
            <v>I.B patnam</v>
          </cell>
          <cell r="T55">
            <v>92</v>
          </cell>
          <cell r="Y55" t="str">
            <v>Ponnuru</v>
          </cell>
          <cell r="Z55">
            <v>10</v>
          </cell>
          <cell r="AA55">
            <v>0</v>
          </cell>
        </row>
        <row r="56">
          <cell r="A56">
            <v>52</v>
          </cell>
          <cell r="B56" t="str">
            <v>Gullapalli</v>
          </cell>
          <cell r="C56" t="str">
            <v>Kurrapalem</v>
          </cell>
          <cell r="D56" t="str">
            <v>Cherukupalli</v>
          </cell>
          <cell r="E56" t="str">
            <v>Chandolu</v>
          </cell>
          <cell r="F56">
            <v>14</v>
          </cell>
          <cell r="G56" t="str">
            <v>Zoolapalem</v>
          </cell>
          <cell r="H56">
            <v>29</v>
          </cell>
          <cell r="I56" t="str">
            <v>Lam</v>
          </cell>
          <cell r="J56">
            <v>61</v>
          </cell>
          <cell r="K56" t="str">
            <v>Kolluru</v>
          </cell>
          <cell r="L56">
            <v>29</v>
          </cell>
          <cell r="M56" t="str">
            <v>Vejandla</v>
          </cell>
          <cell r="N56">
            <v>40</v>
          </cell>
          <cell r="O56" t="str">
            <v>Vejandla</v>
          </cell>
          <cell r="P56">
            <v>40</v>
          </cell>
          <cell r="Q56" t="str">
            <v>Ponnuru</v>
          </cell>
          <cell r="R56">
            <v>21</v>
          </cell>
          <cell r="S56" t="str">
            <v>I.B patnam</v>
          </cell>
          <cell r="T56">
            <v>88</v>
          </cell>
          <cell r="Y56" t="str">
            <v>Ponnuru</v>
          </cell>
          <cell r="Z56">
            <v>21</v>
          </cell>
          <cell r="AA56">
            <v>0</v>
          </cell>
        </row>
        <row r="57">
          <cell r="A57">
            <v>53</v>
          </cell>
          <cell r="B57" t="str">
            <v>Allavaripalem</v>
          </cell>
          <cell r="C57" t="str">
            <v>Kuretivaripalem</v>
          </cell>
          <cell r="D57" t="str">
            <v>Cherukupalli</v>
          </cell>
          <cell r="E57" t="str">
            <v>Chandolu</v>
          </cell>
          <cell r="F57">
            <v>24</v>
          </cell>
          <cell r="G57" t="str">
            <v>Zoolapalem</v>
          </cell>
          <cell r="H57">
            <v>25</v>
          </cell>
          <cell r="I57" t="str">
            <v>Lam</v>
          </cell>
          <cell r="J57">
            <v>71</v>
          </cell>
          <cell r="K57" t="str">
            <v>Kolluru</v>
          </cell>
          <cell r="L57">
            <v>25</v>
          </cell>
          <cell r="M57" t="str">
            <v>Vejandla</v>
          </cell>
          <cell r="N57">
            <v>50</v>
          </cell>
          <cell r="O57" t="str">
            <v>Vejandla</v>
          </cell>
          <cell r="P57">
            <v>50</v>
          </cell>
          <cell r="Q57" t="str">
            <v>Ponnuru</v>
          </cell>
          <cell r="R57">
            <v>31</v>
          </cell>
          <cell r="S57" t="str">
            <v>I.B patnam</v>
          </cell>
          <cell r="T57">
            <v>97</v>
          </cell>
          <cell r="Y57" t="str">
            <v>Ponnuru</v>
          </cell>
          <cell r="Z57">
            <v>31</v>
          </cell>
          <cell r="AA57">
            <v>0</v>
          </cell>
        </row>
        <row r="58">
          <cell r="A58">
            <v>54</v>
          </cell>
          <cell r="B58" t="str">
            <v>Nadimpalli</v>
          </cell>
          <cell r="C58" t="str">
            <v>Madigapalli H/O Nadimpalli</v>
          </cell>
          <cell r="D58" t="str">
            <v>Cherukupalli</v>
          </cell>
          <cell r="E58" t="str">
            <v>Chandolu</v>
          </cell>
          <cell r="F58">
            <v>16</v>
          </cell>
          <cell r="G58" t="str">
            <v>Zoolapalem</v>
          </cell>
          <cell r="H58">
            <v>23</v>
          </cell>
          <cell r="I58" t="str">
            <v>Lam</v>
          </cell>
          <cell r="J58">
            <v>63</v>
          </cell>
          <cell r="K58" t="str">
            <v>Kolluru</v>
          </cell>
          <cell r="L58">
            <v>23</v>
          </cell>
          <cell r="M58" t="str">
            <v>Vejandla</v>
          </cell>
          <cell r="N58">
            <v>42</v>
          </cell>
          <cell r="O58" t="str">
            <v>Vejandla</v>
          </cell>
          <cell r="P58">
            <v>42</v>
          </cell>
          <cell r="Q58" t="str">
            <v>Ponnuru</v>
          </cell>
          <cell r="R58">
            <v>23</v>
          </cell>
          <cell r="S58" t="str">
            <v>I.B patnam</v>
          </cell>
          <cell r="T58">
            <v>89</v>
          </cell>
          <cell r="Y58" t="str">
            <v>Ponnuru</v>
          </cell>
          <cell r="Z58">
            <v>23</v>
          </cell>
          <cell r="AA58">
            <v>0</v>
          </cell>
        </row>
        <row r="59">
          <cell r="A59">
            <v>55</v>
          </cell>
          <cell r="B59" t="str">
            <v>Balusulapalem</v>
          </cell>
          <cell r="C59" t="str">
            <v>Malapalli of Arepalli</v>
          </cell>
          <cell r="D59" t="str">
            <v>Cherukupalli</v>
          </cell>
          <cell r="E59" t="str">
            <v>Chandolu</v>
          </cell>
          <cell r="F59">
            <v>16</v>
          </cell>
          <cell r="G59" t="str">
            <v>Zoolapalem</v>
          </cell>
          <cell r="H59">
            <v>30</v>
          </cell>
          <cell r="I59" t="str">
            <v>Lam</v>
          </cell>
          <cell r="J59">
            <v>63</v>
          </cell>
          <cell r="K59" t="str">
            <v>Kolluru</v>
          </cell>
          <cell r="L59">
            <v>30</v>
          </cell>
          <cell r="M59" t="str">
            <v>Vejandla</v>
          </cell>
          <cell r="N59">
            <v>42</v>
          </cell>
          <cell r="O59" t="str">
            <v>Vejandla</v>
          </cell>
          <cell r="P59">
            <v>42</v>
          </cell>
          <cell r="Q59" t="str">
            <v>Ponnuru</v>
          </cell>
          <cell r="R59">
            <v>23</v>
          </cell>
          <cell r="S59" t="str">
            <v>I.B patnam</v>
          </cell>
          <cell r="T59">
            <v>90</v>
          </cell>
          <cell r="Y59" t="str">
            <v>Ponnuru</v>
          </cell>
          <cell r="Z59">
            <v>23</v>
          </cell>
          <cell r="AA59">
            <v>0</v>
          </cell>
        </row>
        <row r="60">
          <cell r="A60">
            <v>56</v>
          </cell>
          <cell r="B60" t="str">
            <v>Arepalli</v>
          </cell>
          <cell r="C60" t="str">
            <v>Mathivaripalem</v>
          </cell>
          <cell r="D60" t="str">
            <v>Cherukupalli</v>
          </cell>
          <cell r="E60" t="str">
            <v>Chandolu</v>
          </cell>
          <cell r="F60">
            <v>19</v>
          </cell>
          <cell r="G60" t="str">
            <v>Zoolapalem</v>
          </cell>
          <cell r="H60">
            <v>29</v>
          </cell>
          <cell r="I60" t="str">
            <v>Lam</v>
          </cell>
          <cell r="J60">
            <v>66</v>
          </cell>
          <cell r="K60" t="str">
            <v>Kolluru</v>
          </cell>
          <cell r="L60">
            <v>29</v>
          </cell>
          <cell r="M60" t="str">
            <v>Vejandla</v>
          </cell>
          <cell r="N60">
            <v>45</v>
          </cell>
          <cell r="O60" t="str">
            <v>Vejandla</v>
          </cell>
          <cell r="P60">
            <v>45</v>
          </cell>
          <cell r="Q60" t="str">
            <v>Ponnuru</v>
          </cell>
          <cell r="R60">
            <v>26</v>
          </cell>
          <cell r="S60" t="str">
            <v>I.B patnam</v>
          </cell>
          <cell r="T60">
            <v>92</v>
          </cell>
          <cell r="Y60" t="str">
            <v>Ponnuru</v>
          </cell>
          <cell r="Z60">
            <v>26</v>
          </cell>
          <cell r="AA60">
            <v>0</v>
          </cell>
        </row>
        <row r="61">
          <cell r="A61">
            <v>57</v>
          </cell>
          <cell r="B61" t="str">
            <v>Balusulapalem</v>
          </cell>
          <cell r="C61" t="str">
            <v>Mettagowdapalem</v>
          </cell>
          <cell r="D61" t="str">
            <v>Cherukupalli</v>
          </cell>
          <cell r="E61" t="str">
            <v>Chandolu</v>
          </cell>
          <cell r="F61">
            <v>10</v>
          </cell>
          <cell r="G61" t="str">
            <v>Zoolapalem</v>
          </cell>
          <cell r="H61">
            <v>34</v>
          </cell>
          <cell r="I61" t="str">
            <v>Lam</v>
          </cell>
          <cell r="J61">
            <v>57</v>
          </cell>
          <cell r="K61" t="str">
            <v>Kolluru</v>
          </cell>
          <cell r="L61">
            <v>34</v>
          </cell>
          <cell r="M61" t="str">
            <v>Vejandla</v>
          </cell>
          <cell r="N61">
            <v>39</v>
          </cell>
          <cell r="O61" t="str">
            <v>Vejandla</v>
          </cell>
          <cell r="P61">
            <v>39</v>
          </cell>
          <cell r="Q61" t="str">
            <v>Ponnuru</v>
          </cell>
          <cell r="R61">
            <v>16</v>
          </cell>
          <cell r="S61" t="str">
            <v>I.B patnam</v>
          </cell>
          <cell r="T61">
            <v>91</v>
          </cell>
          <cell r="Y61" t="str">
            <v>Ponnuru</v>
          </cell>
          <cell r="Z61">
            <v>16</v>
          </cell>
          <cell r="AA61">
            <v>0</v>
          </cell>
        </row>
        <row r="62">
          <cell r="A62">
            <v>58</v>
          </cell>
          <cell r="B62" t="str">
            <v>Rambhotlapalem</v>
          </cell>
          <cell r="C62" t="str">
            <v>Moravagupalem</v>
          </cell>
          <cell r="D62" t="str">
            <v>Cherukupalli</v>
          </cell>
          <cell r="E62" t="str">
            <v>Chandolu</v>
          </cell>
          <cell r="F62">
            <v>7</v>
          </cell>
          <cell r="G62" t="str">
            <v>Zoolapalem</v>
          </cell>
          <cell r="H62">
            <v>36</v>
          </cell>
          <cell r="I62" t="str">
            <v>Lam</v>
          </cell>
          <cell r="J62">
            <v>54</v>
          </cell>
          <cell r="K62" t="str">
            <v>Kolluru</v>
          </cell>
          <cell r="L62">
            <v>36</v>
          </cell>
          <cell r="M62" t="str">
            <v>Vejandla</v>
          </cell>
          <cell r="N62">
            <v>55</v>
          </cell>
          <cell r="O62" t="str">
            <v>Vejandla</v>
          </cell>
          <cell r="P62">
            <v>36</v>
          </cell>
          <cell r="Q62" t="str">
            <v>Ponnuru</v>
          </cell>
          <cell r="R62">
            <v>13</v>
          </cell>
          <cell r="S62" t="str">
            <v>I.B patnam</v>
          </cell>
          <cell r="T62">
            <v>91</v>
          </cell>
          <cell r="Y62" t="str">
            <v>Ponnuru</v>
          </cell>
          <cell r="Z62">
            <v>13</v>
          </cell>
          <cell r="AA62">
            <v>0</v>
          </cell>
        </row>
        <row r="63">
          <cell r="A63">
            <v>59</v>
          </cell>
          <cell r="B63" t="str">
            <v>Nadimpalli</v>
          </cell>
          <cell r="C63" t="str">
            <v>Nadimpalli</v>
          </cell>
          <cell r="D63" t="str">
            <v>Cherukupalli</v>
          </cell>
          <cell r="E63" t="str">
            <v>Chandolu</v>
          </cell>
          <cell r="F63">
            <v>16</v>
          </cell>
          <cell r="G63" t="str">
            <v>Zoolapalem</v>
          </cell>
          <cell r="H63">
            <v>23</v>
          </cell>
          <cell r="I63" t="str">
            <v>Lam</v>
          </cell>
          <cell r="J63">
            <v>63</v>
          </cell>
          <cell r="K63" t="str">
            <v>Kolluru</v>
          </cell>
          <cell r="L63">
            <v>23</v>
          </cell>
          <cell r="M63" t="str">
            <v>Vejandla</v>
          </cell>
          <cell r="N63">
            <v>42</v>
          </cell>
          <cell r="O63" t="str">
            <v>Vejandla</v>
          </cell>
          <cell r="P63">
            <v>42</v>
          </cell>
          <cell r="Q63" t="str">
            <v>Ponnuru</v>
          </cell>
          <cell r="R63">
            <v>23</v>
          </cell>
          <cell r="S63" t="str">
            <v>I.B patnam</v>
          </cell>
          <cell r="T63">
            <v>89</v>
          </cell>
          <cell r="Y63" t="str">
            <v>Ponnuru</v>
          </cell>
          <cell r="Z63">
            <v>23</v>
          </cell>
          <cell r="AA63">
            <v>0</v>
          </cell>
        </row>
        <row r="64">
          <cell r="A64">
            <v>60</v>
          </cell>
          <cell r="B64" t="str">
            <v>Rajavolu</v>
          </cell>
          <cell r="C64" t="str">
            <v>Padamatipalem</v>
          </cell>
          <cell r="D64" t="str">
            <v>Cherukupalli</v>
          </cell>
          <cell r="E64" t="str">
            <v>Chandolu</v>
          </cell>
          <cell r="F64">
            <v>20</v>
          </cell>
          <cell r="G64" t="str">
            <v>Zoolapalem</v>
          </cell>
          <cell r="H64">
            <v>27</v>
          </cell>
          <cell r="I64" t="str">
            <v>Lam</v>
          </cell>
          <cell r="J64">
            <v>67</v>
          </cell>
          <cell r="K64" t="str">
            <v>Kolluru</v>
          </cell>
          <cell r="L64">
            <v>25</v>
          </cell>
          <cell r="M64" t="str">
            <v>Vejandla</v>
          </cell>
          <cell r="N64">
            <v>46</v>
          </cell>
          <cell r="O64" t="str">
            <v>Vejandla</v>
          </cell>
          <cell r="P64">
            <v>46</v>
          </cell>
          <cell r="Q64" t="str">
            <v>Ponnuru</v>
          </cell>
          <cell r="R64">
            <v>27</v>
          </cell>
          <cell r="S64" t="str">
            <v>I.B patnam</v>
          </cell>
          <cell r="T64">
            <v>93</v>
          </cell>
          <cell r="Y64" t="str">
            <v>Ponnuru</v>
          </cell>
          <cell r="Z64">
            <v>27</v>
          </cell>
          <cell r="AA64">
            <v>0</v>
          </cell>
        </row>
        <row r="65">
          <cell r="A65">
            <v>61</v>
          </cell>
          <cell r="B65" t="str">
            <v>Arepalli</v>
          </cell>
          <cell r="C65" t="str">
            <v>Prasadamvaripalem</v>
          </cell>
          <cell r="D65" t="str">
            <v>Cherukupalli</v>
          </cell>
          <cell r="E65" t="str">
            <v>Chandolu</v>
          </cell>
          <cell r="F65">
            <v>16</v>
          </cell>
          <cell r="G65" t="str">
            <v>Zoolapalem</v>
          </cell>
          <cell r="H65">
            <v>30</v>
          </cell>
          <cell r="I65" t="str">
            <v>Lam</v>
          </cell>
          <cell r="J65">
            <v>63</v>
          </cell>
          <cell r="K65" t="str">
            <v>Kolluru</v>
          </cell>
          <cell r="L65">
            <v>30</v>
          </cell>
          <cell r="M65" t="str">
            <v>Vejandla</v>
          </cell>
          <cell r="N65">
            <v>42</v>
          </cell>
          <cell r="O65" t="str">
            <v>Vejandla</v>
          </cell>
          <cell r="P65">
            <v>42</v>
          </cell>
          <cell r="Q65" t="str">
            <v>Ponnuru</v>
          </cell>
          <cell r="R65">
            <v>23</v>
          </cell>
          <cell r="S65" t="str">
            <v>I.B patnam</v>
          </cell>
          <cell r="T65">
            <v>90</v>
          </cell>
          <cell r="Y65" t="str">
            <v>Ponnuru</v>
          </cell>
          <cell r="Z65">
            <v>23</v>
          </cell>
          <cell r="AA65">
            <v>0</v>
          </cell>
        </row>
        <row r="66">
          <cell r="A66">
            <v>62</v>
          </cell>
          <cell r="B66" t="str">
            <v>Balusulapalem</v>
          </cell>
          <cell r="C66" t="str">
            <v>Pittuammireddipalem</v>
          </cell>
          <cell r="D66" t="str">
            <v>Cherukupalli</v>
          </cell>
          <cell r="E66" t="str">
            <v>Chandolu</v>
          </cell>
          <cell r="F66">
            <v>9</v>
          </cell>
          <cell r="G66" t="str">
            <v>Zoolapalem</v>
          </cell>
          <cell r="H66">
            <v>35</v>
          </cell>
          <cell r="I66" t="str">
            <v>Lam</v>
          </cell>
          <cell r="J66">
            <v>56</v>
          </cell>
          <cell r="K66" t="str">
            <v>Kolluru</v>
          </cell>
          <cell r="L66">
            <v>35</v>
          </cell>
          <cell r="M66" t="str">
            <v>Vejandla</v>
          </cell>
          <cell r="N66">
            <v>38</v>
          </cell>
          <cell r="O66" t="str">
            <v>Vejandla</v>
          </cell>
          <cell r="P66">
            <v>38</v>
          </cell>
          <cell r="Q66" t="str">
            <v>Ponnuru</v>
          </cell>
          <cell r="R66">
            <v>15</v>
          </cell>
          <cell r="S66" t="str">
            <v>I.B patnam</v>
          </cell>
          <cell r="T66">
            <v>92</v>
          </cell>
          <cell r="Y66" t="str">
            <v>Ponnuru</v>
          </cell>
          <cell r="Z66">
            <v>15</v>
          </cell>
          <cell r="AA66">
            <v>0</v>
          </cell>
        </row>
        <row r="67">
          <cell r="A67">
            <v>63</v>
          </cell>
          <cell r="B67" t="str">
            <v>Rambhotlapalem</v>
          </cell>
          <cell r="C67" t="str">
            <v>Pittukotireddipalem</v>
          </cell>
          <cell r="D67" t="str">
            <v>Cherukupalli</v>
          </cell>
          <cell r="E67" t="str">
            <v>Chandolu</v>
          </cell>
          <cell r="F67">
            <v>7</v>
          </cell>
          <cell r="G67" t="str">
            <v>Zoolapalem</v>
          </cell>
          <cell r="H67">
            <v>36</v>
          </cell>
          <cell r="I67" t="str">
            <v>Lam</v>
          </cell>
          <cell r="J67">
            <v>54</v>
          </cell>
          <cell r="K67" t="str">
            <v>Kolluru</v>
          </cell>
          <cell r="L67">
            <v>36</v>
          </cell>
          <cell r="M67" t="str">
            <v>Vejandla</v>
          </cell>
          <cell r="N67">
            <v>36</v>
          </cell>
          <cell r="O67" t="str">
            <v>Vejandla</v>
          </cell>
          <cell r="P67">
            <v>36</v>
          </cell>
          <cell r="Q67" t="str">
            <v>Ponnuru</v>
          </cell>
          <cell r="R67">
            <v>13</v>
          </cell>
          <cell r="S67" t="str">
            <v>I.B patnam</v>
          </cell>
          <cell r="T67">
            <v>91</v>
          </cell>
          <cell r="Y67" t="str">
            <v>Ponnuru</v>
          </cell>
          <cell r="Z67">
            <v>13</v>
          </cell>
          <cell r="AA67">
            <v>0</v>
          </cell>
        </row>
        <row r="68">
          <cell r="A68">
            <v>64</v>
          </cell>
          <cell r="B68" t="str">
            <v>Arumbaka</v>
          </cell>
          <cell r="C68" t="str">
            <v>Podilivaripalem</v>
          </cell>
          <cell r="D68" t="str">
            <v>Cherukupalli</v>
          </cell>
          <cell r="E68" t="str">
            <v>Chandolu</v>
          </cell>
          <cell r="F68">
            <v>10</v>
          </cell>
          <cell r="G68" t="str">
            <v>Zoolapalem</v>
          </cell>
          <cell r="H68">
            <v>29</v>
          </cell>
          <cell r="I68" t="str">
            <v>Lam</v>
          </cell>
          <cell r="J68">
            <v>57</v>
          </cell>
          <cell r="K68" t="str">
            <v>Kolluru</v>
          </cell>
          <cell r="L68">
            <v>29</v>
          </cell>
          <cell r="M68" t="str">
            <v>Vejandla</v>
          </cell>
          <cell r="N68">
            <v>38</v>
          </cell>
          <cell r="O68" t="str">
            <v>Vejandla</v>
          </cell>
          <cell r="P68">
            <v>38</v>
          </cell>
          <cell r="Q68" t="str">
            <v>Ponnuru</v>
          </cell>
          <cell r="R68">
            <v>17</v>
          </cell>
          <cell r="S68" t="str">
            <v>I.B patnam</v>
          </cell>
          <cell r="T68">
            <v>86</v>
          </cell>
          <cell r="Y68" t="str">
            <v>Ponnuru</v>
          </cell>
          <cell r="Z68">
            <v>17</v>
          </cell>
          <cell r="AA68">
            <v>0</v>
          </cell>
        </row>
        <row r="69">
          <cell r="A69">
            <v>65</v>
          </cell>
          <cell r="B69" t="str">
            <v>Rambhotlapalem</v>
          </cell>
          <cell r="C69" t="str">
            <v>Pagadamvaripalem</v>
          </cell>
          <cell r="D69" t="str">
            <v>Cherukupalli</v>
          </cell>
          <cell r="E69" t="str">
            <v>Chandolu</v>
          </cell>
          <cell r="F69">
            <v>6</v>
          </cell>
          <cell r="G69" t="str">
            <v>Zoolapalem</v>
          </cell>
          <cell r="H69">
            <v>33</v>
          </cell>
          <cell r="I69" t="str">
            <v>Lam</v>
          </cell>
          <cell r="J69">
            <v>53</v>
          </cell>
          <cell r="K69" t="str">
            <v>Kolluru</v>
          </cell>
          <cell r="L69">
            <v>33</v>
          </cell>
          <cell r="M69" t="str">
            <v>Vejandla</v>
          </cell>
          <cell r="N69">
            <v>35</v>
          </cell>
          <cell r="O69" t="str">
            <v>Vejandla</v>
          </cell>
          <cell r="P69">
            <v>35</v>
          </cell>
          <cell r="Q69" t="str">
            <v>Ponnuru</v>
          </cell>
          <cell r="R69">
            <v>12</v>
          </cell>
          <cell r="S69" t="str">
            <v>I.B patnam</v>
          </cell>
          <cell r="T69">
            <v>90</v>
          </cell>
          <cell r="Y69" t="str">
            <v>Ponnuru</v>
          </cell>
          <cell r="Z69">
            <v>12</v>
          </cell>
          <cell r="AA69">
            <v>0</v>
          </cell>
        </row>
        <row r="70">
          <cell r="A70">
            <v>66</v>
          </cell>
          <cell r="B70" t="str">
            <v>Ponnapalli</v>
          </cell>
          <cell r="C70" t="str">
            <v>Ponnapalli</v>
          </cell>
          <cell r="D70" t="str">
            <v>Cherukupalli</v>
          </cell>
          <cell r="E70" t="str">
            <v>Chandolu</v>
          </cell>
          <cell r="F70">
            <v>14</v>
          </cell>
          <cell r="G70" t="str">
            <v>Zoolapalem</v>
          </cell>
          <cell r="H70">
            <v>25</v>
          </cell>
          <cell r="I70" t="str">
            <v>Lam</v>
          </cell>
          <cell r="J70">
            <v>61</v>
          </cell>
          <cell r="K70" t="str">
            <v>Kolluru</v>
          </cell>
          <cell r="L70">
            <v>25</v>
          </cell>
          <cell r="M70" t="str">
            <v>Vejandla</v>
          </cell>
          <cell r="N70">
            <v>40</v>
          </cell>
          <cell r="O70" t="str">
            <v>Vejandla</v>
          </cell>
          <cell r="P70">
            <v>40</v>
          </cell>
          <cell r="Q70" t="str">
            <v>Ponnuru</v>
          </cell>
          <cell r="R70">
            <v>21</v>
          </cell>
          <cell r="S70" t="str">
            <v>I.B patnam</v>
          </cell>
          <cell r="T70">
            <v>87</v>
          </cell>
          <cell r="Y70" t="str">
            <v>Ponnuru</v>
          </cell>
          <cell r="Z70">
            <v>21</v>
          </cell>
          <cell r="AA70">
            <v>0</v>
          </cell>
        </row>
        <row r="71">
          <cell r="A71">
            <v>67</v>
          </cell>
          <cell r="B71" t="str">
            <v>Arepalli</v>
          </cell>
          <cell r="C71" t="str">
            <v>Puligaddavaripalem</v>
          </cell>
          <cell r="D71" t="str">
            <v>Cherukupalli</v>
          </cell>
          <cell r="E71" t="str">
            <v>Chandolu</v>
          </cell>
          <cell r="F71">
            <v>15</v>
          </cell>
          <cell r="G71" t="str">
            <v>Zoolapalem</v>
          </cell>
          <cell r="H71">
            <v>32</v>
          </cell>
          <cell r="I71" t="str">
            <v>Lam</v>
          </cell>
          <cell r="J71">
            <v>62</v>
          </cell>
          <cell r="K71" t="str">
            <v>Kolluru</v>
          </cell>
          <cell r="L71">
            <v>32</v>
          </cell>
          <cell r="M71" t="str">
            <v>Vejandla</v>
          </cell>
          <cell r="N71">
            <v>41</v>
          </cell>
          <cell r="O71" t="str">
            <v>Vejandla</v>
          </cell>
          <cell r="P71">
            <v>41</v>
          </cell>
          <cell r="Q71" t="str">
            <v>Ponnuru</v>
          </cell>
          <cell r="R71">
            <v>22</v>
          </cell>
          <cell r="S71" t="str">
            <v>I.B patnam</v>
          </cell>
          <cell r="T71">
            <v>89</v>
          </cell>
          <cell r="Y71" t="str">
            <v>Ponnuru</v>
          </cell>
          <cell r="Z71">
            <v>22</v>
          </cell>
          <cell r="AA71">
            <v>0</v>
          </cell>
        </row>
        <row r="72">
          <cell r="A72">
            <v>68</v>
          </cell>
          <cell r="B72" t="str">
            <v>Arumbaka</v>
          </cell>
          <cell r="C72" t="str">
            <v>Puligaddavaripalem</v>
          </cell>
          <cell r="D72" t="str">
            <v>Cherukupalli</v>
          </cell>
          <cell r="E72" t="str">
            <v>Chandolu</v>
          </cell>
          <cell r="F72">
            <v>15</v>
          </cell>
          <cell r="G72" t="str">
            <v>Zoolapalem</v>
          </cell>
          <cell r="H72">
            <v>32</v>
          </cell>
          <cell r="I72" t="str">
            <v>Lam</v>
          </cell>
          <cell r="J72">
            <v>62</v>
          </cell>
          <cell r="K72" t="str">
            <v>Kolluru</v>
          </cell>
          <cell r="L72">
            <v>32</v>
          </cell>
          <cell r="M72" t="str">
            <v>Vejandla</v>
          </cell>
          <cell r="N72">
            <v>41</v>
          </cell>
          <cell r="O72" t="str">
            <v>Vejandla</v>
          </cell>
          <cell r="P72">
            <v>41</v>
          </cell>
          <cell r="Q72" t="str">
            <v>Ponnuru</v>
          </cell>
          <cell r="R72">
            <v>22</v>
          </cell>
          <cell r="S72" t="str">
            <v>I.B patnam</v>
          </cell>
          <cell r="T72">
            <v>89</v>
          </cell>
          <cell r="Y72" t="str">
            <v>Ponnuru</v>
          </cell>
          <cell r="Z72">
            <v>22</v>
          </cell>
          <cell r="AA72">
            <v>0</v>
          </cell>
        </row>
        <row r="73">
          <cell r="A73">
            <v>69</v>
          </cell>
          <cell r="B73" t="str">
            <v>Thummalapalem</v>
          </cell>
          <cell r="C73" t="str">
            <v>Puligaddavaripalem</v>
          </cell>
          <cell r="D73" t="str">
            <v>Cherukupalli</v>
          </cell>
          <cell r="E73" t="str">
            <v>Chandolu</v>
          </cell>
          <cell r="F73">
            <v>15</v>
          </cell>
          <cell r="G73" t="str">
            <v>Zoolapalem</v>
          </cell>
          <cell r="H73">
            <v>32</v>
          </cell>
          <cell r="I73" t="str">
            <v>Lam</v>
          </cell>
          <cell r="J73">
            <v>62</v>
          </cell>
          <cell r="K73" t="str">
            <v>Kolluru</v>
          </cell>
          <cell r="L73">
            <v>32</v>
          </cell>
          <cell r="M73" t="str">
            <v>Vejandla</v>
          </cell>
          <cell r="N73">
            <v>41</v>
          </cell>
          <cell r="O73" t="str">
            <v>Vejandla</v>
          </cell>
          <cell r="P73">
            <v>41</v>
          </cell>
          <cell r="Q73" t="str">
            <v>Ponnuru</v>
          </cell>
          <cell r="R73">
            <v>22</v>
          </cell>
          <cell r="S73" t="str">
            <v>I.B patnam</v>
          </cell>
          <cell r="T73">
            <v>89</v>
          </cell>
          <cell r="Y73" t="str">
            <v>Ponnuru</v>
          </cell>
          <cell r="Z73">
            <v>22</v>
          </cell>
          <cell r="AA73">
            <v>0</v>
          </cell>
        </row>
        <row r="74">
          <cell r="A74">
            <v>70</v>
          </cell>
          <cell r="B74" t="str">
            <v>Arepalli</v>
          </cell>
          <cell r="C74" t="str">
            <v>Pushadapuvaripalem</v>
          </cell>
          <cell r="D74" t="str">
            <v>Cherukupalli</v>
          </cell>
          <cell r="E74" t="str">
            <v>Chandolu</v>
          </cell>
          <cell r="F74">
            <v>19</v>
          </cell>
          <cell r="G74" t="str">
            <v>Zoolapalem</v>
          </cell>
          <cell r="H74">
            <v>29</v>
          </cell>
          <cell r="I74" t="str">
            <v>Lam</v>
          </cell>
          <cell r="J74">
            <v>66</v>
          </cell>
          <cell r="K74" t="str">
            <v>Kolluru</v>
          </cell>
          <cell r="L74">
            <v>29</v>
          </cell>
          <cell r="M74" t="str">
            <v>Vejandla</v>
          </cell>
          <cell r="N74">
            <v>45</v>
          </cell>
          <cell r="O74" t="str">
            <v>Vejandla</v>
          </cell>
          <cell r="P74">
            <v>45</v>
          </cell>
          <cell r="Q74" t="str">
            <v>Ponnuru</v>
          </cell>
          <cell r="R74">
            <v>26</v>
          </cell>
          <cell r="S74" t="str">
            <v>I.B patnam</v>
          </cell>
          <cell r="T74">
            <v>92</v>
          </cell>
          <cell r="Y74" t="str">
            <v>Ponnuru</v>
          </cell>
          <cell r="Z74">
            <v>26</v>
          </cell>
          <cell r="AA74">
            <v>0</v>
          </cell>
        </row>
        <row r="75">
          <cell r="A75">
            <v>71</v>
          </cell>
          <cell r="B75" t="str">
            <v>Arepalli</v>
          </cell>
          <cell r="C75" t="str">
            <v>Puttavaripalem</v>
          </cell>
          <cell r="D75" t="str">
            <v>Cherukupalli</v>
          </cell>
          <cell r="E75" t="str">
            <v>Chandolu</v>
          </cell>
          <cell r="F75">
            <v>15</v>
          </cell>
          <cell r="G75" t="str">
            <v>Zoolapalem</v>
          </cell>
          <cell r="H75">
            <v>32</v>
          </cell>
          <cell r="I75" t="str">
            <v>Lam</v>
          </cell>
          <cell r="J75">
            <v>62</v>
          </cell>
          <cell r="K75" t="str">
            <v>Kolluru</v>
          </cell>
          <cell r="L75">
            <v>32</v>
          </cell>
          <cell r="M75" t="str">
            <v>Vejandla</v>
          </cell>
          <cell r="N75">
            <v>41</v>
          </cell>
          <cell r="O75" t="str">
            <v>Vejandla</v>
          </cell>
          <cell r="P75">
            <v>41</v>
          </cell>
          <cell r="Q75" t="str">
            <v>Ponnuru</v>
          </cell>
          <cell r="R75">
            <v>22</v>
          </cell>
          <cell r="S75" t="str">
            <v>I.B patnam</v>
          </cell>
          <cell r="T75">
            <v>89</v>
          </cell>
          <cell r="Y75" t="str">
            <v>Ponnuru</v>
          </cell>
          <cell r="Z75">
            <v>22</v>
          </cell>
          <cell r="AA75">
            <v>0</v>
          </cell>
        </row>
        <row r="76">
          <cell r="A76">
            <v>72</v>
          </cell>
          <cell r="B76" t="str">
            <v>Rajavolu</v>
          </cell>
          <cell r="C76" t="str">
            <v xml:space="preserve">Rajavolu </v>
          </cell>
          <cell r="D76" t="str">
            <v>Cherukupalli</v>
          </cell>
          <cell r="E76" t="str">
            <v>Chandolu</v>
          </cell>
          <cell r="F76">
            <v>20</v>
          </cell>
          <cell r="G76" t="str">
            <v>Zoolapalem</v>
          </cell>
          <cell r="H76">
            <v>27</v>
          </cell>
          <cell r="I76" t="str">
            <v>Lam</v>
          </cell>
          <cell r="J76">
            <v>67</v>
          </cell>
          <cell r="K76" t="str">
            <v>Kolluru</v>
          </cell>
          <cell r="L76">
            <v>25</v>
          </cell>
          <cell r="M76" t="str">
            <v>Vejandla</v>
          </cell>
          <cell r="N76">
            <v>46</v>
          </cell>
          <cell r="O76" t="str">
            <v>Vejandla</v>
          </cell>
          <cell r="P76">
            <v>46</v>
          </cell>
          <cell r="Q76" t="str">
            <v>Ponnuru</v>
          </cell>
          <cell r="R76">
            <v>27</v>
          </cell>
          <cell r="S76" t="str">
            <v>I.B patnam</v>
          </cell>
          <cell r="T76">
            <v>93</v>
          </cell>
          <cell r="Y76" t="str">
            <v>Ponnuru</v>
          </cell>
          <cell r="Z76">
            <v>27</v>
          </cell>
          <cell r="AA76">
            <v>0</v>
          </cell>
        </row>
        <row r="77">
          <cell r="A77">
            <v>73</v>
          </cell>
          <cell r="B77" t="str">
            <v>Rambhotlapalem</v>
          </cell>
          <cell r="C77" t="str">
            <v>Rambhotlapalem</v>
          </cell>
          <cell r="D77" t="str">
            <v>Cherukupalli</v>
          </cell>
          <cell r="E77" t="str">
            <v>Chandolu</v>
          </cell>
          <cell r="F77">
            <v>6</v>
          </cell>
          <cell r="G77" t="str">
            <v>Zoolapalem</v>
          </cell>
          <cell r="H77">
            <v>33</v>
          </cell>
          <cell r="I77" t="str">
            <v>Lam</v>
          </cell>
          <cell r="J77">
            <v>53</v>
          </cell>
          <cell r="K77" t="str">
            <v>Kolluru</v>
          </cell>
          <cell r="L77">
            <v>33</v>
          </cell>
          <cell r="M77" t="str">
            <v>Vejandla</v>
          </cell>
          <cell r="N77">
            <v>35</v>
          </cell>
          <cell r="O77" t="str">
            <v>Vejandla</v>
          </cell>
          <cell r="P77">
            <v>35</v>
          </cell>
          <cell r="Q77" t="str">
            <v>Ponnuru</v>
          </cell>
          <cell r="R77">
            <v>12</v>
          </cell>
          <cell r="S77" t="str">
            <v>I.B patnam</v>
          </cell>
          <cell r="T77">
            <v>90</v>
          </cell>
          <cell r="Y77" t="str">
            <v>Ponnuru</v>
          </cell>
          <cell r="Z77">
            <v>12</v>
          </cell>
          <cell r="AA77">
            <v>0</v>
          </cell>
        </row>
        <row r="78">
          <cell r="A78">
            <v>74</v>
          </cell>
          <cell r="B78" t="str">
            <v>Thummalapalem</v>
          </cell>
          <cell r="C78" t="str">
            <v>Sheshireddipalem</v>
          </cell>
          <cell r="D78" t="str">
            <v>Cherukupalli</v>
          </cell>
          <cell r="E78" t="str">
            <v>Chandolu</v>
          </cell>
          <cell r="F78">
            <v>9</v>
          </cell>
          <cell r="G78" t="str">
            <v>Zoolapalem</v>
          </cell>
          <cell r="H78">
            <v>35</v>
          </cell>
          <cell r="I78" t="str">
            <v>Lam</v>
          </cell>
          <cell r="J78">
            <v>55</v>
          </cell>
          <cell r="K78" t="str">
            <v>Kolluru</v>
          </cell>
          <cell r="L78">
            <v>35</v>
          </cell>
          <cell r="M78" t="str">
            <v>Vejandla</v>
          </cell>
          <cell r="N78">
            <v>37</v>
          </cell>
          <cell r="O78" t="str">
            <v>Vejandla</v>
          </cell>
          <cell r="P78">
            <v>37</v>
          </cell>
          <cell r="Q78" t="str">
            <v>Ponnuru</v>
          </cell>
          <cell r="R78">
            <v>14</v>
          </cell>
          <cell r="S78" t="str">
            <v>I.B patnam</v>
          </cell>
          <cell r="T78">
            <v>92</v>
          </cell>
          <cell r="Y78" t="str">
            <v>Ponnuru</v>
          </cell>
          <cell r="Z78">
            <v>14</v>
          </cell>
          <cell r="AA78">
            <v>0</v>
          </cell>
        </row>
        <row r="79">
          <cell r="A79">
            <v>75</v>
          </cell>
          <cell r="B79" t="str">
            <v>Thummalapalem</v>
          </cell>
          <cell r="C79" t="str">
            <v>Sitaramireddipalem</v>
          </cell>
          <cell r="D79" t="str">
            <v>Cherukupalli</v>
          </cell>
          <cell r="E79" t="str">
            <v>Chandolu</v>
          </cell>
          <cell r="F79">
            <v>9</v>
          </cell>
          <cell r="G79" t="str">
            <v>Zoolapalem</v>
          </cell>
          <cell r="H79">
            <v>35</v>
          </cell>
          <cell r="I79" t="str">
            <v>Lam</v>
          </cell>
          <cell r="J79">
            <v>55</v>
          </cell>
          <cell r="K79" t="str">
            <v>Kolluru</v>
          </cell>
          <cell r="L79">
            <v>35</v>
          </cell>
          <cell r="M79" t="str">
            <v>Vejandla</v>
          </cell>
          <cell r="N79">
            <v>37</v>
          </cell>
          <cell r="O79" t="str">
            <v>Vejandla</v>
          </cell>
          <cell r="P79">
            <v>37</v>
          </cell>
          <cell r="Q79" t="str">
            <v>Ponnuru</v>
          </cell>
          <cell r="R79">
            <v>14</v>
          </cell>
          <cell r="S79" t="str">
            <v>I.B patnam</v>
          </cell>
          <cell r="T79">
            <v>92</v>
          </cell>
          <cell r="Y79" t="str">
            <v>Ponnuru</v>
          </cell>
          <cell r="Z79">
            <v>14</v>
          </cell>
          <cell r="AA79">
            <v>0</v>
          </cell>
        </row>
        <row r="80">
          <cell r="A80">
            <v>76</v>
          </cell>
          <cell r="B80" t="str">
            <v>Nadimpalli</v>
          </cell>
          <cell r="C80" t="str">
            <v>Sivarampuram</v>
          </cell>
          <cell r="D80" t="str">
            <v>Cherukupalli</v>
          </cell>
          <cell r="E80" t="str">
            <v>Chandolu</v>
          </cell>
          <cell r="F80">
            <v>16</v>
          </cell>
          <cell r="G80" t="str">
            <v>Zoolapalem</v>
          </cell>
          <cell r="H80">
            <v>23</v>
          </cell>
          <cell r="I80" t="str">
            <v>Lam</v>
          </cell>
          <cell r="J80">
            <v>63</v>
          </cell>
          <cell r="K80" t="str">
            <v>Kolluru</v>
          </cell>
          <cell r="L80">
            <v>23</v>
          </cell>
          <cell r="M80" t="str">
            <v>Vejandla</v>
          </cell>
          <cell r="N80">
            <v>42</v>
          </cell>
          <cell r="O80" t="str">
            <v>Vejandla</v>
          </cell>
          <cell r="P80">
            <v>42</v>
          </cell>
          <cell r="Q80" t="str">
            <v>Ponnuru</v>
          </cell>
          <cell r="R80">
            <v>23</v>
          </cell>
          <cell r="S80" t="str">
            <v>I.B patnam</v>
          </cell>
          <cell r="T80">
            <v>89</v>
          </cell>
          <cell r="Y80" t="str">
            <v>Ponnuru</v>
          </cell>
          <cell r="Z80">
            <v>23</v>
          </cell>
          <cell r="AA80">
            <v>0</v>
          </cell>
        </row>
        <row r="81">
          <cell r="A81">
            <v>77</v>
          </cell>
          <cell r="B81" t="str">
            <v>Thummalapalem</v>
          </cell>
          <cell r="C81" t="str">
            <v>Thummalapalem</v>
          </cell>
          <cell r="D81" t="str">
            <v>Cherukupalli</v>
          </cell>
          <cell r="E81" t="str">
            <v>Chandolu</v>
          </cell>
          <cell r="F81">
            <v>9</v>
          </cell>
          <cell r="G81" t="str">
            <v>Zoolapalem</v>
          </cell>
          <cell r="H81">
            <v>35</v>
          </cell>
          <cell r="I81" t="str">
            <v>Lam</v>
          </cell>
          <cell r="J81">
            <v>55</v>
          </cell>
          <cell r="K81" t="str">
            <v>Kolluru</v>
          </cell>
          <cell r="L81">
            <v>35</v>
          </cell>
          <cell r="M81" t="str">
            <v>Vejandla</v>
          </cell>
          <cell r="N81">
            <v>37</v>
          </cell>
          <cell r="O81" t="str">
            <v>Vejandla</v>
          </cell>
          <cell r="P81">
            <v>37</v>
          </cell>
          <cell r="Q81" t="str">
            <v>Ponnuru</v>
          </cell>
          <cell r="R81">
            <v>14</v>
          </cell>
          <cell r="S81" t="str">
            <v>I.B patnam</v>
          </cell>
          <cell r="T81">
            <v>92</v>
          </cell>
          <cell r="Y81" t="str">
            <v>Ponnuru</v>
          </cell>
          <cell r="Z81">
            <v>14</v>
          </cell>
          <cell r="AA81">
            <v>0</v>
          </cell>
        </row>
        <row r="82">
          <cell r="A82">
            <v>78</v>
          </cell>
          <cell r="B82" t="str">
            <v>Arepalli</v>
          </cell>
          <cell r="C82" t="str">
            <v>Thurpupalem H/O Arepalli</v>
          </cell>
          <cell r="D82" t="str">
            <v>Cherukupalli</v>
          </cell>
          <cell r="E82" t="str">
            <v>Chandolu</v>
          </cell>
          <cell r="F82">
            <v>19</v>
          </cell>
          <cell r="G82" t="str">
            <v>Zoolapalem</v>
          </cell>
          <cell r="H82">
            <v>29</v>
          </cell>
          <cell r="I82" t="str">
            <v>Lam</v>
          </cell>
          <cell r="J82">
            <v>66</v>
          </cell>
          <cell r="K82" t="str">
            <v>Kolluru</v>
          </cell>
          <cell r="L82">
            <v>29</v>
          </cell>
          <cell r="M82" t="str">
            <v>Vejandla</v>
          </cell>
          <cell r="N82">
            <v>45</v>
          </cell>
          <cell r="O82" t="str">
            <v>Vejandla</v>
          </cell>
          <cell r="P82">
            <v>45</v>
          </cell>
          <cell r="Q82" t="str">
            <v>Ponnuru</v>
          </cell>
          <cell r="R82">
            <v>26</v>
          </cell>
          <cell r="S82" t="str">
            <v>I.B patnam</v>
          </cell>
          <cell r="T82">
            <v>92</v>
          </cell>
          <cell r="Y82" t="str">
            <v>Ponnuru</v>
          </cell>
          <cell r="Z82">
            <v>26</v>
          </cell>
          <cell r="AA82">
            <v>0</v>
          </cell>
        </row>
        <row r="83">
          <cell r="A83">
            <v>79</v>
          </cell>
          <cell r="B83" t="str">
            <v>Thurpupalem</v>
          </cell>
          <cell r="C83" t="str">
            <v>Thurpupalem of Rajolu</v>
          </cell>
          <cell r="D83" t="str">
            <v>Cherukupalli</v>
          </cell>
          <cell r="E83" t="str">
            <v>Chandolu</v>
          </cell>
          <cell r="F83">
            <v>20</v>
          </cell>
          <cell r="G83" t="str">
            <v>Zoolapalem</v>
          </cell>
          <cell r="H83">
            <v>27</v>
          </cell>
          <cell r="I83" t="str">
            <v>Lam</v>
          </cell>
          <cell r="J83">
            <v>67</v>
          </cell>
          <cell r="K83" t="str">
            <v>Kolluru</v>
          </cell>
          <cell r="L83">
            <v>25</v>
          </cell>
          <cell r="M83" t="str">
            <v>Vejandla</v>
          </cell>
          <cell r="N83">
            <v>46</v>
          </cell>
          <cell r="O83" t="str">
            <v>Vejandla</v>
          </cell>
          <cell r="P83">
            <v>46</v>
          </cell>
          <cell r="Q83" t="str">
            <v>Ponnuru</v>
          </cell>
          <cell r="R83">
            <v>27</v>
          </cell>
          <cell r="S83" t="str">
            <v>I.B patnam</v>
          </cell>
          <cell r="T83">
            <v>93</v>
          </cell>
          <cell r="Y83" t="str">
            <v>Ponnuru</v>
          </cell>
          <cell r="Z83">
            <v>27</v>
          </cell>
          <cell r="AA83">
            <v>0</v>
          </cell>
        </row>
        <row r="84">
          <cell r="A84">
            <v>80</v>
          </cell>
          <cell r="B84" t="str">
            <v>Rajavolu</v>
          </cell>
          <cell r="C84" t="str">
            <v>Thurpupalem of Arepalli</v>
          </cell>
          <cell r="D84" t="str">
            <v>Cherukupalli</v>
          </cell>
          <cell r="E84" t="str">
            <v>Chandolu</v>
          </cell>
          <cell r="F84">
            <v>16</v>
          </cell>
          <cell r="G84" t="str">
            <v>Zoolapalem</v>
          </cell>
          <cell r="H84">
            <v>30</v>
          </cell>
          <cell r="I84" t="str">
            <v>Lam</v>
          </cell>
          <cell r="J84">
            <v>63</v>
          </cell>
          <cell r="K84" t="str">
            <v>Kolluru</v>
          </cell>
          <cell r="L84">
            <v>30</v>
          </cell>
          <cell r="M84" t="str">
            <v>Vejandla</v>
          </cell>
          <cell r="N84">
            <v>42</v>
          </cell>
          <cell r="O84" t="str">
            <v>Vejandla</v>
          </cell>
          <cell r="P84">
            <v>42</v>
          </cell>
          <cell r="Q84" t="str">
            <v>Ponnuru</v>
          </cell>
          <cell r="R84">
            <v>23</v>
          </cell>
          <cell r="S84" t="str">
            <v>I.B patnam</v>
          </cell>
          <cell r="T84">
            <v>90</v>
          </cell>
          <cell r="Y84" t="str">
            <v>Ponnuru</v>
          </cell>
          <cell r="Z84">
            <v>23</v>
          </cell>
          <cell r="AA84">
            <v>0</v>
          </cell>
        </row>
        <row r="85">
          <cell r="A85">
            <v>81</v>
          </cell>
          <cell r="B85" t="str">
            <v>Arepalli</v>
          </cell>
          <cell r="C85" t="str">
            <v>Uchavaripalem</v>
          </cell>
          <cell r="D85" t="str">
            <v>Cherukupalli</v>
          </cell>
          <cell r="E85" t="str">
            <v>Chandolu</v>
          </cell>
          <cell r="F85">
            <v>15</v>
          </cell>
          <cell r="G85" t="str">
            <v>Zoolapalem</v>
          </cell>
          <cell r="H85">
            <v>32</v>
          </cell>
          <cell r="I85" t="str">
            <v>Lam</v>
          </cell>
          <cell r="J85">
            <v>62</v>
          </cell>
          <cell r="K85" t="str">
            <v>Kolluru</v>
          </cell>
          <cell r="L85">
            <v>32</v>
          </cell>
          <cell r="M85" t="str">
            <v>Vejandla</v>
          </cell>
          <cell r="N85">
            <v>41</v>
          </cell>
          <cell r="O85" t="str">
            <v>Vejandla</v>
          </cell>
          <cell r="P85">
            <v>41</v>
          </cell>
          <cell r="Q85" t="str">
            <v>Ponnuru</v>
          </cell>
          <cell r="R85">
            <v>22</v>
          </cell>
          <cell r="S85" t="str">
            <v>I.B patnam</v>
          </cell>
          <cell r="T85">
            <v>89</v>
          </cell>
          <cell r="Y85" t="str">
            <v>Ponnuru</v>
          </cell>
          <cell r="Z85">
            <v>22</v>
          </cell>
          <cell r="AA85">
            <v>0</v>
          </cell>
        </row>
        <row r="86">
          <cell r="A86">
            <v>82</v>
          </cell>
          <cell r="B86" t="str">
            <v>Allavaripalem</v>
          </cell>
          <cell r="C86" t="str">
            <v>Uppalavaripalem</v>
          </cell>
          <cell r="D86" t="str">
            <v>Cherukupalli</v>
          </cell>
          <cell r="E86" t="str">
            <v>Chandolu</v>
          </cell>
          <cell r="F86">
            <v>23</v>
          </cell>
          <cell r="G86" t="str">
            <v>Zoolapalem</v>
          </cell>
          <cell r="H86">
            <v>24</v>
          </cell>
          <cell r="I86" t="str">
            <v>Lam</v>
          </cell>
          <cell r="J86">
            <v>70</v>
          </cell>
          <cell r="K86" t="str">
            <v>Kolluru</v>
          </cell>
          <cell r="L86">
            <v>24</v>
          </cell>
          <cell r="M86" t="str">
            <v>Vejandla</v>
          </cell>
          <cell r="N86">
            <v>49</v>
          </cell>
          <cell r="O86" t="str">
            <v>Vejandla</v>
          </cell>
          <cell r="P86">
            <v>49</v>
          </cell>
          <cell r="Q86" t="str">
            <v>Ponnuru</v>
          </cell>
          <cell r="R86">
            <v>30</v>
          </cell>
          <cell r="S86" t="str">
            <v>I.B patnam</v>
          </cell>
          <cell r="T86">
            <v>96</v>
          </cell>
          <cell r="Y86" t="str">
            <v>Ponnuru</v>
          </cell>
          <cell r="Z86">
            <v>30</v>
          </cell>
          <cell r="AA86">
            <v>0</v>
          </cell>
        </row>
        <row r="87">
          <cell r="A87">
            <v>83</v>
          </cell>
          <cell r="B87" t="str">
            <v>Arepalli</v>
          </cell>
          <cell r="C87" t="str">
            <v>Vakavaripalem</v>
          </cell>
          <cell r="D87" t="str">
            <v>Cherukupalli</v>
          </cell>
          <cell r="E87" t="str">
            <v>Chandolu</v>
          </cell>
          <cell r="F87">
            <v>16</v>
          </cell>
          <cell r="G87" t="str">
            <v>Zoolapalem</v>
          </cell>
          <cell r="H87">
            <v>30</v>
          </cell>
          <cell r="I87" t="str">
            <v>Lam</v>
          </cell>
          <cell r="J87">
            <v>63</v>
          </cell>
          <cell r="K87" t="str">
            <v>Kolluru</v>
          </cell>
          <cell r="L87">
            <v>30</v>
          </cell>
          <cell r="M87" t="str">
            <v>Vejandla</v>
          </cell>
          <cell r="N87">
            <v>42</v>
          </cell>
          <cell r="O87" t="str">
            <v>Vejandla</v>
          </cell>
          <cell r="P87">
            <v>42</v>
          </cell>
          <cell r="Q87" t="str">
            <v>Ponnuru</v>
          </cell>
          <cell r="R87">
            <v>23</v>
          </cell>
          <cell r="S87" t="str">
            <v>I.B patnam</v>
          </cell>
          <cell r="T87">
            <v>90</v>
          </cell>
          <cell r="Y87" t="str">
            <v>Ponnuru</v>
          </cell>
          <cell r="Z87">
            <v>23</v>
          </cell>
          <cell r="AA87">
            <v>0</v>
          </cell>
        </row>
        <row r="88">
          <cell r="A88">
            <v>84</v>
          </cell>
          <cell r="B88" t="str">
            <v>Kavuru</v>
          </cell>
          <cell r="C88" t="str">
            <v>Vinayashram</v>
          </cell>
          <cell r="D88" t="str">
            <v>Cherukupalli</v>
          </cell>
          <cell r="E88" t="str">
            <v>Chandolu</v>
          </cell>
          <cell r="F88">
            <v>7</v>
          </cell>
          <cell r="G88" t="str">
            <v>Zoolapalem</v>
          </cell>
          <cell r="H88">
            <v>32</v>
          </cell>
          <cell r="I88" t="str">
            <v>Lam</v>
          </cell>
          <cell r="J88">
            <v>54</v>
          </cell>
          <cell r="K88" t="str">
            <v>Kolluru</v>
          </cell>
          <cell r="L88">
            <v>32</v>
          </cell>
          <cell r="M88" t="str">
            <v>Vejandla</v>
          </cell>
          <cell r="N88">
            <v>36</v>
          </cell>
          <cell r="O88" t="str">
            <v>Vejandla</v>
          </cell>
          <cell r="P88">
            <v>36</v>
          </cell>
          <cell r="Q88" t="str">
            <v>Ponnuru</v>
          </cell>
          <cell r="R88">
            <v>13</v>
          </cell>
          <cell r="S88" t="str">
            <v>I.B patnam</v>
          </cell>
          <cell r="T88">
            <v>90</v>
          </cell>
          <cell r="Y88" t="str">
            <v>Ponnuru</v>
          </cell>
          <cell r="Z88">
            <v>13</v>
          </cell>
          <cell r="AA88">
            <v>0</v>
          </cell>
        </row>
        <row r="89">
          <cell r="A89">
            <v>85</v>
          </cell>
          <cell r="B89" t="str">
            <v>Arumbaka</v>
          </cell>
          <cell r="C89" t="str">
            <v>Yeminenivaripalem</v>
          </cell>
          <cell r="D89" t="str">
            <v>Cherukupalli</v>
          </cell>
          <cell r="E89" t="str">
            <v>Chandolu</v>
          </cell>
          <cell r="F89">
            <v>10</v>
          </cell>
          <cell r="G89" t="str">
            <v>Zoolapalem</v>
          </cell>
          <cell r="H89">
            <v>29</v>
          </cell>
          <cell r="I89" t="str">
            <v>Lam</v>
          </cell>
          <cell r="J89">
            <v>57</v>
          </cell>
          <cell r="K89" t="str">
            <v>Kolluru</v>
          </cell>
          <cell r="L89">
            <v>29</v>
          </cell>
          <cell r="M89" t="str">
            <v>Vejandla</v>
          </cell>
          <cell r="N89">
            <v>38</v>
          </cell>
          <cell r="O89" t="str">
            <v>Vejandla</v>
          </cell>
          <cell r="P89">
            <v>38</v>
          </cell>
          <cell r="Q89" t="str">
            <v>Ponnuru</v>
          </cell>
          <cell r="R89">
            <v>17</v>
          </cell>
          <cell r="S89" t="str">
            <v>I.B patnam</v>
          </cell>
          <cell r="T89">
            <v>86</v>
          </cell>
          <cell r="Y89" t="str">
            <v>Ponnuru</v>
          </cell>
          <cell r="Z89">
            <v>17</v>
          </cell>
          <cell r="AA89">
            <v>0</v>
          </cell>
        </row>
        <row r="90">
          <cell r="A90">
            <v>86</v>
          </cell>
          <cell r="B90" t="str">
            <v>Addankivaripalem</v>
          </cell>
          <cell r="C90" t="str">
            <v>Addankivaripalem</v>
          </cell>
          <cell r="D90" t="str">
            <v>Nagaram</v>
          </cell>
          <cell r="E90" t="str">
            <v>Local</v>
          </cell>
          <cell r="F90">
            <v>2</v>
          </cell>
          <cell r="G90" t="str">
            <v>Zoolapalem</v>
          </cell>
          <cell r="H90">
            <v>24</v>
          </cell>
          <cell r="I90" t="str">
            <v>Lam</v>
          </cell>
          <cell r="J90">
            <v>71</v>
          </cell>
          <cell r="K90" t="str">
            <v>Kolluru</v>
          </cell>
          <cell r="L90">
            <v>28</v>
          </cell>
          <cell r="M90" t="str">
            <v>Vejandla</v>
          </cell>
          <cell r="N90">
            <v>55</v>
          </cell>
          <cell r="O90" t="str">
            <v>Vejandla</v>
          </cell>
          <cell r="P90">
            <v>55</v>
          </cell>
          <cell r="Q90" t="str">
            <v>Repalle</v>
          </cell>
          <cell r="R90">
            <v>18</v>
          </cell>
          <cell r="S90" t="str">
            <v>I.B patnam</v>
          </cell>
          <cell r="T90">
            <v>85</v>
          </cell>
          <cell r="Y90" t="str">
            <v>Repalle</v>
          </cell>
          <cell r="Z90">
            <v>18</v>
          </cell>
          <cell r="AA90">
            <v>0.2</v>
          </cell>
        </row>
        <row r="91">
          <cell r="A91">
            <v>87</v>
          </cell>
          <cell r="B91" t="str">
            <v>Eletipalem</v>
          </cell>
          <cell r="C91" t="str">
            <v>Akisettivaripalem</v>
          </cell>
          <cell r="D91" t="str">
            <v>Nagaram</v>
          </cell>
          <cell r="E91" t="str">
            <v>Local</v>
          </cell>
          <cell r="F91">
            <v>2</v>
          </cell>
          <cell r="G91" t="str">
            <v>Zoolapalem</v>
          </cell>
          <cell r="H91">
            <v>28</v>
          </cell>
          <cell r="I91" t="str">
            <v>Lam</v>
          </cell>
          <cell r="J91">
            <v>73</v>
          </cell>
          <cell r="K91" t="str">
            <v>Kolluru</v>
          </cell>
          <cell r="L91">
            <v>34</v>
          </cell>
          <cell r="M91" t="str">
            <v>Vejandla</v>
          </cell>
          <cell r="N91">
            <v>53</v>
          </cell>
          <cell r="O91" t="str">
            <v>Vejandla</v>
          </cell>
          <cell r="P91">
            <v>53</v>
          </cell>
          <cell r="Q91" t="str">
            <v>Repalle</v>
          </cell>
          <cell r="R91">
            <v>10</v>
          </cell>
          <cell r="S91" t="str">
            <v>I.B patnam</v>
          </cell>
          <cell r="T91">
            <v>85</v>
          </cell>
          <cell r="Y91" t="str">
            <v>Repalle</v>
          </cell>
          <cell r="Z91">
            <v>10</v>
          </cell>
          <cell r="AA91">
            <v>0.2</v>
          </cell>
        </row>
        <row r="92">
          <cell r="A92">
            <v>88</v>
          </cell>
          <cell r="B92" t="str">
            <v>Allaparru</v>
          </cell>
          <cell r="C92" t="str">
            <v>Allaparru</v>
          </cell>
          <cell r="D92" t="str">
            <v>Nagaram</v>
          </cell>
          <cell r="E92" t="str">
            <v>Local</v>
          </cell>
          <cell r="F92">
            <v>2</v>
          </cell>
          <cell r="G92" t="str">
            <v>Zoolapalem</v>
          </cell>
          <cell r="H92">
            <v>34</v>
          </cell>
          <cell r="I92" t="str">
            <v>Lam</v>
          </cell>
          <cell r="J92">
            <v>77</v>
          </cell>
          <cell r="K92" t="str">
            <v>Kolluru</v>
          </cell>
          <cell r="L92">
            <v>36</v>
          </cell>
          <cell r="M92" t="str">
            <v>Vejandla</v>
          </cell>
          <cell r="N92">
            <v>58</v>
          </cell>
          <cell r="O92" t="str">
            <v>Vejandla</v>
          </cell>
          <cell r="P92">
            <v>58</v>
          </cell>
          <cell r="Q92" t="str">
            <v>Repalle</v>
          </cell>
          <cell r="R92">
            <v>10</v>
          </cell>
          <cell r="S92" t="str">
            <v>I.B patnam</v>
          </cell>
          <cell r="T92">
            <v>85</v>
          </cell>
          <cell r="Y92" t="str">
            <v>Repalle</v>
          </cell>
          <cell r="Z92">
            <v>10</v>
          </cell>
          <cell r="AA92">
            <v>0.2</v>
          </cell>
        </row>
        <row r="93">
          <cell r="A93">
            <v>89</v>
          </cell>
          <cell r="B93" t="str">
            <v>Sajjavaripalem</v>
          </cell>
          <cell r="C93" t="str">
            <v>Allaparru Agraharam</v>
          </cell>
          <cell r="D93" t="str">
            <v>Nagaram</v>
          </cell>
          <cell r="E93" t="str">
            <v>Local</v>
          </cell>
          <cell r="F93">
            <v>2</v>
          </cell>
          <cell r="G93" t="str">
            <v>Zoolapalem</v>
          </cell>
          <cell r="H93">
            <v>30</v>
          </cell>
          <cell r="I93" t="str">
            <v>Lam</v>
          </cell>
          <cell r="J93">
            <v>75</v>
          </cell>
          <cell r="K93" t="str">
            <v>Kolluru</v>
          </cell>
          <cell r="L93">
            <v>34</v>
          </cell>
          <cell r="M93" t="str">
            <v>Vejandla</v>
          </cell>
          <cell r="N93">
            <v>56</v>
          </cell>
          <cell r="O93" t="str">
            <v>Vejandla</v>
          </cell>
          <cell r="P93">
            <v>56</v>
          </cell>
          <cell r="Q93" t="str">
            <v>Repalle</v>
          </cell>
          <cell r="R93">
            <v>8</v>
          </cell>
          <cell r="S93" t="str">
            <v>I.B patnam</v>
          </cell>
          <cell r="T93">
            <v>85</v>
          </cell>
          <cell r="Y93" t="str">
            <v>Repalle</v>
          </cell>
          <cell r="Z93">
            <v>8</v>
          </cell>
          <cell r="AA93">
            <v>0.2</v>
          </cell>
        </row>
        <row r="94">
          <cell r="A94">
            <v>90</v>
          </cell>
          <cell r="B94" t="str">
            <v>Kattava</v>
          </cell>
          <cell r="C94" t="str">
            <v>Anandapuram</v>
          </cell>
          <cell r="D94" t="str">
            <v>Nagaram</v>
          </cell>
          <cell r="E94" t="str">
            <v>Local</v>
          </cell>
          <cell r="F94">
            <v>0.5</v>
          </cell>
          <cell r="G94" t="str">
            <v>Zoolapalem</v>
          </cell>
          <cell r="H94">
            <v>36</v>
          </cell>
          <cell r="I94" t="str">
            <v>Lam</v>
          </cell>
          <cell r="J94">
            <v>79</v>
          </cell>
          <cell r="K94" t="str">
            <v>Kolluru</v>
          </cell>
          <cell r="L94">
            <v>38</v>
          </cell>
          <cell r="M94" t="str">
            <v>Vejandla</v>
          </cell>
          <cell r="N94">
            <v>60</v>
          </cell>
          <cell r="O94" t="str">
            <v>Vejandla</v>
          </cell>
          <cell r="P94">
            <v>60</v>
          </cell>
          <cell r="Q94" t="str">
            <v>Repalle</v>
          </cell>
          <cell r="R94">
            <v>12</v>
          </cell>
          <cell r="S94" t="str">
            <v>I.B patnam</v>
          </cell>
          <cell r="T94">
            <v>85</v>
          </cell>
          <cell r="Y94" t="str">
            <v>Repalle</v>
          </cell>
          <cell r="Z94">
            <v>12</v>
          </cell>
          <cell r="AA94">
            <v>0.2</v>
          </cell>
        </row>
        <row r="95">
          <cell r="A95">
            <v>91</v>
          </cell>
          <cell r="B95" t="str">
            <v>Kolaganivaripalem</v>
          </cell>
          <cell r="C95" t="str">
            <v>Angirekulavaripalem</v>
          </cell>
          <cell r="D95" t="str">
            <v>Nagaram</v>
          </cell>
          <cell r="E95" t="str">
            <v>Local</v>
          </cell>
          <cell r="F95">
            <v>2</v>
          </cell>
          <cell r="G95" t="str">
            <v>Zoolapalem</v>
          </cell>
          <cell r="H95">
            <v>24</v>
          </cell>
          <cell r="I95" t="str">
            <v>Lam</v>
          </cell>
          <cell r="J95">
            <v>70</v>
          </cell>
          <cell r="K95" t="str">
            <v>Kolluru</v>
          </cell>
          <cell r="L95">
            <v>26</v>
          </cell>
          <cell r="M95" t="str">
            <v>Vejandla</v>
          </cell>
          <cell r="N95">
            <v>52</v>
          </cell>
          <cell r="O95" t="str">
            <v>Vejandla</v>
          </cell>
          <cell r="P95">
            <v>52</v>
          </cell>
          <cell r="Q95" t="str">
            <v>Repalle</v>
          </cell>
          <cell r="R95">
            <v>11</v>
          </cell>
          <cell r="S95" t="str">
            <v>I.B patnam</v>
          </cell>
          <cell r="T95">
            <v>85</v>
          </cell>
          <cell r="Y95" t="str">
            <v>Repalle</v>
          </cell>
          <cell r="Z95">
            <v>11</v>
          </cell>
          <cell r="AA95">
            <v>0.2</v>
          </cell>
        </row>
        <row r="96">
          <cell r="A96">
            <v>92</v>
          </cell>
          <cell r="B96" t="str">
            <v>Kattava</v>
          </cell>
          <cell r="C96" t="str">
            <v>Appapuram</v>
          </cell>
          <cell r="D96" t="str">
            <v>Nagaram</v>
          </cell>
          <cell r="E96" t="str">
            <v>Local</v>
          </cell>
          <cell r="F96">
            <v>2</v>
          </cell>
          <cell r="G96" t="str">
            <v>Zoolapalem</v>
          </cell>
          <cell r="H96">
            <v>37</v>
          </cell>
          <cell r="I96" t="str">
            <v>Lam</v>
          </cell>
          <cell r="J96">
            <v>80</v>
          </cell>
          <cell r="K96" t="str">
            <v>Kolluru</v>
          </cell>
          <cell r="L96">
            <v>39</v>
          </cell>
          <cell r="M96" t="str">
            <v>Vejandla</v>
          </cell>
          <cell r="N96">
            <v>61</v>
          </cell>
          <cell r="O96" t="str">
            <v>Vejandla</v>
          </cell>
          <cell r="P96">
            <v>61</v>
          </cell>
          <cell r="Q96" t="str">
            <v>Repalle</v>
          </cell>
          <cell r="R96">
            <v>13</v>
          </cell>
          <cell r="S96" t="str">
            <v>I.B patnam</v>
          </cell>
          <cell r="T96">
            <v>85</v>
          </cell>
          <cell r="Y96" t="str">
            <v>Repalle</v>
          </cell>
          <cell r="Z96">
            <v>13</v>
          </cell>
          <cell r="AA96">
            <v>0</v>
          </cell>
        </row>
        <row r="97">
          <cell r="A97">
            <v>93</v>
          </cell>
          <cell r="B97" t="str">
            <v>Pudiwada</v>
          </cell>
          <cell r="C97" t="str">
            <v>Baduguvaripalem</v>
          </cell>
          <cell r="D97" t="str">
            <v>Nagaram</v>
          </cell>
          <cell r="E97" t="str">
            <v>Local</v>
          </cell>
          <cell r="F97">
            <v>2</v>
          </cell>
          <cell r="G97" t="str">
            <v>Zoolapalem</v>
          </cell>
          <cell r="H97">
            <v>33</v>
          </cell>
          <cell r="I97" t="str">
            <v>Lam</v>
          </cell>
          <cell r="J97">
            <v>66</v>
          </cell>
          <cell r="K97" t="str">
            <v>Kolluru</v>
          </cell>
          <cell r="L97">
            <v>34</v>
          </cell>
          <cell r="M97" t="str">
            <v>Vejandla</v>
          </cell>
          <cell r="N97">
            <v>44</v>
          </cell>
          <cell r="O97" t="str">
            <v>Vejandla</v>
          </cell>
          <cell r="P97">
            <v>44</v>
          </cell>
          <cell r="Q97" t="str">
            <v>Repalle</v>
          </cell>
          <cell r="R97">
            <v>18</v>
          </cell>
          <cell r="S97" t="str">
            <v>I.B patnam</v>
          </cell>
          <cell r="T97">
            <v>85</v>
          </cell>
          <cell r="Y97" t="str">
            <v>Repalle</v>
          </cell>
          <cell r="Z97">
            <v>18</v>
          </cell>
          <cell r="AA97">
            <v>0</v>
          </cell>
        </row>
        <row r="98">
          <cell r="A98">
            <v>94</v>
          </cell>
          <cell r="B98" t="str">
            <v>Bellamvaripalem</v>
          </cell>
          <cell r="C98" t="str">
            <v>Bellamvaripalem</v>
          </cell>
          <cell r="D98" t="str">
            <v>Nagaram</v>
          </cell>
          <cell r="E98" t="str">
            <v>Local</v>
          </cell>
          <cell r="F98">
            <v>2</v>
          </cell>
          <cell r="G98" t="str">
            <v>Zoolapalem</v>
          </cell>
          <cell r="H98">
            <v>30</v>
          </cell>
          <cell r="I98" t="str">
            <v>Lam</v>
          </cell>
          <cell r="J98">
            <v>71</v>
          </cell>
          <cell r="K98" t="str">
            <v>Kolluru</v>
          </cell>
          <cell r="L98">
            <v>36</v>
          </cell>
          <cell r="M98" t="str">
            <v>Vejandla</v>
          </cell>
          <cell r="N98">
            <v>50</v>
          </cell>
          <cell r="O98" t="str">
            <v>Vejandla</v>
          </cell>
          <cell r="P98">
            <v>50</v>
          </cell>
          <cell r="Q98" t="str">
            <v>Repalle</v>
          </cell>
          <cell r="R98">
            <v>12</v>
          </cell>
          <cell r="S98" t="str">
            <v>I.B patnam</v>
          </cell>
          <cell r="T98">
            <v>85</v>
          </cell>
          <cell r="Y98" t="str">
            <v>Repalle</v>
          </cell>
          <cell r="Z98">
            <v>12</v>
          </cell>
          <cell r="AA98">
            <v>0.2</v>
          </cell>
        </row>
        <row r="99">
          <cell r="A99">
            <v>95</v>
          </cell>
          <cell r="B99" t="str">
            <v>Eletipalem</v>
          </cell>
          <cell r="C99" t="str">
            <v>Bhattuvaripalem</v>
          </cell>
          <cell r="D99" t="str">
            <v>Nagaram</v>
          </cell>
          <cell r="E99" t="str">
            <v>Local</v>
          </cell>
          <cell r="F99">
            <v>2</v>
          </cell>
          <cell r="G99" t="str">
            <v>Zoolapalem</v>
          </cell>
          <cell r="H99">
            <v>30</v>
          </cell>
          <cell r="I99" t="str">
            <v>Lam</v>
          </cell>
          <cell r="J99">
            <v>71</v>
          </cell>
          <cell r="K99" t="str">
            <v>Kolluru</v>
          </cell>
          <cell r="L99">
            <v>36</v>
          </cell>
          <cell r="M99" t="str">
            <v>Vejandla</v>
          </cell>
          <cell r="N99">
            <v>50</v>
          </cell>
          <cell r="O99" t="str">
            <v>Vejandla</v>
          </cell>
          <cell r="P99">
            <v>50</v>
          </cell>
          <cell r="Q99" t="str">
            <v>Repalle</v>
          </cell>
          <cell r="R99">
            <v>12</v>
          </cell>
          <cell r="S99" t="str">
            <v>I.B patnam</v>
          </cell>
          <cell r="T99">
            <v>85</v>
          </cell>
          <cell r="Y99" t="str">
            <v>Repalle</v>
          </cell>
          <cell r="Z99">
            <v>12</v>
          </cell>
          <cell r="AA99">
            <v>0.2</v>
          </cell>
        </row>
        <row r="100">
          <cell r="A100">
            <v>96</v>
          </cell>
          <cell r="B100" t="str">
            <v>Mantripalem</v>
          </cell>
          <cell r="C100" t="str">
            <v>Bodduvaripalem</v>
          </cell>
          <cell r="D100" t="str">
            <v>Nagaram</v>
          </cell>
          <cell r="E100" t="str">
            <v>Local</v>
          </cell>
          <cell r="F100">
            <v>2</v>
          </cell>
          <cell r="G100" t="str">
            <v>Zoolapalem</v>
          </cell>
          <cell r="H100">
            <v>33</v>
          </cell>
          <cell r="I100" t="str">
            <v>Lam</v>
          </cell>
          <cell r="J100">
            <v>78</v>
          </cell>
          <cell r="K100" t="str">
            <v>Kolluru</v>
          </cell>
          <cell r="L100">
            <v>37</v>
          </cell>
          <cell r="M100" t="str">
            <v>Vejandla</v>
          </cell>
          <cell r="N100">
            <v>59</v>
          </cell>
          <cell r="O100" t="str">
            <v>Vejandla</v>
          </cell>
          <cell r="P100">
            <v>59</v>
          </cell>
          <cell r="Q100" t="str">
            <v>Repalle</v>
          </cell>
          <cell r="R100">
            <v>11</v>
          </cell>
          <cell r="S100" t="str">
            <v>I.B patnam</v>
          </cell>
          <cell r="T100">
            <v>85</v>
          </cell>
          <cell r="Y100" t="str">
            <v>Repalle</v>
          </cell>
          <cell r="Z100">
            <v>11</v>
          </cell>
          <cell r="AA100">
            <v>0.2</v>
          </cell>
        </row>
        <row r="101">
          <cell r="A101">
            <v>97</v>
          </cell>
          <cell r="B101" t="str">
            <v>Borumamidipalli</v>
          </cell>
          <cell r="C101" t="str">
            <v>Boramadigapalli</v>
          </cell>
          <cell r="D101" t="str">
            <v>Nagaram</v>
          </cell>
          <cell r="E101" t="str">
            <v>Local</v>
          </cell>
          <cell r="F101">
            <v>2</v>
          </cell>
          <cell r="G101" t="str">
            <v>Zoolapalem</v>
          </cell>
          <cell r="H101">
            <v>30</v>
          </cell>
          <cell r="I101" t="str">
            <v>Lam</v>
          </cell>
          <cell r="J101">
            <v>71</v>
          </cell>
          <cell r="K101" t="str">
            <v>Kolluru</v>
          </cell>
          <cell r="L101">
            <v>36</v>
          </cell>
          <cell r="M101" t="str">
            <v>Vejandla</v>
          </cell>
          <cell r="N101">
            <v>50</v>
          </cell>
          <cell r="O101" t="str">
            <v>Vejandla</v>
          </cell>
          <cell r="P101">
            <v>50</v>
          </cell>
          <cell r="Q101" t="str">
            <v>Repalle</v>
          </cell>
          <cell r="R101">
            <v>12</v>
          </cell>
          <cell r="S101" t="str">
            <v>I.B patnam</v>
          </cell>
          <cell r="T101">
            <v>85</v>
          </cell>
          <cell r="Y101" t="str">
            <v>Repalle</v>
          </cell>
          <cell r="Z101">
            <v>12</v>
          </cell>
          <cell r="AA101">
            <v>0.2</v>
          </cell>
        </row>
        <row r="102">
          <cell r="A102">
            <v>98</v>
          </cell>
          <cell r="B102" t="str">
            <v>Addankivaripalem</v>
          </cell>
          <cell r="C102" t="str">
            <v>Borravaripalem</v>
          </cell>
          <cell r="D102" t="str">
            <v>Nagaram</v>
          </cell>
          <cell r="E102" t="str">
            <v>Local</v>
          </cell>
          <cell r="F102">
            <v>2</v>
          </cell>
          <cell r="G102" t="str">
            <v>Zoolapalem</v>
          </cell>
          <cell r="H102">
            <v>26</v>
          </cell>
          <cell r="I102" t="str">
            <v>Lam</v>
          </cell>
          <cell r="J102">
            <v>64</v>
          </cell>
          <cell r="K102" t="str">
            <v>Kolluru</v>
          </cell>
          <cell r="L102">
            <v>30</v>
          </cell>
          <cell r="M102" t="str">
            <v>Vejandla</v>
          </cell>
          <cell r="N102">
            <v>44</v>
          </cell>
          <cell r="O102" t="str">
            <v>Vejandla</v>
          </cell>
          <cell r="P102">
            <v>44</v>
          </cell>
          <cell r="Q102" t="str">
            <v>Repalle</v>
          </cell>
          <cell r="R102">
            <v>19</v>
          </cell>
          <cell r="S102" t="str">
            <v>I.B patnam</v>
          </cell>
          <cell r="T102">
            <v>85</v>
          </cell>
          <cell r="Y102" t="str">
            <v>Repalle</v>
          </cell>
          <cell r="Z102">
            <v>19</v>
          </cell>
          <cell r="AA102">
            <v>0</v>
          </cell>
        </row>
        <row r="103">
          <cell r="A103">
            <v>99</v>
          </cell>
          <cell r="B103" t="str">
            <v>Chinamatlapudi</v>
          </cell>
          <cell r="C103" t="str">
            <v>Brahmanapalem</v>
          </cell>
          <cell r="D103" t="str">
            <v>Nagaram</v>
          </cell>
          <cell r="E103" t="str">
            <v>Local</v>
          </cell>
          <cell r="F103">
            <v>1</v>
          </cell>
          <cell r="G103" t="str">
            <v>Zoolapalem</v>
          </cell>
          <cell r="H103">
            <v>32</v>
          </cell>
          <cell r="I103" t="str">
            <v>Lam</v>
          </cell>
          <cell r="J103">
            <v>67</v>
          </cell>
          <cell r="K103" t="str">
            <v>Kolluru</v>
          </cell>
          <cell r="L103">
            <v>38</v>
          </cell>
          <cell r="M103" t="str">
            <v>Vejandla</v>
          </cell>
          <cell r="N103">
            <v>44</v>
          </cell>
          <cell r="O103" t="str">
            <v>Vejandla</v>
          </cell>
          <cell r="P103">
            <v>44</v>
          </cell>
          <cell r="Q103" t="str">
            <v>Repalle</v>
          </cell>
          <cell r="R103">
            <v>25</v>
          </cell>
          <cell r="S103" t="str">
            <v>I.B patnam</v>
          </cell>
          <cell r="T103">
            <v>85</v>
          </cell>
          <cell r="Y103" t="str">
            <v>Repalle</v>
          </cell>
          <cell r="Z103">
            <v>25</v>
          </cell>
          <cell r="AA103">
            <v>0</v>
          </cell>
        </row>
        <row r="104">
          <cell r="A104">
            <v>100</v>
          </cell>
          <cell r="B104" t="str">
            <v>Bellamvaripalem</v>
          </cell>
          <cell r="C104" t="str">
            <v>Chalamma Agraharam</v>
          </cell>
          <cell r="D104" t="str">
            <v>Nagaram</v>
          </cell>
          <cell r="E104" t="str">
            <v>Local</v>
          </cell>
          <cell r="F104">
            <v>0.5</v>
          </cell>
          <cell r="G104" t="str">
            <v>Zoolapalem</v>
          </cell>
          <cell r="H104">
            <v>32</v>
          </cell>
          <cell r="I104" t="str">
            <v>Lam</v>
          </cell>
          <cell r="J104">
            <v>73</v>
          </cell>
          <cell r="K104" t="str">
            <v>Kolluru</v>
          </cell>
          <cell r="L104">
            <v>38</v>
          </cell>
          <cell r="M104" t="str">
            <v>Vejandla</v>
          </cell>
          <cell r="N104">
            <v>52</v>
          </cell>
          <cell r="O104" t="str">
            <v>Vejandla</v>
          </cell>
          <cell r="P104">
            <v>52</v>
          </cell>
          <cell r="Q104" t="str">
            <v>Repalle</v>
          </cell>
          <cell r="R104">
            <v>14</v>
          </cell>
          <cell r="S104" t="str">
            <v>I.B patnam</v>
          </cell>
          <cell r="T104">
            <v>85</v>
          </cell>
          <cell r="Y104" t="str">
            <v>Repalle</v>
          </cell>
          <cell r="Z104">
            <v>14</v>
          </cell>
          <cell r="AA104">
            <v>0.2</v>
          </cell>
        </row>
        <row r="105">
          <cell r="A105">
            <v>101</v>
          </cell>
          <cell r="B105" t="str">
            <v>Chinamatlapudi</v>
          </cell>
          <cell r="C105" t="str">
            <v>Chinamatlapudi</v>
          </cell>
          <cell r="D105" t="str">
            <v>Nagaram</v>
          </cell>
          <cell r="E105" t="str">
            <v>Local</v>
          </cell>
          <cell r="F105">
            <v>1</v>
          </cell>
          <cell r="G105" t="str">
            <v>Zoolapalem</v>
          </cell>
          <cell r="H105">
            <v>32</v>
          </cell>
          <cell r="I105" t="str">
            <v>Lam</v>
          </cell>
          <cell r="J105">
            <v>67</v>
          </cell>
          <cell r="K105" t="str">
            <v>Kolluru</v>
          </cell>
          <cell r="L105">
            <v>38</v>
          </cell>
          <cell r="M105" t="str">
            <v>Vejandla</v>
          </cell>
          <cell r="N105">
            <v>44</v>
          </cell>
          <cell r="O105" t="str">
            <v>Vejandla</v>
          </cell>
          <cell r="P105">
            <v>44</v>
          </cell>
          <cell r="Q105" t="str">
            <v>Repalle</v>
          </cell>
          <cell r="R105">
            <v>25</v>
          </cell>
          <cell r="S105" t="str">
            <v>I.B patnam</v>
          </cell>
          <cell r="T105">
            <v>85</v>
          </cell>
          <cell r="Y105" t="str">
            <v>Repalle</v>
          </cell>
          <cell r="Z105">
            <v>25</v>
          </cell>
          <cell r="AA105">
            <v>0</v>
          </cell>
        </row>
        <row r="106">
          <cell r="A106">
            <v>102</v>
          </cell>
          <cell r="B106" t="str">
            <v>Chirakalavaripalem</v>
          </cell>
          <cell r="C106" t="str">
            <v>Chirakalavaripalem</v>
          </cell>
          <cell r="D106" t="str">
            <v>Nagaram</v>
          </cell>
          <cell r="E106" t="str">
            <v>Local</v>
          </cell>
          <cell r="F106">
            <v>2</v>
          </cell>
          <cell r="G106" t="str">
            <v>Zoolapalem</v>
          </cell>
          <cell r="H106">
            <v>28</v>
          </cell>
          <cell r="I106" t="str">
            <v>Lam</v>
          </cell>
          <cell r="J106">
            <v>74</v>
          </cell>
          <cell r="K106" t="str">
            <v>Kolluru</v>
          </cell>
          <cell r="L106">
            <v>33</v>
          </cell>
          <cell r="M106" t="str">
            <v>Vejandla</v>
          </cell>
          <cell r="N106">
            <v>57</v>
          </cell>
          <cell r="O106" t="str">
            <v>Vejandla</v>
          </cell>
          <cell r="P106">
            <v>57</v>
          </cell>
          <cell r="Q106" t="str">
            <v>Repalle</v>
          </cell>
          <cell r="R106">
            <v>9</v>
          </cell>
          <cell r="S106" t="str">
            <v>I.B patnam</v>
          </cell>
          <cell r="T106">
            <v>85</v>
          </cell>
          <cell r="Y106" t="str">
            <v>Repalle</v>
          </cell>
          <cell r="Z106">
            <v>9</v>
          </cell>
          <cell r="AA106">
            <v>0.2</v>
          </cell>
        </row>
        <row r="107">
          <cell r="A107">
            <v>103</v>
          </cell>
          <cell r="B107" t="str">
            <v>Edupalli</v>
          </cell>
          <cell r="C107" t="str">
            <v>Dasaripalem</v>
          </cell>
          <cell r="D107" t="str">
            <v>Nagaram</v>
          </cell>
          <cell r="E107" t="str">
            <v>Local</v>
          </cell>
          <cell r="F107">
            <v>2</v>
          </cell>
          <cell r="G107" t="str">
            <v>Zoolapalem</v>
          </cell>
          <cell r="H107">
            <v>37</v>
          </cell>
          <cell r="I107" t="str">
            <v>Lam</v>
          </cell>
          <cell r="J107">
            <v>75</v>
          </cell>
          <cell r="K107" t="str">
            <v>Kolluru</v>
          </cell>
          <cell r="L107">
            <v>45</v>
          </cell>
          <cell r="M107" t="str">
            <v>Vejandla</v>
          </cell>
          <cell r="N107">
            <v>55</v>
          </cell>
          <cell r="O107" t="str">
            <v>Vejandla</v>
          </cell>
          <cell r="P107">
            <v>55</v>
          </cell>
          <cell r="Q107" t="str">
            <v>Repalle</v>
          </cell>
          <cell r="R107">
            <v>20</v>
          </cell>
          <cell r="S107" t="str">
            <v>I.B patnam</v>
          </cell>
          <cell r="T107">
            <v>85</v>
          </cell>
          <cell r="Y107" t="str">
            <v>Repalle</v>
          </cell>
          <cell r="Z107">
            <v>20</v>
          </cell>
          <cell r="AA107">
            <v>0</v>
          </cell>
        </row>
        <row r="108">
          <cell r="A108">
            <v>104</v>
          </cell>
          <cell r="B108" t="str">
            <v>Mantripalem</v>
          </cell>
          <cell r="C108" t="str">
            <v>Dasullapalem</v>
          </cell>
          <cell r="D108" t="str">
            <v>Nagaram</v>
          </cell>
          <cell r="E108" t="str">
            <v>Local</v>
          </cell>
          <cell r="F108">
            <v>3</v>
          </cell>
          <cell r="G108" t="str">
            <v>Zoolapalem</v>
          </cell>
          <cell r="H108">
            <v>36</v>
          </cell>
          <cell r="I108" t="str">
            <v>Lam</v>
          </cell>
          <cell r="J108">
            <v>79</v>
          </cell>
          <cell r="K108" t="str">
            <v>Kolluru</v>
          </cell>
          <cell r="L108">
            <v>38</v>
          </cell>
          <cell r="M108" t="str">
            <v>Vejandla</v>
          </cell>
          <cell r="N108">
            <v>60</v>
          </cell>
          <cell r="O108" t="str">
            <v>Vejandla</v>
          </cell>
          <cell r="P108">
            <v>60</v>
          </cell>
          <cell r="Q108" t="str">
            <v>Repalle</v>
          </cell>
          <cell r="R108">
            <v>12</v>
          </cell>
          <cell r="S108" t="str">
            <v>I.B patnam</v>
          </cell>
          <cell r="T108">
            <v>85</v>
          </cell>
          <cell r="Y108" t="str">
            <v>Repalle</v>
          </cell>
          <cell r="Z108">
            <v>12</v>
          </cell>
          <cell r="AA108">
            <v>0.2</v>
          </cell>
        </row>
        <row r="109">
          <cell r="A109">
            <v>105</v>
          </cell>
          <cell r="B109" t="str">
            <v>Pedapalli</v>
          </cell>
          <cell r="C109" t="str">
            <v>Devarakondavaripalem</v>
          </cell>
          <cell r="D109" t="str">
            <v>Nagaram</v>
          </cell>
          <cell r="E109" t="str">
            <v>Local</v>
          </cell>
          <cell r="F109">
            <v>2</v>
          </cell>
          <cell r="G109" t="str">
            <v>Zoolapalem</v>
          </cell>
          <cell r="H109">
            <v>33</v>
          </cell>
          <cell r="I109" t="str">
            <v>Lam</v>
          </cell>
          <cell r="J109">
            <v>64</v>
          </cell>
          <cell r="K109" t="str">
            <v>Kolluru</v>
          </cell>
          <cell r="L109">
            <v>38</v>
          </cell>
          <cell r="M109" t="str">
            <v>Vejandla</v>
          </cell>
          <cell r="N109">
            <v>53</v>
          </cell>
          <cell r="O109" t="str">
            <v>Vejandla</v>
          </cell>
          <cell r="P109">
            <v>53</v>
          </cell>
          <cell r="Q109" t="str">
            <v>Repalle</v>
          </cell>
          <cell r="R109">
            <v>25</v>
          </cell>
          <cell r="S109" t="str">
            <v>I.B patnam</v>
          </cell>
          <cell r="T109">
            <v>85</v>
          </cell>
          <cell r="Y109" t="str">
            <v>Repalle</v>
          </cell>
          <cell r="Z109">
            <v>25</v>
          </cell>
          <cell r="AA109">
            <v>0</v>
          </cell>
        </row>
        <row r="110">
          <cell r="A110">
            <v>106</v>
          </cell>
          <cell r="B110" t="str">
            <v>Dhulipudi</v>
          </cell>
          <cell r="C110" t="str">
            <v>Dhulipudi</v>
          </cell>
          <cell r="D110" t="str">
            <v>Nagaram</v>
          </cell>
          <cell r="E110" t="str">
            <v>Local</v>
          </cell>
          <cell r="F110">
            <v>2</v>
          </cell>
          <cell r="G110" t="str">
            <v>Zoolapalem</v>
          </cell>
          <cell r="H110">
            <v>23</v>
          </cell>
          <cell r="I110" t="str">
            <v>Lam</v>
          </cell>
          <cell r="J110">
            <v>69</v>
          </cell>
          <cell r="K110" t="str">
            <v>Kolluru</v>
          </cell>
          <cell r="L110">
            <v>25</v>
          </cell>
          <cell r="M110" t="str">
            <v>Vejandla</v>
          </cell>
          <cell r="N110">
            <v>53</v>
          </cell>
          <cell r="O110" t="str">
            <v>Vejandla</v>
          </cell>
          <cell r="P110">
            <v>53</v>
          </cell>
          <cell r="Q110" t="str">
            <v>Repalle</v>
          </cell>
          <cell r="R110">
            <v>13</v>
          </cell>
          <cell r="S110" t="str">
            <v>I.B patnam</v>
          </cell>
          <cell r="T110">
            <v>85</v>
          </cell>
          <cell r="Y110" t="str">
            <v>Repalle</v>
          </cell>
          <cell r="Z110">
            <v>13</v>
          </cell>
          <cell r="AA110">
            <v>0.2</v>
          </cell>
        </row>
        <row r="111">
          <cell r="A111">
            <v>107</v>
          </cell>
          <cell r="B111" t="str">
            <v>Edupalli</v>
          </cell>
          <cell r="C111" t="str">
            <v>Edupalli</v>
          </cell>
          <cell r="D111" t="str">
            <v>Nagaram</v>
          </cell>
          <cell r="E111" t="str">
            <v>Local</v>
          </cell>
          <cell r="F111">
            <v>2</v>
          </cell>
          <cell r="G111" t="str">
            <v>Zoolapalem</v>
          </cell>
          <cell r="H111">
            <v>33</v>
          </cell>
          <cell r="I111" t="str">
            <v>Lam</v>
          </cell>
          <cell r="J111">
            <v>71</v>
          </cell>
          <cell r="K111" t="str">
            <v>Kolluru</v>
          </cell>
          <cell r="L111">
            <v>41</v>
          </cell>
          <cell r="M111" t="str">
            <v>Vejandla</v>
          </cell>
          <cell r="N111">
            <v>51</v>
          </cell>
          <cell r="O111" t="str">
            <v>Vejandla</v>
          </cell>
          <cell r="P111">
            <v>51</v>
          </cell>
          <cell r="Q111" t="str">
            <v>Repalle</v>
          </cell>
          <cell r="R111">
            <v>18</v>
          </cell>
          <cell r="S111" t="str">
            <v>I.B patnam</v>
          </cell>
          <cell r="T111">
            <v>85</v>
          </cell>
          <cell r="Y111" t="str">
            <v>Repalle</v>
          </cell>
          <cell r="Z111">
            <v>18</v>
          </cell>
          <cell r="AA111">
            <v>0</v>
          </cell>
        </row>
        <row r="112">
          <cell r="A112">
            <v>108</v>
          </cell>
          <cell r="B112" t="str">
            <v>Eletipalem</v>
          </cell>
          <cell r="C112" t="str">
            <v>Eletipalem</v>
          </cell>
          <cell r="D112" t="str">
            <v>Nagaram</v>
          </cell>
          <cell r="E112" t="str">
            <v>Local</v>
          </cell>
          <cell r="F112">
            <v>1</v>
          </cell>
          <cell r="G112" t="str">
            <v>Zoolapalem</v>
          </cell>
          <cell r="H112">
            <v>28</v>
          </cell>
          <cell r="I112" t="str">
            <v>Lam</v>
          </cell>
          <cell r="J112">
            <v>73</v>
          </cell>
          <cell r="K112" t="str">
            <v>Kolluru</v>
          </cell>
          <cell r="L112">
            <v>34</v>
          </cell>
          <cell r="M112" t="str">
            <v>Vejandla</v>
          </cell>
          <cell r="N112">
            <v>53</v>
          </cell>
          <cell r="O112" t="str">
            <v>Vejandla</v>
          </cell>
          <cell r="P112">
            <v>53</v>
          </cell>
          <cell r="Q112" t="str">
            <v>Repalle</v>
          </cell>
          <cell r="R112">
            <v>10</v>
          </cell>
          <cell r="S112" t="str">
            <v>I.B patnam</v>
          </cell>
          <cell r="T112">
            <v>85</v>
          </cell>
          <cell r="Y112" t="str">
            <v>Repalle</v>
          </cell>
          <cell r="Z112">
            <v>10</v>
          </cell>
          <cell r="AA112">
            <v>0.2</v>
          </cell>
        </row>
        <row r="113">
          <cell r="A113">
            <v>109</v>
          </cell>
          <cell r="B113" t="str">
            <v>Chinamatlapudi</v>
          </cell>
          <cell r="C113" t="str">
            <v>Fakiravaripalem</v>
          </cell>
          <cell r="D113" t="str">
            <v>Nagaram</v>
          </cell>
          <cell r="E113" t="str">
            <v>Local</v>
          </cell>
          <cell r="F113">
            <v>1</v>
          </cell>
          <cell r="G113" t="str">
            <v>Zoolapalem</v>
          </cell>
          <cell r="H113">
            <v>32</v>
          </cell>
          <cell r="I113" t="str">
            <v>Lam</v>
          </cell>
          <cell r="J113">
            <v>67</v>
          </cell>
          <cell r="K113" t="str">
            <v>Kolluru</v>
          </cell>
          <cell r="L113">
            <v>38</v>
          </cell>
          <cell r="M113" t="str">
            <v>Vejandla</v>
          </cell>
          <cell r="N113">
            <v>44</v>
          </cell>
          <cell r="O113" t="str">
            <v>Vejandla</v>
          </cell>
          <cell r="P113">
            <v>44</v>
          </cell>
          <cell r="Q113" t="str">
            <v>Repalle</v>
          </cell>
          <cell r="R113">
            <v>25</v>
          </cell>
          <cell r="S113" t="str">
            <v>I.B patnam</v>
          </cell>
          <cell r="T113">
            <v>85</v>
          </cell>
          <cell r="Y113" t="str">
            <v>Repalle</v>
          </cell>
          <cell r="Z113">
            <v>25</v>
          </cell>
          <cell r="AA113">
            <v>0</v>
          </cell>
        </row>
        <row r="114">
          <cell r="A114">
            <v>110</v>
          </cell>
          <cell r="B114" t="str">
            <v>Pedapalli</v>
          </cell>
          <cell r="C114" t="str">
            <v>Gattuvaripalem</v>
          </cell>
          <cell r="D114" t="str">
            <v>Nagaram</v>
          </cell>
          <cell r="E114" t="str">
            <v>Local</v>
          </cell>
          <cell r="F114">
            <v>2</v>
          </cell>
          <cell r="G114" t="str">
            <v>Zoolapalem</v>
          </cell>
          <cell r="H114">
            <v>39</v>
          </cell>
          <cell r="I114" t="str">
            <v>Lam</v>
          </cell>
          <cell r="J114">
            <v>62</v>
          </cell>
          <cell r="K114" t="str">
            <v>Kolluru</v>
          </cell>
          <cell r="L114">
            <v>44</v>
          </cell>
          <cell r="M114" t="str">
            <v>Vejandla</v>
          </cell>
          <cell r="N114">
            <v>51</v>
          </cell>
          <cell r="O114" t="str">
            <v>Vejandla</v>
          </cell>
          <cell r="P114">
            <v>51</v>
          </cell>
          <cell r="Q114" t="str">
            <v>Repalle</v>
          </cell>
          <cell r="R114">
            <v>31</v>
          </cell>
          <cell r="S114" t="str">
            <v>I.B patnam</v>
          </cell>
          <cell r="T114">
            <v>85</v>
          </cell>
          <cell r="Y114" t="str">
            <v>Repalle</v>
          </cell>
          <cell r="Z114">
            <v>31</v>
          </cell>
          <cell r="AA114">
            <v>0</v>
          </cell>
        </row>
        <row r="115">
          <cell r="A115">
            <v>111</v>
          </cell>
          <cell r="B115" t="str">
            <v>Siripudi</v>
          </cell>
          <cell r="C115" t="str">
            <v>Gavallapalem</v>
          </cell>
          <cell r="D115" t="str">
            <v>Nagaram</v>
          </cell>
          <cell r="E115" t="str">
            <v>Local</v>
          </cell>
          <cell r="F115">
            <v>1</v>
          </cell>
          <cell r="G115" t="str">
            <v>Zoolapalem</v>
          </cell>
          <cell r="H115">
            <v>29</v>
          </cell>
          <cell r="I115" t="str">
            <v>Lam</v>
          </cell>
          <cell r="J115">
            <v>60</v>
          </cell>
          <cell r="K115" t="str">
            <v>Kolluru</v>
          </cell>
          <cell r="L115">
            <v>35</v>
          </cell>
          <cell r="M115" t="str">
            <v>Vejandla</v>
          </cell>
          <cell r="N115">
            <v>44</v>
          </cell>
          <cell r="O115" t="str">
            <v>Vejandla</v>
          </cell>
          <cell r="P115">
            <v>44</v>
          </cell>
          <cell r="Q115" t="str">
            <v>Repalle</v>
          </cell>
          <cell r="R115">
            <v>22</v>
          </cell>
          <cell r="S115" t="str">
            <v>I.B patnam</v>
          </cell>
          <cell r="T115">
            <v>85</v>
          </cell>
          <cell r="Y115" t="str">
            <v>Repalle</v>
          </cell>
          <cell r="Z115">
            <v>22</v>
          </cell>
          <cell r="AA115">
            <v>0</v>
          </cell>
        </row>
        <row r="116">
          <cell r="A116">
            <v>112</v>
          </cell>
          <cell r="B116" t="str">
            <v>Bellamvaripalem</v>
          </cell>
          <cell r="C116" t="str">
            <v>Ghalivaripalem</v>
          </cell>
          <cell r="D116" t="str">
            <v>Nagaram</v>
          </cell>
          <cell r="E116" t="str">
            <v>Local</v>
          </cell>
          <cell r="F116">
            <v>2</v>
          </cell>
          <cell r="G116" t="str">
            <v>Zoolapalem</v>
          </cell>
          <cell r="H116">
            <v>32</v>
          </cell>
          <cell r="I116" t="str">
            <v>Lam</v>
          </cell>
          <cell r="J116">
            <v>69</v>
          </cell>
          <cell r="K116" t="str">
            <v>Kolluru</v>
          </cell>
          <cell r="L116">
            <v>38</v>
          </cell>
          <cell r="M116" t="str">
            <v>Vejandla</v>
          </cell>
          <cell r="N116">
            <v>48</v>
          </cell>
          <cell r="O116" t="str">
            <v>Vejandla</v>
          </cell>
          <cell r="P116">
            <v>48</v>
          </cell>
          <cell r="Q116" t="str">
            <v>Repalle</v>
          </cell>
          <cell r="R116">
            <v>14</v>
          </cell>
          <cell r="S116" t="str">
            <v>I.B patnam</v>
          </cell>
          <cell r="T116">
            <v>85</v>
          </cell>
          <cell r="Y116" t="str">
            <v>Repalle</v>
          </cell>
          <cell r="Z116">
            <v>14</v>
          </cell>
          <cell r="AA116">
            <v>0.2</v>
          </cell>
        </row>
        <row r="117">
          <cell r="A117">
            <v>113</v>
          </cell>
          <cell r="B117" t="str">
            <v>Edupalli</v>
          </cell>
          <cell r="C117" t="str">
            <v>Gollapalem T.V Palem</v>
          </cell>
          <cell r="D117" t="str">
            <v>Nagaram</v>
          </cell>
          <cell r="E117" t="str">
            <v>Local</v>
          </cell>
          <cell r="F117">
            <v>2</v>
          </cell>
          <cell r="G117" t="str">
            <v>Zoolapalem</v>
          </cell>
          <cell r="H117">
            <v>32</v>
          </cell>
          <cell r="I117" t="str">
            <v>Lam</v>
          </cell>
          <cell r="J117">
            <v>70</v>
          </cell>
          <cell r="K117" t="str">
            <v>Kolluru</v>
          </cell>
          <cell r="L117">
            <v>41</v>
          </cell>
          <cell r="M117" t="str">
            <v>Vejandla</v>
          </cell>
          <cell r="N117">
            <v>50</v>
          </cell>
          <cell r="O117" t="str">
            <v>Vejandla</v>
          </cell>
          <cell r="P117">
            <v>50</v>
          </cell>
          <cell r="Q117" t="str">
            <v>Repalle</v>
          </cell>
          <cell r="R117">
            <v>19</v>
          </cell>
          <cell r="S117" t="str">
            <v>I.B patnam</v>
          </cell>
          <cell r="T117">
            <v>85</v>
          </cell>
          <cell r="Y117" t="str">
            <v>Repalle</v>
          </cell>
          <cell r="Z117">
            <v>19</v>
          </cell>
          <cell r="AA117">
            <v>0</v>
          </cell>
        </row>
        <row r="118">
          <cell r="A118">
            <v>114</v>
          </cell>
          <cell r="B118" t="str">
            <v>Pedapalli</v>
          </cell>
          <cell r="C118" t="str">
            <v>Gollapalem (pedapalli)</v>
          </cell>
          <cell r="D118" t="str">
            <v>Nagaram</v>
          </cell>
          <cell r="E118" t="str">
            <v>Local</v>
          </cell>
          <cell r="F118">
            <v>2</v>
          </cell>
          <cell r="G118" t="str">
            <v>Zoolapalem</v>
          </cell>
          <cell r="H118">
            <v>34</v>
          </cell>
          <cell r="I118" t="str">
            <v>Lam</v>
          </cell>
          <cell r="J118">
            <v>77</v>
          </cell>
          <cell r="K118" t="str">
            <v>Kolluru</v>
          </cell>
          <cell r="L118">
            <v>36</v>
          </cell>
          <cell r="M118" t="str">
            <v>Vejandla</v>
          </cell>
          <cell r="N118">
            <v>49</v>
          </cell>
          <cell r="O118" t="str">
            <v>Vejandla</v>
          </cell>
          <cell r="P118">
            <v>49</v>
          </cell>
          <cell r="Q118" t="str">
            <v>Repalle</v>
          </cell>
          <cell r="R118">
            <v>23</v>
          </cell>
          <cell r="S118" t="str">
            <v>I.B patnam</v>
          </cell>
          <cell r="T118">
            <v>85</v>
          </cell>
          <cell r="Y118" t="str">
            <v>Repalle</v>
          </cell>
          <cell r="Z118">
            <v>23</v>
          </cell>
          <cell r="AA118">
            <v>0</v>
          </cell>
        </row>
        <row r="119">
          <cell r="A119">
            <v>115</v>
          </cell>
          <cell r="B119" t="str">
            <v>Pedamatlapudi</v>
          </cell>
          <cell r="C119" t="str">
            <v>Gudapativaripalem</v>
          </cell>
          <cell r="D119" t="str">
            <v>Nagaram</v>
          </cell>
          <cell r="E119" t="str">
            <v>Local</v>
          </cell>
          <cell r="F119">
            <v>2</v>
          </cell>
          <cell r="G119" t="str">
            <v>Zoolapalem</v>
          </cell>
          <cell r="H119">
            <v>35</v>
          </cell>
          <cell r="I119" t="str">
            <v>Lam</v>
          </cell>
          <cell r="J119">
            <v>65</v>
          </cell>
          <cell r="K119" t="str">
            <v>Kolluru</v>
          </cell>
          <cell r="L119">
            <v>38</v>
          </cell>
          <cell r="M119" t="str">
            <v>Vejandla</v>
          </cell>
          <cell r="N119">
            <v>48</v>
          </cell>
          <cell r="O119" t="str">
            <v>Vejandla</v>
          </cell>
          <cell r="P119">
            <v>48</v>
          </cell>
          <cell r="Q119" t="str">
            <v>Repalle</v>
          </cell>
          <cell r="R119">
            <v>21</v>
          </cell>
          <cell r="S119" t="str">
            <v>I.B patnam</v>
          </cell>
          <cell r="T119">
            <v>85</v>
          </cell>
          <cell r="Y119" t="str">
            <v>Repalle</v>
          </cell>
          <cell r="Z119">
            <v>21</v>
          </cell>
          <cell r="AA119">
            <v>0</v>
          </cell>
        </row>
        <row r="120">
          <cell r="A120">
            <v>116</v>
          </cell>
          <cell r="B120" t="str">
            <v>Kattava</v>
          </cell>
          <cell r="C120" t="str">
            <v>Gurunadhapuram</v>
          </cell>
          <cell r="D120" t="str">
            <v>Nagaram</v>
          </cell>
          <cell r="E120" t="str">
            <v>Local</v>
          </cell>
          <cell r="F120">
            <v>2</v>
          </cell>
          <cell r="G120" t="str">
            <v>Zoolapalem</v>
          </cell>
          <cell r="H120">
            <v>37</v>
          </cell>
          <cell r="I120" t="str">
            <v>Lam</v>
          </cell>
          <cell r="J120">
            <v>80</v>
          </cell>
          <cell r="K120" t="str">
            <v>Kolluru</v>
          </cell>
          <cell r="L120">
            <v>39</v>
          </cell>
          <cell r="M120" t="str">
            <v>Vejandla</v>
          </cell>
          <cell r="N120">
            <v>61</v>
          </cell>
          <cell r="O120" t="str">
            <v>Vejandla</v>
          </cell>
          <cell r="P120">
            <v>61</v>
          </cell>
          <cell r="Q120" t="str">
            <v>Repalle</v>
          </cell>
          <cell r="R120">
            <v>14</v>
          </cell>
          <cell r="S120" t="str">
            <v>I.B patnam</v>
          </cell>
          <cell r="T120">
            <v>85</v>
          </cell>
          <cell r="Y120" t="str">
            <v>Repalle</v>
          </cell>
          <cell r="Z120">
            <v>14</v>
          </cell>
          <cell r="AA120">
            <v>0</v>
          </cell>
        </row>
        <row r="121">
          <cell r="A121">
            <v>117</v>
          </cell>
          <cell r="B121" t="str">
            <v>Mantripalem</v>
          </cell>
          <cell r="C121" t="str">
            <v>Hariharanadhapuram</v>
          </cell>
          <cell r="D121" t="str">
            <v>Nagaram</v>
          </cell>
          <cell r="E121" t="str">
            <v>Local</v>
          </cell>
          <cell r="F121">
            <v>5</v>
          </cell>
          <cell r="G121" t="str">
            <v>Zoolapalem</v>
          </cell>
          <cell r="H121">
            <v>29</v>
          </cell>
          <cell r="I121" t="str">
            <v>Lam</v>
          </cell>
          <cell r="J121">
            <v>80</v>
          </cell>
          <cell r="K121" t="str">
            <v>Kolluru</v>
          </cell>
          <cell r="L121">
            <v>39</v>
          </cell>
          <cell r="M121" t="str">
            <v>Vejandla</v>
          </cell>
          <cell r="N121">
            <v>61</v>
          </cell>
          <cell r="O121" t="str">
            <v>Vejandla</v>
          </cell>
          <cell r="P121">
            <v>61</v>
          </cell>
          <cell r="Q121" t="str">
            <v>Repalle</v>
          </cell>
          <cell r="R121">
            <v>7</v>
          </cell>
          <cell r="S121" t="str">
            <v>I.B patnam</v>
          </cell>
          <cell r="T121">
            <v>85</v>
          </cell>
          <cell r="Y121" t="str">
            <v>Repalle</v>
          </cell>
          <cell r="Z121">
            <v>7</v>
          </cell>
          <cell r="AA121">
            <v>0.2</v>
          </cell>
        </row>
        <row r="122">
          <cell r="A122">
            <v>118</v>
          </cell>
          <cell r="B122" t="str">
            <v>Nagaram</v>
          </cell>
          <cell r="C122" t="str">
            <v>Inkolluvaripalem</v>
          </cell>
          <cell r="D122" t="str">
            <v>Nagaram</v>
          </cell>
          <cell r="E122" t="str">
            <v>Local</v>
          </cell>
          <cell r="F122">
            <v>2</v>
          </cell>
          <cell r="G122" t="str">
            <v>Zoolapalem</v>
          </cell>
          <cell r="H122">
            <v>26</v>
          </cell>
          <cell r="I122" t="str">
            <v>Lam</v>
          </cell>
          <cell r="J122">
            <v>67</v>
          </cell>
          <cell r="K122" t="str">
            <v>Kolluru</v>
          </cell>
          <cell r="L122">
            <v>29</v>
          </cell>
          <cell r="M122" t="str">
            <v>Vejandla</v>
          </cell>
          <cell r="N122">
            <v>46</v>
          </cell>
          <cell r="O122" t="str">
            <v>Vejandla</v>
          </cell>
          <cell r="P122">
            <v>46</v>
          </cell>
          <cell r="Q122" t="str">
            <v>Repalle</v>
          </cell>
          <cell r="R122">
            <v>18</v>
          </cell>
          <cell r="S122" t="str">
            <v>I.B patnam</v>
          </cell>
          <cell r="T122">
            <v>85</v>
          </cell>
          <cell r="Y122" t="str">
            <v>Repalle</v>
          </cell>
          <cell r="Z122">
            <v>18</v>
          </cell>
          <cell r="AA122">
            <v>0</v>
          </cell>
        </row>
        <row r="123">
          <cell r="A123">
            <v>119</v>
          </cell>
          <cell r="B123" t="str">
            <v>Bellamvaripalem</v>
          </cell>
          <cell r="C123" t="str">
            <v>Jangamlanka</v>
          </cell>
          <cell r="D123" t="str">
            <v>Nagaram</v>
          </cell>
          <cell r="E123" t="str">
            <v>Local</v>
          </cell>
          <cell r="F123">
            <v>0.5</v>
          </cell>
          <cell r="G123" t="str">
            <v>Zoolapalem</v>
          </cell>
          <cell r="H123">
            <v>31</v>
          </cell>
          <cell r="I123" t="str">
            <v>Lam</v>
          </cell>
          <cell r="J123">
            <v>72</v>
          </cell>
          <cell r="K123" t="str">
            <v>Kolluru</v>
          </cell>
          <cell r="L123">
            <v>37</v>
          </cell>
          <cell r="M123" t="str">
            <v>Vejandla</v>
          </cell>
          <cell r="N123">
            <v>51</v>
          </cell>
          <cell r="O123" t="str">
            <v>Vejandla</v>
          </cell>
          <cell r="P123">
            <v>51</v>
          </cell>
          <cell r="Q123" t="str">
            <v>Repalle</v>
          </cell>
          <cell r="R123">
            <v>13</v>
          </cell>
          <cell r="S123" t="str">
            <v>I.B patnam</v>
          </cell>
          <cell r="T123">
            <v>85</v>
          </cell>
          <cell r="Y123" t="str">
            <v>Repalle</v>
          </cell>
          <cell r="Z123">
            <v>13</v>
          </cell>
          <cell r="AA123">
            <v>0.2</v>
          </cell>
        </row>
        <row r="124">
          <cell r="A124">
            <v>120</v>
          </cell>
          <cell r="B124" t="str">
            <v>Jillepalli</v>
          </cell>
          <cell r="C124" t="str">
            <v>Jillepalli</v>
          </cell>
          <cell r="D124" t="str">
            <v>Nagaram</v>
          </cell>
          <cell r="E124" t="str">
            <v>Local</v>
          </cell>
          <cell r="F124">
            <v>2</v>
          </cell>
          <cell r="G124" t="str">
            <v>Zoolapalem</v>
          </cell>
          <cell r="H124">
            <v>21</v>
          </cell>
          <cell r="I124" t="str">
            <v>Lam</v>
          </cell>
          <cell r="J124">
            <v>67</v>
          </cell>
          <cell r="K124" t="str">
            <v>Kolluru</v>
          </cell>
          <cell r="L124">
            <v>23</v>
          </cell>
          <cell r="M124" t="str">
            <v>Vejandla</v>
          </cell>
          <cell r="N124">
            <v>48</v>
          </cell>
          <cell r="O124" t="str">
            <v>Vejandla</v>
          </cell>
          <cell r="P124">
            <v>48</v>
          </cell>
          <cell r="Q124" t="str">
            <v>Repalle</v>
          </cell>
          <cell r="R124">
            <v>17</v>
          </cell>
          <cell r="S124" t="str">
            <v>I.B patnam</v>
          </cell>
          <cell r="T124">
            <v>85</v>
          </cell>
          <cell r="Y124" t="str">
            <v>Repalle</v>
          </cell>
          <cell r="Z124">
            <v>17</v>
          </cell>
          <cell r="AA124">
            <v>0.2</v>
          </cell>
        </row>
        <row r="125">
          <cell r="A125">
            <v>121</v>
          </cell>
          <cell r="B125" t="str">
            <v>Pedamatlapudi</v>
          </cell>
          <cell r="C125" t="str">
            <v>Kammavaripalem</v>
          </cell>
          <cell r="D125" t="str">
            <v>Nagaram</v>
          </cell>
          <cell r="E125" t="str">
            <v>Local</v>
          </cell>
          <cell r="F125">
            <v>2</v>
          </cell>
          <cell r="G125" t="str">
            <v>Zoolapalem</v>
          </cell>
          <cell r="H125">
            <v>35</v>
          </cell>
          <cell r="I125" t="str">
            <v>Lam</v>
          </cell>
          <cell r="J125">
            <v>64</v>
          </cell>
          <cell r="K125" t="str">
            <v>Kolluru</v>
          </cell>
          <cell r="L125">
            <v>36</v>
          </cell>
          <cell r="M125" t="str">
            <v>Vejandla</v>
          </cell>
          <cell r="N125">
            <v>42</v>
          </cell>
          <cell r="O125" t="str">
            <v>Vejandla</v>
          </cell>
          <cell r="P125">
            <v>42</v>
          </cell>
          <cell r="Q125" t="str">
            <v>Repalle</v>
          </cell>
          <cell r="R125">
            <v>20</v>
          </cell>
          <cell r="S125" t="str">
            <v>I.B patnam</v>
          </cell>
          <cell r="T125">
            <v>85</v>
          </cell>
          <cell r="Y125" t="str">
            <v>Repalle</v>
          </cell>
          <cell r="Z125">
            <v>20</v>
          </cell>
          <cell r="AA125">
            <v>0</v>
          </cell>
        </row>
        <row r="126">
          <cell r="A126">
            <v>122</v>
          </cell>
          <cell r="B126" t="str">
            <v>Addankivaripalem</v>
          </cell>
          <cell r="C126" t="str">
            <v>Kancherlavaripalem</v>
          </cell>
          <cell r="D126" t="str">
            <v>Nagaram</v>
          </cell>
          <cell r="E126" t="str">
            <v>Local</v>
          </cell>
          <cell r="F126">
            <v>2</v>
          </cell>
          <cell r="G126" t="str">
            <v>Zoolapalem</v>
          </cell>
          <cell r="H126">
            <v>24</v>
          </cell>
          <cell r="I126" t="str">
            <v>Lam</v>
          </cell>
          <cell r="J126">
            <v>71</v>
          </cell>
          <cell r="K126" t="str">
            <v>Kolluru</v>
          </cell>
          <cell r="L126">
            <v>28</v>
          </cell>
          <cell r="M126" t="str">
            <v>Vejandla</v>
          </cell>
          <cell r="N126">
            <v>55</v>
          </cell>
          <cell r="O126" t="str">
            <v>Vejandla</v>
          </cell>
          <cell r="P126">
            <v>55</v>
          </cell>
          <cell r="Q126" t="str">
            <v>Repalle</v>
          </cell>
          <cell r="R126">
            <v>18</v>
          </cell>
          <cell r="S126" t="str">
            <v>I.B patnam</v>
          </cell>
          <cell r="T126">
            <v>85</v>
          </cell>
          <cell r="Y126" t="str">
            <v>Repalle</v>
          </cell>
          <cell r="Z126">
            <v>18</v>
          </cell>
          <cell r="AA126">
            <v>0</v>
          </cell>
        </row>
        <row r="127">
          <cell r="A127">
            <v>123</v>
          </cell>
          <cell r="B127" t="str">
            <v>Nagaram</v>
          </cell>
          <cell r="C127" t="str">
            <v>Kapulapalem</v>
          </cell>
          <cell r="D127" t="str">
            <v>Nagaram</v>
          </cell>
          <cell r="E127" t="str">
            <v>Local</v>
          </cell>
          <cell r="F127">
            <v>2</v>
          </cell>
          <cell r="G127" t="str">
            <v>Zoolapalem</v>
          </cell>
          <cell r="H127">
            <v>32</v>
          </cell>
          <cell r="I127" t="str">
            <v>Lam</v>
          </cell>
          <cell r="J127">
            <v>70</v>
          </cell>
          <cell r="K127" t="str">
            <v>Kolluru</v>
          </cell>
          <cell r="L127">
            <v>36</v>
          </cell>
          <cell r="M127" t="str">
            <v>Vejandla</v>
          </cell>
          <cell r="N127">
            <v>50</v>
          </cell>
          <cell r="O127" t="str">
            <v>Vejandla</v>
          </cell>
          <cell r="P127">
            <v>50</v>
          </cell>
          <cell r="Q127" t="str">
            <v>Repalle</v>
          </cell>
          <cell r="R127">
            <v>17</v>
          </cell>
          <cell r="S127" t="str">
            <v>I.B patnam</v>
          </cell>
          <cell r="T127">
            <v>85</v>
          </cell>
          <cell r="Y127" t="str">
            <v>Repalle</v>
          </cell>
          <cell r="Z127">
            <v>17</v>
          </cell>
          <cell r="AA127">
            <v>0.2</v>
          </cell>
        </row>
        <row r="128">
          <cell r="A128">
            <v>124</v>
          </cell>
          <cell r="B128" t="str">
            <v>Karakankivaripalem</v>
          </cell>
          <cell r="C128" t="str">
            <v>Karankivaripalem</v>
          </cell>
          <cell r="D128" t="str">
            <v>Nagaram</v>
          </cell>
          <cell r="E128" t="str">
            <v>Local</v>
          </cell>
          <cell r="F128">
            <v>2</v>
          </cell>
          <cell r="G128" t="str">
            <v>Zoolapalem</v>
          </cell>
          <cell r="H128">
            <v>26</v>
          </cell>
          <cell r="I128" t="str">
            <v>Lam</v>
          </cell>
          <cell r="J128">
            <v>74</v>
          </cell>
          <cell r="K128" t="str">
            <v>Kolluru</v>
          </cell>
          <cell r="L128">
            <v>30</v>
          </cell>
          <cell r="M128" t="str">
            <v>Vejandla</v>
          </cell>
          <cell r="N128">
            <v>55</v>
          </cell>
          <cell r="O128" t="str">
            <v>Vejandla</v>
          </cell>
          <cell r="P128">
            <v>55</v>
          </cell>
          <cell r="Q128" t="str">
            <v>Repalle</v>
          </cell>
          <cell r="R128">
            <v>17</v>
          </cell>
          <cell r="S128" t="str">
            <v>I.B patnam</v>
          </cell>
          <cell r="T128">
            <v>85</v>
          </cell>
          <cell r="Y128" t="str">
            <v>Repalle</v>
          </cell>
          <cell r="Z128">
            <v>17</v>
          </cell>
          <cell r="AA128">
            <v>0.2</v>
          </cell>
        </row>
        <row r="129">
          <cell r="A129">
            <v>125</v>
          </cell>
          <cell r="B129" t="str">
            <v>Kattava</v>
          </cell>
          <cell r="C129" t="str">
            <v>Kattava</v>
          </cell>
          <cell r="D129" t="str">
            <v>Nagaram</v>
          </cell>
          <cell r="E129" t="str">
            <v>Local</v>
          </cell>
          <cell r="F129">
            <v>1</v>
          </cell>
          <cell r="G129" t="str">
            <v>Zoolapalem</v>
          </cell>
          <cell r="H129">
            <v>36</v>
          </cell>
          <cell r="I129" t="str">
            <v>Lam</v>
          </cell>
          <cell r="J129">
            <v>78</v>
          </cell>
          <cell r="K129" t="str">
            <v>Kolluru</v>
          </cell>
          <cell r="L129">
            <v>38</v>
          </cell>
          <cell r="M129" t="str">
            <v>Vejandla</v>
          </cell>
          <cell r="N129">
            <v>58</v>
          </cell>
          <cell r="O129" t="str">
            <v>Vejandla</v>
          </cell>
          <cell r="P129">
            <v>58</v>
          </cell>
          <cell r="Q129" t="str">
            <v>Repalle</v>
          </cell>
          <cell r="R129">
            <v>12</v>
          </cell>
          <cell r="S129" t="str">
            <v>I.B patnam</v>
          </cell>
          <cell r="T129">
            <v>85</v>
          </cell>
          <cell r="Y129" t="str">
            <v>Repalle</v>
          </cell>
          <cell r="Z129">
            <v>12</v>
          </cell>
          <cell r="AA129">
            <v>0.2</v>
          </cell>
        </row>
        <row r="130">
          <cell r="A130">
            <v>126</v>
          </cell>
          <cell r="B130" t="str">
            <v>Chinamatlapudi</v>
          </cell>
          <cell r="C130" t="str">
            <v>Katurivaripalem</v>
          </cell>
          <cell r="D130" t="str">
            <v>Nagaram</v>
          </cell>
          <cell r="E130" t="str">
            <v>Local</v>
          </cell>
          <cell r="F130">
            <v>1</v>
          </cell>
          <cell r="G130" t="str">
            <v>Zoolapalem</v>
          </cell>
          <cell r="H130">
            <v>32</v>
          </cell>
          <cell r="I130" t="str">
            <v>Lam</v>
          </cell>
          <cell r="J130">
            <v>67</v>
          </cell>
          <cell r="K130" t="str">
            <v>Kolluru</v>
          </cell>
          <cell r="L130">
            <v>38</v>
          </cell>
          <cell r="M130" t="str">
            <v>Vejandla</v>
          </cell>
          <cell r="N130">
            <v>44</v>
          </cell>
          <cell r="O130" t="str">
            <v>Vejandla</v>
          </cell>
          <cell r="P130">
            <v>44</v>
          </cell>
          <cell r="Q130" t="str">
            <v>Repalle</v>
          </cell>
          <cell r="R130">
            <v>25</v>
          </cell>
          <cell r="S130" t="str">
            <v>I.B patnam</v>
          </cell>
          <cell r="T130">
            <v>85</v>
          </cell>
          <cell r="Y130" t="str">
            <v>Repalle</v>
          </cell>
          <cell r="Z130">
            <v>25</v>
          </cell>
          <cell r="AA130">
            <v>0</v>
          </cell>
        </row>
        <row r="131">
          <cell r="A131">
            <v>127</v>
          </cell>
          <cell r="B131" t="str">
            <v>Pudiwada</v>
          </cell>
          <cell r="C131" t="str">
            <v>Kesanivaripalem</v>
          </cell>
          <cell r="D131" t="str">
            <v>Nagaram</v>
          </cell>
          <cell r="E131" t="str">
            <v>Local</v>
          </cell>
          <cell r="F131">
            <v>2</v>
          </cell>
          <cell r="G131" t="str">
            <v>Zoolapalem</v>
          </cell>
          <cell r="H131">
            <v>33</v>
          </cell>
          <cell r="I131" t="str">
            <v>Lam</v>
          </cell>
          <cell r="J131">
            <v>66</v>
          </cell>
          <cell r="K131" t="str">
            <v>Kolluru</v>
          </cell>
          <cell r="L131">
            <v>34</v>
          </cell>
          <cell r="M131" t="str">
            <v>Vejandla</v>
          </cell>
          <cell r="N131">
            <v>44</v>
          </cell>
          <cell r="O131" t="str">
            <v>Vejandla</v>
          </cell>
          <cell r="P131">
            <v>44</v>
          </cell>
          <cell r="Q131" t="str">
            <v>Repalle</v>
          </cell>
          <cell r="R131">
            <v>18</v>
          </cell>
          <cell r="S131" t="str">
            <v>I.B patnam</v>
          </cell>
          <cell r="T131">
            <v>85</v>
          </cell>
          <cell r="Y131" t="str">
            <v>Repalle</v>
          </cell>
          <cell r="Z131">
            <v>18</v>
          </cell>
          <cell r="AA131">
            <v>0</v>
          </cell>
        </row>
        <row r="132">
          <cell r="A132">
            <v>128</v>
          </cell>
          <cell r="B132" t="str">
            <v>Kolaganivaripalem</v>
          </cell>
          <cell r="C132" t="str">
            <v>Kolaganivaripalem</v>
          </cell>
          <cell r="D132" t="str">
            <v>Nagaram</v>
          </cell>
          <cell r="E132" t="str">
            <v>Local</v>
          </cell>
          <cell r="F132">
            <v>2</v>
          </cell>
          <cell r="G132" t="str">
            <v>Zoolapalem</v>
          </cell>
          <cell r="H132">
            <v>24</v>
          </cell>
          <cell r="I132" t="str">
            <v>Lam</v>
          </cell>
          <cell r="J132">
            <v>70</v>
          </cell>
          <cell r="K132" t="str">
            <v>Kolluru</v>
          </cell>
          <cell r="L132">
            <v>26</v>
          </cell>
          <cell r="M132" t="str">
            <v>Vejandla</v>
          </cell>
          <cell r="N132">
            <v>52</v>
          </cell>
          <cell r="O132" t="str">
            <v>Vejandla</v>
          </cell>
          <cell r="P132">
            <v>52</v>
          </cell>
          <cell r="Q132" t="str">
            <v>Repalle</v>
          </cell>
          <cell r="R132">
            <v>13</v>
          </cell>
          <cell r="S132" t="str">
            <v>I.B patnam</v>
          </cell>
          <cell r="T132">
            <v>85</v>
          </cell>
          <cell r="Y132" t="str">
            <v>Repalle</v>
          </cell>
          <cell r="Z132">
            <v>13</v>
          </cell>
          <cell r="AA132">
            <v>0.2</v>
          </cell>
        </row>
        <row r="133">
          <cell r="A133">
            <v>129</v>
          </cell>
          <cell r="B133" t="str">
            <v>Addankivaripalem</v>
          </cell>
          <cell r="C133" t="str">
            <v>Kondaveetivaripalem</v>
          </cell>
          <cell r="D133" t="str">
            <v>Nagaram</v>
          </cell>
          <cell r="E133" t="str">
            <v>Local</v>
          </cell>
          <cell r="F133">
            <v>2</v>
          </cell>
          <cell r="G133" t="str">
            <v>Zoolapalem</v>
          </cell>
          <cell r="H133">
            <v>23</v>
          </cell>
          <cell r="I133" t="str">
            <v>Lam</v>
          </cell>
          <cell r="J133">
            <v>70</v>
          </cell>
          <cell r="K133" t="str">
            <v>Kolluru</v>
          </cell>
          <cell r="L133">
            <v>27</v>
          </cell>
          <cell r="M133" t="str">
            <v>Vejandla</v>
          </cell>
          <cell r="N133">
            <v>54</v>
          </cell>
          <cell r="O133" t="str">
            <v>Vejandla</v>
          </cell>
          <cell r="P133">
            <v>54</v>
          </cell>
          <cell r="Q133" t="str">
            <v>Repalle</v>
          </cell>
          <cell r="R133">
            <v>17</v>
          </cell>
          <cell r="S133" t="str">
            <v>I.B patnam</v>
          </cell>
          <cell r="T133">
            <v>85</v>
          </cell>
          <cell r="Y133" t="str">
            <v>Repalle</v>
          </cell>
          <cell r="Z133">
            <v>17</v>
          </cell>
          <cell r="AA133">
            <v>0.2</v>
          </cell>
        </row>
        <row r="134">
          <cell r="A134">
            <v>130</v>
          </cell>
          <cell r="B134" t="str">
            <v>Edupalli</v>
          </cell>
          <cell r="C134" t="str">
            <v>Kothamalapalli</v>
          </cell>
          <cell r="D134" t="str">
            <v>Nagaram</v>
          </cell>
          <cell r="E134" t="str">
            <v>Local</v>
          </cell>
          <cell r="F134">
            <v>2</v>
          </cell>
          <cell r="G134" t="str">
            <v>Zoolapalem</v>
          </cell>
          <cell r="H134">
            <v>31</v>
          </cell>
          <cell r="I134" t="str">
            <v>Lam</v>
          </cell>
          <cell r="J134">
            <v>71</v>
          </cell>
          <cell r="K134" t="str">
            <v>Kolluru</v>
          </cell>
          <cell r="L134">
            <v>40</v>
          </cell>
          <cell r="M134" t="str">
            <v>Vejandla</v>
          </cell>
          <cell r="N134">
            <v>51</v>
          </cell>
          <cell r="O134" t="str">
            <v>Vejandla</v>
          </cell>
          <cell r="P134">
            <v>51</v>
          </cell>
          <cell r="Q134" t="str">
            <v>Repalle</v>
          </cell>
          <cell r="R134">
            <v>18</v>
          </cell>
          <cell r="S134" t="str">
            <v>I.B patnam</v>
          </cell>
          <cell r="T134">
            <v>85</v>
          </cell>
          <cell r="Y134" t="str">
            <v>Repalle</v>
          </cell>
          <cell r="Z134">
            <v>18</v>
          </cell>
          <cell r="AA134">
            <v>0</v>
          </cell>
        </row>
        <row r="135">
          <cell r="A135">
            <v>131</v>
          </cell>
          <cell r="B135" t="str">
            <v>Siripudi</v>
          </cell>
          <cell r="C135" t="str">
            <v>Kotta Siripudi</v>
          </cell>
          <cell r="D135" t="str">
            <v>Nagaram</v>
          </cell>
          <cell r="E135" t="str">
            <v>Local</v>
          </cell>
          <cell r="F135">
            <v>1</v>
          </cell>
          <cell r="G135" t="str">
            <v>Zoolapalem</v>
          </cell>
          <cell r="H135">
            <v>29</v>
          </cell>
          <cell r="I135" t="str">
            <v>Lam</v>
          </cell>
          <cell r="J135">
            <v>60</v>
          </cell>
          <cell r="K135" t="str">
            <v>Kolluru</v>
          </cell>
          <cell r="L135">
            <v>35</v>
          </cell>
          <cell r="M135" t="str">
            <v>Vejandla</v>
          </cell>
          <cell r="N135">
            <v>44</v>
          </cell>
          <cell r="O135" t="str">
            <v>Vejandla</v>
          </cell>
          <cell r="P135">
            <v>44</v>
          </cell>
          <cell r="Q135" t="str">
            <v>Repalle</v>
          </cell>
          <cell r="R135">
            <v>22</v>
          </cell>
          <cell r="S135" t="str">
            <v>I.B patnam</v>
          </cell>
          <cell r="T135">
            <v>85</v>
          </cell>
          <cell r="Y135" t="str">
            <v>Repalle</v>
          </cell>
          <cell r="Z135">
            <v>22</v>
          </cell>
          <cell r="AA135">
            <v>0</v>
          </cell>
        </row>
        <row r="136">
          <cell r="A136">
            <v>132</v>
          </cell>
          <cell r="B136" t="str">
            <v>Kolaganivaripalem</v>
          </cell>
          <cell r="C136" t="str">
            <v>Kurravaripalem</v>
          </cell>
          <cell r="D136" t="str">
            <v>Nagaram</v>
          </cell>
          <cell r="E136" t="str">
            <v>Local</v>
          </cell>
          <cell r="F136">
            <v>2</v>
          </cell>
          <cell r="G136" t="str">
            <v>Zoolapalem</v>
          </cell>
          <cell r="H136">
            <v>24</v>
          </cell>
          <cell r="I136" t="str">
            <v>Lam</v>
          </cell>
          <cell r="J136">
            <v>70</v>
          </cell>
          <cell r="K136" t="str">
            <v>Kolluru</v>
          </cell>
          <cell r="L136">
            <v>26</v>
          </cell>
          <cell r="M136" t="str">
            <v>Vejandla</v>
          </cell>
          <cell r="N136">
            <v>52</v>
          </cell>
          <cell r="O136" t="str">
            <v>Vejandla</v>
          </cell>
          <cell r="P136">
            <v>52</v>
          </cell>
          <cell r="Q136" t="str">
            <v>Repalle</v>
          </cell>
          <cell r="R136">
            <v>13</v>
          </cell>
          <cell r="S136" t="str">
            <v>I.B patnam</v>
          </cell>
          <cell r="T136">
            <v>85</v>
          </cell>
          <cell r="Y136" t="str">
            <v>Repalle</v>
          </cell>
          <cell r="Z136">
            <v>13</v>
          </cell>
          <cell r="AA136">
            <v>0.2</v>
          </cell>
        </row>
        <row r="137">
          <cell r="A137">
            <v>133</v>
          </cell>
          <cell r="B137" t="str">
            <v>Pedapalli</v>
          </cell>
          <cell r="C137" t="str">
            <v>Lankamalapalli</v>
          </cell>
          <cell r="D137" t="str">
            <v>Nagaram</v>
          </cell>
          <cell r="E137" t="str">
            <v>Local</v>
          </cell>
          <cell r="F137">
            <v>2</v>
          </cell>
          <cell r="G137" t="str">
            <v>Zoolapalem</v>
          </cell>
          <cell r="H137">
            <v>34</v>
          </cell>
          <cell r="I137" t="str">
            <v>Lam</v>
          </cell>
          <cell r="J137">
            <v>77</v>
          </cell>
          <cell r="K137" t="str">
            <v>Kolluru</v>
          </cell>
          <cell r="L137">
            <v>36</v>
          </cell>
          <cell r="M137" t="str">
            <v>Vejandla</v>
          </cell>
          <cell r="N137">
            <v>49</v>
          </cell>
          <cell r="O137" t="str">
            <v>Vejandla</v>
          </cell>
          <cell r="P137">
            <v>49</v>
          </cell>
          <cell r="Q137" t="str">
            <v>Repalle</v>
          </cell>
          <cell r="R137">
            <v>23</v>
          </cell>
          <cell r="S137" t="str">
            <v>I.B patnam</v>
          </cell>
          <cell r="T137">
            <v>85</v>
          </cell>
          <cell r="Y137" t="str">
            <v>Repalle</v>
          </cell>
          <cell r="Z137">
            <v>23</v>
          </cell>
          <cell r="AA137">
            <v>0</v>
          </cell>
        </row>
        <row r="138">
          <cell r="A138">
            <v>134</v>
          </cell>
          <cell r="B138" t="str">
            <v>Kolaganivaripalem</v>
          </cell>
          <cell r="C138" t="str">
            <v>Lukkavaripalem of K V Palem</v>
          </cell>
          <cell r="D138" t="str">
            <v>Nagaram</v>
          </cell>
          <cell r="E138" t="str">
            <v>Local</v>
          </cell>
          <cell r="F138">
            <v>2</v>
          </cell>
          <cell r="G138" t="str">
            <v>Zoolapalem</v>
          </cell>
          <cell r="H138">
            <v>24</v>
          </cell>
          <cell r="I138" t="str">
            <v>Lam</v>
          </cell>
          <cell r="J138">
            <v>70</v>
          </cell>
          <cell r="K138" t="str">
            <v>Kolluru</v>
          </cell>
          <cell r="L138">
            <v>26</v>
          </cell>
          <cell r="M138" t="str">
            <v>Vejandla</v>
          </cell>
          <cell r="N138">
            <v>52</v>
          </cell>
          <cell r="O138" t="str">
            <v>Vejandla</v>
          </cell>
          <cell r="P138">
            <v>52</v>
          </cell>
          <cell r="Q138" t="str">
            <v>Repalle</v>
          </cell>
          <cell r="R138">
            <v>13</v>
          </cell>
          <cell r="S138" t="str">
            <v>I.B patnam</v>
          </cell>
          <cell r="T138">
            <v>85</v>
          </cell>
          <cell r="Y138" t="str">
            <v>Repalle</v>
          </cell>
          <cell r="Z138">
            <v>13</v>
          </cell>
          <cell r="AA138">
            <v>0.2</v>
          </cell>
        </row>
        <row r="139">
          <cell r="A139">
            <v>135</v>
          </cell>
          <cell r="B139" t="str">
            <v>Pedamatlapudi</v>
          </cell>
          <cell r="C139" t="str">
            <v>Lukkavaripalem of P M Pudi</v>
          </cell>
          <cell r="D139" t="str">
            <v>Nagaram</v>
          </cell>
          <cell r="E139" t="str">
            <v>Local</v>
          </cell>
          <cell r="F139">
            <v>2</v>
          </cell>
          <cell r="G139" t="str">
            <v>Zoolapalem</v>
          </cell>
          <cell r="H139">
            <v>35</v>
          </cell>
          <cell r="I139" t="str">
            <v>Lam</v>
          </cell>
          <cell r="J139">
            <v>65</v>
          </cell>
          <cell r="K139" t="str">
            <v>Kolluru</v>
          </cell>
          <cell r="L139">
            <v>38</v>
          </cell>
          <cell r="M139" t="str">
            <v>Vejandla</v>
          </cell>
          <cell r="N139">
            <v>48</v>
          </cell>
          <cell r="O139" t="str">
            <v>Vejandla</v>
          </cell>
          <cell r="P139">
            <v>48</v>
          </cell>
          <cell r="Q139" t="str">
            <v>Repalle</v>
          </cell>
          <cell r="R139">
            <v>20</v>
          </cell>
          <cell r="S139" t="str">
            <v>I.B patnam</v>
          </cell>
          <cell r="T139">
            <v>85</v>
          </cell>
          <cell r="Y139" t="str">
            <v>Repalle</v>
          </cell>
          <cell r="Z139">
            <v>20</v>
          </cell>
          <cell r="AA139">
            <v>0</v>
          </cell>
        </row>
        <row r="140">
          <cell r="A140">
            <v>136</v>
          </cell>
          <cell r="B140" t="str">
            <v>Pudiwada</v>
          </cell>
          <cell r="C140" t="str">
            <v>Madhypalem</v>
          </cell>
          <cell r="D140" t="str">
            <v>Nagaram</v>
          </cell>
          <cell r="E140" t="str">
            <v>Local</v>
          </cell>
          <cell r="F140">
            <v>2</v>
          </cell>
          <cell r="G140" t="str">
            <v>Zoolapalem</v>
          </cell>
          <cell r="H140">
            <v>33</v>
          </cell>
          <cell r="I140" t="str">
            <v>Lam</v>
          </cell>
          <cell r="J140">
            <v>66</v>
          </cell>
          <cell r="K140" t="str">
            <v>Kolluru</v>
          </cell>
          <cell r="L140">
            <v>34</v>
          </cell>
          <cell r="M140" t="str">
            <v>Vejandla</v>
          </cell>
          <cell r="N140">
            <v>44</v>
          </cell>
          <cell r="O140" t="str">
            <v>Vejandla</v>
          </cell>
          <cell r="P140">
            <v>44</v>
          </cell>
          <cell r="Q140" t="str">
            <v>Repalle</v>
          </cell>
          <cell r="R140">
            <v>18</v>
          </cell>
          <cell r="S140" t="str">
            <v>I.B patnam</v>
          </cell>
          <cell r="T140">
            <v>85</v>
          </cell>
          <cell r="Y140" t="str">
            <v>Repalle</v>
          </cell>
          <cell r="Z140">
            <v>18</v>
          </cell>
          <cell r="AA140">
            <v>0</v>
          </cell>
        </row>
        <row r="141">
          <cell r="A141">
            <v>137</v>
          </cell>
          <cell r="B141" t="str">
            <v>Pamidimarru</v>
          </cell>
          <cell r="C141" t="str">
            <v>Madigapali pamidimarru</v>
          </cell>
          <cell r="D141" t="str">
            <v>Nagaram</v>
          </cell>
          <cell r="E141" t="str">
            <v>Local</v>
          </cell>
          <cell r="F141">
            <v>3</v>
          </cell>
          <cell r="G141" t="str">
            <v>Zoolapalem</v>
          </cell>
          <cell r="H141">
            <v>27</v>
          </cell>
          <cell r="I141" t="str">
            <v>Lam</v>
          </cell>
          <cell r="J141">
            <v>74</v>
          </cell>
          <cell r="K141" t="str">
            <v>Kolluru</v>
          </cell>
          <cell r="L141">
            <v>30</v>
          </cell>
          <cell r="M141" t="str">
            <v>Vejandla</v>
          </cell>
          <cell r="N141">
            <v>54</v>
          </cell>
          <cell r="O141" t="str">
            <v>Vejandla</v>
          </cell>
          <cell r="P141">
            <v>54</v>
          </cell>
          <cell r="Q141" t="str">
            <v>Repalle</v>
          </cell>
          <cell r="R141">
            <v>10</v>
          </cell>
          <cell r="S141" t="str">
            <v>I.B patnam</v>
          </cell>
          <cell r="T141">
            <v>85</v>
          </cell>
          <cell r="Y141" t="str">
            <v>Repalle</v>
          </cell>
          <cell r="Z141">
            <v>10</v>
          </cell>
          <cell r="AA141">
            <v>0.2</v>
          </cell>
        </row>
        <row r="142">
          <cell r="A142">
            <v>138</v>
          </cell>
          <cell r="B142" t="str">
            <v>Siripudi</v>
          </cell>
          <cell r="C142" t="str">
            <v>Madigapalli siripudi</v>
          </cell>
          <cell r="D142" t="str">
            <v>Nagaram</v>
          </cell>
          <cell r="E142" t="str">
            <v>Local</v>
          </cell>
          <cell r="F142">
            <v>1</v>
          </cell>
          <cell r="G142" t="str">
            <v>Zoolapalem</v>
          </cell>
          <cell r="H142">
            <v>29</v>
          </cell>
          <cell r="I142" t="str">
            <v>Lam</v>
          </cell>
          <cell r="J142">
            <v>60</v>
          </cell>
          <cell r="K142" t="str">
            <v>Kolluru</v>
          </cell>
          <cell r="L142">
            <v>35</v>
          </cell>
          <cell r="M142" t="str">
            <v>Vejandla</v>
          </cell>
          <cell r="N142">
            <v>44</v>
          </cell>
          <cell r="O142" t="str">
            <v>Vejandla</v>
          </cell>
          <cell r="P142">
            <v>44</v>
          </cell>
          <cell r="Q142" t="str">
            <v>Repalle</v>
          </cell>
          <cell r="R142">
            <v>22</v>
          </cell>
          <cell r="S142" t="str">
            <v>I.B patnam</v>
          </cell>
          <cell r="T142">
            <v>85</v>
          </cell>
          <cell r="Y142" t="str">
            <v>Repalle</v>
          </cell>
          <cell r="Z142">
            <v>22</v>
          </cell>
          <cell r="AA142">
            <v>0</v>
          </cell>
        </row>
        <row r="143">
          <cell r="A143">
            <v>139</v>
          </cell>
          <cell r="B143" t="str">
            <v>Pamidimarru</v>
          </cell>
          <cell r="C143" t="str">
            <v>Malapalli pamidimarru</v>
          </cell>
          <cell r="D143" t="str">
            <v>Nagaram</v>
          </cell>
          <cell r="E143" t="str">
            <v>Local</v>
          </cell>
          <cell r="F143">
            <v>3</v>
          </cell>
          <cell r="G143" t="str">
            <v>Zoolapalem</v>
          </cell>
          <cell r="H143">
            <v>27</v>
          </cell>
          <cell r="I143" t="str">
            <v>Lam</v>
          </cell>
          <cell r="J143">
            <v>74</v>
          </cell>
          <cell r="K143" t="str">
            <v>Kolluru</v>
          </cell>
          <cell r="L143">
            <v>30</v>
          </cell>
          <cell r="M143" t="str">
            <v>Vejandla</v>
          </cell>
          <cell r="N143">
            <v>54</v>
          </cell>
          <cell r="O143" t="str">
            <v>Vejandla</v>
          </cell>
          <cell r="P143">
            <v>54</v>
          </cell>
          <cell r="Q143" t="str">
            <v>Repalle</v>
          </cell>
          <cell r="R143">
            <v>10</v>
          </cell>
          <cell r="S143" t="str">
            <v>I.B patnam</v>
          </cell>
          <cell r="T143">
            <v>85</v>
          </cell>
          <cell r="Y143" t="str">
            <v>Repalle</v>
          </cell>
          <cell r="Z143">
            <v>10</v>
          </cell>
          <cell r="AA143">
            <v>0.2</v>
          </cell>
        </row>
        <row r="144">
          <cell r="A144">
            <v>140</v>
          </cell>
          <cell r="B144" t="str">
            <v>Siripudi</v>
          </cell>
          <cell r="C144" t="str">
            <v>Malapalli Siripudi</v>
          </cell>
          <cell r="D144" t="str">
            <v>Nagaram</v>
          </cell>
          <cell r="E144" t="str">
            <v>Local</v>
          </cell>
          <cell r="F144">
            <v>1</v>
          </cell>
          <cell r="G144" t="str">
            <v>Zoolapalem</v>
          </cell>
          <cell r="H144">
            <v>29</v>
          </cell>
          <cell r="I144" t="str">
            <v>Lam</v>
          </cell>
          <cell r="J144">
            <v>60</v>
          </cell>
          <cell r="K144" t="str">
            <v>Kolluru</v>
          </cell>
          <cell r="L144">
            <v>35</v>
          </cell>
          <cell r="M144" t="str">
            <v>Vejandla</v>
          </cell>
          <cell r="N144">
            <v>44</v>
          </cell>
          <cell r="O144" t="str">
            <v>Vejandla</v>
          </cell>
          <cell r="P144">
            <v>44</v>
          </cell>
          <cell r="Q144" t="str">
            <v>Repalle</v>
          </cell>
          <cell r="R144">
            <v>22</v>
          </cell>
          <cell r="S144" t="str">
            <v>I.B patnam</v>
          </cell>
          <cell r="T144">
            <v>85</v>
          </cell>
          <cell r="Y144" t="str">
            <v>Repalle</v>
          </cell>
          <cell r="Z144">
            <v>22</v>
          </cell>
          <cell r="AA144">
            <v>0</v>
          </cell>
        </row>
        <row r="145">
          <cell r="A145">
            <v>141</v>
          </cell>
          <cell r="B145" t="str">
            <v>Siripudi</v>
          </cell>
          <cell r="C145" t="str">
            <v>Mamillapalli</v>
          </cell>
          <cell r="D145" t="str">
            <v>Nagaram</v>
          </cell>
          <cell r="E145" t="str">
            <v>Local</v>
          </cell>
          <cell r="F145">
            <v>1</v>
          </cell>
          <cell r="G145" t="str">
            <v>Zoolapalem</v>
          </cell>
          <cell r="H145">
            <v>30</v>
          </cell>
          <cell r="I145" t="str">
            <v>Lam</v>
          </cell>
          <cell r="J145">
            <v>59</v>
          </cell>
          <cell r="K145" t="str">
            <v>Kolluru</v>
          </cell>
          <cell r="L145">
            <v>36</v>
          </cell>
          <cell r="M145" t="str">
            <v>Vejandla</v>
          </cell>
          <cell r="N145">
            <v>43</v>
          </cell>
          <cell r="O145" t="str">
            <v>Vejandla</v>
          </cell>
          <cell r="P145">
            <v>43</v>
          </cell>
          <cell r="Q145" t="str">
            <v>Repalle</v>
          </cell>
          <cell r="R145">
            <v>23</v>
          </cell>
          <cell r="S145" t="str">
            <v>I.B patnam</v>
          </cell>
          <cell r="T145">
            <v>85</v>
          </cell>
          <cell r="Y145" t="str">
            <v>Repalle</v>
          </cell>
          <cell r="Z145">
            <v>23</v>
          </cell>
          <cell r="AA145">
            <v>0</v>
          </cell>
        </row>
        <row r="146">
          <cell r="A146">
            <v>142</v>
          </cell>
          <cell r="B146" t="str">
            <v>Chinamatlapudi</v>
          </cell>
          <cell r="C146" t="str">
            <v>Mande malapalli H/O Chinamatlapudi</v>
          </cell>
          <cell r="D146" t="str">
            <v>Nagaram</v>
          </cell>
          <cell r="E146" t="str">
            <v>Local</v>
          </cell>
          <cell r="F146">
            <v>1</v>
          </cell>
          <cell r="G146" t="str">
            <v>Zoolapalem</v>
          </cell>
          <cell r="H146">
            <v>32</v>
          </cell>
          <cell r="I146" t="str">
            <v>Lam</v>
          </cell>
          <cell r="J146">
            <v>67</v>
          </cell>
          <cell r="K146" t="str">
            <v>Kolluru</v>
          </cell>
          <cell r="L146">
            <v>38</v>
          </cell>
          <cell r="M146" t="str">
            <v>Vejandla</v>
          </cell>
          <cell r="N146">
            <v>44</v>
          </cell>
          <cell r="O146" t="str">
            <v>Vejandla</v>
          </cell>
          <cell r="P146">
            <v>44</v>
          </cell>
          <cell r="Q146" t="str">
            <v>Repalle</v>
          </cell>
          <cell r="R146">
            <v>25</v>
          </cell>
          <cell r="S146" t="str">
            <v>I.B patnam</v>
          </cell>
          <cell r="T146">
            <v>85</v>
          </cell>
          <cell r="Y146" t="str">
            <v>Repalle</v>
          </cell>
          <cell r="Z146">
            <v>25</v>
          </cell>
          <cell r="AA146">
            <v>0</v>
          </cell>
        </row>
        <row r="147">
          <cell r="A147">
            <v>143</v>
          </cell>
          <cell r="B147" t="str">
            <v>Bellamvaripalem</v>
          </cell>
          <cell r="C147" t="str">
            <v>Manipuram</v>
          </cell>
          <cell r="D147" t="str">
            <v>Nagaram</v>
          </cell>
          <cell r="E147" t="str">
            <v>Local</v>
          </cell>
          <cell r="F147">
            <v>2</v>
          </cell>
          <cell r="G147" t="str">
            <v>Zoolapalem</v>
          </cell>
          <cell r="H147">
            <v>32</v>
          </cell>
          <cell r="I147" t="str">
            <v>Lam</v>
          </cell>
          <cell r="J147">
            <v>69</v>
          </cell>
          <cell r="K147" t="str">
            <v>Kolluru</v>
          </cell>
          <cell r="L147">
            <v>38</v>
          </cell>
          <cell r="M147" t="str">
            <v>Vejandla</v>
          </cell>
          <cell r="N147">
            <v>48</v>
          </cell>
          <cell r="O147" t="str">
            <v>Vejandla</v>
          </cell>
          <cell r="P147">
            <v>48</v>
          </cell>
          <cell r="Q147" t="str">
            <v>Repalle</v>
          </cell>
          <cell r="R147">
            <v>14</v>
          </cell>
          <cell r="S147" t="str">
            <v>I.B patnam</v>
          </cell>
          <cell r="T147">
            <v>85</v>
          </cell>
          <cell r="Y147" t="str">
            <v>Repalle</v>
          </cell>
          <cell r="Z147">
            <v>14</v>
          </cell>
          <cell r="AA147">
            <v>0.2</v>
          </cell>
        </row>
        <row r="148">
          <cell r="A148">
            <v>144</v>
          </cell>
          <cell r="B148" t="str">
            <v>Nagaram</v>
          </cell>
          <cell r="C148" t="str">
            <v>Mannemvaripalem  of Nagaram</v>
          </cell>
          <cell r="D148" t="str">
            <v>Nagaram</v>
          </cell>
          <cell r="E148" t="str">
            <v>Local</v>
          </cell>
          <cell r="F148">
            <v>2</v>
          </cell>
          <cell r="G148" t="str">
            <v>Zoolapalem</v>
          </cell>
          <cell r="H148">
            <v>32</v>
          </cell>
          <cell r="I148" t="str">
            <v>Lam</v>
          </cell>
          <cell r="J148">
            <v>70</v>
          </cell>
          <cell r="K148" t="str">
            <v>Kolluru</v>
          </cell>
          <cell r="L148">
            <v>36</v>
          </cell>
          <cell r="M148" t="str">
            <v>Vejandla</v>
          </cell>
          <cell r="N148">
            <v>50</v>
          </cell>
          <cell r="O148" t="str">
            <v>Vejandla</v>
          </cell>
          <cell r="P148">
            <v>50</v>
          </cell>
          <cell r="Q148" t="str">
            <v>Repalle</v>
          </cell>
          <cell r="R148">
            <v>17</v>
          </cell>
          <cell r="S148" t="str">
            <v>I.B patnam</v>
          </cell>
          <cell r="T148">
            <v>85</v>
          </cell>
          <cell r="Y148" t="str">
            <v>Repalle</v>
          </cell>
          <cell r="Z148">
            <v>17</v>
          </cell>
          <cell r="AA148">
            <v>0.2</v>
          </cell>
        </row>
        <row r="149">
          <cell r="A149">
            <v>145</v>
          </cell>
          <cell r="B149" t="str">
            <v>Mantripalem</v>
          </cell>
          <cell r="C149" t="str">
            <v>Mantripalem</v>
          </cell>
          <cell r="D149" t="str">
            <v>Nagaram</v>
          </cell>
          <cell r="E149" t="str">
            <v>Local</v>
          </cell>
          <cell r="F149">
            <v>3</v>
          </cell>
          <cell r="G149" t="str">
            <v>Zoolapalem</v>
          </cell>
          <cell r="H149">
            <v>32</v>
          </cell>
          <cell r="I149" t="str">
            <v>Lam</v>
          </cell>
          <cell r="J149">
            <v>77</v>
          </cell>
          <cell r="K149" t="str">
            <v>Kolluru</v>
          </cell>
          <cell r="L149">
            <v>36</v>
          </cell>
          <cell r="M149" t="str">
            <v>Vejandla</v>
          </cell>
          <cell r="N149">
            <v>58</v>
          </cell>
          <cell r="O149" t="str">
            <v>Vejandla</v>
          </cell>
          <cell r="P149">
            <v>58</v>
          </cell>
          <cell r="Q149" t="str">
            <v>Repalle</v>
          </cell>
          <cell r="R149">
            <v>10</v>
          </cell>
          <cell r="S149" t="str">
            <v>I.B patnam</v>
          </cell>
          <cell r="T149">
            <v>85</v>
          </cell>
          <cell r="Y149" t="str">
            <v>Repalle</v>
          </cell>
          <cell r="Z149">
            <v>10</v>
          </cell>
          <cell r="AA149">
            <v>0.2</v>
          </cell>
        </row>
        <row r="150">
          <cell r="A150">
            <v>146</v>
          </cell>
          <cell r="B150" t="str">
            <v>Karakankivaripalem</v>
          </cell>
          <cell r="C150" t="str">
            <v>Manyamvaripalem of Dhulipudi south</v>
          </cell>
          <cell r="D150" t="str">
            <v>Nagaram</v>
          </cell>
          <cell r="E150" t="str">
            <v>Local</v>
          </cell>
          <cell r="F150">
            <v>3</v>
          </cell>
          <cell r="G150" t="str">
            <v>Zoolapalem</v>
          </cell>
          <cell r="H150">
            <v>22</v>
          </cell>
          <cell r="I150" t="str">
            <v>Lam</v>
          </cell>
          <cell r="J150">
            <v>70</v>
          </cell>
          <cell r="K150" t="str">
            <v>Kolluru</v>
          </cell>
          <cell r="L150">
            <v>26</v>
          </cell>
          <cell r="M150" t="str">
            <v>Vejandla</v>
          </cell>
          <cell r="N150">
            <v>51</v>
          </cell>
          <cell r="O150" t="str">
            <v>Vejandla</v>
          </cell>
          <cell r="P150">
            <v>51</v>
          </cell>
          <cell r="Q150" t="str">
            <v>Repalle</v>
          </cell>
          <cell r="R150">
            <v>13</v>
          </cell>
          <cell r="S150" t="str">
            <v>I.B patnam</v>
          </cell>
          <cell r="T150">
            <v>85</v>
          </cell>
          <cell r="Y150" t="str">
            <v>Repalle</v>
          </cell>
          <cell r="Z150">
            <v>13</v>
          </cell>
          <cell r="AA150">
            <v>0.2</v>
          </cell>
        </row>
        <row r="151">
          <cell r="A151">
            <v>147</v>
          </cell>
          <cell r="B151" t="str">
            <v>Edupalli</v>
          </cell>
          <cell r="C151" t="str">
            <v>Meesalavaripalem</v>
          </cell>
          <cell r="D151" t="str">
            <v>Nagaram</v>
          </cell>
          <cell r="E151" t="str">
            <v>Local</v>
          </cell>
          <cell r="F151">
            <v>2</v>
          </cell>
          <cell r="G151" t="str">
            <v>Zoolapalem</v>
          </cell>
          <cell r="H151">
            <v>35</v>
          </cell>
          <cell r="I151" t="str">
            <v>Lam</v>
          </cell>
          <cell r="J151">
            <v>73</v>
          </cell>
          <cell r="K151" t="str">
            <v>Kolluru</v>
          </cell>
          <cell r="L151">
            <v>43</v>
          </cell>
          <cell r="M151" t="str">
            <v>Vejandla</v>
          </cell>
          <cell r="N151">
            <v>53</v>
          </cell>
          <cell r="O151" t="str">
            <v>Vejandla</v>
          </cell>
          <cell r="P151">
            <v>53</v>
          </cell>
          <cell r="Q151" t="str">
            <v>Repalle</v>
          </cell>
          <cell r="R151">
            <v>20</v>
          </cell>
          <cell r="S151" t="str">
            <v>I.B patnam</v>
          </cell>
          <cell r="T151">
            <v>85</v>
          </cell>
          <cell r="Y151" t="str">
            <v>Repalle</v>
          </cell>
          <cell r="Z151">
            <v>20</v>
          </cell>
          <cell r="AA151">
            <v>0</v>
          </cell>
        </row>
        <row r="152">
          <cell r="A152">
            <v>148</v>
          </cell>
          <cell r="B152" t="str">
            <v>Chinamatlapudi</v>
          </cell>
          <cell r="C152" t="str">
            <v>Mohammadalipalem</v>
          </cell>
          <cell r="D152" t="str">
            <v>Nagaram</v>
          </cell>
          <cell r="E152" t="str">
            <v>Local</v>
          </cell>
          <cell r="F152">
            <v>2</v>
          </cell>
          <cell r="G152" t="str">
            <v>Zoolapalem</v>
          </cell>
          <cell r="H152">
            <v>34</v>
          </cell>
          <cell r="I152" t="str">
            <v>Lam</v>
          </cell>
          <cell r="J152">
            <v>69</v>
          </cell>
          <cell r="K152" t="str">
            <v>Kolluru</v>
          </cell>
          <cell r="L152">
            <v>40</v>
          </cell>
          <cell r="M152" t="str">
            <v>Vejandla</v>
          </cell>
          <cell r="N152">
            <v>46</v>
          </cell>
          <cell r="O152" t="str">
            <v>Vejandla</v>
          </cell>
          <cell r="P152">
            <v>46</v>
          </cell>
          <cell r="Q152" t="str">
            <v>Repalle</v>
          </cell>
          <cell r="R152">
            <v>27</v>
          </cell>
          <cell r="S152" t="str">
            <v>I.B patnam</v>
          </cell>
          <cell r="T152">
            <v>85</v>
          </cell>
          <cell r="Y152" t="str">
            <v>Repalle</v>
          </cell>
          <cell r="Z152">
            <v>27</v>
          </cell>
          <cell r="AA152">
            <v>0</v>
          </cell>
        </row>
        <row r="153">
          <cell r="A153">
            <v>149</v>
          </cell>
          <cell r="B153" t="str">
            <v>Chinamatlapudi</v>
          </cell>
          <cell r="C153" t="str">
            <v>Mrutynjayapalem</v>
          </cell>
          <cell r="D153" t="str">
            <v>Nagaram</v>
          </cell>
          <cell r="E153" t="str">
            <v>Local</v>
          </cell>
          <cell r="F153">
            <v>1</v>
          </cell>
          <cell r="G153" t="str">
            <v>Zoolapalem</v>
          </cell>
          <cell r="H153">
            <v>32</v>
          </cell>
          <cell r="I153" t="str">
            <v>Lam</v>
          </cell>
          <cell r="J153">
            <v>67</v>
          </cell>
          <cell r="K153" t="str">
            <v>Kolluru</v>
          </cell>
          <cell r="L153">
            <v>38</v>
          </cell>
          <cell r="M153" t="str">
            <v>Vejandla</v>
          </cell>
          <cell r="N153">
            <v>44</v>
          </cell>
          <cell r="O153" t="str">
            <v>Vejandla</v>
          </cell>
          <cell r="P153">
            <v>44</v>
          </cell>
          <cell r="Q153" t="str">
            <v>Repalle</v>
          </cell>
          <cell r="R153">
            <v>25</v>
          </cell>
          <cell r="S153" t="str">
            <v>I.B patnam</v>
          </cell>
          <cell r="T153">
            <v>85</v>
          </cell>
          <cell r="Y153" t="str">
            <v>Repalle</v>
          </cell>
          <cell r="Z153">
            <v>25</v>
          </cell>
          <cell r="AA153">
            <v>0</v>
          </cell>
        </row>
        <row r="154">
          <cell r="A154">
            <v>150</v>
          </cell>
          <cell r="B154" t="str">
            <v>Karakankivaripalem</v>
          </cell>
          <cell r="C154" t="str">
            <v>Mudirajuvaripalem</v>
          </cell>
          <cell r="D154" t="str">
            <v>Nagaram</v>
          </cell>
          <cell r="E154" t="str">
            <v>Local</v>
          </cell>
          <cell r="F154">
            <v>2</v>
          </cell>
          <cell r="G154" t="str">
            <v>Zoolapalem</v>
          </cell>
          <cell r="H154">
            <v>24</v>
          </cell>
          <cell r="I154" t="str">
            <v>Lam</v>
          </cell>
          <cell r="J154">
            <v>72</v>
          </cell>
          <cell r="K154" t="str">
            <v>Kolluru</v>
          </cell>
          <cell r="L154">
            <v>28</v>
          </cell>
          <cell r="M154" t="str">
            <v>Vejandla</v>
          </cell>
          <cell r="N154">
            <v>53</v>
          </cell>
          <cell r="O154" t="str">
            <v>Vejandla</v>
          </cell>
          <cell r="P154">
            <v>53</v>
          </cell>
          <cell r="Q154" t="str">
            <v>Repalle</v>
          </cell>
          <cell r="R154">
            <v>13</v>
          </cell>
          <cell r="S154" t="str">
            <v>I.B patnam</v>
          </cell>
          <cell r="T154">
            <v>85</v>
          </cell>
          <cell r="Y154" t="str">
            <v>Repalle</v>
          </cell>
          <cell r="Z154">
            <v>13</v>
          </cell>
          <cell r="AA154">
            <v>0.2</v>
          </cell>
        </row>
        <row r="155">
          <cell r="A155">
            <v>151</v>
          </cell>
          <cell r="B155" t="str">
            <v>Karakankivaripalem</v>
          </cell>
          <cell r="C155" t="str">
            <v>Mynenivaripalem Dhulipudi south</v>
          </cell>
          <cell r="D155" t="str">
            <v>Nagaram</v>
          </cell>
          <cell r="E155" t="str">
            <v>Local</v>
          </cell>
          <cell r="F155">
            <v>3</v>
          </cell>
          <cell r="G155" t="str">
            <v>Zoolapalem</v>
          </cell>
          <cell r="H155">
            <v>22</v>
          </cell>
          <cell r="I155" t="str">
            <v>Lam</v>
          </cell>
          <cell r="J155">
            <v>70</v>
          </cell>
          <cell r="K155" t="str">
            <v>Kolluru</v>
          </cell>
          <cell r="L155">
            <v>26</v>
          </cell>
          <cell r="M155" t="str">
            <v>Vejandla</v>
          </cell>
          <cell r="N155">
            <v>51</v>
          </cell>
          <cell r="O155" t="str">
            <v>Vejandla</v>
          </cell>
          <cell r="P155">
            <v>51</v>
          </cell>
          <cell r="Q155" t="str">
            <v>Repalle</v>
          </cell>
          <cell r="R155">
            <v>13</v>
          </cell>
          <cell r="S155" t="str">
            <v>I.B patnam</v>
          </cell>
          <cell r="T155">
            <v>85</v>
          </cell>
          <cell r="Y155" t="str">
            <v>Repalle</v>
          </cell>
          <cell r="Z155">
            <v>13</v>
          </cell>
          <cell r="AA155">
            <v>0.2</v>
          </cell>
        </row>
        <row r="156">
          <cell r="A156">
            <v>152</v>
          </cell>
          <cell r="B156" t="str">
            <v>Mantripalem</v>
          </cell>
          <cell r="C156" t="str">
            <v>Nadendlavaripalem</v>
          </cell>
          <cell r="D156" t="str">
            <v>Nagaram</v>
          </cell>
          <cell r="E156" t="str">
            <v>Local</v>
          </cell>
          <cell r="F156">
            <v>5</v>
          </cell>
          <cell r="G156" t="str">
            <v>Zoolapalem</v>
          </cell>
          <cell r="H156">
            <v>34</v>
          </cell>
          <cell r="I156" t="str">
            <v>Lam</v>
          </cell>
          <cell r="J156">
            <v>79</v>
          </cell>
          <cell r="K156" t="str">
            <v>Kolluru</v>
          </cell>
          <cell r="L156">
            <v>38</v>
          </cell>
          <cell r="M156" t="str">
            <v>Vejandla</v>
          </cell>
          <cell r="N156">
            <v>60</v>
          </cell>
          <cell r="O156" t="str">
            <v>Vejandla</v>
          </cell>
          <cell r="P156">
            <v>60</v>
          </cell>
          <cell r="Q156" t="str">
            <v>Repalle</v>
          </cell>
          <cell r="R156">
            <v>12</v>
          </cell>
          <cell r="S156" t="str">
            <v>I.B patnam</v>
          </cell>
          <cell r="T156">
            <v>85</v>
          </cell>
          <cell r="Y156" t="str">
            <v>Repalle</v>
          </cell>
          <cell r="Z156">
            <v>12</v>
          </cell>
          <cell r="AA156">
            <v>0.2</v>
          </cell>
        </row>
        <row r="157">
          <cell r="A157">
            <v>153</v>
          </cell>
          <cell r="B157" t="str">
            <v>Mantripalem</v>
          </cell>
          <cell r="C157" t="str">
            <v>Nagallavaripalem</v>
          </cell>
          <cell r="D157" t="str">
            <v>Nagaram</v>
          </cell>
          <cell r="E157" t="str">
            <v>Local</v>
          </cell>
          <cell r="F157">
            <v>4</v>
          </cell>
          <cell r="G157" t="str">
            <v>Zoolapalem</v>
          </cell>
          <cell r="H157">
            <v>36</v>
          </cell>
          <cell r="I157" t="str">
            <v>Lam</v>
          </cell>
          <cell r="J157">
            <v>81</v>
          </cell>
          <cell r="K157" t="str">
            <v>Kolluru</v>
          </cell>
          <cell r="L157">
            <v>40</v>
          </cell>
          <cell r="M157" t="str">
            <v>Vejandla</v>
          </cell>
          <cell r="N157">
            <v>62</v>
          </cell>
          <cell r="O157" t="str">
            <v>Vejandla</v>
          </cell>
          <cell r="P157">
            <v>62</v>
          </cell>
          <cell r="Q157" t="str">
            <v>Repalle</v>
          </cell>
          <cell r="R157">
            <v>14</v>
          </cell>
          <cell r="S157" t="str">
            <v>I.B patnam</v>
          </cell>
          <cell r="T157">
            <v>85</v>
          </cell>
          <cell r="Y157" t="str">
            <v>Repalle</v>
          </cell>
          <cell r="Z157">
            <v>14</v>
          </cell>
          <cell r="AA157">
            <v>0.2</v>
          </cell>
        </row>
        <row r="158">
          <cell r="A158">
            <v>154</v>
          </cell>
          <cell r="B158" t="str">
            <v>Nagaram</v>
          </cell>
          <cell r="C158" t="str">
            <v>Nagaram</v>
          </cell>
          <cell r="D158" t="str">
            <v>Nagaram</v>
          </cell>
          <cell r="E158" t="str">
            <v>Local</v>
          </cell>
          <cell r="F158">
            <v>2</v>
          </cell>
          <cell r="G158" t="str">
            <v>Zoolapalem</v>
          </cell>
          <cell r="H158">
            <v>30</v>
          </cell>
          <cell r="I158" t="str">
            <v>Lam</v>
          </cell>
          <cell r="J158">
            <v>68</v>
          </cell>
          <cell r="K158" t="str">
            <v>Kolluru</v>
          </cell>
          <cell r="L158">
            <v>34</v>
          </cell>
          <cell r="M158" t="str">
            <v>Vejandla</v>
          </cell>
          <cell r="N158">
            <v>48</v>
          </cell>
          <cell r="O158" t="str">
            <v>Vejandla</v>
          </cell>
          <cell r="P158">
            <v>48</v>
          </cell>
          <cell r="Q158" t="str">
            <v>Repalle</v>
          </cell>
          <cell r="R158">
            <v>15</v>
          </cell>
          <cell r="S158" t="str">
            <v>I.B patnam</v>
          </cell>
          <cell r="T158">
            <v>85</v>
          </cell>
          <cell r="Y158" t="str">
            <v>Repalle</v>
          </cell>
          <cell r="Z158">
            <v>15</v>
          </cell>
          <cell r="AA158">
            <v>0.2</v>
          </cell>
        </row>
        <row r="159">
          <cell r="A159">
            <v>155</v>
          </cell>
          <cell r="B159" t="str">
            <v>Kolaganivaripalem</v>
          </cell>
          <cell r="C159" t="str">
            <v>Nagisettivaripalem</v>
          </cell>
          <cell r="D159" t="str">
            <v>Nagaram</v>
          </cell>
          <cell r="E159" t="str">
            <v>Local</v>
          </cell>
          <cell r="F159">
            <v>2</v>
          </cell>
          <cell r="G159" t="str">
            <v>Zoolapalem</v>
          </cell>
          <cell r="H159">
            <v>23</v>
          </cell>
          <cell r="I159" t="str">
            <v>Lam</v>
          </cell>
          <cell r="J159">
            <v>69</v>
          </cell>
          <cell r="K159" t="str">
            <v>Kolluru</v>
          </cell>
          <cell r="L159">
            <v>25</v>
          </cell>
          <cell r="M159" t="str">
            <v>Vejandla</v>
          </cell>
          <cell r="N159">
            <v>53</v>
          </cell>
          <cell r="O159" t="str">
            <v>Vejandla</v>
          </cell>
          <cell r="P159">
            <v>53</v>
          </cell>
          <cell r="Q159" t="str">
            <v>Repalle</v>
          </cell>
          <cell r="R159">
            <v>14</v>
          </cell>
          <cell r="S159" t="str">
            <v>I.B patnam</v>
          </cell>
          <cell r="T159">
            <v>85</v>
          </cell>
          <cell r="Y159" t="str">
            <v>Repalle</v>
          </cell>
          <cell r="Z159">
            <v>14</v>
          </cell>
          <cell r="AA159">
            <v>0.2</v>
          </cell>
        </row>
        <row r="160">
          <cell r="A160">
            <v>156</v>
          </cell>
          <cell r="B160" t="str">
            <v>Addankivaripalem</v>
          </cell>
          <cell r="C160" t="str">
            <v>PadamatiBandelavaripalem</v>
          </cell>
          <cell r="D160" t="str">
            <v>Nagaram</v>
          </cell>
          <cell r="E160" t="str">
            <v>Local</v>
          </cell>
          <cell r="F160">
            <v>2</v>
          </cell>
          <cell r="G160" t="str">
            <v>Zoolapalem</v>
          </cell>
          <cell r="H160">
            <v>26</v>
          </cell>
          <cell r="I160" t="str">
            <v>Lam</v>
          </cell>
          <cell r="J160">
            <v>64</v>
          </cell>
          <cell r="K160" t="str">
            <v>Kolluru</v>
          </cell>
          <cell r="L160">
            <v>30</v>
          </cell>
          <cell r="M160" t="str">
            <v>Vejandla</v>
          </cell>
          <cell r="N160">
            <v>44</v>
          </cell>
          <cell r="O160" t="str">
            <v>Vejandla</v>
          </cell>
          <cell r="P160">
            <v>44</v>
          </cell>
          <cell r="Q160" t="str">
            <v>Repalle</v>
          </cell>
          <cell r="R160">
            <v>19</v>
          </cell>
          <cell r="S160" t="str">
            <v>I.B patnam</v>
          </cell>
          <cell r="T160">
            <v>85</v>
          </cell>
          <cell r="Y160" t="str">
            <v>Repalle</v>
          </cell>
          <cell r="Z160">
            <v>19</v>
          </cell>
          <cell r="AA160">
            <v>0</v>
          </cell>
        </row>
        <row r="161">
          <cell r="A161">
            <v>157</v>
          </cell>
          <cell r="B161" t="str">
            <v>Pudiwada</v>
          </cell>
          <cell r="C161" t="str">
            <v>Padamatipalem</v>
          </cell>
          <cell r="D161" t="str">
            <v>Nagaram</v>
          </cell>
          <cell r="E161" t="str">
            <v>Local</v>
          </cell>
          <cell r="F161">
            <v>2</v>
          </cell>
          <cell r="G161" t="str">
            <v>Zoolapalem</v>
          </cell>
          <cell r="H161">
            <v>33</v>
          </cell>
          <cell r="I161" t="str">
            <v>Lam</v>
          </cell>
          <cell r="J161">
            <v>66</v>
          </cell>
          <cell r="K161" t="str">
            <v>Kolluru</v>
          </cell>
          <cell r="L161">
            <v>34</v>
          </cell>
          <cell r="M161" t="str">
            <v>Vejandla</v>
          </cell>
          <cell r="N161">
            <v>44</v>
          </cell>
          <cell r="O161" t="str">
            <v>Vejandla</v>
          </cell>
          <cell r="P161">
            <v>44</v>
          </cell>
          <cell r="Q161" t="str">
            <v>Repalle</v>
          </cell>
          <cell r="R161">
            <v>18</v>
          </cell>
          <cell r="S161" t="str">
            <v>I.B patnam</v>
          </cell>
          <cell r="T161">
            <v>85</v>
          </cell>
          <cell r="Y161" t="str">
            <v>Repalle</v>
          </cell>
          <cell r="Z161">
            <v>18</v>
          </cell>
          <cell r="AA161">
            <v>0</v>
          </cell>
        </row>
        <row r="162">
          <cell r="A162">
            <v>158</v>
          </cell>
          <cell r="B162" t="str">
            <v>Pudiwada</v>
          </cell>
          <cell r="C162" t="str">
            <v>Padyalavaripalem</v>
          </cell>
          <cell r="D162" t="str">
            <v>Nagaram</v>
          </cell>
          <cell r="E162" t="str">
            <v>Local</v>
          </cell>
          <cell r="F162">
            <v>2</v>
          </cell>
          <cell r="G162" t="str">
            <v>Zoolapalem</v>
          </cell>
          <cell r="H162">
            <v>33</v>
          </cell>
          <cell r="I162" t="str">
            <v>Lam</v>
          </cell>
          <cell r="J162">
            <v>66</v>
          </cell>
          <cell r="K162" t="str">
            <v>Kolluru</v>
          </cell>
          <cell r="L162">
            <v>34</v>
          </cell>
          <cell r="M162" t="str">
            <v>Vejandla</v>
          </cell>
          <cell r="N162">
            <v>44</v>
          </cell>
          <cell r="O162" t="str">
            <v>Vejandla</v>
          </cell>
          <cell r="P162">
            <v>44</v>
          </cell>
          <cell r="Q162" t="str">
            <v>Repalle</v>
          </cell>
          <cell r="R162">
            <v>18</v>
          </cell>
          <cell r="S162" t="str">
            <v>I.B patnam</v>
          </cell>
          <cell r="T162">
            <v>85</v>
          </cell>
          <cell r="Y162" t="str">
            <v>Repalle</v>
          </cell>
          <cell r="Z162">
            <v>18</v>
          </cell>
          <cell r="AA162">
            <v>0</v>
          </cell>
        </row>
        <row r="163">
          <cell r="A163">
            <v>159</v>
          </cell>
          <cell r="B163" t="str">
            <v>Pamidimarru</v>
          </cell>
          <cell r="C163" t="str">
            <v>Pamidimarru</v>
          </cell>
          <cell r="D163" t="str">
            <v>Nagaram</v>
          </cell>
          <cell r="E163" t="str">
            <v>Local</v>
          </cell>
          <cell r="F163">
            <v>3</v>
          </cell>
          <cell r="G163" t="str">
            <v>Zoolapalem</v>
          </cell>
          <cell r="H163">
            <v>27</v>
          </cell>
          <cell r="I163" t="str">
            <v>Lam</v>
          </cell>
          <cell r="J163">
            <v>74</v>
          </cell>
          <cell r="K163" t="str">
            <v>Kolluru</v>
          </cell>
          <cell r="L163">
            <v>30</v>
          </cell>
          <cell r="M163" t="str">
            <v>Vejandla</v>
          </cell>
          <cell r="N163">
            <v>54</v>
          </cell>
          <cell r="O163" t="str">
            <v>Vejandla</v>
          </cell>
          <cell r="P163">
            <v>54</v>
          </cell>
          <cell r="Q163" t="str">
            <v>Repalle</v>
          </cell>
          <cell r="R163">
            <v>10</v>
          </cell>
          <cell r="S163" t="str">
            <v>I.B patnam</v>
          </cell>
          <cell r="T163">
            <v>85</v>
          </cell>
          <cell r="Y163" t="str">
            <v>Repalle</v>
          </cell>
          <cell r="Z163">
            <v>10</v>
          </cell>
          <cell r="AA163">
            <v>0.2</v>
          </cell>
        </row>
        <row r="164">
          <cell r="A164">
            <v>160</v>
          </cell>
          <cell r="B164" t="str">
            <v>Siripudi</v>
          </cell>
          <cell r="C164" t="str">
            <v>Parisavaripalem</v>
          </cell>
          <cell r="D164" t="str">
            <v>Nagaram</v>
          </cell>
          <cell r="E164" t="str">
            <v>Local</v>
          </cell>
          <cell r="F164">
            <v>1</v>
          </cell>
          <cell r="G164" t="str">
            <v>Zoolapalem</v>
          </cell>
          <cell r="H164">
            <v>30</v>
          </cell>
          <cell r="I164" t="str">
            <v>Lam</v>
          </cell>
          <cell r="J164">
            <v>59</v>
          </cell>
          <cell r="K164" t="str">
            <v>Kolluru</v>
          </cell>
          <cell r="L164">
            <v>36</v>
          </cell>
          <cell r="M164" t="str">
            <v>Vejandla</v>
          </cell>
          <cell r="N164">
            <v>43</v>
          </cell>
          <cell r="O164" t="str">
            <v>Vejandla</v>
          </cell>
          <cell r="P164">
            <v>43</v>
          </cell>
          <cell r="Q164" t="str">
            <v>Repalle</v>
          </cell>
          <cell r="R164">
            <v>23</v>
          </cell>
          <cell r="S164" t="str">
            <v>I.B patnam</v>
          </cell>
          <cell r="T164">
            <v>85</v>
          </cell>
          <cell r="Y164" t="str">
            <v>Repalle</v>
          </cell>
          <cell r="Z164">
            <v>23</v>
          </cell>
          <cell r="AA164">
            <v>0</v>
          </cell>
        </row>
        <row r="165">
          <cell r="A165">
            <v>161</v>
          </cell>
          <cell r="B165" t="str">
            <v>Siripudi</v>
          </cell>
          <cell r="C165" t="str">
            <v>Paturu H/O Sirpudi</v>
          </cell>
          <cell r="D165" t="str">
            <v>Nagaram</v>
          </cell>
          <cell r="E165" t="str">
            <v>Local</v>
          </cell>
          <cell r="F165">
            <v>1</v>
          </cell>
          <cell r="G165" t="str">
            <v>Zoolapalem</v>
          </cell>
          <cell r="H165">
            <v>29</v>
          </cell>
          <cell r="I165" t="str">
            <v>Lam</v>
          </cell>
          <cell r="J165">
            <v>60</v>
          </cell>
          <cell r="K165" t="str">
            <v>Kolluru</v>
          </cell>
          <cell r="L165">
            <v>35</v>
          </cell>
          <cell r="M165" t="str">
            <v>Vejandla</v>
          </cell>
          <cell r="N165">
            <v>44</v>
          </cell>
          <cell r="O165" t="str">
            <v>Vejandla</v>
          </cell>
          <cell r="P165">
            <v>44</v>
          </cell>
          <cell r="Q165" t="str">
            <v>Repalle</v>
          </cell>
          <cell r="R165">
            <v>22</v>
          </cell>
          <cell r="S165" t="str">
            <v>I.B patnam</v>
          </cell>
          <cell r="T165">
            <v>85</v>
          </cell>
          <cell r="Y165" t="str">
            <v>Repalle</v>
          </cell>
          <cell r="Z165">
            <v>22</v>
          </cell>
          <cell r="AA165">
            <v>0</v>
          </cell>
        </row>
        <row r="166">
          <cell r="A166">
            <v>162</v>
          </cell>
          <cell r="B166" t="str">
            <v>Pedamatlapudi</v>
          </cell>
          <cell r="C166" t="str">
            <v>Pedamatlapudi</v>
          </cell>
          <cell r="D166" t="str">
            <v>Nagaram</v>
          </cell>
          <cell r="E166" t="str">
            <v>Local</v>
          </cell>
          <cell r="F166">
            <v>1</v>
          </cell>
          <cell r="G166" t="str">
            <v>Zoolapalem</v>
          </cell>
          <cell r="H166">
            <v>32</v>
          </cell>
          <cell r="I166" t="str">
            <v>Lam</v>
          </cell>
          <cell r="J166">
            <v>67</v>
          </cell>
          <cell r="K166" t="str">
            <v>Kolluru</v>
          </cell>
          <cell r="L166">
            <v>38</v>
          </cell>
          <cell r="M166" t="str">
            <v>Vejandla</v>
          </cell>
          <cell r="N166">
            <v>44</v>
          </cell>
          <cell r="O166" t="str">
            <v>Vejandla</v>
          </cell>
          <cell r="P166">
            <v>44</v>
          </cell>
          <cell r="Q166" t="str">
            <v>Repalle</v>
          </cell>
          <cell r="R166">
            <v>25</v>
          </cell>
          <cell r="S166" t="str">
            <v>I.B patnam</v>
          </cell>
          <cell r="T166">
            <v>85</v>
          </cell>
          <cell r="Y166" t="str">
            <v>Repalle</v>
          </cell>
          <cell r="Z166">
            <v>25</v>
          </cell>
          <cell r="AA166">
            <v>0</v>
          </cell>
        </row>
        <row r="167">
          <cell r="A167">
            <v>163</v>
          </cell>
          <cell r="B167" t="str">
            <v>Pedapalli</v>
          </cell>
          <cell r="C167" t="str">
            <v>Pedapalli</v>
          </cell>
          <cell r="D167" t="str">
            <v>Nagaram</v>
          </cell>
          <cell r="E167" t="str">
            <v>Local</v>
          </cell>
          <cell r="F167">
            <v>2</v>
          </cell>
          <cell r="G167" t="str">
            <v>Zoolapalem</v>
          </cell>
          <cell r="H167">
            <v>37</v>
          </cell>
          <cell r="I167" t="str">
            <v>Lam</v>
          </cell>
          <cell r="J167">
            <v>60</v>
          </cell>
          <cell r="K167" t="str">
            <v>Kolluru</v>
          </cell>
          <cell r="L167">
            <v>42</v>
          </cell>
          <cell r="M167" t="str">
            <v>Vejandla</v>
          </cell>
          <cell r="N167">
            <v>49</v>
          </cell>
          <cell r="O167" t="str">
            <v>Vejandla</v>
          </cell>
          <cell r="P167">
            <v>49</v>
          </cell>
          <cell r="Q167" t="str">
            <v>Repalle</v>
          </cell>
          <cell r="R167">
            <v>29</v>
          </cell>
          <cell r="S167" t="str">
            <v>I.B patnam</v>
          </cell>
          <cell r="T167">
            <v>85</v>
          </cell>
          <cell r="Y167" t="str">
            <v>Repalle</v>
          </cell>
          <cell r="Z167">
            <v>29</v>
          </cell>
          <cell r="AA167">
            <v>0</v>
          </cell>
        </row>
        <row r="168">
          <cell r="A168">
            <v>164</v>
          </cell>
          <cell r="B168" t="str">
            <v>Peddavaram</v>
          </cell>
          <cell r="C168" t="str">
            <v>Peddavaram</v>
          </cell>
          <cell r="D168" t="str">
            <v>Nagaram</v>
          </cell>
          <cell r="E168" t="str">
            <v>Local</v>
          </cell>
          <cell r="F168">
            <v>3</v>
          </cell>
          <cell r="G168" t="str">
            <v>Zoolapalem</v>
          </cell>
          <cell r="H168">
            <v>18</v>
          </cell>
          <cell r="I168" t="str">
            <v>Lam</v>
          </cell>
          <cell r="J168">
            <v>66</v>
          </cell>
          <cell r="K168" t="str">
            <v>Kolluru</v>
          </cell>
          <cell r="L168">
            <v>22</v>
          </cell>
          <cell r="M168" t="str">
            <v>Vejandla</v>
          </cell>
          <cell r="N168">
            <v>47</v>
          </cell>
          <cell r="O168" t="str">
            <v>Vejandla</v>
          </cell>
          <cell r="P168">
            <v>47</v>
          </cell>
          <cell r="Q168" t="str">
            <v>Repalle</v>
          </cell>
          <cell r="R168">
            <v>18</v>
          </cell>
          <cell r="S168" t="str">
            <v>I.B patnam</v>
          </cell>
          <cell r="T168">
            <v>85</v>
          </cell>
          <cell r="Y168" t="str">
            <v>Repalle</v>
          </cell>
          <cell r="Z168">
            <v>18</v>
          </cell>
          <cell r="AA168">
            <v>0</v>
          </cell>
        </row>
        <row r="169">
          <cell r="A169">
            <v>165</v>
          </cell>
          <cell r="B169" t="str">
            <v>Karakankivaripalem</v>
          </cell>
          <cell r="C169" t="str">
            <v>Peetavaripalem</v>
          </cell>
          <cell r="D169" t="str">
            <v>Nagaram</v>
          </cell>
          <cell r="E169" t="str">
            <v>Local</v>
          </cell>
          <cell r="F169">
            <v>2</v>
          </cell>
          <cell r="G169" t="str">
            <v>Zoolapalem</v>
          </cell>
          <cell r="H169">
            <v>24</v>
          </cell>
          <cell r="I169" t="str">
            <v>Lam</v>
          </cell>
          <cell r="J169">
            <v>72</v>
          </cell>
          <cell r="K169" t="str">
            <v>Kolluru</v>
          </cell>
          <cell r="L169">
            <v>28</v>
          </cell>
          <cell r="M169" t="str">
            <v>Vejandla</v>
          </cell>
          <cell r="N169">
            <v>53</v>
          </cell>
          <cell r="O169" t="str">
            <v>Vejandla</v>
          </cell>
          <cell r="P169">
            <v>53</v>
          </cell>
          <cell r="Q169" t="str">
            <v>Repalle</v>
          </cell>
          <cell r="R169">
            <v>13</v>
          </cell>
          <cell r="S169" t="str">
            <v>I.B patnam</v>
          </cell>
          <cell r="T169">
            <v>85</v>
          </cell>
          <cell r="Y169" t="str">
            <v>Repalle</v>
          </cell>
          <cell r="Z169">
            <v>13</v>
          </cell>
          <cell r="AA169">
            <v>0.2</v>
          </cell>
        </row>
        <row r="170">
          <cell r="A170">
            <v>166</v>
          </cell>
          <cell r="B170" t="str">
            <v>Pudiwada</v>
          </cell>
          <cell r="C170" t="str">
            <v>Pudiwada</v>
          </cell>
          <cell r="D170" t="str">
            <v>Nagaram</v>
          </cell>
          <cell r="E170" t="str">
            <v>Local</v>
          </cell>
          <cell r="F170">
            <v>2</v>
          </cell>
          <cell r="G170" t="str">
            <v>Zoolapalem</v>
          </cell>
          <cell r="H170">
            <v>33</v>
          </cell>
          <cell r="I170" t="str">
            <v>Lam</v>
          </cell>
          <cell r="J170">
            <v>66</v>
          </cell>
          <cell r="K170" t="str">
            <v>Kolluru</v>
          </cell>
          <cell r="L170">
            <v>34</v>
          </cell>
          <cell r="M170" t="str">
            <v>Vejandla</v>
          </cell>
          <cell r="N170">
            <v>44</v>
          </cell>
          <cell r="O170" t="str">
            <v>Vejandla</v>
          </cell>
          <cell r="P170">
            <v>44</v>
          </cell>
          <cell r="Q170" t="str">
            <v>Repalle</v>
          </cell>
          <cell r="R170">
            <v>18</v>
          </cell>
          <cell r="S170" t="str">
            <v>I.B patnam</v>
          </cell>
          <cell r="T170">
            <v>85</v>
          </cell>
          <cell r="Y170" t="str">
            <v>Repalle</v>
          </cell>
          <cell r="Z170">
            <v>18</v>
          </cell>
          <cell r="AA170">
            <v>0</v>
          </cell>
        </row>
        <row r="171">
          <cell r="A171">
            <v>167</v>
          </cell>
          <cell r="B171" t="str">
            <v>Chinamatlapudi</v>
          </cell>
          <cell r="C171" t="str">
            <v>Redlapalem</v>
          </cell>
          <cell r="D171" t="str">
            <v>Nagaram</v>
          </cell>
          <cell r="E171" t="str">
            <v>Local</v>
          </cell>
          <cell r="F171">
            <v>1</v>
          </cell>
          <cell r="G171" t="str">
            <v>Zoolapalem</v>
          </cell>
          <cell r="H171">
            <v>32</v>
          </cell>
          <cell r="I171" t="str">
            <v>Lam</v>
          </cell>
          <cell r="J171">
            <v>67</v>
          </cell>
          <cell r="K171" t="str">
            <v>Kolluru</v>
          </cell>
          <cell r="L171">
            <v>38</v>
          </cell>
          <cell r="M171" t="str">
            <v>Vejandla</v>
          </cell>
          <cell r="N171">
            <v>44</v>
          </cell>
          <cell r="O171" t="str">
            <v>Vejandla</v>
          </cell>
          <cell r="P171">
            <v>44</v>
          </cell>
          <cell r="Q171" t="str">
            <v>Repalle</v>
          </cell>
          <cell r="R171">
            <v>25</v>
          </cell>
          <cell r="S171" t="str">
            <v>I.B patnam</v>
          </cell>
          <cell r="T171">
            <v>85</v>
          </cell>
          <cell r="Y171" t="str">
            <v>Repalle</v>
          </cell>
          <cell r="Z171">
            <v>25</v>
          </cell>
          <cell r="AA171">
            <v>0</v>
          </cell>
        </row>
        <row r="172">
          <cell r="A172">
            <v>168</v>
          </cell>
          <cell r="B172" t="str">
            <v>Sajjavaripalem</v>
          </cell>
          <cell r="C172" t="str">
            <v>Sajjavaripalem</v>
          </cell>
          <cell r="D172" t="str">
            <v>Nagaram</v>
          </cell>
          <cell r="E172" t="str">
            <v>Local</v>
          </cell>
          <cell r="F172">
            <v>2</v>
          </cell>
          <cell r="G172" t="str">
            <v>Zoolapalem</v>
          </cell>
          <cell r="H172">
            <v>29</v>
          </cell>
          <cell r="I172" t="str">
            <v>Lam</v>
          </cell>
          <cell r="J172">
            <v>74</v>
          </cell>
          <cell r="K172" t="str">
            <v>Kolluru</v>
          </cell>
          <cell r="L172">
            <v>33</v>
          </cell>
          <cell r="M172" t="str">
            <v>Vejandla</v>
          </cell>
          <cell r="N172">
            <v>55</v>
          </cell>
          <cell r="O172" t="str">
            <v>Vejandla</v>
          </cell>
          <cell r="P172">
            <v>55</v>
          </cell>
          <cell r="Q172" t="str">
            <v>Repalle</v>
          </cell>
          <cell r="R172">
            <v>7</v>
          </cell>
          <cell r="S172" t="str">
            <v>I.B patnam</v>
          </cell>
          <cell r="T172">
            <v>85</v>
          </cell>
          <cell r="Y172" t="str">
            <v>Repalle</v>
          </cell>
          <cell r="Z172">
            <v>7</v>
          </cell>
          <cell r="AA172">
            <v>0.2</v>
          </cell>
        </row>
        <row r="173">
          <cell r="A173">
            <v>169</v>
          </cell>
          <cell r="B173" t="str">
            <v>Chinamatlapudi</v>
          </cell>
          <cell r="C173" t="str">
            <v>Sampatipalem</v>
          </cell>
          <cell r="D173" t="str">
            <v>Nagaram</v>
          </cell>
          <cell r="E173" t="str">
            <v>Local</v>
          </cell>
          <cell r="F173">
            <v>1</v>
          </cell>
          <cell r="G173" t="str">
            <v>Zoolapalem</v>
          </cell>
          <cell r="H173">
            <v>32</v>
          </cell>
          <cell r="I173" t="str">
            <v>Lam</v>
          </cell>
          <cell r="J173">
            <v>67</v>
          </cell>
          <cell r="K173" t="str">
            <v>Kolluru</v>
          </cell>
          <cell r="L173">
            <v>38</v>
          </cell>
          <cell r="M173" t="str">
            <v>Vejandla</v>
          </cell>
          <cell r="N173">
            <v>44</v>
          </cell>
          <cell r="O173" t="str">
            <v>Vejandla</v>
          </cell>
          <cell r="P173">
            <v>44</v>
          </cell>
          <cell r="Q173" t="str">
            <v>Repalle</v>
          </cell>
          <cell r="R173">
            <v>25</v>
          </cell>
          <cell r="S173" t="str">
            <v>I.B patnam</v>
          </cell>
          <cell r="T173">
            <v>85</v>
          </cell>
          <cell r="Y173" t="str">
            <v>Repalle</v>
          </cell>
          <cell r="Z173">
            <v>25</v>
          </cell>
          <cell r="AA173">
            <v>0</v>
          </cell>
        </row>
        <row r="174">
          <cell r="A174">
            <v>170</v>
          </cell>
          <cell r="B174" t="str">
            <v>Bellamvaripalem</v>
          </cell>
          <cell r="C174" t="str">
            <v>Satyaharischandrapuram</v>
          </cell>
          <cell r="D174" t="str">
            <v>Nagaram</v>
          </cell>
          <cell r="E174" t="str">
            <v>Local</v>
          </cell>
          <cell r="F174">
            <v>2</v>
          </cell>
          <cell r="G174" t="str">
            <v>Zoolapalem</v>
          </cell>
          <cell r="H174">
            <v>30</v>
          </cell>
          <cell r="I174" t="str">
            <v>Lam</v>
          </cell>
          <cell r="J174">
            <v>71</v>
          </cell>
          <cell r="K174" t="str">
            <v>Kolluru</v>
          </cell>
          <cell r="L174">
            <v>36</v>
          </cell>
          <cell r="M174" t="str">
            <v>Vejandla</v>
          </cell>
          <cell r="N174">
            <v>50</v>
          </cell>
          <cell r="O174" t="str">
            <v>Vejandla</v>
          </cell>
          <cell r="P174">
            <v>50</v>
          </cell>
          <cell r="Q174" t="str">
            <v>Repalle</v>
          </cell>
          <cell r="R174">
            <v>12</v>
          </cell>
          <cell r="S174" t="str">
            <v>I.B patnam</v>
          </cell>
          <cell r="T174">
            <v>85</v>
          </cell>
          <cell r="Y174" t="str">
            <v>Repalle</v>
          </cell>
          <cell r="Z174">
            <v>12</v>
          </cell>
          <cell r="AA174">
            <v>0</v>
          </cell>
        </row>
        <row r="175">
          <cell r="A175">
            <v>171</v>
          </cell>
          <cell r="B175" t="str">
            <v>Pedapalli</v>
          </cell>
          <cell r="C175" t="str">
            <v>Satyanarayanapuram</v>
          </cell>
          <cell r="D175" t="str">
            <v>Nagaram</v>
          </cell>
          <cell r="E175" t="str">
            <v>Local</v>
          </cell>
          <cell r="F175">
            <v>2</v>
          </cell>
          <cell r="G175" t="str">
            <v>Zoolapalem</v>
          </cell>
          <cell r="H175">
            <v>37</v>
          </cell>
          <cell r="I175" t="str">
            <v>Lam</v>
          </cell>
          <cell r="J175">
            <v>60</v>
          </cell>
          <cell r="K175" t="str">
            <v>Kolluru</v>
          </cell>
          <cell r="L175">
            <v>42</v>
          </cell>
          <cell r="M175" t="str">
            <v>Vejandla</v>
          </cell>
          <cell r="N175">
            <v>49</v>
          </cell>
          <cell r="O175" t="str">
            <v>Vejandla</v>
          </cell>
          <cell r="P175">
            <v>49</v>
          </cell>
          <cell r="Q175" t="str">
            <v>Repalle</v>
          </cell>
          <cell r="R175">
            <v>29</v>
          </cell>
          <cell r="S175" t="str">
            <v>I.B patnam</v>
          </cell>
          <cell r="T175">
            <v>85</v>
          </cell>
          <cell r="Y175" t="str">
            <v>Repalle</v>
          </cell>
          <cell r="Z175">
            <v>29</v>
          </cell>
          <cell r="AA175">
            <v>0</v>
          </cell>
        </row>
        <row r="176">
          <cell r="A176">
            <v>172</v>
          </cell>
          <cell r="B176" t="str">
            <v>Siripudi</v>
          </cell>
          <cell r="C176" t="str">
            <v>Siripudi</v>
          </cell>
          <cell r="D176" t="str">
            <v>Nagaram</v>
          </cell>
          <cell r="E176" t="str">
            <v>Local</v>
          </cell>
          <cell r="F176">
            <v>1</v>
          </cell>
          <cell r="G176" t="str">
            <v>Zoolapalem</v>
          </cell>
          <cell r="H176">
            <v>29</v>
          </cell>
          <cell r="I176" t="str">
            <v>Lam</v>
          </cell>
          <cell r="J176">
            <v>60</v>
          </cell>
          <cell r="K176" t="str">
            <v>Kolluru</v>
          </cell>
          <cell r="L176">
            <v>35</v>
          </cell>
          <cell r="M176" t="str">
            <v>Vejandla</v>
          </cell>
          <cell r="N176">
            <v>44</v>
          </cell>
          <cell r="O176" t="str">
            <v>Vejandla</v>
          </cell>
          <cell r="P176">
            <v>44</v>
          </cell>
          <cell r="Q176" t="str">
            <v>Repalle</v>
          </cell>
          <cell r="R176">
            <v>22</v>
          </cell>
          <cell r="S176" t="str">
            <v>I.B patnam</v>
          </cell>
          <cell r="T176">
            <v>85</v>
          </cell>
          <cell r="Y176" t="str">
            <v>Repalle</v>
          </cell>
          <cell r="Z176">
            <v>22</v>
          </cell>
          <cell r="AA176">
            <v>0</v>
          </cell>
        </row>
        <row r="177">
          <cell r="A177">
            <v>173</v>
          </cell>
          <cell r="B177" t="str">
            <v>Kattava</v>
          </cell>
          <cell r="C177" t="str">
            <v>Sreerampuram</v>
          </cell>
          <cell r="D177" t="str">
            <v>Nagaram</v>
          </cell>
          <cell r="E177" t="str">
            <v>Local</v>
          </cell>
          <cell r="F177">
            <v>2</v>
          </cell>
          <cell r="G177" t="str">
            <v>Zoolapalem</v>
          </cell>
          <cell r="H177">
            <v>37</v>
          </cell>
          <cell r="I177" t="str">
            <v>Lam</v>
          </cell>
          <cell r="J177">
            <v>80</v>
          </cell>
          <cell r="K177" t="str">
            <v>Kolluru</v>
          </cell>
          <cell r="L177">
            <v>39</v>
          </cell>
          <cell r="M177" t="str">
            <v>Vejandla</v>
          </cell>
          <cell r="N177">
            <v>61</v>
          </cell>
          <cell r="O177" t="str">
            <v>Vejandla</v>
          </cell>
          <cell r="P177">
            <v>61</v>
          </cell>
          <cell r="Q177" t="str">
            <v>Repalle</v>
          </cell>
          <cell r="R177">
            <v>13</v>
          </cell>
          <cell r="S177" t="str">
            <v>I.B patnam</v>
          </cell>
          <cell r="T177">
            <v>85</v>
          </cell>
          <cell r="Y177" t="str">
            <v>Repalle</v>
          </cell>
          <cell r="Z177">
            <v>13</v>
          </cell>
          <cell r="AA177">
            <v>0.2</v>
          </cell>
        </row>
        <row r="178">
          <cell r="A178">
            <v>174</v>
          </cell>
          <cell r="B178" t="str">
            <v>Pedapalli</v>
          </cell>
          <cell r="C178" t="str">
            <v>Srinagaram</v>
          </cell>
          <cell r="D178" t="str">
            <v>Nagaram</v>
          </cell>
          <cell r="E178" t="str">
            <v>Local</v>
          </cell>
          <cell r="F178">
            <v>2</v>
          </cell>
          <cell r="G178" t="str">
            <v>Zoolapalem</v>
          </cell>
          <cell r="H178">
            <v>38</v>
          </cell>
          <cell r="I178" t="str">
            <v>Lam</v>
          </cell>
          <cell r="J178">
            <v>61</v>
          </cell>
          <cell r="K178" t="str">
            <v>Kolluru</v>
          </cell>
          <cell r="L178">
            <v>43</v>
          </cell>
          <cell r="M178" t="str">
            <v>Vejandla</v>
          </cell>
          <cell r="N178">
            <v>50</v>
          </cell>
          <cell r="O178" t="str">
            <v>Vejandla</v>
          </cell>
          <cell r="P178">
            <v>50</v>
          </cell>
          <cell r="Q178" t="str">
            <v>Repalle</v>
          </cell>
          <cell r="R178">
            <v>30</v>
          </cell>
          <cell r="S178" t="str">
            <v>I.B patnam</v>
          </cell>
          <cell r="T178">
            <v>85</v>
          </cell>
          <cell r="Y178" t="str">
            <v>Repalle</v>
          </cell>
          <cell r="Z178">
            <v>30</v>
          </cell>
          <cell r="AA178">
            <v>0</v>
          </cell>
        </row>
        <row r="179">
          <cell r="A179">
            <v>175</v>
          </cell>
          <cell r="B179" t="str">
            <v>Mantripalem</v>
          </cell>
          <cell r="C179" t="str">
            <v>Sriramachandrapuram</v>
          </cell>
          <cell r="D179" t="str">
            <v>Nagaram</v>
          </cell>
          <cell r="E179" t="str">
            <v>Local</v>
          </cell>
          <cell r="F179">
            <v>6</v>
          </cell>
          <cell r="G179" t="str">
            <v>Zoolapalem</v>
          </cell>
          <cell r="H179">
            <v>35</v>
          </cell>
          <cell r="I179" t="str">
            <v>Lam</v>
          </cell>
          <cell r="J179">
            <v>80</v>
          </cell>
          <cell r="K179" t="str">
            <v>Kolluru</v>
          </cell>
          <cell r="L179">
            <v>39</v>
          </cell>
          <cell r="M179" t="str">
            <v>Vejandla</v>
          </cell>
          <cell r="N179">
            <v>61</v>
          </cell>
          <cell r="O179" t="str">
            <v>Vejandla</v>
          </cell>
          <cell r="P179">
            <v>61</v>
          </cell>
          <cell r="Q179" t="str">
            <v>Repalle</v>
          </cell>
          <cell r="R179">
            <v>18</v>
          </cell>
          <cell r="S179" t="str">
            <v>I.B patnam</v>
          </cell>
          <cell r="T179">
            <v>85</v>
          </cell>
          <cell r="Y179" t="str">
            <v>Repalle</v>
          </cell>
          <cell r="Z179">
            <v>18</v>
          </cell>
          <cell r="AA179">
            <v>0.2</v>
          </cell>
        </row>
        <row r="180">
          <cell r="A180">
            <v>176</v>
          </cell>
          <cell r="B180" t="str">
            <v>Tadivakavaripalem</v>
          </cell>
          <cell r="C180" t="str">
            <v>Tadivakavaripalem</v>
          </cell>
          <cell r="D180" t="str">
            <v>Nagaram</v>
          </cell>
          <cell r="E180" t="str">
            <v>Local</v>
          </cell>
          <cell r="F180">
            <v>2</v>
          </cell>
          <cell r="G180" t="str">
            <v>Zoolapalem</v>
          </cell>
          <cell r="H180">
            <v>32</v>
          </cell>
          <cell r="I180" t="str">
            <v>Lam</v>
          </cell>
          <cell r="J180">
            <v>70</v>
          </cell>
          <cell r="K180" t="str">
            <v>Kolluru</v>
          </cell>
          <cell r="L180">
            <v>41</v>
          </cell>
          <cell r="M180" t="str">
            <v>Vejandla</v>
          </cell>
          <cell r="N180">
            <v>50</v>
          </cell>
          <cell r="O180" t="str">
            <v>Vejandla</v>
          </cell>
          <cell r="P180">
            <v>50</v>
          </cell>
          <cell r="Q180" t="str">
            <v>Repalle</v>
          </cell>
          <cell r="R180">
            <v>19</v>
          </cell>
          <cell r="S180" t="str">
            <v>I.B patnam</v>
          </cell>
          <cell r="T180">
            <v>85</v>
          </cell>
          <cell r="Y180" t="str">
            <v>Repalle</v>
          </cell>
          <cell r="Z180">
            <v>19</v>
          </cell>
          <cell r="AA180">
            <v>0</v>
          </cell>
        </row>
        <row r="181">
          <cell r="A181">
            <v>177</v>
          </cell>
          <cell r="B181" t="str">
            <v>Thotapalli</v>
          </cell>
          <cell r="C181" t="str">
            <v>Thotapalli</v>
          </cell>
          <cell r="D181" t="str">
            <v>Nagaram</v>
          </cell>
          <cell r="E181" t="str">
            <v>Local</v>
          </cell>
          <cell r="F181">
            <v>2</v>
          </cell>
          <cell r="G181" t="str">
            <v>Zoolapalem</v>
          </cell>
          <cell r="H181">
            <v>19</v>
          </cell>
          <cell r="I181" t="str">
            <v>Lam</v>
          </cell>
          <cell r="J181">
            <v>67</v>
          </cell>
          <cell r="K181" t="str">
            <v>Kolluru</v>
          </cell>
          <cell r="L181">
            <v>23</v>
          </cell>
          <cell r="M181" t="str">
            <v>Vejandla</v>
          </cell>
          <cell r="N181">
            <v>49</v>
          </cell>
          <cell r="O181" t="str">
            <v>Vejandla</v>
          </cell>
          <cell r="P181">
            <v>49</v>
          </cell>
          <cell r="Q181" t="str">
            <v>Repalle</v>
          </cell>
          <cell r="R181">
            <v>17</v>
          </cell>
          <cell r="S181" t="str">
            <v>I.B patnam</v>
          </cell>
          <cell r="T181">
            <v>85</v>
          </cell>
          <cell r="Y181" t="str">
            <v>Repalle</v>
          </cell>
          <cell r="Z181">
            <v>17</v>
          </cell>
          <cell r="AA181">
            <v>0.2</v>
          </cell>
        </row>
        <row r="182">
          <cell r="A182">
            <v>178</v>
          </cell>
          <cell r="B182" t="str">
            <v>Dhulipudi</v>
          </cell>
          <cell r="C182" t="str">
            <v>Turupubandelavaripalem</v>
          </cell>
          <cell r="D182" t="str">
            <v>Nagaram</v>
          </cell>
          <cell r="E182" t="str">
            <v>Local</v>
          </cell>
          <cell r="F182">
            <v>2</v>
          </cell>
          <cell r="G182" t="str">
            <v>Zoolapalem</v>
          </cell>
          <cell r="H182">
            <v>23</v>
          </cell>
          <cell r="I182" t="str">
            <v>Lam</v>
          </cell>
          <cell r="J182">
            <v>69</v>
          </cell>
          <cell r="K182" t="str">
            <v>Kolluru</v>
          </cell>
          <cell r="L182">
            <v>25</v>
          </cell>
          <cell r="M182" t="str">
            <v>Vejandla</v>
          </cell>
          <cell r="N182">
            <v>53</v>
          </cell>
          <cell r="O182" t="str">
            <v>Vejandla</v>
          </cell>
          <cell r="P182">
            <v>53</v>
          </cell>
          <cell r="Q182" t="str">
            <v>Repalle</v>
          </cell>
          <cell r="R182">
            <v>14</v>
          </cell>
          <cell r="S182" t="str">
            <v>I.B patnam</v>
          </cell>
          <cell r="T182">
            <v>85</v>
          </cell>
          <cell r="Y182" t="str">
            <v>Repalle</v>
          </cell>
          <cell r="Z182">
            <v>14</v>
          </cell>
          <cell r="AA182">
            <v>0.2</v>
          </cell>
        </row>
        <row r="183">
          <cell r="A183">
            <v>179</v>
          </cell>
          <cell r="B183" t="str">
            <v>Pudiwada</v>
          </cell>
          <cell r="C183" t="str">
            <v>Turupupalem H/O Pudiwada</v>
          </cell>
          <cell r="D183" t="str">
            <v>Nagaram</v>
          </cell>
          <cell r="E183" t="str">
            <v>Local</v>
          </cell>
          <cell r="F183">
            <v>2</v>
          </cell>
          <cell r="G183" t="str">
            <v>Zoolapalem</v>
          </cell>
          <cell r="H183">
            <v>33</v>
          </cell>
          <cell r="I183" t="str">
            <v>Lam</v>
          </cell>
          <cell r="J183">
            <v>66</v>
          </cell>
          <cell r="K183" t="str">
            <v>Kolluru</v>
          </cell>
          <cell r="L183">
            <v>34</v>
          </cell>
          <cell r="M183" t="str">
            <v>Vejandla</v>
          </cell>
          <cell r="N183">
            <v>44</v>
          </cell>
          <cell r="O183" t="str">
            <v>Vejandla</v>
          </cell>
          <cell r="P183">
            <v>44</v>
          </cell>
          <cell r="Q183" t="str">
            <v>Repalle</v>
          </cell>
          <cell r="R183">
            <v>18</v>
          </cell>
          <cell r="S183" t="str">
            <v>I.B patnam</v>
          </cell>
          <cell r="T183">
            <v>85</v>
          </cell>
          <cell r="Y183" t="str">
            <v>Repalle</v>
          </cell>
          <cell r="Z183">
            <v>18</v>
          </cell>
          <cell r="AA183">
            <v>0</v>
          </cell>
        </row>
        <row r="184">
          <cell r="A184">
            <v>180</v>
          </cell>
          <cell r="B184" t="str">
            <v>Ullipalem</v>
          </cell>
          <cell r="C184" t="str">
            <v>Ullipalem</v>
          </cell>
          <cell r="D184" t="str">
            <v>Nagaram</v>
          </cell>
          <cell r="E184" t="str">
            <v>Local</v>
          </cell>
          <cell r="F184">
            <v>4</v>
          </cell>
          <cell r="G184" t="str">
            <v>Zoolapalem</v>
          </cell>
          <cell r="H184">
            <v>30</v>
          </cell>
          <cell r="I184" t="str">
            <v>Lam</v>
          </cell>
          <cell r="J184">
            <v>75</v>
          </cell>
          <cell r="K184" t="str">
            <v>Kolluru</v>
          </cell>
          <cell r="L184">
            <v>34</v>
          </cell>
          <cell r="M184" t="str">
            <v>Vejandla</v>
          </cell>
          <cell r="N184">
            <v>56</v>
          </cell>
          <cell r="O184" t="str">
            <v>Vejandla</v>
          </cell>
          <cell r="P184">
            <v>56</v>
          </cell>
          <cell r="Q184" t="str">
            <v>Repalle</v>
          </cell>
          <cell r="R184">
            <v>8</v>
          </cell>
          <cell r="S184" t="str">
            <v>I.B patnam</v>
          </cell>
          <cell r="T184">
            <v>85</v>
          </cell>
          <cell r="Y184" t="str">
            <v>Repalle</v>
          </cell>
          <cell r="Z184">
            <v>8</v>
          </cell>
          <cell r="AA184">
            <v>0.2</v>
          </cell>
        </row>
        <row r="185">
          <cell r="A185">
            <v>181</v>
          </cell>
          <cell r="B185" t="str">
            <v>Pudiwada</v>
          </cell>
          <cell r="C185" t="str">
            <v>Uttarapalem H/O Pudiwada</v>
          </cell>
          <cell r="D185" t="str">
            <v>Nagaram</v>
          </cell>
          <cell r="E185" t="str">
            <v>Local</v>
          </cell>
          <cell r="F185">
            <v>2</v>
          </cell>
          <cell r="G185" t="str">
            <v>Zoolapalem</v>
          </cell>
          <cell r="H185">
            <v>33</v>
          </cell>
          <cell r="I185" t="str">
            <v>Lam</v>
          </cell>
          <cell r="J185">
            <v>66</v>
          </cell>
          <cell r="K185" t="str">
            <v>Kolluru</v>
          </cell>
          <cell r="L185">
            <v>34</v>
          </cell>
          <cell r="M185" t="str">
            <v>Vejandla</v>
          </cell>
          <cell r="N185">
            <v>44</v>
          </cell>
          <cell r="O185" t="str">
            <v>Vejandla</v>
          </cell>
          <cell r="P185">
            <v>44</v>
          </cell>
          <cell r="Q185" t="str">
            <v>Repalle</v>
          </cell>
          <cell r="R185">
            <v>18</v>
          </cell>
          <cell r="S185" t="str">
            <v>I.B patnam</v>
          </cell>
          <cell r="T185">
            <v>85</v>
          </cell>
          <cell r="Y185" t="str">
            <v>Repalle</v>
          </cell>
          <cell r="Z185">
            <v>18</v>
          </cell>
          <cell r="AA185">
            <v>0</v>
          </cell>
        </row>
        <row r="186">
          <cell r="A186">
            <v>182</v>
          </cell>
          <cell r="B186" t="str">
            <v>Kolaganivaripalem</v>
          </cell>
          <cell r="C186" t="str">
            <v>Vaddanamvaripalem</v>
          </cell>
          <cell r="D186" t="str">
            <v>Nagaram</v>
          </cell>
          <cell r="E186" t="str">
            <v>Local</v>
          </cell>
          <cell r="F186">
            <v>3</v>
          </cell>
          <cell r="G186" t="str">
            <v>Zoolapalem</v>
          </cell>
          <cell r="H186">
            <v>22</v>
          </cell>
          <cell r="I186" t="str">
            <v>Lam</v>
          </cell>
          <cell r="J186">
            <v>70</v>
          </cell>
          <cell r="K186" t="str">
            <v>Kolluru</v>
          </cell>
          <cell r="L186">
            <v>26</v>
          </cell>
          <cell r="M186" t="str">
            <v>Vejandla</v>
          </cell>
          <cell r="N186">
            <v>51</v>
          </cell>
          <cell r="O186" t="str">
            <v>Vejandla</v>
          </cell>
          <cell r="P186">
            <v>51</v>
          </cell>
          <cell r="Q186" t="str">
            <v>Repalle</v>
          </cell>
          <cell r="R186">
            <v>13</v>
          </cell>
          <cell r="S186" t="str">
            <v>I.B patnam</v>
          </cell>
          <cell r="T186">
            <v>85</v>
          </cell>
          <cell r="Y186" t="str">
            <v>Repalle</v>
          </cell>
          <cell r="Z186">
            <v>13</v>
          </cell>
          <cell r="AA186">
            <v>0.2</v>
          </cell>
        </row>
        <row r="187">
          <cell r="A187">
            <v>183</v>
          </cell>
          <cell r="B187" t="str">
            <v>Karakankivaripalem</v>
          </cell>
          <cell r="C187" t="str">
            <v>Vakavaripalem</v>
          </cell>
          <cell r="D187" t="str">
            <v>Nagaram</v>
          </cell>
          <cell r="E187" t="str">
            <v>Local</v>
          </cell>
          <cell r="F187">
            <v>2</v>
          </cell>
          <cell r="G187" t="str">
            <v>Zoolapalem</v>
          </cell>
          <cell r="H187">
            <v>24</v>
          </cell>
          <cell r="I187" t="str">
            <v>Lam</v>
          </cell>
          <cell r="J187">
            <v>72</v>
          </cell>
          <cell r="K187" t="str">
            <v>Kolluru</v>
          </cell>
          <cell r="L187">
            <v>28</v>
          </cell>
          <cell r="M187" t="str">
            <v>Vejandla</v>
          </cell>
          <cell r="N187">
            <v>53</v>
          </cell>
          <cell r="O187" t="str">
            <v>Vejandla</v>
          </cell>
          <cell r="P187">
            <v>53</v>
          </cell>
          <cell r="Q187" t="str">
            <v>Repalle</v>
          </cell>
          <cell r="R187">
            <v>13</v>
          </cell>
          <cell r="S187" t="str">
            <v>I.B patnam</v>
          </cell>
          <cell r="T187">
            <v>85</v>
          </cell>
          <cell r="Y187" t="str">
            <v>Repalle</v>
          </cell>
          <cell r="Z187">
            <v>13</v>
          </cell>
          <cell r="AA187">
            <v>0.2</v>
          </cell>
        </row>
        <row r="188">
          <cell r="A188">
            <v>184</v>
          </cell>
          <cell r="B188" t="str">
            <v>Addankivaripalem</v>
          </cell>
          <cell r="C188" t="str">
            <v>Veerankivaripalem</v>
          </cell>
          <cell r="D188" t="str">
            <v>Nagaram</v>
          </cell>
          <cell r="E188" t="str">
            <v>Local</v>
          </cell>
          <cell r="F188">
            <v>2</v>
          </cell>
          <cell r="G188" t="str">
            <v>Zoolapalem</v>
          </cell>
          <cell r="H188">
            <v>25</v>
          </cell>
          <cell r="I188" t="str">
            <v>Lam</v>
          </cell>
          <cell r="J188">
            <v>72</v>
          </cell>
          <cell r="K188" t="str">
            <v>Kolluru</v>
          </cell>
          <cell r="L188">
            <v>29</v>
          </cell>
          <cell r="M188" t="str">
            <v>Vejandla</v>
          </cell>
          <cell r="N188">
            <v>56</v>
          </cell>
          <cell r="O188" t="str">
            <v>Vejandla</v>
          </cell>
          <cell r="P188">
            <v>56</v>
          </cell>
          <cell r="Q188" t="str">
            <v>Repalle</v>
          </cell>
          <cell r="R188">
            <v>19</v>
          </cell>
          <cell r="S188" t="str">
            <v>I.B patnam</v>
          </cell>
          <cell r="T188">
            <v>85</v>
          </cell>
          <cell r="Y188" t="str">
            <v>Repalle</v>
          </cell>
          <cell r="Z188">
            <v>19</v>
          </cell>
          <cell r="AA188">
            <v>0</v>
          </cell>
        </row>
        <row r="189">
          <cell r="A189">
            <v>185</v>
          </cell>
          <cell r="B189" t="str">
            <v>Eletipalem</v>
          </cell>
          <cell r="C189" t="str">
            <v>Velamavaripalem</v>
          </cell>
          <cell r="D189" t="str">
            <v>Nagaram</v>
          </cell>
          <cell r="E189" t="str">
            <v>Local</v>
          </cell>
          <cell r="F189">
            <v>2</v>
          </cell>
          <cell r="G189" t="str">
            <v>Zoolapalem</v>
          </cell>
          <cell r="H189">
            <v>30</v>
          </cell>
          <cell r="I189" t="str">
            <v>Lam</v>
          </cell>
          <cell r="J189">
            <v>72</v>
          </cell>
          <cell r="K189" t="str">
            <v>Kolluru</v>
          </cell>
          <cell r="L189">
            <v>35</v>
          </cell>
          <cell r="M189" t="str">
            <v>Vejandla</v>
          </cell>
          <cell r="N189">
            <v>55</v>
          </cell>
          <cell r="O189" t="str">
            <v>Vejandla</v>
          </cell>
          <cell r="P189">
            <v>55</v>
          </cell>
          <cell r="Q189" t="str">
            <v>Repalle</v>
          </cell>
          <cell r="R189">
            <v>11</v>
          </cell>
          <cell r="S189" t="str">
            <v>I.B patnam</v>
          </cell>
          <cell r="T189">
            <v>85</v>
          </cell>
          <cell r="Y189" t="str">
            <v>Repalle</v>
          </cell>
          <cell r="Z189">
            <v>11</v>
          </cell>
          <cell r="AA189">
            <v>0.2</v>
          </cell>
        </row>
        <row r="190">
          <cell r="A190">
            <v>186</v>
          </cell>
          <cell r="B190" t="str">
            <v>Venigallavaripalem</v>
          </cell>
          <cell r="C190" t="str">
            <v>Venigallavaripalem</v>
          </cell>
          <cell r="D190" t="str">
            <v>Nagaram</v>
          </cell>
          <cell r="E190" t="str">
            <v>Local</v>
          </cell>
          <cell r="F190">
            <v>2</v>
          </cell>
          <cell r="G190" t="str">
            <v>Zoolapalem</v>
          </cell>
          <cell r="H190">
            <v>25</v>
          </cell>
          <cell r="I190" t="str">
            <v>Lam</v>
          </cell>
          <cell r="J190">
            <v>71</v>
          </cell>
          <cell r="K190" t="str">
            <v>Kolluru</v>
          </cell>
          <cell r="L190">
            <v>27</v>
          </cell>
          <cell r="M190" t="str">
            <v>Vejandla</v>
          </cell>
          <cell r="N190">
            <v>54</v>
          </cell>
          <cell r="O190" t="str">
            <v>Vejandla</v>
          </cell>
          <cell r="P190">
            <v>54</v>
          </cell>
          <cell r="Q190" t="str">
            <v>Repalle</v>
          </cell>
          <cell r="R190">
            <v>12</v>
          </cell>
          <cell r="S190" t="str">
            <v>I.B patnam</v>
          </cell>
          <cell r="T190">
            <v>85</v>
          </cell>
          <cell r="Y190" t="str">
            <v>Repalle</v>
          </cell>
          <cell r="Z190">
            <v>12</v>
          </cell>
          <cell r="AA190">
            <v>0.2</v>
          </cell>
        </row>
        <row r="191">
          <cell r="A191">
            <v>187</v>
          </cell>
          <cell r="B191" t="str">
            <v>Dhulipudi</v>
          </cell>
          <cell r="C191" t="str">
            <v>Vettivanimalapalli</v>
          </cell>
          <cell r="D191" t="str">
            <v>Nagaram</v>
          </cell>
          <cell r="E191" t="str">
            <v>Local</v>
          </cell>
          <cell r="F191">
            <v>2</v>
          </cell>
          <cell r="G191" t="str">
            <v>Zoolapalem</v>
          </cell>
          <cell r="H191">
            <v>25</v>
          </cell>
          <cell r="I191" t="str">
            <v>Lam</v>
          </cell>
          <cell r="J191">
            <v>71</v>
          </cell>
          <cell r="K191" t="str">
            <v>Kolluru</v>
          </cell>
          <cell r="L191">
            <v>27</v>
          </cell>
          <cell r="M191" t="str">
            <v>Vejandla</v>
          </cell>
          <cell r="N191">
            <v>55</v>
          </cell>
          <cell r="O191" t="str">
            <v>Vejandla</v>
          </cell>
          <cell r="P191">
            <v>55</v>
          </cell>
          <cell r="Q191" t="str">
            <v>Repalle</v>
          </cell>
          <cell r="R191">
            <v>15</v>
          </cell>
          <cell r="S191" t="str">
            <v>I.B patnam</v>
          </cell>
          <cell r="T191">
            <v>85</v>
          </cell>
          <cell r="Y191" t="str">
            <v>Repalle</v>
          </cell>
          <cell r="Z191">
            <v>15</v>
          </cell>
          <cell r="AA191">
            <v>0.2</v>
          </cell>
        </row>
        <row r="192">
          <cell r="A192">
            <v>188</v>
          </cell>
          <cell r="B192" t="str">
            <v>Pedamatlapudi</v>
          </cell>
          <cell r="C192" t="str">
            <v>Vudavaripalem</v>
          </cell>
          <cell r="D192" t="str">
            <v>Nagaram</v>
          </cell>
          <cell r="E192" t="str">
            <v>Local</v>
          </cell>
          <cell r="F192">
            <v>1</v>
          </cell>
          <cell r="G192" t="str">
            <v>Zoolapalem</v>
          </cell>
          <cell r="H192">
            <v>32</v>
          </cell>
          <cell r="I192" t="str">
            <v>Lam</v>
          </cell>
          <cell r="J192">
            <v>67</v>
          </cell>
          <cell r="K192" t="str">
            <v>Kolluru</v>
          </cell>
          <cell r="L192">
            <v>38</v>
          </cell>
          <cell r="M192" t="str">
            <v>Vejandla</v>
          </cell>
          <cell r="N192">
            <v>44</v>
          </cell>
          <cell r="O192" t="str">
            <v>Vejandla</v>
          </cell>
          <cell r="P192">
            <v>44</v>
          </cell>
          <cell r="Q192" t="str">
            <v>Repalle</v>
          </cell>
          <cell r="R192">
            <v>25</v>
          </cell>
          <cell r="S192" t="str">
            <v>I.B patnam</v>
          </cell>
          <cell r="T192">
            <v>85</v>
          </cell>
          <cell r="Y192" t="str">
            <v>Repalle</v>
          </cell>
          <cell r="Z192">
            <v>25</v>
          </cell>
          <cell r="AA192">
            <v>0</v>
          </cell>
        </row>
        <row r="193">
          <cell r="A193">
            <v>189</v>
          </cell>
          <cell r="B193" t="str">
            <v>Addankivaripalem</v>
          </cell>
          <cell r="C193" t="str">
            <v>Vuyyuripalem H/O Addankivaripalem</v>
          </cell>
          <cell r="D193" t="str">
            <v>Nagaram</v>
          </cell>
          <cell r="E193" t="str">
            <v>Local</v>
          </cell>
          <cell r="F193">
            <v>2</v>
          </cell>
          <cell r="G193" t="str">
            <v>Zoolapalem</v>
          </cell>
          <cell r="H193">
            <v>23</v>
          </cell>
          <cell r="I193" t="str">
            <v>Lam</v>
          </cell>
          <cell r="J193">
            <v>70</v>
          </cell>
          <cell r="K193" t="str">
            <v>Kolluru</v>
          </cell>
          <cell r="L193">
            <v>27</v>
          </cell>
          <cell r="M193" t="str">
            <v>Vejandla</v>
          </cell>
          <cell r="N193">
            <v>54</v>
          </cell>
          <cell r="O193" t="str">
            <v>Vejandla</v>
          </cell>
          <cell r="P193">
            <v>54</v>
          </cell>
          <cell r="Q193" t="str">
            <v>Repalle</v>
          </cell>
          <cell r="R193">
            <v>17</v>
          </cell>
          <cell r="S193" t="str">
            <v>I.B patnam</v>
          </cell>
          <cell r="T193">
            <v>85</v>
          </cell>
          <cell r="Y193" t="str">
            <v>Repalle</v>
          </cell>
          <cell r="Z193">
            <v>17</v>
          </cell>
          <cell r="AA193">
            <v>0.2</v>
          </cell>
        </row>
        <row r="194">
          <cell r="A194">
            <v>190</v>
          </cell>
          <cell r="B194" t="str">
            <v>Nagaram</v>
          </cell>
          <cell r="C194" t="str">
            <v>Yadavulapalem</v>
          </cell>
          <cell r="D194" t="str">
            <v>Nagaram</v>
          </cell>
          <cell r="E194" t="str">
            <v>Local</v>
          </cell>
          <cell r="F194">
            <v>2</v>
          </cell>
          <cell r="G194" t="str">
            <v>Zoolapalem</v>
          </cell>
          <cell r="H194">
            <v>30</v>
          </cell>
          <cell r="I194" t="str">
            <v>Lam</v>
          </cell>
          <cell r="J194">
            <v>68</v>
          </cell>
          <cell r="K194" t="str">
            <v>Kolluru</v>
          </cell>
          <cell r="L194">
            <v>34</v>
          </cell>
          <cell r="M194" t="str">
            <v>Vejandla</v>
          </cell>
          <cell r="N194">
            <v>48</v>
          </cell>
          <cell r="O194" t="str">
            <v>Vejandla</v>
          </cell>
          <cell r="P194">
            <v>48</v>
          </cell>
          <cell r="Q194" t="str">
            <v>Repalle</v>
          </cell>
          <cell r="R194">
            <v>15</v>
          </cell>
          <cell r="S194" t="str">
            <v>I.B patnam</v>
          </cell>
          <cell r="T194">
            <v>85</v>
          </cell>
          <cell r="Y194" t="str">
            <v>Repalle</v>
          </cell>
          <cell r="Z194">
            <v>15</v>
          </cell>
          <cell r="AA194">
            <v>0.2</v>
          </cell>
        </row>
        <row r="195">
          <cell r="A195">
            <v>191</v>
          </cell>
          <cell r="B195" t="str">
            <v>Siripudi</v>
          </cell>
          <cell r="C195" t="str">
            <v>Yanadipalem</v>
          </cell>
          <cell r="D195" t="str">
            <v>Nagaram</v>
          </cell>
          <cell r="E195" t="str">
            <v>Local</v>
          </cell>
          <cell r="F195">
            <v>1</v>
          </cell>
          <cell r="G195" t="str">
            <v>Zoolapalem</v>
          </cell>
          <cell r="H195">
            <v>30</v>
          </cell>
          <cell r="I195" t="str">
            <v>Lam</v>
          </cell>
          <cell r="J195">
            <v>59</v>
          </cell>
          <cell r="K195" t="str">
            <v>Kolluru</v>
          </cell>
          <cell r="L195">
            <v>36</v>
          </cell>
          <cell r="M195" t="str">
            <v>Vejandla</v>
          </cell>
          <cell r="N195">
            <v>43</v>
          </cell>
          <cell r="O195" t="str">
            <v>Vejandla</v>
          </cell>
          <cell r="P195">
            <v>43</v>
          </cell>
          <cell r="Q195" t="str">
            <v>Repalle</v>
          </cell>
          <cell r="R195">
            <v>23</v>
          </cell>
          <cell r="S195" t="str">
            <v>I.B patnam</v>
          </cell>
          <cell r="T195">
            <v>85</v>
          </cell>
          <cell r="Y195" t="str">
            <v>Repalle</v>
          </cell>
          <cell r="Z195">
            <v>23</v>
          </cell>
          <cell r="AA195">
            <v>0</v>
          </cell>
        </row>
        <row r="196">
          <cell r="A196">
            <v>192</v>
          </cell>
          <cell r="B196" t="str">
            <v>Bavajiaplem</v>
          </cell>
          <cell r="C196" t="str">
            <v>Adavala of Bavajipalem</v>
          </cell>
          <cell r="D196" t="str">
            <v>Nizampatnam</v>
          </cell>
          <cell r="E196" t="str">
            <v>Local</v>
          </cell>
          <cell r="F196">
            <v>2</v>
          </cell>
          <cell r="G196" t="str">
            <v>Zoolapalem</v>
          </cell>
          <cell r="H196">
            <v>42</v>
          </cell>
          <cell r="I196" t="str">
            <v>Lam</v>
          </cell>
          <cell r="J196">
            <v>67</v>
          </cell>
          <cell r="K196" t="str">
            <v>Kolluru</v>
          </cell>
          <cell r="L196">
            <v>54</v>
          </cell>
          <cell r="M196" t="str">
            <v>Vejandla</v>
          </cell>
          <cell r="N196">
            <v>49</v>
          </cell>
          <cell r="O196" t="str">
            <v>Vejandla</v>
          </cell>
          <cell r="P196">
            <v>49</v>
          </cell>
          <cell r="Q196" t="str">
            <v>Repalle</v>
          </cell>
          <cell r="R196">
            <v>26</v>
          </cell>
          <cell r="S196" t="str">
            <v>I.B patnam</v>
          </cell>
          <cell r="T196">
            <v>85</v>
          </cell>
          <cell r="Y196" t="str">
            <v>Repalle</v>
          </cell>
          <cell r="Z196">
            <v>26</v>
          </cell>
          <cell r="AA196">
            <v>0</v>
          </cell>
        </row>
        <row r="197">
          <cell r="A197">
            <v>193</v>
          </cell>
          <cell r="B197" t="str">
            <v>Dindi</v>
          </cell>
          <cell r="C197" t="str">
            <v>Adavala of Dindi</v>
          </cell>
          <cell r="D197" t="str">
            <v>Nizampatnam</v>
          </cell>
          <cell r="E197" t="str">
            <v>Local</v>
          </cell>
          <cell r="F197">
            <v>2</v>
          </cell>
          <cell r="G197" t="str">
            <v>Zoolapalem</v>
          </cell>
          <cell r="H197">
            <v>50</v>
          </cell>
          <cell r="I197" t="str">
            <v>Lam</v>
          </cell>
          <cell r="J197">
            <v>99</v>
          </cell>
          <cell r="K197" t="str">
            <v>Kolluru</v>
          </cell>
          <cell r="L197">
            <v>62</v>
          </cell>
          <cell r="M197" t="str">
            <v>Vejandla</v>
          </cell>
          <cell r="N197">
            <v>81</v>
          </cell>
          <cell r="O197" t="str">
            <v>Vejandla</v>
          </cell>
          <cell r="P197">
            <v>81</v>
          </cell>
          <cell r="Q197" t="str">
            <v>Repalle</v>
          </cell>
          <cell r="R197">
            <v>34</v>
          </cell>
          <cell r="S197" t="str">
            <v>I.B patnam</v>
          </cell>
          <cell r="T197">
            <v>85</v>
          </cell>
          <cell r="Y197" t="str">
            <v>Repalle</v>
          </cell>
          <cell r="Z197">
            <v>34</v>
          </cell>
          <cell r="AA197">
            <v>0</v>
          </cell>
        </row>
        <row r="198">
          <cell r="A198">
            <v>194</v>
          </cell>
          <cell r="B198" t="str">
            <v>Adavuladeevi</v>
          </cell>
          <cell r="C198" t="str">
            <v>Adavuladeevi</v>
          </cell>
          <cell r="D198" t="str">
            <v>Nizampatnam</v>
          </cell>
          <cell r="E198" t="str">
            <v>Local</v>
          </cell>
          <cell r="F198">
            <v>2</v>
          </cell>
          <cell r="G198" t="str">
            <v>Zoolapalem</v>
          </cell>
          <cell r="H198">
            <v>36</v>
          </cell>
          <cell r="I198" t="str">
            <v>Lam</v>
          </cell>
          <cell r="J198">
            <v>89</v>
          </cell>
          <cell r="K198" t="str">
            <v>Kolluru</v>
          </cell>
          <cell r="L198">
            <v>48</v>
          </cell>
          <cell r="M198" t="str">
            <v>Vejandla</v>
          </cell>
          <cell r="N198">
            <v>71</v>
          </cell>
          <cell r="O198" t="str">
            <v>Vejandla</v>
          </cell>
          <cell r="P198">
            <v>71</v>
          </cell>
          <cell r="Q198" t="str">
            <v>Repalle</v>
          </cell>
          <cell r="R198">
            <v>20</v>
          </cell>
          <cell r="S198" t="str">
            <v>I.B patnam</v>
          </cell>
          <cell r="T198">
            <v>85</v>
          </cell>
          <cell r="Y198" t="str">
            <v>Repalle</v>
          </cell>
          <cell r="Z198">
            <v>20</v>
          </cell>
          <cell r="AA198">
            <v>0</v>
          </cell>
        </row>
        <row r="199">
          <cell r="A199">
            <v>195</v>
          </cell>
          <cell r="B199" t="str">
            <v>Amudalapalli</v>
          </cell>
          <cell r="C199" t="str">
            <v>Amudalapalli</v>
          </cell>
          <cell r="D199" t="str">
            <v>Nizampatnam</v>
          </cell>
          <cell r="E199" t="str">
            <v>Local</v>
          </cell>
          <cell r="F199">
            <v>2</v>
          </cell>
          <cell r="G199" t="str">
            <v>Zoolapalem</v>
          </cell>
          <cell r="H199">
            <v>38</v>
          </cell>
          <cell r="I199" t="str">
            <v>Lam</v>
          </cell>
          <cell r="J199">
            <v>69</v>
          </cell>
          <cell r="K199" t="str">
            <v>Kolluru</v>
          </cell>
          <cell r="L199">
            <v>50</v>
          </cell>
          <cell r="M199" t="str">
            <v>Vejandla</v>
          </cell>
          <cell r="N199">
            <v>51</v>
          </cell>
          <cell r="O199" t="str">
            <v>Vejandla</v>
          </cell>
          <cell r="P199">
            <v>51</v>
          </cell>
          <cell r="Q199" t="str">
            <v>Repalle</v>
          </cell>
          <cell r="R199">
            <v>22</v>
          </cell>
          <cell r="S199" t="str">
            <v>I.B patnam</v>
          </cell>
          <cell r="T199">
            <v>85</v>
          </cell>
          <cell r="Y199" t="str">
            <v>Repalle</v>
          </cell>
          <cell r="Z199">
            <v>22</v>
          </cell>
          <cell r="AA199">
            <v>0</v>
          </cell>
        </row>
        <row r="200">
          <cell r="A200">
            <v>196</v>
          </cell>
          <cell r="B200" t="str">
            <v>Borravaripalem</v>
          </cell>
          <cell r="C200" t="str">
            <v>Atchutapuram</v>
          </cell>
          <cell r="D200" t="str">
            <v>Nizampatnam</v>
          </cell>
          <cell r="E200" t="str">
            <v>Local</v>
          </cell>
          <cell r="F200">
            <v>2</v>
          </cell>
          <cell r="G200" t="str">
            <v>Zoolapalem</v>
          </cell>
          <cell r="H200">
            <v>33</v>
          </cell>
          <cell r="I200" t="str">
            <v>Lam</v>
          </cell>
          <cell r="J200">
            <v>82</v>
          </cell>
          <cell r="K200" t="str">
            <v>Kolluru</v>
          </cell>
          <cell r="L200">
            <v>45</v>
          </cell>
          <cell r="M200" t="str">
            <v>Vejandla</v>
          </cell>
          <cell r="N200">
            <v>64</v>
          </cell>
          <cell r="O200" t="str">
            <v>Vejandla</v>
          </cell>
          <cell r="P200">
            <v>64</v>
          </cell>
          <cell r="Q200" t="str">
            <v>Repalle</v>
          </cell>
          <cell r="R200">
            <v>17</v>
          </cell>
          <cell r="S200" t="str">
            <v>I.B patnam</v>
          </cell>
          <cell r="T200">
            <v>85</v>
          </cell>
          <cell r="Y200" t="str">
            <v>Repalle</v>
          </cell>
          <cell r="Z200">
            <v>17</v>
          </cell>
          <cell r="AA200">
            <v>0</v>
          </cell>
        </row>
        <row r="201">
          <cell r="A201">
            <v>197</v>
          </cell>
          <cell r="B201" t="str">
            <v>Pregnam</v>
          </cell>
          <cell r="C201" t="str">
            <v>Atlavaripalem</v>
          </cell>
          <cell r="D201" t="str">
            <v>Nizampatnam</v>
          </cell>
          <cell r="E201" t="str">
            <v>Local</v>
          </cell>
          <cell r="F201">
            <v>2</v>
          </cell>
          <cell r="G201" t="str">
            <v>Zoolapalem</v>
          </cell>
          <cell r="H201">
            <v>37</v>
          </cell>
          <cell r="I201" t="str">
            <v>Lam</v>
          </cell>
          <cell r="J201">
            <v>85</v>
          </cell>
          <cell r="K201" t="str">
            <v>Kolluru</v>
          </cell>
          <cell r="L201">
            <v>48</v>
          </cell>
          <cell r="M201" t="str">
            <v>Vejandla</v>
          </cell>
          <cell r="N201">
            <v>68</v>
          </cell>
          <cell r="O201" t="str">
            <v>Vejandla</v>
          </cell>
          <cell r="P201">
            <v>68</v>
          </cell>
          <cell r="Q201" t="str">
            <v>Repalle</v>
          </cell>
          <cell r="R201">
            <v>21</v>
          </cell>
          <cell r="S201" t="str">
            <v>I.B patnam</v>
          </cell>
          <cell r="T201">
            <v>85</v>
          </cell>
          <cell r="Y201" t="str">
            <v>Repalle</v>
          </cell>
          <cell r="Z201">
            <v>21</v>
          </cell>
          <cell r="AA201">
            <v>0</v>
          </cell>
        </row>
        <row r="202">
          <cell r="A202">
            <v>198</v>
          </cell>
          <cell r="B202" t="str">
            <v>Bavajiaplem</v>
          </cell>
          <cell r="C202" t="str">
            <v>Bavajipalem</v>
          </cell>
          <cell r="D202" t="str">
            <v>Nizampatnam</v>
          </cell>
          <cell r="E202" t="str">
            <v>Local</v>
          </cell>
          <cell r="F202">
            <v>2</v>
          </cell>
          <cell r="G202" t="str">
            <v>Zoolapalem</v>
          </cell>
          <cell r="H202">
            <v>41</v>
          </cell>
          <cell r="I202" t="str">
            <v>Lam</v>
          </cell>
          <cell r="J202">
            <v>66</v>
          </cell>
          <cell r="K202" t="str">
            <v>Kolluru</v>
          </cell>
          <cell r="L202">
            <v>53</v>
          </cell>
          <cell r="M202" t="str">
            <v>Vejandla</v>
          </cell>
          <cell r="N202">
            <v>48</v>
          </cell>
          <cell r="O202" t="str">
            <v>Vejandla</v>
          </cell>
          <cell r="P202">
            <v>48</v>
          </cell>
          <cell r="Q202" t="str">
            <v>Repalle</v>
          </cell>
          <cell r="R202">
            <v>25</v>
          </cell>
          <cell r="S202" t="str">
            <v>I.B patnam</v>
          </cell>
          <cell r="T202">
            <v>85</v>
          </cell>
          <cell r="Y202" t="str">
            <v>Repalle</v>
          </cell>
          <cell r="Z202">
            <v>25</v>
          </cell>
          <cell r="AA202">
            <v>0</v>
          </cell>
        </row>
        <row r="203">
          <cell r="A203">
            <v>199</v>
          </cell>
          <cell r="B203" t="str">
            <v>Kalliphalam</v>
          </cell>
          <cell r="C203" t="str">
            <v>Bolaganivaripalem</v>
          </cell>
          <cell r="D203" t="str">
            <v>Nizampatnam</v>
          </cell>
          <cell r="E203" t="str">
            <v>Local</v>
          </cell>
          <cell r="F203">
            <v>2</v>
          </cell>
          <cell r="G203" t="str">
            <v>Zoolapalem</v>
          </cell>
          <cell r="H203">
            <v>41</v>
          </cell>
          <cell r="I203" t="str">
            <v>Lam</v>
          </cell>
          <cell r="J203">
            <v>86</v>
          </cell>
          <cell r="K203" t="str">
            <v>Kolluru</v>
          </cell>
          <cell r="L203">
            <v>51</v>
          </cell>
          <cell r="M203" t="str">
            <v>Vejandla</v>
          </cell>
          <cell r="N203">
            <v>71</v>
          </cell>
          <cell r="O203" t="str">
            <v>Vejandla</v>
          </cell>
          <cell r="P203">
            <v>71</v>
          </cell>
          <cell r="Q203" t="str">
            <v>Repalle</v>
          </cell>
          <cell r="R203">
            <v>24</v>
          </cell>
          <cell r="S203" t="str">
            <v>I.B patnam</v>
          </cell>
          <cell r="T203">
            <v>85</v>
          </cell>
          <cell r="Y203" t="str">
            <v>Repalle</v>
          </cell>
          <cell r="Z203">
            <v>24</v>
          </cell>
          <cell r="AA203">
            <v>0</v>
          </cell>
        </row>
        <row r="204">
          <cell r="A204">
            <v>200</v>
          </cell>
          <cell r="B204" t="str">
            <v>Pregnam</v>
          </cell>
          <cell r="C204" t="str">
            <v>Chakkavaripalem</v>
          </cell>
          <cell r="D204" t="str">
            <v>Nizampatnam</v>
          </cell>
          <cell r="E204" t="str">
            <v>Local</v>
          </cell>
          <cell r="F204">
            <v>2</v>
          </cell>
          <cell r="G204" t="str">
            <v>Zoolapalem</v>
          </cell>
          <cell r="H204">
            <v>39</v>
          </cell>
          <cell r="I204" t="str">
            <v>Lam</v>
          </cell>
          <cell r="J204">
            <v>87</v>
          </cell>
          <cell r="K204" t="str">
            <v>Kolluru</v>
          </cell>
          <cell r="L204">
            <v>50</v>
          </cell>
          <cell r="M204" t="str">
            <v>Vejandla</v>
          </cell>
          <cell r="N204">
            <v>70</v>
          </cell>
          <cell r="O204" t="str">
            <v>Vejandla</v>
          </cell>
          <cell r="P204">
            <v>70</v>
          </cell>
          <cell r="Q204" t="str">
            <v>Repalle</v>
          </cell>
          <cell r="R204">
            <v>23</v>
          </cell>
          <cell r="S204" t="str">
            <v>I.B patnam</v>
          </cell>
          <cell r="T204">
            <v>85</v>
          </cell>
          <cell r="Y204" t="str">
            <v>Repalle</v>
          </cell>
          <cell r="Z204">
            <v>23</v>
          </cell>
          <cell r="AA204">
            <v>0</v>
          </cell>
        </row>
        <row r="205">
          <cell r="A205">
            <v>201</v>
          </cell>
          <cell r="B205" t="str">
            <v>Adavuladeevi</v>
          </cell>
          <cell r="C205" t="str">
            <v>Chandramoulinagar</v>
          </cell>
          <cell r="D205" t="str">
            <v>Nizampatnam</v>
          </cell>
          <cell r="E205" t="str">
            <v>Local</v>
          </cell>
          <cell r="F205">
            <v>2</v>
          </cell>
          <cell r="G205" t="str">
            <v>Zoolapalem</v>
          </cell>
          <cell r="H205">
            <v>40</v>
          </cell>
          <cell r="I205" t="str">
            <v>Lam</v>
          </cell>
          <cell r="J205">
            <v>93</v>
          </cell>
          <cell r="K205" t="str">
            <v>Kolluru</v>
          </cell>
          <cell r="L205">
            <v>52</v>
          </cell>
          <cell r="M205" t="str">
            <v>Vejandla</v>
          </cell>
          <cell r="N205">
            <v>75</v>
          </cell>
          <cell r="O205" t="str">
            <v>Vejandla</v>
          </cell>
          <cell r="P205">
            <v>75</v>
          </cell>
          <cell r="Q205" t="str">
            <v>Repalle</v>
          </cell>
          <cell r="R205">
            <v>24</v>
          </cell>
          <cell r="S205" t="str">
            <v>I.B patnam</v>
          </cell>
          <cell r="T205">
            <v>85</v>
          </cell>
          <cell r="Y205" t="str">
            <v>Repalle</v>
          </cell>
          <cell r="Z205">
            <v>24</v>
          </cell>
          <cell r="AA205">
            <v>0</v>
          </cell>
        </row>
        <row r="206">
          <cell r="A206">
            <v>202</v>
          </cell>
          <cell r="B206" t="str">
            <v>Pallapatla</v>
          </cell>
          <cell r="C206" t="str">
            <v>Chinkapalem</v>
          </cell>
          <cell r="D206" t="str">
            <v>Nizampatnam</v>
          </cell>
          <cell r="E206" t="str">
            <v>Local</v>
          </cell>
          <cell r="F206">
            <v>2</v>
          </cell>
          <cell r="G206" t="str">
            <v>Zoolapalem</v>
          </cell>
          <cell r="H206">
            <v>26</v>
          </cell>
          <cell r="I206" t="str">
            <v>Lam</v>
          </cell>
          <cell r="J206">
            <v>76</v>
          </cell>
          <cell r="K206" t="str">
            <v>Kolluru</v>
          </cell>
          <cell r="L206">
            <v>38</v>
          </cell>
          <cell r="M206" t="str">
            <v>Vejandla</v>
          </cell>
          <cell r="N206">
            <v>57</v>
          </cell>
          <cell r="O206" t="str">
            <v>Vejandla</v>
          </cell>
          <cell r="P206">
            <v>57</v>
          </cell>
          <cell r="Q206" t="str">
            <v>Repalle</v>
          </cell>
          <cell r="R206">
            <v>9</v>
          </cell>
          <cell r="S206" t="str">
            <v>I.B patnam</v>
          </cell>
          <cell r="T206">
            <v>85</v>
          </cell>
          <cell r="Y206" t="str">
            <v>Repalle</v>
          </cell>
          <cell r="Z206">
            <v>9</v>
          </cell>
          <cell r="AA206">
            <v>0.2</v>
          </cell>
        </row>
        <row r="207">
          <cell r="A207">
            <v>203</v>
          </cell>
          <cell r="B207" t="str">
            <v>Amudalapalli</v>
          </cell>
          <cell r="C207" t="str">
            <v>Chintarevu</v>
          </cell>
          <cell r="D207" t="str">
            <v>Nizampatnam</v>
          </cell>
          <cell r="E207" t="str">
            <v>Local</v>
          </cell>
          <cell r="F207">
            <v>2</v>
          </cell>
          <cell r="G207" t="str">
            <v>Zoolapalem</v>
          </cell>
          <cell r="H207">
            <v>39</v>
          </cell>
          <cell r="I207" t="str">
            <v>Lam</v>
          </cell>
          <cell r="J207">
            <v>70</v>
          </cell>
          <cell r="K207" t="str">
            <v>Kolluru</v>
          </cell>
          <cell r="L207">
            <v>51</v>
          </cell>
          <cell r="M207" t="str">
            <v>Vejandla</v>
          </cell>
          <cell r="N207">
            <v>52</v>
          </cell>
          <cell r="O207" t="str">
            <v>Vejandla</v>
          </cell>
          <cell r="P207">
            <v>52</v>
          </cell>
          <cell r="Q207" t="str">
            <v>Repalle</v>
          </cell>
          <cell r="R207">
            <v>23</v>
          </cell>
          <cell r="S207" t="str">
            <v>I.B patnam</v>
          </cell>
          <cell r="T207">
            <v>85</v>
          </cell>
          <cell r="Y207" t="str">
            <v>Repalle</v>
          </cell>
          <cell r="Z207">
            <v>23</v>
          </cell>
          <cell r="AA207">
            <v>0</v>
          </cell>
        </row>
        <row r="208">
          <cell r="A208">
            <v>204</v>
          </cell>
          <cell r="B208" t="str">
            <v>Nizampatnam</v>
          </cell>
          <cell r="C208" t="str">
            <v>Darveshpalem</v>
          </cell>
          <cell r="D208" t="str">
            <v>Nizampatnam</v>
          </cell>
          <cell r="E208" t="str">
            <v>Local</v>
          </cell>
          <cell r="F208">
            <v>2</v>
          </cell>
          <cell r="G208" t="str">
            <v>Zoolapalem</v>
          </cell>
          <cell r="H208">
            <v>43</v>
          </cell>
          <cell r="I208" t="str">
            <v>Lam</v>
          </cell>
          <cell r="J208">
            <v>68</v>
          </cell>
          <cell r="K208" t="str">
            <v>Kolluru</v>
          </cell>
          <cell r="L208">
            <v>55</v>
          </cell>
          <cell r="M208" t="str">
            <v>Vejandla</v>
          </cell>
          <cell r="N208">
            <v>50</v>
          </cell>
          <cell r="O208" t="str">
            <v>Vejandla</v>
          </cell>
          <cell r="P208">
            <v>50</v>
          </cell>
          <cell r="Q208" t="str">
            <v>Repalle</v>
          </cell>
          <cell r="R208">
            <v>27</v>
          </cell>
          <cell r="S208" t="str">
            <v>I.B patnam</v>
          </cell>
          <cell r="T208">
            <v>85</v>
          </cell>
          <cell r="Y208" t="str">
            <v>Repalle</v>
          </cell>
          <cell r="Z208">
            <v>27</v>
          </cell>
          <cell r="AA208">
            <v>0</v>
          </cell>
        </row>
        <row r="209">
          <cell r="A209">
            <v>205</v>
          </cell>
          <cell r="B209" t="str">
            <v>Gurunadhanagar</v>
          </cell>
          <cell r="C209" t="str">
            <v>Donepudi(Anjanapuram)</v>
          </cell>
          <cell r="D209" t="str">
            <v>Nizampatnam</v>
          </cell>
          <cell r="E209" t="str">
            <v>Local</v>
          </cell>
          <cell r="F209">
            <v>2</v>
          </cell>
          <cell r="G209" t="str">
            <v>Zoolapalem</v>
          </cell>
          <cell r="H209">
            <v>32</v>
          </cell>
          <cell r="I209" t="str">
            <v>Lam</v>
          </cell>
          <cell r="J209">
            <v>86</v>
          </cell>
          <cell r="K209" t="str">
            <v>Kolluru</v>
          </cell>
          <cell r="L209">
            <v>44</v>
          </cell>
          <cell r="M209" t="str">
            <v>Vejandla</v>
          </cell>
          <cell r="N209">
            <v>68</v>
          </cell>
          <cell r="O209" t="str">
            <v>Vejandla</v>
          </cell>
          <cell r="P209">
            <v>68</v>
          </cell>
          <cell r="Q209" t="str">
            <v>Repalle</v>
          </cell>
          <cell r="R209">
            <v>16</v>
          </cell>
          <cell r="S209" t="str">
            <v>I.B patnam</v>
          </cell>
          <cell r="T209">
            <v>85</v>
          </cell>
          <cell r="Y209" t="str">
            <v>Repalle</v>
          </cell>
          <cell r="Z209">
            <v>16</v>
          </cell>
          <cell r="AA209">
            <v>0.2</v>
          </cell>
        </row>
        <row r="210">
          <cell r="A210">
            <v>206</v>
          </cell>
          <cell r="B210" t="str">
            <v>Kuchinapudi</v>
          </cell>
          <cell r="C210" t="str">
            <v>Dunnavaripalem</v>
          </cell>
          <cell r="D210" t="str">
            <v>Nizampatnam</v>
          </cell>
          <cell r="E210" t="str">
            <v>Local</v>
          </cell>
          <cell r="F210">
            <v>2</v>
          </cell>
          <cell r="G210" t="str">
            <v>Zoolapalem</v>
          </cell>
          <cell r="H210">
            <v>31</v>
          </cell>
          <cell r="I210" t="str">
            <v>Lam</v>
          </cell>
          <cell r="J210">
            <v>80</v>
          </cell>
          <cell r="K210" t="str">
            <v>Kolluru</v>
          </cell>
          <cell r="L210">
            <v>43</v>
          </cell>
          <cell r="M210" t="str">
            <v>Vejandla</v>
          </cell>
          <cell r="N210">
            <v>62</v>
          </cell>
          <cell r="O210" t="str">
            <v>Vejandla</v>
          </cell>
          <cell r="P210">
            <v>62</v>
          </cell>
          <cell r="Q210" t="str">
            <v>Repalle</v>
          </cell>
          <cell r="R210">
            <v>15</v>
          </cell>
          <cell r="S210" t="str">
            <v>I.B patnam</v>
          </cell>
          <cell r="T210">
            <v>85</v>
          </cell>
          <cell r="Y210" t="str">
            <v>Repalle</v>
          </cell>
          <cell r="Z210">
            <v>15</v>
          </cell>
          <cell r="AA210">
            <v>0.2</v>
          </cell>
        </row>
        <row r="211">
          <cell r="A211">
            <v>207</v>
          </cell>
          <cell r="B211" t="str">
            <v>Nizampatnam</v>
          </cell>
          <cell r="C211" t="str">
            <v>Ex-Military colony</v>
          </cell>
          <cell r="D211" t="str">
            <v>Nizampatnam</v>
          </cell>
          <cell r="E211" t="str">
            <v>Local</v>
          </cell>
          <cell r="F211">
            <v>2</v>
          </cell>
          <cell r="G211" t="str">
            <v>Zoolapalem</v>
          </cell>
          <cell r="H211">
            <v>42</v>
          </cell>
          <cell r="I211" t="str">
            <v>Lam</v>
          </cell>
          <cell r="J211">
            <v>67</v>
          </cell>
          <cell r="K211" t="str">
            <v>Kolluru</v>
          </cell>
          <cell r="L211">
            <v>54</v>
          </cell>
          <cell r="M211" t="str">
            <v>Vejandla</v>
          </cell>
          <cell r="N211">
            <v>49</v>
          </cell>
          <cell r="O211" t="str">
            <v>Vejandla</v>
          </cell>
          <cell r="P211">
            <v>49</v>
          </cell>
          <cell r="Q211" t="str">
            <v>Repalle</v>
          </cell>
          <cell r="R211">
            <v>26</v>
          </cell>
          <cell r="S211" t="str">
            <v>I.B patnam</v>
          </cell>
          <cell r="T211">
            <v>85</v>
          </cell>
          <cell r="Y211" t="str">
            <v>Repalle</v>
          </cell>
          <cell r="Z211">
            <v>26</v>
          </cell>
          <cell r="AA211">
            <v>0</v>
          </cell>
        </row>
        <row r="212">
          <cell r="A212">
            <v>208</v>
          </cell>
          <cell r="B212" t="str">
            <v>Garuvupalem</v>
          </cell>
          <cell r="C212" t="str">
            <v>Garuvupalem</v>
          </cell>
          <cell r="D212" t="str">
            <v>Nizampatnam</v>
          </cell>
          <cell r="E212" t="str">
            <v>Local</v>
          </cell>
          <cell r="F212">
            <v>2</v>
          </cell>
          <cell r="G212" t="str">
            <v>Zoolapalem</v>
          </cell>
          <cell r="H212">
            <v>33</v>
          </cell>
          <cell r="I212" t="str">
            <v>Lam</v>
          </cell>
          <cell r="J212">
            <v>81</v>
          </cell>
          <cell r="K212" t="str">
            <v>Kolluru</v>
          </cell>
          <cell r="L212">
            <v>45</v>
          </cell>
          <cell r="M212" t="str">
            <v>Vejandla</v>
          </cell>
          <cell r="N212">
            <v>63</v>
          </cell>
          <cell r="O212" t="str">
            <v>Vejandla</v>
          </cell>
          <cell r="P212">
            <v>63</v>
          </cell>
          <cell r="Q212" t="str">
            <v>Repalle</v>
          </cell>
          <cell r="R212">
            <v>17</v>
          </cell>
          <cell r="S212" t="str">
            <v>I.B patnam</v>
          </cell>
          <cell r="T212">
            <v>85</v>
          </cell>
          <cell r="Y212" t="str">
            <v>Repalle</v>
          </cell>
          <cell r="Z212">
            <v>17</v>
          </cell>
          <cell r="AA212">
            <v>0.2</v>
          </cell>
        </row>
        <row r="213">
          <cell r="A213">
            <v>209</v>
          </cell>
          <cell r="B213" t="str">
            <v>Nizampatnam</v>
          </cell>
          <cell r="C213" t="str">
            <v>Gokarnamatam</v>
          </cell>
          <cell r="D213" t="str">
            <v>Nizampatnam</v>
          </cell>
          <cell r="E213" t="str">
            <v>Local</v>
          </cell>
          <cell r="F213">
            <v>2</v>
          </cell>
          <cell r="G213" t="str">
            <v>Zoolapalem</v>
          </cell>
          <cell r="H213">
            <v>43</v>
          </cell>
          <cell r="I213" t="str">
            <v>Lam</v>
          </cell>
          <cell r="J213">
            <v>68</v>
          </cell>
          <cell r="K213" t="str">
            <v>Kolluru</v>
          </cell>
          <cell r="L213">
            <v>55</v>
          </cell>
          <cell r="M213" t="str">
            <v>Vejandla</v>
          </cell>
          <cell r="N213">
            <v>50</v>
          </cell>
          <cell r="O213" t="str">
            <v>Vejandla</v>
          </cell>
          <cell r="P213">
            <v>50</v>
          </cell>
          <cell r="Q213" t="str">
            <v>Repalle</v>
          </cell>
          <cell r="R213">
            <v>27</v>
          </cell>
          <cell r="S213" t="str">
            <v>I.B patnam</v>
          </cell>
          <cell r="T213">
            <v>85</v>
          </cell>
          <cell r="Y213" t="str">
            <v>Repalle</v>
          </cell>
          <cell r="Z213">
            <v>27</v>
          </cell>
          <cell r="AA213">
            <v>0</v>
          </cell>
        </row>
        <row r="214">
          <cell r="A214">
            <v>210</v>
          </cell>
          <cell r="B214" t="str">
            <v>Adavuladeevi</v>
          </cell>
          <cell r="C214" t="str">
            <v>Gunnamthippa</v>
          </cell>
          <cell r="D214" t="str">
            <v>Nizampatnam</v>
          </cell>
          <cell r="E214" t="str">
            <v>Local</v>
          </cell>
          <cell r="F214">
            <v>2</v>
          </cell>
          <cell r="G214" t="str">
            <v>Zoolapalem</v>
          </cell>
          <cell r="H214">
            <v>37</v>
          </cell>
          <cell r="I214" t="str">
            <v>Lam</v>
          </cell>
          <cell r="J214">
            <v>90</v>
          </cell>
          <cell r="K214" t="str">
            <v>Kolluru</v>
          </cell>
          <cell r="L214">
            <v>49</v>
          </cell>
          <cell r="M214" t="str">
            <v>Vejandla</v>
          </cell>
          <cell r="N214">
            <v>72</v>
          </cell>
          <cell r="O214" t="str">
            <v>Vejandla</v>
          </cell>
          <cell r="P214">
            <v>72</v>
          </cell>
          <cell r="Q214" t="str">
            <v>Repalle</v>
          </cell>
          <cell r="R214">
            <v>21</v>
          </cell>
          <cell r="S214" t="str">
            <v>I.B patnam</v>
          </cell>
          <cell r="T214">
            <v>85</v>
          </cell>
          <cell r="Y214" t="str">
            <v>Repalle</v>
          </cell>
          <cell r="Z214">
            <v>21</v>
          </cell>
          <cell r="AA214">
            <v>0</v>
          </cell>
        </row>
        <row r="215">
          <cell r="A215">
            <v>211</v>
          </cell>
          <cell r="B215" t="str">
            <v>Gurunadhanagar</v>
          </cell>
          <cell r="C215" t="str">
            <v>Gurunadhanagar</v>
          </cell>
          <cell r="D215" t="str">
            <v>Nizampatnam</v>
          </cell>
          <cell r="E215" t="str">
            <v>Local</v>
          </cell>
          <cell r="F215">
            <v>2</v>
          </cell>
          <cell r="G215" t="str">
            <v>Zoolapalem</v>
          </cell>
          <cell r="H215">
            <v>31</v>
          </cell>
          <cell r="I215" t="str">
            <v>Lam</v>
          </cell>
          <cell r="J215">
            <v>85</v>
          </cell>
          <cell r="K215" t="str">
            <v>Kolluru</v>
          </cell>
          <cell r="L215">
            <v>43</v>
          </cell>
          <cell r="M215" t="str">
            <v>Vejandla</v>
          </cell>
          <cell r="N215">
            <v>67</v>
          </cell>
          <cell r="O215" t="str">
            <v>Vejandla</v>
          </cell>
          <cell r="P215">
            <v>67</v>
          </cell>
          <cell r="Q215" t="str">
            <v>Repalle</v>
          </cell>
          <cell r="R215">
            <v>15</v>
          </cell>
          <cell r="S215" t="str">
            <v>I.B patnam</v>
          </cell>
          <cell r="T215">
            <v>85</v>
          </cell>
          <cell r="Y215" t="str">
            <v>Repalle</v>
          </cell>
          <cell r="Z215">
            <v>15</v>
          </cell>
          <cell r="AA215">
            <v>0.2</v>
          </cell>
        </row>
        <row r="216">
          <cell r="A216">
            <v>212</v>
          </cell>
          <cell r="B216" t="str">
            <v>Adavuladeevi</v>
          </cell>
          <cell r="C216" t="str">
            <v>Harizanawada(Madigapalli) H/O Adavuladeevi</v>
          </cell>
          <cell r="D216" t="str">
            <v>Nizampatnam</v>
          </cell>
          <cell r="E216" t="str">
            <v>Local</v>
          </cell>
          <cell r="F216">
            <v>2</v>
          </cell>
          <cell r="G216" t="str">
            <v>Zoolapalem</v>
          </cell>
          <cell r="H216">
            <v>36</v>
          </cell>
          <cell r="I216" t="str">
            <v>Lam</v>
          </cell>
          <cell r="J216">
            <v>89</v>
          </cell>
          <cell r="K216" t="str">
            <v>Kolluru</v>
          </cell>
          <cell r="L216">
            <v>48</v>
          </cell>
          <cell r="M216" t="str">
            <v>Vejandla</v>
          </cell>
          <cell r="N216">
            <v>71</v>
          </cell>
          <cell r="O216" t="str">
            <v>Vejandla</v>
          </cell>
          <cell r="P216">
            <v>71</v>
          </cell>
          <cell r="Q216" t="str">
            <v>Repalle</v>
          </cell>
          <cell r="R216">
            <v>20</v>
          </cell>
          <cell r="S216" t="str">
            <v>I.B patnam</v>
          </cell>
          <cell r="T216">
            <v>85</v>
          </cell>
          <cell r="Y216" t="str">
            <v>Repalle</v>
          </cell>
          <cell r="Z216">
            <v>20</v>
          </cell>
          <cell r="AA216">
            <v>0</v>
          </cell>
        </row>
        <row r="217">
          <cell r="A217">
            <v>213</v>
          </cell>
          <cell r="B217" t="str">
            <v>Horrispeta</v>
          </cell>
          <cell r="C217" t="str">
            <v>Horrispet</v>
          </cell>
          <cell r="D217" t="str">
            <v>Nizampatnam</v>
          </cell>
          <cell r="E217" t="str">
            <v>Local</v>
          </cell>
          <cell r="F217">
            <v>2</v>
          </cell>
          <cell r="G217" t="str">
            <v>Zoolapalem</v>
          </cell>
          <cell r="H217">
            <v>33</v>
          </cell>
          <cell r="I217" t="str">
            <v>Lam</v>
          </cell>
          <cell r="J217">
            <v>86</v>
          </cell>
          <cell r="K217" t="str">
            <v>Kolluru</v>
          </cell>
          <cell r="L217">
            <v>42</v>
          </cell>
          <cell r="M217" t="str">
            <v>Vejandla</v>
          </cell>
          <cell r="N217">
            <v>68</v>
          </cell>
          <cell r="O217" t="str">
            <v>Vejandla</v>
          </cell>
          <cell r="P217">
            <v>68</v>
          </cell>
          <cell r="Q217" t="str">
            <v>Repalle</v>
          </cell>
          <cell r="R217">
            <v>17</v>
          </cell>
          <cell r="S217" t="str">
            <v>I.B patnam</v>
          </cell>
          <cell r="T217">
            <v>85</v>
          </cell>
          <cell r="Y217" t="str">
            <v>Repalle</v>
          </cell>
          <cell r="Z217">
            <v>17</v>
          </cell>
          <cell r="AA217">
            <v>0</v>
          </cell>
        </row>
        <row r="218">
          <cell r="A218">
            <v>214</v>
          </cell>
          <cell r="B218" t="str">
            <v>Dindi</v>
          </cell>
          <cell r="C218" t="str">
            <v>Jampanivaripalem</v>
          </cell>
          <cell r="D218" t="str">
            <v>Nizampatnam</v>
          </cell>
          <cell r="E218" t="str">
            <v>Local</v>
          </cell>
          <cell r="F218">
            <v>2</v>
          </cell>
          <cell r="G218" t="str">
            <v>Zoolapalem</v>
          </cell>
          <cell r="H218">
            <v>46</v>
          </cell>
          <cell r="I218" t="str">
            <v>Lam</v>
          </cell>
          <cell r="J218">
            <v>95</v>
          </cell>
          <cell r="K218" t="str">
            <v>Kolluru</v>
          </cell>
          <cell r="L218">
            <v>58</v>
          </cell>
          <cell r="M218" t="str">
            <v>Vejandla</v>
          </cell>
          <cell r="N218">
            <v>77</v>
          </cell>
          <cell r="O218" t="str">
            <v>Vejandla</v>
          </cell>
          <cell r="P218">
            <v>77</v>
          </cell>
          <cell r="Q218" t="str">
            <v>Repalle</v>
          </cell>
          <cell r="R218">
            <v>30</v>
          </cell>
          <cell r="S218" t="str">
            <v>I.B patnam</v>
          </cell>
          <cell r="T218">
            <v>85</v>
          </cell>
          <cell r="Y218" t="str">
            <v>Repalle</v>
          </cell>
          <cell r="Z218">
            <v>30</v>
          </cell>
          <cell r="AA218">
            <v>0</v>
          </cell>
        </row>
        <row r="219">
          <cell r="A219">
            <v>215</v>
          </cell>
          <cell r="B219" t="str">
            <v>Amudalapalli</v>
          </cell>
          <cell r="C219" t="str">
            <v>Kallipalem</v>
          </cell>
          <cell r="D219" t="str">
            <v>Nizampatnam</v>
          </cell>
          <cell r="E219" t="str">
            <v>Local</v>
          </cell>
          <cell r="F219">
            <v>2</v>
          </cell>
          <cell r="G219" t="str">
            <v>Zoolapalem</v>
          </cell>
          <cell r="H219">
            <v>41</v>
          </cell>
          <cell r="I219" t="str">
            <v>Lam</v>
          </cell>
          <cell r="J219">
            <v>86</v>
          </cell>
          <cell r="K219" t="str">
            <v>Kolluru</v>
          </cell>
          <cell r="L219">
            <v>51</v>
          </cell>
          <cell r="M219" t="str">
            <v>Vejandla</v>
          </cell>
          <cell r="N219">
            <v>71</v>
          </cell>
          <cell r="O219" t="str">
            <v>Vejandla</v>
          </cell>
          <cell r="P219">
            <v>71</v>
          </cell>
          <cell r="Q219" t="str">
            <v>Repalle</v>
          </cell>
          <cell r="R219">
            <v>24</v>
          </cell>
          <cell r="S219" t="str">
            <v>I.B patnam</v>
          </cell>
          <cell r="T219">
            <v>85</v>
          </cell>
          <cell r="Y219" t="str">
            <v>Repalle</v>
          </cell>
          <cell r="Z219">
            <v>24</v>
          </cell>
          <cell r="AA219">
            <v>0</v>
          </cell>
        </row>
        <row r="220">
          <cell r="A220">
            <v>216</v>
          </cell>
          <cell r="B220" t="str">
            <v>Kuchinapudi</v>
          </cell>
          <cell r="C220" t="str">
            <v>Karravaripalem</v>
          </cell>
          <cell r="D220" t="str">
            <v>Nizampatnam</v>
          </cell>
          <cell r="E220" t="str">
            <v>Local</v>
          </cell>
          <cell r="F220">
            <v>2</v>
          </cell>
          <cell r="G220" t="str">
            <v>Zoolapalem</v>
          </cell>
          <cell r="H220">
            <v>31</v>
          </cell>
          <cell r="I220" t="str">
            <v>Lam</v>
          </cell>
          <cell r="J220">
            <v>80</v>
          </cell>
          <cell r="K220" t="str">
            <v>Kolluru</v>
          </cell>
          <cell r="L220">
            <v>43</v>
          </cell>
          <cell r="M220" t="str">
            <v>Vejandla</v>
          </cell>
          <cell r="N220">
            <v>62</v>
          </cell>
          <cell r="O220" t="str">
            <v>Vejandla</v>
          </cell>
          <cell r="P220">
            <v>62</v>
          </cell>
          <cell r="Q220" t="str">
            <v>Repalle</v>
          </cell>
          <cell r="R220">
            <v>15</v>
          </cell>
          <cell r="S220" t="str">
            <v>I.B patnam</v>
          </cell>
          <cell r="T220">
            <v>85</v>
          </cell>
          <cell r="Y220" t="str">
            <v>Repalle</v>
          </cell>
          <cell r="Z220">
            <v>15</v>
          </cell>
          <cell r="AA220">
            <v>0</v>
          </cell>
        </row>
        <row r="221">
          <cell r="A221">
            <v>217</v>
          </cell>
          <cell r="B221" t="str">
            <v>Borravaripalem</v>
          </cell>
          <cell r="C221" t="str">
            <v>Kesanavaripalem of Dindi</v>
          </cell>
          <cell r="D221" t="str">
            <v>Nizampatnam</v>
          </cell>
          <cell r="E221" t="str">
            <v>Local</v>
          </cell>
          <cell r="F221">
            <v>2</v>
          </cell>
          <cell r="G221" t="str">
            <v>Zoolapalem</v>
          </cell>
          <cell r="H221">
            <v>47</v>
          </cell>
          <cell r="I221" t="str">
            <v>Lam</v>
          </cell>
          <cell r="J221">
            <v>96</v>
          </cell>
          <cell r="K221" t="str">
            <v>Kolluru</v>
          </cell>
          <cell r="L221">
            <v>59</v>
          </cell>
          <cell r="M221" t="str">
            <v>Vejandla</v>
          </cell>
          <cell r="N221">
            <v>78</v>
          </cell>
          <cell r="O221" t="str">
            <v>Vejandla</v>
          </cell>
          <cell r="P221">
            <v>78</v>
          </cell>
          <cell r="Q221" t="str">
            <v>Repalle</v>
          </cell>
          <cell r="R221">
            <v>31</v>
          </cell>
          <cell r="S221" t="str">
            <v>I.B patnam</v>
          </cell>
          <cell r="T221">
            <v>85</v>
          </cell>
          <cell r="Y221" t="str">
            <v>Repalle</v>
          </cell>
          <cell r="Z221">
            <v>31</v>
          </cell>
          <cell r="AA221">
            <v>0</v>
          </cell>
        </row>
        <row r="222">
          <cell r="A222">
            <v>218</v>
          </cell>
          <cell r="B222" t="str">
            <v>Amudalapalli</v>
          </cell>
          <cell r="C222" t="str">
            <v>Komaravolu</v>
          </cell>
          <cell r="D222" t="str">
            <v>Nizampatnam</v>
          </cell>
          <cell r="E222" t="str">
            <v>Local</v>
          </cell>
          <cell r="F222">
            <v>2</v>
          </cell>
          <cell r="G222" t="str">
            <v>Zoolapalem</v>
          </cell>
          <cell r="H222">
            <v>36</v>
          </cell>
          <cell r="I222" t="str">
            <v>Lam</v>
          </cell>
          <cell r="J222">
            <v>67</v>
          </cell>
          <cell r="K222" t="str">
            <v>Kolluru</v>
          </cell>
          <cell r="L222">
            <v>48</v>
          </cell>
          <cell r="M222" t="str">
            <v>Vejandla</v>
          </cell>
          <cell r="N222">
            <v>49</v>
          </cell>
          <cell r="O222" t="str">
            <v>Vejandla</v>
          </cell>
          <cell r="P222">
            <v>49</v>
          </cell>
          <cell r="Q222" t="str">
            <v>Repalle</v>
          </cell>
          <cell r="R222">
            <v>20</v>
          </cell>
          <cell r="S222" t="str">
            <v>I.B patnam</v>
          </cell>
          <cell r="T222">
            <v>85</v>
          </cell>
          <cell r="Y222" t="str">
            <v>Repalle</v>
          </cell>
          <cell r="Z222">
            <v>20</v>
          </cell>
          <cell r="AA222">
            <v>0</v>
          </cell>
        </row>
        <row r="223">
          <cell r="A223">
            <v>219</v>
          </cell>
          <cell r="B223" t="str">
            <v>Konapalem</v>
          </cell>
          <cell r="C223" t="str">
            <v>Konaphalam</v>
          </cell>
          <cell r="D223" t="str">
            <v>Nizampatnam</v>
          </cell>
          <cell r="E223" t="str">
            <v>Local</v>
          </cell>
          <cell r="F223">
            <v>2</v>
          </cell>
          <cell r="G223" t="str">
            <v>Zoolapalem</v>
          </cell>
          <cell r="H223">
            <v>41</v>
          </cell>
          <cell r="I223" t="str">
            <v>Lam</v>
          </cell>
          <cell r="J223">
            <v>86</v>
          </cell>
          <cell r="K223" t="str">
            <v>Kolluru</v>
          </cell>
          <cell r="L223">
            <v>51</v>
          </cell>
          <cell r="M223" t="str">
            <v>Vejandla</v>
          </cell>
          <cell r="N223">
            <v>71</v>
          </cell>
          <cell r="O223" t="str">
            <v>Vejandla</v>
          </cell>
          <cell r="P223">
            <v>71</v>
          </cell>
          <cell r="Q223" t="str">
            <v>Repalle</v>
          </cell>
          <cell r="R223">
            <v>24</v>
          </cell>
          <cell r="S223" t="str">
            <v>I.B patnam</v>
          </cell>
          <cell r="T223">
            <v>85</v>
          </cell>
          <cell r="Y223" t="str">
            <v>Repalle</v>
          </cell>
          <cell r="Z223">
            <v>24</v>
          </cell>
          <cell r="AA223">
            <v>0</v>
          </cell>
        </row>
        <row r="224">
          <cell r="A224">
            <v>220</v>
          </cell>
          <cell r="B224" t="str">
            <v>Kopuruvaripalem</v>
          </cell>
          <cell r="C224" t="str">
            <v>Kopurivaripalem</v>
          </cell>
          <cell r="D224" t="str">
            <v>Nizampatnam</v>
          </cell>
          <cell r="E224" t="str">
            <v>Local</v>
          </cell>
          <cell r="F224">
            <v>2</v>
          </cell>
          <cell r="G224" t="str">
            <v>Zoolapalem</v>
          </cell>
          <cell r="H224">
            <v>26</v>
          </cell>
          <cell r="I224" t="str">
            <v>Lam</v>
          </cell>
          <cell r="J224">
            <v>76</v>
          </cell>
          <cell r="K224" t="str">
            <v>Kolluru</v>
          </cell>
          <cell r="L224">
            <v>38</v>
          </cell>
          <cell r="M224" t="str">
            <v>Vejandla</v>
          </cell>
          <cell r="N224">
            <v>57</v>
          </cell>
          <cell r="O224" t="str">
            <v>Vejandla</v>
          </cell>
          <cell r="P224">
            <v>57</v>
          </cell>
          <cell r="Q224" t="str">
            <v>Repalle</v>
          </cell>
          <cell r="R224">
            <v>9</v>
          </cell>
          <cell r="S224" t="str">
            <v>I.B patnam</v>
          </cell>
          <cell r="T224">
            <v>85</v>
          </cell>
          <cell r="Y224" t="str">
            <v>Repalle</v>
          </cell>
          <cell r="Z224">
            <v>9</v>
          </cell>
          <cell r="AA224">
            <v>0.2</v>
          </cell>
        </row>
        <row r="225">
          <cell r="A225">
            <v>221</v>
          </cell>
          <cell r="B225" t="str">
            <v>Nizampatnam</v>
          </cell>
          <cell r="C225" t="str">
            <v>Krosurivaripalem</v>
          </cell>
          <cell r="D225" t="str">
            <v>Nizampatnam</v>
          </cell>
          <cell r="E225" t="str">
            <v>Local</v>
          </cell>
          <cell r="F225">
            <v>2</v>
          </cell>
          <cell r="G225" t="str">
            <v>Zoolapalem</v>
          </cell>
          <cell r="H225">
            <v>37</v>
          </cell>
          <cell r="I225" t="str">
            <v>Lam</v>
          </cell>
          <cell r="J225">
            <v>62</v>
          </cell>
          <cell r="K225" t="str">
            <v>Kolluru</v>
          </cell>
          <cell r="L225">
            <v>49</v>
          </cell>
          <cell r="M225" t="str">
            <v>Vejandla</v>
          </cell>
          <cell r="N225">
            <v>44</v>
          </cell>
          <cell r="O225" t="str">
            <v>Vejandla</v>
          </cell>
          <cell r="P225">
            <v>44</v>
          </cell>
          <cell r="Q225" t="str">
            <v>Repalle</v>
          </cell>
          <cell r="R225">
            <v>21</v>
          </cell>
          <cell r="S225" t="str">
            <v>I.B patnam</v>
          </cell>
          <cell r="T225">
            <v>85</v>
          </cell>
          <cell r="Y225" t="str">
            <v>Repalle</v>
          </cell>
          <cell r="Z225">
            <v>21</v>
          </cell>
          <cell r="AA225">
            <v>0</v>
          </cell>
        </row>
        <row r="226">
          <cell r="A226">
            <v>222</v>
          </cell>
          <cell r="B226" t="str">
            <v>Kothapalem</v>
          </cell>
          <cell r="C226" t="str">
            <v>Kothapalem</v>
          </cell>
          <cell r="D226" t="str">
            <v>Nizampatnam</v>
          </cell>
          <cell r="E226" t="str">
            <v>Local</v>
          </cell>
          <cell r="F226">
            <v>2</v>
          </cell>
          <cell r="G226" t="str">
            <v>Zoolapalem</v>
          </cell>
          <cell r="H226">
            <v>42</v>
          </cell>
          <cell r="I226" t="str">
            <v>Lam</v>
          </cell>
          <cell r="J226">
            <v>95</v>
          </cell>
          <cell r="K226" t="str">
            <v>Kolluru</v>
          </cell>
          <cell r="L226">
            <v>54</v>
          </cell>
          <cell r="M226" t="str">
            <v>Vejandla</v>
          </cell>
          <cell r="N226">
            <v>77</v>
          </cell>
          <cell r="O226" t="str">
            <v>Vejandla</v>
          </cell>
          <cell r="P226">
            <v>77</v>
          </cell>
          <cell r="Q226" t="str">
            <v>Repalle</v>
          </cell>
          <cell r="R226">
            <v>26</v>
          </cell>
          <cell r="S226" t="str">
            <v>I.B patnam</v>
          </cell>
          <cell r="T226">
            <v>85</v>
          </cell>
          <cell r="Y226" t="str">
            <v>Repalle</v>
          </cell>
          <cell r="Z226">
            <v>26</v>
          </cell>
          <cell r="AA226">
            <v>0</v>
          </cell>
        </row>
        <row r="227">
          <cell r="A227">
            <v>223</v>
          </cell>
          <cell r="B227" t="str">
            <v>Kothapalem</v>
          </cell>
          <cell r="C227" t="str">
            <v>Kothuru</v>
          </cell>
          <cell r="D227" t="str">
            <v>Nizampatnam</v>
          </cell>
          <cell r="E227" t="str">
            <v>Local</v>
          </cell>
          <cell r="F227">
            <v>2</v>
          </cell>
          <cell r="G227" t="str">
            <v>Zoolapalem</v>
          </cell>
          <cell r="H227">
            <v>42</v>
          </cell>
          <cell r="I227" t="str">
            <v>Lam</v>
          </cell>
          <cell r="J227">
            <v>95</v>
          </cell>
          <cell r="K227" t="str">
            <v>Kolluru</v>
          </cell>
          <cell r="L227">
            <v>54</v>
          </cell>
          <cell r="M227" t="str">
            <v>Vejandla</v>
          </cell>
          <cell r="N227">
            <v>77</v>
          </cell>
          <cell r="O227" t="str">
            <v>Vejandla</v>
          </cell>
          <cell r="P227">
            <v>77</v>
          </cell>
          <cell r="Q227" t="str">
            <v>Repalle</v>
          </cell>
          <cell r="R227">
            <v>26</v>
          </cell>
          <cell r="S227" t="str">
            <v>I.B patnam</v>
          </cell>
          <cell r="T227">
            <v>85</v>
          </cell>
          <cell r="Y227" t="str">
            <v>Repalle</v>
          </cell>
          <cell r="Z227">
            <v>26</v>
          </cell>
          <cell r="AA227">
            <v>0</v>
          </cell>
        </row>
        <row r="228">
          <cell r="A228">
            <v>224</v>
          </cell>
          <cell r="B228" t="str">
            <v>Kopuruvaripalem</v>
          </cell>
          <cell r="C228" t="str">
            <v>Kuchinapudi</v>
          </cell>
          <cell r="D228" t="str">
            <v>Nizampatnam</v>
          </cell>
          <cell r="E228" t="str">
            <v>Local</v>
          </cell>
          <cell r="F228">
            <v>2</v>
          </cell>
          <cell r="G228" t="str">
            <v>Zoolapalem</v>
          </cell>
          <cell r="H228">
            <v>31</v>
          </cell>
          <cell r="I228" t="str">
            <v>Lam</v>
          </cell>
          <cell r="J228">
            <v>80</v>
          </cell>
          <cell r="K228" t="str">
            <v>Kolluru</v>
          </cell>
          <cell r="L228">
            <v>43</v>
          </cell>
          <cell r="M228" t="str">
            <v>Vejandla</v>
          </cell>
          <cell r="N228">
            <v>62</v>
          </cell>
          <cell r="O228" t="str">
            <v>Vejandla</v>
          </cell>
          <cell r="P228">
            <v>62</v>
          </cell>
          <cell r="Q228" t="str">
            <v>Repalle</v>
          </cell>
          <cell r="R228">
            <v>15</v>
          </cell>
          <cell r="S228" t="str">
            <v>I.B patnam</v>
          </cell>
          <cell r="T228">
            <v>85</v>
          </cell>
          <cell r="Y228" t="str">
            <v>Repalle</v>
          </cell>
          <cell r="Z228">
            <v>15</v>
          </cell>
          <cell r="AA228">
            <v>0.2</v>
          </cell>
        </row>
        <row r="229">
          <cell r="A229">
            <v>225</v>
          </cell>
          <cell r="B229" t="str">
            <v>Kuchinapudi</v>
          </cell>
          <cell r="C229" t="str">
            <v>Linginenivaripalem</v>
          </cell>
          <cell r="D229" t="str">
            <v>Nizampatnam</v>
          </cell>
          <cell r="E229" t="str">
            <v>Local</v>
          </cell>
          <cell r="F229">
            <v>2</v>
          </cell>
          <cell r="G229" t="str">
            <v>Zoolapalem</v>
          </cell>
          <cell r="H229">
            <v>26</v>
          </cell>
          <cell r="I229" t="str">
            <v>Lam</v>
          </cell>
          <cell r="J229">
            <v>79</v>
          </cell>
          <cell r="K229" t="str">
            <v>Kolluru</v>
          </cell>
          <cell r="L229">
            <v>38</v>
          </cell>
          <cell r="M229" t="str">
            <v>Vejandla</v>
          </cell>
          <cell r="N229">
            <v>61</v>
          </cell>
          <cell r="O229" t="str">
            <v>Vejandla</v>
          </cell>
          <cell r="P229">
            <v>61</v>
          </cell>
          <cell r="Q229" t="str">
            <v>Repalle</v>
          </cell>
          <cell r="R229">
            <v>10</v>
          </cell>
          <cell r="S229" t="str">
            <v>I.B patnam</v>
          </cell>
          <cell r="T229">
            <v>85</v>
          </cell>
          <cell r="Y229" t="str">
            <v>Repalle</v>
          </cell>
          <cell r="Z229">
            <v>10</v>
          </cell>
          <cell r="AA229">
            <v>0.2</v>
          </cell>
        </row>
        <row r="230">
          <cell r="A230">
            <v>226</v>
          </cell>
          <cell r="B230" t="str">
            <v>Pallapatla</v>
          </cell>
          <cell r="C230" t="str">
            <v>Madigapalli Pallapatla</v>
          </cell>
          <cell r="D230" t="str">
            <v>Nizampatnam</v>
          </cell>
          <cell r="E230" t="str">
            <v>Local</v>
          </cell>
          <cell r="F230">
            <v>2</v>
          </cell>
          <cell r="G230" t="str">
            <v>Zoolapalem</v>
          </cell>
          <cell r="H230">
            <v>27</v>
          </cell>
          <cell r="I230" t="str">
            <v>Lam</v>
          </cell>
          <cell r="J230">
            <v>75</v>
          </cell>
          <cell r="K230" t="str">
            <v>Kolluru</v>
          </cell>
          <cell r="L230">
            <v>39</v>
          </cell>
          <cell r="M230" t="str">
            <v>Vejandla</v>
          </cell>
          <cell r="N230">
            <v>57</v>
          </cell>
          <cell r="O230" t="str">
            <v>Vejandla</v>
          </cell>
          <cell r="P230">
            <v>57</v>
          </cell>
          <cell r="Q230" t="str">
            <v>Repalle</v>
          </cell>
          <cell r="R230">
            <v>10</v>
          </cell>
          <cell r="S230" t="str">
            <v>I.B patnam</v>
          </cell>
          <cell r="T230">
            <v>85</v>
          </cell>
          <cell r="Y230" t="str">
            <v>Repalle</v>
          </cell>
          <cell r="Z230">
            <v>10</v>
          </cell>
          <cell r="AA230">
            <v>0.2</v>
          </cell>
        </row>
        <row r="231">
          <cell r="A231">
            <v>227</v>
          </cell>
          <cell r="B231" t="str">
            <v>Adavuladeevi</v>
          </cell>
          <cell r="C231" t="str">
            <v>Mahammadiyapalem</v>
          </cell>
          <cell r="D231" t="str">
            <v>Nizampatnam</v>
          </cell>
          <cell r="E231" t="str">
            <v>Local</v>
          </cell>
          <cell r="F231">
            <v>2</v>
          </cell>
          <cell r="G231" t="str">
            <v>Zoolapalem</v>
          </cell>
          <cell r="H231">
            <v>37</v>
          </cell>
          <cell r="I231" t="str">
            <v>Lam</v>
          </cell>
          <cell r="J231">
            <v>90</v>
          </cell>
          <cell r="K231" t="str">
            <v>Kolluru</v>
          </cell>
          <cell r="L231">
            <v>49</v>
          </cell>
          <cell r="M231" t="str">
            <v>Vejandla</v>
          </cell>
          <cell r="N231">
            <v>72</v>
          </cell>
          <cell r="O231" t="str">
            <v>Vejandla</v>
          </cell>
          <cell r="P231">
            <v>72</v>
          </cell>
          <cell r="Q231" t="str">
            <v>Repalle</v>
          </cell>
          <cell r="R231">
            <v>21</v>
          </cell>
          <cell r="S231" t="str">
            <v>I.B patnam</v>
          </cell>
          <cell r="T231">
            <v>85</v>
          </cell>
          <cell r="Y231" t="str">
            <v>Repalle</v>
          </cell>
          <cell r="Z231">
            <v>21</v>
          </cell>
          <cell r="AA231">
            <v>0</v>
          </cell>
        </row>
        <row r="232">
          <cell r="A232">
            <v>228</v>
          </cell>
          <cell r="B232" t="str">
            <v>Adavuladeevi</v>
          </cell>
          <cell r="C232" t="str">
            <v>Mallikharjunapuram</v>
          </cell>
          <cell r="D232" t="str">
            <v>Nizampatnam</v>
          </cell>
          <cell r="E232" t="str">
            <v>Local</v>
          </cell>
          <cell r="F232">
            <v>2</v>
          </cell>
          <cell r="G232" t="str">
            <v>Zoolapalem</v>
          </cell>
          <cell r="H232">
            <v>36</v>
          </cell>
          <cell r="I232" t="str">
            <v>Lam</v>
          </cell>
          <cell r="J232">
            <v>89</v>
          </cell>
          <cell r="K232" t="str">
            <v>Kolluru</v>
          </cell>
          <cell r="L232">
            <v>48</v>
          </cell>
          <cell r="M232" t="str">
            <v>Vejandla</v>
          </cell>
          <cell r="N232">
            <v>71</v>
          </cell>
          <cell r="O232" t="str">
            <v>Vejandla</v>
          </cell>
          <cell r="P232">
            <v>71</v>
          </cell>
          <cell r="Q232" t="str">
            <v>Repalle</v>
          </cell>
          <cell r="R232">
            <v>20</v>
          </cell>
          <cell r="S232" t="str">
            <v>I.B patnam</v>
          </cell>
          <cell r="T232">
            <v>85</v>
          </cell>
          <cell r="Y232" t="str">
            <v>Repalle</v>
          </cell>
          <cell r="Z232">
            <v>20</v>
          </cell>
          <cell r="AA232">
            <v>0</v>
          </cell>
        </row>
        <row r="233">
          <cell r="A233">
            <v>229</v>
          </cell>
          <cell r="B233" t="str">
            <v>Muthupalli</v>
          </cell>
          <cell r="C233" t="str">
            <v>Marakavaripalem  of Nizampatnam</v>
          </cell>
          <cell r="D233" t="str">
            <v>Nizampatnam</v>
          </cell>
          <cell r="E233" t="str">
            <v>Local</v>
          </cell>
          <cell r="F233">
            <v>2</v>
          </cell>
          <cell r="G233" t="str">
            <v>Zoolapalem</v>
          </cell>
          <cell r="H233">
            <v>39</v>
          </cell>
          <cell r="I233" t="str">
            <v>Lam</v>
          </cell>
          <cell r="J233">
            <v>64</v>
          </cell>
          <cell r="K233" t="str">
            <v>Kolluru</v>
          </cell>
          <cell r="L233">
            <v>49</v>
          </cell>
          <cell r="M233" t="str">
            <v>Vejandla</v>
          </cell>
          <cell r="N233">
            <v>46</v>
          </cell>
          <cell r="O233" t="str">
            <v>Vejandla</v>
          </cell>
          <cell r="P233">
            <v>46</v>
          </cell>
          <cell r="Q233" t="str">
            <v>Repalle</v>
          </cell>
          <cell r="R233">
            <v>21</v>
          </cell>
          <cell r="S233" t="str">
            <v>I.B patnam</v>
          </cell>
          <cell r="T233">
            <v>85</v>
          </cell>
          <cell r="Y233" t="str">
            <v>Repalle</v>
          </cell>
          <cell r="Z233">
            <v>21</v>
          </cell>
          <cell r="AA233">
            <v>0</v>
          </cell>
        </row>
        <row r="234">
          <cell r="A234">
            <v>230</v>
          </cell>
          <cell r="B234" t="str">
            <v>Nizampatnam</v>
          </cell>
          <cell r="C234" t="str">
            <v>Marakavaripalem of Muthupalli</v>
          </cell>
          <cell r="D234" t="str">
            <v>Nizampatnam</v>
          </cell>
          <cell r="E234" t="str">
            <v>Local</v>
          </cell>
          <cell r="F234">
            <v>2</v>
          </cell>
          <cell r="G234" t="str">
            <v>Zoolapalem</v>
          </cell>
          <cell r="H234">
            <v>42</v>
          </cell>
          <cell r="I234" t="str">
            <v>Lam</v>
          </cell>
          <cell r="J234">
            <v>69</v>
          </cell>
          <cell r="K234" t="str">
            <v>Kolluru</v>
          </cell>
          <cell r="L234">
            <v>45</v>
          </cell>
          <cell r="M234" t="str">
            <v>Vejandla</v>
          </cell>
          <cell r="N234">
            <v>51</v>
          </cell>
          <cell r="O234" t="str">
            <v>Vejandla</v>
          </cell>
          <cell r="P234">
            <v>51</v>
          </cell>
          <cell r="Q234" t="str">
            <v>Repalle</v>
          </cell>
          <cell r="R234">
            <v>17</v>
          </cell>
          <cell r="S234" t="str">
            <v>I.B patnam</v>
          </cell>
          <cell r="T234">
            <v>85</v>
          </cell>
          <cell r="Y234" t="str">
            <v>Repalle</v>
          </cell>
          <cell r="Z234">
            <v>17</v>
          </cell>
          <cell r="AA234">
            <v>0</v>
          </cell>
        </row>
        <row r="235">
          <cell r="A235">
            <v>231</v>
          </cell>
          <cell r="B235" t="str">
            <v>Gurunadhanagar</v>
          </cell>
          <cell r="C235" t="str">
            <v>Marrispet</v>
          </cell>
          <cell r="D235" t="str">
            <v>Nizampatnam</v>
          </cell>
          <cell r="E235" t="str">
            <v>Local</v>
          </cell>
          <cell r="F235">
            <v>2</v>
          </cell>
          <cell r="G235" t="str">
            <v>Zoolapalem</v>
          </cell>
          <cell r="H235">
            <v>32</v>
          </cell>
          <cell r="I235" t="str">
            <v>Lam</v>
          </cell>
          <cell r="J235">
            <v>86</v>
          </cell>
          <cell r="K235" t="str">
            <v>Kolluru</v>
          </cell>
          <cell r="L235">
            <v>44</v>
          </cell>
          <cell r="M235" t="str">
            <v>Vejandla</v>
          </cell>
          <cell r="N235">
            <v>68</v>
          </cell>
          <cell r="O235" t="str">
            <v>Vejandla</v>
          </cell>
          <cell r="P235">
            <v>68</v>
          </cell>
          <cell r="Q235" t="str">
            <v>Repalle</v>
          </cell>
          <cell r="R235">
            <v>16</v>
          </cell>
          <cell r="S235" t="str">
            <v>I.B patnam</v>
          </cell>
          <cell r="T235">
            <v>85</v>
          </cell>
          <cell r="Y235" t="str">
            <v>Repalle</v>
          </cell>
          <cell r="Z235">
            <v>16</v>
          </cell>
          <cell r="AA235">
            <v>0.2</v>
          </cell>
        </row>
        <row r="236">
          <cell r="A236">
            <v>232</v>
          </cell>
          <cell r="B236" t="str">
            <v>Pallapatla</v>
          </cell>
          <cell r="C236" t="str">
            <v>Mudirajupalem</v>
          </cell>
          <cell r="D236" t="str">
            <v>Nizampatnam</v>
          </cell>
          <cell r="E236" t="str">
            <v>Local</v>
          </cell>
          <cell r="F236">
            <v>2</v>
          </cell>
          <cell r="G236" t="str">
            <v>Zoolapalem</v>
          </cell>
          <cell r="H236">
            <v>26</v>
          </cell>
          <cell r="I236" t="str">
            <v>Lam</v>
          </cell>
          <cell r="J236">
            <v>76</v>
          </cell>
          <cell r="K236" t="str">
            <v>Kolluru</v>
          </cell>
          <cell r="L236">
            <v>38</v>
          </cell>
          <cell r="M236" t="str">
            <v>Vejandla</v>
          </cell>
          <cell r="N236">
            <v>57</v>
          </cell>
          <cell r="O236" t="str">
            <v>Vejandla</v>
          </cell>
          <cell r="P236">
            <v>57</v>
          </cell>
          <cell r="Q236" t="str">
            <v>Repalle</v>
          </cell>
          <cell r="R236">
            <v>9</v>
          </cell>
          <cell r="S236" t="str">
            <v>I.B patnam</v>
          </cell>
          <cell r="T236">
            <v>85</v>
          </cell>
          <cell r="Y236" t="str">
            <v>Repalle</v>
          </cell>
          <cell r="Z236">
            <v>9</v>
          </cell>
          <cell r="AA236">
            <v>0.2</v>
          </cell>
        </row>
        <row r="237">
          <cell r="A237">
            <v>233</v>
          </cell>
          <cell r="B237" t="str">
            <v>Kothapalem</v>
          </cell>
          <cell r="C237" t="str">
            <v>Muktheswarapuram</v>
          </cell>
          <cell r="D237" t="str">
            <v>Nizampatnam</v>
          </cell>
          <cell r="E237" t="str">
            <v>Local</v>
          </cell>
          <cell r="F237">
            <v>2</v>
          </cell>
          <cell r="G237" t="str">
            <v>Zoolapalem</v>
          </cell>
          <cell r="H237">
            <v>40</v>
          </cell>
          <cell r="I237" t="str">
            <v>Lam</v>
          </cell>
          <cell r="J237">
            <v>97</v>
          </cell>
          <cell r="K237" t="str">
            <v>Kolluru</v>
          </cell>
          <cell r="L237">
            <v>52</v>
          </cell>
          <cell r="M237" t="str">
            <v>Vejandla</v>
          </cell>
          <cell r="N237">
            <v>79</v>
          </cell>
          <cell r="O237" t="str">
            <v>Vejandla</v>
          </cell>
          <cell r="P237">
            <v>79</v>
          </cell>
          <cell r="Q237" t="str">
            <v>Repalle</v>
          </cell>
          <cell r="R237">
            <v>24</v>
          </cell>
          <cell r="S237" t="str">
            <v>I.B patnam</v>
          </cell>
          <cell r="T237">
            <v>85</v>
          </cell>
          <cell r="Y237" t="str">
            <v>Repalle</v>
          </cell>
          <cell r="Z237">
            <v>24</v>
          </cell>
          <cell r="AA237">
            <v>0</v>
          </cell>
        </row>
        <row r="238">
          <cell r="A238">
            <v>234</v>
          </cell>
          <cell r="B238" t="str">
            <v>Kothapalem</v>
          </cell>
          <cell r="C238" t="str">
            <v>Muneredu of Kothapalem</v>
          </cell>
          <cell r="D238" t="str">
            <v>Nizampatnam</v>
          </cell>
          <cell r="E238" t="str">
            <v>Local</v>
          </cell>
          <cell r="F238">
            <v>2</v>
          </cell>
          <cell r="G238" t="str">
            <v>Zoolapalem</v>
          </cell>
          <cell r="H238">
            <v>39</v>
          </cell>
          <cell r="I238" t="str">
            <v>Lam</v>
          </cell>
          <cell r="J238">
            <v>98</v>
          </cell>
          <cell r="K238" t="str">
            <v>Kolluru</v>
          </cell>
          <cell r="L238">
            <v>51</v>
          </cell>
          <cell r="M238" t="str">
            <v>Vejandla</v>
          </cell>
          <cell r="N238">
            <v>80</v>
          </cell>
          <cell r="O238" t="str">
            <v>Vejandla</v>
          </cell>
          <cell r="P238">
            <v>80</v>
          </cell>
          <cell r="Q238" t="str">
            <v>Repalle</v>
          </cell>
          <cell r="R238">
            <v>23</v>
          </cell>
          <cell r="S238" t="str">
            <v>I.B patnam</v>
          </cell>
          <cell r="T238">
            <v>85</v>
          </cell>
          <cell r="Y238" t="str">
            <v>Repalle</v>
          </cell>
          <cell r="Z238">
            <v>23</v>
          </cell>
          <cell r="AA238">
            <v>0</v>
          </cell>
        </row>
        <row r="239">
          <cell r="A239">
            <v>235</v>
          </cell>
          <cell r="B239" t="str">
            <v>Nizampatnam</v>
          </cell>
          <cell r="C239" t="str">
            <v>Muniredu of Nizampatnam</v>
          </cell>
          <cell r="D239" t="str">
            <v>Nizampatnam</v>
          </cell>
          <cell r="E239" t="str">
            <v>Local</v>
          </cell>
          <cell r="F239">
            <v>2</v>
          </cell>
          <cell r="G239" t="str">
            <v>Zoolapalem</v>
          </cell>
          <cell r="H239">
            <v>37</v>
          </cell>
          <cell r="I239" t="str">
            <v>Lam</v>
          </cell>
          <cell r="J239">
            <v>64</v>
          </cell>
          <cell r="K239" t="str">
            <v>Kolluru</v>
          </cell>
          <cell r="L239">
            <v>49</v>
          </cell>
          <cell r="M239" t="str">
            <v>Vejandla</v>
          </cell>
          <cell r="N239">
            <v>46</v>
          </cell>
          <cell r="O239" t="str">
            <v>Vejandla</v>
          </cell>
          <cell r="P239">
            <v>46</v>
          </cell>
          <cell r="Q239" t="str">
            <v>Repalle</v>
          </cell>
          <cell r="R239">
            <v>21</v>
          </cell>
          <cell r="S239" t="str">
            <v>I.B patnam</v>
          </cell>
          <cell r="T239">
            <v>85</v>
          </cell>
          <cell r="Y239" t="str">
            <v>Repalle</v>
          </cell>
          <cell r="Z239">
            <v>21</v>
          </cell>
          <cell r="AA239">
            <v>0</v>
          </cell>
        </row>
        <row r="240">
          <cell r="A240">
            <v>236</v>
          </cell>
          <cell r="B240" t="str">
            <v>Muthupalli</v>
          </cell>
          <cell r="C240" t="str">
            <v>Muthupalli Agraharam</v>
          </cell>
          <cell r="D240" t="str">
            <v>Nizampatnam</v>
          </cell>
          <cell r="E240" t="str">
            <v>Local</v>
          </cell>
          <cell r="F240">
            <v>2</v>
          </cell>
          <cell r="G240" t="str">
            <v>Zoolapalem</v>
          </cell>
          <cell r="H240">
            <v>42</v>
          </cell>
          <cell r="I240" t="str">
            <v>Lam</v>
          </cell>
          <cell r="J240">
            <v>69</v>
          </cell>
          <cell r="K240" t="str">
            <v>Kolluru</v>
          </cell>
          <cell r="L240">
            <v>45</v>
          </cell>
          <cell r="M240" t="str">
            <v>Vejandla</v>
          </cell>
          <cell r="N240">
            <v>51</v>
          </cell>
          <cell r="O240" t="str">
            <v>Vejandla</v>
          </cell>
          <cell r="P240">
            <v>51</v>
          </cell>
          <cell r="Q240" t="str">
            <v>Repalle</v>
          </cell>
          <cell r="R240">
            <v>17</v>
          </cell>
          <cell r="S240" t="str">
            <v>I.B patnam</v>
          </cell>
          <cell r="T240">
            <v>85</v>
          </cell>
          <cell r="Y240" t="str">
            <v>Repalle</v>
          </cell>
          <cell r="Z240">
            <v>17</v>
          </cell>
          <cell r="AA240">
            <v>0.2</v>
          </cell>
        </row>
        <row r="241">
          <cell r="A241">
            <v>237</v>
          </cell>
          <cell r="B241" t="str">
            <v>Kothapalem</v>
          </cell>
          <cell r="C241" t="str">
            <v>Nakshtranagar</v>
          </cell>
          <cell r="D241" t="str">
            <v>Nizampatnam</v>
          </cell>
          <cell r="E241" t="str">
            <v>Local</v>
          </cell>
          <cell r="F241">
            <v>2</v>
          </cell>
          <cell r="G241" t="str">
            <v>Zoolapalem</v>
          </cell>
          <cell r="H241">
            <v>38</v>
          </cell>
          <cell r="I241" t="str">
            <v>Lam</v>
          </cell>
          <cell r="J241">
            <v>92</v>
          </cell>
          <cell r="K241" t="str">
            <v>Kolluru</v>
          </cell>
          <cell r="L241">
            <v>51</v>
          </cell>
          <cell r="M241" t="str">
            <v>Vejandla</v>
          </cell>
          <cell r="N241">
            <v>74</v>
          </cell>
          <cell r="O241" t="str">
            <v>Vejandla</v>
          </cell>
          <cell r="P241">
            <v>74</v>
          </cell>
          <cell r="Q241" t="str">
            <v>Repalle</v>
          </cell>
          <cell r="R241">
            <v>23</v>
          </cell>
          <cell r="S241" t="str">
            <v>I.B patnam</v>
          </cell>
          <cell r="T241">
            <v>85</v>
          </cell>
          <cell r="Y241" t="str">
            <v>Repalle</v>
          </cell>
          <cell r="Z241">
            <v>23</v>
          </cell>
          <cell r="AA241">
            <v>0</v>
          </cell>
        </row>
        <row r="242">
          <cell r="A242">
            <v>238</v>
          </cell>
          <cell r="B242" t="str">
            <v>Dindi</v>
          </cell>
          <cell r="C242" t="str">
            <v>Narravaripalem</v>
          </cell>
          <cell r="D242" t="str">
            <v>Nizampatnam</v>
          </cell>
          <cell r="E242" t="str">
            <v>Local</v>
          </cell>
          <cell r="F242">
            <v>2</v>
          </cell>
          <cell r="G242" t="str">
            <v>Zoolapalem</v>
          </cell>
          <cell r="H242">
            <v>43</v>
          </cell>
          <cell r="I242" t="str">
            <v>Lam</v>
          </cell>
          <cell r="J242">
            <v>92</v>
          </cell>
          <cell r="K242" t="str">
            <v>Kolluru</v>
          </cell>
          <cell r="L242">
            <v>55</v>
          </cell>
          <cell r="M242" t="str">
            <v>Vejandla</v>
          </cell>
          <cell r="N242">
            <v>74</v>
          </cell>
          <cell r="O242" t="str">
            <v>Vejandla</v>
          </cell>
          <cell r="P242">
            <v>74</v>
          </cell>
          <cell r="Q242" t="str">
            <v>Repalle</v>
          </cell>
          <cell r="R242">
            <v>27</v>
          </cell>
          <cell r="S242" t="str">
            <v>I.B patnam</v>
          </cell>
          <cell r="T242">
            <v>85</v>
          </cell>
          <cell r="Y242" t="str">
            <v>Repalle</v>
          </cell>
          <cell r="Z242">
            <v>27</v>
          </cell>
          <cell r="AA242">
            <v>0</v>
          </cell>
        </row>
        <row r="243">
          <cell r="A243">
            <v>239</v>
          </cell>
          <cell r="B243" t="str">
            <v>Nizampatnam</v>
          </cell>
          <cell r="C243" t="str">
            <v>Nizampatnam</v>
          </cell>
          <cell r="D243" t="str">
            <v>Nizampatnam</v>
          </cell>
          <cell r="E243" t="str">
            <v>Local</v>
          </cell>
          <cell r="F243">
            <v>2</v>
          </cell>
          <cell r="G243" t="str">
            <v>Zoolapalem</v>
          </cell>
          <cell r="H243">
            <v>41</v>
          </cell>
          <cell r="I243" t="str">
            <v>Lam</v>
          </cell>
          <cell r="J243">
            <v>66</v>
          </cell>
          <cell r="K243" t="str">
            <v>Kolluru</v>
          </cell>
          <cell r="L243">
            <v>53</v>
          </cell>
          <cell r="M243" t="str">
            <v>Vejandla</v>
          </cell>
          <cell r="N243">
            <v>48</v>
          </cell>
          <cell r="O243" t="str">
            <v>Vejandla</v>
          </cell>
          <cell r="P243">
            <v>48</v>
          </cell>
          <cell r="Q243" t="str">
            <v>Repalle</v>
          </cell>
          <cell r="R243">
            <v>25</v>
          </cell>
          <cell r="S243" t="str">
            <v>I.B patnam</v>
          </cell>
          <cell r="T243">
            <v>85</v>
          </cell>
          <cell r="Y243" t="str">
            <v>Repalle</v>
          </cell>
          <cell r="Z243">
            <v>25</v>
          </cell>
          <cell r="AA243">
            <v>0</v>
          </cell>
        </row>
        <row r="244">
          <cell r="A244">
            <v>240</v>
          </cell>
          <cell r="B244" t="str">
            <v>Pallapatla</v>
          </cell>
          <cell r="C244" t="str">
            <v>Pallapatla</v>
          </cell>
          <cell r="D244" t="str">
            <v>Nizampatnam</v>
          </cell>
          <cell r="E244" t="str">
            <v>Local</v>
          </cell>
          <cell r="F244">
            <v>2</v>
          </cell>
          <cell r="G244" t="str">
            <v>Zoolapalem</v>
          </cell>
          <cell r="H244">
            <v>28</v>
          </cell>
          <cell r="I244" t="str">
            <v>Lam</v>
          </cell>
          <cell r="J244">
            <v>74</v>
          </cell>
          <cell r="K244" t="str">
            <v>Kolluru</v>
          </cell>
          <cell r="L244">
            <v>40</v>
          </cell>
          <cell r="M244" t="str">
            <v>Vejandla</v>
          </cell>
          <cell r="N244">
            <v>56</v>
          </cell>
          <cell r="O244" t="str">
            <v>Vejandla</v>
          </cell>
          <cell r="P244">
            <v>56</v>
          </cell>
          <cell r="Q244" t="str">
            <v>Repalle</v>
          </cell>
          <cell r="R244">
            <v>11</v>
          </cell>
          <cell r="S244" t="str">
            <v>I.B patnam</v>
          </cell>
          <cell r="T244">
            <v>85</v>
          </cell>
          <cell r="Y244" t="str">
            <v>Repalle</v>
          </cell>
          <cell r="Z244">
            <v>11</v>
          </cell>
          <cell r="AA244">
            <v>0.2</v>
          </cell>
        </row>
        <row r="245">
          <cell r="A245">
            <v>241</v>
          </cell>
          <cell r="B245" t="str">
            <v>Adavuladeevi</v>
          </cell>
          <cell r="C245" t="str">
            <v>Pallipalem</v>
          </cell>
          <cell r="D245" t="str">
            <v>Nizampatnam</v>
          </cell>
          <cell r="E245" t="str">
            <v>Local</v>
          </cell>
          <cell r="F245">
            <v>2</v>
          </cell>
          <cell r="G245" t="str">
            <v>Zoolapalem</v>
          </cell>
          <cell r="H245">
            <v>37</v>
          </cell>
          <cell r="I245" t="str">
            <v>Lam</v>
          </cell>
          <cell r="J245">
            <v>90</v>
          </cell>
          <cell r="K245" t="str">
            <v>Kolluru</v>
          </cell>
          <cell r="L245">
            <v>49</v>
          </cell>
          <cell r="M245" t="str">
            <v>Vejandla</v>
          </cell>
          <cell r="N245">
            <v>72</v>
          </cell>
          <cell r="O245" t="str">
            <v>Vejandla</v>
          </cell>
          <cell r="P245">
            <v>72</v>
          </cell>
          <cell r="Q245" t="str">
            <v>Repalle</v>
          </cell>
          <cell r="R245">
            <v>21</v>
          </cell>
          <cell r="S245" t="str">
            <v>I.B patnam</v>
          </cell>
          <cell r="T245">
            <v>85</v>
          </cell>
          <cell r="Y245" t="str">
            <v>Repalle</v>
          </cell>
          <cell r="Z245">
            <v>21</v>
          </cell>
          <cell r="AA245">
            <v>0</v>
          </cell>
        </row>
        <row r="246">
          <cell r="A246">
            <v>242</v>
          </cell>
          <cell r="B246" t="str">
            <v>Nizampatnam</v>
          </cell>
          <cell r="C246" t="str">
            <v>Pamarthi</v>
          </cell>
          <cell r="D246" t="str">
            <v>Nizampatnam</v>
          </cell>
          <cell r="E246" t="str">
            <v>Local</v>
          </cell>
          <cell r="F246">
            <v>2</v>
          </cell>
          <cell r="G246" t="str">
            <v>Zoolapalem</v>
          </cell>
          <cell r="H246">
            <v>48</v>
          </cell>
          <cell r="I246" t="str">
            <v>Lam</v>
          </cell>
          <cell r="J246">
            <v>74</v>
          </cell>
          <cell r="K246" t="str">
            <v>Kolluru</v>
          </cell>
          <cell r="L246">
            <v>60</v>
          </cell>
          <cell r="M246" t="str">
            <v>Vejandla</v>
          </cell>
          <cell r="N246">
            <v>56</v>
          </cell>
          <cell r="O246" t="str">
            <v>Vejandla</v>
          </cell>
          <cell r="P246">
            <v>56</v>
          </cell>
          <cell r="Q246" t="str">
            <v>Repalle</v>
          </cell>
          <cell r="R246">
            <v>54</v>
          </cell>
          <cell r="S246" t="str">
            <v>I.B patnam</v>
          </cell>
          <cell r="T246">
            <v>85</v>
          </cell>
          <cell r="Y246" t="str">
            <v>Repalle</v>
          </cell>
          <cell r="Z246">
            <v>54</v>
          </cell>
          <cell r="AA246">
            <v>0</v>
          </cell>
        </row>
        <row r="247">
          <cell r="A247">
            <v>243</v>
          </cell>
          <cell r="B247" t="str">
            <v>Dindi</v>
          </cell>
          <cell r="C247" t="str">
            <v>Parisavaripalem</v>
          </cell>
          <cell r="D247" t="str">
            <v>Nizampatnam</v>
          </cell>
          <cell r="E247" t="str">
            <v>Local</v>
          </cell>
          <cell r="F247">
            <v>2</v>
          </cell>
          <cell r="G247" t="str">
            <v>Zoolapalem</v>
          </cell>
          <cell r="H247">
            <v>44</v>
          </cell>
          <cell r="I247" t="str">
            <v>Lam</v>
          </cell>
          <cell r="J247">
            <v>93</v>
          </cell>
          <cell r="K247" t="str">
            <v>Kolluru</v>
          </cell>
          <cell r="L247">
            <v>56</v>
          </cell>
          <cell r="M247" t="str">
            <v>Vejandla</v>
          </cell>
          <cell r="N247">
            <v>75</v>
          </cell>
          <cell r="O247" t="str">
            <v>Vejandla</v>
          </cell>
          <cell r="P247">
            <v>75</v>
          </cell>
          <cell r="Q247" t="str">
            <v>Repalle</v>
          </cell>
          <cell r="R247">
            <v>28</v>
          </cell>
          <cell r="S247" t="str">
            <v>I.B patnam</v>
          </cell>
          <cell r="T247">
            <v>85</v>
          </cell>
          <cell r="Y247" t="str">
            <v>Repalle</v>
          </cell>
          <cell r="Z247">
            <v>28</v>
          </cell>
          <cell r="AA247">
            <v>0</v>
          </cell>
        </row>
        <row r="248">
          <cell r="A248">
            <v>244</v>
          </cell>
          <cell r="B248" t="str">
            <v>Nizampatnam</v>
          </cell>
          <cell r="C248" t="str">
            <v>Pasumarthivaripalem</v>
          </cell>
          <cell r="D248" t="str">
            <v>Nizampatnam</v>
          </cell>
          <cell r="E248" t="str">
            <v>Local</v>
          </cell>
          <cell r="F248">
            <v>2</v>
          </cell>
          <cell r="G248" t="str">
            <v>Zoolapalem</v>
          </cell>
          <cell r="H248">
            <v>44</v>
          </cell>
          <cell r="I248" t="str">
            <v>Lam</v>
          </cell>
          <cell r="J248">
            <v>69</v>
          </cell>
          <cell r="K248" t="str">
            <v>Kolluru</v>
          </cell>
          <cell r="L248">
            <v>56</v>
          </cell>
          <cell r="M248" t="str">
            <v>Vejandla</v>
          </cell>
          <cell r="N248">
            <v>51</v>
          </cell>
          <cell r="O248" t="str">
            <v>Vejandla</v>
          </cell>
          <cell r="P248">
            <v>51</v>
          </cell>
          <cell r="Q248" t="str">
            <v>Repalle</v>
          </cell>
          <cell r="R248">
            <v>28</v>
          </cell>
          <cell r="S248" t="str">
            <v>I.B patnam</v>
          </cell>
          <cell r="T248">
            <v>85</v>
          </cell>
          <cell r="Y248" t="str">
            <v>Repalle</v>
          </cell>
          <cell r="Z248">
            <v>28</v>
          </cell>
          <cell r="AA248">
            <v>0</v>
          </cell>
        </row>
        <row r="249">
          <cell r="A249">
            <v>245</v>
          </cell>
          <cell r="B249" t="str">
            <v>Kothapalem</v>
          </cell>
          <cell r="C249" t="str">
            <v>Pathuru H/O Kothapalem</v>
          </cell>
          <cell r="D249" t="str">
            <v>Nizampatnam</v>
          </cell>
          <cell r="E249" t="str">
            <v>Local</v>
          </cell>
          <cell r="F249">
            <v>2</v>
          </cell>
          <cell r="G249" t="str">
            <v>Zoolapalem</v>
          </cell>
          <cell r="H249">
            <v>43</v>
          </cell>
          <cell r="I249" t="str">
            <v>Lam</v>
          </cell>
          <cell r="J249">
            <v>96</v>
          </cell>
          <cell r="K249" t="str">
            <v>Kolluru</v>
          </cell>
          <cell r="L249">
            <v>53</v>
          </cell>
          <cell r="M249" t="str">
            <v>Vejandla</v>
          </cell>
          <cell r="N249">
            <v>78</v>
          </cell>
          <cell r="O249" t="str">
            <v>Vejandla</v>
          </cell>
          <cell r="P249">
            <v>78</v>
          </cell>
          <cell r="Q249" t="str">
            <v>Repalle</v>
          </cell>
          <cell r="R249">
            <v>25</v>
          </cell>
          <cell r="S249" t="str">
            <v>I.B patnam</v>
          </cell>
          <cell r="T249">
            <v>85</v>
          </cell>
          <cell r="Y249" t="str">
            <v>Repalle</v>
          </cell>
          <cell r="Z249">
            <v>25</v>
          </cell>
          <cell r="AA249">
            <v>0</v>
          </cell>
        </row>
        <row r="250">
          <cell r="A250">
            <v>246</v>
          </cell>
          <cell r="B250" t="str">
            <v>Garuvupalem</v>
          </cell>
          <cell r="C250" t="str">
            <v>Pillavaripalem</v>
          </cell>
          <cell r="D250" t="str">
            <v>Nizampatnam</v>
          </cell>
          <cell r="E250" t="str">
            <v>Local</v>
          </cell>
          <cell r="F250">
            <v>2</v>
          </cell>
          <cell r="G250" t="str">
            <v>Zoolapalem</v>
          </cell>
          <cell r="H250">
            <v>35</v>
          </cell>
          <cell r="I250" t="str">
            <v>Lam</v>
          </cell>
          <cell r="J250">
            <v>83</v>
          </cell>
          <cell r="K250" t="str">
            <v>Kolluru</v>
          </cell>
          <cell r="L250">
            <v>47</v>
          </cell>
          <cell r="M250" t="str">
            <v>Vejandla</v>
          </cell>
          <cell r="N250">
            <v>65</v>
          </cell>
          <cell r="O250" t="str">
            <v>Vejandla</v>
          </cell>
          <cell r="P250">
            <v>65</v>
          </cell>
          <cell r="Q250" t="str">
            <v>Repalle</v>
          </cell>
          <cell r="R250">
            <v>19</v>
          </cell>
          <cell r="S250" t="str">
            <v>I.B patnam</v>
          </cell>
          <cell r="T250">
            <v>85</v>
          </cell>
          <cell r="Y250" t="str">
            <v>Repalle</v>
          </cell>
          <cell r="Z250">
            <v>19</v>
          </cell>
          <cell r="AA250">
            <v>0.2</v>
          </cell>
        </row>
        <row r="251">
          <cell r="A251">
            <v>247</v>
          </cell>
          <cell r="B251" t="str">
            <v>Pregnam</v>
          </cell>
          <cell r="C251" t="str">
            <v>Pregnam</v>
          </cell>
          <cell r="D251" t="str">
            <v>Nizampatnam</v>
          </cell>
          <cell r="E251" t="str">
            <v>Local</v>
          </cell>
          <cell r="F251">
            <v>2</v>
          </cell>
          <cell r="G251" t="str">
            <v>Zoolapalem</v>
          </cell>
          <cell r="H251">
            <v>36</v>
          </cell>
          <cell r="I251" t="str">
            <v>Lam</v>
          </cell>
          <cell r="J251">
            <v>84</v>
          </cell>
          <cell r="K251" t="str">
            <v>Kolluru</v>
          </cell>
          <cell r="L251">
            <v>47</v>
          </cell>
          <cell r="M251" t="str">
            <v>Vejandla</v>
          </cell>
          <cell r="N251">
            <v>67</v>
          </cell>
          <cell r="O251" t="str">
            <v>Vejandla</v>
          </cell>
          <cell r="P251">
            <v>67</v>
          </cell>
          <cell r="Q251" t="str">
            <v>Repalle</v>
          </cell>
          <cell r="R251">
            <v>20</v>
          </cell>
          <cell r="S251" t="str">
            <v>I.B patnam</v>
          </cell>
          <cell r="T251">
            <v>85</v>
          </cell>
          <cell r="Y251" t="str">
            <v>Repalle</v>
          </cell>
          <cell r="Z251">
            <v>20</v>
          </cell>
          <cell r="AA251">
            <v>0</v>
          </cell>
        </row>
        <row r="252">
          <cell r="A252">
            <v>248</v>
          </cell>
          <cell r="B252" t="str">
            <v>Kuchinapudi</v>
          </cell>
          <cell r="C252" t="str">
            <v>Pullameraka</v>
          </cell>
          <cell r="D252" t="str">
            <v>Nizampatnam</v>
          </cell>
          <cell r="E252" t="str">
            <v>Local</v>
          </cell>
          <cell r="F252">
            <v>2</v>
          </cell>
          <cell r="G252" t="str">
            <v>Zoolapalem</v>
          </cell>
          <cell r="H252">
            <v>30</v>
          </cell>
          <cell r="I252" t="str">
            <v>Lam</v>
          </cell>
          <cell r="J252">
            <v>79</v>
          </cell>
          <cell r="K252" t="str">
            <v>Kolluru</v>
          </cell>
          <cell r="L252">
            <v>42</v>
          </cell>
          <cell r="M252" t="str">
            <v>Vejandla</v>
          </cell>
          <cell r="N252">
            <v>61</v>
          </cell>
          <cell r="O252" t="str">
            <v>Vejandla</v>
          </cell>
          <cell r="P252">
            <v>61</v>
          </cell>
          <cell r="Q252" t="str">
            <v>Repalle</v>
          </cell>
          <cell r="R252">
            <v>14</v>
          </cell>
          <cell r="S252" t="str">
            <v>I.B patnam</v>
          </cell>
          <cell r="T252">
            <v>85</v>
          </cell>
          <cell r="Y252" t="str">
            <v>Repalle</v>
          </cell>
          <cell r="Z252">
            <v>14</v>
          </cell>
          <cell r="AA252">
            <v>0.2</v>
          </cell>
        </row>
        <row r="253">
          <cell r="A253">
            <v>249</v>
          </cell>
          <cell r="B253" t="str">
            <v>Pallapatla</v>
          </cell>
          <cell r="C253" t="str">
            <v>Puttavaripalem</v>
          </cell>
          <cell r="D253" t="str">
            <v>Nizampatnam</v>
          </cell>
          <cell r="E253" t="str">
            <v>Local</v>
          </cell>
          <cell r="F253">
            <v>2</v>
          </cell>
          <cell r="G253" t="str">
            <v>Zoolapalem</v>
          </cell>
          <cell r="H253">
            <v>29</v>
          </cell>
          <cell r="I253" t="str">
            <v>Lam</v>
          </cell>
          <cell r="J253">
            <v>76</v>
          </cell>
          <cell r="K253" t="str">
            <v>Kolluru</v>
          </cell>
          <cell r="L253">
            <v>40</v>
          </cell>
          <cell r="M253" t="str">
            <v>Vejandla</v>
          </cell>
          <cell r="N253">
            <v>58</v>
          </cell>
          <cell r="O253" t="str">
            <v>Vejandla</v>
          </cell>
          <cell r="P253">
            <v>58</v>
          </cell>
          <cell r="Q253" t="str">
            <v>Repalle</v>
          </cell>
          <cell r="R253">
            <v>11</v>
          </cell>
          <cell r="S253" t="str">
            <v>I.B patnam</v>
          </cell>
          <cell r="T253">
            <v>85</v>
          </cell>
          <cell r="Y253" t="str">
            <v>Repalle</v>
          </cell>
          <cell r="Z253">
            <v>11</v>
          </cell>
          <cell r="AA253">
            <v>0.2</v>
          </cell>
        </row>
        <row r="254">
          <cell r="A254">
            <v>250</v>
          </cell>
          <cell r="B254" t="str">
            <v>Adavuladeevi</v>
          </cell>
          <cell r="C254" t="str">
            <v>Rajakapalem H/O Adavuladeevi</v>
          </cell>
          <cell r="D254" t="str">
            <v>Nizampatnam</v>
          </cell>
          <cell r="E254" t="str">
            <v>Local</v>
          </cell>
          <cell r="F254">
            <v>2</v>
          </cell>
          <cell r="G254" t="str">
            <v>Zoolapalem</v>
          </cell>
          <cell r="H254">
            <v>36</v>
          </cell>
          <cell r="I254" t="str">
            <v>Lam</v>
          </cell>
          <cell r="J254">
            <v>89</v>
          </cell>
          <cell r="K254" t="str">
            <v>Kolluru</v>
          </cell>
          <cell r="L254">
            <v>48</v>
          </cell>
          <cell r="M254" t="str">
            <v>Vejandla</v>
          </cell>
          <cell r="N254">
            <v>71</v>
          </cell>
          <cell r="O254" t="str">
            <v>Vejandla</v>
          </cell>
          <cell r="P254">
            <v>71</v>
          </cell>
          <cell r="Q254" t="str">
            <v>Repalle</v>
          </cell>
          <cell r="R254">
            <v>20</v>
          </cell>
          <cell r="S254" t="str">
            <v>I.B patnam</v>
          </cell>
          <cell r="T254">
            <v>85</v>
          </cell>
          <cell r="Y254" t="str">
            <v>Repalle</v>
          </cell>
          <cell r="Z254">
            <v>20</v>
          </cell>
          <cell r="AA254">
            <v>0</v>
          </cell>
        </row>
        <row r="255">
          <cell r="A255">
            <v>251</v>
          </cell>
          <cell r="B255" t="str">
            <v>Adavuladeevi</v>
          </cell>
          <cell r="C255" t="str">
            <v>Ramakrishnapuram</v>
          </cell>
          <cell r="D255" t="str">
            <v>Nizampatnam</v>
          </cell>
          <cell r="E255" t="str">
            <v>Local</v>
          </cell>
          <cell r="F255">
            <v>2</v>
          </cell>
          <cell r="G255" t="str">
            <v>Zoolapalem</v>
          </cell>
          <cell r="H255">
            <v>36</v>
          </cell>
          <cell r="I255" t="str">
            <v>Lam</v>
          </cell>
          <cell r="J255">
            <v>89</v>
          </cell>
          <cell r="K255" t="str">
            <v>Kolluru</v>
          </cell>
          <cell r="L255">
            <v>48</v>
          </cell>
          <cell r="M255" t="str">
            <v>Vejandla</v>
          </cell>
          <cell r="N255">
            <v>71</v>
          </cell>
          <cell r="O255" t="str">
            <v>Vejandla</v>
          </cell>
          <cell r="P255">
            <v>71</v>
          </cell>
          <cell r="Q255" t="str">
            <v>Repalle</v>
          </cell>
          <cell r="R255">
            <v>20</v>
          </cell>
          <cell r="S255" t="str">
            <v>I.B patnam</v>
          </cell>
          <cell r="T255">
            <v>85</v>
          </cell>
          <cell r="Y255" t="str">
            <v>Repalle</v>
          </cell>
          <cell r="Z255">
            <v>20</v>
          </cell>
          <cell r="AA255">
            <v>0</v>
          </cell>
        </row>
        <row r="256">
          <cell r="A256">
            <v>252</v>
          </cell>
          <cell r="B256" t="str">
            <v>Kothapalem</v>
          </cell>
          <cell r="C256" t="str">
            <v>Sanjeevanagar</v>
          </cell>
          <cell r="D256" t="str">
            <v>Nizampatnam</v>
          </cell>
          <cell r="E256" t="str">
            <v>Local</v>
          </cell>
          <cell r="F256">
            <v>2</v>
          </cell>
          <cell r="G256" t="str">
            <v>Zoolapalem</v>
          </cell>
          <cell r="H256">
            <v>39</v>
          </cell>
          <cell r="I256" t="str">
            <v>Lam</v>
          </cell>
          <cell r="J256">
            <v>92</v>
          </cell>
          <cell r="K256" t="str">
            <v>Kolluru</v>
          </cell>
          <cell r="L256">
            <v>51</v>
          </cell>
          <cell r="M256" t="str">
            <v>Vejandla</v>
          </cell>
          <cell r="N256">
            <v>74</v>
          </cell>
          <cell r="O256" t="str">
            <v>Vejandla</v>
          </cell>
          <cell r="P256">
            <v>74</v>
          </cell>
          <cell r="Q256" t="str">
            <v>Repalle</v>
          </cell>
          <cell r="R256">
            <v>23</v>
          </cell>
          <cell r="S256" t="str">
            <v>I.B patnam</v>
          </cell>
          <cell r="T256">
            <v>85</v>
          </cell>
          <cell r="Y256" t="str">
            <v>Repalle</v>
          </cell>
          <cell r="Z256">
            <v>23</v>
          </cell>
          <cell r="AA256">
            <v>0</v>
          </cell>
        </row>
        <row r="257">
          <cell r="A257">
            <v>253</v>
          </cell>
          <cell r="B257" t="str">
            <v>Kothapalem</v>
          </cell>
          <cell r="C257" t="str">
            <v>Sardhanagar Colony</v>
          </cell>
          <cell r="D257" t="str">
            <v>Nizampatnam</v>
          </cell>
          <cell r="E257" t="str">
            <v>Local</v>
          </cell>
          <cell r="F257">
            <v>2</v>
          </cell>
          <cell r="G257" t="str">
            <v>Zoolapalem</v>
          </cell>
          <cell r="H257">
            <v>42</v>
          </cell>
          <cell r="I257" t="str">
            <v>Lam</v>
          </cell>
          <cell r="J257">
            <v>95</v>
          </cell>
          <cell r="K257" t="str">
            <v>Kolluru</v>
          </cell>
          <cell r="L257">
            <v>54</v>
          </cell>
          <cell r="M257" t="str">
            <v>Vejandla</v>
          </cell>
          <cell r="N257">
            <v>77</v>
          </cell>
          <cell r="O257" t="str">
            <v>Vejandla</v>
          </cell>
          <cell r="P257">
            <v>77</v>
          </cell>
          <cell r="Q257" t="str">
            <v>Repalle</v>
          </cell>
          <cell r="R257">
            <v>26</v>
          </cell>
          <cell r="S257" t="str">
            <v>I.B patnam</v>
          </cell>
          <cell r="T257">
            <v>85</v>
          </cell>
          <cell r="Y257" t="str">
            <v>Repalle</v>
          </cell>
          <cell r="Z257">
            <v>26</v>
          </cell>
          <cell r="AA257">
            <v>0</v>
          </cell>
        </row>
        <row r="258">
          <cell r="A258">
            <v>254</v>
          </cell>
          <cell r="B258" t="str">
            <v>Kothapalem</v>
          </cell>
          <cell r="C258" t="str">
            <v>Tallathippa</v>
          </cell>
          <cell r="D258" t="str">
            <v>Nizampatnam</v>
          </cell>
          <cell r="E258" t="str">
            <v>Local</v>
          </cell>
          <cell r="F258">
            <v>2</v>
          </cell>
          <cell r="G258" t="str">
            <v>Zoolapalem</v>
          </cell>
          <cell r="H258">
            <v>40</v>
          </cell>
          <cell r="I258" t="str">
            <v>Lam</v>
          </cell>
          <cell r="J258">
            <v>97</v>
          </cell>
          <cell r="K258" t="str">
            <v>Kolluru</v>
          </cell>
          <cell r="L258">
            <v>52</v>
          </cell>
          <cell r="M258" t="str">
            <v>Vejandla</v>
          </cell>
          <cell r="N258">
            <v>79</v>
          </cell>
          <cell r="O258" t="str">
            <v>Vejandla</v>
          </cell>
          <cell r="P258">
            <v>79</v>
          </cell>
          <cell r="Q258" t="str">
            <v>Repalle</v>
          </cell>
          <cell r="R258">
            <v>24</v>
          </cell>
          <cell r="S258" t="str">
            <v>I.B patnam</v>
          </cell>
          <cell r="T258">
            <v>85</v>
          </cell>
          <cell r="Y258" t="str">
            <v>Repalle</v>
          </cell>
          <cell r="Z258">
            <v>24</v>
          </cell>
          <cell r="AA258">
            <v>0</v>
          </cell>
        </row>
        <row r="259">
          <cell r="A259">
            <v>255</v>
          </cell>
          <cell r="B259" t="str">
            <v>Nizampatnam</v>
          </cell>
          <cell r="C259" t="str">
            <v>Thomaspet</v>
          </cell>
          <cell r="D259" t="str">
            <v>Nizampatnam</v>
          </cell>
          <cell r="E259" t="str">
            <v>Local</v>
          </cell>
          <cell r="F259">
            <v>2</v>
          </cell>
          <cell r="G259" t="str">
            <v>Zoolapalem</v>
          </cell>
          <cell r="H259">
            <v>42</v>
          </cell>
          <cell r="I259" t="str">
            <v>Lam</v>
          </cell>
          <cell r="J259">
            <v>67</v>
          </cell>
          <cell r="K259" t="str">
            <v>Kolluru</v>
          </cell>
          <cell r="L259">
            <v>54</v>
          </cell>
          <cell r="M259" t="str">
            <v>Vejandla</v>
          </cell>
          <cell r="N259">
            <v>49</v>
          </cell>
          <cell r="O259" t="str">
            <v>Vejandla</v>
          </cell>
          <cell r="P259">
            <v>49</v>
          </cell>
          <cell r="Q259" t="str">
            <v>Repalle</v>
          </cell>
          <cell r="R259">
            <v>26</v>
          </cell>
          <cell r="S259" t="str">
            <v>I.B patnam</v>
          </cell>
          <cell r="T259">
            <v>85</v>
          </cell>
          <cell r="Y259" t="str">
            <v>Repalle</v>
          </cell>
          <cell r="Z259">
            <v>26</v>
          </cell>
          <cell r="AA259">
            <v>0</v>
          </cell>
        </row>
        <row r="260">
          <cell r="A260">
            <v>256</v>
          </cell>
          <cell r="B260" t="str">
            <v>Adavuladeevi</v>
          </cell>
          <cell r="C260" t="str">
            <v>Thotavaripalem</v>
          </cell>
          <cell r="D260" t="str">
            <v>Nizampatnam</v>
          </cell>
          <cell r="E260" t="str">
            <v>Local</v>
          </cell>
          <cell r="F260">
            <v>2</v>
          </cell>
          <cell r="G260" t="str">
            <v>Zoolapalem</v>
          </cell>
          <cell r="H260">
            <v>40</v>
          </cell>
          <cell r="I260" t="str">
            <v>Lam</v>
          </cell>
          <cell r="J260">
            <v>93</v>
          </cell>
          <cell r="K260" t="str">
            <v>Kolluru</v>
          </cell>
          <cell r="L260">
            <v>52</v>
          </cell>
          <cell r="M260" t="str">
            <v>Vejandla</v>
          </cell>
          <cell r="N260">
            <v>75</v>
          </cell>
          <cell r="O260" t="str">
            <v>Vejandla</v>
          </cell>
          <cell r="P260">
            <v>75</v>
          </cell>
          <cell r="Q260" t="str">
            <v>Repalle</v>
          </cell>
          <cell r="R260">
            <v>24</v>
          </cell>
          <cell r="S260" t="str">
            <v>I.B patnam</v>
          </cell>
          <cell r="T260">
            <v>85</v>
          </cell>
          <cell r="Y260" t="str">
            <v>Repalle</v>
          </cell>
          <cell r="Z260">
            <v>24</v>
          </cell>
          <cell r="AA260">
            <v>0</v>
          </cell>
        </row>
        <row r="261">
          <cell r="A261">
            <v>257</v>
          </cell>
          <cell r="B261" t="str">
            <v>Bavajiaplem</v>
          </cell>
          <cell r="C261" t="str">
            <v>Totakuravaripalem</v>
          </cell>
          <cell r="D261" t="str">
            <v>Nizampatnam</v>
          </cell>
          <cell r="E261" t="str">
            <v>Local</v>
          </cell>
          <cell r="F261">
            <v>2</v>
          </cell>
          <cell r="G261" t="str">
            <v>Zoolapalem</v>
          </cell>
          <cell r="H261">
            <v>42</v>
          </cell>
          <cell r="I261" t="str">
            <v>Lam</v>
          </cell>
          <cell r="J261">
            <v>67</v>
          </cell>
          <cell r="K261" t="str">
            <v>Kolluru</v>
          </cell>
          <cell r="L261">
            <v>54</v>
          </cell>
          <cell r="M261" t="str">
            <v>Vejandla</v>
          </cell>
          <cell r="N261">
            <v>49</v>
          </cell>
          <cell r="O261" t="str">
            <v>Vejandla</v>
          </cell>
          <cell r="P261">
            <v>49</v>
          </cell>
          <cell r="Q261" t="str">
            <v>Repalle</v>
          </cell>
          <cell r="R261">
            <v>26</v>
          </cell>
          <cell r="S261" t="str">
            <v>I.B patnam</v>
          </cell>
          <cell r="T261">
            <v>85</v>
          </cell>
          <cell r="Y261" t="str">
            <v>Repalle</v>
          </cell>
          <cell r="Z261">
            <v>26</v>
          </cell>
          <cell r="AA261">
            <v>0</v>
          </cell>
        </row>
        <row r="262">
          <cell r="A262">
            <v>258</v>
          </cell>
          <cell r="B262" t="str">
            <v>Kothapalem</v>
          </cell>
          <cell r="C262" t="str">
            <v>Varmapuram</v>
          </cell>
          <cell r="D262" t="str">
            <v>Nizampatnam</v>
          </cell>
          <cell r="E262" t="str">
            <v>Local</v>
          </cell>
          <cell r="F262">
            <v>2</v>
          </cell>
          <cell r="G262" t="str">
            <v>Zoolapalem</v>
          </cell>
          <cell r="H262">
            <v>42</v>
          </cell>
          <cell r="I262" t="str">
            <v>Lam</v>
          </cell>
          <cell r="J262">
            <v>95</v>
          </cell>
          <cell r="K262" t="str">
            <v>Kolluru</v>
          </cell>
          <cell r="L262">
            <v>54</v>
          </cell>
          <cell r="M262" t="str">
            <v>Vejandla</v>
          </cell>
          <cell r="N262">
            <v>77</v>
          </cell>
          <cell r="O262" t="str">
            <v>Vejandla</v>
          </cell>
          <cell r="P262">
            <v>77</v>
          </cell>
          <cell r="Q262" t="str">
            <v>Repalle</v>
          </cell>
          <cell r="R262">
            <v>26</v>
          </cell>
          <cell r="S262" t="str">
            <v>I.B patnam</v>
          </cell>
          <cell r="T262">
            <v>85</v>
          </cell>
          <cell r="Y262" t="str">
            <v>Repalle</v>
          </cell>
          <cell r="Z262">
            <v>26</v>
          </cell>
          <cell r="AA262">
            <v>0</v>
          </cell>
        </row>
        <row r="263">
          <cell r="A263">
            <v>259</v>
          </cell>
          <cell r="B263" t="str">
            <v>Adavuladeevi</v>
          </cell>
          <cell r="C263" t="str">
            <v>Veerankivaripalem</v>
          </cell>
          <cell r="D263" t="str">
            <v>Nizampatnam</v>
          </cell>
          <cell r="E263" t="str">
            <v>Local</v>
          </cell>
          <cell r="F263">
            <v>2</v>
          </cell>
          <cell r="G263" t="str">
            <v>Zoolapalem</v>
          </cell>
          <cell r="H263">
            <v>36</v>
          </cell>
          <cell r="I263" t="str">
            <v>Lam</v>
          </cell>
          <cell r="J263">
            <v>89</v>
          </cell>
          <cell r="K263" t="str">
            <v>Kolluru</v>
          </cell>
          <cell r="L263">
            <v>48</v>
          </cell>
          <cell r="M263" t="str">
            <v>Vejandla</v>
          </cell>
          <cell r="N263">
            <v>71</v>
          </cell>
          <cell r="O263" t="str">
            <v>Vejandla</v>
          </cell>
          <cell r="P263">
            <v>71</v>
          </cell>
          <cell r="Q263" t="str">
            <v>Repalle</v>
          </cell>
          <cell r="R263">
            <v>20</v>
          </cell>
          <cell r="S263" t="str">
            <v>I.B patnam</v>
          </cell>
          <cell r="T263">
            <v>85</v>
          </cell>
          <cell r="Y263" t="str">
            <v>Repalle</v>
          </cell>
          <cell r="Z263">
            <v>20</v>
          </cell>
          <cell r="AA263">
            <v>0</v>
          </cell>
        </row>
        <row r="264">
          <cell r="A264">
            <v>260</v>
          </cell>
          <cell r="B264" t="str">
            <v>Kuchinapudi</v>
          </cell>
          <cell r="C264" t="str">
            <v>Yeminenivaripalem</v>
          </cell>
          <cell r="D264" t="str">
            <v>Nizampatnam</v>
          </cell>
          <cell r="E264" t="str">
            <v>Local</v>
          </cell>
          <cell r="F264">
            <v>2</v>
          </cell>
          <cell r="G264" t="str">
            <v>Zoolapalem</v>
          </cell>
          <cell r="H264">
            <v>45</v>
          </cell>
          <cell r="I264" t="str">
            <v>Lam</v>
          </cell>
          <cell r="J264">
            <v>94</v>
          </cell>
          <cell r="K264" t="str">
            <v>Kolluru</v>
          </cell>
          <cell r="L264">
            <v>57</v>
          </cell>
          <cell r="M264" t="str">
            <v>Vejandla</v>
          </cell>
          <cell r="N264">
            <v>76</v>
          </cell>
          <cell r="O264" t="str">
            <v>Vejandla</v>
          </cell>
          <cell r="P264">
            <v>76</v>
          </cell>
          <cell r="Q264" t="str">
            <v>Repalle</v>
          </cell>
          <cell r="R264">
            <v>29</v>
          </cell>
          <cell r="S264" t="str">
            <v>I.B patnam</v>
          </cell>
          <cell r="T264">
            <v>85</v>
          </cell>
          <cell r="Y264" t="str">
            <v>Repalle</v>
          </cell>
          <cell r="Z264">
            <v>29</v>
          </cell>
          <cell r="AA264">
            <v>0.2</v>
          </cell>
        </row>
        <row r="265">
          <cell r="A265">
            <v>261</v>
          </cell>
          <cell r="B265" t="str">
            <v>Kothapalem</v>
          </cell>
          <cell r="C265" t="str">
            <v>Zoolu</v>
          </cell>
          <cell r="D265" t="str">
            <v>Nizampatnam</v>
          </cell>
          <cell r="E265" t="str">
            <v>Local</v>
          </cell>
          <cell r="F265">
            <v>2</v>
          </cell>
          <cell r="G265" t="str">
            <v>Zoolapalem</v>
          </cell>
          <cell r="H265">
            <v>42</v>
          </cell>
          <cell r="I265" t="str">
            <v>Lam</v>
          </cell>
          <cell r="J265">
            <v>95</v>
          </cell>
          <cell r="K265" t="str">
            <v>Kolluru</v>
          </cell>
          <cell r="L265">
            <v>54</v>
          </cell>
          <cell r="M265" t="str">
            <v>Vejandla</v>
          </cell>
          <cell r="N265">
            <v>77</v>
          </cell>
          <cell r="O265" t="str">
            <v>Vejandla</v>
          </cell>
          <cell r="P265">
            <v>77</v>
          </cell>
          <cell r="Q265" t="str">
            <v>Repalle</v>
          </cell>
          <cell r="R265">
            <v>26</v>
          </cell>
          <cell r="S265" t="str">
            <v>I.B patnam</v>
          </cell>
          <cell r="T265">
            <v>85</v>
          </cell>
          <cell r="Y265" t="str">
            <v>Repalle</v>
          </cell>
          <cell r="Z265">
            <v>26</v>
          </cell>
          <cell r="AA265">
            <v>0</v>
          </cell>
        </row>
        <row r="266">
          <cell r="A266">
            <v>262</v>
          </cell>
          <cell r="B266" t="str">
            <v>Gangadipalem</v>
          </cell>
          <cell r="C266" t="str">
            <v>Adavipalem</v>
          </cell>
          <cell r="D266" t="str">
            <v>Repalle</v>
          </cell>
          <cell r="E266" t="str">
            <v>Local</v>
          </cell>
          <cell r="F266">
            <v>5</v>
          </cell>
          <cell r="G266" t="str">
            <v>Zoolapalem</v>
          </cell>
          <cell r="H266">
            <v>35.9</v>
          </cell>
          <cell r="I266" t="str">
            <v>Lam</v>
          </cell>
          <cell r="J266">
            <v>104.7</v>
          </cell>
          <cell r="K266" t="str">
            <v>Kolluru</v>
          </cell>
          <cell r="L266">
            <v>51.1</v>
          </cell>
          <cell r="M266" t="str">
            <v>Vejandla</v>
          </cell>
          <cell r="N266">
            <v>82.7</v>
          </cell>
          <cell r="O266" t="str">
            <v>Vejandla</v>
          </cell>
          <cell r="P266">
            <v>82.7</v>
          </cell>
          <cell r="Q266" t="str">
            <v>Repalle</v>
          </cell>
          <cell r="R266">
            <v>23.7</v>
          </cell>
          <cell r="S266" t="str">
            <v>I.B patnam</v>
          </cell>
          <cell r="T266">
            <v>85</v>
          </cell>
          <cell r="Y266" t="str">
            <v>Repalle</v>
          </cell>
          <cell r="Z266">
            <v>23.7</v>
          </cell>
          <cell r="AA266">
            <v>0</v>
          </cell>
        </row>
        <row r="267">
          <cell r="A267">
            <v>263</v>
          </cell>
          <cell r="B267" t="str">
            <v>Aravapalli</v>
          </cell>
          <cell r="C267" t="str">
            <v>Aravapalli</v>
          </cell>
          <cell r="D267" t="str">
            <v>Repalle</v>
          </cell>
          <cell r="E267" t="str">
            <v>Penumudi</v>
          </cell>
          <cell r="F267">
            <v>5.7</v>
          </cell>
          <cell r="G267" t="str">
            <v>Zoolapalem</v>
          </cell>
          <cell r="H267">
            <v>20.9</v>
          </cell>
          <cell r="I267" t="str">
            <v>Lam</v>
          </cell>
          <cell r="J267">
            <v>83.7</v>
          </cell>
          <cell r="K267" t="str">
            <v>Kolluru</v>
          </cell>
          <cell r="L267">
            <v>34.1</v>
          </cell>
          <cell r="M267" t="str">
            <v>Vejandla</v>
          </cell>
          <cell r="N267">
            <v>60.7</v>
          </cell>
          <cell r="O267" t="str">
            <v>Vejandla</v>
          </cell>
          <cell r="P267">
            <v>60.7</v>
          </cell>
          <cell r="Q267" t="str">
            <v>Repalle</v>
          </cell>
          <cell r="R267">
            <v>4.4000000000000004</v>
          </cell>
          <cell r="S267" t="str">
            <v>I.B patnam</v>
          </cell>
          <cell r="T267">
            <v>85</v>
          </cell>
          <cell r="Y267" t="str">
            <v>Repalle</v>
          </cell>
          <cell r="Z267">
            <v>4.4000000000000004</v>
          </cell>
          <cell r="AA267">
            <v>0.2</v>
          </cell>
        </row>
        <row r="268">
          <cell r="A268">
            <v>264</v>
          </cell>
          <cell r="B268" t="str">
            <v>Potumeraka</v>
          </cell>
          <cell r="C268" t="str">
            <v>Banikollamotu</v>
          </cell>
          <cell r="D268" t="str">
            <v>Repalle</v>
          </cell>
          <cell r="E268" t="str">
            <v>Penumudi</v>
          </cell>
          <cell r="F268">
            <v>20</v>
          </cell>
          <cell r="G268" t="str">
            <v>Zoolapalem</v>
          </cell>
          <cell r="H268">
            <v>34.299999999999997</v>
          </cell>
          <cell r="I268" t="str">
            <v>Lam</v>
          </cell>
          <cell r="J268">
            <v>98</v>
          </cell>
          <cell r="K268" t="str">
            <v>Kolluru</v>
          </cell>
          <cell r="L268">
            <v>48.4</v>
          </cell>
          <cell r="M268" t="str">
            <v>Vejandla</v>
          </cell>
          <cell r="N268">
            <v>75</v>
          </cell>
          <cell r="O268" t="str">
            <v>Vejandla</v>
          </cell>
          <cell r="P268">
            <v>75</v>
          </cell>
          <cell r="Q268" t="str">
            <v>Repalle</v>
          </cell>
          <cell r="R268">
            <v>16.3</v>
          </cell>
          <cell r="S268" t="str">
            <v>I.B patnam</v>
          </cell>
          <cell r="T268">
            <v>85</v>
          </cell>
          <cell r="Y268" t="str">
            <v>Repalle</v>
          </cell>
          <cell r="Z268">
            <v>16.3</v>
          </cell>
          <cell r="AA268">
            <v>0.2</v>
          </cell>
        </row>
        <row r="269">
          <cell r="A269">
            <v>265</v>
          </cell>
          <cell r="B269" t="str">
            <v>Bethapudi</v>
          </cell>
          <cell r="C269" t="str">
            <v>Betapudi</v>
          </cell>
          <cell r="D269" t="str">
            <v>Repalle</v>
          </cell>
          <cell r="E269" t="str">
            <v>Penumudi</v>
          </cell>
          <cell r="F269">
            <v>5</v>
          </cell>
          <cell r="G269" t="str">
            <v>Zoolapalem</v>
          </cell>
          <cell r="H269">
            <v>21.5</v>
          </cell>
          <cell r="I269" t="str">
            <v>Lam</v>
          </cell>
          <cell r="J269">
            <v>79.5</v>
          </cell>
          <cell r="K269" t="str">
            <v>Kolluru</v>
          </cell>
          <cell r="L269">
            <v>26.9</v>
          </cell>
          <cell r="M269" t="str">
            <v>Vejandla</v>
          </cell>
          <cell r="N269">
            <v>56.5</v>
          </cell>
          <cell r="O269" t="str">
            <v>Vejandla</v>
          </cell>
          <cell r="P269">
            <v>56.5</v>
          </cell>
          <cell r="Q269" t="str">
            <v>Repalle</v>
          </cell>
          <cell r="R269">
            <v>2.9</v>
          </cell>
          <cell r="S269" t="str">
            <v>I.B patnam</v>
          </cell>
          <cell r="T269">
            <v>85</v>
          </cell>
          <cell r="Y269" t="str">
            <v>Repalle</v>
          </cell>
          <cell r="Z269">
            <v>2.9</v>
          </cell>
          <cell r="AA269">
            <v>0.2</v>
          </cell>
        </row>
        <row r="270">
          <cell r="A270">
            <v>266</v>
          </cell>
          <cell r="B270" t="str">
            <v>Chodayapalem</v>
          </cell>
          <cell r="C270" t="str">
            <v>Bobbarlanka</v>
          </cell>
          <cell r="D270" t="str">
            <v>Repalle</v>
          </cell>
          <cell r="E270" t="str">
            <v>Penumudi</v>
          </cell>
          <cell r="F270">
            <v>10.7</v>
          </cell>
          <cell r="G270" t="str">
            <v>Zoolapalem</v>
          </cell>
          <cell r="H270">
            <v>27.2</v>
          </cell>
          <cell r="I270" t="str">
            <v>Lam</v>
          </cell>
          <cell r="J270">
            <v>96.5</v>
          </cell>
          <cell r="K270" t="str">
            <v>Kolluru</v>
          </cell>
          <cell r="L270">
            <v>43.9</v>
          </cell>
          <cell r="M270" t="str">
            <v>Vejandla</v>
          </cell>
          <cell r="N270">
            <v>72.5</v>
          </cell>
          <cell r="O270" t="str">
            <v>Vejandla</v>
          </cell>
          <cell r="P270">
            <v>72.5</v>
          </cell>
          <cell r="Q270" t="str">
            <v>Repalle</v>
          </cell>
          <cell r="R270">
            <v>14.5</v>
          </cell>
          <cell r="S270" t="str">
            <v>I.B patnam</v>
          </cell>
          <cell r="T270">
            <v>85</v>
          </cell>
          <cell r="Y270" t="str">
            <v>Repalle</v>
          </cell>
          <cell r="Z270">
            <v>14.5</v>
          </cell>
          <cell r="AA270">
            <v>0.2</v>
          </cell>
        </row>
        <row r="271">
          <cell r="A271">
            <v>267</v>
          </cell>
          <cell r="B271" t="str">
            <v>Bondalagaruvu</v>
          </cell>
          <cell r="C271" t="str">
            <v>Bondalagaruvu</v>
          </cell>
          <cell r="D271" t="str">
            <v>Repalle</v>
          </cell>
          <cell r="E271" t="str">
            <v>Penumudi</v>
          </cell>
          <cell r="F271">
            <v>18.7</v>
          </cell>
          <cell r="G271" t="str">
            <v>Zoolapalem</v>
          </cell>
          <cell r="H271">
            <v>35.200000000000003</v>
          </cell>
          <cell r="I271" t="str">
            <v>Lam</v>
          </cell>
          <cell r="J271">
            <v>96.7</v>
          </cell>
          <cell r="K271" t="str">
            <v>Kolluru</v>
          </cell>
          <cell r="L271">
            <v>47.1</v>
          </cell>
          <cell r="M271" t="str">
            <v>Vejandla</v>
          </cell>
          <cell r="N271">
            <v>73.7</v>
          </cell>
          <cell r="O271" t="str">
            <v>Vejandla</v>
          </cell>
          <cell r="P271">
            <v>73.7</v>
          </cell>
          <cell r="Q271" t="str">
            <v>Repalle</v>
          </cell>
          <cell r="R271">
            <v>16.5</v>
          </cell>
          <cell r="S271" t="str">
            <v>I.B patnam</v>
          </cell>
          <cell r="T271">
            <v>85</v>
          </cell>
          <cell r="Y271" t="str">
            <v>Repalle</v>
          </cell>
          <cell r="Z271">
            <v>16.5</v>
          </cell>
          <cell r="AA271">
            <v>0.2</v>
          </cell>
        </row>
        <row r="272">
          <cell r="A272">
            <v>268</v>
          </cell>
          <cell r="B272" t="str">
            <v>Kamarajugadda(North)</v>
          </cell>
          <cell r="C272" t="str">
            <v>Burugulankapalem</v>
          </cell>
          <cell r="D272" t="str">
            <v>Repalle</v>
          </cell>
          <cell r="E272" t="str">
            <v>Penumudi</v>
          </cell>
          <cell r="F272">
            <v>5.9</v>
          </cell>
          <cell r="G272" t="str">
            <v>Zoolapalem</v>
          </cell>
          <cell r="H272">
            <v>22.4</v>
          </cell>
          <cell r="I272" t="str">
            <v>Lam</v>
          </cell>
          <cell r="J272">
            <v>89.7</v>
          </cell>
          <cell r="K272" t="str">
            <v>Kolluru</v>
          </cell>
          <cell r="L272">
            <v>35.9</v>
          </cell>
          <cell r="M272" t="str">
            <v>Vejandla</v>
          </cell>
          <cell r="N272">
            <v>66.7</v>
          </cell>
          <cell r="O272" t="str">
            <v>Vejandla</v>
          </cell>
          <cell r="P272">
            <v>66.7</v>
          </cell>
          <cell r="Q272" t="str">
            <v>Repalle</v>
          </cell>
          <cell r="R272">
            <v>9.6999999999999993</v>
          </cell>
          <cell r="S272" t="str">
            <v>I.B patnam</v>
          </cell>
          <cell r="T272">
            <v>85</v>
          </cell>
          <cell r="Y272" t="str">
            <v>Repalle</v>
          </cell>
          <cell r="Z272">
            <v>9.6999999999999993</v>
          </cell>
          <cell r="AA272">
            <v>0.2</v>
          </cell>
        </row>
        <row r="273">
          <cell r="A273">
            <v>269</v>
          </cell>
          <cell r="B273" t="str">
            <v>Potumeraka</v>
          </cell>
          <cell r="C273" t="str">
            <v>Chandramoulinagar</v>
          </cell>
          <cell r="D273" t="str">
            <v>Repalle</v>
          </cell>
          <cell r="E273" t="str">
            <v>Penumudi</v>
          </cell>
          <cell r="F273">
            <v>19.2</v>
          </cell>
          <cell r="G273" t="str">
            <v>Zoolapalem</v>
          </cell>
          <cell r="H273">
            <v>35.700000000000003</v>
          </cell>
          <cell r="I273" t="str">
            <v>Lam</v>
          </cell>
          <cell r="J273">
            <v>97.2</v>
          </cell>
          <cell r="K273" t="str">
            <v>Kolluru</v>
          </cell>
          <cell r="L273">
            <v>47.6</v>
          </cell>
          <cell r="M273" t="str">
            <v>Vejandla</v>
          </cell>
          <cell r="N273">
            <v>74.2</v>
          </cell>
          <cell r="O273" t="str">
            <v>Vejandla</v>
          </cell>
          <cell r="P273">
            <v>74.2</v>
          </cell>
          <cell r="Q273" t="str">
            <v>Repalle</v>
          </cell>
          <cell r="R273">
            <v>17</v>
          </cell>
          <cell r="S273" t="str">
            <v>I.B patnam</v>
          </cell>
          <cell r="T273">
            <v>85</v>
          </cell>
          <cell r="Y273" t="str">
            <v>Repalle</v>
          </cell>
          <cell r="Z273">
            <v>17</v>
          </cell>
          <cell r="AA273">
            <v>0.2</v>
          </cell>
        </row>
        <row r="274">
          <cell r="A274">
            <v>270</v>
          </cell>
          <cell r="B274" t="str">
            <v>Peteru</v>
          </cell>
          <cell r="C274" t="str">
            <v>Gantavaripalem of Peteru</v>
          </cell>
          <cell r="D274" t="str">
            <v>Repalle</v>
          </cell>
          <cell r="E274" t="str">
            <v>Penumudi</v>
          </cell>
          <cell r="F274">
            <v>5.7</v>
          </cell>
          <cell r="G274" t="str">
            <v>Zoolapalem</v>
          </cell>
          <cell r="H274">
            <v>12.2</v>
          </cell>
          <cell r="I274" t="str">
            <v>Lam</v>
          </cell>
          <cell r="J274">
            <v>80.3</v>
          </cell>
          <cell r="K274" t="str">
            <v>Kolluru</v>
          </cell>
          <cell r="L274">
            <v>27.7</v>
          </cell>
          <cell r="M274" t="str">
            <v>Vejandla</v>
          </cell>
          <cell r="N274">
            <v>56.3</v>
          </cell>
          <cell r="O274" t="str">
            <v>Vejandla</v>
          </cell>
          <cell r="P274">
            <v>56.3</v>
          </cell>
          <cell r="Q274" t="str">
            <v>Repalle</v>
          </cell>
          <cell r="R274">
            <v>4.3</v>
          </cell>
          <cell r="S274" t="str">
            <v>I.B patnam</v>
          </cell>
          <cell r="T274">
            <v>85</v>
          </cell>
          <cell r="Y274" t="str">
            <v>Repalle</v>
          </cell>
          <cell r="Z274">
            <v>4.3</v>
          </cell>
          <cell r="AA274">
            <v>0.2</v>
          </cell>
        </row>
        <row r="275">
          <cell r="A275">
            <v>271</v>
          </cell>
          <cell r="B275" t="str">
            <v>Chatragadda</v>
          </cell>
          <cell r="C275" t="str">
            <v>Chatragadda</v>
          </cell>
          <cell r="D275" t="str">
            <v>Repalle</v>
          </cell>
          <cell r="E275" t="str">
            <v>Penumudi</v>
          </cell>
          <cell r="F275">
            <v>5.9</v>
          </cell>
          <cell r="G275" t="str">
            <v>Zoolapalem</v>
          </cell>
          <cell r="H275">
            <v>22.4</v>
          </cell>
          <cell r="I275" t="str">
            <v>Lam</v>
          </cell>
          <cell r="J275">
            <v>89.7</v>
          </cell>
          <cell r="K275" t="str">
            <v>Kolluru</v>
          </cell>
          <cell r="L275">
            <v>35.9</v>
          </cell>
          <cell r="M275" t="str">
            <v>Vejandla</v>
          </cell>
          <cell r="N275">
            <v>66.7</v>
          </cell>
          <cell r="O275" t="str">
            <v>Vejandla</v>
          </cell>
          <cell r="P275">
            <v>66.7</v>
          </cell>
          <cell r="Q275" t="str">
            <v>Repalle</v>
          </cell>
          <cell r="R275">
            <v>9.6999999999999993</v>
          </cell>
          <cell r="S275" t="str">
            <v>I.B patnam</v>
          </cell>
          <cell r="T275">
            <v>85</v>
          </cell>
          <cell r="Y275" t="str">
            <v>Repalle</v>
          </cell>
          <cell r="Z275">
            <v>9.6999999999999993</v>
          </cell>
          <cell r="AA275">
            <v>0.2</v>
          </cell>
        </row>
        <row r="276">
          <cell r="A276">
            <v>272</v>
          </cell>
          <cell r="B276" t="str">
            <v>Chennupallivaripalem</v>
          </cell>
          <cell r="C276" t="str">
            <v>Chennupallivaripalem</v>
          </cell>
          <cell r="D276" t="str">
            <v>Repalle</v>
          </cell>
          <cell r="E276" t="str">
            <v>Penumudi</v>
          </cell>
          <cell r="F276">
            <v>16.100000000000001</v>
          </cell>
          <cell r="G276" t="str">
            <v>Zoolapalem</v>
          </cell>
          <cell r="H276">
            <v>36.4</v>
          </cell>
          <cell r="I276" t="str">
            <v>Lam</v>
          </cell>
          <cell r="J276">
            <v>101.9</v>
          </cell>
          <cell r="K276" t="str">
            <v>Kolluru</v>
          </cell>
          <cell r="L276">
            <v>49.3</v>
          </cell>
          <cell r="M276" t="str">
            <v>Vejandla</v>
          </cell>
          <cell r="N276">
            <v>77.900000000000006</v>
          </cell>
          <cell r="O276" t="str">
            <v>Vejandla</v>
          </cell>
          <cell r="P276">
            <v>77.900000000000006</v>
          </cell>
          <cell r="Q276" t="str">
            <v>Repalle</v>
          </cell>
          <cell r="R276">
            <v>19.899999999999999</v>
          </cell>
          <cell r="S276" t="str">
            <v>I.B patnam</v>
          </cell>
          <cell r="T276">
            <v>85</v>
          </cell>
          <cell r="Y276" t="str">
            <v>Repalle</v>
          </cell>
          <cell r="Z276">
            <v>19.899999999999999</v>
          </cell>
          <cell r="AA276">
            <v>0</v>
          </cell>
        </row>
        <row r="277">
          <cell r="A277">
            <v>273</v>
          </cell>
          <cell r="B277" t="str">
            <v>Uppudi</v>
          </cell>
          <cell r="C277" t="str">
            <v>Cheruvupalem</v>
          </cell>
          <cell r="D277" t="str">
            <v>Repalle</v>
          </cell>
          <cell r="E277" t="str">
            <v>Penumudi</v>
          </cell>
          <cell r="F277">
            <v>5.7</v>
          </cell>
          <cell r="G277" t="str">
            <v>Zoolapalem</v>
          </cell>
          <cell r="H277">
            <v>20.9</v>
          </cell>
          <cell r="I277" t="str">
            <v>Lam</v>
          </cell>
          <cell r="J277">
            <v>83.7</v>
          </cell>
          <cell r="K277" t="str">
            <v>Kolluru</v>
          </cell>
          <cell r="L277">
            <v>34.1</v>
          </cell>
          <cell r="M277" t="str">
            <v>Vejandla</v>
          </cell>
          <cell r="N277">
            <v>60.7</v>
          </cell>
          <cell r="O277" t="str">
            <v>Vejandla</v>
          </cell>
          <cell r="P277">
            <v>60.7</v>
          </cell>
          <cell r="Q277" t="str">
            <v>Repalle</v>
          </cell>
          <cell r="R277">
            <v>5.7</v>
          </cell>
          <cell r="S277" t="str">
            <v>I.B patnam</v>
          </cell>
          <cell r="T277">
            <v>85</v>
          </cell>
          <cell r="Y277" t="str">
            <v>Repalle</v>
          </cell>
          <cell r="Z277">
            <v>5.7</v>
          </cell>
          <cell r="AA277">
            <v>0.2</v>
          </cell>
        </row>
        <row r="278">
          <cell r="A278">
            <v>274</v>
          </cell>
          <cell r="B278" t="str">
            <v>Chodayapalem</v>
          </cell>
          <cell r="C278" t="str">
            <v>Chodayapalem</v>
          </cell>
          <cell r="D278" t="str">
            <v>Repalle</v>
          </cell>
          <cell r="E278" t="str">
            <v>Penumudi</v>
          </cell>
          <cell r="F278">
            <v>12.1</v>
          </cell>
          <cell r="G278" t="str">
            <v>Zoolapalem</v>
          </cell>
          <cell r="H278">
            <v>32.4</v>
          </cell>
          <cell r="I278" t="str">
            <v>Lam</v>
          </cell>
          <cell r="J278">
            <v>97.9</v>
          </cell>
          <cell r="K278" t="str">
            <v>Kolluru</v>
          </cell>
          <cell r="L278">
            <v>45.3</v>
          </cell>
          <cell r="M278" t="str">
            <v>Vejandla</v>
          </cell>
          <cell r="N278">
            <v>73.900000000000006</v>
          </cell>
          <cell r="O278" t="str">
            <v>Vejandla</v>
          </cell>
          <cell r="P278">
            <v>73.900000000000006</v>
          </cell>
          <cell r="Q278" t="str">
            <v>Repalle</v>
          </cell>
          <cell r="R278">
            <v>15.9</v>
          </cell>
          <cell r="S278" t="str">
            <v>I.B patnam</v>
          </cell>
          <cell r="T278">
            <v>85</v>
          </cell>
          <cell r="Y278" t="str">
            <v>Repalle</v>
          </cell>
          <cell r="Z278">
            <v>15.9</v>
          </cell>
          <cell r="AA278">
            <v>0.2</v>
          </cell>
        </row>
        <row r="279">
          <cell r="A279">
            <v>275</v>
          </cell>
          <cell r="B279" t="str">
            <v>Visweswaram</v>
          </cell>
          <cell r="C279" t="str">
            <v>Erukulapalem</v>
          </cell>
          <cell r="D279" t="str">
            <v>Repalle</v>
          </cell>
          <cell r="E279" t="str">
            <v>Penumudi</v>
          </cell>
          <cell r="F279">
            <v>15.6</v>
          </cell>
          <cell r="G279" t="str">
            <v>Zoolapalem</v>
          </cell>
          <cell r="H279">
            <v>29.9</v>
          </cell>
          <cell r="I279" t="str">
            <v>Lam</v>
          </cell>
          <cell r="J279">
            <v>93.6</v>
          </cell>
          <cell r="K279" t="str">
            <v>Kolluru</v>
          </cell>
          <cell r="L279">
            <v>44</v>
          </cell>
          <cell r="M279" t="str">
            <v>Vejandla</v>
          </cell>
          <cell r="N279">
            <v>70.599999999999994</v>
          </cell>
          <cell r="O279" t="str">
            <v>Vejandla</v>
          </cell>
          <cell r="P279">
            <v>70.599999999999994</v>
          </cell>
          <cell r="Q279" t="str">
            <v>Repalle</v>
          </cell>
          <cell r="R279">
            <v>13.4</v>
          </cell>
          <cell r="S279" t="str">
            <v>I.B patnam</v>
          </cell>
          <cell r="T279">
            <v>85</v>
          </cell>
          <cell r="Y279" t="str">
            <v>Repalle</v>
          </cell>
          <cell r="Z279">
            <v>13.4</v>
          </cell>
          <cell r="AA279">
            <v>0.2</v>
          </cell>
        </row>
        <row r="280">
          <cell r="A280">
            <v>276</v>
          </cell>
          <cell r="B280" t="str">
            <v>Thummala</v>
          </cell>
          <cell r="C280" t="str">
            <v>Gadevaripalem</v>
          </cell>
          <cell r="D280" t="str">
            <v>Repalle</v>
          </cell>
          <cell r="E280" t="str">
            <v>Penumudi</v>
          </cell>
          <cell r="F280">
            <v>20.5</v>
          </cell>
          <cell r="G280" t="str">
            <v>Zoolapalem</v>
          </cell>
          <cell r="H280">
            <v>32.799999999999997</v>
          </cell>
          <cell r="I280" t="str">
            <v>Lam</v>
          </cell>
          <cell r="J280">
            <v>98.5</v>
          </cell>
          <cell r="K280" t="str">
            <v>Kolluru</v>
          </cell>
          <cell r="L280">
            <v>48.9</v>
          </cell>
          <cell r="M280" t="str">
            <v>Vejandla</v>
          </cell>
          <cell r="N280">
            <v>75.5</v>
          </cell>
          <cell r="O280" t="str">
            <v>Vejandla</v>
          </cell>
          <cell r="P280">
            <v>75.5</v>
          </cell>
          <cell r="Q280" t="str">
            <v>Repalle</v>
          </cell>
          <cell r="R280">
            <v>18.3</v>
          </cell>
          <cell r="S280" t="str">
            <v>I.B patnam</v>
          </cell>
          <cell r="T280">
            <v>85</v>
          </cell>
          <cell r="Y280" t="str">
            <v>Repalle</v>
          </cell>
          <cell r="Z280">
            <v>18.3</v>
          </cell>
          <cell r="AA280">
            <v>0.2</v>
          </cell>
        </row>
        <row r="281">
          <cell r="A281">
            <v>277</v>
          </cell>
          <cell r="B281" t="str">
            <v>Gangadipalem</v>
          </cell>
          <cell r="C281" t="str">
            <v>Gangadipalem</v>
          </cell>
          <cell r="D281" t="str">
            <v>Repalle</v>
          </cell>
          <cell r="E281" t="str">
            <v>Penumudi</v>
          </cell>
          <cell r="F281">
            <v>18.100000000000001</v>
          </cell>
          <cell r="G281" t="str">
            <v>Zoolapalem</v>
          </cell>
          <cell r="H281">
            <v>38.4</v>
          </cell>
          <cell r="I281" t="str">
            <v>Lam</v>
          </cell>
          <cell r="J281">
            <v>103.9</v>
          </cell>
          <cell r="K281" t="str">
            <v>Kolluru</v>
          </cell>
          <cell r="L281">
            <v>51.3</v>
          </cell>
          <cell r="M281" t="str">
            <v>Vejandla</v>
          </cell>
          <cell r="N281">
            <v>80.900000000000006</v>
          </cell>
          <cell r="O281" t="str">
            <v>Vejandla</v>
          </cell>
          <cell r="P281">
            <v>80.900000000000006</v>
          </cell>
          <cell r="Q281" t="str">
            <v>Repalle</v>
          </cell>
          <cell r="R281">
            <v>21.9</v>
          </cell>
          <cell r="S281" t="str">
            <v>I.B patnam</v>
          </cell>
          <cell r="T281">
            <v>85</v>
          </cell>
          <cell r="Y281" t="str">
            <v>Repalle</v>
          </cell>
          <cell r="Z281">
            <v>21.9</v>
          </cell>
          <cell r="AA281">
            <v>0</v>
          </cell>
        </row>
        <row r="282">
          <cell r="A282">
            <v>278</v>
          </cell>
          <cell r="B282" t="str">
            <v>Kaithepalli</v>
          </cell>
          <cell r="C282" t="str">
            <v>Gowdapalem(kaithepalli)</v>
          </cell>
          <cell r="D282" t="str">
            <v>Repalle</v>
          </cell>
          <cell r="E282" t="str">
            <v>Penumudi</v>
          </cell>
          <cell r="F282">
            <v>17.100000000000001</v>
          </cell>
          <cell r="G282" t="str">
            <v>Zoolapalem</v>
          </cell>
          <cell r="H282">
            <v>31.4</v>
          </cell>
          <cell r="I282" t="str">
            <v>Lam</v>
          </cell>
          <cell r="J282">
            <v>95.1</v>
          </cell>
          <cell r="K282" t="str">
            <v>Kolluru</v>
          </cell>
          <cell r="L282">
            <v>45.5</v>
          </cell>
          <cell r="M282" t="str">
            <v>Vejandla</v>
          </cell>
          <cell r="N282">
            <v>72.099999999999994</v>
          </cell>
          <cell r="O282" t="str">
            <v>Vejandla</v>
          </cell>
          <cell r="P282">
            <v>72.099999999999994</v>
          </cell>
          <cell r="Q282" t="str">
            <v>Repalle</v>
          </cell>
          <cell r="R282">
            <v>14.9</v>
          </cell>
          <cell r="S282" t="str">
            <v>I.B patnam</v>
          </cell>
          <cell r="T282">
            <v>85</v>
          </cell>
          <cell r="Y282" t="str">
            <v>Repalle</v>
          </cell>
          <cell r="Z282">
            <v>14.9</v>
          </cell>
          <cell r="AA282">
            <v>0.2</v>
          </cell>
        </row>
        <row r="283">
          <cell r="A283">
            <v>279</v>
          </cell>
          <cell r="B283" t="str">
            <v>Chatragadda</v>
          </cell>
          <cell r="C283" t="str">
            <v>Gowdapalem Colony</v>
          </cell>
          <cell r="D283" t="str">
            <v>Repalle</v>
          </cell>
          <cell r="E283" t="str">
            <v>Local</v>
          </cell>
          <cell r="F283">
            <v>3.7</v>
          </cell>
          <cell r="G283" t="str">
            <v>Zoolapalem</v>
          </cell>
          <cell r="H283">
            <v>23</v>
          </cell>
          <cell r="I283" t="str">
            <v>Lam</v>
          </cell>
          <cell r="J283">
            <v>86.5</v>
          </cell>
          <cell r="K283" t="str">
            <v>Kolluru</v>
          </cell>
          <cell r="L283">
            <v>34.9</v>
          </cell>
          <cell r="M283" t="str">
            <v>Vejandla</v>
          </cell>
          <cell r="N283">
            <v>63.5</v>
          </cell>
          <cell r="O283" t="str">
            <v>Vejandla</v>
          </cell>
          <cell r="P283">
            <v>63.5</v>
          </cell>
          <cell r="Q283" t="str">
            <v>Repalle</v>
          </cell>
          <cell r="R283">
            <v>7.5</v>
          </cell>
          <cell r="S283" t="str">
            <v>I.B patnam</v>
          </cell>
          <cell r="T283">
            <v>85</v>
          </cell>
          <cell r="Y283" t="str">
            <v>Repalle</v>
          </cell>
          <cell r="Z283">
            <v>7.5</v>
          </cell>
          <cell r="AA283">
            <v>0.2</v>
          </cell>
        </row>
        <row r="284">
          <cell r="A284">
            <v>280</v>
          </cell>
          <cell r="B284" t="str">
            <v>Guddikayalanka</v>
          </cell>
          <cell r="C284" t="str">
            <v>Guddikayalanka</v>
          </cell>
          <cell r="D284" t="str">
            <v>Repalle</v>
          </cell>
          <cell r="E284" t="str">
            <v>Local</v>
          </cell>
          <cell r="F284">
            <v>5</v>
          </cell>
          <cell r="G284" t="str">
            <v>Zoolapalem</v>
          </cell>
          <cell r="H284">
            <v>21.5</v>
          </cell>
          <cell r="I284" t="str">
            <v>Lam</v>
          </cell>
          <cell r="J284">
            <v>83.1</v>
          </cell>
          <cell r="K284" t="str">
            <v>Kolluru</v>
          </cell>
          <cell r="L284">
            <v>30.5</v>
          </cell>
          <cell r="M284" t="str">
            <v>Vejandla</v>
          </cell>
          <cell r="N284">
            <v>59.1</v>
          </cell>
          <cell r="O284" t="str">
            <v>Vejandla</v>
          </cell>
          <cell r="P284">
            <v>59.1</v>
          </cell>
          <cell r="Q284" t="str">
            <v>Repalle</v>
          </cell>
          <cell r="R284">
            <v>4.0999999999999996</v>
          </cell>
          <cell r="S284" t="str">
            <v>I.B patnam</v>
          </cell>
          <cell r="T284">
            <v>85</v>
          </cell>
          <cell r="Y284" t="str">
            <v>Repalle</v>
          </cell>
          <cell r="Z284">
            <v>4.0999999999999996</v>
          </cell>
          <cell r="AA284">
            <v>0.2</v>
          </cell>
        </row>
        <row r="285">
          <cell r="A285">
            <v>281</v>
          </cell>
          <cell r="B285" t="str">
            <v>Potumeraka</v>
          </cell>
          <cell r="C285" t="str">
            <v>Guntakolla</v>
          </cell>
          <cell r="D285" t="str">
            <v>Repalle</v>
          </cell>
          <cell r="E285" t="str">
            <v>Penumudi</v>
          </cell>
          <cell r="F285">
            <v>20.5</v>
          </cell>
          <cell r="G285" t="str">
            <v>Zoolapalem</v>
          </cell>
          <cell r="H285">
            <v>34.799999999999997</v>
          </cell>
          <cell r="I285" t="str">
            <v>Lam</v>
          </cell>
          <cell r="J285">
            <v>98.5</v>
          </cell>
          <cell r="K285" t="str">
            <v>Kolluru</v>
          </cell>
          <cell r="L285">
            <v>48.5</v>
          </cell>
          <cell r="M285" t="str">
            <v>Vejandla</v>
          </cell>
          <cell r="N285">
            <v>75.5</v>
          </cell>
          <cell r="O285" t="str">
            <v>Vejandla</v>
          </cell>
          <cell r="P285">
            <v>75.5</v>
          </cell>
          <cell r="Q285" t="str">
            <v>Repalle</v>
          </cell>
          <cell r="R285">
            <v>18.3</v>
          </cell>
          <cell r="S285" t="str">
            <v>I.B patnam</v>
          </cell>
          <cell r="T285">
            <v>85</v>
          </cell>
          <cell r="Y285" t="str">
            <v>Repalle</v>
          </cell>
          <cell r="Z285">
            <v>18.3</v>
          </cell>
          <cell r="AA285">
            <v>0.2</v>
          </cell>
        </row>
        <row r="286">
          <cell r="A286">
            <v>282</v>
          </cell>
          <cell r="B286" t="str">
            <v>Aravapalli</v>
          </cell>
          <cell r="C286" t="str">
            <v>GunturuvariMalapalli</v>
          </cell>
          <cell r="D286" t="str">
            <v>Repalle</v>
          </cell>
          <cell r="E286" t="str">
            <v>Local</v>
          </cell>
          <cell r="F286">
            <v>2.6</v>
          </cell>
          <cell r="G286" t="str">
            <v>Zoolapalem</v>
          </cell>
          <cell r="H286">
            <v>22.9</v>
          </cell>
          <cell r="I286" t="str">
            <v>Lam</v>
          </cell>
          <cell r="J286">
            <v>86.4</v>
          </cell>
          <cell r="K286" t="str">
            <v>Kolluru</v>
          </cell>
          <cell r="L286">
            <v>33.9</v>
          </cell>
          <cell r="M286" t="str">
            <v>Vejandla</v>
          </cell>
          <cell r="N286">
            <v>62.4</v>
          </cell>
          <cell r="O286" t="str">
            <v>Vejandla</v>
          </cell>
          <cell r="P286">
            <v>62.4</v>
          </cell>
          <cell r="Q286" t="str">
            <v>Repalle</v>
          </cell>
          <cell r="R286">
            <v>6.4</v>
          </cell>
          <cell r="S286" t="str">
            <v>I.B patnam</v>
          </cell>
          <cell r="T286">
            <v>85</v>
          </cell>
          <cell r="Y286" t="str">
            <v>Repalle</v>
          </cell>
          <cell r="Z286">
            <v>6.4</v>
          </cell>
          <cell r="AA286">
            <v>0.2</v>
          </cell>
        </row>
        <row r="287">
          <cell r="A287">
            <v>283</v>
          </cell>
          <cell r="B287" t="str">
            <v>Nalluripalem</v>
          </cell>
          <cell r="C287" t="str">
            <v>Harizanawada (Uppudi)</v>
          </cell>
          <cell r="D287" t="str">
            <v>Repalle</v>
          </cell>
          <cell r="E287" t="str">
            <v>Penumudi</v>
          </cell>
          <cell r="F287">
            <v>7.1</v>
          </cell>
          <cell r="G287" t="str">
            <v>Zoolapalem</v>
          </cell>
          <cell r="H287">
            <v>21.4</v>
          </cell>
          <cell r="I287" t="str">
            <v>Lam</v>
          </cell>
          <cell r="J287">
            <v>85.1</v>
          </cell>
          <cell r="K287" t="str">
            <v>Kolluru</v>
          </cell>
          <cell r="L287">
            <v>35.700000000000003</v>
          </cell>
          <cell r="M287" t="str">
            <v>Vejandla</v>
          </cell>
          <cell r="N287">
            <v>62.1</v>
          </cell>
          <cell r="O287" t="str">
            <v>Vejandla</v>
          </cell>
          <cell r="P287">
            <v>62.1</v>
          </cell>
          <cell r="Q287" t="str">
            <v>Repalle</v>
          </cell>
          <cell r="R287">
            <v>4.9000000000000004</v>
          </cell>
          <cell r="S287" t="str">
            <v>I.B patnam</v>
          </cell>
          <cell r="T287">
            <v>85</v>
          </cell>
          <cell r="Y287" t="str">
            <v>Repalle</v>
          </cell>
          <cell r="Z287">
            <v>4.9000000000000004</v>
          </cell>
          <cell r="AA287">
            <v>0.2</v>
          </cell>
        </row>
        <row r="288">
          <cell r="A288">
            <v>284</v>
          </cell>
          <cell r="B288" t="str">
            <v>Uppudi</v>
          </cell>
          <cell r="C288" t="str">
            <v>Harizanawada  (Singupalem )</v>
          </cell>
          <cell r="D288" t="str">
            <v>Repalle</v>
          </cell>
          <cell r="E288" t="str">
            <v>Penumudi</v>
          </cell>
          <cell r="F288">
            <v>14.8</v>
          </cell>
          <cell r="G288" t="str">
            <v>Zoolapalem</v>
          </cell>
          <cell r="H288">
            <v>29.1</v>
          </cell>
          <cell r="I288" t="str">
            <v>Lam</v>
          </cell>
          <cell r="J288">
            <v>92.8</v>
          </cell>
          <cell r="K288" t="str">
            <v>Kolluru</v>
          </cell>
          <cell r="L288">
            <v>43.4</v>
          </cell>
          <cell r="M288" t="str">
            <v>Vejandla</v>
          </cell>
          <cell r="N288">
            <v>69.8</v>
          </cell>
          <cell r="O288" t="str">
            <v>Vejandla</v>
          </cell>
          <cell r="P288">
            <v>69.8</v>
          </cell>
          <cell r="Q288" t="str">
            <v>Repalle</v>
          </cell>
          <cell r="R288">
            <v>12.6</v>
          </cell>
          <cell r="S288" t="str">
            <v>I.B patnam</v>
          </cell>
          <cell r="T288">
            <v>85</v>
          </cell>
          <cell r="Y288" t="str">
            <v>Repalle</v>
          </cell>
          <cell r="Z288">
            <v>12.6</v>
          </cell>
          <cell r="AA288">
            <v>0.2</v>
          </cell>
        </row>
        <row r="289">
          <cell r="A289">
            <v>285</v>
          </cell>
          <cell r="B289" t="str">
            <v>Chodayapalem</v>
          </cell>
          <cell r="C289" t="str">
            <v>Harizanawada Colony of Tsodayapalem</v>
          </cell>
          <cell r="D289" t="str">
            <v>Repalle</v>
          </cell>
          <cell r="E289" t="str">
            <v>Penumudi</v>
          </cell>
          <cell r="F289">
            <v>12.1</v>
          </cell>
          <cell r="G289" t="str">
            <v>Zoolapalem</v>
          </cell>
          <cell r="H289">
            <v>32.4</v>
          </cell>
          <cell r="I289" t="str">
            <v>Lam</v>
          </cell>
          <cell r="J289">
            <v>97.9</v>
          </cell>
          <cell r="K289" t="str">
            <v>Kolluru</v>
          </cell>
          <cell r="L289">
            <v>45.3</v>
          </cell>
          <cell r="M289" t="str">
            <v>Vejandla</v>
          </cell>
          <cell r="N289">
            <v>73.900000000000006</v>
          </cell>
          <cell r="O289" t="str">
            <v>Vejandla</v>
          </cell>
          <cell r="P289">
            <v>73.900000000000006</v>
          </cell>
          <cell r="Q289" t="str">
            <v>Repalle</v>
          </cell>
          <cell r="R289">
            <v>15.9</v>
          </cell>
          <cell r="S289" t="str">
            <v>I.B patnam</v>
          </cell>
          <cell r="T289">
            <v>85</v>
          </cell>
          <cell r="Y289" t="str">
            <v>Repalle</v>
          </cell>
          <cell r="Z289">
            <v>15.9</v>
          </cell>
          <cell r="AA289">
            <v>0.2</v>
          </cell>
        </row>
        <row r="290">
          <cell r="A290">
            <v>286</v>
          </cell>
          <cell r="B290" t="str">
            <v>Kamarajugadda(South)</v>
          </cell>
          <cell r="C290" t="str">
            <v>Jangalacheruvu Malapalli</v>
          </cell>
          <cell r="D290" t="str">
            <v>Repalle</v>
          </cell>
          <cell r="E290" t="str">
            <v>Penumudi</v>
          </cell>
          <cell r="F290">
            <v>7.3</v>
          </cell>
          <cell r="G290" t="str">
            <v>Zoolapalem</v>
          </cell>
          <cell r="H290">
            <v>27.6</v>
          </cell>
          <cell r="I290" t="str">
            <v>Lam</v>
          </cell>
          <cell r="J290">
            <v>90.1</v>
          </cell>
          <cell r="K290" t="str">
            <v>Kolluru</v>
          </cell>
          <cell r="L290">
            <v>38.5</v>
          </cell>
          <cell r="M290" t="str">
            <v>Vejandla</v>
          </cell>
          <cell r="N290">
            <v>67.099999999999994</v>
          </cell>
          <cell r="O290" t="str">
            <v>Vejandla</v>
          </cell>
          <cell r="P290">
            <v>67.099999999999994</v>
          </cell>
          <cell r="Q290" t="str">
            <v>Repalle</v>
          </cell>
          <cell r="R290">
            <v>11.1</v>
          </cell>
          <cell r="S290" t="str">
            <v>I.B patnam</v>
          </cell>
          <cell r="T290">
            <v>85</v>
          </cell>
          <cell r="Y290" t="str">
            <v>Repalle</v>
          </cell>
          <cell r="Z290">
            <v>11.1</v>
          </cell>
          <cell r="AA290">
            <v>0.2</v>
          </cell>
        </row>
        <row r="291">
          <cell r="A291">
            <v>287</v>
          </cell>
          <cell r="B291" t="str">
            <v>Kamarajugadda(North)</v>
          </cell>
          <cell r="C291" t="str">
            <v>Jangalapalem</v>
          </cell>
          <cell r="D291" t="str">
            <v>Repalle</v>
          </cell>
          <cell r="E291" t="str">
            <v>Penumudi</v>
          </cell>
          <cell r="F291">
            <v>7.3</v>
          </cell>
          <cell r="G291" t="str">
            <v>Zoolapalem</v>
          </cell>
          <cell r="H291">
            <v>27.6</v>
          </cell>
          <cell r="I291" t="str">
            <v>Lam</v>
          </cell>
          <cell r="J291">
            <v>90.1</v>
          </cell>
          <cell r="K291" t="str">
            <v>Kolluru</v>
          </cell>
          <cell r="L291">
            <v>38.5</v>
          </cell>
          <cell r="M291" t="str">
            <v>Vejandla</v>
          </cell>
          <cell r="N291">
            <v>67.099999999999994</v>
          </cell>
          <cell r="O291" t="str">
            <v>Vejandla</v>
          </cell>
          <cell r="P291">
            <v>67.099999999999994</v>
          </cell>
          <cell r="Q291" t="str">
            <v>Repalle</v>
          </cell>
          <cell r="R291">
            <v>11.1</v>
          </cell>
          <cell r="S291" t="str">
            <v>I.B patnam</v>
          </cell>
          <cell r="T291">
            <v>85</v>
          </cell>
          <cell r="Y291" t="str">
            <v>Repalle</v>
          </cell>
          <cell r="Z291">
            <v>11.1</v>
          </cell>
          <cell r="AA291">
            <v>0.2</v>
          </cell>
        </row>
        <row r="292">
          <cell r="A292">
            <v>288</v>
          </cell>
          <cell r="B292" t="str">
            <v>Gangadipalem</v>
          </cell>
          <cell r="C292" t="str">
            <v>Jonnavaripalem</v>
          </cell>
          <cell r="D292" t="str">
            <v>Repalle</v>
          </cell>
          <cell r="E292" t="str">
            <v>Penumudi</v>
          </cell>
          <cell r="F292">
            <v>17.100000000000001</v>
          </cell>
          <cell r="G292" t="str">
            <v>Zoolapalem</v>
          </cell>
          <cell r="H292">
            <v>38.5</v>
          </cell>
          <cell r="I292" t="str">
            <v>Lam</v>
          </cell>
          <cell r="J292">
            <v>102.9</v>
          </cell>
          <cell r="K292" t="str">
            <v>Kolluru</v>
          </cell>
          <cell r="L292">
            <v>50.3</v>
          </cell>
          <cell r="M292" t="str">
            <v>Vejandla</v>
          </cell>
          <cell r="N292">
            <v>79.900000000000006</v>
          </cell>
          <cell r="O292" t="str">
            <v>Vejandla</v>
          </cell>
          <cell r="P292">
            <v>79.900000000000006</v>
          </cell>
          <cell r="Q292" t="str">
            <v>Repalle</v>
          </cell>
          <cell r="R292">
            <v>20.9</v>
          </cell>
          <cell r="S292" t="str">
            <v>I.B patnam</v>
          </cell>
          <cell r="T292">
            <v>85</v>
          </cell>
          <cell r="Y292" t="str">
            <v>Repalle</v>
          </cell>
          <cell r="Z292">
            <v>20.9</v>
          </cell>
          <cell r="AA292">
            <v>0</v>
          </cell>
        </row>
        <row r="293">
          <cell r="A293">
            <v>289</v>
          </cell>
          <cell r="B293" t="str">
            <v>Kaithepalli</v>
          </cell>
          <cell r="C293" t="str">
            <v>Kaithepalli</v>
          </cell>
          <cell r="D293" t="str">
            <v>Repalle</v>
          </cell>
          <cell r="E293" t="str">
            <v>Penumudi</v>
          </cell>
          <cell r="F293">
            <v>18</v>
          </cell>
          <cell r="G293" t="str">
            <v>Zoolapalem</v>
          </cell>
          <cell r="H293">
            <v>32.299999999999997</v>
          </cell>
          <cell r="I293" t="str">
            <v>Lam</v>
          </cell>
          <cell r="J293">
            <v>96.2</v>
          </cell>
          <cell r="K293" t="str">
            <v>Kolluru</v>
          </cell>
          <cell r="L293">
            <v>46.4</v>
          </cell>
          <cell r="M293" t="str">
            <v>Vejandla</v>
          </cell>
          <cell r="N293">
            <v>73.2</v>
          </cell>
          <cell r="O293" t="str">
            <v>Vejandla</v>
          </cell>
          <cell r="P293">
            <v>73.2</v>
          </cell>
          <cell r="Q293" t="str">
            <v>Repalle</v>
          </cell>
          <cell r="R293">
            <v>15.8</v>
          </cell>
          <cell r="S293" t="str">
            <v>I.B patnam</v>
          </cell>
          <cell r="T293">
            <v>85</v>
          </cell>
          <cell r="Y293" t="str">
            <v>Repalle</v>
          </cell>
          <cell r="Z293">
            <v>15.8</v>
          </cell>
          <cell r="AA293">
            <v>0.2</v>
          </cell>
        </row>
        <row r="294">
          <cell r="A294">
            <v>290</v>
          </cell>
          <cell r="B294" t="str">
            <v>Kamarajugadda(North)</v>
          </cell>
          <cell r="C294" t="str">
            <v>Kamarajugadda North</v>
          </cell>
          <cell r="D294" t="str">
            <v>Repalle</v>
          </cell>
          <cell r="E294" t="str">
            <v>Penumudi</v>
          </cell>
          <cell r="F294">
            <v>5.9</v>
          </cell>
          <cell r="G294" t="str">
            <v>Zoolapalem</v>
          </cell>
          <cell r="H294">
            <v>26.2</v>
          </cell>
          <cell r="I294" t="str">
            <v>Lam</v>
          </cell>
          <cell r="J294">
            <v>89.7</v>
          </cell>
          <cell r="K294" t="str">
            <v>Kolluru</v>
          </cell>
          <cell r="L294">
            <v>35.9</v>
          </cell>
          <cell r="M294" t="str">
            <v>Vejandla</v>
          </cell>
          <cell r="N294">
            <v>66.7</v>
          </cell>
          <cell r="O294" t="str">
            <v>Vejandla</v>
          </cell>
          <cell r="P294">
            <v>66.7</v>
          </cell>
          <cell r="Q294" t="str">
            <v>Repalle</v>
          </cell>
          <cell r="R294">
            <v>9.6999999999999993</v>
          </cell>
          <cell r="S294" t="str">
            <v>I.B patnam</v>
          </cell>
          <cell r="T294">
            <v>85</v>
          </cell>
          <cell r="Y294" t="str">
            <v>Repalle</v>
          </cell>
          <cell r="Z294">
            <v>9.6999999999999993</v>
          </cell>
          <cell r="AA294">
            <v>0.2</v>
          </cell>
        </row>
        <row r="295">
          <cell r="A295">
            <v>291</v>
          </cell>
          <cell r="B295" t="str">
            <v>Uppudi</v>
          </cell>
          <cell r="C295" t="str">
            <v>Kammavaripalem</v>
          </cell>
          <cell r="D295" t="str">
            <v>Repalle</v>
          </cell>
          <cell r="E295" t="str">
            <v>Penumudi</v>
          </cell>
          <cell r="F295">
            <v>9.1</v>
          </cell>
          <cell r="G295" t="str">
            <v>Zoolapalem</v>
          </cell>
          <cell r="H295">
            <v>23.4</v>
          </cell>
          <cell r="I295" t="str">
            <v>Lam</v>
          </cell>
          <cell r="J295">
            <v>87.1</v>
          </cell>
          <cell r="K295" t="str">
            <v>Kolluru</v>
          </cell>
          <cell r="L295">
            <v>37.700000000000003</v>
          </cell>
          <cell r="M295" t="str">
            <v>Vejandla</v>
          </cell>
          <cell r="N295">
            <v>64.099999999999994</v>
          </cell>
          <cell r="O295" t="str">
            <v>Vejandla</v>
          </cell>
          <cell r="P295">
            <v>64.099999999999994</v>
          </cell>
          <cell r="Q295" t="str">
            <v>Repalle</v>
          </cell>
          <cell r="R295">
            <v>6.9</v>
          </cell>
          <cell r="S295" t="str">
            <v>I.B patnam</v>
          </cell>
          <cell r="T295">
            <v>85</v>
          </cell>
          <cell r="Y295" t="str">
            <v>Repalle</v>
          </cell>
          <cell r="Z295">
            <v>6.9</v>
          </cell>
          <cell r="AA295">
            <v>0.2</v>
          </cell>
        </row>
        <row r="296">
          <cell r="A296">
            <v>292</v>
          </cell>
          <cell r="B296" t="str">
            <v>Kamarajugadda(South)</v>
          </cell>
          <cell r="C296" t="str">
            <v>Kanagalavaripalem</v>
          </cell>
          <cell r="D296" t="str">
            <v>Repalle</v>
          </cell>
          <cell r="E296" t="str">
            <v>Penumudi</v>
          </cell>
          <cell r="F296">
            <v>9.3000000000000007</v>
          </cell>
          <cell r="G296" t="str">
            <v>Zoolapalem</v>
          </cell>
          <cell r="H296">
            <v>29.6</v>
          </cell>
          <cell r="I296" t="str">
            <v>Lam</v>
          </cell>
          <cell r="J296">
            <v>93.1</v>
          </cell>
          <cell r="K296" t="str">
            <v>Kolluru</v>
          </cell>
          <cell r="L296">
            <v>40.5</v>
          </cell>
          <cell r="M296" t="str">
            <v>Vejandla</v>
          </cell>
          <cell r="N296">
            <v>69.099999999999994</v>
          </cell>
          <cell r="O296" t="str">
            <v>Vejandla</v>
          </cell>
          <cell r="P296">
            <v>69.099999999999994</v>
          </cell>
          <cell r="Q296" t="str">
            <v>Repalle</v>
          </cell>
          <cell r="R296">
            <v>13.1</v>
          </cell>
          <cell r="S296" t="str">
            <v>I.B patnam</v>
          </cell>
          <cell r="T296">
            <v>85</v>
          </cell>
          <cell r="Y296" t="str">
            <v>Repalle</v>
          </cell>
          <cell r="Z296">
            <v>13.1</v>
          </cell>
          <cell r="AA296">
            <v>0</v>
          </cell>
        </row>
        <row r="297">
          <cell r="A297">
            <v>293</v>
          </cell>
          <cell r="B297" t="str">
            <v>Kamarajugadda(South)</v>
          </cell>
          <cell r="C297" t="str">
            <v>Kotha- Morthota</v>
          </cell>
          <cell r="D297" t="str">
            <v>Repalle</v>
          </cell>
          <cell r="E297" t="str">
            <v>Penumudi</v>
          </cell>
          <cell r="F297">
            <v>8.3000000000000007</v>
          </cell>
          <cell r="G297" t="str">
            <v>Zoolapalem</v>
          </cell>
          <cell r="H297">
            <v>28.6</v>
          </cell>
          <cell r="I297" t="str">
            <v>Lam</v>
          </cell>
          <cell r="J297">
            <v>92.1</v>
          </cell>
          <cell r="K297" t="str">
            <v>Kolluru</v>
          </cell>
          <cell r="L297">
            <v>39.5</v>
          </cell>
          <cell r="M297" t="str">
            <v>Vejandla</v>
          </cell>
          <cell r="N297">
            <v>68.099999999999994</v>
          </cell>
          <cell r="O297" t="str">
            <v>Vejandla</v>
          </cell>
          <cell r="P297">
            <v>68.099999999999994</v>
          </cell>
          <cell r="Q297" t="str">
            <v>Repalle</v>
          </cell>
          <cell r="R297">
            <v>12.1</v>
          </cell>
          <cell r="S297" t="str">
            <v>I.B patnam</v>
          </cell>
          <cell r="T297">
            <v>85</v>
          </cell>
          <cell r="Y297" t="str">
            <v>Repalle</v>
          </cell>
          <cell r="Z297">
            <v>12.1</v>
          </cell>
          <cell r="AA297">
            <v>0.2</v>
          </cell>
        </row>
        <row r="298">
          <cell r="A298">
            <v>294</v>
          </cell>
          <cell r="B298" t="str">
            <v>Aravapalli</v>
          </cell>
          <cell r="C298" t="str">
            <v>Kothapet of Aravapalli</v>
          </cell>
          <cell r="D298" t="str">
            <v>Repalle</v>
          </cell>
          <cell r="E298" t="str">
            <v>Penumudi</v>
          </cell>
          <cell r="F298">
            <v>7.7</v>
          </cell>
          <cell r="G298" t="str">
            <v>Zoolapalem</v>
          </cell>
          <cell r="H298">
            <v>22.8</v>
          </cell>
          <cell r="I298" t="str">
            <v>Lam</v>
          </cell>
          <cell r="J298">
            <v>86.5</v>
          </cell>
          <cell r="K298" t="str">
            <v>Kolluru</v>
          </cell>
          <cell r="L298">
            <v>36.9</v>
          </cell>
          <cell r="M298" t="str">
            <v>Vejandla</v>
          </cell>
          <cell r="N298">
            <v>63.5</v>
          </cell>
          <cell r="O298" t="str">
            <v>Vejandla</v>
          </cell>
          <cell r="P298">
            <v>63.5</v>
          </cell>
          <cell r="Q298" t="str">
            <v>Repalle</v>
          </cell>
          <cell r="R298">
            <v>6.3</v>
          </cell>
          <cell r="S298" t="str">
            <v>I.B patnam</v>
          </cell>
          <cell r="T298">
            <v>85</v>
          </cell>
          <cell r="Y298" t="str">
            <v>Repalle</v>
          </cell>
          <cell r="Z298">
            <v>6.3</v>
          </cell>
          <cell r="AA298">
            <v>0.2</v>
          </cell>
        </row>
        <row r="299">
          <cell r="A299">
            <v>295</v>
          </cell>
          <cell r="B299" t="str">
            <v>Lankevanidibba</v>
          </cell>
          <cell r="C299" t="str">
            <v>Lankevanidibba</v>
          </cell>
          <cell r="D299" t="str">
            <v>Repalle</v>
          </cell>
          <cell r="E299" t="str">
            <v>Penumudi</v>
          </cell>
          <cell r="F299">
            <v>31.1</v>
          </cell>
          <cell r="G299" t="str">
            <v>Zoolapalem</v>
          </cell>
          <cell r="H299">
            <v>51.4</v>
          </cell>
          <cell r="I299" t="str">
            <v>Lam</v>
          </cell>
          <cell r="J299">
            <v>116.9</v>
          </cell>
          <cell r="K299" t="str">
            <v>Kolluru</v>
          </cell>
          <cell r="L299">
            <v>62.3</v>
          </cell>
          <cell r="M299" t="str">
            <v>Vejandla</v>
          </cell>
          <cell r="N299">
            <v>93.9</v>
          </cell>
          <cell r="O299" t="str">
            <v>Vejandla</v>
          </cell>
          <cell r="P299">
            <v>93.9</v>
          </cell>
          <cell r="Q299" t="str">
            <v>Repalle</v>
          </cell>
          <cell r="R299">
            <v>34.9</v>
          </cell>
          <cell r="S299" t="str">
            <v>I.B patnam</v>
          </cell>
          <cell r="T299">
            <v>85</v>
          </cell>
          <cell r="Y299" t="str">
            <v>Repalle</v>
          </cell>
          <cell r="Z299">
            <v>34.9</v>
          </cell>
          <cell r="AA299">
            <v>0</v>
          </cell>
        </row>
        <row r="300">
          <cell r="A300">
            <v>296</v>
          </cell>
          <cell r="B300" t="str">
            <v>Bethapudi</v>
          </cell>
          <cell r="C300" t="str">
            <v>Madigapalli of Bethapudi</v>
          </cell>
          <cell r="D300" t="str">
            <v>Repalle</v>
          </cell>
          <cell r="E300" t="str">
            <v>Penumudi</v>
          </cell>
          <cell r="F300">
            <v>5</v>
          </cell>
          <cell r="G300" t="str">
            <v>Zoolapalem</v>
          </cell>
          <cell r="H300">
            <v>21.5</v>
          </cell>
          <cell r="I300" t="str">
            <v>Lam</v>
          </cell>
          <cell r="J300">
            <v>79.5</v>
          </cell>
          <cell r="K300" t="str">
            <v>Kolluru</v>
          </cell>
          <cell r="L300">
            <v>26.9</v>
          </cell>
          <cell r="M300" t="str">
            <v>Vejandla</v>
          </cell>
          <cell r="N300">
            <v>56.5</v>
          </cell>
          <cell r="O300" t="str">
            <v>Vejandla</v>
          </cell>
          <cell r="P300">
            <v>56.5</v>
          </cell>
          <cell r="Q300" t="str">
            <v>Repalle</v>
          </cell>
          <cell r="R300">
            <v>2.9</v>
          </cell>
          <cell r="S300" t="str">
            <v>I.B patnam</v>
          </cell>
          <cell r="T300">
            <v>85</v>
          </cell>
          <cell r="Y300" t="str">
            <v>Repalle</v>
          </cell>
          <cell r="Z300">
            <v>2.9</v>
          </cell>
          <cell r="AA300">
            <v>0.2</v>
          </cell>
        </row>
        <row r="301">
          <cell r="A301">
            <v>297</v>
          </cell>
          <cell r="B301" t="str">
            <v>Kaithepalli</v>
          </cell>
          <cell r="C301" t="str">
            <v>Madigapalli of Kaithepalli</v>
          </cell>
          <cell r="D301" t="str">
            <v>Repalle</v>
          </cell>
          <cell r="E301" t="str">
            <v>Penumudi</v>
          </cell>
          <cell r="F301">
            <v>14.8</v>
          </cell>
          <cell r="G301" t="str">
            <v>Zoolapalem</v>
          </cell>
          <cell r="H301">
            <v>29.1</v>
          </cell>
          <cell r="I301" t="str">
            <v>Lam</v>
          </cell>
          <cell r="J301">
            <v>92.8</v>
          </cell>
          <cell r="K301" t="str">
            <v>Kolluru</v>
          </cell>
          <cell r="L301">
            <v>43.4</v>
          </cell>
          <cell r="M301" t="str">
            <v>Vejandla</v>
          </cell>
          <cell r="N301">
            <v>69.8</v>
          </cell>
          <cell r="O301" t="str">
            <v>Vejandla</v>
          </cell>
          <cell r="P301">
            <v>69.8</v>
          </cell>
          <cell r="Q301" t="str">
            <v>Repalle</v>
          </cell>
          <cell r="R301">
            <v>12.6</v>
          </cell>
          <cell r="S301" t="str">
            <v>I.B patnam</v>
          </cell>
          <cell r="T301">
            <v>85</v>
          </cell>
          <cell r="Y301" t="str">
            <v>Repalle</v>
          </cell>
          <cell r="Z301">
            <v>12.6</v>
          </cell>
          <cell r="AA301">
            <v>0.2</v>
          </cell>
        </row>
        <row r="302">
          <cell r="A302">
            <v>298</v>
          </cell>
          <cell r="B302" t="str">
            <v>Potumeraka</v>
          </cell>
          <cell r="C302" t="str">
            <v>Madigapalli of Pothumeraka</v>
          </cell>
          <cell r="D302" t="str">
            <v>Repalle</v>
          </cell>
          <cell r="E302" t="str">
            <v>Penumudi</v>
          </cell>
          <cell r="F302">
            <v>16.3</v>
          </cell>
          <cell r="G302" t="str">
            <v>Zoolapalem</v>
          </cell>
          <cell r="H302">
            <v>30.6</v>
          </cell>
          <cell r="I302" t="str">
            <v>Lam</v>
          </cell>
          <cell r="J302">
            <v>94.3</v>
          </cell>
          <cell r="K302" t="str">
            <v>Kolluru</v>
          </cell>
          <cell r="L302">
            <v>44.7</v>
          </cell>
          <cell r="M302" t="str">
            <v>Vejandla</v>
          </cell>
          <cell r="N302">
            <v>71.3</v>
          </cell>
          <cell r="O302" t="str">
            <v>Vejandla</v>
          </cell>
          <cell r="P302">
            <v>71.3</v>
          </cell>
          <cell r="Q302" t="str">
            <v>Repalle</v>
          </cell>
          <cell r="R302">
            <v>14.1</v>
          </cell>
          <cell r="S302" t="str">
            <v>I.B patnam</v>
          </cell>
          <cell r="T302">
            <v>85</v>
          </cell>
          <cell r="Y302" t="str">
            <v>Repalle</v>
          </cell>
          <cell r="Z302">
            <v>14.1</v>
          </cell>
          <cell r="AA302">
            <v>0.2</v>
          </cell>
        </row>
        <row r="303">
          <cell r="A303">
            <v>299</v>
          </cell>
          <cell r="B303" t="str">
            <v>Peteru</v>
          </cell>
          <cell r="C303" t="str">
            <v>Madigapalli (South) H/O Peteru</v>
          </cell>
          <cell r="D303" t="str">
            <v>Repalle</v>
          </cell>
          <cell r="E303" t="str">
            <v>Penumudi</v>
          </cell>
          <cell r="F303">
            <v>5.7</v>
          </cell>
          <cell r="G303" t="str">
            <v>Zoolapalem</v>
          </cell>
          <cell r="H303">
            <v>12.2</v>
          </cell>
          <cell r="I303" t="str">
            <v>Lam</v>
          </cell>
          <cell r="J303">
            <v>80.3</v>
          </cell>
          <cell r="K303" t="str">
            <v>Kolluru</v>
          </cell>
          <cell r="L303">
            <v>27.7</v>
          </cell>
          <cell r="M303" t="str">
            <v>Vejandla</v>
          </cell>
          <cell r="N303">
            <v>56.3</v>
          </cell>
          <cell r="O303" t="str">
            <v>Vejandla</v>
          </cell>
          <cell r="P303">
            <v>56.3</v>
          </cell>
          <cell r="Q303" t="str">
            <v>Repalle</v>
          </cell>
          <cell r="R303">
            <v>4.3</v>
          </cell>
          <cell r="S303" t="str">
            <v>I.B patnam</v>
          </cell>
          <cell r="T303">
            <v>85</v>
          </cell>
          <cell r="Y303" t="str">
            <v>Repalle</v>
          </cell>
          <cell r="Z303">
            <v>4.3</v>
          </cell>
          <cell r="AA303">
            <v>0.2</v>
          </cell>
        </row>
        <row r="304">
          <cell r="A304">
            <v>300</v>
          </cell>
          <cell r="B304" t="str">
            <v>Peteru</v>
          </cell>
          <cell r="C304" t="str">
            <v>Madigapalli(North) H/O Peteru</v>
          </cell>
          <cell r="D304" t="str">
            <v>Repalle</v>
          </cell>
          <cell r="E304" t="str">
            <v>Penumudi</v>
          </cell>
          <cell r="F304">
            <v>5.7</v>
          </cell>
          <cell r="G304" t="str">
            <v>Zoolapalem</v>
          </cell>
          <cell r="H304">
            <v>12.2</v>
          </cell>
          <cell r="I304" t="str">
            <v>Lam</v>
          </cell>
          <cell r="J304">
            <v>80.3</v>
          </cell>
          <cell r="K304" t="str">
            <v>Kolluru</v>
          </cell>
          <cell r="L304">
            <v>27.7</v>
          </cell>
          <cell r="M304" t="str">
            <v>Vejandla</v>
          </cell>
          <cell r="N304">
            <v>56.3</v>
          </cell>
          <cell r="O304" t="str">
            <v>Vejandla</v>
          </cell>
          <cell r="P304">
            <v>56.3</v>
          </cell>
          <cell r="Q304" t="str">
            <v>Repalle</v>
          </cell>
          <cell r="R304">
            <v>4.3</v>
          </cell>
          <cell r="S304" t="str">
            <v>I.B patnam</v>
          </cell>
          <cell r="T304">
            <v>85</v>
          </cell>
          <cell r="Y304" t="str">
            <v>Repalle</v>
          </cell>
          <cell r="Z304">
            <v>4.3</v>
          </cell>
          <cell r="AA304">
            <v>0.2</v>
          </cell>
        </row>
        <row r="305">
          <cell r="A305">
            <v>301</v>
          </cell>
          <cell r="B305" t="str">
            <v>Bethapudi</v>
          </cell>
          <cell r="C305" t="str">
            <v>Malapalli of Bethapudi</v>
          </cell>
          <cell r="D305" t="str">
            <v>Repalle</v>
          </cell>
          <cell r="E305" t="str">
            <v>Penumudi</v>
          </cell>
          <cell r="F305">
            <v>5</v>
          </cell>
          <cell r="G305" t="str">
            <v>Zoolapalem</v>
          </cell>
          <cell r="H305">
            <v>21.5</v>
          </cell>
          <cell r="I305" t="str">
            <v>Lam</v>
          </cell>
          <cell r="J305">
            <v>79.5</v>
          </cell>
          <cell r="K305" t="str">
            <v>Kolluru</v>
          </cell>
          <cell r="L305">
            <v>26.9</v>
          </cell>
          <cell r="M305" t="str">
            <v>Vejandla</v>
          </cell>
          <cell r="N305">
            <v>56.5</v>
          </cell>
          <cell r="O305" t="str">
            <v>Vejandla</v>
          </cell>
          <cell r="P305">
            <v>56.5</v>
          </cell>
          <cell r="Q305" t="str">
            <v>Repalle</v>
          </cell>
          <cell r="R305">
            <v>2.9</v>
          </cell>
          <cell r="S305" t="str">
            <v>I.B patnam</v>
          </cell>
          <cell r="T305">
            <v>85</v>
          </cell>
          <cell r="Y305" t="str">
            <v>Repalle</v>
          </cell>
          <cell r="Z305">
            <v>2.9</v>
          </cell>
          <cell r="AA305">
            <v>0.2</v>
          </cell>
        </row>
        <row r="306">
          <cell r="A306">
            <v>302</v>
          </cell>
          <cell r="B306" t="str">
            <v>Kaithepalli</v>
          </cell>
          <cell r="C306" t="str">
            <v>Malapalli of Uppudi</v>
          </cell>
          <cell r="D306" t="str">
            <v>Repalle</v>
          </cell>
          <cell r="E306" t="str">
            <v>Penumudi</v>
          </cell>
          <cell r="F306">
            <v>8.3000000000000007</v>
          </cell>
          <cell r="G306" t="str">
            <v>Zoolapalem</v>
          </cell>
          <cell r="H306">
            <v>19.2</v>
          </cell>
          <cell r="I306" t="str">
            <v>Lam</v>
          </cell>
          <cell r="J306">
            <v>83.9</v>
          </cell>
          <cell r="K306" t="str">
            <v>Kolluru</v>
          </cell>
          <cell r="L306">
            <v>31.3</v>
          </cell>
          <cell r="M306" t="str">
            <v>Vejandla</v>
          </cell>
          <cell r="N306">
            <v>59.9</v>
          </cell>
          <cell r="O306" t="str">
            <v>Vejandla</v>
          </cell>
          <cell r="P306">
            <v>59.9</v>
          </cell>
          <cell r="Q306" t="str">
            <v>Repalle</v>
          </cell>
          <cell r="R306">
            <v>2.7</v>
          </cell>
          <cell r="S306" t="str">
            <v>I.B patnam</v>
          </cell>
          <cell r="T306">
            <v>85</v>
          </cell>
          <cell r="Y306" t="str">
            <v>Repalle</v>
          </cell>
          <cell r="Z306">
            <v>2.7</v>
          </cell>
          <cell r="AA306">
            <v>0.2</v>
          </cell>
        </row>
        <row r="307">
          <cell r="A307">
            <v>303</v>
          </cell>
          <cell r="B307" t="str">
            <v>Uppudi</v>
          </cell>
          <cell r="C307" t="str">
            <v>Malapalli of Kaithepalli</v>
          </cell>
          <cell r="D307" t="str">
            <v>Repalle</v>
          </cell>
          <cell r="E307" t="str">
            <v>Penumudi</v>
          </cell>
          <cell r="F307">
            <v>18</v>
          </cell>
          <cell r="G307" t="str">
            <v>Zoolapalem</v>
          </cell>
          <cell r="H307">
            <v>32.299999999999997</v>
          </cell>
          <cell r="I307" t="str">
            <v>Lam</v>
          </cell>
          <cell r="J307">
            <v>96.2</v>
          </cell>
          <cell r="K307" t="str">
            <v>Kolluru</v>
          </cell>
          <cell r="L307">
            <v>46.4</v>
          </cell>
          <cell r="M307" t="str">
            <v>Vejandla</v>
          </cell>
          <cell r="N307">
            <v>73.2</v>
          </cell>
          <cell r="O307" t="str">
            <v>Vejandla</v>
          </cell>
          <cell r="P307">
            <v>73.2</v>
          </cell>
          <cell r="Q307" t="str">
            <v>Repalle</v>
          </cell>
          <cell r="R307">
            <v>15.8</v>
          </cell>
          <cell r="S307" t="str">
            <v>I.B patnam</v>
          </cell>
          <cell r="T307">
            <v>85</v>
          </cell>
          <cell r="Y307" t="str">
            <v>Repalle</v>
          </cell>
          <cell r="Z307">
            <v>15.8</v>
          </cell>
          <cell r="AA307">
            <v>0.2</v>
          </cell>
        </row>
        <row r="308">
          <cell r="A308">
            <v>304</v>
          </cell>
          <cell r="B308" t="str">
            <v>Peteru</v>
          </cell>
          <cell r="C308" t="str">
            <v>Malapalli (East) H/O Peteru</v>
          </cell>
          <cell r="D308" t="str">
            <v>Repalle</v>
          </cell>
          <cell r="E308" t="str">
            <v>Penumudi</v>
          </cell>
          <cell r="F308">
            <v>5.7</v>
          </cell>
          <cell r="G308" t="str">
            <v>Zoolapalem</v>
          </cell>
          <cell r="H308">
            <v>12.2</v>
          </cell>
          <cell r="I308" t="str">
            <v>Lam</v>
          </cell>
          <cell r="J308">
            <v>80.3</v>
          </cell>
          <cell r="K308" t="str">
            <v>Kolluru</v>
          </cell>
          <cell r="L308">
            <v>27.7</v>
          </cell>
          <cell r="M308" t="str">
            <v>Vejandla</v>
          </cell>
          <cell r="N308">
            <v>56.3</v>
          </cell>
          <cell r="O308" t="str">
            <v>Vejandla</v>
          </cell>
          <cell r="P308">
            <v>56.3</v>
          </cell>
          <cell r="Q308" t="str">
            <v>Repalle</v>
          </cell>
          <cell r="R308">
            <v>4.3</v>
          </cell>
          <cell r="S308" t="str">
            <v>I.B patnam</v>
          </cell>
          <cell r="T308">
            <v>85</v>
          </cell>
          <cell r="Y308" t="str">
            <v>Repalle</v>
          </cell>
          <cell r="Z308">
            <v>4.3</v>
          </cell>
          <cell r="AA308">
            <v>0.2</v>
          </cell>
        </row>
        <row r="309">
          <cell r="A309">
            <v>305</v>
          </cell>
          <cell r="B309" t="str">
            <v>Peteru</v>
          </cell>
          <cell r="C309" t="str">
            <v>Malapalli (South) H/O Peteru</v>
          </cell>
          <cell r="D309" t="str">
            <v>Repalle</v>
          </cell>
          <cell r="E309" t="str">
            <v>Penumudi</v>
          </cell>
          <cell r="F309">
            <v>5.7</v>
          </cell>
          <cell r="G309" t="str">
            <v>Zoolapalem</v>
          </cell>
          <cell r="H309">
            <v>12.2</v>
          </cell>
          <cell r="I309" t="str">
            <v>Lam</v>
          </cell>
          <cell r="J309">
            <v>80.3</v>
          </cell>
          <cell r="K309" t="str">
            <v>Kolluru</v>
          </cell>
          <cell r="L309">
            <v>27.7</v>
          </cell>
          <cell r="M309" t="str">
            <v>Vejandla</v>
          </cell>
          <cell r="N309">
            <v>56.3</v>
          </cell>
          <cell r="O309" t="str">
            <v>Vejandla</v>
          </cell>
          <cell r="P309">
            <v>56.3</v>
          </cell>
          <cell r="Q309" t="str">
            <v>Repalle</v>
          </cell>
          <cell r="R309">
            <v>4.3</v>
          </cell>
          <cell r="S309" t="str">
            <v>I.B patnam</v>
          </cell>
          <cell r="T309">
            <v>85</v>
          </cell>
          <cell r="Y309" t="str">
            <v>Repalle</v>
          </cell>
          <cell r="Z309">
            <v>4.3</v>
          </cell>
          <cell r="AA309">
            <v>0.2</v>
          </cell>
        </row>
        <row r="310">
          <cell r="A310">
            <v>306</v>
          </cell>
          <cell r="B310" t="str">
            <v>Kamarajugadda(North)</v>
          </cell>
          <cell r="C310" t="str">
            <v>Mynenivaripalem</v>
          </cell>
          <cell r="D310" t="str">
            <v>Repalle</v>
          </cell>
          <cell r="E310" t="str">
            <v>Penumudi</v>
          </cell>
          <cell r="F310">
            <v>5.9</v>
          </cell>
          <cell r="G310" t="str">
            <v>Zoolapalem</v>
          </cell>
          <cell r="H310">
            <v>26.2</v>
          </cell>
          <cell r="I310" t="str">
            <v>Lam</v>
          </cell>
          <cell r="J310">
            <v>89.7</v>
          </cell>
          <cell r="K310" t="str">
            <v>Kolluru</v>
          </cell>
          <cell r="L310">
            <v>35.9</v>
          </cell>
          <cell r="M310" t="str">
            <v>Vejandla</v>
          </cell>
          <cell r="N310">
            <v>66.7</v>
          </cell>
          <cell r="O310" t="str">
            <v>Vejandla</v>
          </cell>
          <cell r="P310">
            <v>66.7</v>
          </cell>
          <cell r="Q310" t="str">
            <v>Repalle</v>
          </cell>
          <cell r="R310">
            <v>9.6999999999999993</v>
          </cell>
          <cell r="S310" t="str">
            <v>I.B patnam</v>
          </cell>
          <cell r="T310">
            <v>85</v>
          </cell>
          <cell r="Y310" t="str">
            <v>Repalle</v>
          </cell>
          <cell r="Z310">
            <v>9.6999999999999993</v>
          </cell>
          <cell r="AA310">
            <v>0.2</v>
          </cell>
        </row>
        <row r="311">
          <cell r="A311">
            <v>307</v>
          </cell>
          <cell r="B311" t="str">
            <v>Mollagunta</v>
          </cell>
          <cell r="C311" t="str">
            <v>Mollagunta</v>
          </cell>
          <cell r="D311" t="str">
            <v>Repalle</v>
          </cell>
          <cell r="E311" t="str">
            <v>Local</v>
          </cell>
          <cell r="F311">
            <v>5</v>
          </cell>
          <cell r="G311" t="str">
            <v>Zoolapalem</v>
          </cell>
          <cell r="H311">
            <v>35.200000000000003</v>
          </cell>
          <cell r="I311" t="str">
            <v>Lam</v>
          </cell>
          <cell r="J311">
            <v>98.9</v>
          </cell>
          <cell r="K311" t="str">
            <v>Kolluru</v>
          </cell>
          <cell r="L311">
            <v>49.3</v>
          </cell>
          <cell r="M311" t="str">
            <v>Vejandla</v>
          </cell>
          <cell r="N311">
            <v>75.900000000000006</v>
          </cell>
          <cell r="O311" t="str">
            <v>Vejandla</v>
          </cell>
          <cell r="P311">
            <v>75.900000000000006</v>
          </cell>
          <cell r="Q311" t="str">
            <v>Repalle</v>
          </cell>
          <cell r="R311">
            <v>18.7</v>
          </cell>
          <cell r="S311" t="str">
            <v>I.B patnam</v>
          </cell>
          <cell r="T311">
            <v>85</v>
          </cell>
          <cell r="Y311" t="str">
            <v>Repalle</v>
          </cell>
          <cell r="Z311">
            <v>18.7</v>
          </cell>
          <cell r="AA311">
            <v>0</v>
          </cell>
        </row>
        <row r="312">
          <cell r="A312">
            <v>308</v>
          </cell>
          <cell r="B312" t="str">
            <v>Morlavaripalem</v>
          </cell>
          <cell r="C312" t="str">
            <v>Morlavaripalem</v>
          </cell>
          <cell r="D312" t="str">
            <v>Repalle</v>
          </cell>
          <cell r="E312" t="str">
            <v>Penumudi</v>
          </cell>
          <cell r="F312">
            <v>8.1</v>
          </cell>
          <cell r="G312" t="str">
            <v>Zoolapalem</v>
          </cell>
          <cell r="H312">
            <v>14</v>
          </cell>
          <cell r="I312" t="str">
            <v>Lam</v>
          </cell>
          <cell r="J312">
            <v>81</v>
          </cell>
          <cell r="K312" t="str">
            <v>Kolluru</v>
          </cell>
          <cell r="L312">
            <v>28.4</v>
          </cell>
          <cell r="M312" t="str">
            <v>Vejandla</v>
          </cell>
          <cell r="N312">
            <v>57</v>
          </cell>
          <cell r="O312" t="str">
            <v>Vejandla</v>
          </cell>
          <cell r="P312">
            <v>57</v>
          </cell>
          <cell r="Q312" t="str">
            <v>Repalle</v>
          </cell>
          <cell r="R312">
            <v>2.5</v>
          </cell>
          <cell r="S312" t="str">
            <v>I.B patnam</v>
          </cell>
          <cell r="T312">
            <v>85</v>
          </cell>
          <cell r="Y312" t="str">
            <v>Repalle</v>
          </cell>
          <cell r="Z312">
            <v>2.5</v>
          </cell>
          <cell r="AA312">
            <v>0.2</v>
          </cell>
        </row>
        <row r="313">
          <cell r="A313">
            <v>309</v>
          </cell>
          <cell r="B313" t="str">
            <v>Kamarajugadda(South)</v>
          </cell>
          <cell r="C313" t="str">
            <v>Morthota</v>
          </cell>
          <cell r="D313" t="str">
            <v>Repalle</v>
          </cell>
          <cell r="E313" t="str">
            <v>Penumudi</v>
          </cell>
          <cell r="F313">
            <v>8.3000000000000007</v>
          </cell>
          <cell r="G313" t="str">
            <v>Zoolapalem</v>
          </cell>
          <cell r="H313">
            <v>28.6</v>
          </cell>
          <cell r="I313" t="str">
            <v>Lam</v>
          </cell>
          <cell r="J313">
            <v>92.1</v>
          </cell>
          <cell r="K313" t="str">
            <v>Kolluru</v>
          </cell>
          <cell r="L313">
            <v>39.5</v>
          </cell>
          <cell r="M313" t="str">
            <v>Vejandla</v>
          </cell>
          <cell r="N313">
            <v>68.099999999999994</v>
          </cell>
          <cell r="O313" t="str">
            <v>Vejandla</v>
          </cell>
          <cell r="P313">
            <v>68.099999999999994</v>
          </cell>
          <cell r="Q313" t="str">
            <v>Repalle</v>
          </cell>
          <cell r="R313">
            <v>12.1</v>
          </cell>
          <cell r="S313" t="str">
            <v>I.B patnam</v>
          </cell>
          <cell r="T313">
            <v>85</v>
          </cell>
          <cell r="Y313" t="str">
            <v>Repalle</v>
          </cell>
          <cell r="Z313">
            <v>12.1</v>
          </cell>
          <cell r="AA313">
            <v>0.2</v>
          </cell>
        </row>
        <row r="314">
          <cell r="A314">
            <v>310</v>
          </cell>
          <cell r="B314" t="str">
            <v>Gangadipalem</v>
          </cell>
          <cell r="C314" t="str">
            <v>Mruthumjayavaripalem</v>
          </cell>
          <cell r="D314" t="str">
            <v>Repalle</v>
          </cell>
          <cell r="E314" t="str">
            <v>Local</v>
          </cell>
          <cell r="F314">
            <v>5</v>
          </cell>
          <cell r="G314" t="str">
            <v>Zoolapalem</v>
          </cell>
          <cell r="H314">
            <v>37</v>
          </cell>
          <cell r="I314" t="str">
            <v>Lam</v>
          </cell>
          <cell r="J314">
            <v>100.7</v>
          </cell>
          <cell r="K314" t="str">
            <v>Kolluru</v>
          </cell>
          <cell r="L314">
            <v>51.1</v>
          </cell>
          <cell r="M314" t="str">
            <v>Vejandla</v>
          </cell>
          <cell r="N314">
            <v>77.7</v>
          </cell>
          <cell r="O314" t="str">
            <v>Vejandla</v>
          </cell>
          <cell r="P314">
            <v>77.7</v>
          </cell>
          <cell r="Q314" t="str">
            <v>Repalle</v>
          </cell>
          <cell r="R314">
            <v>20.5</v>
          </cell>
          <cell r="S314" t="str">
            <v>I.B patnam</v>
          </cell>
          <cell r="T314">
            <v>85</v>
          </cell>
          <cell r="Y314" t="str">
            <v>Repalle</v>
          </cell>
          <cell r="Z314">
            <v>20.5</v>
          </cell>
          <cell r="AA314">
            <v>0</v>
          </cell>
        </row>
        <row r="315">
          <cell r="A315">
            <v>311</v>
          </cell>
          <cell r="B315" t="str">
            <v>Nalluripalem</v>
          </cell>
          <cell r="C315" t="str">
            <v>Nalluripalem</v>
          </cell>
          <cell r="D315" t="str">
            <v>Repalle</v>
          </cell>
          <cell r="E315" t="str">
            <v>Penumudi</v>
          </cell>
          <cell r="F315">
            <v>6.9</v>
          </cell>
          <cell r="G315" t="str">
            <v>Zoolapalem</v>
          </cell>
          <cell r="H315">
            <v>23.4</v>
          </cell>
          <cell r="I315" t="str">
            <v>Lam</v>
          </cell>
          <cell r="J315">
            <v>87.1</v>
          </cell>
          <cell r="K315" t="str">
            <v>Kolluru</v>
          </cell>
          <cell r="L315">
            <v>37.700000000000003</v>
          </cell>
          <cell r="M315" t="str">
            <v>Vejandla</v>
          </cell>
          <cell r="N315">
            <v>64.099999999999994</v>
          </cell>
          <cell r="O315" t="str">
            <v>Vejandla</v>
          </cell>
          <cell r="P315">
            <v>64.099999999999994</v>
          </cell>
          <cell r="Q315" t="str">
            <v>Repalle</v>
          </cell>
          <cell r="R315">
            <v>6.9</v>
          </cell>
          <cell r="S315" t="str">
            <v>I.B patnam</v>
          </cell>
          <cell r="T315">
            <v>85</v>
          </cell>
          <cell r="Y315" t="str">
            <v>Repalle</v>
          </cell>
          <cell r="Z315">
            <v>6.9</v>
          </cell>
          <cell r="AA315">
            <v>0.2</v>
          </cell>
        </row>
        <row r="316">
          <cell r="A316">
            <v>312</v>
          </cell>
          <cell r="B316" t="str">
            <v>Aravapalli</v>
          </cell>
          <cell r="C316" t="str">
            <v>Nellurivaripalem</v>
          </cell>
          <cell r="D316" t="str">
            <v>Repalle</v>
          </cell>
          <cell r="E316" t="str">
            <v>Penumudi</v>
          </cell>
          <cell r="F316">
            <v>4.7</v>
          </cell>
          <cell r="G316" t="str">
            <v>Zoolapalem</v>
          </cell>
          <cell r="H316">
            <v>25</v>
          </cell>
          <cell r="I316" t="str">
            <v>Lam</v>
          </cell>
          <cell r="J316">
            <v>88.5</v>
          </cell>
          <cell r="K316" t="str">
            <v>Kolluru</v>
          </cell>
          <cell r="L316">
            <v>35.9</v>
          </cell>
          <cell r="M316" t="str">
            <v>Vejandla</v>
          </cell>
          <cell r="N316">
            <v>65.5</v>
          </cell>
          <cell r="O316" t="str">
            <v>Vejandla</v>
          </cell>
          <cell r="P316">
            <v>65.5</v>
          </cell>
          <cell r="Q316" t="str">
            <v>Repalle</v>
          </cell>
          <cell r="R316">
            <v>8.5</v>
          </cell>
          <cell r="S316" t="str">
            <v>I.B patnam</v>
          </cell>
          <cell r="T316">
            <v>85</v>
          </cell>
          <cell r="Y316" t="str">
            <v>Repalle</v>
          </cell>
          <cell r="Z316">
            <v>8.5</v>
          </cell>
          <cell r="AA316">
            <v>0.2</v>
          </cell>
        </row>
        <row r="317">
          <cell r="A317">
            <v>313</v>
          </cell>
          <cell r="B317" t="str">
            <v>Nalluru(North)</v>
          </cell>
          <cell r="C317" t="str">
            <v>Nalluru</v>
          </cell>
          <cell r="D317" t="str">
            <v>Repalle</v>
          </cell>
          <cell r="E317" t="str">
            <v>Penumudi</v>
          </cell>
          <cell r="F317">
            <v>4.7</v>
          </cell>
          <cell r="G317" t="str">
            <v>Zoolapalem</v>
          </cell>
          <cell r="H317">
            <v>25</v>
          </cell>
          <cell r="I317" t="str">
            <v>Lam</v>
          </cell>
          <cell r="J317">
            <v>88.5</v>
          </cell>
          <cell r="K317" t="str">
            <v>Kolluru</v>
          </cell>
          <cell r="L317">
            <v>35.9</v>
          </cell>
          <cell r="M317" t="str">
            <v>Vejandla</v>
          </cell>
          <cell r="N317">
            <v>65.5</v>
          </cell>
          <cell r="O317" t="str">
            <v>Vejandla</v>
          </cell>
          <cell r="P317">
            <v>65.5</v>
          </cell>
          <cell r="Q317" t="str">
            <v>Repalle</v>
          </cell>
          <cell r="R317">
            <v>8.5</v>
          </cell>
          <cell r="S317" t="str">
            <v>I.B patnam</v>
          </cell>
          <cell r="T317">
            <v>85</v>
          </cell>
          <cell r="Y317" t="str">
            <v>Repalle</v>
          </cell>
          <cell r="Z317">
            <v>8.5</v>
          </cell>
          <cell r="AA317">
            <v>0.2</v>
          </cell>
        </row>
        <row r="318">
          <cell r="A318">
            <v>314</v>
          </cell>
          <cell r="B318" t="str">
            <v>Aravapalli</v>
          </cell>
          <cell r="C318" t="str">
            <v>Okspet</v>
          </cell>
          <cell r="D318" t="str">
            <v>Repalle</v>
          </cell>
          <cell r="E318" t="str">
            <v>Penumudi</v>
          </cell>
          <cell r="F318">
            <v>5.7</v>
          </cell>
          <cell r="G318" t="str">
            <v>Zoolapalem</v>
          </cell>
          <cell r="H318">
            <v>20.9</v>
          </cell>
          <cell r="I318" t="str">
            <v>Lam</v>
          </cell>
          <cell r="J318">
            <v>83.7</v>
          </cell>
          <cell r="K318" t="str">
            <v>Kolluru</v>
          </cell>
          <cell r="L318">
            <v>34.1</v>
          </cell>
          <cell r="M318" t="str">
            <v>Vejandla</v>
          </cell>
          <cell r="N318">
            <v>60.7</v>
          </cell>
          <cell r="O318" t="str">
            <v>Vejandla</v>
          </cell>
          <cell r="P318">
            <v>60.7</v>
          </cell>
          <cell r="Q318" t="str">
            <v>Repalle</v>
          </cell>
          <cell r="R318">
            <v>4.4000000000000004</v>
          </cell>
          <cell r="S318" t="str">
            <v>I.B patnam</v>
          </cell>
          <cell r="T318">
            <v>85</v>
          </cell>
          <cell r="Y318" t="str">
            <v>Repalle</v>
          </cell>
          <cell r="Z318">
            <v>4.4000000000000004</v>
          </cell>
          <cell r="AA318">
            <v>0.2</v>
          </cell>
        </row>
        <row r="319">
          <cell r="A319">
            <v>315</v>
          </cell>
          <cell r="B319" t="str">
            <v>Potumeraka</v>
          </cell>
          <cell r="C319" t="str">
            <v>Palakurthi</v>
          </cell>
          <cell r="D319" t="str">
            <v>Repalle</v>
          </cell>
          <cell r="E319" t="str">
            <v>Local</v>
          </cell>
          <cell r="F319">
            <v>2</v>
          </cell>
          <cell r="G319" t="str">
            <v>Zoolapalem</v>
          </cell>
          <cell r="H319">
            <v>38</v>
          </cell>
          <cell r="I319" t="str">
            <v>Lam</v>
          </cell>
          <cell r="J319">
            <v>92</v>
          </cell>
          <cell r="K319" t="str">
            <v>Kolluru</v>
          </cell>
          <cell r="L319">
            <v>51</v>
          </cell>
          <cell r="M319" t="str">
            <v>Vejandla</v>
          </cell>
          <cell r="N319">
            <v>74</v>
          </cell>
          <cell r="O319" t="str">
            <v>Vejandla</v>
          </cell>
          <cell r="P319">
            <v>74</v>
          </cell>
          <cell r="Q319" t="str">
            <v>Repalle</v>
          </cell>
          <cell r="R319">
            <v>23</v>
          </cell>
          <cell r="S319" t="str">
            <v>I.B patnam</v>
          </cell>
          <cell r="T319">
            <v>85</v>
          </cell>
          <cell r="Y319" t="str">
            <v>Repalle</v>
          </cell>
          <cell r="Z319">
            <v>23</v>
          </cell>
          <cell r="AA319">
            <v>0.2</v>
          </cell>
        </row>
        <row r="320">
          <cell r="A320">
            <v>316</v>
          </cell>
          <cell r="B320" t="str">
            <v>Penumudi</v>
          </cell>
          <cell r="C320" t="str">
            <v>Pallipalem of penumudi</v>
          </cell>
          <cell r="D320" t="str">
            <v>Repalle</v>
          </cell>
          <cell r="E320" t="str">
            <v>Local</v>
          </cell>
          <cell r="F320">
            <v>0.5</v>
          </cell>
          <cell r="G320" t="str">
            <v>Zoolapalem</v>
          </cell>
          <cell r="H320">
            <v>20</v>
          </cell>
          <cell r="I320" t="str">
            <v>Lam</v>
          </cell>
          <cell r="J320">
            <v>85.5</v>
          </cell>
          <cell r="K320" t="str">
            <v>Kolluru</v>
          </cell>
          <cell r="L320">
            <v>32.9</v>
          </cell>
          <cell r="M320" t="str">
            <v>Vejandla</v>
          </cell>
          <cell r="N320">
            <v>61.5</v>
          </cell>
          <cell r="O320" t="str">
            <v>Vejandla</v>
          </cell>
          <cell r="P320">
            <v>61.5</v>
          </cell>
          <cell r="Q320" t="str">
            <v>Repalle</v>
          </cell>
          <cell r="R320">
            <v>5</v>
          </cell>
          <cell r="S320" t="str">
            <v>I.B patnam</v>
          </cell>
          <cell r="T320">
            <v>85</v>
          </cell>
          <cell r="Y320" t="str">
            <v>Repalle</v>
          </cell>
          <cell r="Z320">
            <v>5</v>
          </cell>
          <cell r="AA320">
            <v>0.2</v>
          </cell>
        </row>
        <row r="321">
          <cell r="A321">
            <v>317</v>
          </cell>
          <cell r="B321" t="str">
            <v>Penumudi</v>
          </cell>
          <cell r="C321" t="str">
            <v>Penumudi</v>
          </cell>
          <cell r="D321" t="str">
            <v>Repalle</v>
          </cell>
          <cell r="E321" t="str">
            <v>Local</v>
          </cell>
          <cell r="F321">
            <v>0.5</v>
          </cell>
          <cell r="G321" t="str">
            <v>Zoolapalem</v>
          </cell>
          <cell r="H321">
            <v>20</v>
          </cell>
          <cell r="I321" t="str">
            <v>Lam</v>
          </cell>
          <cell r="J321">
            <v>85.5</v>
          </cell>
          <cell r="K321" t="str">
            <v>Kolluru</v>
          </cell>
          <cell r="L321">
            <v>32.9</v>
          </cell>
          <cell r="M321" t="str">
            <v>Vejandla</v>
          </cell>
          <cell r="N321">
            <v>61.5</v>
          </cell>
          <cell r="O321" t="str">
            <v>Vejandla</v>
          </cell>
          <cell r="P321">
            <v>61.5</v>
          </cell>
          <cell r="Q321" t="str">
            <v>Repalle</v>
          </cell>
          <cell r="R321">
            <v>5</v>
          </cell>
          <cell r="S321" t="str">
            <v>I.B patnam</v>
          </cell>
          <cell r="T321">
            <v>85</v>
          </cell>
          <cell r="Y321" t="str">
            <v>Repalle</v>
          </cell>
          <cell r="Z321">
            <v>5</v>
          </cell>
          <cell r="AA321">
            <v>0.2</v>
          </cell>
        </row>
        <row r="322">
          <cell r="A322">
            <v>318</v>
          </cell>
          <cell r="B322" t="str">
            <v>Peteru</v>
          </cell>
          <cell r="C322" t="str">
            <v>Peteru</v>
          </cell>
          <cell r="D322" t="str">
            <v>Repalle</v>
          </cell>
          <cell r="E322" t="str">
            <v>Penumudi</v>
          </cell>
          <cell r="F322">
            <v>5.7</v>
          </cell>
          <cell r="G322" t="str">
            <v>Zoolapalem</v>
          </cell>
          <cell r="H322">
            <v>12.2</v>
          </cell>
          <cell r="I322" t="str">
            <v>Lam</v>
          </cell>
          <cell r="J322">
            <v>80.3</v>
          </cell>
          <cell r="K322" t="str">
            <v>Kolluru</v>
          </cell>
          <cell r="L322">
            <v>27.7</v>
          </cell>
          <cell r="M322" t="str">
            <v>Vejandla</v>
          </cell>
          <cell r="N322">
            <v>56.3</v>
          </cell>
          <cell r="O322" t="str">
            <v>Vejandla</v>
          </cell>
          <cell r="P322">
            <v>56.3</v>
          </cell>
          <cell r="Q322" t="str">
            <v>Repalle</v>
          </cell>
          <cell r="R322">
            <v>4.3</v>
          </cell>
          <cell r="S322" t="str">
            <v>I.B patnam</v>
          </cell>
          <cell r="T322">
            <v>85</v>
          </cell>
          <cell r="Y322" t="str">
            <v>Repalle</v>
          </cell>
          <cell r="Z322">
            <v>4.3</v>
          </cell>
          <cell r="AA322">
            <v>0.2</v>
          </cell>
        </row>
        <row r="323">
          <cell r="A323">
            <v>319</v>
          </cell>
          <cell r="B323" t="str">
            <v>Piratlanka</v>
          </cell>
          <cell r="C323" t="str">
            <v>Piratlanka</v>
          </cell>
          <cell r="D323" t="str">
            <v>Repalle</v>
          </cell>
          <cell r="E323" t="str">
            <v>Penumudi</v>
          </cell>
          <cell r="F323">
            <v>14.9</v>
          </cell>
          <cell r="G323" t="str">
            <v>Zoolapalem</v>
          </cell>
          <cell r="H323">
            <v>35.200000000000003</v>
          </cell>
          <cell r="I323" t="str">
            <v>Lam</v>
          </cell>
          <cell r="J323">
            <v>100.7</v>
          </cell>
          <cell r="K323" t="str">
            <v>Kolluru</v>
          </cell>
          <cell r="L323">
            <v>48.1</v>
          </cell>
          <cell r="M323" t="str">
            <v>Vejandla</v>
          </cell>
          <cell r="N323">
            <v>76.7</v>
          </cell>
          <cell r="O323" t="str">
            <v>Vejandla</v>
          </cell>
          <cell r="P323">
            <v>76.7</v>
          </cell>
          <cell r="Q323" t="str">
            <v>Repalle</v>
          </cell>
          <cell r="R323">
            <v>18.7</v>
          </cell>
          <cell r="S323" t="str">
            <v>I.B patnam</v>
          </cell>
          <cell r="T323">
            <v>85</v>
          </cell>
          <cell r="Y323" t="str">
            <v>Repalle</v>
          </cell>
          <cell r="Z323">
            <v>18.7</v>
          </cell>
          <cell r="AA323">
            <v>0</v>
          </cell>
        </row>
        <row r="324">
          <cell r="A324">
            <v>320</v>
          </cell>
          <cell r="B324" t="str">
            <v>Potumeraka</v>
          </cell>
          <cell r="C324" t="str">
            <v>Pothumeraka</v>
          </cell>
          <cell r="D324" t="str">
            <v>Repalle</v>
          </cell>
          <cell r="E324" t="str">
            <v>Penumudi</v>
          </cell>
          <cell r="F324">
            <v>16.3</v>
          </cell>
          <cell r="G324" t="str">
            <v>Zoolapalem</v>
          </cell>
          <cell r="H324">
            <v>30.6</v>
          </cell>
          <cell r="I324" t="str">
            <v>Lam</v>
          </cell>
          <cell r="J324">
            <v>94.3</v>
          </cell>
          <cell r="K324" t="str">
            <v>Kolluru</v>
          </cell>
          <cell r="L324">
            <v>44.7</v>
          </cell>
          <cell r="M324" t="str">
            <v>Vejandla</v>
          </cell>
          <cell r="N324">
            <v>71.3</v>
          </cell>
          <cell r="O324" t="str">
            <v>Vejandla</v>
          </cell>
          <cell r="P324">
            <v>71.3</v>
          </cell>
          <cell r="Q324" t="str">
            <v>Repalle</v>
          </cell>
          <cell r="R324">
            <v>14.1</v>
          </cell>
          <cell r="S324" t="str">
            <v>I.B patnam</v>
          </cell>
          <cell r="T324">
            <v>85</v>
          </cell>
          <cell r="Y324" t="str">
            <v>Repalle</v>
          </cell>
          <cell r="Z324">
            <v>14.1</v>
          </cell>
          <cell r="AA324">
            <v>0.2</v>
          </cell>
        </row>
        <row r="325">
          <cell r="A325">
            <v>321</v>
          </cell>
          <cell r="B325" t="str">
            <v>Rajukalva</v>
          </cell>
          <cell r="C325" t="str">
            <v>Rajukalva</v>
          </cell>
          <cell r="D325" t="str">
            <v>Repalle</v>
          </cell>
          <cell r="E325" t="str">
            <v>Penumudi</v>
          </cell>
          <cell r="F325">
            <v>21.1</v>
          </cell>
          <cell r="G325" t="str">
            <v>Zoolapalem</v>
          </cell>
          <cell r="H325">
            <v>41.4</v>
          </cell>
          <cell r="I325" t="str">
            <v>Lam</v>
          </cell>
          <cell r="J325">
            <v>106.9</v>
          </cell>
          <cell r="K325" t="str">
            <v>Kolluru</v>
          </cell>
          <cell r="L325">
            <v>52</v>
          </cell>
          <cell r="M325" t="str">
            <v>Vejandla</v>
          </cell>
          <cell r="N325">
            <v>82.9</v>
          </cell>
          <cell r="O325" t="str">
            <v>Vejandla</v>
          </cell>
          <cell r="P325">
            <v>82.9</v>
          </cell>
          <cell r="Q325" t="str">
            <v>Repalle</v>
          </cell>
          <cell r="R325">
            <v>24.9</v>
          </cell>
          <cell r="S325" t="str">
            <v>I.B patnam</v>
          </cell>
          <cell r="T325">
            <v>85</v>
          </cell>
          <cell r="Y325" t="str">
            <v>Repalle</v>
          </cell>
          <cell r="Z325">
            <v>24.9</v>
          </cell>
          <cell r="AA325">
            <v>0</v>
          </cell>
        </row>
        <row r="326">
          <cell r="A326">
            <v>322</v>
          </cell>
          <cell r="B326" t="str">
            <v>Penumudi</v>
          </cell>
          <cell r="C326" t="str">
            <v>Ravianthavaram</v>
          </cell>
          <cell r="D326" t="str">
            <v>Repalle</v>
          </cell>
          <cell r="E326" t="str">
            <v>Penumudi</v>
          </cell>
          <cell r="F326">
            <v>2.5</v>
          </cell>
          <cell r="G326" t="str">
            <v>Zoolapalem</v>
          </cell>
          <cell r="H326">
            <v>22</v>
          </cell>
          <cell r="I326" t="str">
            <v>Lam</v>
          </cell>
          <cell r="J326">
            <v>87.5</v>
          </cell>
          <cell r="K326" t="str">
            <v>Kolluru</v>
          </cell>
          <cell r="L326">
            <v>34.9</v>
          </cell>
          <cell r="M326" t="str">
            <v>Vejandla</v>
          </cell>
          <cell r="N326">
            <v>63.5</v>
          </cell>
          <cell r="O326" t="str">
            <v>Vejandla</v>
          </cell>
          <cell r="P326">
            <v>63.5</v>
          </cell>
          <cell r="Q326" t="str">
            <v>Repalle</v>
          </cell>
          <cell r="R326">
            <v>7</v>
          </cell>
          <cell r="S326" t="str">
            <v>I.B patnam</v>
          </cell>
          <cell r="T326">
            <v>85</v>
          </cell>
          <cell r="Y326" t="str">
            <v>Repalle</v>
          </cell>
          <cell r="Z326">
            <v>7</v>
          </cell>
          <cell r="AA326">
            <v>0.2</v>
          </cell>
        </row>
        <row r="327">
          <cell r="A327">
            <v>323</v>
          </cell>
          <cell r="B327" t="str">
            <v>Singupalem</v>
          </cell>
          <cell r="C327" t="str">
            <v>Singupalem</v>
          </cell>
          <cell r="D327" t="str">
            <v>Repalle</v>
          </cell>
          <cell r="E327" t="str">
            <v>Penumudi</v>
          </cell>
          <cell r="F327">
            <v>14.8</v>
          </cell>
          <cell r="G327" t="str">
            <v>Zoolapalem</v>
          </cell>
          <cell r="H327">
            <v>39.1</v>
          </cell>
          <cell r="I327" t="str">
            <v>Lam</v>
          </cell>
          <cell r="J327">
            <v>92.8</v>
          </cell>
          <cell r="K327" t="str">
            <v>Kolluru</v>
          </cell>
          <cell r="L327">
            <v>43.4</v>
          </cell>
          <cell r="M327" t="str">
            <v>Vejandla</v>
          </cell>
          <cell r="N327">
            <v>69.8</v>
          </cell>
          <cell r="O327" t="str">
            <v>Vejandla</v>
          </cell>
          <cell r="P327">
            <v>69.8</v>
          </cell>
          <cell r="Q327" t="str">
            <v>Repalle</v>
          </cell>
          <cell r="R327">
            <v>12.6</v>
          </cell>
          <cell r="S327" t="str">
            <v>I.B patnam</v>
          </cell>
          <cell r="T327">
            <v>85</v>
          </cell>
          <cell r="Y327" t="str">
            <v>Repalle</v>
          </cell>
          <cell r="Z327">
            <v>12.6</v>
          </cell>
          <cell r="AA327">
            <v>0.2</v>
          </cell>
        </row>
        <row r="328">
          <cell r="A328">
            <v>324</v>
          </cell>
          <cell r="B328" t="str">
            <v>Thummala</v>
          </cell>
          <cell r="C328" t="str">
            <v>Thummala</v>
          </cell>
          <cell r="D328" t="str">
            <v>Repalle</v>
          </cell>
          <cell r="E328" t="str">
            <v>Penumudi</v>
          </cell>
          <cell r="F328">
            <v>18.5</v>
          </cell>
          <cell r="G328" t="str">
            <v>Zoolapalem</v>
          </cell>
          <cell r="H328">
            <v>32.799999999999997</v>
          </cell>
          <cell r="I328" t="str">
            <v>Lam</v>
          </cell>
          <cell r="J328">
            <v>96.5</v>
          </cell>
          <cell r="K328" t="str">
            <v>Kolluru</v>
          </cell>
          <cell r="L328">
            <v>46.9</v>
          </cell>
          <cell r="M328" t="str">
            <v>Vejandla</v>
          </cell>
          <cell r="N328">
            <v>73.5</v>
          </cell>
          <cell r="O328" t="str">
            <v>Vejandla</v>
          </cell>
          <cell r="P328">
            <v>73.5</v>
          </cell>
          <cell r="Q328" t="str">
            <v>Repalle</v>
          </cell>
          <cell r="R328">
            <v>16.3</v>
          </cell>
          <cell r="S328" t="str">
            <v>I.B patnam</v>
          </cell>
          <cell r="T328">
            <v>85</v>
          </cell>
          <cell r="Y328" t="str">
            <v>Repalle</v>
          </cell>
          <cell r="Z328">
            <v>16.3</v>
          </cell>
          <cell r="AA328">
            <v>0.2</v>
          </cell>
        </row>
        <row r="329">
          <cell r="A329">
            <v>325</v>
          </cell>
          <cell r="B329" t="str">
            <v>Kaithepalli</v>
          </cell>
          <cell r="C329" t="str">
            <v>Thurakapalem of Kaithepalli</v>
          </cell>
          <cell r="D329" t="str">
            <v>Repalle</v>
          </cell>
          <cell r="E329" t="str">
            <v>Penumudi</v>
          </cell>
          <cell r="F329">
            <v>16</v>
          </cell>
          <cell r="G329" t="str">
            <v>Zoolapalem</v>
          </cell>
          <cell r="H329">
            <v>40.299999999999997</v>
          </cell>
          <cell r="I329" t="str">
            <v>Lam</v>
          </cell>
          <cell r="J329">
            <v>98.2</v>
          </cell>
          <cell r="K329" t="str">
            <v>Kolluru</v>
          </cell>
          <cell r="L329">
            <v>48.4</v>
          </cell>
          <cell r="M329" t="str">
            <v>Vejandla</v>
          </cell>
          <cell r="N329">
            <v>75.2</v>
          </cell>
          <cell r="O329" t="str">
            <v>Vejandla</v>
          </cell>
          <cell r="P329">
            <v>75.2</v>
          </cell>
          <cell r="Q329" t="str">
            <v>Repalle</v>
          </cell>
          <cell r="R329">
            <v>17.8</v>
          </cell>
          <cell r="S329" t="str">
            <v>I.B patnam</v>
          </cell>
          <cell r="T329">
            <v>85</v>
          </cell>
          <cell r="Y329" t="str">
            <v>Repalle</v>
          </cell>
          <cell r="Z329">
            <v>17.8</v>
          </cell>
          <cell r="AA329">
            <v>0.2</v>
          </cell>
        </row>
        <row r="330">
          <cell r="A330">
            <v>326</v>
          </cell>
          <cell r="B330" t="str">
            <v>Thummala</v>
          </cell>
          <cell r="C330" t="str">
            <v>Thurupu malapalli of Pothumeraka</v>
          </cell>
          <cell r="D330" t="str">
            <v>Repalle</v>
          </cell>
          <cell r="E330" t="str">
            <v>Penumudi</v>
          </cell>
          <cell r="F330">
            <v>17.3</v>
          </cell>
          <cell r="G330" t="str">
            <v>Zoolapalem</v>
          </cell>
          <cell r="H330">
            <v>31.6</v>
          </cell>
          <cell r="I330" t="str">
            <v>Lam</v>
          </cell>
          <cell r="J330">
            <v>94.3</v>
          </cell>
          <cell r="K330" t="str">
            <v>Kolluru</v>
          </cell>
          <cell r="L330">
            <v>45.7</v>
          </cell>
          <cell r="M330" t="str">
            <v>Vejandla</v>
          </cell>
          <cell r="N330">
            <v>72.3</v>
          </cell>
          <cell r="O330" t="str">
            <v>Vejandla</v>
          </cell>
          <cell r="P330">
            <v>72.3</v>
          </cell>
          <cell r="Q330" t="str">
            <v>Repalle</v>
          </cell>
          <cell r="R330">
            <v>15.1</v>
          </cell>
          <cell r="S330" t="str">
            <v>I.B patnam</v>
          </cell>
          <cell r="T330">
            <v>85</v>
          </cell>
          <cell r="Y330" t="str">
            <v>Repalle</v>
          </cell>
          <cell r="Z330">
            <v>15.1</v>
          </cell>
          <cell r="AA330">
            <v>0.2</v>
          </cell>
        </row>
        <row r="331">
          <cell r="A331">
            <v>327</v>
          </cell>
          <cell r="B331" t="str">
            <v>Uppudi</v>
          </cell>
          <cell r="C331" t="str">
            <v>Uppudi</v>
          </cell>
          <cell r="D331" t="str">
            <v>Repalle</v>
          </cell>
          <cell r="E331" t="str">
            <v>Penumudi</v>
          </cell>
          <cell r="F331">
            <v>8.3000000000000007</v>
          </cell>
          <cell r="G331" t="str">
            <v>Zoolapalem</v>
          </cell>
          <cell r="H331">
            <v>19.399999999999999</v>
          </cell>
          <cell r="I331" t="str">
            <v>Lam</v>
          </cell>
          <cell r="J331">
            <v>83.9</v>
          </cell>
          <cell r="K331" t="str">
            <v>Kolluru</v>
          </cell>
          <cell r="L331">
            <v>31.3</v>
          </cell>
          <cell r="M331" t="str">
            <v>Vejandla</v>
          </cell>
          <cell r="N331">
            <v>59.9</v>
          </cell>
          <cell r="O331" t="str">
            <v>Vejandla</v>
          </cell>
          <cell r="P331">
            <v>59.9</v>
          </cell>
          <cell r="Q331" t="str">
            <v>Repalle</v>
          </cell>
          <cell r="R331">
            <v>2.7</v>
          </cell>
          <cell r="S331" t="str">
            <v>I.B patnam</v>
          </cell>
          <cell r="T331">
            <v>85</v>
          </cell>
          <cell r="Y331" t="str">
            <v>Repalle</v>
          </cell>
          <cell r="Z331">
            <v>2.7</v>
          </cell>
          <cell r="AA331">
            <v>0.2</v>
          </cell>
        </row>
        <row r="332">
          <cell r="A332">
            <v>328</v>
          </cell>
          <cell r="B332" t="str">
            <v>Aravapalli</v>
          </cell>
          <cell r="C332" t="str">
            <v>Ura -mlapalli of Aravapalli</v>
          </cell>
          <cell r="D332" t="str">
            <v>Repalle</v>
          </cell>
          <cell r="E332" t="str">
            <v>Penumudi</v>
          </cell>
          <cell r="F332">
            <v>5.7</v>
          </cell>
          <cell r="G332" t="str">
            <v>Zoolapalem</v>
          </cell>
          <cell r="H332">
            <v>20.9</v>
          </cell>
          <cell r="I332" t="str">
            <v>Lam</v>
          </cell>
          <cell r="J332">
            <v>83.7</v>
          </cell>
          <cell r="K332" t="str">
            <v>Kolluru</v>
          </cell>
          <cell r="L332">
            <v>34.1</v>
          </cell>
          <cell r="M332" t="str">
            <v>Vejandla</v>
          </cell>
          <cell r="N332">
            <v>60.7</v>
          </cell>
          <cell r="O332" t="str">
            <v>Vejandla</v>
          </cell>
          <cell r="P332">
            <v>60.7</v>
          </cell>
          <cell r="Q332" t="str">
            <v>Repalle</v>
          </cell>
          <cell r="R332">
            <v>4.4000000000000004</v>
          </cell>
          <cell r="S332" t="str">
            <v>I.B patnam</v>
          </cell>
          <cell r="T332">
            <v>85</v>
          </cell>
          <cell r="Y332" t="str">
            <v>Repalle</v>
          </cell>
          <cell r="Z332">
            <v>4.4000000000000004</v>
          </cell>
          <cell r="AA332">
            <v>0.2</v>
          </cell>
        </row>
        <row r="333">
          <cell r="A333">
            <v>329</v>
          </cell>
          <cell r="B333" t="str">
            <v>Vaddevaripalem</v>
          </cell>
          <cell r="C333" t="str">
            <v>Vaddevaripalem</v>
          </cell>
          <cell r="D333" t="str">
            <v>Repalle</v>
          </cell>
          <cell r="E333" t="str">
            <v>Penumudi</v>
          </cell>
          <cell r="F333">
            <v>18.100000000000001</v>
          </cell>
          <cell r="G333" t="str">
            <v>Zoolapalem</v>
          </cell>
          <cell r="H333">
            <v>32.4</v>
          </cell>
          <cell r="I333" t="str">
            <v>Lam</v>
          </cell>
          <cell r="J333">
            <v>96.1</v>
          </cell>
          <cell r="K333" t="str">
            <v>Kolluru</v>
          </cell>
          <cell r="L333">
            <v>46.5</v>
          </cell>
          <cell r="M333" t="str">
            <v>Vejandla</v>
          </cell>
          <cell r="N333">
            <v>73.099999999999994</v>
          </cell>
          <cell r="O333" t="str">
            <v>Vejandla</v>
          </cell>
          <cell r="P333">
            <v>73.099999999999994</v>
          </cell>
          <cell r="Q333" t="str">
            <v>Repalle</v>
          </cell>
          <cell r="R333">
            <v>15.9</v>
          </cell>
          <cell r="S333" t="str">
            <v>I.B patnam</v>
          </cell>
          <cell r="T333">
            <v>85</v>
          </cell>
          <cell r="Y333" t="str">
            <v>Repalle</v>
          </cell>
          <cell r="Z333">
            <v>15.9</v>
          </cell>
          <cell r="AA333">
            <v>0.2</v>
          </cell>
        </row>
        <row r="334">
          <cell r="A334">
            <v>330</v>
          </cell>
          <cell r="B334" t="str">
            <v>Peteru</v>
          </cell>
          <cell r="C334" t="str">
            <v>Vejandlavarilanka</v>
          </cell>
          <cell r="D334" t="str">
            <v>Repalle</v>
          </cell>
          <cell r="E334" t="str">
            <v>Penumudi</v>
          </cell>
          <cell r="F334">
            <v>8.6</v>
          </cell>
          <cell r="G334" t="str">
            <v>Zoolapalem</v>
          </cell>
          <cell r="H334">
            <v>19.5</v>
          </cell>
          <cell r="I334" t="str">
            <v>Lam</v>
          </cell>
          <cell r="J334">
            <v>80.099999999999994</v>
          </cell>
          <cell r="K334" t="str">
            <v>Kolluru</v>
          </cell>
          <cell r="L334">
            <v>27.5</v>
          </cell>
          <cell r="M334" t="str">
            <v>Vejandla</v>
          </cell>
          <cell r="N334">
            <v>57.1</v>
          </cell>
          <cell r="O334" t="str">
            <v>Vejandla</v>
          </cell>
          <cell r="P334">
            <v>57.1</v>
          </cell>
          <cell r="Q334" t="str">
            <v>Repalle</v>
          </cell>
          <cell r="R334">
            <v>3</v>
          </cell>
          <cell r="S334" t="str">
            <v>I.B patnam</v>
          </cell>
          <cell r="T334">
            <v>85</v>
          </cell>
          <cell r="Y334" t="str">
            <v>Repalle</v>
          </cell>
          <cell r="Z334">
            <v>3</v>
          </cell>
          <cell r="AA334">
            <v>0.2</v>
          </cell>
        </row>
        <row r="335">
          <cell r="A335">
            <v>331</v>
          </cell>
          <cell r="B335" t="str">
            <v>Visweswaram</v>
          </cell>
          <cell r="C335" t="str">
            <v>Visweswaram</v>
          </cell>
          <cell r="D335" t="str">
            <v>Repalle</v>
          </cell>
          <cell r="E335" t="str">
            <v>Penumudi</v>
          </cell>
          <cell r="F335">
            <v>15.6</v>
          </cell>
          <cell r="G335" t="str">
            <v>Zoolapalem</v>
          </cell>
          <cell r="H335">
            <v>29.9</v>
          </cell>
          <cell r="I335" t="str">
            <v>Lam</v>
          </cell>
          <cell r="J335">
            <v>93.6</v>
          </cell>
          <cell r="K335" t="str">
            <v>Kolluru</v>
          </cell>
          <cell r="L335">
            <v>44</v>
          </cell>
          <cell r="M335" t="str">
            <v>Vejandla</v>
          </cell>
          <cell r="N335">
            <v>70.599999999999994</v>
          </cell>
          <cell r="O335" t="str">
            <v>Vejandla</v>
          </cell>
          <cell r="P335">
            <v>70.599999999999994</v>
          </cell>
          <cell r="Q335" t="str">
            <v>Repalle</v>
          </cell>
          <cell r="R335">
            <v>13.4</v>
          </cell>
          <cell r="S335" t="str">
            <v>I.B patnam</v>
          </cell>
          <cell r="T335">
            <v>85</v>
          </cell>
          <cell r="Y335" t="str">
            <v>Repalle</v>
          </cell>
          <cell r="Z335">
            <v>13.4</v>
          </cell>
          <cell r="AA335">
            <v>0.2</v>
          </cell>
        </row>
        <row r="336">
          <cell r="A336">
            <v>332</v>
          </cell>
          <cell r="B336" t="str">
            <v>Bethapudi</v>
          </cell>
          <cell r="C336" t="str">
            <v>Vuyyurivaripalem of Bethapudi</v>
          </cell>
          <cell r="D336" t="str">
            <v>Repalle</v>
          </cell>
          <cell r="E336" t="str">
            <v>Penumudi</v>
          </cell>
          <cell r="F336">
            <v>7.1</v>
          </cell>
          <cell r="G336" t="str">
            <v>Zoolapalem</v>
          </cell>
          <cell r="H336">
            <v>18</v>
          </cell>
          <cell r="I336" t="str">
            <v>Lam</v>
          </cell>
          <cell r="J336">
            <v>80</v>
          </cell>
          <cell r="K336" t="str">
            <v>Kolluru</v>
          </cell>
          <cell r="L336">
            <v>29.4</v>
          </cell>
          <cell r="M336" t="str">
            <v>Vejandla</v>
          </cell>
          <cell r="N336">
            <v>58</v>
          </cell>
          <cell r="O336" t="str">
            <v>Vejandla</v>
          </cell>
          <cell r="P336">
            <v>58</v>
          </cell>
          <cell r="Q336" t="str">
            <v>Repalle</v>
          </cell>
          <cell r="R336">
            <v>1.5</v>
          </cell>
          <cell r="S336" t="str">
            <v>I.B patnam</v>
          </cell>
          <cell r="T336">
            <v>85</v>
          </cell>
          <cell r="Y336" t="str">
            <v>Repalle</v>
          </cell>
          <cell r="Z336">
            <v>1.5</v>
          </cell>
          <cell r="AA336">
            <v>0.2</v>
          </cell>
        </row>
        <row r="337">
          <cell r="A337">
            <v>333</v>
          </cell>
          <cell r="B337" t="str">
            <v>Potumeraka</v>
          </cell>
          <cell r="C337" t="str">
            <v>Yanadisangam</v>
          </cell>
          <cell r="D337" t="str">
            <v>Repalle</v>
          </cell>
          <cell r="E337" t="str">
            <v>Penumudi</v>
          </cell>
          <cell r="F337">
            <v>20.5</v>
          </cell>
          <cell r="G337" t="str">
            <v>Zoolapalem</v>
          </cell>
          <cell r="H337">
            <v>34.799999999999997</v>
          </cell>
          <cell r="I337" t="str">
            <v>Lam</v>
          </cell>
          <cell r="J337">
            <v>98.5</v>
          </cell>
          <cell r="K337" t="str">
            <v>Kolluru</v>
          </cell>
          <cell r="L337">
            <v>48.5</v>
          </cell>
          <cell r="M337" t="str">
            <v>Vejandla</v>
          </cell>
          <cell r="N337">
            <v>75.5</v>
          </cell>
          <cell r="O337" t="str">
            <v>Vejandla</v>
          </cell>
          <cell r="P337">
            <v>75.5</v>
          </cell>
          <cell r="Q337" t="str">
            <v>Repalle</v>
          </cell>
          <cell r="R337">
            <v>18.3</v>
          </cell>
          <cell r="S337" t="str">
            <v>I.B patnam</v>
          </cell>
          <cell r="T337">
            <v>85</v>
          </cell>
          <cell r="Y337" t="str">
            <v>Repalle</v>
          </cell>
          <cell r="Z337">
            <v>18.3</v>
          </cell>
          <cell r="AA337">
            <v>0.2</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Data.F8.BTR"/>
      <sheetName val="quarry"/>
      <sheetName val="t_prsr"/>
      <sheetName val="PVC_dia"/>
      <sheetName val="Specification"/>
      <sheetName val="ssr-rates"/>
      <sheetName val="ESTIMATE"/>
      <sheetName val="RMR"/>
      <sheetName val="Data_Bit_I"/>
      <sheetName val="Summary"/>
      <sheetName val="MRATES"/>
      <sheetName val="Levels"/>
      <sheetName val="Lead statement"/>
      <sheetName val="Labour"/>
      <sheetName val="int-Dia-pvc"/>
      <sheetName val="Material"/>
      <sheetName val="CD Data"/>
      <sheetName val="Data o"/>
      <sheetName val="Sheet2"/>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COLUMN"/>
      <sheetName val="detls"/>
      <sheetName val="Plant &amp;  Machinery"/>
      <sheetName val="sup dat"/>
      <sheetName val="Sheet1"/>
      <sheetName val="rdamdata"/>
      <sheetName val="DATA_PRG"/>
      <sheetName val="m"/>
      <sheetName val="MPP_Vemulapally"/>
      <sheetName val="stone"/>
      <sheetName val="index"/>
      <sheetName val=" EST"/>
      <sheetName val="segments-details"/>
      <sheetName val="int-Dia-hdpe"/>
      <sheetName val="habs-list"/>
      <sheetName val="Rising Main"/>
      <sheetName val="EDWise"/>
      <sheetName val="Cd"/>
      <sheetName val="Cs"/>
      <sheetName val="CPIPE"/>
      <sheetName val="THK"/>
      <sheetName val="CPIPE 1"/>
      <sheetName val="RECAPITULATION"/>
      <sheetName val="Pipe data"/>
      <sheetName val="Box Culvert data"/>
      <sheetName val="Trunk unpaved"/>
      <sheetName val="Data_Base"/>
      <sheetName val="data-sheet"/>
      <sheetName val="DATA-BASE"/>
      <sheetName val="DATA-ABSTRACT"/>
      <sheetName val="Sheet3"/>
      <sheetName val="data_sein"/>
      <sheetName val="m1"/>
      <sheetName val="Lookup"/>
      <sheetName val="Cover"/>
      <sheetName val="pvc-pipe-rates"/>
      <sheetName val="Boq - Flats"/>
      <sheetName val="LOCAL RATES"/>
      <sheetName val="BWSCPlt"/>
      <sheetName val="CI"/>
      <sheetName val="DI"/>
      <sheetName val="G.R.P"/>
      <sheetName val="HDPE"/>
      <sheetName val="PSC REVISED"/>
      <sheetName val="pvc"/>
      <sheetName val="data existing_do not delete"/>
      <sheetName val="0000000000000"/>
      <sheetName val="other rates"/>
      <sheetName val="CLEAR OVER FALL DROP"/>
      <sheetName val="Longitudinal"/>
      <sheetName val="Lead 09-10"/>
      <sheetName val="Legend"/>
      <sheetName val="id"/>
      <sheetName val="procurement"/>
      <sheetName val="abs road"/>
      <sheetName val="Convey"/>
      <sheetName val="Rates"/>
      <sheetName val="Lead-2014-15"/>
      <sheetName val="MRoad data"/>
      <sheetName val="Lead-1"/>
      <sheetName val="source"/>
      <sheetName val="coverpage"/>
      <sheetName val="Rd.Est"/>
      <sheetName val="HT-INTROD"/>
      <sheetName val="hdpe weights"/>
      <sheetName val="PVC weights"/>
      <sheetName val="Rate"/>
      <sheetName val="gen"/>
      <sheetName val="final abstract"/>
      <sheetName val="R_Det"/>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Specification report"/>
      <sheetName val=" data sheet "/>
      <sheetName val="conc-foot-gradeslab"/>
      <sheetName val="Main-Material"/>
      <sheetName val="scheme area details_block__ c2"/>
      <sheetName val="Main sheet"/>
      <sheetName val="C-data"/>
      <sheetName val="GF SB Ok "/>
      <sheetName val="dlvoid"/>
      <sheetName val="Data Road"/>
      <sheetName val="CABLE DATA"/>
      <sheetName val="JAWAHAR-hyd-original"/>
      <sheetName val="maing1"/>
      <sheetName val="MA"/>
      <sheetName val="Common "/>
      <sheetName val="water-hammar-strenght"/>
      <sheetName val="Abs"/>
      <sheetName val="R99 etc"/>
      <sheetName val="Sorted"/>
      <sheetName val="sand"/>
      <sheetName val="Estt"/>
      <sheetName val="SSR"/>
      <sheetName val="SSR 2015-16"/>
      <sheetName val="est"/>
      <sheetName val="mlead"/>
      <sheetName val="Desgn(zone I)"/>
      <sheetName val="DATA-2005-06"/>
    </sheetNames>
    <sheetDataSet>
      <sheetData sheetId="0">
        <row r="7">
          <cell r="F7">
            <v>91</v>
          </cell>
        </row>
      </sheetData>
      <sheetData sheetId="1">
        <row r="7">
          <cell r="F7">
            <v>91</v>
          </cell>
        </row>
      </sheetData>
      <sheetData sheetId="2"/>
      <sheetData sheetId="3"/>
      <sheetData sheetId="4"/>
      <sheetData sheetId="5"/>
      <sheetData sheetId="6"/>
      <sheetData sheetId="7">
        <row r="7">
          <cell r="F7">
            <v>91</v>
          </cell>
        </row>
      </sheetData>
      <sheetData sheetId="8" refreshError="1">
        <row r="7">
          <cell r="F7">
            <v>91</v>
          </cell>
        </row>
      </sheetData>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b"/>
      <sheetName val="abst(cd-works)"/>
      <sheetName val="Abstrct "/>
      <sheetName val="Lead"/>
      <sheetName val="Data"/>
      <sheetName val="2vent culvert (2)"/>
      <sheetName val="2vent culvert"/>
      <sheetName val="1vent culvert (2)"/>
      <sheetName val="1vent culvert"/>
      <sheetName val="road dam (2)"/>
      <sheetName val="road dam"/>
      <sheetName val="berole est"/>
      <sheetName val="Road Detail Est."/>
      <sheetName val="Road data"/>
      <sheetName val="r"/>
      <sheetName val="quarry"/>
      <sheetName val="Publicbuilding"/>
      <sheetName val="DATA-BASE"/>
      <sheetName val="DATA-ABSTRACT"/>
      <sheetName val="Material"/>
      <sheetName val="lead-st"/>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temp-SDData (2)"/>
      <sheetName val="r"/>
      <sheetName val="quarry"/>
      <sheetName val="Road Detail Est."/>
      <sheetName val="Road data"/>
      <sheetName val="DATA"/>
      <sheetName val="Specification"/>
      <sheetName val="Data_F8_BTR"/>
      <sheetName val="Lead statement"/>
      <sheetName val="Roadlist"/>
      <sheetName val="Estt"/>
      <sheetName val="v"/>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r"/>
      <sheetName val="Road Detail Est."/>
      <sheetName val="Road data"/>
      <sheetName val="Levels"/>
      <sheetName val="Plant &amp;  Machinery"/>
      <sheetName val="Lead statement"/>
    </sheetNames>
    <sheetDataSet>
      <sheetData sheetId="0"/>
      <sheetData sheetId="1"/>
      <sheetData sheetId="2"/>
      <sheetData sheetId="3"/>
      <sheetData sheetId="4"/>
      <sheetData sheetId="5"/>
      <sheetData sheetId="6">
        <row r="1">
          <cell r="B1" t="str">
            <v>code</v>
          </cell>
          <cell r="C1" t="str">
            <v>Type</v>
          </cell>
          <cell r="D1" t="str">
            <v>Dia</v>
          </cell>
          <cell r="E1" t="str">
            <v>Class</v>
          </cell>
          <cell r="F1" t="str">
            <v>Unit</v>
          </cell>
          <cell r="G1" t="str">
            <v>2007-08</v>
          </cell>
          <cell r="H1" t="str">
            <v>2008-09</v>
          </cell>
          <cell r="I1" t="str">
            <v>2009-10</v>
          </cell>
          <cell r="J1" t="str">
            <v>2009-10</v>
          </cell>
        </row>
        <row r="2">
          <cell r="B2" t="str">
            <v>Sluice valve50PN-1</v>
          </cell>
          <cell r="C2" t="str">
            <v>Sluice valve</v>
          </cell>
          <cell r="D2">
            <v>50</v>
          </cell>
          <cell r="E2" t="str">
            <v>PN-1</v>
          </cell>
          <cell r="F2" t="str">
            <v>each</v>
          </cell>
          <cell r="G2">
            <v>2800</v>
          </cell>
          <cell r="H2">
            <v>3640</v>
          </cell>
          <cell r="I2">
            <v>3640</v>
          </cell>
          <cell r="J2">
            <v>3640</v>
          </cell>
        </row>
        <row r="3">
          <cell r="B3" t="str">
            <v>Sluice valve65PN-1</v>
          </cell>
          <cell r="C3" t="str">
            <v>Sluice valve</v>
          </cell>
          <cell r="D3">
            <v>65</v>
          </cell>
          <cell r="E3" t="str">
            <v>PN-1</v>
          </cell>
          <cell r="F3" t="str">
            <v>each</v>
          </cell>
          <cell r="G3">
            <v>3094</v>
          </cell>
          <cell r="H3">
            <v>4022</v>
          </cell>
          <cell r="I3">
            <v>4022</v>
          </cell>
          <cell r="J3">
            <v>4022</v>
          </cell>
        </row>
        <row r="4">
          <cell r="B4" t="str">
            <v>Sluice valve80PN-1</v>
          </cell>
          <cell r="C4" t="str">
            <v>Sluice valve</v>
          </cell>
          <cell r="D4">
            <v>80</v>
          </cell>
          <cell r="E4" t="str">
            <v>PN-1</v>
          </cell>
          <cell r="F4" t="str">
            <v>each</v>
          </cell>
          <cell r="G4">
            <v>3273</v>
          </cell>
          <cell r="H4">
            <v>4255</v>
          </cell>
          <cell r="I4">
            <v>4255</v>
          </cell>
          <cell r="J4">
            <v>4255</v>
          </cell>
        </row>
        <row r="5">
          <cell r="B5" t="str">
            <v>Sluice valve100PN-1</v>
          </cell>
          <cell r="C5" t="str">
            <v>Sluice valve</v>
          </cell>
          <cell r="D5">
            <v>100</v>
          </cell>
          <cell r="E5" t="str">
            <v>PN-1</v>
          </cell>
          <cell r="F5" t="str">
            <v>each</v>
          </cell>
          <cell r="G5">
            <v>4364</v>
          </cell>
          <cell r="H5">
            <v>5673</v>
          </cell>
          <cell r="I5">
            <v>5673</v>
          </cell>
          <cell r="J5">
            <v>5673</v>
          </cell>
        </row>
        <row r="6">
          <cell r="B6" t="str">
            <v>Sluice valve125PN-1</v>
          </cell>
          <cell r="C6" t="str">
            <v>Sluice valve</v>
          </cell>
          <cell r="D6">
            <v>125</v>
          </cell>
          <cell r="E6" t="str">
            <v>PN-1</v>
          </cell>
          <cell r="F6" t="str">
            <v>each</v>
          </cell>
          <cell r="G6">
            <v>5454</v>
          </cell>
          <cell r="H6">
            <v>7090</v>
          </cell>
          <cell r="I6">
            <v>7090</v>
          </cell>
          <cell r="J6">
            <v>7090</v>
          </cell>
        </row>
        <row r="7">
          <cell r="B7" t="str">
            <v>Sluice valve150PN-1</v>
          </cell>
          <cell r="C7" t="str">
            <v>Sluice valve</v>
          </cell>
          <cell r="D7">
            <v>150</v>
          </cell>
          <cell r="E7" t="str">
            <v>PN-1</v>
          </cell>
          <cell r="F7" t="str">
            <v>each</v>
          </cell>
          <cell r="G7">
            <v>6545</v>
          </cell>
          <cell r="H7">
            <v>8509</v>
          </cell>
          <cell r="I7">
            <v>8509</v>
          </cell>
          <cell r="J7">
            <v>8509</v>
          </cell>
        </row>
        <row r="8">
          <cell r="B8" t="str">
            <v>Sluice valve200PN-1</v>
          </cell>
          <cell r="C8" t="str">
            <v>Sluice valve</v>
          </cell>
          <cell r="D8">
            <v>200</v>
          </cell>
          <cell r="E8" t="str">
            <v>PN-1</v>
          </cell>
          <cell r="F8" t="str">
            <v>each</v>
          </cell>
          <cell r="G8">
            <v>11472</v>
          </cell>
          <cell r="H8">
            <v>14914</v>
          </cell>
          <cell r="I8">
            <v>14914</v>
          </cell>
          <cell r="J8">
            <v>14914</v>
          </cell>
        </row>
        <row r="9">
          <cell r="B9" t="str">
            <v>Sluice valve250PN-1</v>
          </cell>
          <cell r="C9" t="str">
            <v>Sluice valve</v>
          </cell>
          <cell r="D9">
            <v>250</v>
          </cell>
          <cell r="E9" t="str">
            <v>PN-1</v>
          </cell>
          <cell r="F9" t="str">
            <v>each</v>
          </cell>
          <cell r="G9">
            <v>16226</v>
          </cell>
          <cell r="H9">
            <v>21094</v>
          </cell>
          <cell r="I9">
            <v>21094</v>
          </cell>
          <cell r="J9">
            <v>21094</v>
          </cell>
        </row>
        <row r="10">
          <cell r="B10" t="str">
            <v>Sluice valve300PN-1</v>
          </cell>
          <cell r="C10" t="str">
            <v>Sluice valve</v>
          </cell>
          <cell r="D10">
            <v>300</v>
          </cell>
          <cell r="E10" t="str">
            <v>PN-1</v>
          </cell>
          <cell r="F10" t="str">
            <v>each</v>
          </cell>
          <cell r="G10">
            <v>22274</v>
          </cell>
          <cell r="H10">
            <v>28956</v>
          </cell>
          <cell r="I10">
            <v>28956</v>
          </cell>
          <cell r="J10">
            <v>28956</v>
          </cell>
        </row>
        <row r="11">
          <cell r="B11" t="str">
            <v>Sluice valve50PN-1.6</v>
          </cell>
          <cell r="C11" t="str">
            <v>Sluice valve</v>
          </cell>
          <cell r="D11">
            <v>50</v>
          </cell>
          <cell r="E11" t="str">
            <v>PN-1.6</v>
          </cell>
          <cell r="F11" t="str">
            <v>each</v>
          </cell>
          <cell r="G11">
            <v>3360</v>
          </cell>
          <cell r="H11">
            <v>4368</v>
          </cell>
          <cell r="I11">
            <v>4368</v>
          </cell>
          <cell r="J11">
            <v>4368</v>
          </cell>
        </row>
        <row r="12">
          <cell r="B12" t="str">
            <v>Sluice valve65PN-1.6</v>
          </cell>
          <cell r="C12" t="str">
            <v>Sluice valve</v>
          </cell>
          <cell r="D12">
            <v>65</v>
          </cell>
          <cell r="E12" t="str">
            <v>PN-1.6</v>
          </cell>
          <cell r="F12" t="str">
            <v>each</v>
          </cell>
          <cell r="G12">
            <v>3713</v>
          </cell>
          <cell r="H12">
            <v>4827</v>
          </cell>
          <cell r="I12">
            <v>4827</v>
          </cell>
          <cell r="J12">
            <v>4827</v>
          </cell>
        </row>
        <row r="13">
          <cell r="B13" t="str">
            <v>Sluice valve80PN-1.6</v>
          </cell>
          <cell r="C13" t="str">
            <v>Sluice valve</v>
          </cell>
          <cell r="D13">
            <v>80</v>
          </cell>
          <cell r="E13" t="str">
            <v>PN-1.6</v>
          </cell>
          <cell r="F13" t="str">
            <v>each</v>
          </cell>
          <cell r="G13">
            <v>3927</v>
          </cell>
          <cell r="H13">
            <v>5105</v>
          </cell>
          <cell r="I13">
            <v>5105</v>
          </cell>
          <cell r="J13">
            <v>5105</v>
          </cell>
        </row>
        <row r="14">
          <cell r="B14" t="str">
            <v>Sluice valve100PN-1.6</v>
          </cell>
          <cell r="C14" t="str">
            <v>Sluice valve</v>
          </cell>
          <cell r="D14">
            <v>100</v>
          </cell>
          <cell r="E14" t="str">
            <v>PN-1.6</v>
          </cell>
          <cell r="F14" t="str">
            <v>each</v>
          </cell>
          <cell r="G14">
            <v>5236</v>
          </cell>
          <cell r="H14">
            <v>6807</v>
          </cell>
          <cell r="I14">
            <v>6807</v>
          </cell>
          <cell r="J14">
            <v>6807</v>
          </cell>
        </row>
        <row r="15">
          <cell r="B15" t="str">
            <v>Sluice valve125PN-1.6</v>
          </cell>
          <cell r="C15" t="str">
            <v>Sluice valve</v>
          </cell>
          <cell r="D15">
            <v>125</v>
          </cell>
          <cell r="E15" t="str">
            <v>PN-1.6</v>
          </cell>
          <cell r="F15" t="str">
            <v>each</v>
          </cell>
          <cell r="G15">
            <v>6545</v>
          </cell>
          <cell r="H15">
            <v>8509</v>
          </cell>
          <cell r="I15">
            <v>8509</v>
          </cell>
          <cell r="J15">
            <v>8509</v>
          </cell>
        </row>
        <row r="16">
          <cell r="B16" t="str">
            <v>Sluice valve150PN-1.6</v>
          </cell>
          <cell r="C16" t="str">
            <v>Sluice valve</v>
          </cell>
          <cell r="D16">
            <v>150</v>
          </cell>
          <cell r="E16" t="str">
            <v>PN-1.6</v>
          </cell>
          <cell r="F16" t="str">
            <v>each</v>
          </cell>
          <cell r="G16">
            <v>7854</v>
          </cell>
          <cell r="H16">
            <v>10210</v>
          </cell>
          <cell r="I16">
            <v>10210</v>
          </cell>
          <cell r="J16">
            <v>10210</v>
          </cell>
        </row>
        <row r="17">
          <cell r="B17" t="str">
            <v>Sluice valve200PN-1.6</v>
          </cell>
          <cell r="C17" t="str">
            <v>Sluice valve</v>
          </cell>
          <cell r="D17">
            <v>200</v>
          </cell>
          <cell r="E17" t="str">
            <v>PN-1.6</v>
          </cell>
          <cell r="F17" t="str">
            <v>each</v>
          </cell>
          <cell r="G17">
            <v>13532</v>
          </cell>
          <cell r="H17">
            <v>17592</v>
          </cell>
          <cell r="I17">
            <v>17592</v>
          </cell>
          <cell r="J17">
            <v>17592</v>
          </cell>
        </row>
        <row r="18">
          <cell r="B18" t="str">
            <v>Sluice valve250PN-1.6</v>
          </cell>
          <cell r="C18" t="str">
            <v>Sluice valve</v>
          </cell>
          <cell r="D18">
            <v>250</v>
          </cell>
          <cell r="E18" t="str">
            <v>PN-1.6</v>
          </cell>
          <cell r="F18" t="str">
            <v>each</v>
          </cell>
          <cell r="G18">
            <v>19496</v>
          </cell>
          <cell r="H18">
            <v>25345</v>
          </cell>
          <cell r="I18">
            <v>25345</v>
          </cell>
          <cell r="J18">
            <v>25345</v>
          </cell>
        </row>
        <row r="19">
          <cell r="B19" t="str">
            <v>Sluice valve300PN-1.6</v>
          </cell>
          <cell r="C19" t="str">
            <v>Sluice valve</v>
          </cell>
          <cell r="D19">
            <v>300</v>
          </cell>
          <cell r="E19" t="str">
            <v>PN-1.6</v>
          </cell>
          <cell r="F19" t="str">
            <v>each</v>
          </cell>
          <cell r="G19">
            <v>25721</v>
          </cell>
          <cell r="H19">
            <v>33437</v>
          </cell>
          <cell r="I19">
            <v>33437</v>
          </cell>
          <cell r="J19">
            <v>33437</v>
          </cell>
        </row>
        <row r="20">
          <cell r="B20" t="str">
            <v>Sluice valve NR stem350PN-1</v>
          </cell>
          <cell r="C20" t="str">
            <v>Sluice valve NR stem</v>
          </cell>
          <cell r="D20">
            <v>350</v>
          </cell>
          <cell r="E20" t="str">
            <v>PN-1</v>
          </cell>
          <cell r="F20" t="str">
            <v>each</v>
          </cell>
          <cell r="G20">
            <v>50087</v>
          </cell>
          <cell r="H20">
            <v>65113</v>
          </cell>
          <cell r="I20">
            <v>65113</v>
          </cell>
          <cell r="J20">
            <v>65113</v>
          </cell>
        </row>
        <row r="21">
          <cell r="B21" t="str">
            <v>Sluice valve NR stem400PN-1</v>
          </cell>
          <cell r="C21" t="str">
            <v>Sluice valve NR stem</v>
          </cell>
          <cell r="D21">
            <v>400</v>
          </cell>
          <cell r="E21" t="str">
            <v>PN-1</v>
          </cell>
          <cell r="F21" t="str">
            <v>each</v>
          </cell>
          <cell r="G21">
            <v>59372</v>
          </cell>
          <cell r="H21">
            <v>77184</v>
          </cell>
          <cell r="I21">
            <v>77184</v>
          </cell>
          <cell r="J21">
            <v>77184</v>
          </cell>
        </row>
        <row r="22">
          <cell r="B22" t="str">
            <v>Sluice valve NR stem450PN-1</v>
          </cell>
          <cell r="C22" t="str">
            <v>Sluice valve NR stem</v>
          </cell>
          <cell r="D22">
            <v>450</v>
          </cell>
          <cell r="E22" t="str">
            <v>PN-1</v>
          </cell>
          <cell r="F22" t="str">
            <v>each</v>
          </cell>
          <cell r="G22">
            <v>74549</v>
          </cell>
          <cell r="H22">
            <v>96914</v>
          </cell>
          <cell r="I22">
            <v>96914</v>
          </cell>
          <cell r="J22">
            <v>96914</v>
          </cell>
        </row>
        <row r="23">
          <cell r="B23" t="str">
            <v>Sluice valve NR stem500PN-1</v>
          </cell>
          <cell r="C23" t="str">
            <v>Sluice valve NR stem</v>
          </cell>
          <cell r="D23">
            <v>500</v>
          </cell>
          <cell r="E23" t="str">
            <v>PN-1</v>
          </cell>
          <cell r="F23" t="str">
            <v>each</v>
          </cell>
          <cell r="G23">
            <v>85525</v>
          </cell>
          <cell r="H23">
            <v>111183</v>
          </cell>
          <cell r="I23">
            <v>111183</v>
          </cell>
          <cell r="J23">
            <v>111183</v>
          </cell>
        </row>
        <row r="24">
          <cell r="B24" t="str">
            <v>Sluice valve NR stem600PN-1</v>
          </cell>
          <cell r="C24" t="str">
            <v>Sluice valve NR stem</v>
          </cell>
          <cell r="D24">
            <v>600</v>
          </cell>
          <cell r="E24" t="str">
            <v>PN-1</v>
          </cell>
          <cell r="F24" t="str">
            <v>each</v>
          </cell>
          <cell r="G24">
            <v>125270</v>
          </cell>
          <cell r="H24">
            <v>162851</v>
          </cell>
          <cell r="I24">
            <v>162851</v>
          </cell>
          <cell r="J24">
            <v>162851</v>
          </cell>
        </row>
        <row r="25">
          <cell r="B25" t="str">
            <v>Sluice valve NR stem700PN-1</v>
          </cell>
          <cell r="C25" t="str">
            <v>Sluice valve NR stem</v>
          </cell>
          <cell r="D25">
            <v>700</v>
          </cell>
          <cell r="E25" t="str">
            <v>PN-1</v>
          </cell>
          <cell r="F25" t="str">
            <v>each</v>
          </cell>
          <cell r="G25">
            <v>207460</v>
          </cell>
          <cell r="H25">
            <v>269698</v>
          </cell>
          <cell r="I25">
            <v>269698</v>
          </cell>
          <cell r="J25">
            <v>269698</v>
          </cell>
        </row>
        <row r="26">
          <cell r="B26" t="str">
            <v>Sluice valve NR stem750PN-1</v>
          </cell>
          <cell r="C26" t="str">
            <v>Sluice valve NR stem</v>
          </cell>
          <cell r="D26">
            <v>750</v>
          </cell>
          <cell r="E26" t="str">
            <v>PN-1</v>
          </cell>
          <cell r="F26" t="str">
            <v>each</v>
          </cell>
          <cell r="G26">
            <v>291499</v>
          </cell>
          <cell r="H26">
            <v>378949</v>
          </cell>
          <cell r="I26">
            <v>378949</v>
          </cell>
          <cell r="J26">
            <v>378949</v>
          </cell>
        </row>
        <row r="27">
          <cell r="B27" t="str">
            <v>Sluice valve NR stem800PN-1</v>
          </cell>
          <cell r="C27" t="str">
            <v>Sluice valve NR stem</v>
          </cell>
          <cell r="D27">
            <v>800</v>
          </cell>
          <cell r="E27" t="str">
            <v>PN-1</v>
          </cell>
          <cell r="F27" t="str">
            <v>each</v>
          </cell>
          <cell r="G27">
            <v>339900</v>
          </cell>
          <cell r="H27">
            <v>441870</v>
          </cell>
          <cell r="I27">
            <v>441870</v>
          </cell>
          <cell r="J27">
            <v>441870</v>
          </cell>
        </row>
        <row r="28">
          <cell r="B28" t="str">
            <v>Sluice valve NR stem900PN-1</v>
          </cell>
          <cell r="C28" t="str">
            <v>Sluice valve NR stem</v>
          </cell>
          <cell r="D28">
            <v>900</v>
          </cell>
          <cell r="E28" t="str">
            <v>PN-1</v>
          </cell>
          <cell r="F28" t="str">
            <v>each</v>
          </cell>
          <cell r="G28">
            <v>403852</v>
          </cell>
          <cell r="H28">
            <v>525008</v>
          </cell>
          <cell r="I28">
            <v>525008</v>
          </cell>
          <cell r="J28">
            <v>525008</v>
          </cell>
        </row>
        <row r="29">
          <cell r="B29" t="str">
            <v>Sluice valve NR stem1000PN-1</v>
          </cell>
          <cell r="C29" t="str">
            <v>Sluice valve NR stem</v>
          </cell>
          <cell r="D29">
            <v>1000</v>
          </cell>
          <cell r="E29" t="str">
            <v>PN-1</v>
          </cell>
          <cell r="F29" t="str">
            <v>each</v>
          </cell>
          <cell r="G29">
            <v>624000</v>
          </cell>
          <cell r="H29">
            <v>811200</v>
          </cell>
          <cell r="I29">
            <v>811200</v>
          </cell>
          <cell r="J29">
            <v>811200</v>
          </cell>
        </row>
        <row r="30">
          <cell r="B30" t="str">
            <v>Sluice valve NR stem1100PN-1</v>
          </cell>
          <cell r="C30" t="str">
            <v>Sluice valve NR stem</v>
          </cell>
          <cell r="D30">
            <v>1100</v>
          </cell>
          <cell r="E30" t="str">
            <v>PN-1</v>
          </cell>
          <cell r="F30" t="str">
            <v>each</v>
          </cell>
          <cell r="G30">
            <v>705000</v>
          </cell>
          <cell r="H30">
            <v>916500</v>
          </cell>
          <cell r="I30">
            <v>916500</v>
          </cell>
          <cell r="J30">
            <v>916500</v>
          </cell>
        </row>
        <row r="31">
          <cell r="B31" t="str">
            <v>Sluice valve NR stem1200PN-1</v>
          </cell>
          <cell r="C31" t="str">
            <v>Sluice valve NR stem</v>
          </cell>
          <cell r="D31">
            <v>1200</v>
          </cell>
          <cell r="E31" t="str">
            <v>PN-1</v>
          </cell>
          <cell r="F31" t="str">
            <v>each</v>
          </cell>
          <cell r="G31">
            <v>840000</v>
          </cell>
          <cell r="H31">
            <v>1092000</v>
          </cell>
          <cell r="I31">
            <v>1092000</v>
          </cell>
          <cell r="J31">
            <v>1092000</v>
          </cell>
        </row>
        <row r="32">
          <cell r="B32" t="str">
            <v>Sluice valve NR stem350PN-1.6</v>
          </cell>
          <cell r="C32" t="str">
            <v>Sluice valve NR stem</v>
          </cell>
          <cell r="D32">
            <v>350</v>
          </cell>
          <cell r="E32" t="str">
            <v>PN-1.6</v>
          </cell>
          <cell r="F32" t="str">
            <v>each</v>
          </cell>
          <cell r="G32">
            <v>55099</v>
          </cell>
          <cell r="H32">
            <v>71629</v>
          </cell>
          <cell r="I32">
            <v>71629</v>
          </cell>
          <cell r="J32">
            <v>71629</v>
          </cell>
        </row>
        <row r="33">
          <cell r="B33" t="str">
            <v>Sluice valve NR stem400PN-1.6</v>
          </cell>
          <cell r="C33" t="str">
            <v>Sluice valve NR stem</v>
          </cell>
          <cell r="D33">
            <v>400</v>
          </cell>
          <cell r="E33" t="str">
            <v>PN-1.6</v>
          </cell>
          <cell r="F33" t="str">
            <v>each</v>
          </cell>
          <cell r="G33">
            <v>68883</v>
          </cell>
          <cell r="H33">
            <v>89548</v>
          </cell>
          <cell r="I33">
            <v>89548</v>
          </cell>
          <cell r="J33">
            <v>89548</v>
          </cell>
        </row>
        <row r="34">
          <cell r="B34" t="str">
            <v>Sluice valve NR stem450PN-1.6</v>
          </cell>
          <cell r="C34" t="str">
            <v>Sluice valve NR stem</v>
          </cell>
          <cell r="D34">
            <v>450</v>
          </cell>
          <cell r="E34" t="str">
            <v>PN-1.6</v>
          </cell>
          <cell r="F34" t="str">
            <v>each</v>
          </cell>
          <cell r="G34">
            <v>86470</v>
          </cell>
          <cell r="H34">
            <v>112411</v>
          </cell>
          <cell r="I34">
            <v>112411</v>
          </cell>
          <cell r="J34">
            <v>112411</v>
          </cell>
        </row>
        <row r="35">
          <cell r="B35" t="str">
            <v>Sluice valve NR stem500PN-1.6</v>
          </cell>
          <cell r="C35" t="str">
            <v>Sluice valve NR stem</v>
          </cell>
          <cell r="D35">
            <v>500</v>
          </cell>
          <cell r="E35" t="str">
            <v>PN-1.6</v>
          </cell>
          <cell r="F35" t="str">
            <v>each</v>
          </cell>
          <cell r="G35">
            <v>99360</v>
          </cell>
          <cell r="H35">
            <v>129168</v>
          </cell>
          <cell r="I35">
            <v>129168</v>
          </cell>
          <cell r="J35">
            <v>129168</v>
          </cell>
        </row>
        <row r="36">
          <cell r="B36" t="str">
            <v>Sluice valve NR stem600PN-1.6</v>
          </cell>
          <cell r="C36" t="str">
            <v>Sluice valve NR stem</v>
          </cell>
          <cell r="D36">
            <v>600</v>
          </cell>
          <cell r="E36" t="str">
            <v>PN-1.6</v>
          </cell>
          <cell r="F36" t="str">
            <v>each</v>
          </cell>
          <cell r="G36">
            <v>147322</v>
          </cell>
          <cell r="H36">
            <v>191519</v>
          </cell>
          <cell r="I36">
            <v>191519</v>
          </cell>
          <cell r="J36">
            <v>191519</v>
          </cell>
        </row>
        <row r="37">
          <cell r="B37" t="str">
            <v>Non return valve50PN-1.6</v>
          </cell>
          <cell r="C37" t="str">
            <v>Non return valve</v>
          </cell>
          <cell r="D37">
            <v>50</v>
          </cell>
          <cell r="E37" t="str">
            <v>PN-1.6</v>
          </cell>
          <cell r="F37" t="str">
            <v>each</v>
          </cell>
          <cell r="G37">
            <v>1720</v>
          </cell>
          <cell r="H37">
            <v>2236</v>
          </cell>
          <cell r="I37">
            <v>2236</v>
          </cell>
          <cell r="J37">
            <v>2236</v>
          </cell>
        </row>
        <row r="38">
          <cell r="B38" t="str">
            <v>Non return valve65PN-1.6</v>
          </cell>
          <cell r="C38" t="str">
            <v>Non return valve</v>
          </cell>
          <cell r="D38">
            <v>65</v>
          </cell>
          <cell r="E38" t="str">
            <v>PN-1.6</v>
          </cell>
          <cell r="F38" t="str">
            <v>each</v>
          </cell>
          <cell r="G38">
            <v>2150</v>
          </cell>
          <cell r="H38">
            <v>2795</v>
          </cell>
          <cell r="I38">
            <v>2795</v>
          </cell>
          <cell r="J38">
            <v>2795</v>
          </cell>
        </row>
        <row r="39">
          <cell r="B39" t="str">
            <v>Non return valve80PN-1.6</v>
          </cell>
          <cell r="C39" t="str">
            <v>Non return valve</v>
          </cell>
          <cell r="D39">
            <v>80</v>
          </cell>
          <cell r="E39" t="str">
            <v>PN-1.6</v>
          </cell>
          <cell r="F39" t="str">
            <v>each</v>
          </cell>
          <cell r="G39">
            <v>2581</v>
          </cell>
          <cell r="H39">
            <v>3355</v>
          </cell>
          <cell r="I39">
            <v>3355</v>
          </cell>
          <cell r="J39">
            <v>3355</v>
          </cell>
        </row>
        <row r="40">
          <cell r="B40" t="str">
            <v>Non return valve100PN-1.6</v>
          </cell>
          <cell r="C40" t="str">
            <v>Non return valve</v>
          </cell>
          <cell r="D40">
            <v>100</v>
          </cell>
          <cell r="E40" t="str">
            <v>PN-1.6</v>
          </cell>
          <cell r="F40" t="str">
            <v>each</v>
          </cell>
          <cell r="G40">
            <v>3440</v>
          </cell>
          <cell r="H40">
            <v>4472</v>
          </cell>
          <cell r="I40">
            <v>4472</v>
          </cell>
          <cell r="J40">
            <v>4472</v>
          </cell>
        </row>
        <row r="41">
          <cell r="B41" t="str">
            <v>Non return valve125PN-1.6</v>
          </cell>
          <cell r="C41" t="str">
            <v>Non return valve</v>
          </cell>
          <cell r="D41">
            <v>125</v>
          </cell>
          <cell r="E41" t="str">
            <v>PN-1.6</v>
          </cell>
          <cell r="F41" t="str">
            <v>each</v>
          </cell>
          <cell r="G41">
            <v>4300</v>
          </cell>
          <cell r="H41">
            <v>5590</v>
          </cell>
          <cell r="I41">
            <v>5590</v>
          </cell>
          <cell r="J41">
            <v>5590</v>
          </cell>
        </row>
        <row r="42">
          <cell r="B42" t="str">
            <v>Non return valve150PN-1.6</v>
          </cell>
          <cell r="C42" t="str">
            <v>Non return valve</v>
          </cell>
          <cell r="D42">
            <v>150</v>
          </cell>
          <cell r="E42" t="str">
            <v>PN-1.6</v>
          </cell>
          <cell r="F42" t="str">
            <v>each</v>
          </cell>
          <cell r="G42">
            <v>6449</v>
          </cell>
          <cell r="H42">
            <v>8384</v>
          </cell>
          <cell r="I42">
            <v>8384</v>
          </cell>
          <cell r="J42">
            <v>8384</v>
          </cell>
        </row>
        <row r="43">
          <cell r="B43" t="str">
            <v>Non return valve200PN-1.6</v>
          </cell>
          <cell r="C43" t="str">
            <v>Non return valve</v>
          </cell>
          <cell r="D43">
            <v>200</v>
          </cell>
          <cell r="E43" t="str">
            <v>PN-1.6</v>
          </cell>
          <cell r="F43" t="str">
            <v>each</v>
          </cell>
          <cell r="G43">
            <v>12865</v>
          </cell>
          <cell r="H43">
            <v>16725</v>
          </cell>
          <cell r="I43">
            <v>16725</v>
          </cell>
          <cell r="J43">
            <v>16725</v>
          </cell>
        </row>
        <row r="44">
          <cell r="B44" t="str">
            <v>Non return valve250PN-1.6</v>
          </cell>
          <cell r="C44" t="str">
            <v>Non return valve</v>
          </cell>
          <cell r="D44">
            <v>250</v>
          </cell>
          <cell r="E44" t="str">
            <v>PN-1.6</v>
          </cell>
          <cell r="F44" t="str">
            <v>each</v>
          </cell>
          <cell r="G44">
            <v>18660</v>
          </cell>
          <cell r="H44">
            <v>24258</v>
          </cell>
          <cell r="I44">
            <v>24258</v>
          </cell>
          <cell r="J44">
            <v>24258</v>
          </cell>
        </row>
        <row r="45">
          <cell r="B45" t="str">
            <v>Non return valve300PN-1.6</v>
          </cell>
          <cell r="C45" t="str">
            <v>Non return valve</v>
          </cell>
          <cell r="D45">
            <v>300</v>
          </cell>
          <cell r="E45" t="str">
            <v>PN-1.6</v>
          </cell>
          <cell r="F45" t="str">
            <v>each</v>
          </cell>
          <cell r="G45">
            <v>28071</v>
          </cell>
          <cell r="H45">
            <v>36492</v>
          </cell>
          <cell r="I45">
            <v>36492</v>
          </cell>
          <cell r="J45">
            <v>36492</v>
          </cell>
        </row>
        <row r="46">
          <cell r="B46" t="str">
            <v>Non return valve350PN-1.6</v>
          </cell>
          <cell r="C46" t="str">
            <v>Non return valve</v>
          </cell>
          <cell r="D46">
            <v>350</v>
          </cell>
          <cell r="E46" t="str">
            <v>PN-1.6</v>
          </cell>
          <cell r="F46" t="str">
            <v>each</v>
          </cell>
          <cell r="G46">
            <v>37928</v>
          </cell>
          <cell r="H46">
            <v>49306</v>
          </cell>
          <cell r="I46">
            <v>49306</v>
          </cell>
          <cell r="J46">
            <v>49306</v>
          </cell>
        </row>
        <row r="47">
          <cell r="B47" t="str">
            <v>Non return valve400PN-1.6</v>
          </cell>
          <cell r="C47" t="str">
            <v>Non return valve</v>
          </cell>
          <cell r="D47">
            <v>400</v>
          </cell>
          <cell r="E47" t="str">
            <v>PN-1.6</v>
          </cell>
          <cell r="F47" t="str">
            <v>each</v>
          </cell>
          <cell r="G47">
            <v>49345</v>
          </cell>
          <cell r="H47">
            <v>64149</v>
          </cell>
          <cell r="I47">
            <v>64149</v>
          </cell>
          <cell r="J47">
            <v>64149</v>
          </cell>
        </row>
        <row r="48">
          <cell r="B48" t="str">
            <v>Non return valve450PN-1.6</v>
          </cell>
          <cell r="C48" t="str">
            <v>Non return valve</v>
          </cell>
          <cell r="D48">
            <v>450</v>
          </cell>
          <cell r="E48" t="str">
            <v>PN-1.6</v>
          </cell>
          <cell r="F48" t="str">
            <v>each</v>
          </cell>
          <cell r="G48">
            <v>83129</v>
          </cell>
          <cell r="H48">
            <v>108068</v>
          </cell>
          <cell r="I48">
            <v>108068</v>
          </cell>
          <cell r="J48">
            <v>108068</v>
          </cell>
        </row>
        <row r="49">
          <cell r="B49" t="str">
            <v>Non return valve500PN-1.6</v>
          </cell>
          <cell r="C49" t="str">
            <v>Non return valve</v>
          </cell>
          <cell r="D49">
            <v>500</v>
          </cell>
          <cell r="E49" t="str">
            <v>PN-1.6</v>
          </cell>
          <cell r="F49" t="str">
            <v>each</v>
          </cell>
          <cell r="G49">
            <v>100273</v>
          </cell>
          <cell r="H49">
            <v>130355</v>
          </cell>
          <cell r="I49">
            <v>130355</v>
          </cell>
          <cell r="J49">
            <v>130355</v>
          </cell>
        </row>
        <row r="50">
          <cell r="B50" t="str">
            <v>Non return valve600PN-1.6</v>
          </cell>
          <cell r="C50" t="str">
            <v>Non return valve</v>
          </cell>
          <cell r="D50">
            <v>600</v>
          </cell>
          <cell r="E50" t="str">
            <v>PN-1.6</v>
          </cell>
          <cell r="F50" t="str">
            <v>each</v>
          </cell>
          <cell r="G50">
            <v>160196</v>
          </cell>
          <cell r="H50">
            <v>208255</v>
          </cell>
          <cell r="I50">
            <v>208255</v>
          </cell>
          <cell r="J50">
            <v>208255</v>
          </cell>
        </row>
        <row r="51">
          <cell r="B51" t="str">
            <v>Kinetic Double Air valve40PN-1</v>
          </cell>
          <cell r="C51" t="str">
            <v>Kinetic Double Air valve</v>
          </cell>
          <cell r="D51">
            <v>40</v>
          </cell>
          <cell r="E51" t="str">
            <v>PN-1</v>
          </cell>
          <cell r="F51" t="str">
            <v>each</v>
          </cell>
          <cell r="G51">
            <v>2029</v>
          </cell>
          <cell r="H51">
            <v>2638</v>
          </cell>
          <cell r="I51">
            <v>2638</v>
          </cell>
          <cell r="J51">
            <v>2638</v>
          </cell>
        </row>
        <row r="52">
          <cell r="B52" t="str">
            <v>Kinetic Double Air valve50PN-1</v>
          </cell>
          <cell r="C52" t="str">
            <v>Kinetic Double Air valve</v>
          </cell>
          <cell r="D52">
            <v>50</v>
          </cell>
          <cell r="E52" t="str">
            <v>PN-1</v>
          </cell>
          <cell r="F52" t="str">
            <v>each</v>
          </cell>
          <cell r="G52">
            <v>2452</v>
          </cell>
          <cell r="H52">
            <v>3188</v>
          </cell>
          <cell r="I52">
            <v>3188</v>
          </cell>
          <cell r="J52">
            <v>3188</v>
          </cell>
        </row>
        <row r="53">
          <cell r="B53" t="str">
            <v>Kinetic Double Air valve80PN-1</v>
          </cell>
          <cell r="C53" t="str">
            <v>Kinetic Double Air valve</v>
          </cell>
          <cell r="D53">
            <v>80</v>
          </cell>
          <cell r="E53" t="str">
            <v>PN-1</v>
          </cell>
          <cell r="F53" t="str">
            <v>each</v>
          </cell>
          <cell r="G53">
            <v>3280</v>
          </cell>
          <cell r="H53">
            <v>4264</v>
          </cell>
          <cell r="I53">
            <v>4264</v>
          </cell>
          <cell r="J53">
            <v>4264</v>
          </cell>
        </row>
        <row r="54">
          <cell r="B54" t="str">
            <v>Kinetic Double Air valve100PN-1</v>
          </cell>
          <cell r="C54" t="str">
            <v>Kinetic Double Air valve</v>
          </cell>
          <cell r="D54">
            <v>100</v>
          </cell>
          <cell r="E54" t="str">
            <v>PN-1</v>
          </cell>
          <cell r="F54" t="str">
            <v>each</v>
          </cell>
          <cell r="G54">
            <v>4395</v>
          </cell>
          <cell r="H54">
            <v>5714</v>
          </cell>
          <cell r="I54">
            <v>5714</v>
          </cell>
          <cell r="J54">
            <v>5714</v>
          </cell>
        </row>
        <row r="55">
          <cell r="B55" t="str">
            <v>Kinetic Double Air valve150PN-1</v>
          </cell>
          <cell r="C55" t="str">
            <v>Kinetic Double Air valve</v>
          </cell>
          <cell r="D55">
            <v>150</v>
          </cell>
          <cell r="E55" t="str">
            <v>PN-1</v>
          </cell>
          <cell r="F55" t="str">
            <v>each</v>
          </cell>
          <cell r="G55">
            <v>9902</v>
          </cell>
          <cell r="H55">
            <v>12873</v>
          </cell>
          <cell r="I55">
            <v>12873</v>
          </cell>
          <cell r="J55">
            <v>12873</v>
          </cell>
        </row>
        <row r="56">
          <cell r="B56" t="str">
            <v>Kinetic Double Air valve200PN-1</v>
          </cell>
          <cell r="C56" t="str">
            <v>Kinetic Double Air valve</v>
          </cell>
          <cell r="D56">
            <v>200</v>
          </cell>
          <cell r="E56" t="str">
            <v>PN-1</v>
          </cell>
          <cell r="F56" t="str">
            <v>each</v>
          </cell>
          <cell r="G56">
            <v>16398</v>
          </cell>
          <cell r="H56">
            <v>21317</v>
          </cell>
          <cell r="I56">
            <v>21317</v>
          </cell>
          <cell r="J56">
            <v>21317</v>
          </cell>
        </row>
        <row r="57">
          <cell r="B57" t="str">
            <v>Double Air valve40PN-1</v>
          </cell>
          <cell r="C57" t="str">
            <v>Double Air valve</v>
          </cell>
          <cell r="D57">
            <v>40</v>
          </cell>
          <cell r="E57" t="str">
            <v>PN-1</v>
          </cell>
          <cell r="F57" t="str">
            <v>each</v>
          </cell>
          <cell r="G57">
            <v>1259</v>
          </cell>
          <cell r="H57">
            <v>1637</v>
          </cell>
          <cell r="I57">
            <v>1637</v>
          </cell>
          <cell r="J57">
            <v>1637</v>
          </cell>
        </row>
        <row r="58">
          <cell r="B58" t="str">
            <v>Double Air valve50PN-1</v>
          </cell>
          <cell r="C58" t="str">
            <v>Double Air valve</v>
          </cell>
          <cell r="D58">
            <v>50</v>
          </cell>
          <cell r="E58" t="str">
            <v>PN-1</v>
          </cell>
          <cell r="F58" t="str">
            <v>each</v>
          </cell>
          <cell r="G58">
            <v>1739</v>
          </cell>
          <cell r="H58">
            <v>2261</v>
          </cell>
          <cell r="I58">
            <v>2261</v>
          </cell>
          <cell r="J58">
            <v>2261</v>
          </cell>
        </row>
        <row r="59">
          <cell r="B59" t="str">
            <v>Double Air valve80PN-1</v>
          </cell>
          <cell r="C59" t="str">
            <v>Double Air valve</v>
          </cell>
          <cell r="D59">
            <v>80</v>
          </cell>
          <cell r="E59" t="str">
            <v>PN-1</v>
          </cell>
          <cell r="F59" t="str">
            <v>each</v>
          </cell>
          <cell r="G59">
            <v>2409</v>
          </cell>
          <cell r="H59">
            <v>3132</v>
          </cell>
          <cell r="I59">
            <v>3132</v>
          </cell>
          <cell r="J59">
            <v>3132</v>
          </cell>
        </row>
        <row r="60">
          <cell r="B60" t="str">
            <v>Double Air valve100PN-1</v>
          </cell>
          <cell r="C60" t="str">
            <v>Double Air valve</v>
          </cell>
          <cell r="D60">
            <v>100</v>
          </cell>
          <cell r="E60" t="str">
            <v>PN-1</v>
          </cell>
          <cell r="F60" t="str">
            <v>each</v>
          </cell>
          <cell r="G60">
            <v>2989</v>
          </cell>
          <cell r="H60">
            <v>3886</v>
          </cell>
          <cell r="I60">
            <v>3886</v>
          </cell>
          <cell r="J60">
            <v>3886</v>
          </cell>
        </row>
        <row r="61">
          <cell r="B61" t="str">
            <v>Double Air valve150PN-1</v>
          </cell>
          <cell r="C61" t="str">
            <v>Double Air valve</v>
          </cell>
          <cell r="D61">
            <v>150</v>
          </cell>
          <cell r="E61" t="str">
            <v>PN-1</v>
          </cell>
          <cell r="F61" t="str">
            <v>each</v>
          </cell>
          <cell r="G61">
            <v>7789</v>
          </cell>
          <cell r="H61">
            <v>10126</v>
          </cell>
          <cell r="I61">
            <v>10126</v>
          </cell>
          <cell r="J61">
            <v>10126</v>
          </cell>
        </row>
        <row r="62">
          <cell r="B62" t="str">
            <v>Double Air valve200PN-1</v>
          </cell>
          <cell r="C62" t="str">
            <v>Double Air valve</v>
          </cell>
          <cell r="D62">
            <v>200</v>
          </cell>
          <cell r="E62" t="str">
            <v>PN-1</v>
          </cell>
          <cell r="F62" t="str">
            <v>each</v>
          </cell>
          <cell r="G62">
            <v>13585</v>
          </cell>
          <cell r="H62">
            <v>17661</v>
          </cell>
          <cell r="I62">
            <v>17661</v>
          </cell>
          <cell r="J62">
            <v>17661</v>
          </cell>
        </row>
        <row r="63">
          <cell r="B63" t="str">
            <v>Kinetic Air valve40PN-1</v>
          </cell>
          <cell r="C63" t="str">
            <v>Kinetic Air valve</v>
          </cell>
          <cell r="D63">
            <v>40</v>
          </cell>
          <cell r="E63" t="str">
            <v>PN-1</v>
          </cell>
          <cell r="F63" t="str">
            <v>each</v>
          </cell>
          <cell r="G63">
            <v>5774</v>
          </cell>
          <cell r="H63">
            <v>7506</v>
          </cell>
          <cell r="I63">
            <v>7506</v>
          </cell>
          <cell r="J63">
            <v>7506</v>
          </cell>
        </row>
        <row r="64">
          <cell r="B64" t="str">
            <v>Kinetic Air valve50PN-1</v>
          </cell>
          <cell r="C64" t="str">
            <v>Kinetic Air valve</v>
          </cell>
          <cell r="D64">
            <v>50</v>
          </cell>
          <cell r="E64" t="str">
            <v>PN-1</v>
          </cell>
          <cell r="F64" t="str">
            <v>each</v>
          </cell>
          <cell r="G64">
            <v>6738</v>
          </cell>
          <cell r="H64">
            <v>8759</v>
          </cell>
          <cell r="I64">
            <v>8759</v>
          </cell>
          <cell r="J64">
            <v>8759</v>
          </cell>
        </row>
        <row r="65">
          <cell r="B65" t="str">
            <v>Kinetic Air valve80PN-1</v>
          </cell>
          <cell r="C65" t="str">
            <v>Kinetic Air valve</v>
          </cell>
          <cell r="D65">
            <v>80</v>
          </cell>
          <cell r="E65" t="str">
            <v>PN-1</v>
          </cell>
          <cell r="F65" t="str">
            <v>each</v>
          </cell>
          <cell r="G65">
            <v>8876</v>
          </cell>
          <cell r="H65">
            <v>11539</v>
          </cell>
          <cell r="I65">
            <v>11539</v>
          </cell>
          <cell r="J65">
            <v>11539</v>
          </cell>
        </row>
        <row r="66">
          <cell r="B66" t="str">
            <v>Kinetic Air valve100PN-1</v>
          </cell>
          <cell r="C66" t="str">
            <v>Kinetic Air valve</v>
          </cell>
          <cell r="D66">
            <v>100</v>
          </cell>
          <cell r="E66" t="str">
            <v>PN-1</v>
          </cell>
          <cell r="F66" t="str">
            <v>each</v>
          </cell>
          <cell r="G66">
            <v>12226</v>
          </cell>
          <cell r="H66">
            <v>15894</v>
          </cell>
          <cell r="I66">
            <v>15894</v>
          </cell>
          <cell r="J66">
            <v>15894</v>
          </cell>
        </row>
        <row r="67">
          <cell r="B67" t="str">
            <v>Kinetic Air valve150PN-1</v>
          </cell>
          <cell r="C67" t="str">
            <v>Kinetic Air valve</v>
          </cell>
          <cell r="D67">
            <v>150</v>
          </cell>
          <cell r="E67" t="str">
            <v>PN-1</v>
          </cell>
          <cell r="F67" t="str">
            <v>each</v>
          </cell>
          <cell r="G67">
            <v>24090</v>
          </cell>
          <cell r="H67">
            <v>31317</v>
          </cell>
          <cell r="I67">
            <v>31317</v>
          </cell>
          <cell r="J67">
            <v>31317</v>
          </cell>
        </row>
        <row r="68">
          <cell r="B68" t="str">
            <v>Kinetic Air valve200PN-1</v>
          </cell>
          <cell r="C68" t="str">
            <v>Kinetic Air valve</v>
          </cell>
          <cell r="D68">
            <v>200</v>
          </cell>
          <cell r="E68" t="str">
            <v>PN-1</v>
          </cell>
          <cell r="F68" t="str">
            <v>each</v>
          </cell>
          <cell r="G68">
            <v>35924</v>
          </cell>
          <cell r="H68">
            <v>46701</v>
          </cell>
          <cell r="I68">
            <v>46701</v>
          </cell>
          <cell r="J68">
            <v>46701</v>
          </cell>
        </row>
        <row r="69">
          <cell r="B69" t="str">
            <v>Kinetic Air valve40PN-1.6</v>
          </cell>
          <cell r="C69" t="str">
            <v>Kinetic Air valve</v>
          </cell>
          <cell r="D69">
            <v>40</v>
          </cell>
          <cell r="E69" t="str">
            <v>PN-1.6</v>
          </cell>
          <cell r="F69" t="str">
            <v>each</v>
          </cell>
          <cell r="G69">
            <v>6641</v>
          </cell>
          <cell r="H69">
            <v>8633</v>
          </cell>
          <cell r="I69">
            <v>8633</v>
          </cell>
          <cell r="J69">
            <v>8633</v>
          </cell>
        </row>
        <row r="70">
          <cell r="B70" t="str">
            <v>Kinetic Air valve50PN-1.6</v>
          </cell>
          <cell r="C70" t="str">
            <v>Kinetic Air valve</v>
          </cell>
          <cell r="D70">
            <v>50</v>
          </cell>
          <cell r="E70" t="str">
            <v>PN-1.6</v>
          </cell>
          <cell r="F70" t="str">
            <v>each</v>
          </cell>
          <cell r="G70">
            <v>7749</v>
          </cell>
          <cell r="H70">
            <v>10074</v>
          </cell>
          <cell r="I70">
            <v>10074</v>
          </cell>
          <cell r="J70">
            <v>10074</v>
          </cell>
        </row>
        <row r="71">
          <cell r="B71" t="str">
            <v>Kinetic Air valve80PN-1.6</v>
          </cell>
          <cell r="C71" t="str">
            <v>Kinetic Air valve</v>
          </cell>
          <cell r="D71">
            <v>80</v>
          </cell>
          <cell r="E71" t="str">
            <v>PN-1.6</v>
          </cell>
          <cell r="F71" t="str">
            <v>each</v>
          </cell>
          <cell r="G71">
            <v>10204</v>
          </cell>
          <cell r="H71">
            <v>13265</v>
          </cell>
          <cell r="I71">
            <v>13265</v>
          </cell>
          <cell r="J71">
            <v>13265</v>
          </cell>
        </row>
        <row r="72">
          <cell r="B72" t="str">
            <v>Kinetic Air valve100PN-1.6</v>
          </cell>
          <cell r="C72" t="str">
            <v>Kinetic Air valve</v>
          </cell>
          <cell r="D72">
            <v>100</v>
          </cell>
          <cell r="E72" t="str">
            <v>PN-1.6</v>
          </cell>
          <cell r="F72" t="str">
            <v>each</v>
          </cell>
          <cell r="G72">
            <v>14068</v>
          </cell>
          <cell r="H72">
            <v>18288</v>
          </cell>
          <cell r="I72">
            <v>18288</v>
          </cell>
          <cell r="J72">
            <v>18288</v>
          </cell>
        </row>
        <row r="73">
          <cell r="B73" t="str">
            <v>Kinetic Air valve150PN-1.6</v>
          </cell>
          <cell r="C73" t="str">
            <v>Kinetic Air valve</v>
          </cell>
          <cell r="D73">
            <v>150</v>
          </cell>
          <cell r="E73" t="str">
            <v>PN-1.6</v>
          </cell>
          <cell r="F73" t="str">
            <v>each</v>
          </cell>
          <cell r="G73">
            <v>27713</v>
          </cell>
          <cell r="H73">
            <v>36027</v>
          </cell>
          <cell r="I73">
            <v>36027</v>
          </cell>
          <cell r="J73">
            <v>36027</v>
          </cell>
        </row>
        <row r="74">
          <cell r="B74" t="str">
            <v>Kinetic Air valve200PN-1.6</v>
          </cell>
          <cell r="C74" t="str">
            <v>Kinetic Air valve</v>
          </cell>
          <cell r="D74">
            <v>200</v>
          </cell>
          <cell r="E74" t="str">
            <v>PN-1.6</v>
          </cell>
          <cell r="F74" t="str">
            <v>each</v>
          </cell>
          <cell r="G74">
            <v>41315</v>
          </cell>
          <cell r="H74">
            <v>53710</v>
          </cell>
          <cell r="I74">
            <v>53710</v>
          </cell>
          <cell r="J74">
            <v>53710</v>
          </cell>
        </row>
        <row r="75">
          <cell r="B75" t="str">
            <v>Dismantling joint63</v>
          </cell>
          <cell r="C75" t="str">
            <v>Dismantling joint</v>
          </cell>
          <cell r="D75">
            <v>63</v>
          </cell>
          <cell r="E75">
            <v>0</v>
          </cell>
          <cell r="F75" t="str">
            <v>each</v>
          </cell>
          <cell r="G75">
            <v>1082</v>
          </cell>
          <cell r="H75">
            <v>1082</v>
          </cell>
          <cell r="I75">
            <v>1082</v>
          </cell>
          <cell r="J75">
            <v>2723</v>
          </cell>
        </row>
        <row r="76">
          <cell r="B76" t="str">
            <v>Dismantling joint75</v>
          </cell>
          <cell r="C76" t="str">
            <v>Dismantling joint</v>
          </cell>
          <cell r="D76">
            <v>75</v>
          </cell>
          <cell r="E76">
            <v>0</v>
          </cell>
          <cell r="F76" t="str">
            <v>each</v>
          </cell>
          <cell r="G76">
            <v>1082</v>
          </cell>
          <cell r="H76">
            <v>1082</v>
          </cell>
          <cell r="I76">
            <v>1082</v>
          </cell>
          <cell r="J76">
            <v>2723</v>
          </cell>
        </row>
        <row r="77">
          <cell r="B77" t="str">
            <v>Dismantling joint90</v>
          </cell>
          <cell r="C77" t="str">
            <v>Dismantling joint</v>
          </cell>
          <cell r="D77">
            <v>90</v>
          </cell>
          <cell r="E77">
            <v>0</v>
          </cell>
          <cell r="F77" t="str">
            <v>each</v>
          </cell>
          <cell r="G77">
            <v>1082</v>
          </cell>
          <cell r="H77">
            <v>1082</v>
          </cell>
          <cell r="I77">
            <v>1082</v>
          </cell>
          <cell r="J77">
            <v>2981</v>
          </cell>
        </row>
        <row r="78">
          <cell r="B78" t="str">
            <v>Dismantling joint110</v>
          </cell>
          <cell r="C78" t="str">
            <v>Dismantling joint</v>
          </cell>
          <cell r="D78">
            <v>110</v>
          </cell>
          <cell r="E78">
            <v>0</v>
          </cell>
          <cell r="F78" t="str">
            <v>each</v>
          </cell>
          <cell r="G78">
            <v>1332</v>
          </cell>
          <cell r="H78">
            <v>1332</v>
          </cell>
          <cell r="I78">
            <v>1332</v>
          </cell>
          <cell r="J78">
            <v>3913</v>
          </cell>
        </row>
        <row r="79">
          <cell r="B79" t="str">
            <v>Dismantling joint125</v>
          </cell>
          <cell r="C79" t="str">
            <v>Dismantling joint</v>
          </cell>
          <cell r="D79">
            <v>125</v>
          </cell>
          <cell r="E79">
            <v>0</v>
          </cell>
          <cell r="F79" t="str">
            <v>each</v>
          </cell>
          <cell r="G79">
            <v>1720</v>
          </cell>
          <cell r="H79">
            <v>1720</v>
          </cell>
          <cell r="I79">
            <v>1720</v>
          </cell>
          <cell r="J79">
            <v>5030</v>
          </cell>
        </row>
        <row r="80">
          <cell r="B80" t="str">
            <v>Dismantling joint140</v>
          </cell>
          <cell r="C80" t="str">
            <v>Dismantling joint</v>
          </cell>
          <cell r="D80">
            <v>140</v>
          </cell>
          <cell r="E80">
            <v>0</v>
          </cell>
          <cell r="F80" t="str">
            <v>each</v>
          </cell>
          <cell r="G80">
            <v>2130</v>
          </cell>
          <cell r="H80">
            <v>2130</v>
          </cell>
          <cell r="I80">
            <v>2130</v>
          </cell>
          <cell r="J80">
            <v>5518</v>
          </cell>
        </row>
        <row r="81">
          <cell r="B81" t="str">
            <v>Dismantling joint160</v>
          </cell>
          <cell r="C81" t="str">
            <v>Dismantling joint</v>
          </cell>
          <cell r="D81">
            <v>160</v>
          </cell>
          <cell r="E81">
            <v>0</v>
          </cell>
          <cell r="F81" t="str">
            <v>each</v>
          </cell>
          <cell r="G81">
            <v>2130</v>
          </cell>
          <cell r="H81">
            <v>2130</v>
          </cell>
          <cell r="I81">
            <v>2130</v>
          </cell>
          <cell r="J81">
            <v>5518</v>
          </cell>
        </row>
        <row r="82">
          <cell r="B82" t="str">
            <v>Dismantling joint180</v>
          </cell>
          <cell r="C82" t="str">
            <v>Dismantling joint</v>
          </cell>
          <cell r="D82">
            <v>180</v>
          </cell>
          <cell r="E82">
            <v>0</v>
          </cell>
          <cell r="F82" t="str">
            <v>each</v>
          </cell>
          <cell r="G82">
            <v>2130</v>
          </cell>
          <cell r="H82">
            <v>2130</v>
          </cell>
          <cell r="I82">
            <v>2130</v>
          </cell>
          <cell r="J82">
            <v>5518</v>
          </cell>
        </row>
        <row r="83">
          <cell r="B83" t="str">
            <v>Dismantling joint200</v>
          </cell>
          <cell r="C83" t="str">
            <v>Dismantling joint</v>
          </cell>
          <cell r="D83">
            <v>200</v>
          </cell>
          <cell r="E83">
            <v>0</v>
          </cell>
          <cell r="F83" t="str">
            <v>each</v>
          </cell>
          <cell r="G83">
            <v>3532</v>
          </cell>
          <cell r="H83">
            <v>3532</v>
          </cell>
          <cell r="I83">
            <v>3532</v>
          </cell>
          <cell r="J83">
            <v>7825</v>
          </cell>
        </row>
        <row r="84">
          <cell r="B84" t="str">
            <v>Dismantling joint225</v>
          </cell>
          <cell r="C84" t="str">
            <v>Dismantling joint</v>
          </cell>
          <cell r="D84">
            <v>225</v>
          </cell>
          <cell r="E84">
            <v>0</v>
          </cell>
          <cell r="F84" t="str">
            <v>each</v>
          </cell>
          <cell r="G84">
            <v>3532</v>
          </cell>
          <cell r="H84">
            <v>3532</v>
          </cell>
          <cell r="I84">
            <v>3532</v>
          </cell>
          <cell r="J84">
            <v>7825</v>
          </cell>
        </row>
        <row r="85">
          <cell r="B85" t="str">
            <v>Dismantling joint250</v>
          </cell>
          <cell r="C85" t="str">
            <v>Dismantling joint</v>
          </cell>
          <cell r="D85">
            <v>250</v>
          </cell>
          <cell r="E85">
            <v>0</v>
          </cell>
          <cell r="F85" t="str">
            <v>each</v>
          </cell>
          <cell r="G85">
            <v>4995</v>
          </cell>
          <cell r="H85">
            <v>4995</v>
          </cell>
          <cell r="I85">
            <v>4995</v>
          </cell>
          <cell r="J85">
            <v>9316</v>
          </cell>
        </row>
        <row r="86">
          <cell r="B86" t="str">
            <v>Dismantling joint280</v>
          </cell>
          <cell r="C86" t="str">
            <v>Dismantling joint</v>
          </cell>
          <cell r="D86">
            <v>280</v>
          </cell>
          <cell r="E86">
            <v>0</v>
          </cell>
          <cell r="F86" t="str">
            <v>each</v>
          </cell>
          <cell r="G86">
            <v>4995</v>
          </cell>
          <cell r="H86">
            <v>4995</v>
          </cell>
          <cell r="I86">
            <v>4995</v>
          </cell>
          <cell r="J86">
            <v>9316</v>
          </cell>
        </row>
        <row r="87">
          <cell r="B87" t="str">
            <v>Dismantling joint315</v>
          </cell>
          <cell r="C87" t="str">
            <v>Dismantling joint</v>
          </cell>
          <cell r="D87">
            <v>315</v>
          </cell>
          <cell r="E87">
            <v>0</v>
          </cell>
          <cell r="F87" t="str">
            <v>each</v>
          </cell>
          <cell r="G87">
            <v>6348</v>
          </cell>
          <cell r="H87">
            <v>6348</v>
          </cell>
          <cell r="I87">
            <v>6348</v>
          </cell>
          <cell r="J87">
            <v>14906</v>
          </cell>
        </row>
        <row r="88">
          <cell r="B88" t="str">
            <v>Dismantling joint350</v>
          </cell>
          <cell r="C88" t="str">
            <v>Dismantling joint</v>
          </cell>
          <cell r="D88">
            <v>350</v>
          </cell>
          <cell r="E88">
            <v>0</v>
          </cell>
          <cell r="F88" t="str">
            <v>each</v>
          </cell>
          <cell r="G88">
            <v>7703</v>
          </cell>
          <cell r="H88">
            <v>7703</v>
          </cell>
          <cell r="I88">
            <v>7703</v>
          </cell>
          <cell r="J88">
            <v>35354</v>
          </cell>
        </row>
        <row r="89">
          <cell r="B89" t="str">
            <v>Dismantling joint400</v>
          </cell>
          <cell r="C89" t="str">
            <v>Dismantling joint</v>
          </cell>
          <cell r="D89">
            <v>400</v>
          </cell>
          <cell r="E89">
            <v>0</v>
          </cell>
          <cell r="F89" t="str">
            <v>each</v>
          </cell>
          <cell r="G89">
            <v>9705</v>
          </cell>
          <cell r="H89">
            <v>9705</v>
          </cell>
          <cell r="I89">
            <v>9705</v>
          </cell>
          <cell r="J89">
            <v>40513</v>
          </cell>
        </row>
        <row r="90">
          <cell r="B90" t="str">
            <v>Dismantling joint450</v>
          </cell>
          <cell r="C90" t="str">
            <v>Dismantling joint</v>
          </cell>
          <cell r="D90">
            <v>450</v>
          </cell>
          <cell r="E90">
            <v>0</v>
          </cell>
          <cell r="F90" t="str">
            <v>each</v>
          </cell>
          <cell r="G90">
            <v>11532</v>
          </cell>
          <cell r="H90">
            <v>11532</v>
          </cell>
          <cell r="I90">
            <v>11532</v>
          </cell>
          <cell r="J90">
            <v>43953</v>
          </cell>
        </row>
        <row r="91">
          <cell r="B91" t="str">
            <v>Dismantling joint500</v>
          </cell>
          <cell r="C91" t="str">
            <v>Dismantling joint</v>
          </cell>
          <cell r="D91">
            <v>500</v>
          </cell>
          <cell r="E91">
            <v>0</v>
          </cell>
          <cell r="F91" t="str">
            <v>each</v>
          </cell>
          <cell r="G91">
            <v>13535</v>
          </cell>
          <cell r="H91">
            <v>13535</v>
          </cell>
          <cell r="I91">
            <v>13535</v>
          </cell>
          <cell r="J91">
            <v>52606</v>
          </cell>
        </row>
        <row r="92">
          <cell r="B92" t="str">
            <v>Dismantling joint600</v>
          </cell>
          <cell r="C92" t="str">
            <v>Dismantling joint</v>
          </cell>
          <cell r="D92">
            <v>600</v>
          </cell>
          <cell r="E92">
            <v>0</v>
          </cell>
          <cell r="F92" t="str">
            <v>each</v>
          </cell>
          <cell r="G92">
            <v>20508</v>
          </cell>
          <cell r="H92">
            <v>20508</v>
          </cell>
          <cell r="I92">
            <v>20508</v>
          </cell>
          <cell r="J92">
            <v>61214</v>
          </cell>
        </row>
        <row r="93">
          <cell r="B93" t="str">
            <v>Dismantling joint700</v>
          </cell>
          <cell r="C93" t="str">
            <v>Dismantling joint</v>
          </cell>
          <cell r="D93">
            <v>700</v>
          </cell>
          <cell r="E93">
            <v>0</v>
          </cell>
          <cell r="F93" t="str">
            <v>each</v>
          </cell>
          <cell r="G93">
            <v>26643</v>
          </cell>
          <cell r="H93">
            <v>26643</v>
          </cell>
          <cell r="I93">
            <v>26643</v>
          </cell>
          <cell r="J93">
            <v>68101</v>
          </cell>
        </row>
        <row r="94">
          <cell r="B94" t="str">
            <v>Dismantling joint800</v>
          </cell>
          <cell r="C94" t="str">
            <v>Dismantling joint</v>
          </cell>
          <cell r="D94">
            <v>800</v>
          </cell>
          <cell r="E94">
            <v>0</v>
          </cell>
          <cell r="F94" t="str">
            <v>each</v>
          </cell>
          <cell r="G94">
            <v>32414</v>
          </cell>
          <cell r="H94">
            <v>32414</v>
          </cell>
          <cell r="I94">
            <v>32414</v>
          </cell>
          <cell r="J94">
            <v>83596</v>
          </cell>
        </row>
        <row r="95">
          <cell r="E95" t="str">
            <v>WEIGTHS</v>
          </cell>
        </row>
        <row r="96">
          <cell r="B96" t="str">
            <v>CI pipes and Specials</v>
          </cell>
          <cell r="C96">
            <v>0</v>
          </cell>
          <cell r="D96" t="str">
            <v>CI pipes and Specials</v>
          </cell>
          <cell r="E96">
            <v>0</v>
          </cell>
          <cell r="F96" t="str">
            <v>kg</v>
          </cell>
          <cell r="G96">
            <v>33.25</v>
          </cell>
          <cell r="H96">
            <v>52.9</v>
          </cell>
          <cell r="I96">
            <v>52.9</v>
          </cell>
          <cell r="J96">
            <v>40.700000000000003</v>
          </cell>
        </row>
        <row r="97">
          <cell r="B97" t="str">
            <v>Pigiron</v>
          </cell>
          <cell r="C97">
            <v>0</v>
          </cell>
          <cell r="D97" t="str">
            <v>Pigiron</v>
          </cell>
          <cell r="E97">
            <v>0</v>
          </cell>
          <cell r="F97" t="str">
            <v>MT</v>
          </cell>
          <cell r="G97">
            <v>20000</v>
          </cell>
          <cell r="H97">
            <v>27000</v>
          </cell>
          <cell r="I97">
            <v>27000</v>
          </cell>
          <cell r="J97">
            <v>19000</v>
          </cell>
        </row>
        <row r="98">
          <cell r="B98" t="str">
            <v>Coke</v>
          </cell>
          <cell r="C98">
            <v>0</v>
          </cell>
          <cell r="D98" t="str">
            <v>Coke</v>
          </cell>
          <cell r="E98">
            <v>0</v>
          </cell>
          <cell r="F98" t="str">
            <v>MT</v>
          </cell>
          <cell r="G98">
            <v>20000</v>
          </cell>
          <cell r="H98">
            <v>24900</v>
          </cell>
          <cell r="I98">
            <v>24900</v>
          </cell>
          <cell r="J98">
            <v>23500</v>
          </cell>
        </row>
        <row r="99">
          <cell r="B99" t="str">
            <v>CI D/F pipes - 2m long8047</v>
          </cell>
          <cell r="C99" t="str">
            <v>CI D/F pipes - 2m long</v>
          </cell>
          <cell r="D99">
            <v>80</v>
          </cell>
          <cell r="E99">
            <v>47</v>
          </cell>
          <cell r="F99" t="str">
            <v>each</v>
          </cell>
          <cell r="G99">
            <v>1562.75</v>
          </cell>
          <cell r="H99">
            <v>2486.2999999999997</v>
          </cell>
          <cell r="I99">
            <v>2486.2999999999997</v>
          </cell>
          <cell r="J99">
            <v>1912.9</v>
          </cell>
        </row>
        <row r="100">
          <cell r="B100" t="str">
            <v>CI D/F pipes - 2m long10059.2</v>
          </cell>
          <cell r="C100" t="str">
            <v>CI D/F pipes - 2m long</v>
          </cell>
          <cell r="D100">
            <v>100</v>
          </cell>
          <cell r="E100">
            <v>59.2</v>
          </cell>
          <cell r="F100" t="str">
            <v>each</v>
          </cell>
          <cell r="G100">
            <v>1968.4</v>
          </cell>
          <cell r="H100">
            <v>3131.6800000000003</v>
          </cell>
          <cell r="I100">
            <v>3131.6800000000003</v>
          </cell>
          <cell r="J100">
            <v>2409.4400000000005</v>
          </cell>
        </row>
        <row r="101">
          <cell r="B101" t="str">
            <v>CI D/F pipes - 2m long12576.8</v>
          </cell>
          <cell r="C101" t="str">
            <v>CI D/F pipes - 2m long</v>
          </cell>
          <cell r="D101">
            <v>125</v>
          </cell>
          <cell r="E101">
            <v>76.8</v>
          </cell>
          <cell r="F101" t="str">
            <v>each</v>
          </cell>
          <cell r="G101">
            <v>2553.6</v>
          </cell>
          <cell r="H101">
            <v>4062.72</v>
          </cell>
          <cell r="I101">
            <v>4062.72</v>
          </cell>
          <cell r="J101">
            <v>3125.76</v>
          </cell>
        </row>
        <row r="102">
          <cell r="B102" t="str">
            <v>CI D/F pipes - 2m long15096.6</v>
          </cell>
          <cell r="C102" t="str">
            <v>CI D/F pipes - 2m long</v>
          </cell>
          <cell r="D102">
            <v>150</v>
          </cell>
          <cell r="E102">
            <v>96.6</v>
          </cell>
          <cell r="F102" t="str">
            <v>each</v>
          </cell>
          <cell r="G102">
            <v>3211.95</v>
          </cell>
          <cell r="H102">
            <v>5110.1399999999994</v>
          </cell>
          <cell r="I102">
            <v>5110.1399999999994</v>
          </cell>
          <cell r="J102">
            <v>3931.62</v>
          </cell>
        </row>
        <row r="103">
          <cell r="B103" t="str">
            <v>CI D/F pipes - 2m long200138.8</v>
          </cell>
          <cell r="C103" t="str">
            <v>CI D/F pipes - 2m long</v>
          </cell>
          <cell r="D103">
            <v>200</v>
          </cell>
          <cell r="E103">
            <v>138.80000000000001</v>
          </cell>
          <cell r="F103" t="str">
            <v>each</v>
          </cell>
          <cell r="G103">
            <v>4615.1000000000004</v>
          </cell>
          <cell r="H103">
            <v>7342.52</v>
          </cell>
          <cell r="I103">
            <v>7342.52</v>
          </cell>
          <cell r="J103">
            <v>5649.1600000000008</v>
          </cell>
        </row>
        <row r="104">
          <cell r="B104" t="str">
            <v>CI D/F pipes - 2m long250187.6</v>
          </cell>
          <cell r="C104" t="str">
            <v>CI D/F pipes - 2m long</v>
          </cell>
          <cell r="D104">
            <v>250</v>
          </cell>
          <cell r="E104">
            <v>187.6</v>
          </cell>
          <cell r="F104" t="str">
            <v>each</v>
          </cell>
          <cell r="G104">
            <v>6237.7</v>
          </cell>
          <cell r="H104">
            <v>9924.0399999999991</v>
          </cell>
          <cell r="I104">
            <v>9924.0399999999991</v>
          </cell>
          <cell r="J104">
            <v>7635.3200000000006</v>
          </cell>
        </row>
        <row r="105">
          <cell r="B105" t="str">
            <v>CI D/F pipes - 2m long300241.2</v>
          </cell>
          <cell r="C105" t="str">
            <v>CI D/F pipes - 2m long</v>
          </cell>
          <cell r="D105">
            <v>300</v>
          </cell>
          <cell r="E105">
            <v>241.2</v>
          </cell>
          <cell r="F105" t="str">
            <v>each</v>
          </cell>
          <cell r="G105">
            <v>8019.9</v>
          </cell>
          <cell r="H105">
            <v>12759.48</v>
          </cell>
          <cell r="I105">
            <v>12759.48</v>
          </cell>
          <cell r="J105">
            <v>9816.84</v>
          </cell>
        </row>
        <row r="106">
          <cell r="B106" t="str">
            <v>CI D/F pipes - 2m long350305</v>
          </cell>
          <cell r="C106" t="str">
            <v>CI D/F pipes - 2m long</v>
          </cell>
          <cell r="D106">
            <v>350</v>
          </cell>
          <cell r="E106">
            <v>305</v>
          </cell>
          <cell r="F106" t="str">
            <v>each</v>
          </cell>
          <cell r="G106">
            <v>10141.25</v>
          </cell>
          <cell r="H106">
            <v>16134.5</v>
          </cell>
          <cell r="I106">
            <v>16134.5</v>
          </cell>
          <cell r="J106">
            <v>12413.5</v>
          </cell>
        </row>
        <row r="107">
          <cell r="B107" t="str">
            <v>CI D/F pipes - 2m long400372</v>
          </cell>
          <cell r="C107" t="str">
            <v>CI D/F pipes - 2m long</v>
          </cell>
          <cell r="D107">
            <v>400</v>
          </cell>
          <cell r="E107">
            <v>372</v>
          </cell>
          <cell r="F107" t="str">
            <v>each</v>
          </cell>
          <cell r="G107">
            <v>12369</v>
          </cell>
          <cell r="H107">
            <v>19678.8</v>
          </cell>
          <cell r="I107">
            <v>19678.8</v>
          </cell>
          <cell r="J107">
            <v>15140.400000000001</v>
          </cell>
        </row>
        <row r="108">
          <cell r="B108" t="str">
            <v>CI D/F pipes - 2m long450447</v>
          </cell>
          <cell r="C108" t="str">
            <v>CI D/F pipes - 2m long</v>
          </cell>
          <cell r="D108">
            <v>450</v>
          </cell>
          <cell r="E108">
            <v>447</v>
          </cell>
          <cell r="F108" t="str">
            <v>each</v>
          </cell>
          <cell r="G108">
            <v>14862.75</v>
          </cell>
          <cell r="H108">
            <v>23646.3</v>
          </cell>
          <cell r="I108">
            <v>23646.3</v>
          </cell>
          <cell r="J108">
            <v>18192.900000000001</v>
          </cell>
        </row>
        <row r="109">
          <cell r="B109" t="str">
            <v>CI D/F pipes - 2m long500522.8</v>
          </cell>
          <cell r="C109" t="str">
            <v>CI D/F pipes - 2m long</v>
          </cell>
          <cell r="D109">
            <v>500</v>
          </cell>
          <cell r="E109">
            <v>522.79999999999995</v>
          </cell>
          <cell r="F109" t="str">
            <v>each</v>
          </cell>
          <cell r="G109">
            <v>17383.099999999999</v>
          </cell>
          <cell r="H109">
            <v>27656.119999999995</v>
          </cell>
          <cell r="I109">
            <v>27656.119999999995</v>
          </cell>
          <cell r="J109">
            <v>21277.96</v>
          </cell>
        </row>
        <row r="110">
          <cell r="B110" t="str">
            <v>CI D/F pipes - 2m long600701</v>
          </cell>
          <cell r="C110" t="str">
            <v>CI D/F pipes - 2m long</v>
          </cell>
          <cell r="D110">
            <v>600</v>
          </cell>
          <cell r="E110">
            <v>701</v>
          </cell>
          <cell r="F110" t="str">
            <v>each</v>
          </cell>
          <cell r="G110">
            <v>23308.25</v>
          </cell>
          <cell r="H110">
            <v>37082.9</v>
          </cell>
          <cell r="I110">
            <v>37082.9</v>
          </cell>
          <cell r="J110">
            <v>28530.7</v>
          </cell>
        </row>
        <row r="111">
          <cell r="B111" t="str">
            <v>CI D/F pipes - 0.9m long8025.22</v>
          </cell>
          <cell r="C111" t="str">
            <v>CI D/F pipes - 0.9m long</v>
          </cell>
          <cell r="D111">
            <v>80</v>
          </cell>
          <cell r="E111">
            <v>25.22</v>
          </cell>
          <cell r="F111" t="str">
            <v>each</v>
          </cell>
          <cell r="G111">
            <v>838.56499999999994</v>
          </cell>
          <cell r="H111">
            <v>1334.1379999999999</v>
          </cell>
          <cell r="I111">
            <v>1334.1379999999999</v>
          </cell>
          <cell r="J111">
            <v>1026.454</v>
          </cell>
        </row>
        <row r="112">
          <cell r="B112" t="str">
            <v>CI D/F pipes - 0.9m long10031.26</v>
          </cell>
          <cell r="C112" t="str">
            <v>CI D/F pipes - 0.9m long</v>
          </cell>
          <cell r="D112">
            <v>100</v>
          </cell>
          <cell r="E112">
            <v>31.26</v>
          </cell>
          <cell r="F112" t="str">
            <v>each</v>
          </cell>
          <cell r="G112">
            <v>1039.395</v>
          </cell>
          <cell r="H112">
            <v>1653.654</v>
          </cell>
          <cell r="I112">
            <v>1653.654</v>
          </cell>
          <cell r="J112">
            <v>1272.2820000000002</v>
          </cell>
        </row>
        <row r="113">
          <cell r="B113" t="str">
            <v>CI D/F pipes - 0.9m long12540.39</v>
          </cell>
          <cell r="C113" t="str">
            <v>CI D/F pipes - 0.9m long</v>
          </cell>
          <cell r="D113">
            <v>125</v>
          </cell>
          <cell r="E113">
            <v>40.39</v>
          </cell>
          <cell r="F113" t="str">
            <v>each</v>
          </cell>
          <cell r="G113">
            <v>1342.9675</v>
          </cell>
          <cell r="H113">
            <v>2136.6309999999999</v>
          </cell>
          <cell r="I113">
            <v>2136.6309999999999</v>
          </cell>
          <cell r="J113">
            <v>1643.873</v>
          </cell>
        </row>
        <row r="114">
          <cell r="B114" t="str">
            <v>CI D/F pipes - 0.9m long15050.84</v>
          </cell>
          <cell r="C114" t="str">
            <v>CI D/F pipes - 0.9m long</v>
          </cell>
          <cell r="D114">
            <v>150</v>
          </cell>
          <cell r="E114">
            <v>50.84</v>
          </cell>
          <cell r="F114" t="str">
            <v>each</v>
          </cell>
          <cell r="G114">
            <v>1690.43</v>
          </cell>
          <cell r="H114">
            <v>2689.4360000000001</v>
          </cell>
          <cell r="I114">
            <v>2689.4360000000001</v>
          </cell>
          <cell r="J114">
            <v>2069.1880000000001</v>
          </cell>
        </row>
        <row r="115">
          <cell r="B115" t="str">
            <v>CI D/F pipes - 0.9m long20072.69</v>
          </cell>
          <cell r="C115" t="str">
            <v>CI D/F pipes - 0.9m long</v>
          </cell>
          <cell r="D115">
            <v>200</v>
          </cell>
          <cell r="E115">
            <v>72.69</v>
          </cell>
          <cell r="F115" t="str">
            <v>each</v>
          </cell>
          <cell r="G115">
            <v>2416.9425000000001</v>
          </cell>
          <cell r="H115">
            <v>3845.3009999999999</v>
          </cell>
          <cell r="I115">
            <v>3845.3009999999999</v>
          </cell>
          <cell r="J115">
            <v>2958.4830000000002</v>
          </cell>
        </row>
        <row r="116">
          <cell r="B116" t="str">
            <v>CI D/F pipes - 0.9m long25097.62</v>
          </cell>
          <cell r="C116" t="str">
            <v>CI D/F pipes - 0.9m long</v>
          </cell>
          <cell r="D116">
            <v>250</v>
          </cell>
          <cell r="E116">
            <v>97.62</v>
          </cell>
          <cell r="F116" t="str">
            <v>each</v>
          </cell>
          <cell r="G116">
            <v>3245.8650000000002</v>
          </cell>
          <cell r="H116">
            <v>5164.098</v>
          </cell>
          <cell r="I116">
            <v>5164.098</v>
          </cell>
          <cell r="J116">
            <v>3973.1340000000005</v>
          </cell>
        </row>
        <row r="117">
          <cell r="B117" t="str">
            <v>CI D/F pipes - 0.9m long300124.49</v>
          </cell>
          <cell r="C117" t="str">
            <v>CI D/F pipes - 0.9m long</v>
          </cell>
          <cell r="D117">
            <v>300</v>
          </cell>
          <cell r="E117">
            <v>124.49</v>
          </cell>
          <cell r="F117" t="str">
            <v>each</v>
          </cell>
          <cell r="G117">
            <v>4139.2924999999996</v>
          </cell>
          <cell r="H117">
            <v>6585.5209999999997</v>
          </cell>
          <cell r="I117">
            <v>6585.5209999999997</v>
          </cell>
          <cell r="J117">
            <v>5066.7430000000004</v>
          </cell>
        </row>
        <row r="118">
          <cell r="B118" t="str">
            <v>CI D/F pipes - 0.9m long350158.15</v>
          </cell>
          <cell r="C118" t="str">
            <v>CI D/F pipes - 0.9m long</v>
          </cell>
          <cell r="D118">
            <v>350</v>
          </cell>
          <cell r="E118">
            <v>158.15</v>
          </cell>
          <cell r="F118" t="str">
            <v>each</v>
          </cell>
          <cell r="G118">
            <v>5258.4875000000002</v>
          </cell>
          <cell r="H118">
            <v>8366.1350000000002</v>
          </cell>
          <cell r="I118">
            <v>8366.1350000000002</v>
          </cell>
          <cell r="J118">
            <v>6436.7050000000008</v>
          </cell>
        </row>
        <row r="119">
          <cell r="B119" t="str">
            <v>CI D/F pipes - 0.9m long400193.14</v>
          </cell>
          <cell r="C119" t="str">
            <v>CI D/F pipes - 0.9m long</v>
          </cell>
          <cell r="D119">
            <v>400</v>
          </cell>
          <cell r="E119">
            <v>193.14</v>
          </cell>
          <cell r="F119" t="str">
            <v>each</v>
          </cell>
          <cell r="G119">
            <v>6421.9049999999997</v>
          </cell>
          <cell r="H119">
            <v>10217.106</v>
          </cell>
          <cell r="I119">
            <v>10217.106</v>
          </cell>
          <cell r="J119">
            <v>7860.7979999999998</v>
          </cell>
        </row>
        <row r="120">
          <cell r="B120" t="str">
            <v>CI D/F pipes - 0.9m long450230.3</v>
          </cell>
          <cell r="C120" t="str">
            <v>CI D/F pipes - 0.9m long</v>
          </cell>
          <cell r="D120">
            <v>450</v>
          </cell>
          <cell r="E120">
            <v>230.3</v>
          </cell>
          <cell r="F120" t="str">
            <v>each</v>
          </cell>
          <cell r="G120">
            <v>7657.4750000000004</v>
          </cell>
          <cell r="H120">
            <v>12182.87</v>
          </cell>
          <cell r="I120">
            <v>12182.87</v>
          </cell>
          <cell r="J120">
            <v>9373.2100000000009</v>
          </cell>
        </row>
        <row r="121">
          <cell r="B121" t="str">
            <v>CI D/F pipes - 0.9m long500270.57</v>
          </cell>
          <cell r="C121" t="str">
            <v>CI D/F pipes - 0.9m long</v>
          </cell>
          <cell r="D121">
            <v>500</v>
          </cell>
          <cell r="E121">
            <v>270.57</v>
          </cell>
          <cell r="F121" t="str">
            <v>each</v>
          </cell>
          <cell r="G121">
            <v>8996.4524999999994</v>
          </cell>
          <cell r="H121">
            <v>14313.152999999998</v>
          </cell>
          <cell r="I121">
            <v>14313.152999999998</v>
          </cell>
          <cell r="J121">
            <v>11012.199000000001</v>
          </cell>
        </row>
        <row r="122">
          <cell r="B122" t="str">
            <v>CI D/F pipes - 0.9m long600363.85</v>
          </cell>
          <cell r="C122" t="str">
            <v>CI D/F pipes - 0.9m long</v>
          </cell>
          <cell r="D122">
            <v>600</v>
          </cell>
          <cell r="E122">
            <v>363.85</v>
          </cell>
          <cell r="F122" t="str">
            <v>each</v>
          </cell>
          <cell r="G122">
            <v>12098.012500000001</v>
          </cell>
          <cell r="H122">
            <v>19247.665000000001</v>
          </cell>
          <cell r="I122">
            <v>19247.665000000001</v>
          </cell>
          <cell r="J122">
            <v>14808.695000000002</v>
          </cell>
        </row>
        <row r="123">
          <cell r="B123" t="str">
            <v>CI D/F pipes - 0.6m long8019.28</v>
          </cell>
          <cell r="C123" t="str">
            <v>CI D/F pipes - 0.6m long</v>
          </cell>
          <cell r="D123">
            <v>80</v>
          </cell>
          <cell r="E123">
            <v>19.28</v>
          </cell>
          <cell r="F123" t="str">
            <v>each</v>
          </cell>
          <cell r="G123">
            <v>641.06000000000006</v>
          </cell>
          <cell r="H123">
            <v>1019.912</v>
          </cell>
          <cell r="I123">
            <v>1019.912</v>
          </cell>
          <cell r="J123">
            <v>784.69600000000014</v>
          </cell>
        </row>
        <row r="124">
          <cell r="B124" t="str">
            <v>CI D/F pipes - 0.6m long10023.64</v>
          </cell>
          <cell r="C124" t="str">
            <v>CI D/F pipes - 0.6m long</v>
          </cell>
          <cell r="D124">
            <v>100</v>
          </cell>
          <cell r="E124">
            <v>23.64</v>
          </cell>
          <cell r="F124" t="str">
            <v>each</v>
          </cell>
          <cell r="G124">
            <v>786.03</v>
          </cell>
          <cell r="H124">
            <v>1250.556</v>
          </cell>
          <cell r="I124">
            <v>1250.556</v>
          </cell>
          <cell r="J124">
            <v>962.14800000000014</v>
          </cell>
        </row>
        <row r="125">
          <cell r="B125" t="str">
            <v>CI D/F pipes - 0.6m long12530.46</v>
          </cell>
          <cell r="C125" t="str">
            <v>CI D/F pipes - 0.6m long</v>
          </cell>
          <cell r="D125">
            <v>125</v>
          </cell>
          <cell r="E125">
            <v>30.46</v>
          </cell>
          <cell r="F125" t="str">
            <v>each</v>
          </cell>
          <cell r="G125">
            <v>1012.7950000000001</v>
          </cell>
          <cell r="H125">
            <v>1611.3340000000001</v>
          </cell>
          <cell r="I125">
            <v>1611.3340000000001</v>
          </cell>
          <cell r="J125">
            <v>1239.7220000000002</v>
          </cell>
        </row>
        <row r="126">
          <cell r="B126" t="str">
            <v>CI D/F pipes - 0.6m long15038.33</v>
          </cell>
          <cell r="C126" t="str">
            <v>CI D/F pipes - 0.6m long</v>
          </cell>
          <cell r="D126">
            <v>150</v>
          </cell>
          <cell r="E126">
            <v>38.33</v>
          </cell>
          <cell r="F126" t="str">
            <v>each</v>
          </cell>
          <cell r="G126">
            <v>1274.4724999999999</v>
          </cell>
          <cell r="H126">
            <v>2027.6569999999999</v>
          </cell>
          <cell r="I126">
            <v>2027.6569999999999</v>
          </cell>
          <cell r="J126">
            <v>1560.0309999999999</v>
          </cell>
        </row>
        <row r="127">
          <cell r="B127" t="str">
            <v>CI D/F pipes - 0.6m long20054.66</v>
          </cell>
          <cell r="C127" t="str">
            <v>CI D/F pipes - 0.6m long</v>
          </cell>
          <cell r="D127">
            <v>200</v>
          </cell>
          <cell r="E127">
            <v>54.66</v>
          </cell>
          <cell r="F127" t="str">
            <v>each</v>
          </cell>
          <cell r="G127">
            <v>1817.4449999999999</v>
          </cell>
          <cell r="H127">
            <v>2891.5139999999997</v>
          </cell>
          <cell r="I127">
            <v>2891.5139999999997</v>
          </cell>
          <cell r="J127">
            <v>2224.6619999999998</v>
          </cell>
        </row>
        <row r="128">
          <cell r="B128" t="str">
            <v>CI D/F pipes - 0.6m long25073.08</v>
          </cell>
          <cell r="C128" t="str">
            <v>CI D/F pipes - 0.6m long</v>
          </cell>
          <cell r="D128">
            <v>250</v>
          </cell>
          <cell r="E128">
            <v>73.08</v>
          </cell>
          <cell r="F128" t="str">
            <v>each</v>
          </cell>
          <cell r="G128">
            <v>2429.91</v>
          </cell>
          <cell r="H128">
            <v>3865.9319999999998</v>
          </cell>
          <cell r="I128">
            <v>3865.9319999999998</v>
          </cell>
          <cell r="J128">
            <v>2974.3560000000002</v>
          </cell>
        </row>
        <row r="129">
          <cell r="B129" t="str">
            <v>CI D/F pipes - 0.6m long30093.26</v>
          </cell>
          <cell r="C129" t="str">
            <v>CI D/F pipes - 0.6m long</v>
          </cell>
          <cell r="D129">
            <v>300</v>
          </cell>
          <cell r="E129">
            <v>93.26</v>
          </cell>
          <cell r="F129" t="str">
            <v>each</v>
          </cell>
          <cell r="G129">
            <v>3100.895</v>
          </cell>
          <cell r="H129">
            <v>4933.4539999999997</v>
          </cell>
          <cell r="I129">
            <v>4933.4539999999997</v>
          </cell>
          <cell r="J129">
            <v>3795.6820000000007</v>
          </cell>
        </row>
        <row r="130">
          <cell r="B130" t="str">
            <v>CI D/F pipes - 0.6m long350118.1</v>
          </cell>
          <cell r="C130" t="str">
            <v>CI D/F pipes - 0.6m long</v>
          </cell>
          <cell r="D130">
            <v>350</v>
          </cell>
          <cell r="E130">
            <v>118.1</v>
          </cell>
          <cell r="F130" t="str">
            <v>each</v>
          </cell>
          <cell r="G130">
            <v>3926.8249999999998</v>
          </cell>
          <cell r="H130">
            <v>6247.49</v>
          </cell>
          <cell r="I130">
            <v>6247.49</v>
          </cell>
          <cell r="J130">
            <v>4806.67</v>
          </cell>
        </row>
        <row r="131">
          <cell r="B131" t="str">
            <v>CI D/F pipes - 0.6m long400144.36</v>
          </cell>
          <cell r="C131" t="str">
            <v>CI D/F pipes - 0.6m long</v>
          </cell>
          <cell r="D131">
            <v>400</v>
          </cell>
          <cell r="E131">
            <v>144.36000000000001</v>
          </cell>
          <cell r="F131" t="str">
            <v>each</v>
          </cell>
          <cell r="G131">
            <v>4799.97</v>
          </cell>
          <cell r="H131">
            <v>7636.6440000000002</v>
          </cell>
          <cell r="I131">
            <v>7636.6440000000002</v>
          </cell>
          <cell r="J131">
            <v>5875.4520000000011</v>
          </cell>
        </row>
        <row r="132">
          <cell r="B132" t="str">
            <v>CI D/F pipes - 0.6m long450171.2</v>
          </cell>
          <cell r="C132" t="str">
            <v>CI D/F pipes - 0.6m long</v>
          </cell>
          <cell r="D132">
            <v>450</v>
          </cell>
          <cell r="E132">
            <v>171.2</v>
          </cell>
          <cell r="F132" t="str">
            <v>each</v>
          </cell>
          <cell r="G132">
            <v>5692.4</v>
          </cell>
          <cell r="H132">
            <v>9056.48</v>
          </cell>
          <cell r="I132">
            <v>9056.48</v>
          </cell>
          <cell r="J132">
            <v>6967.84</v>
          </cell>
        </row>
        <row r="133">
          <cell r="B133" t="str">
            <v>CI D/F pipes - 0.6m long500201.78</v>
          </cell>
          <cell r="C133" t="str">
            <v>CI D/F pipes - 0.6m long</v>
          </cell>
          <cell r="D133">
            <v>500</v>
          </cell>
          <cell r="E133">
            <v>201.78</v>
          </cell>
          <cell r="F133" t="str">
            <v>each</v>
          </cell>
          <cell r="G133">
            <v>6709.1850000000004</v>
          </cell>
          <cell r="H133">
            <v>10674.162</v>
          </cell>
          <cell r="I133">
            <v>10674.162</v>
          </cell>
          <cell r="J133">
            <v>8212.4459999999999</v>
          </cell>
        </row>
        <row r="134">
          <cell r="B134" t="str">
            <v>CI D/F pipes - 0.6m long600271.9</v>
          </cell>
          <cell r="C134" t="str">
            <v>CI D/F pipes - 0.6m long</v>
          </cell>
          <cell r="D134">
            <v>600</v>
          </cell>
          <cell r="E134">
            <v>271.89999999999998</v>
          </cell>
          <cell r="F134" t="str">
            <v>each</v>
          </cell>
          <cell r="G134">
            <v>9040.6749999999993</v>
          </cell>
          <cell r="H134">
            <v>14383.509999999998</v>
          </cell>
          <cell r="I134">
            <v>14383.509999999998</v>
          </cell>
          <cell r="J134">
            <v>11066.33</v>
          </cell>
        </row>
        <row r="135">
          <cell r="B135" t="str">
            <v>Bell mouth807</v>
          </cell>
          <cell r="C135" t="str">
            <v>Bell mouth</v>
          </cell>
          <cell r="D135">
            <v>80</v>
          </cell>
          <cell r="E135">
            <v>7</v>
          </cell>
          <cell r="F135" t="str">
            <v>each</v>
          </cell>
          <cell r="G135">
            <v>232.75</v>
          </cell>
          <cell r="H135">
            <v>370.3</v>
          </cell>
          <cell r="I135">
            <v>370.3</v>
          </cell>
          <cell r="J135">
            <v>284.90000000000003</v>
          </cell>
        </row>
        <row r="136">
          <cell r="B136" t="str">
            <v>Bell mouth1009</v>
          </cell>
          <cell r="C136" t="str">
            <v>Bell mouth</v>
          </cell>
          <cell r="D136">
            <v>100</v>
          </cell>
          <cell r="E136">
            <v>9</v>
          </cell>
          <cell r="F136" t="str">
            <v>each</v>
          </cell>
          <cell r="G136">
            <v>299.25</v>
          </cell>
          <cell r="H136">
            <v>476.09999999999997</v>
          </cell>
          <cell r="I136">
            <v>476.09999999999997</v>
          </cell>
          <cell r="J136">
            <v>366.3</v>
          </cell>
        </row>
        <row r="137">
          <cell r="B137" t="str">
            <v>Bell mouth12512</v>
          </cell>
          <cell r="C137" t="str">
            <v>Bell mouth</v>
          </cell>
          <cell r="D137">
            <v>125</v>
          </cell>
          <cell r="E137">
            <v>12</v>
          </cell>
          <cell r="F137" t="str">
            <v>each</v>
          </cell>
          <cell r="G137">
            <v>399</v>
          </cell>
          <cell r="H137">
            <v>634.79999999999995</v>
          </cell>
          <cell r="I137">
            <v>634.79999999999995</v>
          </cell>
          <cell r="J137">
            <v>488.40000000000003</v>
          </cell>
        </row>
        <row r="138">
          <cell r="B138" t="str">
            <v>Bell mouth15015</v>
          </cell>
          <cell r="C138" t="str">
            <v>Bell mouth</v>
          </cell>
          <cell r="D138">
            <v>150</v>
          </cell>
          <cell r="E138">
            <v>15</v>
          </cell>
          <cell r="F138" t="str">
            <v>each</v>
          </cell>
          <cell r="G138">
            <v>498.75</v>
          </cell>
          <cell r="H138">
            <v>793.5</v>
          </cell>
          <cell r="I138">
            <v>793.5</v>
          </cell>
          <cell r="J138">
            <v>610.5</v>
          </cell>
        </row>
        <row r="139">
          <cell r="B139" t="str">
            <v>Bell mouth20023</v>
          </cell>
          <cell r="C139" t="str">
            <v>Bell mouth</v>
          </cell>
          <cell r="D139">
            <v>200</v>
          </cell>
          <cell r="E139">
            <v>23</v>
          </cell>
          <cell r="F139" t="str">
            <v>each</v>
          </cell>
          <cell r="G139">
            <v>764.75</v>
          </cell>
          <cell r="H139">
            <v>1216.7</v>
          </cell>
          <cell r="I139">
            <v>1216.7</v>
          </cell>
          <cell r="J139">
            <v>936.1</v>
          </cell>
        </row>
        <row r="140">
          <cell r="B140" t="str">
            <v>Bell mouth25031</v>
          </cell>
          <cell r="C140" t="str">
            <v>Bell mouth</v>
          </cell>
          <cell r="D140">
            <v>250</v>
          </cell>
          <cell r="E140">
            <v>31</v>
          </cell>
          <cell r="F140" t="str">
            <v>each</v>
          </cell>
          <cell r="G140">
            <v>1030.75</v>
          </cell>
          <cell r="H140">
            <v>1639.8999999999999</v>
          </cell>
          <cell r="I140">
            <v>1639.8999999999999</v>
          </cell>
          <cell r="J140">
            <v>1261.7</v>
          </cell>
        </row>
        <row r="141">
          <cell r="B141" t="str">
            <v>Bell mouth30045</v>
          </cell>
          <cell r="C141" t="str">
            <v>Bell mouth</v>
          </cell>
          <cell r="D141">
            <v>300</v>
          </cell>
          <cell r="E141">
            <v>45</v>
          </cell>
          <cell r="F141" t="str">
            <v>each</v>
          </cell>
          <cell r="G141">
            <v>1496.25</v>
          </cell>
          <cell r="H141">
            <v>2380.5</v>
          </cell>
          <cell r="I141">
            <v>2380.5</v>
          </cell>
          <cell r="J141">
            <v>1831.5000000000002</v>
          </cell>
        </row>
        <row r="142">
          <cell r="B142" t="str">
            <v>Bell mouth35058</v>
          </cell>
          <cell r="C142" t="str">
            <v>Bell mouth</v>
          </cell>
          <cell r="D142">
            <v>350</v>
          </cell>
          <cell r="E142">
            <v>58</v>
          </cell>
          <cell r="F142" t="str">
            <v>each</v>
          </cell>
          <cell r="G142">
            <v>1928.5</v>
          </cell>
          <cell r="H142">
            <v>3068.2</v>
          </cell>
          <cell r="I142">
            <v>3068.2</v>
          </cell>
          <cell r="J142">
            <v>2360.6000000000004</v>
          </cell>
        </row>
        <row r="143">
          <cell r="B143" t="str">
            <v>Bell mouth40080</v>
          </cell>
          <cell r="C143" t="str">
            <v>Bell mouth</v>
          </cell>
          <cell r="D143">
            <v>400</v>
          </cell>
          <cell r="E143">
            <v>80</v>
          </cell>
          <cell r="F143" t="str">
            <v>each</v>
          </cell>
          <cell r="G143">
            <v>2660</v>
          </cell>
          <cell r="H143">
            <v>4232</v>
          </cell>
          <cell r="I143">
            <v>4232</v>
          </cell>
          <cell r="J143">
            <v>3256</v>
          </cell>
        </row>
        <row r="144">
          <cell r="B144" t="str">
            <v>Bell mouth45093</v>
          </cell>
          <cell r="C144" t="str">
            <v>Bell mouth</v>
          </cell>
          <cell r="D144">
            <v>450</v>
          </cell>
          <cell r="E144">
            <v>93</v>
          </cell>
          <cell r="F144" t="str">
            <v>each</v>
          </cell>
          <cell r="G144">
            <v>3092.25</v>
          </cell>
          <cell r="H144">
            <v>4919.7</v>
          </cell>
          <cell r="I144">
            <v>4919.7</v>
          </cell>
          <cell r="J144">
            <v>3785.1000000000004</v>
          </cell>
        </row>
        <row r="145">
          <cell r="B145" t="str">
            <v>Bell mouth500120</v>
          </cell>
          <cell r="C145" t="str">
            <v>Bell mouth</v>
          </cell>
          <cell r="D145">
            <v>500</v>
          </cell>
          <cell r="E145">
            <v>120</v>
          </cell>
          <cell r="F145" t="str">
            <v>each</v>
          </cell>
          <cell r="G145">
            <v>3990</v>
          </cell>
          <cell r="H145">
            <v>6348</v>
          </cell>
          <cell r="I145">
            <v>6348</v>
          </cell>
          <cell r="J145">
            <v>4884</v>
          </cell>
        </row>
        <row r="146">
          <cell r="B146" t="str">
            <v>Bell mouth600201</v>
          </cell>
          <cell r="C146" t="str">
            <v>Bell mouth</v>
          </cell>
          <cell r="D146">
            <v>600</v>
          </cell>
          <cell r="E146">
            <v>201</v>
          </cell>
          <cell r="F146" t="str">
            <v>each</v>
          </cell>
          <cell r="G146">
            <v>6683.25</v>
          </cell>
          <cell r="H146">
            <v>10632.9</v>
          </cell>
          <cell r="I146">
            <v>10632.9</v>
          </cell>
          <cell r="J146">
            <v>8180.7000000000007</v>
          </cell>
        </row>
        <row r="147">
          <cell r="B147" t="str">
            <v>CI D/F Bend 90deg8013</v>
          </cell>
          <cell r="C147" t="str">
            <v>CI D/F Bend 90deg</v>
          </cell>
          <cell r="D147">
            <v>80</v>
          </cell>
          <cell r="E147">
            <v>13</v>
          </cell>
          <cell r="F147" t="str">
            <v>each</v>
          </cell>
          <cell r="G147">
            <v>432.25</v>
          </cell>
          <cell r="H147">
            <v>687.69999999999993</v>
          </cell>
          <cell r="I147">
            <v>687.69999999999993</v>
          </cell>
          <cell r="J147">
            <v>529.1</v>
          </cell>
        </row>
        <row r="148">
          <cell r="B148" t="str">
            <v>CI D/F Bend 90deg10017</v>
          </cell>
          <cell r="C148" t="str">
            <v>CI D/F Bend 90deg</v>
          </cell>
          <cell r="D148">
            <v>100</v>
          </cell>
          <cell r="E148">
            <v>17</v>
          </cell>
          <cell r="F148" t="str">
            <v>each</v>
          </cell>
          <cell r="G148">
            <v>565.25</v>
          </cell>
          <cell r="H148">
            <v>899.3</v>
          </cell>
          <cell r="I148">
            <v>899.3</v>
          </cell>
          <cell r="J148">
            <v>691.90000000000009</v>
          </cell>
        </row>
        <row r="149">
          <cell r="B149" t="str">
            <v>CI D/F Bend 90deg12523</v>
          </cell>
          <cell r="C149" t="str">
            <v>CI D/F Bend 90deg</v>
          </cell>
          <cell r="D149">
            <v>125</v>
          </cell>
          <cell r="E149">
            <v>23</v>
          </cell>
          <cell r="F149" t="str">
            <v>each</v>
          </cell>
          <cell r="G149">
            <v>764.75</v>
          </cell>
          <cell r="H149">
            <v>1216.7</v>
          </cell>
          <cell r="I149">
            <v>1216.7</v>
          </cell>
          <cell r="J149">
            <v>936.1</v>
          </cell>
        </row>
        <row r="150">
          <cell r="B150" t="str">
            <v>CI D/F Bend 90deg15031</v>
          </cell>
          <cell r="C150" t="str">
            <v>CI D/F Bend 90deg</v>
          </cell>
          <cell r="D150">
            <v>150</v>
          </cell>
          <cell r="E150">
            <v>31</v>
          </cell>
          <cell r="F150" t="str">
            <v>each</v>
          </cell>
          <cell r="G150">
            <v>1030.75</v>
          </cell>
          <cell r="H150">
            <v>1639.8999999999999</v>
          </cell>
          <cell r="I150">
            <v>1639.8999999999999</v>
          </cell>
          <cell r="J150">
            <v>1261.7</v>
          </cell>
        </row>
        <row r="151">
          <cell r="B151" t="str">
            <v>CI D/F Bend 90deg20049</v>
          </cell>
          <cell r="C151" t="str">
            <v>CI D/F Bend 90deg</v>
          </cell>
          <cell r="D151">
            <v>200</v>
          </cell>
          <cell r="E151">
            <v>49</v>
          </cell>
          <cell r="F151" t="str">
            <v>each</v>
          </cell>
          <cell r="G151">
            <v>1629.25</v>
          </cell>
          <cell r="H151">
            <v>2592.1</v>
          </cell>
          <cell r="I151">
            <v>2592.1</v>
          </cell>
          <cell r="J151">
            <v>1994.3000000000002</v>
          </cell>
        </row>
        <row r="152">
          <cell r="B152" t="str">
            <v>CI D/F Bend 90deg25072</v>
          </cell>
          <cell r="C152" t="str">
            <v>CI D/F Bend 90deg</v>
          </cell>
          <cell r="D152">
            <v>250</v>
          </cell>
          <cell r="E152">
            <v>72</v>
          </cell>
          <cell r="F152" t="str">
            <v>each</v>
          </cell>
          <cell r="G152">
            <v>2394</v>
          </cell>
          <cell r="H152">
            <v>3808.7999999999997</v>
          </cell>
          <cell r="I152">
            <v>3808.7999999999997</v>
          </cell>
          <cell r="J152">
            <v>2930.4</v>
          </cell>
        </row>
        <row r="153">
          <cell r="B153" t="str">
            <v>CI D/F Bend 90deg300100</v>
          </cell>
          <cell r="C153" t="str">
            <v>CI D/F Bend 90deg</v>
          </cell>
          <cell r="D153">
            <v>300</v>
          </cell>
          <cell r="E153">
            <v>100</v>
          </cell>
          <cell r="F153" t="str">
            <v>each</v>
          </cell>
          <cell r="G153">
            <v>3325</v>
          </cell>
          <cell r="H153">
            <v>5290</v>
          </cell>
          <cell r="I153">
            <v>5290</v>
          </cell>
          <cell r="J153">
            <v>4070.0000000000005</v>
          </cell>
        </row>
        <row r="154">
          <cell r="B154" t="str">
            <v>CI D/F Bend 90deg350137</v>
          </cell>
          <cell r="C154" t="str">
            <v>CI D/F Bend 90deg</v>
          </cell>
          <cell r="D154">
            <v>350</v>
          </cell>
          <cell r="E154">
            <v>137</v>
          </cell>
          <cell r="F154" t="str">
            <v>each</v>
          </cell>
          <cell r="G154">
            <v>4555.25</v>
          </cell>
          <cell r="H154">
            <v>7247.3</v>
          </cell>
          <cell r="I154">
            <v>7247.3</v>
          </cell>
          <cell r="J154">
            <v>5575.9000000000005</v>
          </cell>
        </row>
        <row r="155">
          <cell r="B155" t="str">
            <v>CI D/F Bend 90deg400181</v>
          </cell>
          <cell r="C155" t="str">
            <v>CI D/F Bend 90deg</v>
          </cell>
          <cell r="D155">
            <v>400</v>
          </cell>
          <cell r="E155">
            <v>181</v>
          </cell>
          <cell r="F155" t="str">
            <v>each</v>
          </cell>
          <cell r="G155">
            <v>6018.25</v>
          </cell>
          <cell r="H155">
            <v>9574.9</v>
          </cell>
          <cell r="I155">
            <v>9574.9</v>
          </cell>
          <cell r="J155">
            <v>7366.7000000000007</v>
          </cell>
        </row>
        <row r="156">
          <cell r="B156" t="str">
            <v>CI D/F Bend 90deg450226</v>
          </cell>
          <cell r="C156" t="str">
            <v>CI D/F Bend 90deg</v>
          </cell>
          <cell r="D156">
            <v>450</v>
          </cell>
          <cell r="E156">
            <v>226</v>
          </cell>
          <cell r="F156" t="str">
            <v>each</v>
          </cell>
          <cell r="G156">
            <v>7514.5</v>
          </cell>
          <cell r="H156">
            <v>11955.4</v>
          </cell>
          <cell r="I156">
            <v>11955.4</v>
          </cell>
          <cell r="J156">
            <v>9198.2000000000007</v>
          </cell>
        </row>
        <row r="157">
          <cell r="B157" t="str">
            <v>CI D/F Bend 90deg500290</v>
          </cell>
          <cell r="C157" t="str">
            <v>CI D/F Bend 90deg</v>
          </cell>
          <cell r="D157">
            <v>500</v>
          </cell>
          <cell r="E157">
            <v>290</v>
          </cell>
          <cell r="F157" t="str">
            <v>each</v>
          </cell>
          <cell r="G157">
            <v>9642.5</v>
          </cell>
          <cell r="H157">
            <v>15341</v>
          </cell>
          <cell r="I157">
            <v>15341</v>
          </cell>
          <cell r="J157">
            <v>11803</v>
          </cell>
        </row>
        <row r="158">
          <cell r="B158" t="str">
            <v>CI D/F Bend 90deg600442</v>
          </cell>
          <cell r="C158" t="str">
            <v>CI D/F Bend 90deg</v>
          </cell>
          <cell r="D158">
            <v>600</v>
          </cell>
          <cell r="E158">
            <v>442</v>
          </cell>
          <cell r="F158" t="str">
            <v>each</v>
          </cell>
          <cell r="G158">
            <v>14696.5</v>
          </cell>
          <cell r="H158">
            <v>23381.8</v>
          </cell>
          <cell r="I158">
            <v>23381.8</v>
          </cell>
          <cell r="J158">
            <v>17989.400000000001</v>
          </cell>
        </row>
        <row r="159">
          <cell r="B159" t="str">
            <v>Tail piece8012</v>
          </cell>
          <cell r="C159" t="str">
            <v>Tail piece</v>
          </cell>
          <cell r="D159">
            <v>80</v>
          </cell>
          <cell r="E159">
            <v>12</v>
          </cell>
          <cell r="F159" t="str">
            <v>each</v>
          </cell>
          <cell r="G159">
            <v>399</v>
          </cell>
          <cell r="H159">
            <v>634.79999999999995</v>
          </cell>
          <cell r="I159">
            <v>634.79999999999995</v>
          </cell>
          <cell r="J159">
            <v>488.40000000000003</v>
          </cell>
        </row>
        <row r="160">
          <cell r="B160" t="str">
            <v>Tail piece10013.513</v>
          </cell>
          <cell r="C160" t="str">
            <v>Tail piece</v>
          </cell>
          <cell r="D160">
            <v>100</v>
          </cell>
          <cell r="E160">
            <v>13.513</v>
          </cell>
          <cell r="F160" t="str">
            <v>each</v>
          </cell>
          <cell r="G160">
            <v>449.30725000000001</v>
          </cell>
          <cell r="H160">
            <v>714.83769999999993</v>
          </cell>
          <cell r="I160">
            <v>714.83769999999993</v>
          </cell>
          <cell r="J160">
            <v>549.97910000000002</v>
          </cell>
        </row>
        <row r="161">
          <cell r="B161" t="str">
            <v>Tail piece12519</v>
          </cell>
          <cell r="C161" t="str">
            <v>Tail piece</v>
          </cell>
          <cell r="D161">
            <v>125</v>
          </cell>
          <cell r="E161">
            <v>19</v>
          </cell>
          <cell r="F161" t="str">
            <v>each</v>
          </cell>
          <cell r="G161">
            <v>631.75</v>
          </cell>
          <cell r="H161">
            <v>1005.1</v>
          </cell>
          <cell r="I161">
            <v>1005.1</v>
          </cell>
          <cell r="J161">
            <v>773.30000000000007</v>
          </cell>
        </row>
        <row r="162">
          <cell r="B162" t="str">
            <v>Tail piece15023</v>
          </cell>
          <cell r="C162" t="str">
            <v>Tail piece</v>
          </cell>
          <cell r="D162">
            <v>150</v>
          </cell>
          <cell r="E162">
            <v>23</v>
          </cell>
          <cell r="F162" t="str">
            <v>each</v>
          </cell>
          <cell r="G162">
            <v>764.75</v>
          </cell>
          <cell r="H162">
            <v>1216.7</v>
          </cell>
          <cell r="I162">
            <v>1216.7</v>
          </cell>
          <cell r="J162">
            <v>936.1</v>
          </cell>
        </row>
        <row r="163">
          <cell r="B163" t="str">
            <v>Tail piece20038.97</v>
          </cell>
          <cell r="C163" t="str">
            <v>Tail piece</v>
          </cell>
          <cell r="D163">
            <v>200</v>
          </cell>
          <cell r="E163">
            <v>38.97</v>
          </cell>
          <cell r="F163" t="str">
            <v>each</v>
          </cell>
          <cell r="G163">
            <v>1295.7525000000001</v>
          </cell>
          <cell r="H163">
            <v>2061.5129999999999</v>
          </cell>
          <cell r="I163">
            <v>2061.5129999999999</v>
          </cell>
          <cell r="J163">
            <v>1586.079</v>
          </cell>
        </row>
        <row r="164">
          <cell r="B164" t="str">
            <v>Tail piece25053</v>
          </cell>
          <cell r="C164" t="str">
            <v>Tail piece</v>
          </cell>
          <cell r="D164">
            <v>250</v>
          </cell>
          <cell r="E164">
            <v>53</v>
          </cell>
          <cell r="F164" t="str">
            <v>each</v>
          </cell>
          <cell r="G164">
            <v>1762.25</v>
          </cell>
          <cell r="H164">
            <v>2803.7</v>
          </cell>
          <cell r="I164">
            <v>2803.7</v>
          </cell>
          <cell r="J164">
            <v>2157.1000000000004</v>
          </cell>
        </row>
        <row r="165">
          <cell r="B165" t="str">
            <v>Tail piece30068</v>
          </cell>
          <cell r="C165" t="str">
            <v>Tail piece</v>
          </cell>
          <cell r="D165">
            <v>300</v>
          </cell>
          <cell r="E165">
            <v>68</v>
          </cell>
          <cell r="F165" t="str">
            <v>each</v>
          </cell>
          <cell r="G165">
            <v>2261</v>
          </cell>
          <cell r="H165">
            <v>3597.2</v>
          </cell>
          <cell r="I165">
            <v>3597.2</v>
          </cell>
          <cell r="J165">
            <v>2767.6000000000004</v>
          </cell>
        </row>
        <row r="166">
          <cell r="B166" t="str">
            <v>Tail piece35089.44</v>
          </cell>
          <cell r="C166" t="str">
            <v>Tail piece</v>
          </cell>
          <cell r="D166">
            <v>350</v>
          </cell>
          <cell r="E166">
            <v>89.44</v>
          </cell>
          <cell r="F166" t="str">
            <v>each</v>
          </cell>
          <cell r="G166">
            <v>2973.88</v>
          </cell>
          <cell r="H166">
            <v>4731.3760000000002</v>
          </cell>
          <cell r="I166">
            <v>4731.3760000000002</v>
          </cell>
          <cell r="J166">
            <v>3640.2080000000001</v>
          </cell>
        </row>
        <row r="167">
          <cell r="B167" t="str">
            <v>Tail piece400108.86</v>
          </cell>
          <cell r="C167" t="str">
            <v>Tail piece</v>
          </cell>
          <cell r="D167">
            <v>400</v>
          </cell>
          <cell r="E167">
            <v>108.86</v>
          </cell>
          <cell r="F167" t="str">
            <v>each</v>
          </cell>
          <cell r="G167">
            <v>3619.5949999999998</v>
          </cell>
          <cell r="H167">
            <v>5758.6939999999995</v>
          </cell>
          <cell r="I167">
            <v>5758.6939999999995</v>
          </cell>
          <cell r="J167">
            <v>4430.6019999999999</v>
          </cell>
        </row>
        <row r="168">
          <cell r="B168" t="str">
            <v>Tail piece450127.62</v>
          </cell>
          <cell r="C168" t="str">
            <v>Tail piece</v>
          </cell>
          <cell r="D168">
            <v>450</v>
          </cell>
          <cell r="E168">
            <v>127.62</v>
          </cell>
          <cell r="F168" t="str">
            <v>each</v>
          </cell>
          <cell r="G168">
            <v>4243.3649999999998</v>
          </cell>
          <cell r="H168">
            <v>6751.098</v>
          </cell>
          <cell r="I168">
            <v>6751.098</v>
          </cell>
          <cell r="J168">
            <v>5194.1340000000009</v>
          </cell>
        </row>
        <row r="169">
          <cell r="B169" t="str">
            <v>Tail piece500151.48</v>
          </cell>
          <cell r="C169" t="str">
            <v>Tail piece</v>
          </cell>
          <cell r="D169">
            <v>500</v>
          </cell>
          <cell r="E169">
            <v>151.47999999999999</v>
          </cell>
          <cell r="F169" t="str">
            <v>each</v>
          </cell>
          <cell r="G169">
            <v>5036.71</v>
          </cell>
          <cell r="H169">
            <v>8013.2919999999995</v>
          </cell>
          <cell r="I169">
            <v>8013.2919999999995</v>
          </cell>
          <cell r="J169">
            <v>6165.2359999999999</v>
          </cell>
        </row>
        <row r="170">
          <cell r="B170" t="str">
            <v>Tail piece600204.11</v>
          </cell>
          <cell r="C170" t="str">
            <v>Tail piece</v>
          </cell>
          <cell r="D170">
            <v>600</v>
          </cell>
          <cell r="E170">
            <v>204.11</v>
          </cell>
          <cell r="F170" t="str">
            <v>each</v>
          </cell>
          <cell r="G170">
            <v>6786.6575000000003</v>
          </cell>
          <cell r="H170">
            <v>10797.419</v>
          </cell>
          <cell r="I170">
            <v>10797.419</v>
          </cell>
          <cell r="J170">
            <v>8307.2770000000019</v>
          </cell>
        </row>
        <row r="171">
          <cell r="B171" t="str">
            <v>Duckfoot bend8021</v>
          </cell>
          <cell r="C171" t="str">
            <v>Duckfoot bend</v>
          </cell>
          <cell r="D171">
            <v>80</v>
          </cell>
          <cell r="E171">
            <v>21</v>
          </cell>
          <cell r="F171" t="str">
            <v>each</v>
          </cell>
          <cell r="G171">
            <v>698.25</v>
          </cell>
          <cell r="H171">
            <v>1110.8999999999999</v>
          </cell>
          <cell r="I171">
            <v>1110.8999999999999</v>
          </cell>
          <cell r="J171">
            <v>854.7</v>
          </cell>
        </row>
        <row r="172">
          <cell r="B172" t="str">
            <v>Duckfoot bend10026</v>
          </cell>
          <cell r="C172" t="str">
            <v>Duckfoot bend</v>
          </cell>
          <cell r="D172">
            <v>100</v>
          </cell>
          <cell r="E172">
            <v>26</v>
          </cell>
          <cell r="F172" t="str">
            <v>each</v>
          </cell>
          <cell r="G172">
            <v>864.5</v>
          </cell>
          <cell r="H172">
            <v>1375.3999999999999</v>
          </cell>
          <cell r="I172">
            <v>1375.3999999999999</v>
          </cell>
          <cell r="J172">
            <v>1058.2</v>
          </cell>
        </row>
        <row r="173">
          <cell r="B173" t="str">
            <v>Duckfoot bend12536</v>
          </cell>
          <cell r="C173" t="str">
            <v>Duckfoot bend</v>
          </cell>
          <cell r="D173">
            <v>125</v>
          </cell>
          <cell r="E173">
            <v>36</v>
          </cell>
          <cell r="F173" t="str">
            <v>each</v>
          </cell>
          <cell r="G173">
            <v>1197</v>
          </cell>
          <cell r="H173">
            <v>1904.3999999999999</v>
          </cell>
          <cell r="I173">
            <v>1904.3999999999999</v>
          </cell>
          <cell r="J173">
            <v>1465.2</v>
          </cell>
        </row>
        <row r="174">
          <cell r="B174" t="str">
            <v>Duckfoot bend15046.97</v>
          </cell>
          <cell r="C174" t="str">
            <v>Duckfoot bend</v>
          </cell>
          <cell r="D174">
            <v>150</v>
          </cell>
          <cell r="E174">
            <v>46.97</v>
          </cell>
          <cell r="F174" t="str">
            <v>each</v>
          </cell>
          <cell r="G174">
            <v>1561.7525000000001</v>
          </cell>
          <cell r="H174">
            <v>2484.7129999999997</v>
          </cell>
          <cell r="I174">
            <v>2484.7129999999997</v>
          </cell>
          <cell r="J174">
            <v>1911.6790000000001</v>
          </cell>
        </row>
        <row r="175">
          <cell r="B175" t="str">
            <v>Duckfoot bend20074</v>
          </cell>
          <cell r="C175" t="str">
            <v>Duckfoot bend</v>
          </cell>
          <cell r="D175">
            <v>200</v>
          </cell>
          <cell r="E175">
            <v>74</v>
          </cell>
          <cell r="F175" t="str">
            <v>each</v>
          </cell>
          <cell r="G175">
            <v>2460.5</v>
          </cell>
          <cell r="H175">
            <v>3914.6</v>
          </cell>
          <cell r="I175">
            <v>3914.6</v>
          </cell>
          <cell r="J175">
            <v>3011.8</v>
          </cell>
        </row>
        <row r="176">
          <cell r="B176" t="str">
            <v>Duckfoot bend250111</v>
          </cell>
          <cell r="C176" t="str">
            <v>Duckfoot bend</v>
          </cell>
          <cell r="D176">
            <v>250</v>
          </cell>
          <cell r="E176">
            <v>111</v>
          </cell>
          <cell r="F176" t="str">
            <v>each</v>
          </cell>
          <cell r="G176">
            <v>3690.75</v>
          </cell>
          <cell r="H176">
            <v>5871.9</v>
          </cell>
          <cell r="I176">
            <v>5871.9</v>
          </cell>
          <cell r="J176">
            <v>4517.7000000000007</v>
          </cell>
        </row>
        <row r="177">
          <cell r="B177" t="str">
            <v>Duckfoot bend300156</v>
          </cell>
          <cell r="C177" t="str">
            <v>Duckfoot bend</v>
          </cell>
          <cell r="D177">
            <v>300</v>
          </cell>
          <cell r="E177">
            <v>156</v>
          </cell>
          <cell r="F177" t="str">
            <v>each</v>
          </cell>
          <cell r="G177">
            <v>5187</v>
          </cell>
          <cell r="H177">
            <v>8252.4</v>
          </cell>
          <cell r="I177">
            <v>8252.4</v>
          </cell>
          <cell r="J177">
            <v>6349.2000000000007</v>
          </cell>
        </row>
        <row r="178">
          <cell r="B178" t="str">
            <v>Duckfoot bend350214</v>
          </cell>
          <cell r="C178" t="str">
            <v>Duckfoot bend</v>
          </cell>
          <cell r="D178">
            <v>350</v>
          </cell>
          <cell r="E178">
            <v>214</v>
          </cell>
          <cell r="F178" t="str">
            <v>each</v>
          </cell>
          <cell r="G178">
            <v>7115.5</v>
          </cell>
          <cell r="H178">
            <v>11320.6</v>
          </cell>
          <cell r="I178">
            <v>11320.6</v>
          </cell>
          <cell r="J178">
            <v>8709.8000000000011</v>
          </cell>
        </row>
        <row r="179">
          <cell r="B179" t="str">
            <v>Duckfoot bend400281</v>
          </cell>
          <cell r="C179" t="str">
            <v>Duckfoot bend</v>
          </cell>
          <cell r="D179">
            <v>400</v>
          </cell>
          <cell r="E179">
            <v>281</v>
          </cell>
          <cell r="F179" t="str">
            <v>each</v>
          </cell>
          <cell r="G179">
            <v>9343.25</v>
          </cell>
          <cell r="H179">
            <v>14864.9</v>
          </cell>
          <cell r="I179">
            <v>14864.9</v>
          </cell>
          <cell r="J179">
            <v>11436.7</v>
          </cell>
        </row>
        <row r="180">
          <cell r="B180" t="str">
            <v>Duckfoot bend450350</v>
          </cell>
          <cell r="C180" t="str">
            <v>Duckfoot bend</v>
          </cell>
          <cell r="D180">
            <v>450</v>
          </cell>
          <cell r="E180">
            <v>350</v>
          </cell>
          <cell r="F180" t="str">
            <v>each</v>
          </cell>
          <cell r="G180">
            <v>11637.5</v>
          </cell>
          <cell r="H180">
            <v>18515</v>
          </cell>
          <cell r="I180">
            <v>18515</v>
          </cell>
          <cell r="J180">
            <v>14245.000000000002</v>
          </cell>
        </row>
        <row r="181">
          <cell r="B181" t="str">
            <v>Duckfoot bend500446</v>
          </cell>
          <cell r="C181" t="str">
            <v>Duckfoot bend</v>
          </cell>
          <cell r="D181">
            <v>500</v>
          </cell>
          <cell r="E181">
            <v>446</v>
          </cell>
          <cell r="F181" t="str">
            <v>each</v>
          </cell>
          <cell r="G181">
            <v>14829.5</v>
          </cell>
          <cell r="H181">
            <v>23593.399999999998</v>
          </cell>
          <cell r="I181">
            <v>23593.399999999998</v>
          </cell>
          <cell r="J181">
            <v>18152.2</v>
          </cell>
        </row>
        <row r="182">
          <cell r="B182" t="str">
            <v>Duckfoot bend600677</v>
          </cell>
          <cell r="C182" t="str">
            <v>Duckfoot bend</v>
          </cell>
          <cell r="D182">
            <v>600</v>
          </cell>
          <cell r="E182">
            <v>677</v>
          </cell>
          <cell r="F182" t="str">
            <v>each</v>
          </cell>
          <cell r="G182">
            <v>22510.25</v>
          </cell>
          <cell r="H182">
            <v>35813.299999999996</v>
          </cell>
          <cell r="I182">
            <v>35813.299999999996</v>
          </cell>
          <cell r="J182">
            <v>27553.9</v>
          </cell>
        </row>
        <row r="183">
          <cell r="B183" t="str">
            <v>Semicircular bend8025.44</v>
          </cell>
          <cell r="C183" t="str">
            <v>Semicircular bend</v>
          </cell>
          <cell r="D183">
            <v>80</v>
          </cell>
          <cell r="E183">
            <v>25.44</v>
          </cell>
          <cell r="F183" t="str">
            <v>each</v>
          </cell>
          <cell r="G183">
            <v>845.88</v>
          </cell>
          <cell r="H183">
            <v>1345.7760000000001</v>
          </cell>
          <cell r="I183">
            <v>1345.7760000000001</v>
          </cell>
          <cell r="J183">
            <v>1035.4080000000001</v>
          </cell>
        </row>
        <row r="184">
          <cell r="B184" t="str">
            <v>Semicircular bend10035.35</v>
          </cell>
          <cell r="C184" t="str">
            <v>Semicircular bend</v>
          </cell>
          <cell r="D184">
            <v>100</v>
          </cell>
          <cell r="E184">
            <v>35.35</v>
          </cell>
          <cell r="F184" t="str">
            <v>each</v>
          </cell>
          <cell r="G184">
            <v>1175.3875</v>
          </cell>
          <cell r="H184">
            <v>1870.0150000000001</v>
          </cell>
          <cell r="I184">
            <v>1870.0150000000001</v>
          </cell>
          <cell r="J184">
            <v>1438.7450000000001</v>
          </cell>
        </row>
        <row r="185">
          <cell r="B185" t="str">
            <v>Semicircular bend12550.8</v>
          </cell>
          <cell r="C185" t="str">
            <v>Semicircular bend</v>
          </cell>
          <cell r="D185">
            <v>125</v>
          </cell>
          <cell r="E185">
            <v>50.8</v>
          </cell>
          <cell r="F185" t="str">
            <v>each</v>
          </cell>
          <cell r="G185">
            <v>1689.1</v>
          </cell>
          <cell r="H185">
            <v>2687.3199999999997</v>
          </cell>
          <cell r="I185">
            <v>2687.3199999999997</v>
          </cell>
          <cell r="J185">
            <v>2067.56</v>
          </cell>
        </row>
        <row r="186">
          <cell r="B186" t="str">
            <v>Semicircular bend15071.12</v>
          </cell>
          <cell r="C186" t="str">
            <v>Semicircular bend</v>
          </cell>
          <cell r="D186">
            <v>150</v>
          </cell>
          <cell r="E186">
            <v>71.12</v>
          </cell>
          <cell r="F186" t="str">
            <v>each</v>
          </cell>
          <cell r="G186">
            <v>2364.7400000000002</v>
          </cell>
          <cell r="H186">
            <v>3762.248</v>
          </cell>
          <cell r="I186">
            <v>3762.248</v>
          </cell>
          <cell r="J186">
            <v>2894.5840000000003</v>
          </cell>
        </row>
        <row r="187">
          <cell r="B187" t="str">
            <v>Semicircular bend200116.85</v>
          </cell>
          <cell r="C187" t="str">
            <v>Semicircular bend</v>
          </cell>
          <cell r="D187">
            <v>200</v>
          </cell>
          <cell r="E187">
            <v>116.85</v>
          </cell>
          <cell r="F187" t="str">
            <v>each</v>
          </cell>
          <cell r="G187">
            <v>3885.2624999999998</v>
          </cell>
          <cell r="H187">
            <v>6181.3649999999998</v>
          </cell>
          <cell r="I187">
            <v>6181.3649999999998</v>
          </cell>
          <cell r="J187">
            <v>4755.7950000000001</v>
          </cell>
        </row>
        <row r="188">
          <cell r="B188" t="str">
            <v>Sluice valve80</v>
          </cell>
          <cell r="C188" t="str">
            <v>Sluice valve</v>
          </cell>
          <cell r="D188">
            <v>80</v>
          </cell>
          <cell r="E188">
            <v>0</v>
          </cell>
          <cell r="F188" t="str">
            <v>each</v>
          </cell>
          <cell r="G188">
            <v>3273</v>
          </cell>
          <cell r="H188">
            <v>4255</v>
          </cell>
          <cell r="I188">
            <v>4255</v>
          </cell>
          <cell r="J188">
            <v>4255</v>
          </cell>
        </row>
        <row r="189">
          <cell r="B189" t="str">
            <v>Sluice valve100</v>
          </cell>
          <cell r="C189" t="str">
            <v>Sluice valve</v>
          </cell>
          <cell r="D189">
            <v>100</v>
          </cell>
          <cell r="E189">
            <v>0</v>
          </cell>
          <cell r="F189" t="str">
            <v>each</v>
          </cell>
          <cell r="G189">
            <v>4364</v>
          </cell>
          <cell r="H189">
            <v>5673</v>
          </cell>
          <cell r="I189">
            <v>5673</v>
          </cell>
          <cell r="J189">
            <v>5673</v>
          </cell>
        </row>
        <row r="190">
          <cell r="B190" t="str">
            <v>Sluice valve125</v>
          </cell>
          <cell r="C190" t="str">
            <v>Sluice valve</v>
          </cell>
          <cell r="D190">
            <v>125</v>
          </cell>
          <cell r="E190">
            <v>0</v>
          </cell>
          <cell r="F190" t="str">
            <v>each</v>
          </cell>
          <cell r="G190">
            <v>5454</v>
          </cell>
          <cell r="H190">
            <v>7090</v>
          </cell>
          <cell r="I190">
            <v>7090</v>
          </cell>
          <cell r="J190">
            <v>7090</v>
          </cell>
        </row>
        <row r="191">
          <cell r="B191" t="str">
            <v>Sluice valve150</v>
          </cell>
          <cell r="C191" t="str">
            <v>Sluice valve</v>
          </cell>
          <cell r="D191">
            <v>150</v>
          </cell>
          <cell r="E191">
            <v>0</v>
          </cell>
          <cell r="F191" t="str">
            <v>each</v>
          </cell>
          <cell r="G191">
            <v>6545</v>
          </cell>
          <cell r="H191">
            <v>8509</v>
          </cell>
          <cell r="I191">
            <v>8509</v>
          </cell>
          <cell r="J191">
            <v>8509</v>
          </cell>
        </row>
        <row r="192">
          <cell r="B192" t="str">
            <v>Sluice valve200</v>
          </cell>
          <cell r="C192" t="str">
            <v>Sluice valve</v>
          </cell>
          <cell r="D192">
            <v>200</v>
          </cell>
          <cell r="E192">
            <v>0</v>
          </cell>
          <cell r="F192" t="str">
            <v>each</v>
          </cell>
          <cell r="G192">
            <v>11472</v>
          </cell>
          <cell r="H192">
            <v>14914</v>
          </cell>
          <cell r="I192">
            <v>14914</v>
          </cell>
          <cell r="J192">
            <v>14914</v>
          </cell>
        </row>
        <row r="193">
          <cell r="B193" t="str">
            <v>Sluice valve250</v>
          </cell>
          <cell r="C193" t="str">
            <v>Sluice valve</v>
          </cell>
          <cell r="D193">
            <v>250</v>
          </cell>
          <cell r="E193">
            <v>0</v>
          </cell>
          <cell r="F193" t="str">
            <v>each</v>
          </cell>
          <cell r="G193">
            <v>16226</v>
          </cell>
          <cell r="H193">
            <v>21094</v>
          </cell>
          <cell r="I193">
            <v>21094</v>
          </cell>
          <cell r="J193">
            <v>21094</v>
          </cell>
        </row>
        <row r="194">
          <cell r="B194" t="str">
            <v>Sluice valve300</v>
          </cell>
          <cell r="C194" t="str">
            <v>Sluice valve</v>
          </cell>
          <cell r="D194">
            <v>300</v>
          </cell>
          <cell r="E194">
            <v>0</v>
          </cell>
          <cell r="F194" t="str">
            <v>each</v>
          </cell>
          <cell r="G194">
            <v>22274</v>
          </cell>
          <cell r="H194">
            <v>28956</v>
          </cell>
          <cell r="I194">
            <v>28956</v>
          </cell>
          <cell r="J194">
            <v>28956</v>
          </cell>
        </row>
        <row r="195">
          <cell r="B195" t="str">
            <v>Sluice valve350</v>
          </cell>
          <cell r="C195" t="str">
            <v>Sluice valve</v>
          </cell>
          <cell r="D195">
            <v>350</v>
          </cell>
          <cell r="E195">
            <v>0</v>
          </cell>
          <cell r="F195" t="str">
            <v>each</v>
          </cell>
          <cell r="G195">
            <v>50087</v>
          </cell>
          <cell r="H195">
            <v>71629</v>
          </cell>
          <cell r="I195">
            <v>71629</v>
          </cell>
          <cell r="J195">
            <v>71629</v>
          </cell>
        </row>
        <row r="196">
          <cell r="B196" t="str">
            <v>Sluice valve400</v>
          </cell>
          <cell r="C196" t="str">
            <v>Sluice valve</v>
          </cell>
          <cell r="D196">
            <v>400</v>
          </cell>
          <cell r="E196">
            <v>0</v>
          </cell>
          <cell r="F196" t="str">
            <v>each</v>
          </cell>
          <cell r="G196">
            <v>59372</v>
          </cell>
          <cell r="H196">
            <v>89548</v>
          </cell>
          <cell r="I196">
            <v>89548</v>
          </cell>
          <cell r="J196">
            <v>89548</v>
          </cell>
        </row>
        <row r="197">
          <cell r="B197" t="str">
            <v>Sluice valve450</v>
          </cell>
          <cell r="C197" t="str">
            <v>Sluice valve</v>
          </cell>
          <cell r="D197">
            <v>450</v>
          </cell>
          <cell r="E197">
            <v>0</v>
          </cell>
          <cell r="F197" t="str">
            <v>each</v>
          </cell>
          <cell r="G197">
            <v>74549</v>
          </cell>
          <cell r="H197">
            <v>112411</v>
          </cell>
          <cell r="I197">
            <v>112411</v>
          </cell>
          <cell r="J197">
            <v>112411</v>
          </cell>
        </row>
        <row r="198">
          <cell r="B198" t="str">
            <v>Sluice valve500</v>
          </cell>
          <cell r="C198" t="str">
            <v>Sluice valve</v>
          </cell>
          <cell r="D198">
            <v>500</v>
          </cell>
          <cell r="E198">
            <v>0</v>
          </cell>
          <cell r="F198" t="str">
            <v>each</v>
          </cell>
          <cell r="G198">
            <v>85525</v>
          </cell>
          <cell r="H198">
            <v>129168</v>
          </cell>
          <cell r="I198">
            <v>129168</v>
          </cell>
          <cell r="J198">
            <v>129168</v>
          </cell>
        </row>
        <row r="199">
          <cell r="B199" t="str">
            <v>Sluice valve600</v>
          </cell>
          <cell r="C199" t="str">
            <v>Sluice valve</v>
          </cell>
          <cell r="D199">
            <v>600</v>
          </cell>
          <cell r="E199">
            <v>0</v>
          </cell>
          <cell r="F199" t="str">
            <v>each</v>
          </cell>
          <cell r="G199">
            <v>125270</v>
          </cell>
          <cell r="H199">
            <v>191519</v>
          </cell>
          <cell r="I199">
            <v>191519</v>
          </cell>
          <cell r="J199">
            <v>191519</v>
          </cell>
        </row>
        <row r="200">
          <cell r="B200" t="str">
            <v>MTAs63mm</v>
          </cell>
          <cell r="C200" t="str">
            <v>MTAs</v>
          </cell>
          <cell r="D200" t="str">
            <v>63mm</v>
          </cell>
          <cell r="E200" t="str">
            <v>PVC</v>
          </cell>
          <cell r="F200" t="str">
            <v>each</v>
          </cell>
          <cell r="G200">
            <v>50</v>
          </cell>
          <cell r="H200">
            <v>58</v>
          </cell>
          <cell r="I200">
            <v>67</v>
          </cell>
        </row>
        <row r="201">
          <cell r="B201" t="str">
            <v>MTAs75mm</v>
          </cell>
          <cell r="C201" t="str">
            <v>MTAs</v>
          </cell>
          <cell r="D201" t="str">
            <v>75mm</v>
          </cell>
          <cell r="E201" t="str">
            <v>PVC</v>
          </cell>
          <cell r="F201" t="str">
            <v>each</v>
          </cell>
          <cell r="G201">
            <v>70</v>
          </cell>
          <cell r="H201">
            <v>81</v>
          </cell>
          <cell r="I201">
            <v>93</v>
          </cell>
        </row>
        <row r="202">
          <cell r="B202" t="str">
            <v>MTAs90mm</v>
          </cell>
          <cell r="C202" t="str">
            <v>MTAs</v>
          </cell>
          <cell r="D202" t="str">
            <v>90mm</v>
          </cell>
          <cell r="E202" t="str">
            <v>PVC</v>
          </cell>
          <cell r="F202" t="str">
            <v>each</v>
          </cell>
          <cell r="G202">
            <v>90</v>
          </cell>
          <cell r="H202">
            <v>104</v>
          </cell>
          <cell r="I202">
            <v>120</v>
          </cell>
        </row>
        <row r="203">
          <cell r="B203" t="str">
            <v>MTAs110mm</v>
          </cell>
          <cell r="C203" t="str">
            <v>MTAs</v>
          </cell>
          <cell r="D203" t="str">
            <v>110mm</v>
          </cell>
          <cell r="E203" t="str">
            <v>PVC</v>
          </cell>
          <cell r="F203" t="str">
            <v>each</v>
          </cell>
          <cell r="G203">
            <v>100</v>
          </cell>
          <cell r="H203">
            <v>115</v>
          </cell>
          <cell r="I203">
            <v>132</v>
          </cell>
        </row>
        <row r="204">
          <cell r="B204" t="str">
            <v>MTAs125mm</v>
          </cell>
          <cell r="C204" t="str">
            <v>MTAs</v>
          </cell>
          <cell r="D204" t="str">
            <v>125mm</v>
          </cell>
          <cell r="E204" t="str">
            <v>PVC</v>
          </cell>
          <cell r="F204" t="str">
            <v>each</v>
          </cell>
          <cell r="G204">
            <v>142</v>
          </cell>
          <cell r="H204">
            <v>163</v>
          </cell>
          <cell r="I204">
            <v>187</v>
          </cell>
        </row>
        <row r="205">
          <cell r="B205" t="str">
            <v>MTAs140mm</v>
          </cell>
          <cell r="C205" t="str">
            <v>MTAs</v>
          </cell>
          <cell r="D205" t="str">
            <v>140mm</v>
          </cell>
          <cell r="E205" t="str">
            <v>PVC</v>
          </cell>
          <cell r="F205" t="str">
            <v>each</v>
          </cell>
          <cell r="G205">
            <v>165</v>
          </cell>
          <cell r="H205">
            <v>190</v>
          </cell>
          <cell r="I205">
            <v>219</v>
          </cell>
        </row>
        <row r="206">
          <cell r="B206" t="str">
            <v>MTAs160mm</v>
          </cell>
          <cell r="C206" t="str">
            <v>MTAs</v>
          </cell>
          <cell r="D206" t="str">
            <v>160mm</v>
          </cell>
          <cell r="E206" t="str">
            <v>PVC</v>
          </cell>
          <cell r="F206" t="str">
            <v>each</v>
          </cell>
          <cell r="G206">
            <v>188</v>
          </cell>
          <cell r="H206">
            <v>216</v>
          </cell>
          <cell r="I206">
            <v>248</v>
          </cell>
        </row>
        <row r="207">
          <cell r="B207" t="str">
            <v>MTAs180mm</v>
          </cell>
          <cell r="C207" t="str">
            <v>MTAs</v>
          </cell>
          <cell r="D207" t="str">
            <v>180mm</v>
          </cell>
          <cell r="E207" t="str">
            <v>PVC</v>
          </cell>
          <cell r="F207" t="str">
            <v>each</v>
          </cell>
          <cell r="G207">
            <v>220</v>
          </cell>
          <cell r="H207">
            <v>253</v>
          </cell>
          <cell r="I207">
            <v>291</v>
          </cell>
        </row>
        <row r="208">
          <cell r="B208" t="str">
            <v>MTAs200mm</v>
          </cell>
          <cell r="C208" t="str">
            <v>MTAs</v>
          </cell>
          <cell r="D208" t="str">
            <v>200mm</v>
          </cell>
          <cell r="E208" t="str">
            <v>PVC</v>
          </cell>
          <cell r="F208" t="str">
            <v>each</v>
          </cell>
          <cell r="G208">
            <v>260</v>
          </cell>
          <cell r="H208">
            <v>299</v>
          </cell>
          <cell r="I208">
            <v>344</v>
          </cell>
        </row>
        <row r="209">
          <cell r="B209" t="str">
            <v>MTAs225mm</v>
          </cell>
          <cell r="C209" t="str">
            <v>MTAs</v>
          </cell>
          <cell r="D209" t="str">
            <v>225mm</v>
          </cell>
          <cell r="E209" t="str">
            <v>PVC</v>
          </cell>
          <cell r="F209" t="str">
            <v>each</v>
          </cell>
          <cell r="G209">
            <v>280</v>
          </cell>
          <cell r="H209">
            <v>322</v>
          </cell>
          <cell r="I209">
            <v>370</v>
          </cell>
        </row>
        <row r="210">
          <cell r="B210" t="str">
            <v>MTAs250mm</v>
          </cell>
          <cell r="C210" t="str">
            <v>MTAs</v>
          </cell>
          <cell r="D210" t="str">
            <v>250mm</v>
          </cell>
          <cell r="E210" t="str">
            <v>PVC</v>
          </cell>
          <cell r="F210" t="str">
            <v>each</v>
          </cell>
          <cell r="G210">
            <v>340</v>
          </cell>
          <cell r="H210">
            <v>391</v>
          </cell>
          <cell r="I210">
            <v>450</v>
          </cell>
        </row>
        <row r="211">
          <cell r="B211" t="str">
            <v>MTAs280mm</v>
          </cell>
          <cell r="C211" t="str">
            <v>MTAs</v>
          </cell>
          <cell r="D211" t="str">
            <v>280mm</v>
          </cell>
          <cell r="E211" t="str">
            <v>PVC</v>
          </cell>
          <cell r="F211" t="str">
            <v>each</v>
          </cell>
          <cell r="G211">
            <v>380</v>
          </cell>
          <cell r="H211">
            <v>437</v>
          </cell>
          <cell r="I211">
            <v>503</v>
          </cell>
        </row>
        <row r="212">
          <cell r="B212" t="str">
            <v>MTAs315mm</v>
          </cell>
          <cell r="C212" t="str">
            <v>MTAs</v>
          </cell>
          <cell r="D212" t="str">
            <v>315mm</v>
          </cell>
          <cell r="E212" t="str">
            <v>PVC</v>
          </cell>
          <cell r="F212" t="str">
            <v>each</v>
          </cell>
          <cell r="G212">
            <v>420</v>
          </cell>
          <cell r="H212">
            <v>483</v>
          </cell>
          <cell r="I212">
            <v>555</v>
          </cell>
        </row>
        <row r="213">
          <cell r="B213" t="str">
            <v>MS threaded flanges63mm</v>
          </cell>
          <cell r="C213" t="str">
            <v>MS threaded flanges</v>
          </cell>
          <cell r="D213" t="str">
            <v>63mm</v>
          </cell>
          <cell r="E213" t="str">
            <v>PVC</v>
          </cell>
          <cell r="F213" t="str">
            <v>each</v>
          </cell>
          <cell r="G213">
            <v>296</v>
          </cell>
          <cell r="H213">
            <v>340</v>
          </cell>
          <cell r="I213">
            <v>391</v>
          </cell>
        </row>
        <row r="214">
          <cell r="B214" t="str">
            <v>MS threaded flanges75mm</v>
          </cell>
          <cell r="C214" t="str">
            <v>MS threaded flanges</v>
          </cell>
          <cell r="D214" t="str">
            <v>75mm</v>
          </cell>
          <cell r="E214" t="str">
            <v>PVC</v>
          </cell>
          <cell r="F214" t="str">
            <v>each</v>
          </cell>
          <cell r="G214">
            <v>296</v>
          </cell>
          <cell r="H214">
            <v>340</v>
          </cell>
          <cell r="I214">
            <v>391</v>
          </cell>
        </row>
        <row r="215">
          <cell r="B215" t="str">
            <v>MS threaded flanges90mm</v>
          </cell>
          <cell r="C215" t="str">
            <v>MS threaded flanges</v>
          </cell>
          <cell r="D215" t="str">
            <v>90mm</v>
          </cell>
          <cell r="E215" t="str">
            <v>PVC</v>
          </cell>
          <cell r="F215" t="str">
            <v>each</v>
          </cell>
          <cell r="G215">
            <v>296</v>
          </cell>
          <cell r="H215">
            <v>340</v>
          </cell>
          <cell r="I215">
            <v>391</v>
          </cell>
        </row>
        <row r="216">
          <cell r="B216" t="str">
            <v>MS threaded flanges110mm</v>
          </cell>
          <cell r="C216" t="str">
            <v>MS threaded flanges</v>
          </cell>
          <cell r="D216" t="str">
            <v>110mm</v>
          </cell>
          <cell r="E216" t="str">
            <v>PVC</v>
          </cell>
          <cell r="F216" t="str">
            <v>each</v>
          </cell>
          <cell r="G216">
            <v>360</v>
          </cell>
          <cell r="H216">
            <v>414</v>
          </cell>
          <cell r="I216">
            <v>476</v>
          </cell>
        </row>
        <row r="217">
          <cell r="B217" t="str">
            <v>MS threaded flanges125mm</v>
          </cell>
          <cell r="C217" t="str">
            <v>MS threaded flanges</v>
          </cell>
          <cell r="D217" t="str">
            <v>125mm</v>
          </cell>
          <cell r="E217" t="str">
            <v>PVC</v>
          </cell>
          <cell r="F217" t="str">
            <v>each</v>
          </cell>
          <cell r="G217">
            <v>484</v>
          </cell>
          <cell r="H217">
            <v>557</v>
          </cell>
          <cell r="I217">
            <v>641</v>
          </cell>
        </row>
        <row r="218">
          <cell r="B218" t="str">
            <v>MS threaded flanges140mm</v>
          </cell>
          <cell r="C218" t="str">
            <v>MS threaded flanges</v>
          </cell>
          <cell r="D218" t="str">
            <v>140mm</v>
          </cell>
          <cell r="E218" t="str">
            <v>PVC</v>
          </cell>
          <cell r="F218" t="str">
            <v>each</v>
          </cell>
          <cell r="G218">
            <v>564</v>
          </cell>
          <cell r="H218">
            <v>649</v>
          </cell>
          <cell r="I218">
            <v>746</v>
          </cell>
        </row>
        <row r="219">
          <cell r="B219" t="str">
            <v>MS threaded flanges160mm</v>
          </cell>
          <cell r="C219" t="str">
            <v>MS threaded flanges</v>
          </cell>
          <cell r="D219" t="str">
            <v>160mm</v>
          </cell>
          <cell r="E219" t="str">
            <v>PVC</v>
          </cell>
          <cell r="F219" t="str">
            <v>each</v>
          </cell>
          <cell r="G219">
            <v>564</v>
          </cell>
          <cell r="H219">
            <v>649</v>
          </cell>
          <cell r="I219">
            <v>746</v>
          </cell>
        </row>
        <row r="220">
          <cell r="B220" t="str">
            <v>MS threaded flanges180mm</v>
          </cell>
          <cell r="C220" t="str">
            <v>MS threaded flanges</v>
          </cell>
          <cell r="D220" t="str">
            <v>180mm</v>
          </cell>
          <cell r="E220" t="str">
            <v>PVC</v>
          </cell>
          <cell r="F220" t="str">
            <v>each</v>
          </cell>
          <cell r="G220">
            <v>764</v>
          </cell>
          <cell r="H220">
            <v>879</v>
          </cell>
          <cell r="I220">
            <v>1011</v>
          </cell>
        </row>
        <row r="221">
          <cell r="B221" t="str">
            <v>MS threaded flanges200mm</v>
          </cell>
          <cell r="C221" t="str">
            <v>MS threaded flanges</v>
          </cell>
          <cell r="D221" t="str">
            <v>200mm</v>
          </cell>
          <cell r="E221" t="str">
            <v>PVC</v>
          </cell>
          <cell r="F221" t="str">
            <v>each</v>
          </cell>
          <cell r="G221">
            <v>780</v>
          </cell>
          <cell r="H221">
            <v>897</v>
          </cell>
          <cell r="I221">
            <v>1032</v>
          </cell>
        </row>
        <row r="222">
          <cell r="B222" t="str">
            <v>MS threaded flanges225mm</v>
          </cell>
          <cell r="C222" t="str">
            <v>MS threaded flanges</v>
          </cell>
          <cell r="D222" t="str">
            <v>225mm</v>
          </cell>
          <cell r="E222" t="str">
            <v>PVC</v>
          </cell>
          <cell r="F222" t="str">
            <v>each</v>
          </cell>
          <cell r="G222">
            <v>825</v>
          </cell>
          <cell r="H222">
            <v>949</v>
          </cell>
          <cell r="I222">
            <v>1091</v>
          </cell>
        </row>
        <row r="223">
          <cell r="B223" t="str">
            <v>MS threaded flanges250mm</v>
          </cell>
          <cell r="C223" t="str">
            <v>MS threaded flanges</v>
          </cell>
          <cell r="D223" t="str">
            <v>250mm</v>
          </cell>
          <cell r="E223" t="str">
            <v>PVC</v>
          </cell>
          <cell r="F223" t="str">
            <v>each</v>
          </cell>
          <cell r="G223">
            <v>840</v>
          </cell>
          <cell r="H223">
            <v>966</v>
          </cell>
          <cell r="I223">
            <v>1111</v>
          </cell>
        </row>
        <row r="224">
          <cell r="B224" t="str">
            <v>MS threaded flanges280mm</v>
          </cell>
          <cell r="C224" t="str">
            <v>MS threaded flanges</v>
          </cell>
          <cell r="D224" t="str">
            <v>280mm</v>
          </cell>
          <cell r="E224" t="str">
            <v>PVC</v>
          </cell>
          <cell r="F224" t="str">
            <v>each</v>
          </cell>
          <cell r="G224">
            <v>860</v>
          </cell>
          <cell r="H224">
            <v>989</v>
          </cell>
          <cell r="I224">
            <v>1137</v>
          </cell>
        </row>
        <row r="225">
          <cell r="B225" t="str">
            <v>MS threaded flanges315mm</v>
          </cell>
          <cell r="C225" t="str">
            <v>MS threaded flanges</v>
          </cell>
          <cell r="D225" t="str">
            <v>315mm</v>
          </cell>
          <cell r="E225" t="str">
            <v>PVC</v>
          </cell>
          <cell r="F225" t="str">
            <v>each</v>
          </cell>
          <cell r="G225">
            <v>860</v>
          </cell>
          <cell r="H225">
            <v>989</v>
          </cell>
          <cell r="I225">
            <v>1137</v>
          </cell>
        </row>
        <row r="226">
          <cell r="B226" t="str">
            <v>Jointing charges-Main line63mmPVC</v>
          </cell>
          <cell r="C226" t="str">
            <v>Jointing charges-Main line</v>
          </cell>
          <cell r="D226" t="str">
            <v>63mm</v>
          </cell>
          <cell r="E226" t="str">
            <v>PVC</v>
          </cell>
          <cell r="F226" t="str">
            <v>each</v>
          </cell>
          <cell r="G226">
            <v>147.16</v>
          </cell>
          <cell r="H226">
            <v>147.16</v>
          </cell>
          <cell r="I226">
            <v>147.16</v>
          </cell>
        </row>
        <row r="227">
          <cell r="B227" t="str">
            <v>Jointing charges-Main line75mmPVC</v>
          </cell>
          <cell r="C227" t="str">
            <v>Jointing charges-Main line</v>
          </cell>
          <cell r="D227" t="str">
            <v>75mm</v>
          </cell>
          <cell r="E227" t="str">
            <v>PVC</v>
          </cell>
          <cell r="F227" t="str">
            <v>each</v>
          </cell>
          <cell r="G227">
            <v>147.16</v>
          </cell>
          <cell r="H227">
            <v>147.16</v>
          </cell>
          <cell r="I227">
            <v>147.16</v>
          </cell>
        </row>
        <row r="228">
          <cell r="B228" t="str">
            <v>Jointing charges-Main line90mmPVC</v>
          </cell>
          <cell r="C228" t="str">
            <v>Jointing charges-Main line</v>
          </cell>
          <cell r="D228" t="str">
            <v>90mm</v>
          </cell>
          <cell r="E228" t="str">
            <v>PVC</v>
          </cell>
          <cell r="F228" t="str">
            <v>each</v>
          </cell>
          <cell r="G228">
            <v>147.16</v>
          </cell>
          <cell r="H228">
            <v>147.16</v>
          </cell>
          <cell r="I228">
            <v>147.16</v>
          </cell>
        </row>
        <row r="229">
          <cell r="B229" t="str">
            <v>Jointing charges-Main line110mmPVC</v>
          </cell>
          <cell r="C229" t="str">
            <v>Jointing charges-Main line</v>
          </cell>
          <cell r="D229" t="str">
            <v>110mm</v>
          </cell>
          <cell r="E229" t="str">
            <v>PVC</v>
          </cell>
          <cell r="F229" t="str">
            <v>each</v>
          </cell>
          <cell r="G229">
            <v>264.36</v>
          </cell>
          <cell r="H229">
            <v>264.36</v>
          </cell>
          <cell r="I229">
            <v>264.36</v>
          </cell>
        </row>
        <row r="230">
          <cell r="B230" t="str">
            <v>Jointing charges-Main line125mmPVC</v>
          </cell>
          <cell r="C230" t="str">
            <v>Jointing charges-Main line</v>
          </cell>
          <cell r="D230" t="str">
            <v>125mm</v>
          </cell>
          <cell r="E230" t="str">
            <v>PVC</v>
          </cell>
          <cell r="F230" t="str">
            <v>each</v>
          </cell>
          <cell r="G230">
            <v>276.5</v>
          </cell>
          <cell r="H230">
            <v>276.5</v>
          </cell>
          <cell r="I230">
            <v>276.5</v>
          </cell>
        </row>
        <row r="231">
          <cell r="B231" t="str">
            <v>Jointing charges-Main line140mmPVC</v>
          </cell>
          <cell r="C231" t="str">
            <v>Jointing charges-Main line</v>
          </cell>
          <cell r="D231" t="str">
            <v>140mm</v>
          </cell>
          <cell r="E231" t="str">
            <v>PVC</v>
          </cell>
          <cell r="F231" t="str">
            <v>each</v>
          </cell>
          <cell r="G231">
            <v>364.94</v>
          </cell>
          <cell r="H231">
            <v>364.94</v>
          </cell>
          <cell r="I231">
            <v>364.94</v>
          </cell>
        </row>
        <row r="232">
          <cell r="B232" t="str">
            <v>Jointing charges-Main line160mmPVC</v>
          </cell>
          <cell r="C232" t="str">
            <v>Jointing charges-Main line</v>
          </cell>
          <cell r="D232" t="str">
            <v>160mm</v>
          </cell>
          <cell r="E232" t="str">
            <v>PVC</v>
          </cell>
          <cell r="F232" t="str">
            <v>each</v>
          </cell>
          <cell r="G232">
            <v>364.94</v>
          </cell>
          <cell r="H232">
            <v>364.94</v>
          </cell>
          <cell r="I232">
            <v>364.94</v>
          </cell>
        </row>
        <row r="233">
          <cell r="B233" t="str">
            <v>Jointing charges-Main line180mmPVC</v>
          </cell>
          <cell r="C233" t="str">
            <v>Jointing charges-Main line</v>
          </cell>
          <cell r="D233" t="str">
            <v>180mm</v>
          </cell>
          <cell r="E233" t="str">
            <v>PVC</v>
          </cell>
          <cell r="F233" t="str">
            <v>each</v>
          </cell>
          <cell r="G233">
            <v>364.94</v>
          </cell>
          <cell r="H233">
            <v>364.94</v>
          </cell>
          <cell r="I233">
            <v>364.94</v>
          </cell>
        </row>
        <row r="234">
          <cell r="B234" t="str">
            <v>Jointing charges-Main line200mmPVC</v>
          </cell>
          <cell r="C234" t="str">
            <v>Jointing charges-Main line</v>
          </cell>
          <cell r="D234" t="str">
            <v>200mm</v>
          </cell>
          <cell r="E234" t="str">
            <v>PVC</v>
          </cell>
          <cell r="F234" t="str">
            <v>each</v>
          </cell>
          <cell r="G234">
            <v>387.88</v>
          </cell>
          <cell r="H234">
            <v>387.88</v>
          </cell>
          <cell r="I234">
            <v>387.88</v>
          </cell>
        </row>
        <row r="235">
          <cell r="B235" t="str">
            <v>Jointing charges-Main line225mmPVC</v>
          </cell>
          <cell r="C235" t="str">
            <v>Jointing charges-Main line</v>
          </cell>
          <cell r="D235" t="str">
            <v>225mm</v>
          </cell>
          <cell r="E235" t="str">
            <v>PVC</v>
          </cell>
          <cell r="F235" t="str">
            <v>each</v>
          </cell>
          <cell r="G235">
            <v>387.88</v>
          </cell>
          <cell r="H235">
            <v>387.88</v>
          </cell>
          <cell r="I235">
            <v>387.88</v>
          </cell>
        </row>
        <row r="236">
          <cell r="B236" t="str">
            <v>Jointing charges-Main line250mmPVC</v>
          </cell>
          <cell r="C236" t="str">
            <v>Jointing charges-Main line</v>
          </cell>
          <cell r="D236" t="str">
            <v>250mm</v>
          </cell>
          <cell r="E236" t="str">
            <v>PVC</v>
          </cell>
          <cell r="F236" t="str">
            <v>each</v>
          </cell>
          <cell r="G236">
            <v>567.64</v>
          </cell>
          <cell r="H236">
            <v>567.64</v>
          </cell>
          <cell r="I236">
            <v>567.64</v>
          </cell>
        </row>
        <row r="237">
          <cell r="B237" t="str">
            <v>Jointing charges-Main line280mmPVC</v>
          </cell>
          <cell r="C237" t="str">
            <v>Jointing charges-Main line</v>
          </cell>
          <cell r="D237" t="str">
            <v>280mm</v>
          </cell>
          <cell r="E237" t="str">
            <v>PVC</v>
          </cell>
          <cell r="F237" t="str">
            <v>each</v>
          </cell>
          <cell r="G237">
            <v>567.64</v>
          </cell>
          <cell r="H237">
            <v>567.64</v>
          </cell>
          <cell r="I237">
            <v>567.64</v>
          </cell>
        </row>
        <row r="238">
          <cell r="B238" t="str">
            <v>Jointing charges-Main line315mmPVC</v>
          </cell>
          <cell r="C238" t="str">
            <v>Jointing charges-Main line</v>
          </cell>
          <cell r="D238" t="str">
            <v>315mm</v>
          </cell>
          <cell r="E238" t="str">
            <v>PVC</v>
          </cell>
          <cell r="F238" t="str">
            <v>each</v>
          </cell>
          <cell r="G238">
            <v>602.08000000000004</v>
          </cell>
          <cell r="H238">
            <v>602.08000000000004</v>
          </cell>
          <cell r="I238">
            <v>602.08000000000004</v>
          </cell>
        </row>
        <row r="239">
          <cell r="B239" t="str">
            <v>Jointing charges-Air valve63mmPVC</v>
          </cell>
          <cell r="C239" t="str">
            <v>Jointing charges-Air valve</v>
          </cell>
          <cell r="D239" t="str">
            <v>63mm</v>
          </cell>
          <cell r="E239" t="str">
            <v>PVC</v>
          </cell>
          <cell r="F239" t="str">
            <v>each</v>
          </cell>
          <cell r="G239">
            <v>46.06</v>
          </cell>
          <cell r="H239">
            <v>46.06</v>
          </cell>
          <cell r="I239">
            <v>46.06</v>
          </cell>
        </row>
        <row r="240">
          <cell r="B240" t="str">
            <v>Jointing charges-Air valve75mmPVC</v>
          </cell>
          <cell r="C240" t="str">
            <v>Jointing charges-Air valve</v>
          </cell>
          <cell r="D240" t="str">
            <v>75mm</v>
          </cell>
          <cell r="E240" t="str">
            <v>PVC</v>
          </cell>
          <cell r="F240" t="str">
            <v>each</v>
          </cell>
          <cell r="G240">
            <v>46.06</v>
          </cell>
          <cell r="H240">
            <v>46.06</v>
          </cell>
          <cell r="I240">
            <v>46.06</v>
          </cell>
        </row>
        <row r="241">
          <cell r="B241" t="str">
            <v>Jointing charges-Air valve90mmPVC</v>
          </cell>
          <cell r="C241" t="str">
            <v>Jointing charges-Air valve</v>
          </cell>
          <cell r="D241" t="str">
            <v>90mm</v>
          </cell>
          <cell r="E241" t="str">
            <v>PVC</v>
          </cell>
          <cell r="F241" t="str">
            <v>each</v>
          </cell>
          <cell r="G241">
            <v>46.06</v>
          </cell>
          <cell r="H241">
            <v>46.06</v>
          </cell>
          <cell r="I241">
            <v>46.06</v>
          </cell>
        </row>
        <row r="242">
          <cell r="B242" t="str">
            <v>Jointing charges-Air valve110mmPVC</v>
          </cell>
          <cell r="C242" t="str">
            <v>Jointing charges-Air valve</v>
          </cell>
          <cell r="D242" t="str">
            <v>110mm</v>
          </cell>
          <cell r="E242" t="str">
            <v>PVC</v>
          </cell>
          <cell r="F242" t="str">
            <v>each</v>
          </cell>
          <cell r="G242">
            <v>46.06</v>
          </cell>
          <cell r="H242">
            <v>46.06</v>
          </cell>
          <cell r="I242">
            <v>46.06</v>
          </cell>
        </row>
        <row r="243">
          <cell r="B243" t="str">
            <v>Jointing charges-Air valve125mmPVC</v>
          </cell>
          <cell r="C243" t="str">
            <v>Jointing charges-Air valve</v>
          </cell>
          <cell r="D243" t="str">
            <v>125mm</v>
          </cell>
          <cell r="E243" t="str">
            <v>PVC</v>
          </cell>
          <cell r="F243" t="str">
            <v>each</v>
          </cell>
          <cell r="G243">
            <v>71.89</v>
          </cell>
          <cell r="H243">
            <v>71.89</v>
          </cell>
          <cell r="I243">
            <v>71.89</v>
          </cell>
        </row>
        <row r="244">
          <cell r="B244" t="str">
            <v>Jointing charges-Air valve140mmPVC</v>
          </cell>
          <cell r="C244" t="str">
            <v>Jointing charges-Air valve</v>
          </cell>
          <cell r="D244" t="str">
            <v>140mm</v>
          </cell>
          <cell r="E244" t="str">
            <v>PVC</v>
          </cell>
          <cell r="F244" t="str">
            <v>each</v>
          </cell>
          <cell r="G244">
            <v>71.89</v>
          </cell>
          <cell r="H244">
            <v>71.89</v>
          </cell>
          <cell r="I244">
            <v>71.89</v>
          </cell>
        </row>
        <row r="245">
          <cell r="B245" t="str">
            <v>Jointing charges-Air valve160mmPVC</v>
          </cell>
          <cell r="C245" t="str">
            <v>Jointing charges-Air valve</v>
          </cell>
          <cell r="D245" t="str">
            <v>160mm</v>
          </cell>
          <cell r="E245" t="str">
            <v>PVC</v>
          </cell>
          <cell r="F245" t="str">
            <v>each</v>
          </cell>
          <cell r="G245">
            <v>71.89</v>
          </cell>
          <cell r="H245">
            <v>71.89</v>
          </cell>
          <cell r="I245">
            <v>71.89</v>
          </cell>
        </row>
        <row r="246">
          <cell r="B246" t="str">
            <v>Jointing charges-Air valve180mmPVC</v>
          </cell>
          <cell r="C246" t="str">
            <v>Jointing charges-Air valve</v>
          </cell>
          <cell r="D246" t="str">
            <v>180mm</v>
          </cell>
          <cell r="E246" t="str">
            <v>PVC</v>
          </cell>
          <cell r="F246" t="str">
            <v>each</v>
          </cell>
          <cell r="G246">
            <v>71.89</v>
          </cell>
          <cell r="H246">
            <v>71.89</v>
          </cell>
          <cell r="I246">
            <v>71.89</v>
          </cell>
        </row>
        <row r="247">
          <cell r="B247" t="str">
            <v>Jointing charges-Air valve200mmPVC</v>
          </cell>
          <cell r="C247" t="str">
            <v>Jointing charges-Air valve</v>
          </cell>
          <cell r="D247" t="str">
            <v>200mm</v>
          </cell>
          <cell r="E247" t="str">
            <v>PVC</v>
          </cell>
          <cell r="F247" t="str">
            <v>each</v>
          </cell>
          <cell r="G247">
            <v>71.89</v>
          </cell>
          <cell r="H247">
            <v>71.89</v>
          </cell>
          <cell r="I247">
            <v>71.89</v>
          </cell>
        </row>
        <row r="248">
          <cell r="B248" t="str">
            <v>Jointing charges-Air valve225mmPVC</v>
          </cell>
          <cell r="C248" t="str">
            <v>Jointing charges-Air valve</v>
          </cell>
          <cell r="D248" t="str">
            <v>225mm</v>
          </cell>
          <cell r="E248" t="str">
            <v>PVC</v>
          </cell>
          <cell r="F248" t="str">
            <v>each</v>
          </cell>
          <cell r="G248">
            <v>71.89</v>
          </cell>
          <cell r="H248">
            <v>71.89</v>
          </cell>
          <cell r="I248">
            <v>71.89</v>
          </cell>
        </row>
        <row r="249">
          <cell r="B249" t="str">
            <v>Jointing charges-Air valve250mmPVC</v>
          </cell>
          <cell r="C249" t="str">
            <v>Jointing charges-Air valve</v>
          </cell>
          <cell r="D249" t="str">
            <v>250mm</v>
          </cell>
          <cell r="E249" t="str">
            <v>PVC</v>
          </cell>
          <cell r="F249" t="str">
            <v>each</v>
          </cell>
          <cell r="G249">
            <v>73.58</v>
          </cell>
          <cell r="H249">
            <v>73.58</v>
          </cell>
          <cell r="I249">
            <v>73.58</v>
          </cell>
        </row>
        <row r="250">
          <cell r="B250" t="str">
            <v>Jointing charges-Air valve280mmPVC</v>
          </cell>
          <cell r="C250" t="str">
            <v>Jointing charges-Air valve</v>
          </cell>
          <cell r="D250" t="str">
            <v>280mm</v>
          </cell>
          <cell r="E250" t="str">
            <v>PVC</v>
          </cell>
          <cell r="F250" t="str">
            <v>each</v>
          </cell>
          <cell r="G250">
            <v>73.58</v>
          </cell>
          <cell r="H250">
            <v>73.58</v>
          </cell>
          <cell r="I250">
            <v>73.58</v>
          </cell>
        </row>
        <row r="251">
          <cell r="B251" t="str">
            <v>Jointing charges-Air valve315mmPVC</v>
          </cell>
          <cell r="C251" t="str">
            <v>Jointing charges-Air valve</v>
          </cell>
          <cell r="D251" t="str">
            <v>315mm</v>
          </cell>
          <cell r="E251" t="str">
            <v>PVC</v>
          </cell>
          <cell r="F251" t="str">
            <v>each</v>
          </cell>
          <cell r="G251">
            <v>73.58</v>
          </cell>
          <cell r="H251">
            <v>73.58</v>
          </cell>
          <cell r="I251">
            <v>73.58</v>
          </cell>
        </row>
        <row r="252">
          <cell r="B252" t="str">
            <v>Labour charges for flanged joints63mmPVC</v>
          </cell>
          <cell r="C252" t="str">
            <v>Labour charges for flanged joints</v>
          </cell>
          <cell r="D252" t="str">
            <v>63mm</v>
          </cell>
          <cell r="E252" t="str">
            <v>PVC</v>
          </cell>
          <cell r="F252" t="str">
            <v>each</v>
          </cell>
          <cell r="G252">
            <v>220.4</v>
          </cell>
          <cell r="H252">
            <v>220.4</v>
          </cell>
          <cell r="I252">
            <v>220.4</v>
          </cell>
        </row>
        <row r="253">
          <cell r="B253" t="str">
            <v>Labour charges for flanged joints75mmPVC</v>
          </cell>
          <cell r="C253" t="str">
            <v>Labour charges for flanged joints</v>
          </cell>
          <cell r="D253" t="str">
            <v>75mm</v>
          </cell>
          <cell r="E253" t="str">
            <v>PVC</v>
          </cell>
          <cell r="F253" t="str">
            <v>each</v>
          </cell>
          <cell r="G253">
            <v>220.4</v>
          </cell>
          <cell r="H253">
            <v>220.4</v>
          </cell>
          <cell r="I253">
            <v>220.4</v>
          </cell>
        </row>
        <row r="254">
          <cell r="B254" t="str">
            <v>Labour charges for flanged joints90mmPVC</v>
          </cell>
          <cell r="C254" t="str">
            <v>Labour charges for flanged joints</v>
          </cell>
          <cell r="D254" t="str">
            <v>90mm</v>
          </cell>
          <cell r="E254" t="str">
            <v>PVC</v>
          </cell>
          <cell r="F254" t="str">
            <v>each</v>
          </cell>
          <cell r="G254">
            <v>220.4</v>
          </cell>
          <cell r="H254">
            <v>220.4</v>
          </cell>
          <cell r="I254">
            <v>220.4</v>
          </cell>
        </row>
        <row r="255">
          <cell r="B255" t="str">
            <v>Labour charges for flanged joints110mmPVC</v>
          </cell>
          <cell r="C255" t="str">
            <v>Labour charges for flanged joints</v>
          </cell>
          <cell r="D255" t="str">
            <v>110mm</v>
          </cell>
          <cell r="E255" t="str">
            <v>PVC</v>
          </cell>
          <cell r="F255" t="str">
            <v>each</v>
          </cell>
          <cell r="G255">
            <v>234.8</v>
          </cell>
          <cell r="H255">
            <v>234.8</v>
          </cell>
          <cell r="I255">
            <v>234.8</v>
          </cell>
        </row>
        <row r="256">
          <cell r="B256" t="str">
            <v>Labour charges for flanged joints125mmPVC</v>
          </cell>
          <cell r="C256" t="str">
            <v>Labour charges for flanged joints</v>
          </cell>
          <cell r="D256" t="str">
            <v>125mm</v>
          </cell>
          <cell r="E256" t="str">
            <v>PVC</v>
          </cell>
          <cell r="F256" t="str">
            <v>each</v>
          </cell>
          <cell r="G256">
            <v>339.2</v>
          </cell>
          <cell r="H256">
            <v>339.2</v>
          </cell>
          <cell r="I256">
            <v>339.2</v>
          </cell>
        </row>
        <row r="257">
          <cell r="B257" t="str">
            <v>Labour charges for flanged joints140mmPVC</v>
          </cell>
          <cell r="C257" t="str">
            <v>Labour charges for flanged joints</v>
          </cell>
          <cell r="D257" t="str">
            <v>140mm</v>
          </cell>
          <cell r="E257" t="str">
            <v>PVC</v>
          </cell>
          <cell r="F257" t="str">
            <v>each</v>
          </cell>
          <cell r="G257">
            <v>353.2</v>
          </cell>
          <cell r="H257">
            <v>353.2</v>
          </cell>
          <cell r="I257">
            <v>353.2</v>
          </cell>
        </row>
        <row r="258">
          <cell r="B258" t="str">
            <v>Labour charges for flanged joints160mmPVC</v>
          </cell>
          <cell r="C258" t="str">
            <v>Labour charges for flanged joints</v>
          </cell>
          <cell r="D258" t="str">
            <v>160mm</v>
          </cell>
          <cell r="E258" t="str">
            <v>PVC</v>
          </cell>
          <cell r="F258" t="str">
            <v>each</v>
          </cell>
          <cell r="G258">
            <v>353.2</v>
          </cell>
          <cell r="H258">
            <v>353.2</v>
          </cell>
          <cell r="I258">
            <v>353.2</v>
          </cell>
        </row>
        <row r="259">
          <cell r="B259" t="str">
            <v>Labour charges for flanged joints180mmPVC</v>
          </cell>
          <cell r="C259" t="str">
            <v>Labour charges for flanged joints</v>
          </cell>
          <cell r="D259" t="str">
            <v>180mm</v>
          </cell>
          <cell r="E259" t="str">
            <v>PVC</v>
          </cell>
          <cell r="F259" t="str">
            <v>each</v>
          </cell>
          <cell r="G259">
            <v>353.2</v>
          </cell>
          <cell r="H259">
            <v>353.2</v>
          </cell>
          <cell r="I259">
            <v>353.2</v>
          </cell>
        </row>
        <row r="260">
          <cell r="B260" t="str">
            <v>Labour charges for flanged joints200mmPVC</v>
          </cell>
          <cell r="C260" t="str">
            <v>Labour charges for flanged joints</v>
          </cell>
          <cell r="D260" t="str">
            <v>200mm</v>
          </cell>
          <cell r="E260" t="str">
            <v>PVC</v>
          </cell>
          <cell r="F260" t="str">
            <v>each</v>
          </cell>
          <cell r="G260">
            <v>466</v>
          </cell>
          <cell r="H260">
            <v>466</v>
          </cell>
          <cell r="I260">
            <v>466</v>
          </cell>
        </row>
        <row r="261">
          <cell r="B261" t="str">
            <v>Labour charges for flanged joints225mmPVC</v>
          </cell>
          <cell r="C261" t="str">
            <v>Labour charges for flanged joints</v>
          </cell>
          <cell r="D261" t="str">
            <v>225mm</v>
          </cell>
          <cell r="E261" t="str">
            <v>PVC</v>
          </cell>
          <cell r="F261" t="str">
            <v>each</v>
          </cell>
          <cell r="G261">
            <v>466</v>
          </cell>
          <cell r="H261">
            <v>466</v>
          </cell>
          <cell r="I261">
            <v>466</v>
          </cell>
        </row>
        <row r="262">
          <cell r="B262" t="str">
            <v>Labour charges for flanged joints250mmPVC</v>
          </cell>
          <cell r="C262" t="str">
            <v>Labour charges for flanged joints</v>
          </cell>
          <cell r="D262" t="str">
            <v>250mm</v>
          </cell>
          <cell r="E262" t="str">
            <v>PVC</v>
          </cell>
          <cell r="F262" t="str">
            <v>each</v>
          </cell>
          <cell r="G262">
            <v>576</v>
          </cell>
          <cell r="H262">
            <v>576</v>
          </cell>
          <cell r="I262">
            <v>576</v>
          </cell>
        </row>
        <row r="263">
          <cell r="B263" t="str">
            <v>Labour charges for flanged joints280mmPVC</v>
          </cell>
          <cell r="C263" t="str">
            <v>Labour charges for flanged joints</v>
          </cell>
          <cell r="D263" t="str">
            <v>280mm</v>
          </cell>
          <cell r="E263" t="str">
            <v>PVC</v>
          </cell>
          <cell r="F263" t="str">
            <v>each</v>
          </cell>
          <cell r="G263">
            <v>576</v>
          </cell>
          <cell r="H263">
            <v>576</v>
          </cell>
          <cell r="I263">
            <v>576</v>
          </cell>
        </row>
        <row r="264">
          <cell r="B264" t="str">
            <v>Labour charges for flanged joints315mmPVC</v>
          </cell>
          <cell r="C264" t="str">
            <v>Labour charges for flanged joints</v>
          </cell>
          <cell r="D264" t="str">
            <v>315mm</v>
          </cell>
          <cell r="E264" t="str">
            <v>PVC</v>
          </cell>
          <cell r="F264" t="str">
            <v>each</v>
          </cell>
          <cell r="G264">
            <v>690</v>
          </cell>
          <cell r="H264">
            <v>690</v>
          </cell>
          <cell r="I264">
            <v>690</v>
          </cell>
        </row>
        <row r="265">
          <cell r="B265" t="str">
            <v>Labour charges for fixing of valve63mmPVC</v>
          </cell>
          <cell r="C265" t="str">
            <v>Labour charges for fixing of valve</v>
          </cell>
          <cell r="D265" t="str">
            <v>63mm</v>
          </cell>
          <cell r="E265" t="str">
            <v>PVC</v>
          </cell>
          <cell r="F265" t="str">
            <v>each</v>
          </cell>
          <cell r="G265">
            <v>72.599999999999994</v>
          </cell>
          <cell r="H265">
            <v>72.599999999999994</v>
          </cell>
          <cell r="I265">
            <v>72.599999999999994</v>
          </cell>
        </row>
        <row r="266">
          <cell r="B266" t="str">
            <v>Labour charges for fixing of valve75mmPVC</v>
          </cell>
          <cell r="C266" t="str">
            <v>Labour charges for fixing of valve</v>
          </cell>
          <cell r="D266" t="str">
            <v>75mm</v>
          </cell>
          <cell r="E266" t="str">
            <v>PVC</v>
          </cell>
          <cell r="F266" t="str">
            <v>each</v>
          </cell>
          <cell r="G266">
            <v>72.599999999999994</v>
          </cell>
          <cell r="H266">
            <v>72.599999999999994</v>
          </cell>
          <cell r="I266">
            <v>72.599999999999994</v>
          </cell>
        </row>
        <row r="267">
          <cell r="B267" t="str">
            <v>Labour charges for fixing of valve90mmPVC</v>
          </cell>
          <cell r="C267" t="str">
            <v>Labour charges for fixing of valve</v>
          </cell>
          <cell r="D267" t="str">
            <v>90mm</v>
          </cell>
          <cell r="E267" t="str">
            <v>PVC</v>
          </cell>
          <cell r="F267" t="str">
            <v>each</v>
          </cell>
          <cell r="G267">
            <v>72.599999999999994</v>
          </cell>
          <cell r="H267">
            <v>72.599999999999994</v>
          </cell>
          <cell r="I267">
            <v>72.599999999999994</v>
          </cell>
        </row>
        <row r="268">
          <cell r="B268" t="str">
            <v>Labour charges for fixing of valve110mmPVC</v>
          </cell>
          <cell r="C268" t="str">
            <v>Labour charges for fixing of valve</v>
          </cell>
          <cell r="D268" t="str">
            <v>110mm</v>
          </cell>
          <cell r="E268" t="str">
            <v>PVC</v>
          </cell>
          <cell r="F268" t="str">
            <v>each</v>
          </cell>
          <cell r="G268">
            <v>72.599999999999994</v>
          </cell>
          <cell r="H268">
            <v>72.599999999999994</v>
          </cell>
          <cell r="I268">
            <v>72.599999999999994</v>
          </cell>
        </row>
        <row r="269">
          <cell r="B269" t="str">
            <v>Labour charges for fixing of valve125mmPVC</v>
          </cell>
          <cell r="C269" t="str">
            <v>Labour charges for fixing of valve</v>
          </cell>
          <cell r="D269" t="str">
            <v>125mm</v>
          </cell>
          <cell r="E269" t="str">
            <v>PVC</v>
          </cell>
          <cell r="F269" t="str">
            <v>each</v>
          </cell>
          <cell r="G269">
            <v>76.599999999999994</v>
          </cell>
          <cell r="H269">
            <v>76.599999999999994</v>
          </cell>
          <cell r="I269">
            <v>76.599999999999994</v>
          </cell>
        </row>
        <row r="270">
          <cell r="B270" t="str">
            <v>Labour charges for fixing of valve140mmPVC</v>
          </cell>
          <cell r="C270" t="str">
            <v>Labour charges for fixing of valve</v>
          </cell>
          <cell r="D270" t="str">
            <v>140mm</v>
          </cell>
          <cell r="E270" t="str">
            <v>PVC</v>
          </cell>
          <cell r="F270" t="str">
            <v>each</v>
          </cell>
          <cell r="G270">
            <v>76.599999999999994</v>
          </cell>
          <cell r="H270">
            <v>76.599999999999994</v>
          </cell>
          <cell r="I270">
            <v>76.599999999999994</v>
          </cell>
        </row>
        <row r="271">
          <cell r="B271" t="str">
            <v>Labour charges for fixing of valve160mmPVC</v>
          </cell>
          <cell r="C271" t="str">
            <v>Labour charges for fixing of valve</v>
          </cell>
          <cell r="D271" t="str">
            <v>160mm</v>
          </cell>
          <cell r="E271" t="str">
            <v>PVC</v>
          </cell>
          <cell r="F271" t="str">
            <v>each</v>
          </cell>
          <cell r="G271">
            <v>76.599999999999994</v>
          </cell>
          <cell r="H271">
            <v>76.599999999999994</v>
          </cell>
          <cell r="I271">
            <v>76.599999999999994</v>
          </cell>
        </row>
        <row r="272">
          <cell r="B272" t="str">
            <v>Labour charges for fixing of valve180mmPVC</v>
          </cell>
          <cell r="C272" t="str">
            <v>Labour charges for fixing of valve</v>
          </cell>
          <cell r="D272" t="str">
            <v>180mm</v>
          </cell>
          <cell r="E272" t="str">
            <v>PVC</v>
          </cell>
          <cell r="F272" t="str">
            <v>each</v>
          </cell>
          <cell r="G272">
            <v>76.599999999999994</v>
          </cell>
          <cell r="H272">
            <v>76.599999999999994</v>
          </cell>
          <cell r="I272">
            <v>76.599999999999994</v>
          </cell>
        </row>
        <row r="273">
          <cell r="B273" t="str">
            <v>Labour charges for fixing of valve200mmPVC</v>
          </cell>
          <cell r="C273" t="str">
            <v>Labour charges for fixing of valve</v>
          </cell>
          <cell r="D273" t="str">
            <v>200mm</v>
          </cell>
          <cell r="E273" t="str">
            <v>PVC</v>
          </cell>
          <cell r="F273" t="str">
            <v>each</v>
          </cell>
          <cell r="G273">
            <v>76.599999999999994</v>
          </cell>
          <cell r="H273">
            <v>76.599999999999994</v>
          </cell>
          <cell r="I273">
            <v>76.599999999999994</v>
          </cell>
        </row>
        <row r="274">
          <cell r="B274" t="str">
            <v>Labour charges for fixing of valve225mmPVC</v>
          </cell>
          <cell r="C274" t="str">
            <v>Labour charges for fixing of valve</v>
          </cell>
          <cell r="D274" t="str">
            <v>225mm</v>
          </cell>
          <cell r="E274" t="str">
            <v>PVC</v>
          </cell>
          <cell r="F274" t="str">
            <v>each</v>
          </cell>
          <cell r="G274">
            <v>76.599999999999994</v>
          </cell>
          <cell r="H274">
            <v>76.599999999999994</v>
          </cell>
          <cell r="I274">
            <v>76.599999999999994</v>
          </cell>
        </row>
        <row r="275">
          <cell r="B275" t="str">
            <v>Labour charges for fixing of valve250mmPVC</v>
          </cell>
          <cell r="C275" t="str">
            <v>Labour charges for fixing of valve</v>
          </cell>
          <cell r="D275" t="str">
            <v>250mm</v>
          </cell>
          <cell r="E275" t="str">
            <v>PVC</v>
          </cell>
          <cell r="F275" t="str">
            <v>each</v>
          </cell>
          <cell r="G275">
            <v>89.8</v>
          </cell>
          <cell r="H275">
            <v>89.8</v>
          </cell>
          <cell r="I275">
            <v>89.8</v>
          </cell>
        </row>
        <row r="276">
          <cell r="B276" t="str">
            <v>Labour charges for fixing of valve280mmPVC</v>
          </cell>
          <cell r="C276" t="str">
            <v>Labour charges for fixing of valve</v>
          </cell>
          <cell r="D276" t="str">
            <v>280mm</v>
          </cell>
          <cell r="E276" t="str">
            <v>PVC</v>
          </cell>
          <cell r="F276" t="str">
            <v>each</v>
          </cell>
          <cell r="G276">
            <v>89.8</v>
          </cell>
          <cell r="H276">
            <v>89.8</v>
          </cell>
          <cell r="I276">
            <v>89.8</v>
          </cell>
        </row>
        <row r="277">
          <cell r="B277" t="str">
            <v>Labour charges for fixing of valve315mmPVC</v>
          </cell>
          <cell r="C277" t="str">
            <v>Labour charges for fixing of valve</v>
          </cell>
          <cell r="D277" t="str">
            <v>315mm</v>
          </cell>
          <cell r="E277" t="str">
            <v>PVC</v>
          </cell>
          <cell r="F277" t="str">
            <v>each</v>
          </cell>
          <cell r="G277">
            <v>89.8</v>
          </cell>
          <cell r="H277">
            <v>89.8</v>
          </cell>
          <cell r="I277">
            <v>89.8</v>
          </cell>
        </row>
        <row r="278">
          <cell r="B278" t="str">
            <v>CI A/F Air Tee80x40mm</v>
          </cell>
          <cell r="C278" t="str">
            <v>CI A/F Air Tee</v>
          </cell>
          <cell r="D278" t="str">
            <v>80x40mm</v>
          </cell>
          <cell r="E278">
            <v>24.5</v>
          </cell>
          <cell r="F278" t="str">
            <v>each</v>
          </cell>
          <cell r="G278">
            <v>814.625</v>
          </cell>
          <cell r="H278">
            <v>1296.05</v>
          </cell>
          <cell r="I278">
            <v>997.15000000000009</v>
          </cell>
        </row>
        <row r="279">
          <cell r="B279" t="str">
            <v>CI A/F Air Tee100x40mm</v>
          </cell>
          <cell r="C279" t="str">
            <v>CI A/F Air Tee</v>
          </cell>
          <cell r="D279" t="str">
            <v>100x40mm</v>
          </cell>
          <cell r="E279">
            <v>29.08</v>
          </cell>
          <cell r="F279" t="str">
            <v>each</v>
          </cell>
          <cell r="G279">
            <v>966.91</v>
          </cell>
          <cell r="H279">
            <v>1538.3319999999999</v>
          </cell>
          <cell r="I279">
            <v>1183.556</v>
          </cell>
        </row>
        <row r="280">
          <cell r="B280" t="str">
            <v>CI A/F Air Tee125x50mm</v>
          </cell>
          <cell r="C280" t="str">
            <v>CI A/F Air Tee</v>
          </cell>
          <cell r="D280" t="str">
            <v>125x50mm</v>
          </cell>
          <cell r="E280">
            <v>36.03</v>
          </cell>
          <cell r="F280" t="str">
            <v>each</v>
          </cell>
          <cell r="G280">
            <v>1197.9974999999999</v>
          </cell>
          <cell r="H280">
            <v>1905.9870000000001</v>
          </cell>
          <cell r="I280">
            <v>1466.421</v>
          </cell>
        </row>
        <row r="281">
          <cell r="B281" t="str">
            <v>CI A/F Air Tee150x50mm</v>
          </cell>
          <cell r="C281" t="str">
            <v>CI A/F Air Tee</v>
          </cell>
          <cell r="D281" t="str">
            <v>150x50mm</v>
          </cell>
          <cell r="E281">
            <v>41.64</v>
          </cell>
          <cell r="F281" t="str">
            <v>each</v>
          </cell>
          <cell r="G281">
            <v>1384.53</v>
          </cell>
          <cell r="H281">
            <v>2202.7559999999999</v>
          </cell>
          <cell r="I281">
            <v>1694.748</v>
          </cell>
        </row>
        <row r="282">
          <cell r="B282" t="str">
            <v>CI A/F Air Tee200x50mm</v>
          </cell>
          <cell r="C282" t="str">
            <v>CI A/F Air Tee</v>
          </cell>
          <cell r="D282" t="str">
            <v>200x50mm</v>
          </cell>
          <cell r="E282">
            <v>58.07</v>
          </cell>
          <cell r="F282" t="str">
            <v>each</v>
          </cell>
          <cell r="G282">
            <v>1930.8275000000001</v>
          </cell>
          <cell r="H282">
            <v>3071.9029999999998</v>
          </cell>
          <cell r="I282">
            <v>2363.4490000000001</v>
          </cell>
        </row>
        <row r="283">
          <cell r="B283" t="str">
            <v>CI A/F Air Tee250x80mm</v>
          </cell>
          <cell r="C283" t="str">
            <v>CI A/F Air Tee</v>
          </cell>
          <cell r="D283" t="str">
            <v>250x80mm</v>
          </cell>
          <cell r="E283">
            <v>78</v>
          </cell>
          <cell r="F283" t="str">
            <v>each</v>
          </cell>
          <cell r="G283">
            <v>2593.5</v>
          </cell>
          <cell r="H283">
            <v>4126.2</v>
          </cell>
          <cell r="I283">
            <v>3174.6000000000004</v>
          </cell>
        </row>
        <row r="284">
          <cell r="B284" t="str">
            <v>CI A/F Air Tee300x80mm</v>
          </cell>
          <cell r="C284" t="str">
            <v>CI A/F Air Tee</v>
          </cell>
          <cell r="D284" t="str">
            <v>300x80mm</v>
          </cell>
          <cell r="E284">
            <v>99.12</v>
          </cell>
          <cell r="F284" t="str">
            <v>each</v>
          </cell>
          <cell r="G284">
            <v>3295.7400000000002</v>
          </cell>
          <cell r="H284">
            <v>5243.4480000000003</v>
          </cell>
          <cell r="I284">
            <v>4034.1840000000007</v>
          </cell>
        </row>
        <row r="285">
          <cell r="B285" t="str">
            <v>HDPE Tail piece80x40mm</v>
          </cell>
          <cell r="C285" t="str">
            <v>HDPE Tail piece</v>
          </cell>
          <cell r="D285" t="str">
            <v>80x40mm</v>
          </cell>
          <cell r="E285">
            <v>0</v>
          </cell>
          <cell r="F285">
            <v>0</v>
          </cell>
          <cell r="G285">
            <v>48</v>
          </cell>
          <cell r="H285">
            <v>48</v>
          </cell>
          <cell r="I285">
            <v>48</v>
          </cell>
        </row>
        <row r="286">
          <cell r="B286" t="str">
            <v>HDPE Tail piece80x40mm</v>
          </cell>
          <cell r="C286" t="str">
            <v>HDPE Tail piece</v>
          </cell>
          <cell r="D286" t="str">
            <v>80x40mm</v>
          </cell>
          <cell r="E286">
            <v>0</v>
          </cell>
          <cell r="F286">
            <v>0</v>
          </cell>
          <cell r="G286">
            <v>56</v>
          </cell>
          <cell r="H286">
            <v>56</v>
          </cell>
          <cell r="I286">
            <v>56</v>
          </cell>
        </row>
        <row r="287">
          <cell r="B287" t="str">
            <v>HDPE Tail piece80x40mm</v>
          </cell>
          <cell r="C287" t="str">
            <v>HDPE Tail piece</v>
          </cell>
          <cell r="D287" t="str">
            <v>80x40mm</v>
          </cell>
          <cell r="E287">
            <v>0</v>
          </cell>
          <cell r="F287">
            <v>0</v>
          </cell>
          <cell r="G287">
            <v>64</v>
          </cell>
          <cell r="H287">
            <v>64</v>
          </cell>
          <cell r="I287">
            <v>64</v>
          </cell>
        </row>
        <row r="288">
          <cell r="B288" t="str">
            <v>HDPE Tail piece100x40mm</v>
          </cell>
          <cell r="C288" t="str">
            <v>HDPE Tail piece</v>
          </cell>
          <cell r="D288" t="str">
            <v>100x40mm</v>
          </cell>
          <cell r="E288">
            <v>0</v>
          </cell>
          <cell r="F288">
            <v>0</v>
          </cell>
          <cell r="G288">
            <v>82</v>
          </cell>
          <cell r="H288">
            <v>82</v>
          </cell>
          <cell r="I288">
            <v>82</v>
          </cell>
        </row>
        <row r="289">
          <cell r="B289" t="str">
            <v>HDPE Tail piece125x50mm</v>
          </cell>
          <cell r="C289" t="str">
            <v>HDPE Tail piece</v>
          </cell>
          <cell r="D289" t="str">
            <v>125x50mm</v>
          </cell>
          <cell r="E289">
            <v>0</v>
          </cell>
          <cell r="F289">
            <v>0</v>
          </cell>
          <cell r="G289">
            <v>112</v>
          </cell>
          <cell r="H289">
            <v>112</v>
          </cell>
          <cell r="I289">
            <v>112</v>
          </cell>
        </row>
        <row r="290">
          <cell r="B290" t="str">
            <v>HDPE Tail piece150x50mm</v>
          </cell>
          <cell r="C290" t="str">
            <v>HDPE Tail piece</v>
          </cell>
          <cell r="D290" t="str">
            <v>150x50mm</v>
          </cell>
          <cell r="E290">
            <v>0</v>
          </cell>
          <cell r="F290">
            <v>0</v>
          </cell>
          <cell r="G290">
            <v>142</v>
          </cell>
          <cell r="H290">
            <v>142</v>
          </cell>
          <cell r="I290">
            <v>142</v>
          </cell>
        </row>
        <row r="291">
          <cell r="B291" t="str">
            <v>HDPE Tail piece150x50mm</v>
          </cell>
          <cell r="C291" t="str">
            <v>HDPE Tail piece</v>
          </cell>
          <cell r="D291" t="str">
            <v>150x50mm</v>
          </cell>
          <cell r="E291">
            <v>0</v>
          </cell>
          <cell r="F291">
            <v>0</v>
          </cell>
          <cell r="G291">
            <v>155</v>
          </cell>
          <cell r="H291">
            <v>155</v>
          </cell>
          <cell r="I291">
            <v>155</v>
          </cell>
        </row>
        <row r="292">
          <cell r="B292" t="str">
            <v>HDPE Tail piece150x50mm</v>
          </cell>
          <cell r="C292" t="str">
            <v>HDPE Tail piece</v>
          </cell>
          <cell r="D292" t="str">
            <v>150x50mm</v>
          </cell>
          <cell r="E292">
            <v>0</v>
          </cell>
          <cell r="F292">
            <v>0</v>
          </cell>
          <cell r="G292">
            <v>195</v>
          </cell>
          <cell r="H292">
            <v>195</v>
          </cell>
          <cell r="I292">
            <v>195</v>
          </cell>
        </row>
        <row r="293">
          <cell r="B293" t="str">
            <v>HDPE Tail piece200x50mm</v>
          </cell>
          <cell r="C293" t="str">
            <v>HDPE Tail piece</v>
          </cell>
          <cell r="D293" t="str">
            <v>200x50mm</v>
          </cell>
          <cell r="E293">
            <v>0</v>
          </cell>
          <cell r="F293">
            <v>0</v>
          </cell>
          <cell r="G293">
            <v>242</v>
          </cell>
          <cell r="H293">
            <v>242</v>
          </cell>
          <cell r="I293">
            <v>242</v>
          </cell>
        </row>
        <row r="294">
          <cell r="B294" t="str">
            <v>HDPE Tail piece200x50mm</v>
          </cell>
          <cell r="C294" t="str">
            <v>HDPE Tail piece</v>
          </cell>
          <cell r="D294" t="str">
            <v>200x50mm</v>
          </cell>
          <cell r="E294">
            <v>0</v>
          </cell>
          <cell r="F294">
            <v>0</v>
          </cell>
          <cell r="G294">
            <v>279</v>
          </cell>
          <cell r="H294">
            <v>279</v>
          </cell>
          <cell r="I294">
            <v>279</v>
          </cell>
        </row>
        <row r="295">
          <cell r="B295" t="str">
            <v>HDPE Tail piece250x80mm</v>
          </cell>
          <cell r="C295" t="str">
            <v>HDPE Tail piece</v>
          </cell>
          <cell r="D295" t="str">
            <v>250x80mm</v>
          </cell>
          <cell r="E295">
            <v>0</v>
          </cell>
          <cell r="F295">
            <v>0</v>
          </cell>
          <cell r="G295">
            <v>328</v>
          </cell>
          <cell r="H295">
            <v>328</v>
          </cell>
          <cell r="I295">
            <v>328</v>
          </cell>
        </row>
        <row r="296">
          <cell r="B296" t="str">
            <v>HDPE Tail piece250x80mm</v>
          </cell>
          <cell r="C296" t="str">
            <v>HDPE Tail piece</v>
          </cell>
          <cell r="D296" t="str">
            <v>250x80mm</v>
          </cell>
          <cell r="E296">
            <v>0</v>
          </cell>
          <cell r="F296">
            <v>0</v>
          </cell>
          <cell r="G296">
            <v>336</v>
          </cell>
          <cell r="H296">
            <v>336</v>
          </cell>
          <cell r="I296">
            <v>336</v>
          </cell>
        </row>
        <row r="297">
          <cell r="B297" t="str">
            <v>HDPE Tail piece300x80mm</v>
          </cell>
          <cell r="C297" t="str">
            <v>HDPE Tail piece</v>
          </cell>
          <cell r="D297" t="str">
            <v>300x80mm</v>
          </cell>
          <cell r="E297">
            <v>0</v>
          </cell>
          <cell r="F297">
            <v>0</v>
          </cell>
          <cell r="G297">
            <v>342</v>
          </cell>
          <cell r="H297">
            <v>342</v>
          </cell>
          <cell r="I297">
            <v>342</v>
          </cell>
        </row>
        <row r="298">
          <cell r="B298" t="str">
            <v>MS flanges63mm</v>
          </cell>
          <cell r="C298" t="str">
            <v>MS flanges</v>
          </cell>
          <cell r="D298" t="str">
            <v>63mm</v>
          </cell>
          <cell r="E298">
            <v>0</v>
          </cell>
          <cell r="F298">
            <v>0</v>
          </cell>
          <cell r="G298">
            <v>148</v>
          </cell>
          <cell r="H298">
            <v>148</v>
          </cell>
          <cell r="I298">
            <v>148</v>
          </cell>
        </row>
        <row r="299">
          <cell r="B299" t="str">
            <v>MS flanges75mm</v>
          </cell>
          <cell r="C299" t="str">
            <v>MS flanges</v>
          </cell>
          <cell r="D299" t="str">
            <v>75mm</v>
          </cell>
          <cell r="E299">
            <v>0</v>
          </cell>
          <cell r="F299">
            <v>0</v>
          </cell>
          <cell r="G299">
            <v>148</v>
          </cell>
          <cell r="H299">
            <v>148</v>
          </cell>
          <cell r="I299">
            <v>148</v>
          </cell>
        </row>
        <row r="300">
          <cell r="B300" t="str">
            <v>MS flanges90mm</v>
          </cell>
          <cell r="C300" t="str">
            <v>MS flanges</v>
          </cell>
          <cell r="D300" t="str">
            <v>90mm</v>
          </cell>
          <cell r="E300">
            <v>0</v>
          </cell>
          <cell r="F300">
            <v>0</v>
          </cell>
          <cell r="G300">
            <v>148</v>
          </cell>
          <cell r="H300">
            <v>148</v>
          </cell>
          <cell r="I300">
            <v>148</v>
          </cell>
        </row>
        <row r="301">
          <cell r="B301" t="str">
            <v>MS flanges110mm</v>
          </cell>
          <cell r="C301" t="str">
            <v>MS flanges</v>
          </cell>
          <cell r="D301" t="str">
            <v>110mm</v>
          </cell>
          <cell r="E301">
            <v>0</v>
          </cell>
          <cell r="F301">
            <v>0</v>
          </cell>
          <cell r="G301">
            <v>180</v>
          </cell>
          <cell r="H301">
            <v>180</v>
          </cell>
          <cell r="I301">
            <v>180</v>
          </cell>
        </row>
        <row r="302">
          <cell r="B302" t="str">
            <v>MS flanges125mm</v>
          </cell>
          <cell r="C302" t="str">
            <v>MS flanges</v>
          </cell>
          <cell r="D302" t="str">
            <v>125mm</v>
          </cell>
          <cell r="E302">
            <v>0</v>
          </cell>
          <cell r="F302">
            <v>0</v>
          </cell>
          <cell r="G302">
            <v>242</v>
          </cell>
          <cell r="H302">
            <v>242</v>
          </cell>
          <cell r="I302">
            <v>242</v>
          </cell>
        </row>
        <row r="303">
          <cell r="B303" t="str">
            <v>MS flanges140mm</v>
          </cell>
          <cell r="C303" t="str">
            <v>MS flanges</v>
          </cell>
          <cell r="D303" t="str">
            <v>140mm</v>
          </cell>
          <cell r="E303">
            <v>0</v>
          </cell>
          <cell r="F303">
            <v>0</v>
          </cell>
          <cell r="G303">
            <v>282</v>
          </cell>
          <cell r="H303">
            <v>282</v>
          </cell>
          <cell r="I303">
            <v>282</v>
          </cell>
        </row>
        <row r="304">
          <cell r="B304" t="str">
            <v>MS flanges160mm</v>
          </cell>
          <cell r="C304" t="str">
            <v>MS flanges</v>
          </cell>
          <cell r="D304" t="str">
            <v>160mm</v>
          </cell>
          <cell r="E304">
            <v>0</v>
          </cell>
          <cell r="F304">
            <v>0</v>
          </cell>
          <cell r="G304">
            <v>282</v>
          </cell>
          <cell r="H304">
            <v>282</v>
          </cell>
          <cell r="I304">
            <v>282</v>
          </cell>
        </row>
        <row r="305">
          <cell r="B305" t="str">
            <v>MS flanges180mm</v>
          </cell>
          <cell r="C305" t="str">
            <v>MS flanges</v>
          </cell>
          <cell r="D305" t="str">
            <v>180mm</v>
          </cell>
          <cell r="E305">
            <v>0</v>
          </cell>
          <cell r="F305">
            <v>0</v>
          </cell>
          <cell r="G305">
            <v>382</v>
          </cell>
          <cell r="H305">
            <v>382</v>
          </cell>
          <cell r="I305">
            <v>382</v>
          </cell>
        </row>
        <row r="306">
          <cell r="B306" t="str">
            <v>MS flanges200mm</v>
          </cell>
          <cell r="C306" t="str">
            <v>MS flanges</v>
          </cell>
          <cell r="D306" t="str">
            <v>200mm</v>
          </cell>
          <cell r="E306">
            <v>0</v>
          </cell>
          <cell r="F306">
            <v>0</v>
          </cell>
          <cell r="G306">
            <v>382</v>
          </cell>
          <cell r="H306">
            <v>382</v>
          </cell>
          <cell r="I306">
            <v>382</v>
          </cell>
        </row>
        <row r="307">
          <cell r="B307" t="str">
            <v>MS flanges225mm</v>
          </cell>
          <cell r="C307" t="str">
            <v>MS flanges</v>
          </cell>
          <cell r="D307" t="str">
            <v>225mm</v>
          </cell>
          <cell r="E307">
            <v>0</v>
          </cell>
          <cell r="F307">
            <v>0</v>
          </cell>
          <cell r="G307">
            <v>382</v>
          </cell>
          <cell r="H307">
            <v>382</v>
          </cell>
          <cell r="I307">
            <v>382</v>
          </cell>
        </row>
        <row r="308">
          <cell r="B308" t="str">
            <v>MS flanges250mm</v>
          </cell>
          <cell r="C308" t="str">
            <v>MS flanges</v>
          </cell>
          <cell r="D308" t="str">
            <v>250mm</v>
          </cell>
          <cell r="E308">
            <v>0</v>
          </cell>
          <cell r="F308">
            <v>0</v>
          </cell>
          <cell r="G308">
            <v>461</v>
          </cell>
          <cell r="H308">
            <v>461</v>
          </cell>
          <cell r="I308">
            <v>461</v>
          </cell>
        </row>
        <row r="309">
          <cell r="B309" t="str">
            <v>MS flanges280mm</v>
          </cell>
          <cell r="C309" t="str">
            <v>MS flanges</v>
          </cell>
          <cell r="D309" t="str">
            <v>280mm</v>
          </cell>
          <cell r="E309">
            <v>0</v>
          </cell>
          <cell r="F309">
            <v>0</v>
          </cell>
          <cell r="G309">
            <v>470</v>
          </cell>
          <cell r="H309">
            <v>470</v>
          </cell>
          <cell r="I309">
            <v>470</v>
          </cell>
        </row>
        <row r="310">
          <cell r="B310" t="str">
            <v>MS flanges315mm</v>
          </cell>
          <cell r="C310" t="str">
            <v>MS flanges</v>
          </cell>
          <cell r="D310" t="str">
            <v>315mm</v>
          </cell>
          <cell r="E310">
            <v>0</v>
          </cell>
          <cell r="F310">
            <v>0</v>
          </cell>
          <cell r="G310">
            <v>482</v>
          </cell>
          <cell r="H310">
            <v>482</v>
          </cell>
          <cell r="I310">
            <v>482</v>
          </cell>
        </row>
        <row r="311">
          <cell r="B311" t="str">
            <v>Jiffy Joint80mm diaDI</v>
          </cell>
          <cell r="C311" t="str">
            <v>Jiffy Joint</v>
          </cell>
          <cell r="D311" t="str">
            <v>80mm dia</v>
          </cell>
          <cell r="E311" t="str">
            <v>DI</v>
          </cell>
          <cell r="F311" t="str">
            <v>each</v>
          </cell>
          <cell r="G311">
            <v>458</v>
          </cell>
          <cell r="H311">
            <v>458</v>
          </cell>
          <cell r="I311">
            <v>458</v>
          </cell>
        </row>
        <row r="312">
          <cell r="B312" t="str">
            <v>Jiffy Joint100mm diaDI</v>
          </cell>
          <cell r="C312" t="str">
            <v>Jiffy Joint</v>
          </cell>
          <cell r="D312" t="str">
            <v>100mm dia</v>
          </cell>
          <cell r="E312" t="str">
            <v>DI</v>
          </cell>
          <cell r="F312" t="str">
            <v>each</v>
          </cell>
          <cell r="G312">
            <v>526</v>
          </cell>
          <cell r="H312">
            <v>526</v>
          </cell>
          <cell r="I312">
            <v>526</v>
          </cell>
        </row>
        <row r="313">
          <cell r="B313" t="str">
            <v>Jiffy Joint125mm diaDI</v>
          </cell>
          <cell r="C313" t="str">
            <v>Jiffy Joint</v>
          </cell>
          <cell r="D313" t="str">
            <v>125mm dia</v>
          </cell>
          <cell r="E313" t="str">
            <v>DI</v>
          </cell>
          <cell r="F313" t="str">
            <v>each</v>
          </cell>
          <cell r="G313">
            <v>566</v>
          </cell>
          <cell r="H313">
            <v>566</v>
          </cell>
          <cell r="I313">
            <v>566</v>
          </cell>
        </row>
        <row r="314">
          <cell r="B314" t="str">
            <v>Jiffy Joint150mm diaDI</v>
          </cell>
          <cell r="C314" t="str">
            <v>Jiffy Joint</v>
          </cell>
          <cell r="D314" t="str">
            <v>150mm dia</v>
          </cell>
          <cell r="E314" t="str">
            <v>DI</v>
          </cell>
          <cell r="F314" t="str">
            <v>each</v>
          </cell>
          <cell r="G314">
            <v>899</v>
          </cell>
          <cell r="H314">
            <v>899</v>
          </cell>
          <cell r="I314">
            <v>899</v>
          </cell>
        </row>
        <row r="315">
          <cell r="B315" t="str">
            <v>Jiffy Joint200mm diaDI</v>
          </cell>
          <cell r="C315" t="str">
            <v>Jiffy Joint</v>
          </cell>
          <cell r="D315" t="str">
            <v>200mm dia</v>
          </cell>
          <cell r="E315" t="str">
            <v>DI</v>
          </cell>
          <cell r="F315" t="str">
            <v>each</v>
          </cell>
          <cell r="G315">
            <v>1147</v>
          </cell>
          <cell r="H315">
            <v>1147</v>
          </cell>
          <cell r="I315">
            <v>1147</v>
          </cell>
        </row>
        <row r="316">
          <cell r="B316" t="str">
            <v>Jiffy Joint250mm diaDI</v>
          </cell>
          <cell r="C316" t="str">
            <v>Jiffy Joint</v>
          </cell>
          <cell r="D316" t="str">
            <v>250mm dia</v>
          </cell>
          <cell r="E316" t="str">
            <v>DI</v>
          </cell>
          <cell r="F316" t="str">
            <v>each</v>
          </cell>
          <cell r="G316">
            <v>1813</v>
          </cell>
          <cell r="H316">
            <v>1813</v>
          </cell>
          <cell r="I316">
            <v>1813</v>
          </cell>
        </row>
        <row r="317">
          <cell r="B317" t="str">
            <v>Jiffy Joint300mm diaDI</v>
          </cell>
          <cell r="C317" t="str">
            <v>Jiffy Joint</v>
          </cell>
          <cell r="D317" t="str">
            <v>300mm dia</v>
          </cell>
          <cell r="E317" t="str">
            <v>DI</v>
          </cell>
          <cell r="F317" t="str">
            <v>each</v>
          </cell>
          <cell r="G317">
            <v>2155</v>
          </cell>
          <cell r="H317">
            <v>2155</v>
          </cell>
          <cell r="I317">
            <v>2155</v>
          </cell>
        </row>
        <row r="318">
          <cell r="B318" t="str">
            <v>Jiffy Joint350mm diaDI</v>
          </cell>
          <cell r="C318" t="str">
            <v>Jiffy Joint</v>
          </cell>
          <cell r="D318" t="str">
            <v>350mm dia</v>
          </cell>
          <cell r="E318" t="str">
            <v>DI</v>
          </cell>
          <cell r="F318" t="str">
            <v>each</v>
          </cell>
          <cell r="G318">
            <v>2557</v>
          </cell>
          <cell r="H318">
            <v>2557</v>
          </cell>
          <cell r="I318">
            <v>2557</v>
          </cell>
        </row>
        <row r="319">
          <cell r="B319" t="str">
            <v>Jiffy Joint400mm diaDI</v>
          </cell>
          <cell r="C319" t="str">
            <v>Jiffy Joint</v>
          </cell>
          <cell r="D319" t="str">
            <v>400mm dia</v>
          </cell>
          <cell r="E319" t="str">
            <v>DI</v>
          </cell>
          <cell r="F319" t="str">
            <v>each</v>
          </cell>
          <cell r="G319">
            <v>3430</v>
          </cell>
          <cell r="H319">
            <v>3430</v>
          </cell>
          <cell r="I319">
            <v>3430</v>
          </cell>
        </row>
        <row r="320">
          <cell r="B320" t="str">
            <v>Jiffy Joint450mm diaDI</v>
          </cell>
          <cell r="C320" t="str">
            <v>Jiffy Joint</v>
          </cell>
          <cell r="D320" t="str">
            <v>450mm dia</v>
          </cell>
          <cell r="E320" t="str">
            <v>DI</v>
          </cell>
          <cell r="F320" t="str">
            <v>each</v>
          </cell>
          <cell r="G320">
            <v>3859</v>
          </cell>
          <cell r="H320">
            <v>3859</v>
          </cell>
          <cell r="I320">
            <v>3859</v>
          </cell>
        </row>
        <row r="321">
          <cell r="B321" t="str">
            <v>Jiffy Joint500mm diaDI</v>
          </cell>
          <cell r="C321" t="str">
            <v>Jiffy Joint</v>
          </cell>
          <cell r="D321" t="str">
            <v>500mm dia</v>
          </cell>
          <cell r="E321" t="str">
            <v>DI</v>
          </cell>
          <cell r="F321" t="str">
            <v>each</v>
          </cell>
          <cell r="G321">
            <v>4288</v>
          </cell>
          <cell r="H321">
            <v>4288</v>
          </cell>
          <cell r="I321">
            <v>4288</v>
          </cell>
        </row>
        <row r="322">
          <cell r="B322" t="str">
            <v>Jiffy Joint600mm diaDI</v>
          </cell>
          <cell r="C322" t="str">
            <v>Jiffy Joint</v>
          </cell>
          <cell r="D322" t="str">
            <v>600mm dia</v>
          </cell>
          <cell r="E322" t="str">
            <v>DI</v>
          </cell>
          <cell r="F322" t="str">
            <v>each</v>
          </cell>
          <cell r="G322">
            <v>5146</v>
          </cell>
          <cell r="H322">
            <v>5146</v>
          </cell>
          <cell r="I322">
            <v>5146</v>
          </cell>
        </row>
        <row r="323">
          <cell r="B323" t="str">
            <v>Jiffy Joint700mm diaDI</v>
          </cell>
          <cell r="C323" t="str">
            <v>Jiffy Joint</v>
          </cell>
          <cell r="D323" t="str">
            <v>700mm dia</v>
          </cell>
          <cell r="E323" t="str">
            <v>DI</v>
          </cell>
          <cell r="F323" t="str">
            <v>each</v>
          </cell>
          <cell r="G323">
            <v>6004</v>
          </cell>
          <cell r="H323">
            <v>6004</v>
          </cell>
          <cell r="I323">
            <v>6004</v>
          </cell>
        </row>
        <row r="324">
          <cell r="B324" t="str">
            <v>Jiffy Joint800mm diaDI</v>
          </cell>
          <cell r="C324" t="str">
            <v>Jiffy Joint</v>
          </cell>
          <cell r="D324" t="str">
            <v>800mm dia</v>
          </cell>
          <cell r="E324" t="str">
            <v>DI</v>
          </cell>
          <cell r="F324" t="str">
            <v>each</v>
          </cell>
          <cell r="G324">
            <v>6862</v>
          </cell>
          <cell r="H324">
            <v>6862</v>
          </cell>
          <cell r="I324">
            <v>6862</v>
          </cell>
        </row>
        <row r="325">
          <cell r="B325" t="str">
            <v>Jointing materials- sluive valve80mm diaDI</v>
          </cell>
          <cell r="C325" t="str">
            <v>Jointing materials- sluive valve</v>
          </cell>
          <cell r="D325" t="str">
            <v>80mm dia</v>
          </cell>
          <cell r="E325" t="str">
            <v>DI</v>
          </cell>
          <cell r="F325" t="str">
            <v>each</v>
          </cell>
          <cell r="G325">
            <v>179.60999999999999</v>
          </cell>
          <cell r="H325">
            <v>179.60999999999999</v>
          </cell>
          <cell r="I325">
            <v>179.60999999999999</v>
          </cell>
        </row>
        <row r="326">
          <cell r="B326" t="str">
            <v>Jointing materials- sluive valve100mm diaDI</v>
          </cell>
          <cell r="C326" t="str">
            <v>Jointing materials- sluive valve</v>
          </cell>
          <cell r="D326" t="str">
            <v>100mm dia</v>
          </cell>
          <cell r="E326" t="str">
            <v>DI</v>
          </cell>
          <cell r="F326" t="str">
            <v>each</v>
          </cell>
          <cell r="G326">
            <v>396.54</v>
          </cell>
          <cell r="H326">
            <v>396.54</v>
          </cell>
          <cell r="I326">
            <v>396.54</v>
          </cell>
        </row>
        <row r="327">
          <cell r="B327" t="str">
            <v>Jointing materials- sluive valve125mm diaDI</v>
          </cell>
          <cell r="C327" t="str">
            <v>Jointing materials- sluive valve</v>
          </cell>
          <cell r="D327" t="str">
            <v>125mm dia</v>
          </cell>
          <cell r="E327" t="str">
            <v>DI</v>
          </cell>
          <cell r="F327" t="str">
            <v>each</v>
          </cell>
          <cell r="G327">
            <v>414.75</v>
          </cell>
          <cell r="H327">
            <v>414.75</v>
          </cell>
          <cell r="I327">
            <v>414.75</v>
          </cell>
        </row>
        <row r="328">
          <cell r="B328" t="str">
            <v>Jointing materials- sluive valve150mm diaDI</v>
          </cell>
          <cell r="C328" t="str">
            <v>Jointing materials- sluive valve</v>
          </cell>
          <cell r="D328" t="str">
            <v>150mm dia</v>
          </cell>
          <cell r="E328" t="str">
            <v>DI</v>
          </cell>
          <cell r="F328" t="str">
            <v>each</v>
          </cell>
          <cell r="G328">
            <v>547.41</v>
          </cell>
          <cell r="H328">
            <v>547.41</v>
          </cell>
          <cell r="I328">
            <v>547.41</v>
          </cell>
        </row>
        <row r="329">
          <cell r="B329" t="str">
            <v>Jointing materials- sluive valve200mm diaDI</v>
          </cell>
          <cell r="C329" t="str">
            <v>Jointing materials- sluive valve</v>
          </cell>
          <cell r="D329" t="str">
            <v>200mm dia</v>
          </cell>
          <cell r="E329" t="str">
            <v>DI</v>
          </cell>
          <cell r="F329" t="str">
            <v>each</v>
          </cell>
          <cell r="G329">
            <v>581.81999999999994</v>
          </cell>
          <cell r="H329">
            <v>581.81999999999994</v>
          </cell>
          <cell r="I329">
            <v>581.81999999999994</v>
          </cell>
        </row>
        <row r="330">
          <cell r="B330" t="str">
            <v>Jointing materials- sluive valve250mm diaDI</v>
          </cell>
          <cell r="C330" t="str">
            <v>Jointing materials- sluive valve</v>
          </cell>
          <cell r="D330" t="str">
            <v>250mm dia</v>
          </cell>
          <cell r="E330" t="str">
            <v>DI</v>
          </cell>
          <cell r="F330" t="str">
            <v>each</v>
          </cell>
          <cell r="G330">
            <v>851.46</v>
          </cell>
          <cell r="H330">
            <v>851.46</v>
          </cell>
          <cell r="I330">
            <v>851.46</v>
          </cell>
        </row>
        <row r="331">
          <cell r="B331" t="str">
            <v>Jointing materials- sluive valve300mm diaDI</v>
          </cell>
          <cell r="C331" t="str">
            <v>Jointing materials- sluive valve</v>
          </cell>
          <cell r="D331" t="str">
            <v>300mm dia</v>
          </cell>
          <cell r="E331" t="str">
            <v>DI</v>
          </cell>
          <cell r="F331" t="str">
            <v>each</v>
          </cell>
          <cell r="G331">
            <v>903.12000000000012</v>
          </cell>
          <cell r="H331">
            <v>903.12000000000012</v>
          </cell>
          <cell r="I331">
            <v>903.12000000000012</v>
          </cell>
        </row>
        <row r="332">
          <cell r="B332" t="str">
            <v>Jointing materials- sluive valve350mm diaDI</v>
          </cell>
          <cell r="C332" t="str">
            <v>Jointing materials- sluive valve</v>
          </cell>
          <cell r="D332" t="str">
            <v>350mm dia</v>
          </cell>
          <cell r="E332" t="str">
            <v>DI</v>
          </cell>
          <cell r="F332" t="str">
            <v>each</v>
          </cell>
          <cell r="G332">
            <v>1185.96</v>
          </cell>
          <cell r="H332">
            <v>1185.96</v>
          </cell>
          <cell r="I332">
            <v>1185.96</v>
          </cell>
        </row>
        <row r="333">
          <cell r="B333" t="str">
            <v>Jointing materials- sluive valve400mm diaDI</v>
          </cell>
          <cell r="C333" t="str">
            <v>Jointing materials- sluive valve</v>
          </cell>
          <cell r="D333" t="str">
            <v>400mm dia</v>
          </cell>
          <cell r="E333" t="str">
            <v>DI</v>
          </cell>
          <cell r="F333" t="str">
            <v>each</v>
          </cell>
          <cell r="G333">
            <v>1872.78</v>
          </cell>
          <cell r="H333">
            <v>1872.78</v>
          </cell>
          <cell r="I333">
            <v>1872.78</v>
          </cell>
        </row>
        <row r="334">
          <cell r="B334" t="str">
            <v>Jointing materials- sluive valve450mm diaDI</v>
          </cell>
          <cell r="C334" t="str">
            <v>Jointing materials- sluive valve</v>
          </cell>
          <cell r="D334" t="str">
            <v>450mm dia</v>
          </cell>
          <cell r="E334" t="str">
            <v>DI</v>
          </cell>
          <cell r="F334" t="str">
            <v>each</v>
          </cell>
          <cell r="G334">
            <v>2315.6999999999998</v>
          </cell>
          <cell r="H334">
            <v>2315.6999999999998</v>
          </cell>
          <cell r="I334">
            <v>2315.6999999999998</v>
          </cell>
        </row>
        <row r="335">
          <cell r="B335" t="str">
            <v>Jointing materials- sluive valve500mm diaDI</v>
          </cell>
          <cell r="C335" t="str">
            <v>Jointing materials- sluive valve</v>
          </cell>
          <cell r="D335" t="str">
            <v>500mm dia</v>
          </cell>
          <cell r="E335" t="str">
            <v>DI</v>
          </cell>
          <cell r="F335" t="str">
            <v>each</v>
          </cell>
          <cell r="G335">
            <v>2609.37</v>
          </cell>
          <cell r="H335">
            <v>2609.37</v>
          </cell>
          <cell r="I335">
            <v>2609.37</v>
          </cell>
        </row>
        <row r="336">
          <cell r="B336" t="str">
            <v>Jointing materials- sluive valve600mm diaDI</v>
          </cell>
          <cell r="C336" t="str">
            <v>Jointing materials- sluive valve</v>
          </cell>
          <cell r="D336" t="str">
            <v>600mm dia</v>
          </cell>
          <cell r="E336" t="str">
            <v>DI</v>
          </cell>
          <cell r="F336" t="str">
            <v>each</v>
          </cell>
          <cell r="G336">
            <v>4151.5499999999993</v>
          </cell>
          <cell r="H336">
            <v>4151.5499999999993</v>
          </cell>
          <cell r="I336">
            <v>4151.5499999999993</v>
          </cell>
        </row>
        <row r="337">
          <cell r="B337" t="str">
            <v>Jointing materials- sluive valve700mm diaDI</v>
          </cell>
          <cell r="C337" t="str">
            <v>Jointing materials- sluive valve</v>
          </cell>
          <cell r="D337" t="str">
            <v>700mm dia</v>
          </cell>
          <cell r="E337" t="str">
            <v>DI</v>
          </cell>
          <cell r="F337" t="str">
            <v>each</v>
          </cell>
          <cell r="G337">
            <v>4404.54</v>
          </cell>
          <cell r="H337">
            <v>4404.54</v>
          </cell>
          <cell r="I337">
            <v>4404.54</v>
          </cell>
        </row>
        <row r="338">
          <cell r="B338" t="str">
            <v>Jointing materials- sluive valve800mm diaDI</v>
          </cell>
          <cell r="C338" t="str">
            <v>Jointing materials- sluive valve</v>
          </cell>
          <cell r="D338" t="str">
            <v>800mm dia</v>
          </cell>
          <cell r="E338" t="str">
            <v>DI</v>
          </cell>
          <cell r="F338" t="str">
            <v>each</v>
          </cell>
          <cell r="G338">
            <v>4536.6900000000005</v>
          </cell>
          <cell r="H338">
            <v>4536.6900000000005</v>
          </cell>
          <cell r="I338">
            <v>4536.6900000000005</v>
          </cell>
        </row>
        <row r="339">
          <cell r="B339" t="str">
            <v>Labour charges for flanged joints80mm diaDI</v>
          </cell>
          <cell r="C339" t="str">
            <v>Labour charges for flanged joints</v>
          </cell>
          <cell r="D339" t="str">
            <v>80mm dia</v>
          </cell>
          <cell r="E339" t="str">
            <v>DI</v>
          </cell>
          <cell r="F339" t="str">
            <v>each</v>
          </cell>
          <cell r="G339">
            <v>137.69999999999999</v>
          </cell>
          <cell r="H339">
            <v>137.69999999999999</v>
          </cell>
          <cell r="I339">
            <v>137.69999999999999</v>
          </cell>
        </row>
        <row r="340">
          <cell r="B340" t="str">
            <v>Labour charges for flanged joints100mm diaDI</v>
          </cell>
          <cell r="C340" t="str">
            <v>Labour charges for flanged joints</v>
          </cell>
          <cell r="D340" t="str">
            <v>100mm dia</v>
          </cell>
          <cell r="E340" t="str">
            <v>DI</v>
          </cell>
          <cell r="F340" t="str">
            <v>each</v>
          </cell>
          <cell r="G340">
            <v>176.10000000000002</v>
          </cell>
          <cell r="H340">
            <v>176.10000000000002</v>
          </cell>
          <cell r="I340">
            <v>176.10000000000002</v>
          </cell>
        </row>
        <row r="341">
          <cell r="B341" t="str">
            <v>Labour charges for flanged joints125mm diaDI</v>
          </cell>
          <cell r="C341" t="str">
            <v>Labour charges for flanged joints</v>
          </cell>
          <cell r="D341" t="str">
            <v>125mm dia</v>
          </cell>
          <cell r="E341" t="str">
            <v>DI</v>
          </cell>
          <cell r="F341" t="str">
            <v>each</v>
          </cell>
          <cell r="G341">
            <v>254.39999999999998</v>
          </cell>
          <cell r="H341">
            <v>254.39999999999998</v>
          </cell>
          <cell r="I341">
            <v>254.39999999999998</v>
          </cell>
        </row>
        <row r="342">
          <cell r="B342" t="str">
            <v>Labour charges for flanged joints150mm diaDI</v>
          </cell>
          <cell r="C342" t="str">
            <v>Labour charges for flanged joints</v>
          </cell>
          <cell r="D342" t="str">
            <v>150mm dia</v>
          </cell>
          <cell r="E342" t="str">
            <v>DI</v>
          </cell>
          <cell r="F342" t="str">
            <v>each</v>
          </cell>
          <cell r="G342">
            <v>264.89999999999998</v>
          </cell>
          <cell r="H342">
            <v>264.89999999999998</v>
          </cell>
          <cell r="I342">
            <v>264.89999999999998</v>
          </cell>
        </row>
        <row r="343">
          <cell r="B343" t="str">
            <v>Labour charges for flanged joints200mm diaDI</v>
          </cell>
          <cell r="C343" t="str">
            <v>Labour charges for flanged joints</v>
          </cell>
          <cell r="D343" t="str">
            <v>200mm dia</v>
          </cell>
          <cell r="E343" t="str">
            <v>DI</v>
          </cell>
          <cell r="F343" t="str">
            <v>each</v>
          </cell>
          <cell r="G343">
            <v>349.5</v>
          </cell>
          <cell r="H343">
            <v>349.5</v>
          </cell>
          <cell r="I343">
            <v>349.5</v>
          </cell>
        </row>
        <row r="344">
          <cell r="B344" t="str">
            <v>Labour charges for flanged joints250mm diaDI</v>
          </cell>
          <cell r="C344" t="str">
            <v>Labour charges for flanged joints</v>
          </cell>
          <cell r="D344" t="str">
            <v>250mm dia</v>
          </cell>
          <cell r="E344" t="str">
            <v>DI</v>
          </cell>
          <cell r="F344" t="str">
            <v>each</v>
          </cell>
          <cell r="G344">
            <v>432</v>
          </cell>
          <cell r="H344">
            <v>432</v>
          </cell>
          <cell r="I344">
            <v>432</v>
          </cell>
        </row>
        <row r="345">
          <cell r="B345" t="str">
            <v>Labour charges for flanged joints300mm diaDI</v>
          </cell>
          <cell r="C345" t="str">
            <v>Labour charges for flanged joints</v>
          </cell>
          <cell r="D345" t="str">
            <v>300mm dia</v>
          </cell>
          <cell r="E345" t="str">
            <v>DI</v>
          </cell>
          <cell r="F345" t="str">
            <v>each</v>
          </cell>
          <cell r="G345">
            <v>517.5</v>
          </cell>
          <cell r="H345">
            <v>517.5</v>
          </cell>
          <cell r="I345">
            <v>517.5</v>
          </cell>
        </row>
        <row r="346">
          <cell r="B346" t="str">
            <v>Labour charges for flanged joints350mm diaDI</v>
          </cell>
          <cell r="C346" t="str">
            <v>Labour charges for flanged joints</v>
          </cell>
          <cell r="D346" t="str">
            <v>350mm dia</v>
          </cell>
          <cell r="E346" t="str">
            <v>DI</v>
          </cell>
          <cell r="F346" t="str">
            <v>each</v>
          </cell>
          <cell r="G346">
            <v>566.40000000000009</v>
          </cell>
          <cell r="H346">
            <v>566.40000000000009</v>
          </cell>
          <cell r="I346">
            <v>566.40000000000009</v>
          </cell>
        </row>
        <row r="347">
          <cell r="B347" t="str">
            <v>Labour charges for flanged joints400mm diaDI</v>
          </cell>
          <cell r="C347" t="str">
            <v>Labour charges for flanged joints</v>
          </cell>
          <cell r="D347" t="str">
            <v>400mm dia</v>
          </cell>
          <cell r="E347" t="str">
            <v>DI</v>
          </cell>
          <cell r="F347" t="str">
            <v>each</v>
          </cell>
          <cell r="G347">
            <v>728.7</v>
          </cell>
          <cell r="H347">
            <v>728.7</v>
          </cell>
          <cell r="I347">
            <v>728.7</v>
          </cell>
        </row>
        <row r="348">
          <cell r="B348" t="str">
            <v>Labour charges for flanged joints450mm diaDI</v>
          </cell>
          <cell r="C348" t="str">
            <v>Labour charges for flanged joints</v>
          </cell>
          <cell r="D348" t="str">
            <v>450mm dia</v>
          </cell>
          <cell r="E348" t="str">
            <v>DI</v>
          </cell>
          <cell r="F348" t="str">
            <v>each</v>
          </cell>
          <cell r="G348">
            <v>817.19999999999993</v>
          </cell>
          <cell r="H348">
            <v>817.19999999999993</v>
          </cell>
          <cell r="I348">
            <v>817.19999999999993</v>
          </cell>
        </row>
        <row r="349">
          <cell r="B349" t="str">
            <v>Labour charges for flanged joints500mm diaDI</v>
          </cell>
          <cell r="C349" t="str">
            <v>Labour charges for flanged joints</v>
          </cell>
          <cell r="D349" t="str">
            <v>500mm dia</v>
          </cell>
          <cell r="E349" t="str">
            <v>DI</v>
          </cell>
          <cell r="F349" t="str">
            <v>each</v>
          </cell>
          <cell r="G349">
            <v>858.59999999999991</v>
          </cell>
          <cell r="H349">
            <v>858.59999999999991</v>
          </cell>
          <cell r="I349">
            <v>858.59999999999991</v>
          </cell>
        </row>
        <row r="350">
          <cell r="B350" t="str">
            <v>Labour charges for flanged joints600mm diaDI</v>
          </cell>
          <cell r="C350" t="str">
            <v>Labour charges for flanged joints</v>
          </cell>
          <cell r="D350" t="str">
            <v>600mm dia</v>
          </cell>
          <cell r="E350" t="str">
            <v>DI</v>
          </cell>
          <cell r="F350" t="str">
            <v>each</v>
          </cell>
          <cell r="G350">
            <v>1197.9000000000001</v>
          </cell>
          <cell r="H350">
            <v>1197.9000000000001</v>
          </cell>
          <cell r="I350">
            <v>1197.9000000000001</v>
          </cell>
        </row>
        <row r="351">
          <cell r="B351" t="str">
            <v>Labour charges for flanged joints700mm diaDI</v>
          </cell>
          <cell r="C351" t="str">
            <v>Labour charges for flanged joints</v>
          </cell>
          <cell r="D351" t="str">
            <v>700mm dia</v>
          </cell>
          <cell r="E351" t="str">
            <v>DI</v>
          </cell>
          <cell r="F351" t="str">
            <v>each</v>
          </cell>
          <cell r="G351">
            <v>1217.0999999999999</v>
          </cell>
          <cell r="H351">
            <v>1217.0999999999999</v>
          </cell>
          <cell r="I351">
            <v>1217.0999999999999</v>
          </cell>
        </row>
        <row r="352">
          <cell r="B352" t="str">
            <v>Labour charges for flanged joints800mm diaDI</v>
          </cell>
          <cell r="C352" t="str">
            <v>Labour charges for flanged joints</v>
          </cell>
          <cell r="D352" t="str">
            <v>800mm dia</v>
          </cell>
          <cell r="E352" t="str">
            <v>DI</v>
          </cell>
          <cell r="F352" t="str">
            <v>each</v>
          </cell>
          <cell r="G352">
            <v>1423.1999999999998</v>
          </cell>
          <cell r="H352">
            <v>1423.1999999999998</v>
          </cell>
          <cell r="I352">
            <v>1423.1999999999998</v>
          </cell>
        </row>
        <row r="353">
          <cell r="B353" t="str">
            <v>Lowering of sluice valve80mm diaDI</v>
          </cell>
          <cell r="C353" t="str">
            <v>Lowering of sluice valve</v>
          </cell>
          <cell r="D353" t="str">
            <v>80mm dia</v>
          </cell>
          <cell r="E353" t="str">
            <v>DI</v>
          </cell>
          <cell r="F353" t="str">
            <v>each</v>
          </cell>
          <cell r="G353">
            <v>18.5</v>
          </cell>
          <cell r="H353">
            <v>26.7</v>
          </cell>
          <cell r="I353">
            <v>26.7</v>
          </cell>
        </row>
        <row r="354">
          <cell r="B354" t="str">
            <v>Lowering of sluice valve100mm diaDI</v>
          </cell>
          <cell r="C354" t="str">
            <v>Lowering of sluice valve</v>
          </cell>
          <cell r="D354" t="str">
            <v>100mm dia</v>
          </cell>
          <cell r="E354" t="str">
            <v>DI</v>
          </cell>
          <cell r="F354" t="str">
            <v>each</v>
          </cell>
          <cell r="G354">
            <v>30.6</v>
          </cell>
          <cell r="H354">
            <v>35.200000000000003</v>
          </cell>
          <cell r="I354">
            <v>35.200000000000003</v>
          </cell>
        </row>
        <row r="355">
          <cell r="B355" t="str">
            <v>Lowering of sluice valve125mm diaDI</v>
          </cell>
          <cell r="C355" t="str">
            <v>Lowering of sluice valve</v>
          </cell>
          <cell r="D355" t="str">
            <v>125mm dia</v>
          </cell>
          <cell r="E355" t="str">
            <v>DI</v>
          </cell>
          <cell r="F355" t="str">
            <v>each</v>
          </cell>
          <cell r="G355">
            <v>40.1</v>
          </cell>
          <cell r="H355">
            <v>46.1</v>
          </cell>
          <cell r="I355">
            <v>46.1</v>
          </cell>
        </row>
        <row r="356">
          <cell r="B356" t="str">
            <v>Lowering of sluice valve150mm diaDI</v>
          </cell>
          <cell r="C356" t="str">
            <v>Lowering of sluice valve</v>
          </cell>
          <cell r="D356" t="str">
            <v>150mm dia</v>
          </cell>
          <cell r="E356" t="str">
            <v>DI</v>
          </cell>
          <cell r="F356" t="str">
            <v>each</v>
          </cell>
          <cell r="G356">
            <v>47.4</v>
          </cell>
          <cell r="H356">
            <v>54.5</v>
          </cell>
          <cell r="I356">
            <v>54.5</v>
          </cell>
        </row>
        <row r="357">
          <cell r="B357" t="str">
            <v>Lowering of sluice valve200mm diaDI</v>
          </cell>
          <cell r="C357" t="str">
            <v>Lowering of sluice valve</v>
          </cell>
          <cell r="D357" t="str">
            <v>200mm dia</v>
          </cell>
          <cell r="E357" t="str">
            <v>DI</v>
          </cell>
          <cell r="F357" t="str">
            <v>each</v>
          </cell>
          <cell r="G357">
            <v>87.7</v>
          </cell>
          <cell r="H357">
            <v>100.9</v>
          </cell>
          <cell r="I357">
            <v>100.9</v>
          </cell>
        </row>
        <row r="358">
          <cell r="B358" t="str">
            <v>Lowering of sluice valve250mm diaDI</v>
          </cell>
          <cell r="C358" t="str">
            <v>Lowering of sluice valve</v>
          </cell>
          <cell r="D358" t="str">
            <v>250mm dia</v>
          </cell>
          <cell r="E358" t="str">
            <v>DI</v>
          </cell>
          <cell r="F358" t="str">
            <v>each</v>
          </cell>
          <cell r="G358">
            <v>118.6</v>
          </cell>
          <cell r="H358">
            <v>136.4</v>
          </cell>
          <cell r="I358">
            <v>136.4</v>
          </cell>
        </row>
        <row r="359">
          <cell r="B359" t="str">
            <v>Lowering of sluice valve300mm diaDI</v>
          </cell>
          <cell r="C359" t="str">
            <v>Lowering of sluice valve</v>
          </cell>
          <cell r="D359" t="str">
            <v>300mm dia</v>
          </cell>
          <cell r="E359" t="str">
            <v>DI</v>
          </cell>
          <cell r="F359" t="str">
            <v>each</v>
          </cell>
          <cell r="G359">
            <v>179.6</v>
          </cell>
          <cell r="H359">
            <v>206.5</v>
          </cell>
          <cell r="I359">
            <v>206.5</v>
          </cell>
        </row>
        <row r="360">
          <cell r="B360" t="str">
            <v>Lowering of sluice valve350mm diaDI</v>
          </cell>
          <cell r="C360" t="str">
            <v>Lowering of sluice valve</v>
          </cell>
          <cell r="D360" t="str">
            <v>350mm dia</v>
          </cell>
          <cell r="E360" t="str">
            <v>DI</v>
          </cell>
          <cell r="F360" t="str">
            <v>each</v>
          </cell>
          <cell r="G360">
            <v>309</v>
          </cell>
          <cell r="H360">
            <v>355.4</v>
          </cell>
          <cell r="I360">
            <v>355.4</v>
          </cell>
        </row>
        <row r="361">
          <cell r="B361" t="str">
            <v>Lowering of sluice valve400mm diaDI</v>
          </cell>
          <cell r="C361" t="str">
            <v>Lowering of sluice valve</v>
          </cell>
          <cell r="D361" t="str">
            <v>400mm dia</v>
          </cell>
          <cell r="E361" t="str">
            <v>DI</v>
          </cell>
          <cell r="F361" t="str">
            <v>each</v>
          </cell>
          <cell r="G361">
            <v>379</v>
          </cell>
          <cell r="H361">
            <v>435.9</v>
          </cell>
          <cell r="I361">
            <v>435.9</v>
          </cell>
        </row>
        <row r="362">
          <cell r="B362" t="str">
            <v>Lowering of sluice valve450mm diaDI</v>
          </cell>
          <cell r="C362" t="str">
            <v>Lowering of sluice valve</v>
          </cell>
          <cell r="D362" t="str">
            <v>450mm dia</v>
          </cell>
          <cell r="E362" t="str">
            <v>DI</v>
          </cell>
          <cell r="F362" t="str">
            <v>each</v>
          </cell>
          <cell r="G362">
            <v>496.3</v>
          </cell>
          <cell r="H362">
            <v>570.70000000000005</v>
          </cell>
          <cell r="I362">
            <v>570.70000000000005</v>
          </cell>
        </row>
        <row r="363">
          <cell r="B363" t="str">
            <v>Lowering of sluice valve500mm diaDI</v>
          </cell>
          <cell r="C363" t="str">
            <v>Lowering of sluice valve</v>
          </cell>
          <cell r="D363" t="str">
            <v>500mm dia</v>
          </cell>
          <cell r="E363" t="str">
            <v>DI</v>
          </cell>
          <cell r="F363" t="str">
            <v>each</v>
          </cell>
          <cell r="G363">
            <v>551.44444444444446</v>
          </cell>
        </row>
        <row r="364">
          <cell r="B364" t="str">
            <v>Lowering of sluice valve600mm diaDI</v>
          </cell>
          <cell r="C364" t="str">
            <v>Lowering of sluice valve</v>
          </cell>
          <cell r="D364" t="str">
            <v>600mm dia</v>
          </cell>
          <cell r="E364" t="str">
            <v>DI</v>
          </cell>
          <cell r="F364" t="str">
            <v>each</v>
          </cell>
          <cell r="G364">
            <v>661.73333333333335</v>
          </cell>
        </row>
        <row r="365">
          <cell r="B365" t="str">
            <v>Lowering of sluice valve700mm diaDI</v>
          </cell>
          <cell r="C365" t="str">
            <v>Lowering of sluice valve</v>
          </cell>
          <cell r="D365" t="str">
            <v>700mm dia</v>
          </cell>
          <cell r="E365" t="str">
            <v>DI</v>
          </cell>
          <cell r="F365" t="str">
            <v>each</v>
          </cell>
          <cell r="G365">
            <v>772.02222222222224</v>
          </cell>
        </row>
        <row r="366">
          <cell r="B366" t="str">
            <v>Lowering of sluice valve800mm diaDI</v>
          </cell>
          <cell r="C366" t="str">
            <v>Lowering of sluice valve</v>
          </cell>
          <cell r="D366" t="str">
            <v>800mm dia</v>
          </cell>
          <cell r="E366" t="str">
            <v>DI</v>
          </cell>
          <cell r="F366" t="str">
            <v>each</v>
          </cell>
          <cell r="G366">
            <v>882.31111111111102</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RMR"/>
      <sheetName val="Lead statement"/>
      <sheetName val="m"/>
      <sheetName val="ssr-rates"/>
      <sheetName val="Data.F8.BTR"/>
    </sheetNames>
    <sheetDataSet>
      <sheetData sheetId="0"/>
      <sheetData sheetId="1"/>
      <sheetData sheetId="2">
        <row r="2">
          <cell r="A2" t="str">
            <v>Name of the Work : Providing B.T.  On R/F  PWD Road To Chowderpally</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ode"/>
      <sheetName val="Boq"/>
      <sheetName val="7 Other Costs"/>
      <sheetName val="r"/>
      <sheetName val="RMR"/>
      <sheetName val="other rates"/>
      <sheetName val="Road data"/>
      <sheetName val="Marteru"/>
      <sheetName val="ssr-rates"/>
      <sheetName val="MRATES"/>
      <sheetName val="m"/>
      <sheetName val="R_Det"/>
      <sheetName val="san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7 Other Costs"/>
      <sheetName val="Lead"/>
      <sheetName val="m"/>
      <sheetName val="MRATES"/>
      <sheetName val="other rates"/>
      <sheetName val="Pile cap"/>
      <sheetName val="Data_Base"/>
      <sheetName val="b asic rates"/>
      <sheetName val="Road data"/>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nav"/>
      <sheetName val="m4"/>
      <sheetName val="she"/>
      <sheetName val="m"/>
      <sheetName val="m1"/>
      <sheetName val="est"/>
      <sheetName val="est (2)"/>
      <sheetName val="m4 (2)"/>
      <sheetName val="m4 (4)"/>
      <sheetName val="other rates"/>
      <sheetName val="MRATES"/>
      <sheetName val="RMR"/>
      <sheetName val="ssr-rates"/>
      <sheetName val="r"/>
      <sheetName val="LEAD"/>
      <sheetName val="OPD-Civil"/>
      <sheetName val="Labour"/>
      <sheetName val="Material"/>
      <sheetName val="Plant &amp;  Machinery"/>
      <sheetName val="ewst"/>
      <sheetName val="Road Detail Est."/>
      <sheetName val="Road data"/>
      <sheetName val="Boq"/>
      <sheetName val="data"/>
      <sheetName val="maya"/>
      <sheetName val="lead-st"/>
      <sheetName val="other rates N"/>
      <sheetName val="v"/>
      <sheetName val="Data.F8.BTR"/>
      <sheetName val="Part-A"/>
      <sheetName val="sand"/>
      <sheetName val="stone"/>
      <sheetName val="index"/>
      <sheetName val="t_prsr"/>
      <sheetName val="wh"/>
      <sheetName val="Title"/>
      <sheetName val="Lead statement"/>
      <sheetName val="Estt"/>
      <sheetName val="C-data"/>
      <sheetName val="Footings"/>
      <sheetName val="AX-B"/>
      <sheetName val="l"/>
      <sheetName val="Sent NHO"/>
      <sheetName val="LEADS"/>
      <sheetName val="ABS"/>
      <sheetName val="temp-SDData (2)"/>
      <sheetName val="LOAD CALCULATIONS"/>
      <sheetName val="CD Data"/>
      <sheetName val="Data_Renuals"/>
      <sheetName val="abs road"/>
    </sheetNames>
    <sheetDataSet>
      <sheetData sheetId="0" refreshError="1"/>
      <sheetData sheetId="1" refreshError="1"/>
      <sheetData sheetId="2" refreshError="1"/>
      <sheetData sheetId="3" refreshError="1">
        <row r="2">
          <cell r="A2" t="str">
            <v>Name of work: BT to road from PWD Road to Jaggasagari via Chowlamaddi and Kondrikarla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5-fitter"/>
      <sheetName val="S5-Carpenter"/>
      <sheetName val="S5 -Mason"/>
      <sheetName val="S5- Unskilled"/>
      <sheetName val="BOQ"/>
      <sheetName val="Pile cap"/>
      <sheetName val="Footings"/>
      <sheetName val="Material"/>
      <sheetName val="Plant &amp;  Machinery"/>
      <sheetName val="Labour"/>
      <sheetName val="m"/>
      <sheetName val="detls"/>
      <sheetName val="Specification"/>
      <sheetName val="Road data"/>
      <sheetName val="data"/>
      <sheetName val="Data.F8.BT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ssr-rates"/>
      <sheetName val="El Data"/>
      <sheetName val="ABS"/>
      <sheetName val="other rates"/>
      <sheetName val="temp-SDData (2)"/>
      <sheetName val="m"/>
      <sheetName val="Nspt-smp-final-ORIGINAL"/>
      <sheetName val="Lead statement"/>
      <sheetName val="Pile cap"/>
      <sheetName val="Data.F8.BTR"/>
      <sheetName val="Footings"/>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
      <sheetName val="Spfn.Rep"/>
      <sheetName val="DetEstRoad"/>
      <sheetName val="lEADS"/>
      <sheetName val="Data"/>
      <sheetName val="RMR"/>
      <sheetName val="Sheet2"/>
      <sheetName val="EW (2)"/>
      <sheetName val="MEST"/>
      <sheetName val="DATA_ENTRY"/>
      <sheetName val="MRoad data"/>
      <sheetName val="MRATES"/>
      <sheetName val="MBTLead"/>
      <sheetName val="MRMR"/>
      <sheetName val="ABS"/>
      <sheetName val="ssr-rates"/>
      <sheetName val="Data.F8.BTR"/>
      <sheetName val="m"/>
      <sheetName val="temp-SDData (2)"/>
      <sheetName val="LEAD"/>
      <sheetName val="Data_Renuals"/>
      <sheetName val="Data_Base"/>
      <sheetName val="Pile 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38">
          <cell r="F38">
            <v>206</v>
          </cell>
        </row>
      </sheetData>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Road Detail Est."/>
      <sheetName val="Road data"/>
      <sheetName val="MRATES"/>
      <sheetName val="ssr-rates"/>
      <sheetName val="Plant &amp;  Machinery"/>
      <sheetName val="r"/>
      <sheetName val="LEADS"/>
      <sheetName val="Specification"/>
    </sheetNames>
    <sheetDataSet>
      <sheetData sheetId="0"/>
      <sheetData sheetId="1"/>
      <sheetData sheetId="2"/>
      <sheetData sheetId="3"/>
      <sheetData sheetId="4"/>
      <sheetData sheetId="5"/>
      <sheetData sheetId="6"/>
      <sheetData sheetId="7"/>
      <sheetData sheetId="8"/>
      <sheetData sheetId="9"/>
      <sheetData sheetId="10" refreshError="1">
        <row r="7">
          <cell r="P7">
            <v>654.69000000000005</v>
          </cell>
        </row>
      </sheetData>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_Slip"/>
      <sheetName val="Misc"/>
      <sheetName val="Data_Base"/>
      <sheetName val="quarry"/>
      <sheetName val="Templates"/>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s>
    <sheetDataSet>
      <sheetData sheetId="0"/>
      <sheetData sheetId="1"/>
      <sheetData sheetId="2">
        <row r="2">
          <cell r="E2" t="str">
            <v>Bhattiprolu</v>
          </cell>
          <cell r="F2" t="str">
            <v>Assistant Engineer</v>
          </cell>
        </row>
        <row r="3">
          <cell r="E3" t="str">
            <v>Cherukupalli</v>
          </cell>
          <cell r="F3" t="str">
            <v>Assistant Executive Engineer</v>
          </cell>
        </row>
        <row r="4">
          <cell r="E4" t="str">
            <v>Nagaram</v>
          </cell>
          <cell r="F4" t="str">
            <v>Assistant Engineer</v>
          </cell>
        </row>
        <row r="5">
          <cell r="E5" t="str">
            <v>Nizampatnam</v>
          </cell>
          <cell r="F5" t="str">
            <v>Assistant Engineer</v>
          </cell>
        </row>
        <row r="6">
          <cell r="E6" t="str">
            <v>Repalle</v>
          </cell>
          <cell r="F6" t="str">
            <v>Assistant Engineer</v>
          </cell>
        </row>
        <row r="7">
          <cell r="E7" t="str">
            <v>Piduguralla</v>
          </cell>
          <cell r="F7" t="str">
            <v>Assistant Engineer</v>
          </cell>
        </row>
        <row r="8">
          <cell r="E8" t="str">
            <v>Machavaram</v>
          </cell>
          <cell r="F8" t="str">
            <v>Assistant Engineer</v>
          </cell>
        </row>
        <row r="9">
          <cell r="E9" t="str">
            <v>Dachepalli</v>
          </cell>
          <cell r="F9" t="str">
            <v>Assistant Engineer</v>
          </cell>
        </row>
        <row r="10">
          <cell r="E10" t="str">
            <v>Gurazala</v>
          </cell>
          <cell r="F10" t="str">
            <v>Assistant Engineer</v>
          </cell>
        </row>
        <row r="11">
          <cell r="E11" t="str">
            <v>Rentachintala</v>
          </cell>
          <cell r="F11" t="str">
            <v>Assistant Engineer</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
    </sheetNames>
    <sheetDataSet>
      <sheetData sheetId="0"/>
      <sheetData sheetId="1"/>
      <sheetData sheetId="2"/>
      <sheetData sheetId="3"/>
      <sheetData sheetId="4"/>
      <sheetData sheetId="5"/>
      <sheetData sheetId="6"/>
      <sheetData sheetId="7"/>
      <sheetData sheetId="8" refreshError="1">
        <row r="2">
          <cell r="I2" t="str">
            <v>Clayey &amp; Loamy soils</v>
          </cell>
        </row>
        <row r="3">
          <cell r="I3" t="str">
            <v>Hard Gravelly soils</v>
          </cell>
        </row>
        <row r="4">
          <cell r="I4" t="str">
            <v>Mixture of Gravel &amp; Soft disintegrated rocky soils</v>
          </cell>
        </row>
        <row r="5">
          <cell r="I5" t="str">
            <v>Soft disintegrated soils removed by pick axes and crow bars</v>
          </cell>
        </row>
        <row r="6">
          <cell r="I6" t="str">
            <v>Stone matrix soils</v>
          </cell>
        </row>
        <row r="7">
          <cell r="I7" t="str">
            <v>Hard disintegrated soils removed by pick axes and crow bars</v>
          </cell>
        </row>
        <row r="8">
          <cell r="I8" t="str">
            <v>Hard disintegrated rock requiring partial blasting</v>
          </cell>
        </row>
        <row r="9">
          <cell r="I9" t="str">
            <v>Soils requiring chiselling,wedging and benching</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 val="data existing_do not delete"/>
      <sheetName val="LEADS"/>
      <sheetName v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2)"/>
      <sheetName val="Check_Slip"/>
      <sheetName val="Misc"/>
      <sheetName val="Data_Base"/>
      <sheetName val="quarry"/>
      <sheetName val="Cover_Sheet"/>
      <sheetName val="Sp_Report"/>
      <sheetName val="Estimate"/>
      <sheetName val="Lead"/>
      <sheetName val="Conveyance_Rates"/>
      <sheetName val="Conveyance_Table"/>
      <sheetName val="Est_amt_text"/>
      <sheetName val="Data"/>
      <sheetName val="Schedule-A"/>
      <sheetName val="Labour_Charges"/>
      <sheetName val="Labour_Charges(detl)"/>
      <sheetName val="Specification"/>
      <sheetName val="Core_S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B3" t="str">
            <v>Light jungle clearance</v>
          </cell>
          <cell r="C3" t="str">
            <v>Clearing light jungle including all labour charges etc. complete</v>
          </cell>
          <cell r="D3">
            <v>2</v>
          </cell>
          <cell r="E3" t="str">
            <v>1 Sqm</v>
          </cell>
        </row>
        <row r="4">
          <cell r="B4" t="str">
            <v>Earth work-Found-BC soils</v>
          </cell>
          <cell r="C4" t="str">
            <v>Earth work excavation and depositing on bank with an initial lead of 10 m and initial lift of 2 m, including seigniorage and labour charges etc. complete- in BC soils as per SS no. 20-B for foundations</v>
          </cell>
          <cell r="D4">
            <v>83.600000000000009</v>
          </cell>
          <cell r="E4" t="str">
            <v>1 Cum</v>
          </cell>
        </row>
        <row r="5">
          <cell r="B5" t="str">
            <v>Earth work-Found-mixed (BC+Sandy)soils</v>
          </cell>
          <cell r="C5" t="str">
            <v>Earth work excavation and depositing on bank with an initial lead of 10 m and initial lift of 2 m, including seigniorage and labour charges etc. complete- in loamy and clayey mixed with sandy soils as per SS no. 20-B for foundations</v>
          </cell>
          <cell r="D5">
            <v>74.2</v>
          </cell>
          <cell r="E5" t="str">
            <v>1 Cum</v>
          </cell>
        </row>
        <row r="6">
          <cell r="B6" t="str">
            <v>Earth work-Pile Found(D/U) (200 mm-3.50 m) -BC soils</v>
          </cell>
          <cell r="C6" t="str">
            <v>Drilling of 200 mm dia bores with necessary equipment with double under reamed bulbs for a depth of 3.50 m.,including all labour charges etc. complete, in BC soils for pile foundations</v>
          </cell>
          <cell r="D6">
            <v>547.6</v>
          </cell>
          <cell r="E6" t="str">
            <v>1 No</v>
          </cell>
        </row>
        <row r="7">
          <cell r="B7" t="str">
            <v>Earth work-Pile Found(D/U) (250 mm-3.50 m) -BC soils</v>
          </cell>
          <cell r="C7" t="str">
            <v>Drilling of 250 mm dia bores with necessary equipment with double under reamed bulbs for a depth of 3.50 m.,including all labour charges etc. complete, in BC soils for pile foundations</v>
          </cell>
          <cell r="D7">
            <v>628.70000000000005</v>
          </cell>
          <cell r="E7" t="str">
            <v>1 No</v>
          </cell>
        </row>
        <row r="8">
          <cell r="B8" t="str">
            <v>Earth work-Pile Found(D/U) (300 mm-3.50 m) -BC soils</v>
          </cell>
          <cell r="C8" t="str">
            <v>Drilling of 300 mm dia bores with necessary equipment with double under reamed bulbs for a depth of 3.50 m.,including all labour charges etc. complete, in BC soils for pile foundations</v>
          </cell>
          <cell r="D8">
            <v>791</v>
          </cell>
          <cell r="E8" t="str">
            <v>1 No</v>
          </cell>
        </row>
        <row r="9">
          <cell r="B9" t="str">
            <v>Earth work-Pile Found(D/U) (375 mm-3.50 m) -BC soils</v>
          </cell>
          <cell r="C9" t="str">
            <v>Drilling of 375 mm dia bores with necessary equipment with double under reamed bulbs for a depth of 3.50 m.,including all labour charges etc. complete, in BC soils for pile foundations</v>
          </cell>
          <cell r="D9">
            <v>1034.3</v>
          </cell>
          <cell r="E9" t="str">
            <v>1 No</v>
          </cell>
        </row>
        <row r="10">
          <cell r="B10" t="str">
            <v>Earth work-Pile Found(S/U) (200 mm-3.50 m) -BC soils</v>
          </cell>
          <cell r="C10" t="str">
            <v>Drilling of 200 mm dia bores with necessary equipment with single under reamed bulbs for a depth of 3.50 m.,including all labour charges etc. complete, in BC soils for pile foundations of compound walls</v>
          </cell>
          <cell r="D10">
            <v>425.90000000000003</v>
          </cell>
          <cell r="E10" t="str">
            <v>1 No</v>
          </cell>
        </row>
        <row r="11">
          <cell r="B11" t="str">
            <v>Earth work-Side earth-BC soil(manual)</v>
          </cell>
          <cell r="C11" t="str">
            <v>Earth work excavation with  an initial lead of 10 m and initial lift of 2 m, including seigniorage and labour charges etc. complete- in BC soils as per SS no. 20-B.</v>
          </cell>
          <cell r="D11">
            <v>62.7</v>
          </cell>
          <cell r="E11" t="str">
            <v>1 Cum</v>
          </cell>
        </row>
        <row r="12">
          <cell r="B12" t="str">
            <v>Earth work-Side earth-mixed(BC+Sandy) soils(manual)</v>
          </cell>
          <cell r="C12" t="str">
            <v>Earth work excavation and depositing on bank with  an initial lead of 10 m and initial lift of 2 m, including seigniorage and labour charges etc. complete- in Mixed(BC+Sandy) soils as per SS no. 20-B.</v>
          </cell>
          <cell r="D12">
            <v>56.400000000000006</v>
          </cell>
          <cell r="E12" t="str">
            <v>1 Cum</v>
          </cell>
        </row>
        <row r="13">
          <cell r="B13" t="str">
            <v>Earth work-Carting-0.50 km-BC soil(manual)</v>
          </cell>
          <cell r="C13" t="str">
            <v>Earth work excavation and carting from a distance of 0.50 km over  an initial lead of 10 m and initial lift of 2 m, including seigniorage and labour charges etc. complete- in BC soils as per SS no. 20-B.</v>
          </cell>
          <cell r="D13">
            <v>117.60000000000001</v>
          </cell>
          <cell r="E13" t="str">
            <v>1 Cum</v>
          </cell>
        </row>
        <row r="14">
          <cell r="B14" t="str">
            <v>Earth work-Carting-0.50 km-mixed(BC+Sandy) soils(manual)</v>
          </cell>
          <cell r="C14" t="str">
            <v>Earth work excavation and carting from a distance of 0.50 km over  an initial lead of 10 m and initial lift of 2 m, including seigniorage and labour charges etc. complete- in Mixed(BC+Sandy) soils as per SS no. 20-B.</v>
          </cell>
          <cell r="D14">
            <v>111.30000000000001</v>
          </cell>
          <cell r="E14" t="str">
            <v>1 Cum</v>
          </cell>
        </row>
        <row r="15">
          <cell r="B15" t="str">
            <v>Earth work-Side earth-All soils(upto SDR) (machine)</v>
          </cell>
          <cell r="C15" t="str">
            <v>Earth work excavation using machinery and depositing on bank within a radius of 5 m. ie cut and dump, including seigniorage, including breaking clods,sectioning and labour charges etc. complete- in all soils(upto SDR and stone matrix) as per SS no. 20-B.</v>
          </cell>
          <cell r="D15">
            <v>38</v>
          </cell>
          <cell r="E15" t="str">
            <v>1 Cum</v>
          </cell>
        </row>
        <row r="16">
          <cell r="B16" t="str">
            <v>Earth work-Carting-0.50 km-All soils(upto SDR) (machine)</v>
          </cell>
          <cell r="C16" t="str">
            <v>Earth work excavation using machinery and carting from a distance of 0.50 km over  an initial lead of 10 m and initial lift of 2 m, including seigniorage, including breaking clods,sectioning and labour charges etc. complete- in all soils(upto SDR and ston</v>
          </cell>
          <cell r="D16">
            <v>92.9</v>
          </cell>
          <cell r="E16" t="str">
            <v>1 Cum</v>
          </cell>
        </row>
        <row r="17">
          <cell r="B17" t="str">
            <v>Filling Sand for Basements/Foundations</v>
          </cell>
          <cell r="C17" t="str">
            <v>Filling with local sand including cost and conveyance of all materials and all labour charges for watering and ramming etc complete</v>
          </cell>
          <cell r="D17">
            <v>190.70000000000002</v>
          </cell>
          <cell r="E17" t="str">
            <v>1 Cum</v>
          </cell>
        </row>
        <row r="18">
          <cell r="B18" t="str">
            <v>Refilling the foundations with excavated earth</v>
          </cell>
          <cell r="C18" t="str">
            <v>Refilling with excavated earth including  all labour charges for watering and ramming etc complete</v>
          </cell>
          <cell r="D18">
            <v>15.600000000000001</v>
          </cell>
          <cell r="E18" t="str">
            <v>1 Cum</v>
          </cell>
        </row>
        <row r="19">
          <cell r="B19" t="str">
            <v>PCC(1:4:8)</v>
          </cell>
          <cell r="C19" t="str">
            <v>C.C.(1:4:8)mix using 40 mm HBG metal including cost and conveyance of all materials and labour charges etc. complete-1cum</v>
          </cell>
          <cell r="D19">
            <v>2361.4</v>
          </cell>
          <cell r="E19" t="str">
            <v>1 Cum</v>
          </cell>
        </row>
        <row r="20">
          <cell r="B20" t="str">
            <v>PCC(1:4:8)-Road levelling</v>
          </cell>
          <cell r="C20" t="str">
            <v>C.C.(1:4:8)mix using 40 mm HBG metal including cost and conveyance of all materials and labour charges etc. complete for road levelling-1cum</v>
          </cell>
          <cell r="D20">
            <v>2510.1000000000004</v>
          </cell>
          <cell r="E20" t="str">
            <v>1 Cum</v>
          </cell>
        </row>
        <row r="21">
          <cell r="B21" t="str">
            <v>VCC(1:3:6)-Basements</v>
          </cell>
          <cell r="C21" t="str">
            <v>V.C.C.(1:3:6)mix using 2/3 of 40 mm HBG metal and 1/3 of 20 mm HBG MC chips  including cost and conveyance of all materials and labour charges etc. complete for Basements-1cum</v>
          </cell>
          <cell r="D21">
            <v>2750.2000000000003</v>
          </cell>
          <cell r="E21" t="str">
            <v>1 Cum</v>
          </cell>
        </row>
        <row r="22">
          <cell r="B22" t="str">
            <v>VCC(1:3:6)-Super Structure</v>
          </cell>
          <cell r="C22" t="str">
            <v>V.C.C.(1:3:6)mix using 2/3 of 40 mm HBG metal and 1/3 of 20 mm HBG MC chips  including cost and conveyance of all materials and labour charges etc. complete for Super structure-1cum</v>
          </cell>
          <cell r="D22">
            <v>3141.2000000000003</v>
          </cell>
          <cell r="E22" t="str">
            <v>1 Cum</v>
          </cell>
        </row>
        <row r="23">
          <cell r="B23" t="str">
            <v>VRCC(1:1.5:3)-Sunshade-0.60m-(75+50)/2.</v>
          </cell>
          <cell r="C23" t="str">
            <v>V.R.C.C.(1:1.5:3) mix using 20 mm MCG metal and 125 micron plastic sheet,including cost and conveyance of all materials and labour charges etc. complete for R.C.C. works.-For sunshade 0.60 m. wide.and 75 mm thick at fixed end and 50 mm thick at free end</v>
          </cell>
          <cell r="D23">
            <v>228.60000000000002</v>
          </cell>
          <cell r="E23" t="str">
            <v>1 RM</v>
          </cell>
        </row>
        <row r="24">
          <cell r="B24" t="str">
            <v>VRCC(1:1.5:3)-T- Beams</v>
          </cell>
          <cell r="C24" t="str">
            <v>V.R.C.C.(1:1.5:3) mix using 20 mm MCG metal including cost and conveyance of all materials and labour charges etc. complete for R.C.C. works.- for T Beams</v>
          </cell>
          <cell r="D24">
            <v>5511.4000000000005</v>
          </cell>
          <cell r="E24" t="str">
            <v>1 Cum</v>
          </cell>
        </row>
        <row r="25">
          <cell r="B25" t="str">
            <v>VRCC(1:1.5:3)-Rect./L- Beams</v>
          </cell>
          <cell r="C25" t="str">
            <v>V.R.C.C.(1:1.5:3) mix using 20 mm MCG metal including cost and conveyance of all materials and labour charges etc. complete for R.C.C. works.For rectangular beams and L Beams.</v>
          </cell>
          <cell r="D25">
            <v>5511.4000000000005</v>
          </cell>
          <cell r="E25" t="str">
            <v>1 Cum</v>
          </cell>
        </row>
        <row r="26">
          <cell r="B26" t="str">
            <v>VRCC(1:1.5:3)-Columns/Pedastals</v>
          </cell>
          <cell r="C26" t="str">
            <v>V.R.C.C.(1:1.5:3) mix using 20 mm MCG metal including cost and conveyance of all materials and labour charges etc. complete for R.C.C. works.-For Columns and Pedestals.</v>
          </cell>
          <cell r="D26">
            <v>5462.5</v>
          </cell>
          <cell r="E26" t="str">
            <v>1 Cum</v>
          </cell>
        </row>
        <row r="27">
          <cell r="B27" t="str">
            <v>VRCC(1:1.5:3)-Templates/Bed Blocks/ Footings</v>
          </cell>
          <cell r="C27" t="str">
            <v>V.R.C.C.(1:1.5:3) mix using 20 mm MCG metal including cost and conveyance of all materials and labour charges etc. complete for R.C.C. works-For Templates, Bed blocks and Footings.</v>
          </cell>
          <cell r="D27">
            <v>4856.2</v>
          </cell>
          <cell r="E27" t="str">
            <v>1 Cum</v>
          </cell>
        </row>
        <row r="28">
          <cell r="B28" t="str">
            <v>VRCC(1:1.5:3)-Lintels/Plinth Beams</v>
          </cell>
          <cell r="C28" t="str">
            <v>V.R.C.C.(1:1.5:3) mix using 20 mm MCG metal including cost and conveyance of all materials and labour charges etc. complete for R.C.C. works.-For Lintels and Plinth Beam.</v>
          </cell>
          <cell r="D28">
            <v>5091.2000000000007</v>
          </cell>
          <cell r="E28" t="str">
            <v>1 Cum</v>
          </cell>
        </row>
        <row r="29">
          <cell r="B29" t="str">
            <v>VRCC(1:1.5:3)-Roof slab-100 mm</v>
          </cell>
          <cell r="C29" t="str">
            <v>V.R.C.C.(1:1.5:3) mix using 20 mm MCG metal and 125 micron plastic sheet,including cost and conveyance of all materials and labour charges etc. complete for R.C.C. works.-For Roof slabs-100 mm thick.</v>
          </cell>
          <cell r="D29">
            <v>570.2700000000001</v>
          </cell>
          <cell r="E29" t="str">
            <v>1 Sqm</v>
          </cell>
        </row>
        <row r="30">
          <cell r="B30" t="str">
            <v>VRCC(1:1.5:3)-Roof slab-110 mm</v>
          </cell>
          <cell r="C30" t="str">
            <v>V.R.C.C.(1:1.5:3) mix using 20 mm MCG metal and 125 micron plastic sheet,including cost and conveyance of all materials and labour charges etc. complete for R.C.C. works.-For Roof slabs-110 mm thick.</v>
          </cell>
          <cell r="D30">
            <v>614.26</v>
          </cell>
          <cell r="E30" t="str">
            <v>1 Sqm</v>
          </cell>
        </row>
        <row r="31">
          <cell r="B31" t="str">
            <v>VRCC(1:1.5:3)-Roof slab-125 mm</v>
          </cell>
          <cell r="C31" t="str">
            <v>V.R.C.C.(1:1.5:3) mix using 20 mm MCG metal and 125 micron plastic sheet,including cost and conveyance of all materials and labour charges etc. complete for R.C.C. works.-For Roof slabs-125 mm thick.</v>
          </cell>
          <cell r="D31">
            <v>680.45</v>
          </cell>
          <cell r="E31" t="str">
            <v>1 Sqm</v>
          </cell>
        </row>
        <row r="32">
          <cell r="B32" t="str">
            <v>VRCC(1:1.5:3)-Roof slab-150 mm</v>
          </cell>
          <cell r="C32" t="str">
            <v>V.R.C.C.(1:1.5:3) mix using 20 mm MCG metaland 125 micron plastic sheet, including cost and conveyance of all materials and labour charges etc. complete for R.C.C. works.-For Roof slabs-150 mm thick.</v>
          </cell>
          <cell r="D32">
            <v>791.11</v>
          </cell>
          <cell r="E32" t="str">
            <v>1 Sqm</v>
          </cell>
        </row>
        <row r="33">
          <cell r="B33" t="str">
            <v>VRCC(1:1.5:3)-Roof slab-75 mm</v>
          </cell>
          <cell r="C33" t="str">
            <v>V.R.C.C.(1:1.5:3) mix using 20 mm MCG metal and 125 micron plastic sheet,including cost and conveyance of all materials and labour charges etc. complete for R.C.C. works.-For Roof slabs-75 mm thick.</v>
          </cell>
          <cell r="D33">
            <v>461.07</v>
          </cell>
          <cell r="E33" t="str">
            <v>1 Sqm</v>
          </cell>
        </row>
        <row r="34">
          <cell r="B34" t="str">
            <v>VCC(1:1.5:3) using 12mm chips</v>
          </cell>
          <cell r="C34" t="str">
            <v xml:space="preserve">V.C.C.(1:1.5:3) mix using 12 mm MCG metal ,including cost and conveyance of all materials and labour charges etc. complete </v>
          </cell>
          <cell r="D34">
            <v>3890.8</v>
          </cell>
          <cell r="E34" t="str">
            <v>1 Cum</v>
          </cell>
        </row>
        <row r="35">
          <cell r="B35" t="str">
            <v>Steel&amp;Fabrication</v>
          </cell>
          <cell r="C35" t="str">
            <v>Cost of steel and fabrication charges including cost of binding wire and all labour charges</v>
          </cell>
          <cell r="D35">
            <v>38.900000000000006</v>
          </cell>
          <cell r="E35" t="str">
            <v>1 Kg</v>
          </cell>
        </row>
        <row r="36">
          <cell r="B36" t="str">
            <v>M.S Iron grills</v>
          </cell>
          <cell r="C36" t="str">
            <v>Cost,supply and fixing of MS/CI grills of any design</v>
          </cell>
          <cell r="D36">
            <v>33.700000000000003</v>
          </cell>
          <cell r="E36" t="str">
            <v>1 Kg</v>
          </cell>
        </row>
        <row r="37">
          <cell r="B37" t="str">
            <v>BM-CM(1:6)-Basement</v>
          </cell>
          <cell r="C37" t="str">
            <v>Brick(2nd class/ground moulded) masonary in cement mortar(1:6), including cost, seigniorage and conveyance of all materials and labour charges etc. complete for basements</v>
          </cell>
          <cell r="D37">
            <v>2261</v>
          </cell>
          <cell r="E37" t="str">
            <v>1 Cum</v>
          </cell>
        </row>
        <row r="38">
          <cell r="B38" t="str">
            <v>BM-CM(1:6)-Super Structure(Ground Floor)</v>
          </cell>
          <cell r="C38" t="str">
            <v xml:space="preserve"> Brick(2nd class/ground moulded) masonary in cement mortar(1:6), including cost, seigniorage and conveyance of all materials and labour charges etc. complete for super structure</v>
          </cell>
          <cell r="D38">
            <v>2298.4</v>
          </cell>
          <cell r="E38" t="str">
            <v>1 Cum</v>
          </cell>
        </row>
        <row r="39">
          <cell r="B39" t="str">
            <v>Plastering-CM(1:3)-12 mm</v>
          </cell>
          <cell r="C39" t="str">
            <v>Plastering with Cement Mortar (1:3) - 12 mm thick, including cost, seigniorage and conveyance of all materials and labour charges etc. complete for ornamental purpose</v>
          </cell>
          <cell r="D39">
            <v>86.320000000000007</v>
          </cell>
          <cell r="E39" t="str">
            <v>1 Sqm</v>
          </cell>
        </row>
        <row r="40">
          <cell r="B40" t="str">
            <v>Acco-Plastering-CM(1:3)-12 mm</v>
          </cell>
          <cell r="C40" t="str">
            <v xml:space="preserve">Accoproof Plastering with Cement Mortar (1:3) - 12 mm thick, and mixing of 3% of accoproof compound,including cost, seigniorage and conveyance of all materials and labour charges etc. complete </v>
          </cell>
          <cell r="D40">
            <v>91.26</v>
          </cell>
          <cell r="E40" t="str">
            <v>1 Sqm</v>
          </cell>
        </row>
        <row r="41">
          <cell r="B41" t="str">
            <v>Plastering-CM(1:4)-12 mm (bearing)</v>
          </cell>
          <cell r="C41" t="str">
            <v>Plastering with Cement Mortar (1:4) - 12 mm thick, including cost, seigniorage and conveyance of all materials and labour charges etc. complete for bearing plastering</v>
          </cell>
          <cell r="D41">
            <v>78.2</v>
          </cell>
          <cell r="E41" t="str">
            <v>1 Sqm</v>
          </cell>
        </row>
        <row r="42">
          <cell r="B42" t="str">
            <v>Plastering-CM(1:5)-12 mm</v>
          </cell>
          <cell r="C42" t="str">
            <v xml:space="preserve">Plastering with Cement Mortar (1:5) - 12 mm thick, including cost, seigniorage and conveyance of all materials and labour charges etc. complete </v>
          </cell>
          <cell r="D42">
            <v>73.320000000000007</v>
          </cell>
          <cell r="E42" t="str">
            <v>1 Sqm</v>
          </cell>
        </row>
        <row r="43">
          <cell r="B43" t="str">
            <v>Plastering-CM(1:5)-20 mm</v>
          </cell>
          <cell r="C43" t="str">
            <v xml:space="preserve">Plastering with Cement Mortar (1:5) - 20 mm thick-for first coat of 12 mm and 2nd coat of 8 mm thick- including cost, seigniorage and conveyance of all materials and labour charges etc. complete </v>
          </cell>
          <cell r="D43">
            <v>140.01000000000002</v>
          </cell>
          <cell r="E43" t="str">
            <v>1 Sqm</v>
          </cell>
        </row>
        <row r="44">
          <cell r="B44" t="str">
            <v>Flooring-CC ( 1:4:8)-100 mm-Top plastering CM ( 1:3) 20 mm</v>
          </cell>
          <cell r="C44" t="str">
            <v xml:space="preserve">Flooring with  PCC(1:4:8) 100 mm thick and top plastering with cement mortar(1:3) 20 mm thick, including cost, seigniorage and conveyance of all materials and labour charges etc. complete </v>
          </cell>
          <cell r="D44">
            <v>288.73</v>
          </cell>
          <cell r="E44" t="str">
            <v>1 Sqm</v>
          </cell>
        </row>
        <row r="45">
          <cell r="B45" t="str">
            <v>Flooring-Napa slab(50 mm)</v>
          </cell>
          <cell r="C45" t="str">
            <v xml:space="preserve">Flooring with Napa/Cuddapah slabs of 50 mm thick over a sand bed of 150 mm thick and pointing with cement mortar 1:3 to the full depth of slabs, including cost, seigniorage and conveyance of all materials and labour charges etc. complete </v>
          </cell>
          <cell r="D45">
            <v>339.02000000000004</v>
          </cell>
          <cell r="E45" t="str">
            <v>1 Sqm</v>
          </cell>
        </row>
        <row r="46">
          <cell r="B46" t="str">
            <v>Flooring-Old Napa slab(50 mm)</v>
          </cell>
          <cell r="C46" t="str">
            <v xml:space="preserve">Flooring with old Napa/Cuddapah slabs of 50 mm thick over a sand bed of 150 mm thick and pointing with cement mortar 1:3 to the full depth of slabs, including cost, seigniorage and conveyance of all materials and labour charges etc. complete </v>
          </cell>
          <cell r="D46">
            <v>202.59</v>
          </cell>
          <cell r="E46" t="str">
            <v>1 Sqm</v>
          </cell>
        </row>
        <row r="47">
          <cell r="B47" t="str">
            <v>Flooring-Polished Black Cuddapah(25.4 mm)</v>
          </cell>
          <cell r="C47" t="str">
            <v>Flooring with polished black Napa/Cuddapah slabs of 25.4 mm thick over a cement concrete bed of PCC(1:4:8) 100 mm thick including bedding with cement mortar(1:3) and pointing with cement  to the full depth of slabs, including cost, seigniorage and conveya</v>
          </cell>
          <cell r="D47">
            <v>555.7700000000001</v>
          </cell>
          <cell r="E47" t="str">
            <v>1 Sqm</v>
          </cell>
        </row>
        <row r="48">
          <cell r="B48" t="str">
            <v xml:space="preserve">Flooring-ceramic tiles (7.3 mm) </v>
          </cell>
          <cell r="C48" t="str">
            <v>Flooring with ceramic tiles of 7.3 mm thick over a cement concrete bed of PCC(1:4:8) 100 mm thick including bedding with cement mortar(1:2) and pointing with white cement  putty, including cost, seigniorage and conveyance of all materials and labour charg</v>
          </cell>
          <cell r="D48">
            <v>745.26</v>
          </cell>
          <cell r="E48" t="str">
            <v>1 Sqm</v>
          </cell>
        </row>
        <row r="49">
          <cell r="B49" t="str">
            <v>Skirting-Polished Black Cuddapah(25.4 mm)</v>
          </cell>
          <cell r="C49" t="str">
            <v xml:space="preserve">Providing polished black cuddapah/napa slab skirting of 25.4 mm thick set in cement mortar(1:3) and pointing with cement to full depth,including cost, seigniorage and conveyance of all materials and labour charges etc. complete </v>
          </cell>
          <cell r="D49">
            <v>319.64</v>
          </cell>
          <cell r="E49" t="str">
            <v>1 Sqm</v>
          </cell>
        </row>
        <row r="50">
          <cell r="B50" t="str">
            <v xml:space="preserve">Skirting-ceramic tiles (7.3 mm) </v>
          </cell>
          <cell r="C50" t="str">
            <v xml:space="preserve">Providing ceramic tiles skirting of 7.3 mm thick set in cement mortar(1:2) and pointing with white cement to full depth,including cost, seigniorage and conveyance of all materials and labour charges etc. complete </v>
          </cell>
          <cell r="D50">
            <v>509.13</v>
          </cell>
          <cell r="E50" t="str">
            <v>1 Sqm</v>
          </cell>
        </row>
        <row r="51">
          <cell r="B51" t="str">
            <v>Flooring-Marble slab -16 to 20mm (0.305mx0.305m)</v>
          </cell>
          <cell r="C51" t="str">
            <v xml:space="preserve">Flooring with marble slab polished 16 mm-20 mm thick average (0.305x0.305 m size) over a  bed of PCC(1:4:8) 100 mm thick including bedding with cement mortar(1:3) and pointing with  cement , including cost, seigniorage and conveyance of all materials and </v>
          </cell>
          <cell r="D51">
            <v>793.31000000000006</v>
          </cell>
          <cell r="E51" t="str">
            <v>1 Sqm</v>
          </cell>
        </row>
        <row r="52">
          <cell r="B52" t="str">
            <v>Flooring-Marble slab -16 to 20mm(0.457m x 0.457 m)/ (0.60mx0.60m)</v>
          </cell>
          <cell r="C52" t="str">
            <v>Flooring with marble slab polished 16 mm-20 mm thick(0.457x0.457/0.60x0.60 m size) over a  bed of PCC(1:4:8) 100 mm thick including bedding with cement mortar(1:3) and pointing with  cement , including cost, seigniorage and conveyance of all materials and</v>
          </cell>
          <cell r="D52">
            <v>885.87000000000012</v>
          </cell>
          <cell r="E52" t="str">
            <v>1 Sqm</v>
          </cell>
        </row>
        <row r="53">
          <cell r="B53" t="str">
            <v>Snowcem(1 prime+2 coats)</v>
          </cell>
          <cell r="C53" t="str">
            <v xml:space="preserve">Painting walls with snowcem or other equal and approved waterproof cement paint two coats over a primary coat,including cost and conveyance of all materials and labour charges etc. complete </v>
          </cell>
          <cell r="D53">
            <v>47.28</v>
          </cell>
          <cell r="E53" t="str">
            <v>1 Sqm</v>
          </cell>
        </row>
        <row r="54">
          <cell r="B54" t="str">
            <v>Snowcem(1 prime+1 coat)</v>
          </cell>
          <cell r="C54" t="str">
            <v xml:space="preserve">Painting walls with snowcem or other equal and approved waterproof cement paint one coat over a primary coat,including cost and conveyance of all materials and labour charges etc. complete </v>
          </cell>
          <cell r="D54">
            <v>37.540000000000006</v>
          </cell>
          <cell r="E54" t="str">
            <v>1 Sqm</v>
          </cell>
        </row>
        <row r="55">
          <cell r="B55" t="str">
            <v>Waterbound-Distemper-     2 coats</v>
          </cell>
          <cell r="C55" t="str">
            <v xml:space="preserve">Distempering the walls with water bound distemper two coats, including cost and conveyance of all materials and labour charges etc. complete </v>
          </cell>
          <cell r="D55">
            <v>34.940000000000005</v>
          </cell>
          <cell r="E55" t="str">
            <v>1 Sqm</v>
          </cell>
        </row>
        <row r="56">
          <cell r="B56" t="str">
            <v>Oilbound-Distemper-          2 coats</v>
          </cell>
          <cell r="C56" t="str">
            <v xml:space="preserve">Distempering the walls with oil bound distemper two coats, including cost and conveyance of all materials and labour charges etc. complete </v>
          </cell>
          <cell r="D56">
            <v>36.36</v>
          </cell>
          <cell r="E56" t="str">
            <v>1 Sqm</v>
          </cell>
        </row>
        <row r="57">
          <cell r="B57" t="str">
            <v>Synthetic enamel(1 prime+ 2 coats)-New Wood</v>
          </cell>
          <cell r="C57" t="str">
            <v xml:space="preserve">Painting new wood work with synthetic enamel paint two coats over a primary coat, including cost and conveyance of all materials and labour charges etc. complete </v>
          </cell>
          <cell r="D57">
            <v>60.56</v>
          </cell>
          <cell r="E57" t="str">
            <v>1 Sqm</v>
          </cell>
        </row>
        <row r="58">
          <cell r="B58" t="str">
            <v>Synthetic enamel(1 prime+ 1 coat)-New wood</v>
          </cell>
          <cell r="C58" t="str">
            <v xml:space="preserve">Painting new wood work with synthetic enamel paint one coat over a primary coat, including cost and conveyance of all materials and labour charges etc. complete </v>
          </cell>
          <cell r="D58">
            <v>44.21</v>
          </cell>
          <cell r="E58" t="str">
            <v>1 Sqm</v>
          </cell>
        </row>
        <row r="59">
          <cell r="B59" t="str">
            <v>Door-Teak wood-1.2x2.1</v>
          </cell>
          <cell r="C59" t="str">
            <v>Supply and fixing of teak wood fully panelled door of size 1.20 x 2.10, including fixing of MS powder coated furniture and including cost and conveyance of all materials and labour charges etc. complete</v>
          </cell>
          <cell r="D59">
            <v>10336.6</v>
          </cell>
          <cell r="E59" t="str">
            <v>1 No</v>
          </cell>
        </row>
        <row r="60">
          <cell r="B60" t="str">
            <v>Door-Teak wood- 1.05x2.0</v>
          </cell>
          <cell r="C60" t="str">
            <v>Supply and fixing of teak wood fully panelled door of size 1.05 x 2.00, including fixing of MS powder coated furniture and including cost and conveyance of all materials and labour charges etc. complete</v>
          </cell>
          <cell r="D60">
            <v>8738.3000000000011</v>
          </cell>
          <cell r="E60" t="str">
            <v>1 No</v>
          </cell>
        </row>
        <row r="61">
          <cell r="B61" t="str">
            <v>Door-Country wood-1.2x2.1</v>
          </cell>
          <cell r="C61" t="str">
            <v>Supply and fixing of Country wood fully panelled door of size 1.20 x 2.10, including fixing of MS powder coated furniture and including cost and conveyance of all materials and labour charges etc. complete</v>
          </cell>
          <cell r="D61">
            <v>4377.4000000000005</v>
          </cell>
          <cell r="E61" t="str">
            <v>1 No</v>
          </cell>
        </row>
        <row r="62">
          <cell r="B62" t="str">
            <v>Door-Country wood- 1.05x2.0</v>
          </cell>
          <cell r="C62" t="str">
            <v>Supply and fixing of Country wood fully panelled door of size 1.05 x 2.00, including fixing of MS powder coated furniture and including cost and conveyance of all materials and labour charges etc. complete</v>
          </cell>
          <cell r="D62">
            <v>3748.1000000000004</v>
          </cell>
          <cell r="E62" t="str">
            <v>1 No</v>
          </cell>
        </row>
        <row r="63">
          <cell r="B63" t="str">
            <v>Window-Teak wood- 0.90x1.35</v>
          </cell>
          <cell r="C63" t="str">
            <v>Supply and fixing of teak wood fully panelled Window of size 0.90 x 1.35, including fixing of MS grill to the frame and MS powder coated furniture and including cost and conveyance of all materials and labour charges etc. complete</v>
          </cell>
          <cell r="D63">
            <v>6102.3</v>
          </cell>
          <cell r="E63" t="str">
            <v>1 No</v>
          </cell>
        </row>
        <row r="64">
          <cell r="B64" t="str">
            <v>Window-Teak wood- 1.50x1.35</v>
          </cell>
          <cell r="C64" t="str">
            <v>Supply and fixing of teak wood fully panelled Window of size 1.50 x 1.35, including fixing of MS grill to the frame and MS powder coated furniture and including cost and conveyance of all materials and labour charges etc. complete</v>
          </cell>
          <cell r="D64">
            <v>9821.6</v>
          </cell>
          <cell r="E64" t="str">
            <v>1 No</v>
          </cell>
        </row>
        <row r="65">
          <cell r="B65" t="str">
            <v>Window-Country wood- 0.90x1.35</v>
          </cell>
          <cell r="C65" t="str">
            <v>Supply and fixing of Country wood fully panelled Window of size 0.90 x 1.35, including fixing of MS grill to the frame and MS powder coated furniture and including cost and conveyance of all materials and labour charges etc. complete</v>
          </cell>
          <cell r="D65">
            <v>2933.8</v>
          </cell>
          <cell r="E65" t="str">
            <v>1 No</v>
          </cell>
        </row>
        <row r="66">
          <cell r="B66" t="str">
            <v>Window-Country wood- 1.50x1.35</v>
          </cell>
          <cell r="C66" t="str">
            <v>Supply and fixing of Country wood fully panelled Window of size 1.50 x 1.35, including fixing of MS grill to the frame and MS powder coated furniture and including cost and conveyance of all materials and labour charges etc. complete</v>
          </cell>
          <cell r="D66">
            <v>4720</v>
          </cell>
          <cell r="E66" t="str">
            <v>1 No</v>
          </cell>
        </row>
        <row r="67">
          <cell r="B67" t="str">
            <v>Cement jali 25 mm thick</v>
          </cell>
          <cell r="C67" t="str">
            <v>Supply and fixing of Cement jali of 25 mm thick including cost,conveyance and fixing charges etc. complete.</v>
          </cell>
          <cell r="D67">
            <v>131.1</v>
          </cell>
          <cell r="E67" t="str">
            <v>1 Sqm</v>
          </cell>
        </row>
        <row r="68">
          <cell r="B68" t="str">
            <v>Cement jali 40 mm thick</v>
          </cell>
          <cell r="C68" t="str">
            <v>Supply and fixing of Cement jali of 40 mm thick including cost,conveyance and fixing charges etc. complete.</v>
          </cell>
          <cell r="D68">
            <v>169.60000000000002</v>
          </cell>
          <cell r="E68" t="str">
            <v>1 Sqm</v>
          </cell>
        </row>
        <row r="69">
          <cell r="B69" t="str">
            <v>Cement jali 50 mm thick</v>
          </cell>
          <cell r="C69" t="str">
            <v>Supply and fixing of Cement jali of 50 mm thick including cost,conveyance and fixing charges etc. complete.</v>
          </cell>
          <cell r="D69">
            <v>232</v>
          </cell>
          <cell r="E69" t="str">
            <v>1 Sqm</v>
          </cell>
        </row>
        <row r="70">
          <cell r="B70" t="str">
            <v>Dismantling Brick Masonary in CM</v>
          </cell>
          <cell r="C70" t="str">
            <v>Dismantling the Brick Masonry in cement mortor and clearing away</v>
          </cell>
          <cell r="D70">
            <v>138.6</v>
          </cell>
          <cell r="E70" t="str">
            <v>1 Cum</v>
          </cell>
        </row>
        <row r="71">
          <cell r="B71" t="str">
            <v>Dismantling the Old CM Plastering</v>
          </cell>
          <cell r="C71" t="str">
            <v>Dismantling the Old Cement Mortor Plastering  and clearing away</v>
          </cell>
          <cell r="D71">
            <v>2.87</v>
          </cell>
          <cell r="E71" t="str">
            <v>1 Sqm</v>
          </cell>
        </row>
        <row r="72">
          <cell r="B72" t="str">
            <v>Dismantling R.C.C.</v>
          </cell>
          <cell r="C72" t="str">
            <v>Dismantling the R.C.C and clearing away</v>
          </cell>
          <cell r="D72">
            <v>1196.9000000000001</v>
          </cell>
          <cell r="E72" t="str">
            <v>1 Cum</v>
          </cell>
        </row>
        <row r="73">
          <cell r="B73" t="str">
            <v>Dismantling Doors &amp; Windows</v>
          </cell>
          <cell r="C73" t="str">
            <v>Removing the Doors &amp; Windows including removal of frame, hinges and fastenings</v>
          </cell>
          <cell r="D73">
            <v>41.2</v>
          </cell>
          <cell r="E73" t="str">
            <v>1 Sqm</v>
          </cell>
        </row>
        <row r="74">
          <cell r="B74" t="str">
            <v>Dismantling Cuddapah slab flooring</v>
          </cell>
          <cell r="C74" t="str">
            <v>Dismantling the Cuddapah slab flooring  and clearing away and carefully satckingmaterials for reuse</v>
          </cell>
          <cell r="D74">
            <v>4.12</v>
          </cell>
          <cell r="E74" t="str">
            <v>1 Sqm</v>
          </cell>
        </row>
        <row r="75">
          <cell r="B75" t="str">
            <v>Dismantling  Wrought and framed timber in roofs</v>
          </cell>
          <cell r="C75" t="str">
            <v>Dismantling the Wrought and framed timber in roofs clearing away and carefully satcking materials for reuse</v>
          </cell>
          <cell r="D75">
            <v>122.30000000000001</v>
          </cell>
          <cell r="E75" t="str">
            <v>1 Cum</v>
          </cell>
        </row>
        <row r="76">
          <cell r="B76" t="str">
            <v>Sand filling-Irrespective of thickness</v>
          </cell>
          <cell r="C76" t="str">
            <v>Construction of sand base including cost, conveyance,seigniorage of local sand and stacking at site to departmental gauge for premeasurements, and spreading the same with hand roller consolidation irrespective of thickness in layers,etc.complete</v>
          </cell>
          <cell r="D76">
            <v>205.20000000000002</v>
          </cell>
          <cell r="E76" t="str">
            <v>1 Cum</v>
          </cell>
        </row>
        <row r="77">
          <cell r="B77" t="str">
            <v>GSB-Irrespective of thickness</v>
          </cell>
          <cell r="C77" t="str">
            <v>Construction of gravel sub base including cost and conveyance of good gravel and filling sand at 2:1 ratio, stacking at site to departmental gauge for pre measurements and spreading the same with hand roller consolidation irrespective of thickness in laye</v>
          </cell>
          <cell r="D77">
            <v>258.8</v>
          </cell>
          <cell r="E77" t="str">
            <v>1 Cum</v>
          </cell>
        </row>
        <row r="78">
          <cell r="B78" t="str">
            <v>GSB-irrespective of thickness (for shoulders)</v>
          </cell>
          <cell r="C78" t="str">
            <v>Construction of gravel sub base including cost and conveyance of good gravel , stacking at site to departmental gauge for pre measurements and spreading the same with hand roller consolidation irrespective of thickness in layers -and  watering ,ncluding a</v>
          </cell>
          <cell r="D78">
            <v>258.8</v>
          </cell>
          <cell r="E78" t="str">
            <v>1 Cum</v>
          </cell>
        </row>
        <row r="79">
          <cell r="B79" t="str">
            <v>GSB-225(loose)/150(compact)</v>
          </cell>
          <cell r="C79" t="str">
            <v>Construction of gravel sub base including cost and conveyance of good gravel and filling sand at 2:1 ratio, stacking at site to departmental gauge for pre measurements for loose thickness of 225 mm to proper camber, watering and consolidation with power r</v>
          </cell>
          <cell r="D79">
            <v>372.40000000000003</v>
          </cell>
          <cell r="E79" t="str">
            <v>1 Cum</v>
          </cell>
        </row>
        <row r="80">
          <cell r="B80" t="str">
            <v>GSB-150(loose)/100(compact)</v>
          </cell>
          <cell r="C80" t="str">
            <v>Construction of gravel sub base including cost and conveyance of good gravel and filling sand at 2:1 ratio, stacking at site to departmental gauge for pre measurements for loose thickness of 150 mm to proper camber, watering and consolidation with power r</v>
          </cell>
          <cell r="D80">
            <v>386.70000000000005</v>
          </cell>
          <cell r="E80" t="str">
            <v>1 Cum</v>
          </cell>
        </row>
        <row r="81">
          <cell r="B81" t="str">
            <v>GSB-112.5(loose)/75(compact)</v>
          </cell>
          <cell r="C81" t="str">
            <v>Construction of gravel sub base including cost and conveyance of good gravel and filling sand at 2:1 ratio, stacking at site to departmental gauge for pre measurements for loose thickness of 112.5 mm to proper camber, watering and consolidation with power</v>
          </cell>
          <cell r="D81">
            <v>377</v>
          </cell>
          <cell r="E81" t="str">
            <v>1 Cum</v>
          </cell>
        </row>
        <row r="82">
          <cell r="B82" t="str">
            <v>GSB-75(loose)/50(compact)</v>
          </cell>
          <cell r="C82" t="str">
            <v>Construction of gravel sub base including cost and conveyance of good gravel and filling sand at 2:1 ratio, stacking at site to departmental gauge for pre measurements for loose thickness of 75 mm to proper camber, watering and consolidation with power ro</v>
          </cell>
          <cell r="D82">
            <v>383.6</v>
          </cell>
          <cell r="E82" t="str">
            <v>1 Cum</v>
          </cell>
        </row>
        <row r="83">
          <cell r="B83" t="str">
            <v>WBM-Gr II-75 mm</v>
          </cell>
          <cell r="C83" t="str">
            <v>Construction of WBM road using Grade II metal(40-65 mm) including stacking the material at work site to departmental gauge for premeasurements and spreading the same to 100 mm loose thick to proper camber, rolling, watering, spreading the screenings of 5-</v>
          </cell>
          <cell r="D83">
            <v>1661.5</v>
          </cell>
          <cell r="E83" t="str">
            <v>1 Cum</v>
          </cell>
        </row>
        <row r="84">
          <cell r="B84" t="str">
            <v xml:space="preserve">Picking old metalled surface (50-100mm)&amp;gravel blindage </v>
          </cell>
          <cell r="C84" t="str">
            <v>Picking old metalled surface (50-100mm), sectioning and blindage with gravel and power roller consolidation.</v>
          </cell>
          <cell r="D84">
            <v>11.39</v>
          </cell>
          <cell r="E84" t="str">
            <v>1 Sqm</v>
          </cell>
        </row>
        <row r="85">
          <cell r="B85" t="str">
            <v>Gravel blindage on existing WBM</v>
          </cell>
          <cell r="C85" t="str">
            <v>Providing  gravel blindage over existing WBM surface including watering and rolling with hand roller.</v>
          </cell>
          <cell r="D85">
            <v>6.63</v>
          </cell>
          <cell r="E85" t="str">
            <v>1 Sqm</v>
          </cell>
        </row>
        <row r="86">
          <cell r="B86" t="str">
            <v>VCC(1:1.5:3)-CC Pavement</v>
          </cell>
          <cell r="C86" t="str">
            <v xml:space="preserve">VCC(!:1.5:3) mix using 2/3 qantity of 20 mm HBG MC chips,1/3 quantity of 12 mm HBG MC chips, using a minimum of 425 kgs of cement, and 125 micron plastic sheet,including cost, conveyance, seigniorage charges of all materials, labour charges etc. complete </v>
          </cell>
          <cell r="D86">
            <v>4105.7</v>
          </cell>
          <cell r="E86" t="str">
            <v>1 Cum</v>
          </cell>
        </row>
        <row r="87">
          <cell r="B87" t="str">
            <v>VCC(1:1.5:3)-CC Pavement(with fly ash)</v>
          </cell>
          <cell r="C87" t="str">
            <v xml:space="preserve">VCC(!:1.5:3) mix using 2/3 qantity of 20 mm HBG MC chips,1/3 quantity of 12 mm HBG MC chips, using a minimum quantity of 361 kgs of cement and 64 kgs of flyash per 1 cum,and 125 micron plastic sheet, including cost, conveyance, seigniorage charges of all </v>
          </cell>
          <cell r="D87">
            <v>3826.1000000000004</v>
          </cell>
          <cell r="E87" t="str">
            <v>1 Cum</v>
          </cell>
        </row>
        <row r="88">
          <cell r="B88" t="str">
            <v>Mastic pad-25.4 mm</v>
          </cell>
          <cell r="C88" t="str">
            <v>Cost,Supply and placing of mastic pad 25.4 mm thick, including all labour charges</v>
          </cell>
          <cell r="D88">
            <v>697.90000000000009</v>
          </cell>
          <cell r="E88" t="str">
            <v>1 Sqm</v>
          </cell>
        </row>
        <row r="89">
          <cell r="B89" t="str">
            <v>Mastic pad-12.7 mm</v>
          </cell>
          <cell r="C89" t="str">
            <v>Cost,Supply and placing of mastic pad 12.7 mm thick, including all labour charges</v>
          </cell>
          <cell r="D89">
            <v>399.40000000000003</v>
          </cell>
          <cell r="E89" t="str">
            <v>1 Sqm</v>
          </cell>
        </row>
        <row r="90">
          <cell r="B90" t="str">
            <v>Tar Sheet</v>
          </cell>
          <cell r="C90" t="str">
            <v>Cost,Supply and placing Asphaltic tar sheet, including all labour charges</v>
          </cell>
          <cell r="D90">
            <v>48.900000000000006</v>
          </cell>
          <cell r="E90" t="str">
            <v>1 Sqm</v>
          </cell>
        </row>
        <row r="91">
          <cell r="B91" t="str">
            <v>150 mm  RCC-NP2  Pipes-2 no/row</v>
          </cell>
          <cell r="C91" t="str">
            <v>150 mm dia RCC-NP2  Pipes-2 no. in a row including cost of pipes,collars, Laying and fixing of RCC hume pipes in position including lifting,aligning etc. complete fixing with collars</v>
          </cell>
          <cell r="D91">
            <v>155.70000000000002</v>
          </cell>
          <cell r="E91" t="str">
            <v>1 Rm</v>
          </cell>
        </row>
        <row r="92">
          <cell r="B92" t="str">
            <v>225 mm  RCC-NP2  Pipes-2 no/row</v>
          </cell>
          <cell r="C92" t="str">
            <v>225 mm dia RCC-NP2  Pipes-2 no. in a row including cost of pipes,collars, Laying and fixing of RCC hume pipes in position including lifting,aligning etc. complete fixing with collars</v>
          </cell>
          <cell r="D92">
            <v>198.20000000000002</v>
          </cell>
          <cell r="E92" t="str">
            <v>1 Rm</v>
          </cell>
        </row>
        <row r="93">
          <cell r="B93" t="str">
            <v>300 mm  RCC-NP2  Pipes-2 no/row</v>
          </cell>
          <cell r="C93" t="str">
            <v>300 mm dia RCC-NP2  Pipes-2 no. in a row including cost of pipes,collars, Laying and fixing of RCC hume pipes in position including lifting,aligning etc. complete fixing with collars</v>
          </cell>
          <cell r="D93">
            <v>300.3</v>
          </cell>
          <cell r="E93" t="str">
            <v>1 Rm</v>
          </cell>
        </row>
        <row r="94">
          <cell r="B94" t="str">
            <v>450 mm  RCC-NP2  Pipes-2 no/row</v>
          </cell>
          <cell r="C94" t="str">
            <v>450 mm dia RCC-NP2  Pipes-2 no. in a row including cost of pipes,collars, Laying and fixing of RCC hume pipes in position including lifting,aligning etc. complete fixing with collars</v>
          </cell>
          <cell r="D94">
            <v>525.4</v>
          </cell>
          <cell r="E94" t="str">
            <v>1 Rm</v>
          </cell>
        </row>
        <row r="95">
          <cell r="B95" t="str">
            <v>600 mm  RCC-NP2  Pipes-2 no/row</v>
          </cell>
          <cell r="C95" t="str">
            <v>600 mm dia RCC-NP2  Pipes-2 no. in a row including cost of pipes,collars, Laying and fixing of RCC hume pipes in position including lifting,aligning etc. complete fixing with collars</v>
          </cell>
          <cell r="D95">
            <v>849</v>
          </cell>
          <cell r="E95" t="str">
            <v>1 Rm</v>
          </cell>
        </row>
        <row r="96">
          <cell r="B96" t="str">
            <v>900 mm  RCC-NP2  Pipes-2 no/row</v>
          </cell>
          <cell r="C96" t="str">
            <v>900 mm dia RCC-NP2  Pipes-2 no. in a row including cost of pipes,collars, Laying and fixing of RCC hume pipes in position including lifting,aligning etc. complete fixing with collars</v>
          </cell>
          <cell r="D96">
            <v>1651.1000000000001</v>
          </cell>
          <cell r="E96" t="str">
            <v>1 Rm</v>
          </cell>
        </row>
        <row r="97">
          <cell r="B97" t="str">
            <v>150 mm  RCC-NP2  Pipes-3 no/row</v>
          </cell>
          <cell r="C97" t="str">
            <v>150 mm dia RCC-NP2  Pipes-3 no. in a row including cost of pipes,collars, Laying and fixing of RCC hume pipes in position including lifting,aligning etc. complete fixing with collars</v>
          </cell>
          <cell r="D97">
            <v>157.60000000000002</v>
          </cell>
          <cell r="E97" t="str">
            <v>1 Rm</v>
          </cell>
        </row>
        <row r="98">
          <cell r="B98" t="str">
            <v>225 mm  RCC-NP2  Pipes-3 no/row</v>
          </cell>
          <cell r="C98" t="str">
            <v>225 mm dia RCC-NP2  Pipes-3 no. in a row including cost of pipes,collars, Laying and fixing of RCC hume pipes in position including lifting,aligning etc. complete fixing with collars</v>
          </cell>
          <cell r="D98">
            <v>200.9</v>
          </cell>
          <cell r="E98" t="str">
            <v>1 Rm</v>
          </cell>
        </row>
        <row r="99">
          <cell r="B99" t="str">
            <v>300 mm  RCC-NP2  Pipes-3 no/row</v>
          </cell>
          <cell r="C99" t="str">
            <v>300 mm dia RCC-NP2  Pipes-3 no. in a row including cost of pipes,collars, Laying and fixing of RCC hume pipes in position including lifting,aligning etc. complete fixing with collars</v>
          </cell>
          <cell r="D99">
            <v>304.2</v>
          </cell>
          <cell r="E99" t="str">
            <v>1 Rm</v>
          </cell>
        </row>
        <row r="100">
          <cell r="B100" t="str">
            <v>450 mm  RCC-NP2  Pipes-3 no/row</v>
          </cell>
          <cell r="C100" t="str">
            <v>450 mm dia RCC-NP2  Pipes-3 no. in a row including cost of pipes,collars, Laying and fixing of RCC hume pipes in position including lifting,aligning etc. complete fixing with collars</v>
          </cell>
          <cell r="D100">
            <v>533.80000000000007</v>
          </cell>
          <cell r="E100" t="str">
            <v>1 Rm</v>
          </cell>
        </row>
        <row r="101">
          <cell r="B101" t="str">
            <v>600 mm  RCC-NP2  Pipes-3 no/row</v>
          </cell>
          <cell r="C101" t="str">
            <v>600 mm dia RCC-NP2  Pipes-3 no. in a row including cost of pipes,collars, Laying and fixing of RCC hume pipes in position including lifting,aligning etc. complete fixing with collars</v>
          </cell>
          <cell r="D101">
            <v>861.7</v>
          </cell>
          <cell r="E101" t="str">
            <v>1 Rm</v>
          </cell>
        </row>
        <row r="102">
          <cell r="B102" t="str">
            <v>900 mm  RCC-NP2  Pipes-3 no/row</v>
          </cell>
          <cell r="C102" t="str">
            <v>900 mm dia RCC-NP2  Pipes-3 no. in a row including cost of pipes,collars, Laying and fixing of RCC hume pipes in position including lifting,aligning etc. complete fixing with collars</v>
          </cell>
          <cell r="D102">
            <v>1679.2</v>
          </cell>
          <cell r="E102" t="str">
            <v>1 Rm</v>
          </cell>
        </row>
        <row r="103">
          <cell r="B103" t="str">
            <v>150 mm  RCC-NP2  Pipes-4 no/row</v>
          </cell>
          <cell r="C103" t="str">
            <v>150 mm dia RCC-NP2  Pipes-4 no. in a row including cost of pipes,collars, Laying and fixing of RCC hume pipes in position including lifting,aligning etc. complete fixing with collars</v>
          </cell>
          <cell r="D103">
            <v>158.60000000000002</v>
          </cell>
          <cell r="E103" t="str">
            <v>1 Rm</v>
          </cell>
        </row>
        <row r="104">
          <cell r="B104" t="str">
            <v>225 mm  RCC-NP2  Pipes-4 no/row</v>
          </cell>
          <cell r="C104" t="str">
            <v>225 mm dia RCC-NP2  Pipes-4 no. in a row including cost of pipes,collars, Laying and fixing of RCC hume pipes in position including lifting,aligning etc. complete fixing with collars</v>
          </cell>
          <cell r="D104">
            <v>202.3</v>
          </cell>
          <cell r="E104" t="str">
            <v>1 Rm</v>
          </cell>
        </row>
        <row r="105">
          <cell r="B105" t="str">
            <v>300 mm  RCC-NP2  Pipes-4 no/row</v>
          </cell>
          <cell r="C105" t="str">
            <v>300 mm dia RCC-NP2  Pipes-4 no. in a row including cost of pipes,collars, Laying and fixing of RCC hume pipes in position including lifting,aligning etc. complete fixing with collars</v>
          </cell>
          <cell r="D105">
            <v>306.2</v>
          </cell>
          <cell r="E105" t="str">
            <v>1 Rm</v>
          </cell>
        </row>
        <row r="106">
          <cell r="B106" t="str">
            <v>450 mm  RCC-NP2  Pipes-4 no/row</v>
          </cell>
          <cell r="C106" t="str">
            <v>450 mm dia RCC-NP2  Pipes-4 no. in a row including cost of pipes,collars, Laying and fixing of RCC hume pipes in position including lifting,aligning etc. complete fixing with collars</v>
          </cell>
          <cell r="D106">
            <v>537.9</v>
          </cell>
          <cell r="E106" t="str">
            <v>1 Rm</v>
          </cell>
        </row>
        <row r="107">
          <cell r="B107" t="str">
            <v>600 mm  RCC-NP2  Pipes-4 no/row</v>
          </cell>
          <cell r="C107" t="str">
            <v>600 mm dia RCC-NP2  Pipes-4 no. in a row including cost of pipes,collars, Laying and fixing of RCC hume pipes in position including lifting,aligning etc. complete fixing with collars</v>
          </cell>
          <cell r="D107">
            <v>868</v>
          </cell>
          <cell r="E107" t="str">
            <v>1 Rm</v>
          </cell>
        </row>
        <row r="108">
          <cell r="B108" t="str">
            <v>900 mm  RCC-NP2  Pipes-4 no/row</v>
          </cell>
          <cell r="C108" t="str">
            <v>900 mm dia RCC-NP2  Pipes-4 no. in a row including cost of pipes,collars, Laying and fixing of RCC hume pipes in position including lifting,aligning etc. complete fixing with collars</v>
          </cell>
          <cell r="D108">
            <v>1693.1000000000001</v>
          </cell>
          <cell r="E108" t="str">
            <v>1 Rm</v>
          </cell>
        </row>
      </sheetData>
      <sheetData sheetId="17"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pvc-pipe-rates"/>
      <sheetName val="Lead"/>
      <sheetName val="Specification"/>
    </sheetNames>
    <sheetDataSet>
      <sheetData sheetId="0">
        <row r="2">
          <cell r="A2" t="str">
            <v>Name of work: BT to road from Chennavaram to Mallavaram (via) Vutukuru.</v>
          </cell>
        </row>
      </sheetData>
      <sheetData sheetId="1"/>
      <sheetData sheetId="2"/>
      <sheetData sheetId="3"/>
      <sheetData sheetId="4"/>
      <sheetData sheetId="5" refreshError="1"/>
      <sheetData sheetId="6" refreshError="1"/>
      <sheetData sheetId="7"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S"/>
      <sheetName val="M_R1"/>
      <sheetName val="M_CD_R"/>
      <sheetName val="Sheet1"/>
      <sheetName val="MRATES"/>
      <sheetName val="pvc-pipe-rates"/>
      <sheetName val="ssr-rates"/>
      <sheetName val="Estimate "/>
      <sheetName val="m"/>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PUMP_DATA"/>
      <sheetName val="RMR"/>
      <sheetName val="Nspt-smp-final-ORIGINAL"/>
      <sheetName val="Labour"/>
      <sheetName val="Common "/>
      <sheetName val="lead-st"/>
      <sheetName val="rdamdata"/>
      <sheetName val="DATA_PRG"/>
      <sheetName val="r"/>
      <sheetName val="Civil Boq"/>
      <sheetName val="Pile cap"/>
      <sheetName val="Sqn-Abs _G+1"/>
      <sheetName val="Sqn_Abs _G_1"/>
      <sheetName val="DATA-BASE"/>
      <sheetName val="DATA-ABSTRACT"/>
      <sheetName val="maya"/>
      <sheetName val="habs-list"/>
      <sheetName val="nodes"/>
      <sheetName val="scour depth"/>
      <sheetName val="l"/>
      <sheetName val="d-safe DELUXE"/>
      <sheetName val="Estimate_"/>
      <sheetName val="Lead_statement"/>
      <sheetName val="Road_data"/>
      <sheetName val="data_existing_do_not_delete"/>
      <sheetName val="temp-SDData_(2)"/>
      <sheetName val="Road_Detail_Est_"/>
      <sheetName val="Plant_&amp;__Machinery"/>
      <sheetName val="Common_"/>
      <sheetName val="Pile_cap"/>
      <sheetName val="Sqn-Abs__G+1"/>
      <sheetName val="Sqn_Abs__G_1"/>
      <sheetName val="Civil_Boq"/>
      <sheetName val="Usage"/>
      <sheetName val="Variables"/>
      <sheetName val="Main sheet"/>
      <sheetName val="Data.F8.BTR"/>
      <sheetName val="Data_Bit_I"/>
      <sheetName val="R_Det"/>
      <sheetName val="Summary"/>
      <sheetName val="MRoad data"/>
      <sheetName val="SPECS"/>
      <sheetName val="RM"/>
      <sheetName val="data1"/>
      <sheetName val="ABS"/>
    </sheetNames>
    <sheetDataSet>
      <sheetData sheetId="0">
        <row r="1">
          <cell r="AD1" t="str">
            <v>2007-08</v>
          </cell>
        </row>
      </sheetData>
      <sheetData sheetId="1"/>
      <sheetData sheetId="2">
        <row r="1">
          <cell r="AD1" t="str">
            <v>2007-08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refreshError="1"/>
      <sheetData sheetId="51" refreshError="1"/>
      <sheetData sheetId="52" refreshError="1"/>
      <sheetData sheetId="53"/>
      <sheetData sheetId="54" refreshError="1"/>
      <sheetData sheetId="55" refreshError="1"/>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sand"/>
      <sheetName val="MRATES"/>
      <sheetName val="stone"/>
      <sheetName val="index"/>
      <sheetName val="PVC_dia"/>
      <sheetName val="Specific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3">
          <cell r="P13">
            <v>1110.08</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Rates"/>
      <sheetName val="Data"/>
      <sheetName val="Petlaburz"/>
      <sheetName val="Boq"/>
      <sheetName val="Lead statement"/>
    </sheetNames>
    <sheetDataSet>
      <sheetData sheetId="0" refreshError="1"/>
      <sheetData sheetId="1" refreshError="1"/>
      <sheetData sheetId="2" refreshError="1"/>
      <sheetData sheetId="3" refreshError="1"/>
      <sheetData sheetId="4"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Lead"/>
      <sheetName val="Road data"/>
      <sheetName val="stone"/>
      <sheetName val="index"/>
      <sheetName val="DATA_PRG"/>
      <sheetName val="v"/>
      <sheetName val="sand"/>
      <sheetName val="Lead statement"/>
      <sheetName val="LEADS"/>
      <sheetName val="Rates SSR 2008-09"/>
      <sheetName val="Legal Risk Analysis"/>
      <sheetName val="Specification"/>
      <sheetName val="r"/>
      <sheetName val="pvc"/>
      <sheetName val="Note"/>
      <sheetName val="WS Data"/>
      <sheetName val="Boq"/>
      <sheetName val="SSR _ NSSR Market final"/>
      <sheetName val="data"/>
      <sheetName val="Main sheet"/>
      <sheetName val="RMR"/>
      <sheetName val="Summary"/>
      <sheetName val="Labour"/>
      <sheetName val="Material"/>
      <sheetName val="Plant &amp;  Machinery"/>
      <sheetName val="Lead statement ss5"/>
      <sheetName val="t_prsr"/>
      <sheetName val="wh"/>
      <sheetName val="mas_hab"/>
      <sheetName val="Basic Rates"/>
      <sheetName val="b asic rates"/>
      <sheetName val="Bitumen trunk"/>
      <sheetName val="Feeder"/>
      <sheetName val="R99 etc"/>
      <sheetName val="Trunk unpaved"/>
      <sheetName val="Sheet2"/>
      <sheetName val="Data.F8.BTR"/>
      <sheetName val="maya"/>
      <sheetName val="Work_sheet"/>
      <sheetName val="Suppl-data"/>
      <sheetName val=" "/>
      <sheetName val="detls"/>
      <sheetName val="G F  (2)"/>
      <sheetName val="DISCOUNT"/>
      <sheetName val="Global factors"/>
      <sheetName val="Specification report"/>
      <sheetName val="data existing_do not delete"/>
      <sheetName val="m"/>
      <sheetName val="moments-table(tri)"/>
      <sheetName val="ssr-rates"/>
      <sheetName val="Estimate "/>
      <sheetName val="GEN__ABS_1"/>
      <sheetName val="MRoad_data1"/>
      <sheetName val="Lead_Chart1"/>
      <sheetName val="Quarry_Chart1"/>
      <sheetName val="Road_Est_1"/>
      <sheetName val="Slab_Culvert_51_101"/>
      <sheetName val="Slab_Wid_52_41"/>
      <sheetName val="Wid_Pipe_cul_52_101"/>
      <sheetName val="P_C_Drawing1"/>
      <sheetName val="C_S_OF_DIVIDER1"/>
      <sheetName val="Road_data"/>
      <sheetName val="Lead_statement"/>
      <sheetName val="Rates_SSR_2008-09"/>
      <sheetName val="Legal_Risk_Analysis"/>
      <sheetName val="SSR___NSSR_Market_final"/>
      <sheetName val="WS_Data"/>
      <sheetName val="Main_sheet"/>
      <sheetName val="Plant_&amp;__Machinery"/>
      <sheetName val="Lead_statement_ss5"/>
      <sheetName val="Basic_Rates"/>
      <sheetName val="Bitumen_trunk"/>
      <sheetName val="R99_etc"/>
      <sheetName val="Trunk_unpaved"/>
      <sheetName val="Common "/>
      <sheetName val="HDPE"/>
      <sheetName val="DI"/>
      <sheetName val="C-Mat"/>
      <sheetName val="labour &amp; Hire-20-21"/>
      <sheetName val="pvc-pipe-rates"/>
      <sheetName val="DATA-ABSTRACT"/>
      <sheetName val="id"/>
      <sheetName val="Data_Base"/>
      <sheetName val="mlead"/>
      <sheetName val="abs road"/>
    </sheetNames>
    <sheetDataSet>
      <sheetData sheetId="0" refreshError="1"/>
      <sheetData sheetId="1" refreshError="1"/>
      <sheetData sheetId="2" refreshError="1"/>
      <sheetData sheetId="3" refreshError="1"/>
      <sheetData sheetId="4"/>
      <sheetData sheetId="5">
        <row r="36">
          <cell r="F36">
            <v>160</v>
          </cell>
        </row>
        <row r="52">
          <cell r="H52">
            <v>6</v>
          </cell>
        </row>
      </sheetData>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Legal Risk Analysis"/>
      <sheetName val="MRATES"/>
      <sheetName val="Data"/>
      <sheetName val="Process"/>
      <sheetName val="Desig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FR-_Buyouts"/>
      <sheetName val="Imp-DD_Buyouts"/>
      <sheetName val="IMP-DDBuyouts_"/>
      <sheetName val="water-hammar-strenght"/>
      <sheetName val="m1"/>
      <sheetName val="MRATES"/>
      <sheetName val="data"/>
      <sheetName val="m"/>
      <sheetName val="Road data"/>
      <sheetName val="Nspt-smp-final-ORIGINAL"/>
      <sheetName val="r"/>
      <sheetName val="Lead"/>
      <sheetName val="Lead statement"/>
      <sheetName val="v"/>
      <sheetName val="stone"/>
      <sheetName val="index"/>
      <sheetName val="det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Civil 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 asic rates"/>
      <sheetName val="data"/>
      <sheetName val="Sheet1"/>
      <sheetName val="Sheet2"/>
      <sheetName val="Sheet3"/>
      <sheetName val="Sheet5"/>
      <sheetName val="Civil Boq"/>
      <sheetName val="Labour"/>
      <sheetName val="Lead"/>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
      <sheetName val="GM"/>
      <sheetName val="SRs"/>
      <sheetName val="SRs-Rev"/>
      <sheetName val="detls"/>
      <sheetName val="Sheet1"/>
      <sheetName val="Global factors"/>
      <sheetName val="id"/>
      <sheetName val="HDPE"/>
      <sheetName val="DI"/>
      <sheetName val="pvc"/>
      <sheetName val="hdpe_basic"/>
      <sheetName val="pvc_basic"/>
      <sheetName val="Dormitory"/>
      <sheetName val="Summary"/>
      <sheetName val="data existing_do not delete"/>
      <sheetName val="m"/>
      <sheetName val="HDPE-pipe-rates"/>
      <sheetName val="pvc-pipe-rates"/>
      <sheetName val="ww-march-02"/>
      <sheetName val="Road data"/>
      <sheetName val="data-WC"/>
      <sheetName val="Labour"/>
      <sheetName val="LEADS"/>
      <sheetName val="General"/>
      <sheetName val="DATA_PRG"/>
      <sheetName val="r"/>
      <sheetName val="MRATES"/>
      <sheetName val="data"/>
      <sheetName val="SSR 2014-15 Rates"/>
      <sheetName val="Lead statement"/>
      <sheetName val="Specification"/>
      <sheetName val="Sheet1 (2)"/>
      <sheetName val="Data_Base"/>
      <sheetName val="Nspt-smp-final-ORIGINAL"/>
      <sheetName val="Lead"/>
      <sheetName val="stone"/>
      <sheetName val="index"/>
      <sheetName val="Detailed"/>
      <sheetName val="hdpe weights"/>
      <sheetName val="PVC weights"/>
      <sheetName val="pop"/>
      <sheetName val="b asic rates"/>
      <sheetName val="ESTIMATE"/>
      <sheetName val="m1"/>
      <sheetName val="Sheet2"/>
      <sheetName val="sectorwise"/>
      <sheetName val="habs-list"/>
      <sheetName val="int-Dia"/>
      <sheetName val="nodes"/>
      <sheetName val="Material"/>
      <sheetName val="Sheet6"/>
      <sheetName val="0000000000000"/>
      <sheetName val="Abs"/>
      <sheetName val="Rates"/>
      <sheetName val="v"/>
      <sheetName val="Rate"/>
      <sheetName val="BOQ"/>
      <sheetName val="economic PM"/>
      <sheetName val="WATER-HAMMER"/>
      <sheetName val="Data rough"/>
      <sheetName val="hdpe-rates"/>
      <sheetName val="pvc-rates"/>
      <sheetName val="ewst"/>
      <sheetName val="Suppl-data"/>
      <sheetName val="Note"/>
      <sheetName val="Plant &amp;  Machinery"/>
      <sheetName val="SUMP1420KL@HW"/>
      <sheetName val="Det Est"/>
      <sheetName val="civ data"/>
      <sheetName val="9 Col"/>
      <sheetName val="G F  (2)"/>
      <sheetName val="ssr-rates"/>
      <sheetName val="Main sheet"/>
      <sheetName val="Sheet5"/>
      <sheetName val="water-hammar-strenght"/>
      <sheetName val="cpheeo"/>
      <sheetName val="wh_data_r"/>
      <sheetName val="_5wgdhabfinal00_01"/>
      <sheetName val="mlead"/>
      <sheetName val="AV-HDPE"/>
      <sheetName val="Di_gate-HDPE"/>
      <sheetName val="Rising Main"/>
      <sheetName val="MRoad data"/>
      <sheetName val="New33KVSS_E3"/>
      <sheetName val="Prop aug of Ex 33KVSS_E3a"/>
      <sheetName val="maya"/>
      <sheetName val="Lead  RATES"/>
      <sheetName val="quarry"/>
      <sheetName val="rdamdata"/>
      <sheetName val="beam-reinft"/>
      <sheetName val="Work_sheet"/>
      <sheetName val="RMR"/>
      <sheetName val="l"/>
      <sheetName val="THK"/>
      <sheetName val="BWSCPlt"/>
      <sheetName val="CI"/>
      <sheetName val="Data.F8.BTR"/>
      <sheetName val="G.R.P"/>
      <sheetName val="BM-HOOP"/>
      <sheetName val="PSC REVISED"/>
      <sheetName val="Bitumen trunk"/>
      <sheetName val="Feeder"/>
      <sheetName val="R99 etc"/>
      <sheetName val="Trunk unpaved"/>
      <sheetName val="LEAD (2)"/>
      <sheetName val="t_prsr"/>
      <sheetName val="wh"/>
      <sheetName val="HS 30.04.2015.Final"/>
      <sheetName val="bom"/>
      <sheetName val="FORM7"/>
      <sheetName val="Levels"/>
      <sheetName val="int-Dia-hdpe"/>
      <sheetName val="int-Dia-pvc"/>
      <sheetName val="Set"/>
      <sheetName val="Relig-place"/>
      <sheetName val="Code"/>
      <sheetName val="D2_CO"/>
      <sheetName val="Z1_DATA"/>
      <sheetName val="MHNO_LEV"/>
      <sheetName val="C-data for paint"/>
      <sheetName val="C-data"/>
      <sheetName val="C.D.Abs.Est."/>
      <sheetName val="Habcodes"/>
      <sheetName val=" data sheet "/>
      <sheetName val="labour rates"/>
      <sheetName val="input"/>
      <sheetName val="zone-2"/>
      <sheetName val="Iocount"/>
      <sheetName val="Civil Boq"/>
      <sheetName val="457 COMP"/>
      <sheetName val="DATA-BASE"/>
      <sheetName val="DATA-ABSTRACT"/>
      <sheetName val="lead-st"/>
      <sheetName val="RAFT"/>
      <sheetName val="R_Det"/>
      <sheetName val="Global_factors"/>
      <sheetName val="Footings"/>
      <sheetName val="Data o"/>
      <sheetName val="SSR 2015-16 Rates"/>
      <sheetName val="Rates SSR 2008-09"/>
      <sheetName val="sand"/>
      <sheetName val="GN-ST-10"/>
      <sheetName val="Road Detail Est."/>
      <sheetName val="Gen.Abs."/>
      <sheetName val="Amortization Table"/>
      <sheetName val="Usage"/>
    </sheetNames>
    <sheetDataSet>
      <sheetData sheetId="0">
        <row r="3">
          <cell r="B3">
            <v>2.5</v>
          </cell>
        </row>
      </sheetData>
      <sheetData sheetId="1">
        <row r="3">
          <cell r="B3">
            <v>2.5</v>
          </cell>
        </row>
      </sheetData>
      <sheetData sheetId="2"/>
      <sheetData sheetId="3"/>
      <sheetData sheetId="4"/>
      <sheetData sheetId="5" refreshError="1">
        <row r="3">
          <cell r="B3">
            <v>2.5</v>
          </cell>
          <cell r="C3">
            <v>4</v>
          </cell>
          <cell r="D3">
            <v>6</v>
          </cell>
          <cell r="E3">
            <v>10</v>
          </cell>
          <cell r="F3">
            <v>0</v>
          </cell>
          <cell r="G3">
            <v>2.5</v>
          </cell>
          <cell r="H3">
            <v>4</v>
          </cell>
          <cell r="I3">
            <v>6</v>
          </cell>
          <cell r="J3">
            <v>0</v>
          </cell>
          <cell r="K3">
            <v>10</v>
          </cell>
          <cell r="L3">
            <v>2.5</v>
          </cell>
          <cell r="M3">
            <v>4</v>
          </cell>
          <cell r="N3">
            <v>6</v>
          </cell>
          <cell r="O3">
            <v>10</v>
          </cell>
        </row>
        <row r="4">
          <cell r="A4">
            <v>63</v>
          </cell>
          <cell r="B4">
            <v>2.4</v>
          </cell>
          <cell r="C4">
            <v>3.5</v>
          </cell>
          <cell r="D4">
            <v>4.2</v>
          </cell>
          <cell r="E4">
            <v>6.6</v>
          </cell>
          <cell r="F4">
            <v>0</v>
          </cell>
          <cell r="G4">
            <v>58.2</v>
          </cell>
          <cell r="H4">
            <v>56</v>
          </cell>
          <cell r="I4">
            <v>54.6</v>
          </cell>
          <cell r="J4">
            <v>0</v>
          </cell>
          <cell r="K4">
            <v>49.8</v>
          </cell>
          <cell r="L4">
            <v>0.12077586999999999</v>
          </cell>
          <cell r="M4">
            <v>0.15987581000000001</v>
          </cell>
          <cell r="N4">
            <v>0.18601166999999999</v>
          </cell>
          <cell r="O4">
            <v>0.29011769999999998</v>
          </cell>
        </row>
        <row r="5">
          <cell r="A5">
            <v>75</v>
          </cell>
          <cell r="B5">
            <v>2.7</v>
          </cell>
          <cell r="C5">
            <v>4.2</v>
          </cell>
          <cell r="D5">
            <v>4.9000000000000004</v>
          </cell>
          <cell r="E5">
            <v>7.8</v>
          </cell>
          <cell r="F5">
            <v>0</v>
          </cell>
          <cell r="G5">
            <v>69.599999999999994</v>
          </cell>
          <cell r="H5">
            <v>66.599999999999994</v>
          </cell>
          <cell r="I5">
            <v>65.2</v>
          </cell>
          <cell r="J5">
            <v>0</v>
          </cell>
          <cell r="K5">
            <v>59.4</v>
          </cell>
          <cell r="L5">
            <v>8.1953520000000002E-2</v>
          </cell>
          <cell r="M5">
            <v>0.11352882</v>
          </cell>
          <cell r="N5">
            <v>0.12898462999999999</v>
          </cell>
          <cell r="O5">
            <v>0.20303246</v>
          </cell>
        </row>
        <row r="6">
          <cell r="A6">
            <v>90</v>
          </cell>
          <cell r="B6">
            <v>3.2</v>
          </cell>
          <cell r="C6">
            <v>5</v>
          </cell>
          <cell r="D6">
            <v>5.8</v>
          </cell>
          <cell r="E6">
            <v>9.3000000000000007</v>
          </cell>
          <cell r="F6">
            <v>0</v>
          </cell>
          <cell r="G6">
            <v>83.6</v>
          </cell>
          <cell r="H6">
            <v>80</v>
          </cell>
          <cell r="I6">
            <v>78.400000000000006</v>
          </cell>
          <cell r="J6">
            <v>0</v>
          </cell>
          <cell r="K6">
            <v>71.400000000000006</v>
          </cell>
          <cell r="L6">
            <v>5.6430769999999998E-2</v>
          </cell>
          <cell r="M6">
            <v>7.8339149999999996E-2</v>
          </cell>
          <cell r="N6">
            <v>8.8529919999999998E-2</v>
          </cell>
          <cell r="O6">
            <v>0.13998290999999999</v>
          </cell>
        </row>
        <row r="7">
          <cell r="A7">
            <v>110</v>
          </cell>
          <cell r="B7">
            <v>3.9</v>
          </cell>
          <cell r="C7">
            <v>6</v>
          </cell>
          <cell r="D7">
            <v>7.1</v>
          </cell>
          <cell r="E7">
            <v>11.2</v>
          </cell>
          <cell r="F7">
            <v>0</v>
          </cell>
          <cell r="G7">
            <v>102.2</v>
          </cell>
          <cell r="H7">
            <v>98</v>
          </cell>
          <cell r="I7">
            <v>95.8</v>
          </cell>
          <cell r="J7">
            <v>0</v>
          </cell>
          <cell r="K7">
            <v>87.6</v>
          </cell>
          <cell r="L7">
            <v>3.7702720000000002E-2</v>
          </cell>
          <cell r="M7">
            <v>5.1682600000000002E-2</v>
          </cell>
          <cell r="N7">
            <v>5.9342989999999998E-2</v>
          </cell>
          <cell r="O7">
            <v>9.2181170000000007E-2</v>
          </cell>
        </row>
        <row r="8">
          <cell r="A8">
            <v>125</v>
          </cell>
          <cell r="B8">
            <v>4.4000000000000004</v>
          </cell>
          <cell r="C8">
            <v>6.8</v>
          </cell>
          <cell r="D8">
            <v>8</v>
          </cell>
          <cell r="E8">
            <v>12.8</v>
          </cell>
          <cell r="F8">
            <v>0</v>
          </cell>
          <cell r="G8">
            <v>116.2</v>
          </cell>
          <cell r="H8">
            <v>111.4</v>
          </cell>
          <cell r="I8">
            <v>109</v>
          </cell>
          <cell r="J8">
            <v>0</v>
          </cell>
          <cell r="K8">
            <v>99.4</v>
          </cell>
          <cell r="L8">
            <v>2.9054E-2</v>
          </cell>
          <cell r="M8">
            <v>3.993874E-2</v>
          </cell>
          <cell r="N8">
            <v>4.5624539999999998E-2</v>
          </cell>
          <cell r="O8">
            <v>7.1837349999999994E-2</v>
          </cell>
        </row>
        <row r="9">
          <cell r="A9">
            <v>140</v>
          </cell>
          <cell r="B9">
            <v>4.9000000000000004</v>
          </cell>
          <cell r="C9">
            <v>7.6</v>
          </cell>
          <cell r="D9">
            <v>9</v>
          </cell>
          <cell r="E9">
            <v>14.3</v>
          </cell>
          <cell r="F9">
            <v>0</v>
          </cell>
          <cell r="G9">
            <v>130.19999999999999</v>
          </cell>
          <cell r="H9">
            <v>124.8</v>
          </cell>
          <cell r="I9">
            <v>122</v>
          </cell>
          <cell r="J9">
            <v>0</v>
          </cell>
          <cell r="K9">
            <v>111.4</v>
          </cell>
          <cell r="L9">
            <v>2.307209E-2</v>
          </cell>
          <cell r="M9">
            <v>3.1786050000000003E-2</v>
          </cell>
          <cell r="N9">
            <v>3.6509600000000003E-2</v>
          </cell>
          <cell r="O9">
            <v>5.710875E-2</v>
          </cell>
        </row>
        <row r="10">
          <cell r="A10">
            <v>160</v>
          </cell>
          <cell r="B10">
            <v>5.6</v>
          </cell>
          <cell r="C10">
            <v>8.6</v>
          </cell>
          <cell r="D10">
            <v>10.199999999999999</v>
          </cell>
          <cell r="E10">
            <v>16.3</v>
          </cell>
          <cell r="F10">
            <v>0</v>
          </cell>
          <cell r="G10">
            <v>148.80000000000001</v>
          </cell>
          <cell r="H10">
            <v>142.80000000000001</v>
          </cell>
          <cell r="I10">
            <v>139.6</v>
          </cell>
          <cell r="J10">
            <v>0</v>
          </cell>
          <cell r="K10">
            <v>127.4</v>
          </cell>
          <cell r="L10">
            <v>1.7664570000000001E-2</v>
          </cell>
          <cell r="M10">
            <v>2.4146649999999999E-2</v>
          </cell>
          <cell r="N10">
            <v>2.7754689999999999E-2</v>
          </cell>
          <cell r="O10">
            <v>4.3596910000000003E-2</v>
          </cell>
        </row>
        <row r="11">
          <cell r="A11">
            <v>180</v>
          </cell>
          <cell r="B11">
            <v>6.2</v>
          </cell>
          <cell r="C11">
            <v>9.6999999999999993</v>
          </cell>
          <cell r="D11">
            <v>11.5</v>
          </cell>
          <cell r="E11">
            <v>18.3</v>
          </cell>
          <cell r="F11">
            <v>0</v>
          </cell>
          <cell r="G11">
            <v>167.6</v>
          </cell>
          <cell r="H11">
            <v>160.6</v>
          </cell>
          <cell r="I11">
            <v>157</v>
          </cell>
          <cell r="J11">
            <v>0</v>
          </cell>
          <cell r="K11">
            <v>143.4</v>
          </cell>
          <cell r="L11">
            <v>1.38066E-2</v>
          </cell>
          <cell r="M11">
            <v>1.911763E-2</v>
          </cell>
          <cell r="N11">
            <v>2.1970139999999999E-2</v>
          </cell>
          <cell r="O11">
            <v>3.4369049999999998E-2</v>
          </cell>
        </row>
        <row r="12">
          <cell r="A12">
            <v>200</v>
          </cell>
          <cell r="B12">
            <v>6.9</v>
          </cell>
          <cell r="C12">
            <v>10.7</v>
          </cell>
          <cell r="D12">
            <v>12.7</v>
          </cell>
          <cell r="E12">
            <v>20.3</v>
          </cell>
          <cell r="F12">
            <v>0</v>
          </cell>
          <cell r="G12">
            <v>186.2</v>
          </cell>
          <cell r="H12">
            <v>178.6</v>
          </cell>
          <cell r="I12">
            <v>174.6</v>
          </cell>
          <cell r="J12">
            <v>0</v>
          </cell>
          <cell r="K12">
            <v>159.4</v>
          </cell>
          <cell r="L12">
            <v>1.119555E-2</v>
          </cell>
          <cell r="M12">
            <v>1.5397320000000001E-2</v>
          </cell>
          <cell r="N12">
            <v>1.7703989999999999E-2</v>
          </cell>
          <cell r="O12">
            <v>2.7788529999999999E-2</v>
          </cell>
        </row>
        <row r="13">
          <cell r="A13">
            <v>225</v>
          </cell>
          <cell r="B13">
            <v>7.7</v>
          </cell>
          <cell r="C13">
            <v>12</v>
          </cell>
          <cell r="D13">
            <v>14.3</v>
          </cell>
          <cell r="E13">
            <v>22.8</v>
          </cell>
          <cell r="F13">
            <v>0</v>
          </cell>
          <cell r="G13">
            <v>209.6</v>
          </cell>
          <cell r="H13">
            <v>201</v>
          </cell>
          <cell r="I13">
            <v>196.4</v>
          </cell>
          <cell r="J13">
            <v>0</v>
          </cell>
          <cell r="K13">
            <v>179.4</v>
          </cell>
          <cell r="L13">
            <v>8.7976600000000005E-3</v>
          </cell>
          <cell r="M13">
            <v>1.2136030000000001E-2</v>
          </cell>
          <cell r="N13">
            <v>1.3998689999999999E-2</v>
          </cell>
          <cell r="O13">
            <v>2.1916600000000001E-2</v>
          </cell>
        </row>
        <row r="14">
          <cell r="A14">
            <v>250</v>
          </cell>
          <cell r="B14">
            <v>8.6</v>
          </cell>
          <cell r="C14">
            <v>13.3</v>
          </cell>
          <cell r="D14">
            <v>15.8</v>
          </cell>
          <cell r="E14">
            <v>25.3</v>
          </cell>
          <cell r="F14">
            <v>0</v>
          </cell>
          <cell r="G14">
            <v>232.8</v>
          </cell>
          <cell r="H14">
            <v>223.4</v>
          </cell>
          <cell r="I14">
            <v>218.4</v>
          </cell>
          <cell r="J14">
            <v>0</v>
          </cell>
          <cell r="K14">
            <v>199.4</v>
          </cell>
          <cell r="L14">
            <v>7.1510999999999996E-3</v>
          </cell>
          <cell r="M14">
            <v>9.8109100000000008E-3</v>
          </cell>
          <cell r="N14">
            <v>1.128529E-2</v>
          </cell>
          <cell r="O14">
            <v>1.7726700000000001E-2</v>
          </cell>
        </row>
        <row r="15">
          <cell r="A15">
            <v>280</v>
          </cell>
          <cell r="B15">
            <v>9.6</v>
          </cell>
          <cell r="C15">
            <v>14.9</v>
          </cell>
          <cell r="D15">
            <v>17.7</v>
          </cell>
          <cell r="E15">
            <v>28.3</v>
          </cell>
          <cell r="F15">
            <v>0</v>
          </cell>
          <cell r="G15">
            <v>260.8</v>
          </cell>
          <cell r="H15">
            <v>250.2</v>
          </cell>
          <cell r="I15">
            <v>244.6</v>
          </cell>
          <cell r="J15">
            <v>0</v>
          </cell>
          <cell r="K15">
            <v>223.4</v>
          </cell>
          <cell r="L15">
            <v>5.6880000000000003E-3</v>
          </cell>
          <cell r="M15">
            <v>7.8228499999999992E-3</v>
          </cell>
          <cell r="N15">
            <v>8.9982800000000009E-3</v>
          </cell>
          <cell r="O15">
            <v>1.411185E-2</v>
          </cell>
        </row>
        <row r="16">
          <cell r="A16">
            <v>315</v>
          </cell>
          <cell r="B16">
            <v>10.7</v>
          </cell>
          <cell r="C16">
            <v>16.7</v>
          </cell>
          <cell r="D16">
            <v>20</v>
          </cell>
          <cell r="E16">
            <v>31.8</v>
          </cell>
          <cell r="F16">
            <v>0</v>
          </cell>
          <cell r="G16">
            <v>293.60000000000002</v>
          </cell>
          <cell r="H16">
            <v>281.60000000000002</v>
          </cell>
          <cell r="I16">
            <v>275</v>
          </cell>
          <cell r="J16">
            <v>0</v>
          </cell>
          <cell r="K16">
            <v>251.4</v>
          </cell>
          <cell r="L16">
            <v>4.4609999999999997E-3</v>
          </cell>
          <cell r="M16">
            <v>6.1629600000000003E-3</v>
          </cell>
          <cell r="N16">
            <v>7.13615E-3</v>
          </cell>
          <cell r="O16">
            <v>1.113565E-2</v>
          </cell>
        </row>
        <row r="17">
          <cell r="A17">
            <v>355</v>
          </cell>
          <cell r="B17">
            <v>12.1</v>
          </cell>
          <cell r="C17">
            <v>18.8</v>
          </cell>
          <cell r="D17">
            <v>22.3</v>
          </cell>
          <cell r="E17">
            <v>35.799999999999997</v>
          </cell>
          <cell r="F17">
            <v>0</v>
          </cell>
          <cell r="G17">
            <v>330.8</v>
          </cell>
          <cell r="H17">
            <v>317.39999999999998</v>
          </cell>
          <cell r="I17">
            <v>310.39999999999998</v>
          </cell>
          <cell r="J17">
            <v>0</v>
          </cell>
          <cell r="K17">
            <v>283.39999999999998</v>
          </cell>
          <cell r="L17">
            <v>3.52447E-3</v>
          </cell>
          <cell r="M17">
            <v>4.8482100000000004E-3</v>
          </cell>
          <cell r="N17">
            <v>5.5681400000000001E-3</v>
          </cell>
          <cell r="O17">
            <v>8.7573400000000006E-3</v>
          </cell>
        </row>
        <row r="18">
          <cell r="A18">
            <v>400</v>
          </cell>
          <cell r="B18">
            <v>14.2</v>
          </cell>
          <cell r="C18">
            <v>22.1</v>
          </cell>
          <cell r="D18">
            <v>26.3</v>
          </cell>
          <cell r="E18">
            <v>42.1</v>
          </cell>
          <cell r="F18">
            <v>0</v>
          </cell>
          <cell r="G18">
            <v>371.6</v>
          </cell>
          <cell r="H18">
            <v>355.8</v>
          </cell>
          <cell r="I18">
            <v>347.4</v>
          </cell>
          <cell r="J18">
            <v>0</v>
          </cell>
          <cell r="K18">
            <v>315.8</v>
          </cell>
          <cell r="L18">
            <v>2.8537599999999999E-3</v>
          </cell>
          <cell r="M18">
            <v>3.9485299999999996E-3</v>
          </cell>
          <cell r="N18">
            <v>4.5594399999999997E-3</v>
          </cell>
          <cell r="O18">
            <v>7.2346299999999997E-3</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s>
    <sheetDataSet>
      <sheetData sheetId="0"/>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row r="8">
          <cell r="C8" t="str">
            <v>A</v>
          </cell>
        </row>
        <row r="9">
          <cell r="C9" t="str">
            <v>AA1</v>
          </cell>
        </row>
        <row r="10">
          <cell r="C10" t="str">
            <v>A1</v>
          </cell>
        </row>
        <row r="11">
          <cell r="C11">
            <v>1</v>
          </cell>
        </row>
        <row r="12">
          <cell r="C12" t="str">
            <v>A2</v>
          </cell>
        </row>
        <row r="13">
          <cell r="C13">
            <v>2</v>
          </cell>
        </row>
        <row r="14">
          <cell r="C14" t="str">
            <v>B</v>
          </cell>
        </row>
        <row r="15">
          <cell r="C15">
            <v>3</v>
          </cell>
        </row>
        <row r="16">
          <cell r="C16" t="str">
            <v>C</v>
          </cell>
        </row>
        <row r="17">
          <cell r="C17">
            <v>4</v>
          </cell>
        </row>
        <row r="18">
          <cell r="C18" t="str">
            <v>D</v>
          </cell>
        </row>
        <row r="19">
          <cell r="C19" t="str">
            <v>E</v>
          </cell>
        </row>
        <row r="20">
          <cell r="C20">
            <v>5</v>
          </cell>
        </row>
        <row r="21">
          <cell r="C21" t="str">
            <v>D1</v>
          </cell>
        </row>
        <row r="22">
          <cell r="C22">
            <v>6</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ummary"/>
      <sheetName val="tps"/>
      <sheetName val="DD-Buyouts"/>
      <sheetName val="FR- Buyouts"/>
      <sheetName val="Imp-DD Buyouts"/>
      <sheetName val="IMP-FRBuyouts"/>
      <sheetName val="IMP-DDBuyouts "/>
      <sheetName val="DJC"/>
      <sheetName val="spares"/>
      <sheetName val="august"/>
      <sheetName val="triconex(Daelim)"/>
      <sheetName val="Sheet16"/>
      <sheetName val="XL4Poppy"/>
      <sheetName val="__00"/>
      <sheetName val="water-hammar-strenght"/>
      <sheetName val="FR-_Buyouts"/>
      <sheetName val="Imp-DD_Buyouts"/>
      <sheetName val="IMP-DDBuyouts_"/>
      <sheetName val="MRATES"/>
      <sheetName val="data"/>
      <sheetName val="m1"/>
      <sheetName val="m"/>
      <sheetName val="DATA-ABSTRACT"/>
      <sheetName val="G F  (2)"/>
      <sheetName val="Road data"/>
      <sheetName val="r"/>
      <sheetName val="stone"/>
      <sheetName val="index"/>
      <sheetName val="data existing_do not delete"/>
      <sheetName val="LEAD"/>
      <sheetName val="Suppl-data"/>
      <sheetName val="Leads"/>
      <sheetName val="Lead statement"/>
      <sheetName val="Staff Acco."/>
      <sheetName val="Specification"/>
      <sheetName val="Sheet1 (2)"/>
      <sheetName val="Data_Base"/>
      <sheetName val="v"/>
      <sheetName val="Nspt-smp-final-ORIGINAL"/>
      <sheetName val="Labour rates"/>
      <sheetName val="Plant &amp;  Machinery"/>
      <sheetName val="Labour"/>
      <sheetName val="detls"/>
      <sheetName val="0000000000000"/>
      <sheetName val="sand"/>
      <sheetName val="Sheet2"/>
      <sheetName val="DATA SHEET"/>
      <sheetName val="ssr-rates"/>
      <sheetName val="pvc-pipe-rates"/>
      <sheetName val="scour-pvc-hdpe-psc-bwsc"/>
      <sheetName val="HDPE"/>
      <sheetName val="Sor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Foo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8">
          <cell r="D18">
            <v>137</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MRATES"/>
      <sheetName val="Summary"/>
      <sheetName val="Lead statement"/>
      <sheetName val="Road data"/>
      <sheetName val="data-WC"/>
      <sheetName val="wordsdata"/>
      <sheetName val="Footings"/>
      <sheetName val="sand"/>
      <sheetName val="Plant &amp;  Machinery"/>
      <sheetName val="Labour"/>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
      <sheetName val="cover-page"/>
      <sheetName val="insp-report-SE"/>
      <sheetName val="insp-report"/>
      <sheetName val="spe-report"/>
      <sheetName val="GEN-ABST"/>
      <sheetName val="cd-abst"/>
      <sheetName val="sch-B"/>
      <sheetName val="DE"/>
      <sheetName val="CR"/>
      <sheetName val="cc-150m"/>
      <sheetName val="traffic"/>
      <sheetName val="cc-50"/>
      <sheetName val="WC-40M"/>
      <sheetName val="WC-50m "/>
      <sheetName val="4-900mm"/>
      <sheetName val="3-900mm"/>
      <sheetName val="3-600mm"/>
      <sheetName val="2-600mm"/>
      <sheetName val="1-900mm"/>
      <sheetName val="50m-RD"/>
      <sheetName val="data-WC"/>
      <sheetName val="data-600-900"/>
      <sheetName val="Labour"/>
      <sheetName val="Summary"/>
      <sheetName val="sand"/>
      <sheetName val="stone"/>
      <sheetName val="index"/>
      <sheetName val="Footings"/>
      <sheetName val="0000000000000"/>
      <sheetName val="Nspt-smp-final-ORIGINAL"/>
      <sheetName val="Road data"/>
      <sheetName val="detls"/>
      <sheetName val="DATA"/>
      <sheetName val="Lead"/>
      <sheetName val="r"/>
      <sheetName val="Material"/>
      <sheetName val="General"/>
      <sheetName val="v"/>
      <sheetName val="MTC-estimate"/>
      <sheetName val="Data_Ba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veChamber_16-09"/>
      <sheetName val="ValveChamber"/>
      <sheetName val="CS"/>
      <sheetName val="maya"/>
      <sheetName val="ValveChamber -OHSR-legal"/>
      <sheetName val="CR"/>
      <sheetName val="detls"/>
    </sheetNames>
    <sheetDataSet>
      <sheetData sheetId="0"/>
      <sheetData sheetId="1"/>
      <sheetData sheetId="2"/>
      <sheetData sheetId="3" refreshError="1">
        <row r="1">
          <cell r="A1" t="str">
            <v xml:space="preserve">Earth work excation and depositing on bank with initial lead and lift in loamy and clayee soils as per ss301 for foundations </v>
          </cell>
        </row>
        <row r="2">
          <cell r="A2" t="str">
            <v xml:space="preserve">Earth work excation for ISOLATED works and depositing on bank with initial lead and lift in loamy and clayee soils as per ss301 for foundations </v>
          </cell>
        </row>
      </sheetData>
      <sheetData sheetId="4"/>
      <sheetData sheetId="5"/>
      <sheetData sheetId="6"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0000000000000"/>
      <sheetName val="may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grand summary"/>
      <sheetName val="upa"/>
      <sheetName val="material"/>
      <sheetName val="labour"/>
      <sheetName val="equipment"/>
      <sheetName val="inWords"/>
      <sheetName val="wordsdata"/>
      <sheetName val="dapr"/>
      <sheetName val="sched"/>
      <sheetName val="cpm"/>
      <sheetName val="activity"/>
      <sheetName val="RateAnalysis"/>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2.40 mts slab"/>
      <sheetName val="Abs"/>
      <sheetName val="Road est"/>
      <sheetName val="Bridge Est"/>
      <sheetName val="Seig"/>
      <sheetName val="Lead"/>
      <sheetName val="Piped culvert"/>
      <sheetName val="Data-Road "/>
      <sheetName val="DATA-CD "/>
      <sheetName val="Conveyance"/>
      <sheetName val="RateAnalysis"/>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9">
          <cell r="E19">
            <v>117.59999999999997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wordsdata"/>
      <sheetName val="RateAnalysis"/>
      <sheetName val="int-Dia-pvc"/>
      <sheetName val="detls"/>
      <sheetName val="t_prsr"/>
      <sheetName val="R_Det"/>
      <sheetName val="DATA"/>
      <sheetName val="data-WC"/>
      <sheetName val="wh"/>
      <sheetName val="Lead"/>
      <sheetName val="leads"/>
      <sheetName val="C-data"/>
      <sheetName val="maya"/>
      <sheetName val="PWH"/>
      <sheetName val="PVC weights"/>
      <sheetName val="m"/>
      <sheetName val="RATES"/>
      <sheetName val="Leads Entry"/>
      <sheetName val="PVC_dia"/>
      <sheetName val="BTR (2)"/>
      <sheetName val="pvc-rates"/>
      <sheetName val="MTC-estimate"/>
      <sheetName val="Bitumen trunk"/>
      <sheetName val="Feeder"/>
      <sheetName val="R99 etc"/>
      <sheetName val="Trunk unpaved"/>
      <sheetName val="sand"/>
      <sheetName val="stone"/>
      <sheetName val="index"/>
      <sheetName val="Road data"/>
      <sheetName val="v"/>
      <sheetName val="lead-st"/>
      <sheetName val="Data.F8.BTR"/>
      <sheetName val="rdamdata"/>
      <sheetName val="Specification"/>
      <sheetName val="Lead statement ss5"/>
      <sheetName val="MRATES"/>
      <sheetName val="segments-details"/>
      <sheetName val="int-Dia-hdpe"/>
      <sheetName val="habs-list"/>
      <sheetName val="LEAD S 10-11"/>
      <sheetName val="Road Detail Est."/>
      <sheetName val="r"/>
      <sheetName val="0000000000000"/>
      <sheetName val="Line"/>
      <sheetName val="Sheet3"/>
      <sheetName val="WATER-HAMMER"/>
      <sheetName val="General"/>
      <sheetName val="CD Data"/>
      <sheetName val="l"/>
      <sheetName val="Levels"/>
      <sheetName val="pvc-pipe-rates"/>
      <sheetName val="Data_Base"/>
      <sheetName val="abs road"/>
      <sheetName val="Main sheet"/>
      <sheetName val="RMR"/>
      <sheetName val="LEAD STATEMENT"/>
      <sheetName val="DATA SHEET"/>
      <sheetName val="GA"/>
      <sheetName val="pvc_basic"/>
      <sheetName val="DI"/>
      <sheetName val="DATA_PRG"/>
      <sheetName val="pvc"/>
      <sheetName val="id"/>
      <sheetName val="hdpe-rates"/>
      <sheetName val="water-hammar-strenght"/>
      <sheetName val="quarry"/>
      <sheetName val="Ward areas"/>
      <sheetName val="HDPE-pipe-rates"/>
      <sheetName val="hdpe weights"/>
      <sheetName val="Estt"/>
      <sheetName val="LEAD (2)"/>
      <sheetName val="Iocount"/>
      <sheetName val="THK"/>
      <sheetName val="PRELIM5"/>
      <sheetName val="wh_data_R"/>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Labour"/>
      <sheetName val="Plant &amp;  Machinery"/>
      <sheetName val="Summary"/>
      <sheetName val="v"/>
      <sheetName val="HDPE"/>
      <sheetName val="hdpe_basic"/>
      <sheetName val="DI"/>
      <sheetName val="pvc"/>
      <sheetName val="pvc_basic"/>
      <sheetName val="maya"/>
      <sheetName val="wordsdata"/>
      <sheetName val="C-data"/>
      <sheetName val="data-WC"/>
      <sheetName val="r"/>
      <sheetName val="detls"/>
      <sheetName val="Specification"/>
      <sheetName val="quarry"/>
      <sheetName val="DATA-BASE"/>
      <sheetName val="DATA-ABSTRACT"/>
      <sheetName val="Material"/>
      <sheetName val="General"/>
      <sheetName val="WT AVG LEAD"/>
      <sheetName val="ABSTRACT_FINAL"/>
      <sheetName val="Sheet2"/>
      <sheetName val="Ward areas"/>
      <sheetName val="Civil Boq"/>
      <sheetName val="leads"/>
      <sheetName val="Levels"/>
      <sheetName val="JAWAHAR-hyd-original"/>
      <sheetName val="GA"/>
      <sheetName val="WATER-HAMMER"/>
      <sheetName val="Sheet3"/>
      <sheetName val="hdpe weights"/>
      <sheetName val="m1"/>
      <sheetName val="mas_hab"/>
      <sheetName val="PVC_dia"/>
      <sheetName val="MRATES"/>
      <sheetName val="RATES"/>
      <sheetName val="11.Habitations"/>
      <sheetName val="l"/>
      <sheetName val="Nspt-smp-final-ORIGINAL"/>
      <sheetName val="Work_sheet"/>
      <sheetName val="water-hammar-stren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Plant &amp;  Machinery"/>
      <sheetName val="pvc_basic"/>
      <sheetName val="wordsdata"/>
      <sheetName val="maya"/>
      <sheetName val="r"/>
      <sheetName val="Labour"/>
      <sheetName val="rdamdata"/>
      <sheetName val="ONLINE DUMP"/>
      <sheetName val="MTC-estimate"/>
      <sheetName val="v"/>
      <sheetName val="Road Detail Est."/>
      <sheetName val="Road data"/>
      <sheetName val="DATA-BASE"/>
      <sheetName val="DATA-ABSTRACT"/>
      <sheetName val="m"/>
      <sheetName val="C-data"/>
      <sheetName val="Material"/>
      <sheetName val="DATA_PRG"/>
      <sheetName val="pvc"/>
      <sheetName val="Sheet2"/>
      <sheetName val="Summary"/>
      <sheetName val="Nspt-smp-final-ORIGINAL"/>
      <sheetName val="HDPE"/>
      <sheetName val="DI"/>
      <sheetName val="hdpe_basic"/>
      <sheetName val="Ward areas"/>
      <sheetName val="detls"/>
      <sheetName val="POP"/>
      <sheetName val="stone"/>
      <sheetName val="index"/>
      <sheetName val="hdpe-rates"/>
      <sheetName val="pvc-rates"/>
      <sheetName val="m1"/>
      <sheetName val="ssr-rates"/>
      <sheetName val="MRATES"/>
      <sheetName val="abs road"/>
      <sheetName val="_5wgdhabfinal00_01"/>
      <sheetName val="RMR"/>
      <sheetName val="WATER-HAMMER"/>
      <sheetName val="pvc-pipe-rates"/>
      <sheetName val="sand"/>
      <sheetName val="Sor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 val="Material"/>
      <sheetName val="data-WC"/>
      <sheetName val="v"/>
      <sheetName val="pvc_basic"/>
      <sheetName val="Sheet2"/>
      <sheetName val="Summary"/>
      <sheetName val="detls"/>
      <sheetName val="Ward areas"/>
      <sheetName val="Labour"/>
      <sheetName val="HDPE-pipe-rates"/>
      <sheetName val="pvc-pipe-rates"/>
      <sheetName val="m1"/>
      <sheetName val="POP"/>
      <sheetName val="MRATES"/>
      <sheetName val="_5wgdhabfinal00_01"/>
      <sheetName val="DATA_PRG"/>
      <sheetName val="l"/>
      <sheetName val="Nspt-smp-final-ORIGINAL"/>
      <sheetName val="PLAN_FEB97"/>
      <sheetName val="Road Detail Est."/>
      <sheetName val="leads"/>
      <sheetName val="THK"/>
      <sheetName val="Sorted"/>
      <sheetName v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age"/>
      <sheetName val="GEN-ABST"/>
      <sheetName val="ESTT_MOST"/>
      <sheetName val="cd-abst"/>
      <sheetName val="2-600mm"/>
      <sheetName val="1-900mm"/>
      <sheetName val="41M-RD"/>
      <sheetName val="1V 2M RCC"/>
      <sheetName val="sr"/>
      <sheetName val="2V 3M RCC"/>
      <sheetName val="data-600-900"/>
      <sheetName val="Suppl-data"/>
      <sheetName val="CR"/>
      <sheetName val="2V 3M RCC-CR"/>
      <sheetName val="LEAD"/>
      <sheetName val="v"/>
      <sheetName val="0000000000000"/>
      <sheetName val="Data"/>
      <sheetName val="wh"/>
      <sheetName val="stone"/>
      <sheetName val="index"/>
      <sheetName val="LEADS"/>
      <sheetName val="Material"/>
      <sheetName val="p&amp;m"/>
      <sheetName val="MRATES"/>
      <sheetName val="detls"/>
      <sheetName val="HDPE-pipe-rates"/>
      <sheetName val="pvc-pipe-rates"/>
      <sheetName val="DATA_PRG"/>
      <sheetName val="Summary"/>
      <sheetName val="Road data"/>
      <sheetName val="Main sheet"/>
      <sheetName val="Zi-co"/>
      <sheetName val="細目"/>
      <sheetName val="Plant &amp;  Machinery"/>
      <sheetName val="Labour"/>
      <sheetName val="BTR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Suppl-data"/>
      <sheetName val="細目"/>
      <sheetName val="Lead"/>
      <sheetName val="Boppudi data sheet "/>
      <sheetName val="wh"/>
      <sheetName val="r"/>
      <sheetName val="data-WC"/>
      <sheetName val="BTR (2)"/>
      <sheetName val="Road Detail Est."/>
      <sheetName val="v"/>
      <sheetName val="Arrp data (3)"/>
      <sheetName val="pvc"/>
      <sheetName val="Input"/>
      <sheetName val="detls"/>
      <sheetName val="maya"/>
      <sheetName val="leads"/>
      <sheetName val="C-data"/>
      <sheetName val="hdpe weights"/>
      <sheetName val="PVC weights"/>
      <sheetName val="Ward areas"/>
      <sheetName val="Zi-co"/>
      <sheetName val="lead-st"/>
      <sheetName val="HDPE"/>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onnect status"/>
      <sheetName val="Census"/>
      <sheetName val="3 day"/>
      <sheetName val="Hydraulic(3.00) 1vent (2)"/>
      <sheetName val="COVER"/>
      <sheetName val="ave lead (calculation))"/>
      <sheetName val="3m-S1"/>
      <sheetName val="2m-S1"/>
      <sheetName val="Spec Report "/>
      <sheetName val="CBR Cert"/>
      <sheetName val="Inspect Report EE"/>
      <sheetName val="traffic"/>
      <sheetName val="design1"/>
      <sheetName val="design1 (2)"/>
      <sheetName val="Ls 250"/>
      <sheetName val="Ls 200"/>
      <sheetName val="Lead"/>
      <sheetName val="LS"/>
      <sheetName val="CS"/>
      <sheetName val="CS -color"/>
      <sheetName val="Pro-C"/>
      <sheetName val="CS-color les"/>
      <sheetName val="Quarry"/>
      <sheetName val="CD-PC-Data"/>
      <sheetName val="PC1000"/>
      <sheetName val="CC pave"/>
      <sheetName val="Ave lead"/>
      <sheetName val="Data"/>
      <sheetName val="Gen-abs"/>
      <sheetName val="Prof -C "/>
      <sheetName val="prof-B"/>
      <sheetName val="Hydraulic"/>
      <sheetName val="data(MORD)"/>
      <sheetName val="Esti"/>
      <sheetName val="Esti -part -b"/>
      <sheetName val="Data CD"/>
      <sheetName val="Hydraulic(2.00) 1vent"/>
      <sheetName val="Material"/>
      <sheetName val="Supp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yance "/>
      <sheetName val="Civil SoR"/>
      <sheetName val="WS SoR"/>
      <sheetName val="Input"/>
      <sheetName val="LEAD"/>
      <sheetName val="C-data"/>
      <sheetName val="SUM-HOSP"/>
      <sheetName val="Patient-Civil"/>
      <sheetName val="WS-Abs-P.shed"/>
      <sheetName val="ABS-ELE-P SHED"/>
      <sheetName val="Patient-GF-1st "/>
      <sheetName val="WS-Det.P.Shed"/>
      <sheetName val="Garrage-Civil-ABS"/>
      <sheetName val="Gara-ABS-ELE"/>
      <sheetName val="Garrage-Det"/>
      <sheetName val="CIVL-DG Room"/>
      <sheetName val="ELE-ABS-DG"/>
      <sheetName val="DG Room-GF "/>
      <sheetName val="SUM"/>
      <sheetName val="CC Road-ABS "/>
      <sheetName val="Road Final"/>
      <sheetName val="Compound wall-ABS "/>
      <sheetName val="Det-Compound"/>
      <sheetName val="細目"/>
    </sheetNames>
    <sheetDataSet>
      <sheetData sheetId="0"/>
      <sheetData sheetId="1"/>
      <sheetData sheetId="2" refreshError="1"/>
      <sheetData sheetId="3">
        <row r="22">
          <cell r="D22" t="str">
            <v>KM 224/2 of  NH5</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
          <cell r="J5">
            <v>7732641</v>
          </cell>
        </row>
      </sheetData>
      <sheetData sheetId="20"/>
      <sheetData sheetId="21" refreshError="1"/>
      <sheetData sheetId="22" refreshError="1"/>
      <sheetData sheetId="23"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1"/>
      <sheetName val="DETAILS"/>
      <sheetName val="CC1st"/>
      <sheetName val="ABSTRACT"/>
      <sheetName val="Sheet1"/>
      <sheetName val="Sheet2"/>
      <sheetName val="Sheet3"/>
      <sheetName val="Sheet4"/>
      <sheetName val="細目"/>
      <sheetName val="0000000000000"/>
    </sheetNames>
    <sheetDataSet>
      <sheetData sheetId="0"/>
      <sheetData sheetId="1">
        <row r="3">
          <cell r="B3" t="str">
            <v>Name of the work :Construction of compound wall,septic tank to social welfare hostel building for boys at Kesara in Ranga Reddy District.</v>
          </cell>
        </row>
      </sheetData>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asurements"/>
      <sheetName val="Sheet3"/>
      <sheetName val="ELE-1"/>
    </sheetNames>
    <sheetDataSet>
      <sheetData sheetId="0" refreshError="1">
        <row r="105">
          <cell r="H105">
            <v>191.03049999999999</v>
          </cell>
        </row>
        <row r="250">
          <cell r="H250">
            <v>536.10905000000002</v>
          </cell>
        </row>
        <row r="261">
          <cell r="H261">
            <v>10.165999999999999</v>
          </cell>
        </row>
        <row r="349">
          <cell r="H349">
            <v>107.17899999999999</v>
          </cell>
        </row>
        <row r="355">
          <cell r="H355">
            <v>14.617999999999999</v>
          </cell>
        </row>
      </sheetData>
      <sheetData sheetId="1" refreshError="1"/>
      <sheetData sheetId="2" refreshError="1">
        <row r="52">
          <cell r="H52">
            <v>184.10000000000005</v>
          </cell>
        </row>
        <row r="199">
          <cell r="H199">
            <v>14</v>
          </cell>
        </row>
        <row r="213">
          <cell r="H213">
            <v>34</v>
          </cell>
        </row>
        <row r="247">
          <cell r="H247">
            <v>540.70000000000005</v>
          </cell>
        </row>
        <row r="310">
          <cell r="H310">
            <v>1170.8</v>
          </cell>
        </row>
        <row r="332">
          <cell r="H332">
            <v>1</v>
          </cell>
        </row>
        <row r="352">
          <cell r="H352">
            <v>44</v>
          </cell>
        </row>
        <row r="393">
          <cell r="H393">
            <v>184.9</v>
          </cell>
        </row>
        <row r="407">
          <cell r="H407">
            <v>83</v>
          </cell>
        </row>
        <row r="410">
          <cell r="H410">
            <v>40</v>
          </cell>
        </row>
      </sheetData>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asurements"/>
      <sheetName val="Sheet3"/>
      <sheetName val="ELE-1"/>
      <sheetName val="Equipment"/>
      <sheetName val="Plumbing"/>
      <sheetName val="HPL &amp; V Board"/>
      <sheetName val="VRV Copper pipe"/>
      <sheetName val=" Doors"/>
      <sheetName val="ELE-2"/>
      <sheetName val="ELV"/>
      <sheetName val="Sheet1"/>
    </sheetNames>
    <sheetDataSet>
      <sheetData sheetId="0" refreshError="1"/>
      <sheetData sheetId="1" refreshError="1"/>
      <sheetData sheetId="2" refreshError="1"/>
      <sheetData sheetId="3" refreshError="1">
        <row r="8">
          <cell r="H8">
            <v>2</v>
          </cell>
        </row>
        <row r="14">
          <cell r="H14">
            <v>1</v>
          </cell>
        </row>
        <row r="16">
          <cell r="H16">
            <v>1</v>
          </cell>
        </row>
        <row r="28">
          <cell r="H28">
            <v>1</v>
          </cell>
        </row>
        <row r="30">
          <cell r="H30">
            <v>1</v>
          </cell>
        </row>
        <row r="32">
          <cell r="H32">
            <v>1</v>
          </cell>
        </row>
        <row r="38">
          <cell r="H38">
            <v>1</v>
          </cell>
        </row>
        <row r="40">
          <cell r="H40">
            <v>1</v>
          </cell>
        </row>
        <row r="42">
          <cell r="H42">
            <v>1</v>
          </cell>
        </row>
        <row r="50">
          <cell r="H50">
            <v>1</v>
          </cell>
        </row>
        <row r="52">
          <cell r="H52">
            <v>1</v>
          </cell>
        </row>
        <row r="54">
          <cell r="H54">
            <v>1</v>
          </cell>
        </row>
        <row r="56">
          <cell r="H56">
            <v>1</v>
          </cell>
        </row>
        <row r="58">
          <cell r="H58">
            <v>1</v>
          </cell>
        </row>
        <row r="60">
          <cell r="H60">
            <v>1</v>
          </cell>
        </row>
        <row r="68">
          <cell r="H68">
            <v>2</v>
          </cell>
        </row>
        <row r="72">
          <cell r="H72">
            <v>1</v>
          </cell>
        </row>
        <row r="74">
          <cell r="H74">
            <v>1</v>
          </cell>
        </row>
        <row r="76">
          <cell r="H76">
            <v>1</v>
          </cell>
        </row>
        <row r="78">
          <cell r="H78">
            <v>1</v>
          </cell>
        </row>
        <row r="80">
          <cell r="H80">
            <v>1</v>
          </cell>
        </row>
        <row r="82">
          <cell r="H82">
            <v>1</v>
          </cell>
        </row>
        <row r="84">
          <cell r="H84">
            <v>1</v>
          </cell>
        </row>
        <row r="86">
          <cell r="H86">
            <v>1</v>
          </cell>
        </row>
        <row r="94">
          <cell r="H94">
            <v>1</v>
          </cell>
        </row>
        <row r="96">
          <cell r="H96">
            <v>1</v>
          </cell>
        </row>
        <row r="106">
          <cell r="H106">
            <v>3</v>
          </cell>
        </row>
        <row r="114">
          <cell r="H114">
            <v>2</v>
          </cell>
        </row>
      </sheetData>
      <sheetData sheetId="4" refreshError="1"/>
      <sheetData sheetId="5" refreshError="1"/>
      <sheetData sheetId="6" refreshError="1">
        <row r="30">
          <cell r="H30">
            <v>11</v>
          </cell>
        </row>
      </sheetData>
      <sheetData sheetId="7" refreshError="1"/>
      <sheetData sheetId="8" refreshError="1">
        <row r="9">
          <cell r="H9">
            <v>1</v>
          </cell>
        </row>
        <row r="12">
          <cell r="H12">
            <v>1</v>
          </cell>
        </row>
        <row r="15">
          <cell r="H15">
            <v>3</v>
          </cell>
        </row>
        <row r="23">
          <cell r="H23">
            <v>53</v>
          </cell>
        </row>
        <row r="27">
          <cell r="H27">
            <v>60</v>
          </cell>
        </row>
        <row r="30">
          <cell r="H30">
            <v>65.3</v>
          </cell>
        </row>
        <row r="36">
          <cell r="H36">
            <v>52.4</v>
          </cell>
        </row>
        <row r="39">
          <cell r="H39">
            <v>2</v>
          </cell>
        </row>
        <row r="42">
          <cell r="H42">
            <v>2</v>
          </cell>
        </row>
        <row r="47">
          <cell r="H47">
            <v>36.200000000000003</v>
          </cell>
        </row>
        <row r="53">
          <cell r="H53">
            <v>4</v>
          </cell>
        </row>
        <row r="56">
          <cell r="H56">
            <v>1</v>
          </cell>
        </row>
        <row r="59">
          <cell r="H59">
            <v>1</v>
          </cell>
        </row>
        <row r="85">
          <cell r="H85">
            <v>27</v>
          </cell>
        </row>
        <row r="92">
          <cell r="H92">
            <v>19</v>
          </cell>
        </row>
        <row r="101">
          <cell r="H101">
            <v>178.29999999999998</v>
          </cell>
        </row>
        <row r="111">
          <cell r="H111">
            <v>96.4</v>
          </cell>
        </row>
        <row r="115">
          <cell r="H115">
            <v>12</v>
          </cell>
        </row>
        <row r="128">
          <cell r="H128">
            <v>14</v>
          </cell>
        </row>
        <row r="141">
          <cell r="H141">
            <v>14</v>
          </cell>
        </row>
        <row r="154">
          <cell r="H154">
            <v>14</v>
          </cell>
        </row>
        <row r="166">
          <cell r="H166">
            <v>30</v>
          </cell>
        </row>
        <row r="179">
          <cell r="H179">
            <v>14</v>
          </cell>
        </row>
        <row r="182">
          <cell r="H182">
            <v>1</v>
          </cell>
        </row>
        <row r="185">
          <cell r="H185">
            <v>1</v>
          </cell>
        </row>
      </sheetData>
      <sheetData sheetId="9" refreshError="1">
        <row r="8">
          <cell r="H8">
            <v>1</v>
          </cell>
        </row>
        <row r="10">
          <cell r="H10">
            <v>1</v>
          </cell>
        </row>
        <row r="12">
          <cell r="H12">
            <v>1</v>
          </cell>
        </row>
        <row r="14">
          <cell r="H14">
            <v>1</v>
          </cell>
        </row>
        <row r="16">
          <cell r="H16">
            <v>1</v>
          </cell>
        </row>
        <row r="18">
          <cell r="H18">
            <v>5</v>
          </cell>
        </row>
        <row r="20">
          <cell r="H20">
            <v>5</v>
          </cell>
        </row>
        <row r="22">
          <cell r="H22">
            <v>5</v>
          </cell>
        </row>
        <row r="24">
          <cell r="H24">
            <v>1</v>
          </cell>
        </row>
      </sheetData>
      <sheetData sheetId="1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
  <sheetViews>
    <sheetView view="pageBreakPreview" zoomScaleSheetLayoutView="100" workbookViewId="0">
      <selection activeCell="A5" sqref="A5"/>
    </sheetView>
  </sheetViews>
  <sheetFormatPr defaultColWidth="9.109375" defaultRowHeight="20.399999999999999" x14ac:dyDescent="0.25"/>
  <cols>
    <col min="1" max="1" width="39.33203125" style="81" customWidth="1"/>
    <col min="2" max="2" width="4" style="95" customWidth="1"/>
    <col min="3" max="3" width="69.6640625" style="81" customWidth="1"/>
    <col min="4" max="16384" width="9.109375" style="81"/>
  </cols>
  <sheetData>
    <row r="1" spans="1:10" ht="82.5" customHeight="1" thickTop="1" x14ac:dyDescent="0.25">
      <c r="A1" s="135" t="s">
        <v>539</v>
      </c>
      <c r="B1" s="136"/>
      <c r="C1" s="137"/>
    </row>
    <row r="2" spans="1:10" s="87" customFormat="1" ht="64.95" customHeight="1" x14ac:dyDescent="0.3">
      <c r="A2" s="82" t="s">
        <v>540</v>
      </c>
      <c r="B2" s="83" t="s">
        <v>541</v>
      </c>
      <c r="C2" s="84" t="s">
        <v>553</v>
      </c>
      <c r="D2" s="85"/>
      <c r="E2" s="85"/>
      <c r="F2" s="85"/>
      <c r="G2" s="85"/>
      <c r="H2" s="85"/>
      <c r="I2" s="85"/>
      <c r="J2" s="86"/>
    </row>
    <row r="3" spans="1:10" s="91" customFormat="1" ht="32.4" customHeight="1" x14ac:dyDescent="0.3">
      <c r="A3" s="82" t="s">
        <v>542</v>
      </c>
      <c r="B3" s="88" t="s">
        <v>541</v>
      </c>
      <c r="C3" s="89" t="s">
        <v>543</v>
      </c>
      <c r="D3" s="90"/>
      <c r="E3" s="90"/>
      <c r="F3" s="90"/>
      <c r="G3" s="90"/>
    </row>
    <row r="4" spans="1:10" s="87" customFormat="1" ht="48.75" customHeight="1" x14ac:dyDescent="0.3">
      <c r="A4" s="82" t="s">
        <v>544</v>
      </c>
      <c r="B4" s="83" t="s">
        <v>541</v>
      </c>
      <c r="C4" s="92" t="s">
        <v>545</v>
      </c>
      <c r="D4" s="93"/>
      <c r="E4" s="93"/>
      <c r="F4" s="93"/>
      <c r="G4" s="93"/>
    </row>
    <row r="5" spans="1:10" s="87" customFormat="1" ht="57" customHeight="1" x14ac:dyDescent="0.3">
      <c r="A5" s="82" t="s">
        <v>546</v>
      </c>
      <c r="B5" s="83" t="s">
        <v>541</v>
      </c>
      <c r="C5" s="92" t="s">
        <v>554</v>
      </c>
      <c r="D5" s="93"/>
      <c r="E5" s="93"/>
      <c r="F5" s="93"/>
      <c r="G5" s="93"/>
    </row>
    <row r="6" spans="1:10" s="87" customFormat="1" ht="42" customHeight="1" x14ac:dyDescent="0.3">
      <c r="A6" s="82" t="s">
        <v>547</v>
      </c>
      <c r="B6" s="83" t="s">
        <v>541</v>
      </c>
      <c r="C6" s="94" t="s">
        <v>548</v>
      </c>
    </row>
    <row r="7" spans="1:10" s="87" customFormat="1" ht="42" customHeight="1" x14ac:dyDescent="0.3">
      <c r="A7" s="82" t="s">
        <v>549</v>
      </c>
      <c r="B7" s="83" t="s">
        <v>541</v>
      </c>
      <c r="C7" s="94" t="s">
        <v>550</v>
      </c>
    </row>
    <row r="8" spans="1:10" s="87" customFormat="1" ht="45" customHeight="1" thickBot="1" x14ac:dyDescent="0.35">
      <c r="A8" s="138" t="s">
        <v>555</v>
      </c>
      <c r="B8" s="139"/>
      <c r="C8" s="140"/>
    </row>
    <row r="9" spans="1:10" ht="17.25" customHeight="1" thickTop="1" x14ac:dyDescent="0.25"/>
    <row r="12" spans="1:10" ht="21" thickBot="1" x14ac:dyDescent="0.3"/>
    <row r="13" spans="1:10" ht="66.75" customHeight="1" thickTop="1" x14ac:dyDescent="0.25">
      <c r="A13" s="135" t="s">
        <v>551</v>
      </c>
      <c r="B13" s="136"/>
      <c r="C13" s="137"/>
    </row>
    <row r="14" spans="1:10" s="87" customFormat="1" ht="57" customHeight="1" x14ac:dyDescent="0.3">
      <c r="A14" s="96" t="s">
        <v>540</v>
      </c>
      <c r="B14" s="83" t="s">
        <v>541</v>
      </c>
      <c r="C14" s="97" t="str">
        <f>C2</f>
        <v>Design, Fabriction, establishing and commissioning of In - Vitro ferility centers (IVFC) alongwith allied Services on Turnkey basis at Gandhi hospital secunderabad.</v>
      </c>
      <c r="D14" s="85"/>
      <c r="E14" s="85"/>
      <c r="F14" s="85"/>
      <c r="G14" s="85"/>
      <c r="H14" s="85"/>
      <c r="I14" s="85"/>
      <c r="J14" s="86"/>
    </row>
    <row r="15" spans="1:10" s="87" customFormat="1" ht="33.75" customHeight="1" x14ac:dyDescent="0.3">
      <c r="A15" s="96" t="s">
        <v>542</v>
      </c>
      <c r="B15" s="83" t="s">
        <v>541</v>
      </c>
      <c r="C15" s="97" t="str">
        <f>C3</f>
        <v>M/s. Asta vardhman Consortium</v>
      </c>
      <c r="D15" s="93"/>
      <c r="E15" s="93"/>
      <c r="F15" s="93"/>
      <c r="G15" s="93"/>
    </row>
    <row r="16" spans="1:10" s="87" customFormat="1" ht="48.75" customHeight="1" x14ac:dyDescent="0.3">
      <c r="A16" s="96" t="s">
        <v>544</v>
      </c>
      <c r="B16" s="83" t="s">
        <v>541</v>
      </c>
      <c r="C16" s="97" t="str">
        <f>C4</f>
        <v>G.o.Rt.100, dt.22.02.2023 of HM &amp; FW Dept.</v>
      </c>
      <c r="D16" s="93"/>
      <c r="E16" s="93"/>
      <c r="F16" s="93"/>
      <c r="G16" s="93"/>
    </row>
    <row r="17" spans="1:7" s="87" customFormat="1" ht="57" customHeight="1" x14ac:dyDescent="0.3">
      <c r="A17" s="96" t="s">
        <v>546</v>
      </c>
      <c r="B17" s="83" t="s">
        <v>541</v>
      </c>
      <c r="C17" s="97" t="str">
        <f>C5</f>
        <v>344/A/TSMIDC/Spl.Proj/IVFCs/2022-23,Dt.05.07.2023</v>
      </c>
      <c r="D17" s="93"/>
      <c r="E17" s="93"/>
      <c r="F17" s="93"/>
      <c r="G17" s="93"/>
    </row>
    <row r="18" spans="1:7" s="87" customFormat="1" ht="42" customHeight="1" x14ac:dyDescent="0.3">
      <c r="A18" s="96" t="s">
        <v>547</v>
      </c>
      <c r="B18" s="83" t="s">
        <v>541</v>
      </c>
      <c r="C18" s="97" t="str">
        <f>C6</f>
        <v>EE/TSMSIDC Division/HYDERABAD.</v>
      </c>
    </row>
    <row r="19" spans="1:7" s="87" customFormat="1" x14ac:dyDescent="0.3">
      <c r="A19" s="96" t="s">
        <v>549</v>
      </c>
      <c r="B19" s="83" t="s">
        <v>541</v>
      </c>
      <c r="C19" s="93" t="s">
        <v>552</v>
      </c>
    </row>
    <row r="20" spans="1:7" s="87" customFormat="1" ht="25.2" thickBot="1" x14ac:dyDescent="0.35">
      <c r="A20" s="138" t="str">
        <f>A8</f>
        <v>" RA-05-DETAILED " MB NO: 09</v>
      </c>
      <c r="B20" s="139"/>
      <c r="C20" s="140"/>
    </row>
    <row r="21" spans="1:7" ht="21" thickTop="1" x14ac:dyDescent="0.25"/>
  </sheetData>
  <mergeCells count="4">
    <mergeCell ref="A1:C1"/>
    <mergeCell ref="A8:C8"/>
    <mergeCell ref="A13:C13"/>
    <mergeCell ref="A20:C20"/>
  </mergeCells>
  <printOptions horizontalCentered="1"/>
  <pageMargins left="0.97" right="0.70866141732283472" top="1.1000000000000001" bottom="0.74803149606299213" header="0.31496062992125984" footer="0.31496062992125984"/>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581"/>
  <sheetViews>
    <sheetView view="pageBreakPreview" zoomScaleSheetLayoutView="100" workbookViewId="0">
      <pane ySplit="6" topLeftCell="A218" activePane="bottomLeft" state="frozen"/>
      <selection activeCell="I1" sqref="I1"/>
      <selection pane="bottomLeft" activeCell="M295" sqref="M295"/>
    </sheetView>
  </sheetViews>
  <sheetFormatPr defaultRowHeight="14.4" x14ac:dyDescent="0.3"/>
  <cols>
    <col min="1" max="1" width="5.33203125" customWidth="1"/>
    <col min="2" max="2" width="43.6640625" customWidth="1"/>
    <col min="3" max="3" width="5.44140625" customWidth="1"/>
    <col min="4" max="4" width="5" customWidth="1"/>
    <col min="5" max="5" width="6.33203125" customWidth="1"/>
    <col min="6" max="6" width="7.44140625" customWidth="1"/>
    <col min="7" max="7" width="6.44140625" customWidth="1"/>
    <col min="8" max="8" width="8.6640625" style="25" customWidth="1"/>
    <col min="9" max="9" width="8.5546875" style="25" customWidth="1"/>
    <col min="10" max="10" width="5.6640625" style="25" customWidth="1"/>
    <col min="11" max="11" width="14.5546875" style="25" customWidth="1"/>
    <col min="12" max="13" width="5" customWidth="1"/>
    <col min="14" max="14" width="8" style="25" customWidth="1"/>
    <col min="15" max="15" width="10.44140625" style="25" customWidth="1"/>
    <col min="16" max="16" width="11" style="25" bestFit="1" customWidth="1"/>
    <col min="17" max="17" width="9" style="25" bestFit="1" customWidth="1"/>
    <col min="18" max="18" width="5.44140625" customWidth="1"/>
    <col min="19" max="19" width="6.5546875" customWidth="1"/>
    <col min="20" max="20" width="5" customWidth="1"/>
  </cols>
  <sheetData>
    <row r="1" spans="1:20" x14ac:dyDescent="0.3">
      <c r="A1" s="167" t="s">
        <v>0</v>
      </c>
      <c r="B1" s="168"/>
      <c r="C1" s="168"/>
      <c r="D1" s="168"/>
      <c r="E1" s="168"/>
      <c r="F1" s="168"/>
      <c r="G1" s="168"/>
      <c r="H1" s="168"/>
      <c r="I1" s="168"/>
      <c r="J1" s="168"/>
      <c r="K1" s="168"/>
      <c r="L1" s="168"/>
      <c r="M1" s="168"/>
      <c r="N1" s="168"/>
      <c r="O1" s="168"/>
      <c r="P1" s="168"/>
      <c r="Q1" s="168"/>
      <c r="R1" s="168"/>
      <c r="S1" s="168"/>
      <c r="T1" s="169"/>
    </row>
    <row r="2" spans="1:20" x14ac:dyDescent="0.3">
      <c r="A2" s="165"/>
      <c r="B2" s="170" t="s">
        <v>1</v>
      </c>
      <c r="C2" s="171"/>
      <c r="D2" s="171"/>
      <c r="E2" s="171"/>
      <c r="F2" s="171"/>
      <c r="G2" s="171"/>
      <c r="H2" s="171"/>
      <c r="I2" s="164"/>
      <c r="J2" s="165" t="s">
        <v>2</v>
      </c>
      <c r="K2" s="165"/>
      <c r="L2" s="165"/>
      <c r="M2" s="165"/>
      <c r="N2" s="165"/>
      <c r="O2" s="165"/>
      <c r="P2" s="174" t="s">
        <v>3</v>
      </c>
      <c r="Q2" s="175"/>
      <c r="R2" s="175"/>
      <c r="S2" s="175"/>
      <c r="T2" s="176"/>
    </row>
    <row r="3" spans="1:20" x14ac:dyDescent="0.3">
      <c r="A3" s="165"/>
      <c r="B3" s="172"/>
      <c r="C3" s="173"/>
      <c r="D3" s="173"/>
      <c r="E3" s="173"/>
      <c r="F3" s="173"/>
      <c r="G3" s="173"/>
      <c r="H3" s="173"/>
      <c r="I3" s="164"/>
      <c r="J3" s="165"/>
      <c r="K3" s="165"/>
      <c r="L3" s="165"/>
      <c r="M3" s="165"/>
      <c r="N3" s="165"/>
      <c r="O3" s="165"/>
      <c r="P3" s="177"/>
      <c r="Q3" s="178"/>
      <c r="R3" s="178"/>
      <c r="S3" s="178"/>
      <c r="T3" s="179"/>
    </row>
    <row r="4" spans="1:20" x14ac:dyDescent="0.3">
      <c r="A4" s="186" t="s">
        <v>4</v>
      </c>
      <c r="B4" s="165" t="s">
        <v>5</v>
      </c>
      <c r="C4" s="161" t="s">
        <v>6</v>
      </c>
      <c r="D4" s="162"/>
      <c r="E4" s="162"/>
      <c r="F4" s="162"/>
      <c r="G4" s="162"/>
      <c r="H4" s="163"/>
      <c r="I4" s="164"/>
      <c r="J4" s="164"/>
      <c r="K4" s="165" t="s">
        <v>7</v>
      </c>
      <c r="L4" s="161" t="s">
        <v>8</v>
      </c>
      <c r="M4" s="163"/>
      <c r="N4" s="161" t="s">
        <v>9</v>
      </c>
      <c r="O4" s="163"/>
      <c r="P4" s="161" t="s">
        <v>10</v>
      </c>
      <c r="Q4" s="162"/>
      <c r="R4" s="163"/>
      <c r="S4" s="165" t="s">
        <v>11</v>
      </c>
      <c r="T4" s="165"/>
    </row>
    <row r="5" spans="1:20" x14ac:dyDescent="0.3">
      <c r="A5" s="187"/>
      <c r="B5" s="165"/>
      <c r="C5" s="180" t="s">
        <v>12</v>
      </c>
      <c r="D5" s="181"/>
      <c r="E5" s="184" t="s">
        <v>13</v>
      </c>
      <c r="F5" s="165" t="s">
        <v>14</v>
      </c>
      <c r="G5" s="165" t="s">
        <v>15</v>
      </c>
      <c r="H5" s="184" t="s">
        <v>16</v>
      </c>
      <c r="I5" s="186" t="s">
        <v>17</v>
      </c>
      <c r="J5" s="165" t="s">
        <v>18</v>
      </c>
      <c r="K5" s="165"/>
      <c r="L5" s="165" t="s">
        <v>19</v>
      </c>
      <c r="M5" s="165" t="s">
        <v>20</v>
      </c>
      <c r="N5" s="165" t="s">
        <v>21</v>
      </c>
      <c r="O5" s="165" t="s">
        <v>22</v>
      </c>
      <c r="P5" s="165" t="s">
        <v>23</v>
      </c>
      <c r="Q5" s="165" t="s">
        <v>24</v>
      </c>
      <c r="R5" s="165"/>
      <c r="S5" s="165"/>
      <c r="T5" s="165"/>
    </row>
    <row r="6" spans="1:20" x14ac:dyDescent="0.3">
      <c r="A6" s="187"/>
      <c r="B6" s="166"/>
      <c r="C6" s="182"/>
      <c r="D6" s="183"/>
      <c r="E6" s="185"/>
      <c r="F6" s="166"/>
      <c r="G6" s="166"/>
      <c r="H6" s="185"/>
      <c r="I6" s="187"/>
      <c r="J6" s="166"/>
      <c r="K6" s="166"/>
      <c r="L6" s="166"/>
      <c r="M6" s="166"/>
      <c r="N6" s="166"/>
      <c r="O6" s="166"/>
      <c r="P6" s="166"/>
      <c r="Q6" s="1" t="s">
        <v>19</v>
      </c>
      <c r="R6" s="1" t="s">
        <v>18</v>
      </c>
      <c r="S6" s="166"/>
      <c r="T6" s="166"/>
    </row>
    <row r="7" spans="1:20" ht="53.25" customHeight="1" x14ac:dyDescent="0.3">
      <c r="A7" s="2">
        <v>49</v>
      </c>
      <c r="B7" s="190" t="s">
        <v>25</v>
      </c>
      <c r="C7" s="190"/>
      <c r="D7" s="190"/>
      <c r="E7" s="190"/>
      <c r="F7" s="190"/>
      <c r="G7" s="190"/>
      <c r="H7" s="21"/>
      <c r="I7" s="3"/>
      <c r="J7" s="3"/>
      <c r="K7" s="3"/>
      <c r="L7" s="4"/>
      <c r="M7" s="4"/>
      <c r="N7" s="3"/>
      <c r="O7" s="3"/>
      <c r="P7" s="3"/>
      <c r="Q7" s="3"/>
      <c r="R7" s="4"/>
      <c r="S7" s="4"/>
      <c r="T7" s="4"/>
    </row>
    <row r="8" spans="1:20" ht="20.100000000000001" customHeight="1" x14ac:dyDescent="0.3">
      <c r="A8" s="2"/>
      <c r="B8" s="18" t="s">
        <v>26</v>
      </c>
      <c r="C8" s="18"/>
      <c r="D8" s="18"/>
      <c r="E8" s="18"/>
      <c r="F8" s="18"/>
      <c r="G8" s="18"/>
      <c r="H8" s="21"/>
      <c r="I8" s="3"/>
      <c r="J8" s="3"/>
      <c r="K8" s="3"/>
      <c r="L8" s="4"/>
      <c r="M8" s="4"/>
      <c r="N8" s="3"/>
      <c r="O8" s="3"/>
      <c r="P8" s="3"/>
      <c r="Q8" s="3"/>
      <c r="R8" s="4"/>
      <c r="S8" s="4"/>
      <c r="T8" s="4"/>
    </row>
    <row r="9" spans="1:20" ht="20.100000000000001" customHeight="1" x14ac:dyDescent="0.3">
      <c r="A9" s="2"/>
      <c r="B9" s="151" t="s">
        <v>146</v>
      </c>
      <c r="C9" s="152"/>
      <c r="D9" s="152"/>
      <c r="E9" s="152"/>
      <c r="F9" s="152"/>
      <c r="G9" s="153"/>
      <c r="H9" s="3">
        <v>31.21</v>
      </c>
      <c r="I9" s="3">
        <v>398</v>
      </c>
      <c r="J9" s="3" t="s">
        <v>27</v>
      </c>
      <c r="K9" s="3">
        <f>ROUND(H9*I9,0)</f>
        <v>12422</v>
      </c>
      <c r="L9" s="4"/>
      <c r="M9" s="4"/>
      <c r="N9" s="3">
        <f>H9</f>
        <v>31.21</v>
      </c>
      <c r="O9" s="3">
        <f>K9</f>
        <v>12422</v>
      </c>
      <c r="P9" s="3">
        <f>N9-H9</f>
        <v>0</v>
      </c>
      <c r="Q9" s="3"/>
      <c r="R9" s="4"/>
      <c r="S9" s="4"/>
      <c r="T9" s="4"/>
    </row>
    <row r="10" spans="1:20" ht="20.100000000000001" customHeight="1" x14ac:dyDescent="0.3">
      <c r="A10" s="2"/>
      <c r="B10" s="3"/>
      <c r="C10" s="4"/>
      <c r="D10" s="4"/>
      <c r="E10" s="4"/>
      <c r="F10" s="4"/>
      <c r="G10" s="4"/>
      <c r="H10" s="3"/>
      <c r="I10" s="3"/>
      <c r="J10" s="3"/>
      <c r="K10" s="3"/>
      <c r="L10" s="4"/>
      <c r="M10" s="4"/>
      <c r="N10" s="3"/>
      <c r="O10" s="3"/>
      <c r="P10" s="3"/>
      <c r="Q10" s="3"/>
      <c r="R10" s="4"/>
      <c r="S10" s="4"/>
      <c r="T10" s="4"/>
    </row>
    <row r="11" spans="1:20" ht="20.100000000000001" customHeight="1" x14ac:dyDescent="0.3">
      <c r="A11" s="2"/>
      <c r="B11" s="5" t="s">
        <v>28</v>
      </c>
      <c r="C11" s="4"/>
      <c r="D11" s="4"/>
      <c r="E11" s="4"/>
      <c r="F11" s="4"/>
      <c r="G11" s="4"/>
      <c r="H11" s="3"/>
      <c r="I11" s="3"/>
      <c r="J11" s="3"/>
      <c r="K11" s="3"/>
      <c r="L11" s="4"/>
      <c r="M11" s="4"/>
      <c r="N11" s="3"/>
      <c r="O11" s="3"/>
      <c r="P11" s="3"/>
      <c r="Q11" s="3"/>
      <c r="R11" s="4"/>
      <c r="S11" s="4"/>
      <c r="T11" s="4"/>
    </row>
    <row r="12" spans="1:20" ht="20.100000000000001" customHeight="1" x14ac:dyDescent="0.3">
      <c r="A12" s="2"/>
      <c r="B12" s="144" t="s">
        <v>146</v>
      </c>
      <c r="C12" s="144"/>
      <c r="D12" s="144"/>
      <c r="E12" s="144"/>
      <c r="F12" s="144"/>
      <c r="G12" s="144"/>
      <c r="H12" s="3">
        <v>37.130000000000003</v>
      </c>
      <c r="I12" s="3">
        <v>8</v>
      </c>
      <c r="J12" s="3" t="s">
        <v>29</v>
      </c>
      <c r="K12" s="3">
        <f>ROUND(H12*I12,0)</f>
        <v>297</v>
      </c>
      <c r="L12" s="4"/>
      <c r="M12" s="4"/>
      <c r="N12" s="3">
        <f>H12</f>
        <v>37.130000000000003</v>
      </c>
      <c r="O12" s="3">
        <f>K12</f>
        <v>297</v>
      </c>
      <c r="P12" s="3">
        <f t="shared" ref="P12:P51" si="0">N12-H12</f>
        <v>0</v>
      </c>
      <c r="Q12" s="3"/>
      <c r="R12" s="4"/>
      <c r="S12" s="4"/>
      <c r="T12" s="4"/>
    </row>
    <row r="13" spans="1:20" ht="20.100000000000001" customHeight="1" x14ac:dyDescent="0.3">
      <c r="A13" s="2"/>
      <c r="B13" s="3"/>
      <c r="C13" s="4"/>
      <c r="D13" s="4"/>
      <c r="E13" s="4"/>
      <c r="F13" s="4"/>
      <c r="G13" s="4"/>
      <c r="H13" s="3"/>
      <c r="I13" s="3"/>
      <c r="J13" s="3"/>
      <c r="K13" s="3"/>
      <c r="L13" s="4"/>
      <c r="M13" s="4"/>
      <c r="N13" s="3"/>
      <c r="O13" s="3"/>
      <c r="P13" s="3"/>
      <c r="Q13" s="3"/>
      <c r="R13" s="4"/>
      <c r="S13" s="4"/>
      <c r="T13" s="4"/>
    </row>
    <row r="14" spans="1:20" ht="20.100000000000001" customHeight="1" x14ac:dyDescent="0.3">
      <c r="A14" s="2"/>
      <c r="B14" s="5" t="s">
        <v>30</v>
      </c>
      <c r="C14" s="4"/>
      <c r="D14" s="4"/>
      <c r="E14" s="4"/>
      <c r="F14" s="4"/>
      <c r="G14" s="4"/>
      <c r="H14" s="3"/>
      <c r="I14" s="3"/>
      <c r="J14" s="3"/>
      <c r="K14" s="3"/>
      <c r="L14" s="4"/>
      <c r="M14" s="4"/>
      <c r="N14" s="3"/>
      <c r="O14" s="3"/>
      <c r="P14" s="3"/>
      <c r="Q14" s="3"/>
      <c r="R14" s="4"/>
      <c r="S14" s="4"/>
      <c r="T14" s="4"/>
    </row>
    <row r="15" spans="1:20" ht="20.100000000000001" customHeight="1" x14ac:dyDescent="0.3">
      <c r="A15" s="2"/>
      <c r="B15" s="144" t="s">
        <v>146</v>
      </c>
      <c r="C15" s="144"/>
      <c r="D15" s="144"/>
      <c r="E15" s="144"/>
      <c r="F15" s="144"/>
      <c r="G15" s="144"/>
      <c r="H15" s="3">
        <v>3.89</v>
      </c>
      <c r="I15" s="3">
        <v>2842</v>
      </c>
      <c r="J15" s="3" t="s">
        <v>27</v>
      </c>
      <c r="K15" s="3">
        <f>ROUND(H15*I15,0)</f>
        <v>11055</v>
      </c>
      <c r="L15" s="4"/>
      <c r="M15" s="4"/>
      <c r="N15" s="3">
        <f>H15</f>
        <v>3.89</v>
      </c>
      <c r="O15" s="3">
        <f>K15</f>
        <v>11055</v>
      </c>
      <c r="P15" s="3">
        <f t="shared" si="0"/>
        <v>0</v>
      </c>
      <c r="Q15" s="3"/>
      <c r="R15" s="4"/>
      <c r="S15" s="4"/>
      <c r="T15" s="4"/>
    </row>
    <row r="16" spans="1:20" ht="20.100000000000001" customHeight="1" x14ac:dyDescent="0.3">
      <c r="A16" s="2"/>
      <c r="B16" s="4"/>
      <c r="C16" s="4"/>
      <c r="D16" s="4"/>
      <c r="E16" s="4"/>
      <c r="F16" s="4"/>
      <c r="G16" s="4"/>
      <c r="H16" s="3"/>
      <c r="I16" s="3"/>
      <c r="J16" s="3"/>
      <c r="K16" s="3"/>
      <c r="L16" s="4"/>
      <c r="M16" s="4"/>
      <c r="N16" s="3"/>
      <c r="O16" s="3"/>
      <c r="P16" s="3"/>
      <c r="Q16" s="3"/>
      <c r="R16" s="4"/>
      <c r="S16" s="4"/>
      <c r="T16" s="4"/>
    </row>
    <row r="17" spans="1:20" ht="20.100000000000001" customHeight="1" x14ac:dyDescent="0.3">
      <c r="A17" s="2"/>
      <c r="B17" s="5" t="s">
        <v>31</v>
      </c>
      <c r="C17" s="4"/>
      <c r="D17" s="4"/>
      <c r="E17" s="4"/>
      <c r="F17" s="4"/>
      <c r="G17" s="4"/>
      <c r="H17" s="3"/>
      <c r="I17" s="3"/>
      <c r="J17" s="3"/>
      <c r="K17" s="3"/>
      <c r="L17" s="4"/>
      <c r="M17" s="4"/>
      <c r="N17" s="3"/>
      <c r="O17" s="3"/>
      <c r="P17" s="3"/>
      <c r="Q17" s="3"/>
      <c r="R17" s="4"/>
      <c r="S17" s="4"/>
      <c r="T17" s="4"/>
    </row>
    <row r="18" spans="1:20" ht="20.100000000000001" customHeight="1" x14ac:dyDescent="0.3">
      <c r="A18" s="2"/>
      <c r="B18" s="144" t="s">
        <v>146</v>
      </c>
      <c r="C18" s="144"/>
      <c r="D18" s="144"/>
      <c r="E18" s="144"/>
      <c r="F18" s="144"/>
      <c r="G18" s="144"/>
      <c r="H18" s="3">
        <v>0.7</v>
      </c>
      <c r="I18" s="3">
        <v>3115</v>
      </c>
      <c r="J18" s="3" t="s">
        <v>27</v>
      </c>
      <c r="K18" s="3">
        <f>ROUND(H18*I18,0)</f>
        <v>2181</v>
      </c>
      <c r="L18" s="4"/>
      <c r="M18" s="4"/>
      <c r="N18" s="3">
        <f>H18</f>
        <v>0.7</v>
      </c>
      <c r="O18" s="3">
        <f>K18</f>
        <v>2181</v>
      </c>
      <c r="P18" s="3">
        <f t="shared" si="0"/>
        <v>0</v>
      </c>
      <c r="Q18" s="3"/>
      <c r="R18" s="4"/>
      <c r="S18" s="4"/>
      <c r="T18" s="4"/>
    </row>
    <row r="19" spans="1:20" ht="20.100000000000001" customHeight="1" x14ac:dyDescent="0.3">
      <c r="A19" s="2"/>
      <c r="B19" s="4"/>
      <c r="C19" s="4"/>
      <c r="D19" s="4"/>
      <c r="E19" s="4"/>
      <c r="F19" s="4"/>
      <c r="G19" s="4"/>
      <c r="H19" s="3"/>
      <c r="I19" s="3"/>
      <c r="J19" s="3"/>
      <c r="K19" s="3"/>
      <c r="L19" s="4"/>
      <c r="M19" s="4"/>
      <c r="N19" s="3"/>
      <c r="O19" s="3"/>
      <c r="P19" s="3"/>
      <c r="Q19" s="3"/>
      <c r="R19" s="4"/>
      <c r="S19" s="4"/>
      <c r="T19" s="4"/>
    </row>
    <row r="20" spans="1:20" ht="49.5" customHeight="1" x14ac:dyDescent="0.3">
      <c r="A20" s="2">
        <v>51</v>
      </c>
      <c r="B20" s="188" t="s">
        <v>32</v>
      </c>
      <c r="C20" s="189"/>
      <c r="D20" s="189"/>
      <c r="E20" s="189"/>
      <c r="F20" s="189"/>
      <c r="G20" s="189"/>
      <c r="H20" s="22"/>
      <c r="I20" s="3"/>
      <c r="J20" s="3"/>
      <c r="K20" s="3"/>
      <c r="L20" s="4"/>
      <c r="M20" s="4"/>
      <c r="N20" s="3"/>
      <c r="O20" s="3"/>
      <c r="P20" s="3"/>
      <c r="Q20" s="3"/>
      <c r="R20" s="4"/>
      <c r="S20" s="4"/>
      <c r="T20" s="4"/>
    </row>
    <row r="21" spans="1:20" ht="20.100000000000001" customHeight="1" x14ac:dyDescent="0.3">
      <c r="A21" s="6"/>
      <c r="B21" s="144" t="s">
        <v>146</v>
      </c>
      <c r="C21" s="144"/>
      <c r="D21" s="144"/>
      <c r="E21" s="144"/>
      <c r="F21" s="144"/>
      <c r="G21" s="144"/>
      <c r="H21" s="3">
        <v>5</v>
      </c>
      <c r="I21" s="3">
        <v>468</v>
      </c>
      <c r="J21" s="3" t="s">
        <v>33</v>
      </c>
      <c r="K21" s="3">
        <f>ROUND(H21*I21,0)</f>
        <v>2340</v>
      </c>
      <c r="L21" s="4"/>
      <c r="M21" s="4"/>
      <c r="N21" s="3">
        <f>H21</f>
        <v>5</v>
      </c>
      <c r="O21" s="3">
        <f>K21</f>
        <v>2340</v>
      </c>
      <c r="P21" s="3">
        <f t="shared" si="0"/>
        <v>0</v>
      </c>
      <c r="Q21" s="3"/>
      <c r="R21" s="4"/>
      <c r="S21" s="4"/>
      <c r="T21" s="4"/>
    </row>
    <row r="22" spans="1:20" ht="20.100000000000001" customHeight="1" x14ac:dyDescent="0.3">
      <c r="A22" s="6"/>
      <c r="B22" s="3"/>
      <c r="C22" s="3"/>
      <c r="D22" s="3"/>
      <c r="E22" s="3"/>
      <c r="F22" s="3"/>
      <c r="G22" s="3" t="s">
        <v>143</v>
      </c>
      <c r="H22" s="3">
        <v>2</v>
      </c>
      <c r="I22" s="3">
        <v>374</v>
      </c>
      <c r="J22" s="3" t="s">
        <v>33</v>
      </c>
      <c r="K22" s="3">
        <f>ROUND(H22*I22,0)</f>
        <v>748</v>
      </c>
      <c r="L22" s="4"/>
      <c r="M22" s="4"/>
      <c r="N22" s="3">
        <f>H22</f>
        <v>2</v>
      </c>
      <c r="O22" s="3">
        <f>K22</f>
        <v>748</v>
      </c>
      <c r="P22" s="3">
        <f>N22-H22</f>
        <v>0</v>
      </c>
      <c r="Q22" s="3"/>
      <c r="R22" s="4"/>
      <c r="S22" s="4"/>
      <c r="T22" s="4"/>
    </row>
    <row r="23" spans="1:20" ht="36" customHeight="1" x14ac:dyDescent="0.3">
      <c r="A23" s="2">
        <v>53</v>
      </c>
      <c r="B23" s="145" t="s">
        <v>34</v>
      </c>
      <c r="C23" s="146"/>
      <c r="D23" s="146"/>
      <c r="E23" s="146"/>
      <c r="F23" s="146"/>
      <c r="G23" s="146"/>
      <c r="H23" s="22"/>
      <c r="I23" s="3"/>
      <c r="J23" s="3"/>
      <c r="K23" s="3"/>
      <c r="L23" s="4"/>
      <c r="M23" s="4"/>
      <c r="N23" s="3"/>
      <c r="O23" s="3"/>
      <c r="P23" s="3"/>
      <c r="Q23" s="3"/>
      <c r="R23" s="4"/>
      <c r="S23" s="4"/>
      <c r="T23" s="4"/>
    </row>
    <row r="24" spans="1:20" ht="20.100000000000001" customHeight="1" x14ac:dyDescent="0.3">
      <c r="A24" s="2"/>
      <c r="B24" s="144" t="s">
        <v>146</v>
      </c>
      <c r="C24" s="144"/>
      <c r="D24" s="144"/>
      <c r="E24" s="144"/>
      <c r="F24" s="144"/>
      <c r="G24" s="144"/>
      <c r="H24" s="7">
        <v>9.0299999999999994</v>
      </c>
      <c r="I24" s="3">
        <v>16055</v>
      </c>
      <c r="J24" s="3" t="s">
        <v>27</v>
      </c>
      <c r="K24" s="3">
        <f>ROUND(H24*I24,0)</f>
        <v>144977</v>
      </c>
      <c r="L24" s="4"/>
      <c r="M24" s="4"/>
      <c r="N24" s="3">
        <f>H24</f>
        <v>9.0299999999999994</v>
      </c>
      <c r="O24" s="3">
        <f>K24</f>
        <v>144977</v>
      </c>
      <c r="P24" s="3">
        <f t="shared" si="0"/>
        <v>0</v>
      </c>
      <c r="Q24" s="3"/>
      <c r="R24" s="4"/>
      <c r="S24" s="4"/>
      <c r="T24" s="4"/>
    </row>
    <row r="25" spans="1:20" ht="20.100000000000001" customHeight="1" x14ac:dyDescent="0.3">
      <c r="A25" s="2"/>
      <c r="B25" s="4"/>
      <c r="C25" s="4"/>
      <c r="D25" s="4"/>
      <c r="E25" s="4"/>
      <c r="F25" s="4"/>
      <c r="G25" s="4"/>
      <c r="H25" s="3"/>
      <c r="I25" s="3"/>
      <c r="J25" s="3"/>
      <c r="K25" s="3"/>
      <c r="L25" s="4"/>
      <c r="M25" s="4"/>
      <c r="N25" s="3"/>
      <c r="O25" s="3"/>
      <c r="P25" s="3"/>
      <c r="Q25" s="3"/>
      <c r="R25" s="4"/>
      <c r="S25" s="4"/>
      <c r="T25" s="4"/>
    </row>
    <row r="26" spans="1:20" ht="42.75" customHeight="1" x14ac:dyDescent="0.3">
      <c r="A26" s="2">
        <v>54</v>
      </c>
      <c r="B26" s="145" t="s">
        <v>35</v>
      </c>
      <c r="C26" s="146"/>
      <c r="D26" s="146"/>
      <c r="E26" s="146"/>
      <c r="F26" s="146"/>
      <c r="G26" s="146"/>
      <c r="H26" s="23"/>
      <c r="I26" s="3"/>
      <c r="J26" s="3"/>
      <c r="K26" s="3"/>
      <c r="L26" s="4"/>
      <c r="M26" s="4"/>
      <c r="N26" s="3"/>
      <c r="O26" s="3"/>
      <c r="P26" s="3"/>
      <c r="Q26" s="3"/>
      <c r="R26" s="4"/>
      <c r="S26" s="4"/>
      <c r="T26" s="4"/>
    </row>
    <row r="27" spans="1:20" ht="20.100000000000001" customHeight="1" x14ac:dyDescent="0.3">
      <c r="A27" s="2"/>
      <c r="B27" s="144" t="s">
        <v>146</v>
      </c>
      <c r="C27" s="144"/>
      <c r="D27" s="144"/>
      <c r="E27" s="144"/>
      <c r="F27" s="144"/>
      <c r="G27" s="144"/>
      <c r="H27" s="7">
        <f>[352]Measurements!H105</f>
        <v>191.03049999999999</v>
      </c>
      <c r="I27" s="3">
        <v>1952</v>
      </c>
      <c r="J27" s="3" t="s">
        <v>29</v>
      </c>
      <c r="K27" s="3">
        <f>ROUND(H27*I27,0)</f>
        <v>372892</v>
      </c>
      <c r="L27" s="4"/>
      <c r="M27" s="4"/>
      <c r="N27" s="3">
        <f>H27</f>
        <v>191.03049999999999</v>
      </c>
      <c r="O27" s="3">
        <f>K27</f>
        <v>372892</v>
      </c>
      <c r="P27" s="3">
        <f t="shared" si="0"/>
        <v>0</v>
      </c>
      <c r="Q27" s="3"/>
      <c r="R27" s="4"/>
      <c r="S27" s="4"/>
      <c r="T27" s="4"/>
    </row>
    <row r="28" spans="1:20" ht="20.100000000000001" customHeight="1" x14ac:dyDescent="0.3">
      <c r="A28" s="2"/>
      <c r="B28" s="4"/>
      <c r="C28" s="4"/>
      <c r="D28" s="4"/>
      <c r="E28" s="4"/>
      <c r="F28" s="4"/>
      <c r="G28" s="4"/>
      <c r="H28" s="3"/>
      <c r="I28" s="3"/>
      <c r="J28" s="3"/>
      <c r="K28" s="3"/>
      <c r="L28" s="4"/>
      <c r="M28" s="4"/>
      <c r="N28" s="3"/>
      <c r="O28" s="3"/>
      <c r="P28" s="3"/>
      <c r="Q28" s="3"/>
      <c r="R28" s="4"/>
      <c r="S28" s="4"/>
      <c r="T28" s="4"/>
    </row>
    <row r="29" spans="1:20" ht="37.5" customHeight="1" x14ac:dyDescent="0.3">
      <c r="A29" s="2">
        <v>55</v>
      </c>
      <c r="B29" s="145" t="s">
        <v>36</v>
      </c>
      <c r="C29" s="146"/>
      <c r="D29" s="146"/>
      <c r="E29" s="146"/>
      <c r="F29" s="146"/>
      <c r="G29" s="146"/>
      <c r="H29" s="23"/>
      <c r="I29" s="3"/>
      <c r="J29" s="3"/>
      <c r="K29" s="3"/>
      <c r="L29" s="4"/>
      <c r="M29" s="4"/>
      <c r="N29" s="3"/>
      <c r="O29" s="3"/>
      <c r="P29" s="3"/>
      <c r="Q29" s="3"/>
      <c r="R29" s="4"/>
      <c r="S29" s="4"/>
      <c r="T29" s="4"/>
    </row>
    <row r="30" spans="1:20" ht="20.100000000000001" customHeight="1" x14ac:dyDescent="0.3">
      <c r="A30" s="2"/>
      <c r="B30" s="144" t="s">
        <v>147</v>
      </c>
      <c r="C30" s="144"/>
      <c r="D30" s="144"/>
      <c r="E30" s="144"/>
      <c r="F30" s="144"/>
      <c r="G30" s="144"/>
      <c r="H30" s="11">
        <v>0.10299999999999999</v>
      </c>
      <c r="I30" s="3">
        <v>116500</v>
      </c>
      <c r="J30" s="3" t="s">
        <v>37</v>
      </c>
      <c r="K30" s="3">
        <f>ROUND(H30*I30,0)</f>
        <v>12000</v>
      </c>
      <c r="L30" s="4"/>
      <c r="M30" s="4"/>
      <c r="N30" s="3">
        <f>H30</f>
        <v>0.10299999999999999</v>
      </c>
      <c r="O30" s="3">
        <f>K30</f>
        <v>12000</v>
      </c>
      <c r="P30" s="3">
        <f t="shared" si="0"/>
        <v>0</v>
      </c>
      <c r="Q30" s="3"/>
      <c r="R30" s="4"/>
      <c r="S30" s="4"/>
      <c r="T30" s="4"/>
    </row>
    <row r="31" spans="1:20" ht="20.100000000000001" customHeight="1" x14ac:dyDescent="0.3">
      <c r="A31" s="2"/>
      <c r="B31" s="4"/>
      <c r="C31" s="4"/>
      <c r="D31" s="4"/>
      <c r="E31" s="4"/>
      <c r="F31" s="4"/>
      <c r="G31" s="4"/>
      <c r="H31" s="3"/>
      <c r="I31" s="3"/>
      <c r="J31" s="3"/>
      <c r="K31" s="3"/>
      <c r="L31" s="4"/>
      <c r="M31" s="4"/>
      <c r="N31" s="3"/>
      <c r="O31" s="3"/>
      <c r="P31" s="3"/>
      <c r="Q31" s="3"/>
      <c r="R31" s="4"/>
      <c r="S31" s="4"/>
      <c r="T31" s="4"/>
    </row>
    <row r="32" spans="1:20" x14ac:dyDescent="0.3">
      <c r="A32" s="2" t="s">
        <v>38</v>
      </c>
      <c r="B32" s="145" t="s">
        <v>39</v>
      </c>
      <c r="C32" s="146"/>
      <c r="D32" s="146"/>
      <c r="E32" s="146"/>
      <c r="F32" s="146"/>
      <c r="G32" s="146"/>
      <c r="H32" s="191"/>
      <c r="I32" s="192"/>
      <c r="J32" s="3"/>
      <c r="K32" s="3"/>
      <c r="L32" s="4"/>
      <c r="M32" s="4"/>
      <c r="N32" s="3"/>
      <c r="O32" s="3"/>
      <c r="P32" s="3"/>
      <c r="Q32" s="3"/>
      <c r="R32" s="4"/>
      <c r="S32" s="4"/>
      <c r="T32" s="4"/>
    </row>
    <row r="33" spans="1:22" ht="20.100000000000001" customHeight="1" x14ac:dyDescent="0.3">
      <c r="A33" s="2"/>
      <c r="B33" s="144" t="s">
        <v>147</v>
      </c>
      <c r="C33" s="144"/>
      <c r="D33" s="144"/>
      <c r="E33" s="144"/>
      <c r="F33" s="144"/>
      <c r="G33" s="144"/>
      <c r="H33" s="7">
        <v>0.43</v>
      </c>
      <c r="I33" s="3">
        <v>12775</v>
      </c>
      <c r="J33" s="3" t="s">
        <v>27</v>
      </c>
      <c r="K33" s="3">
        <f>ROUND(H33*I33,0)</f>
        <v>5493</v>
      </c>
      <c r="L33" s="4"/>
      <c r="M33" s="4"/>
      <c r="N33" s="3">
        <f>H33</f>
        <v>0.43</v>
      </c>
      <c r="O33" s="3">
        <f>K33</f>
        <v>5493</v>
      </c>
      <c r="P33" s="3">
        <f t="shared" si="0"/>
        <v>0</v>
      </c>
      <c r="Q33" s="3"/>
      <c r="R33" s="4"/>
      <c r="S33" s="4"/>
      <c r="T33" s="4"/>
    </row>
    <row r="34" spans="1:22" ht="20.100000000000001" customHeight="1" x14ac:dyDescent="0.3">
      <c r="A34" s="2"/>
      <c r="B34" s="4"/>
      <c r="C34" s="4"/>
      <c r="D34" s="4"/>
      <c r="E34" s="4"/>
      <c r="F34" s="4"/>
      <c r="G34" s="4"/>
      <c r="H34" s="3"/>
      <c r="I34" s="3"/>
      <c r="J34" s="3"/>
      <c r="K34" s="3"/>
      <c r="L34" s="4"/>
      <c r="M34" s="4"/>
      <c r="N34" s="3"/>
      <c r="O34" s="3"/>
      <c r="P34" s="3"/>
      <c r="Q34" s="3"/>
      <c r="R34" s="4"/>
      <c r="S34" s="4"/>
      <c r="T34" s="4"/>
    </row>
    <row r="35" spans="1:22" x14ac:dyDescent="0.3">
      <c r="A35" s="2">
        <v>56</v>
      </c>
      <c r="B35" s="145" t="s">
        <v>40</v>
      </c>
      <c r="C35" s="146"/>
      <c r="D35" s="146"/>
      <c r="E35" s="146"/>
      <c r="F35" s="146"/>
      <c r="G35" s="146"/>
      <c r="H35" s="191"/>
      <c r="I35" s="192"/>
      <c r="J35" s="3"/>
      <c r="K35" s="3"/>
      <c r="L35" s="4"/>
      <c r="M35" s="4"/>
      <c r="N35" s="3"/>
      <c r="O35" s="3"/>
      <c r="P35" s="3"/>
      <c r="Q35" s="3"/>
      <c r="R35" s="4"/>
      <c r="S35" s="4"/>
      <c r="T35" s="4"/>
    </row>
    <row r="36" spans="1:22" ht="20.100000000000001" customHeight="1" x14ac:dyDescent="0.3">
      <c r="A36" s="2"/>
      <c r="B36" s="144" t="s">
        <v>147</v>
      </c>
      <c r="C36" s="144"/>
      <c r="D36" s="144"/>
      <c r="E36" s="144"/>
      <c r="F36" s="144"/>
      <c r="G36" s="144"/>
      <c r="H36" s="7">
        <f>[352]Measurements!H250</f>
        <v>536.10905000000002</v>
      </c>
      <c r="I36" s="3">
        <v>1041</v>
      </c>
      <c r="J36" s="3" t="s">
        <v>29</v>
      </c>
      <c r="K36" s="3">
        <f>ROUND(H36*I36,0)</f>
        <v>558090</v>
      </c>
      <c r="L36" s="4"/>
      <c r="M36" s="4"/>
      <c r="N36" s="3">
        <f>H36</f>
        <v>536.10905000000002</v>
      </c>
      <c r="O36" s="3">
        <f>K36</f>
        <v>558090</v>
      </c>
      <c r="P36" s="3">
        <f t="shared" si="0"/>
        <v>0</v>
      </c>
      <c r="Q36" s="3"/>
      <c r="R36" s="4"/>
      <c r="S36" s="4"/>
      <c r="T36" s="4"/>
      <c r="V36" s="45">
        <f>14.62*1525</f>
        <v>22295.5</v>
      </c>
    </row>
    <row r="37" spans="1:22" ht="20.100000000000001" customHeight="1" x14ac:dyDescent="0.3">
      <c r="A37" s="2"/>
      <c r="B37" s="4"/>
      <c r="C37" s="4"/>
      <c r="D37" s="4"/>
      <c r="E37" s="4"/>
      <c r="F37" s="4"/>
      <c r="G37" s="4"/>
      <c r="H37" s="3"/>
      <c r="I37" s="3"/>
      <c r="J37" s="3"/>
      <c r="K37" s="3"/>
      <c r="L37" s="4"/>
      <c r="M37" s="4"/>
      <c r="N37" s="3"/>
      <c r="O37" s="3"/>
      <c r="P37" s="3"/>
      <c r="Q37" s="3"/>
      <c r="R37" s="4"/>
      <c r="S37" s="4"/>
      <c r="T37" s="4"/>
    </row>
    <row r="38" spans="1:22" x14ac:dyDescent="0.3">
      <c r="A38" s="2" t="s">
        <v>38</v>
      </c>
      <c r="B38" s="145" t="s">
        <v>41</v>
      </c>
      <c r="C38" s="146"/>
      <c r="D38" s="146"/>
      <c r="E38" s="146"/>
      <c r="F38" s="146"/>
      <c r="G38" s="146"/>
      <c r="H38" s="23"/>
      <c r="I38" s="3"/>
      <c r="J38" s="3"/>
      <c r="K38" s="3"/>
      <c r="L38" s="4"/>
      <c r="M38" s="4"/>
      <c r="N38" s="3"/>
      <c r="O38" s="3"/>
      <c r="P38" s="3"/>
      <c r="Q38" s="3"/>
      <c r="R38" s="4"/>
      <c r="S38" s="4"/>
      <c r="T38" s="4"/>
      <c r="V38">
        <f>14.62*1525</f>
        <v>22295.5</v>
      </c>
    </row>
    <row r="39" spans="1:22" x14ac:dyDescent="0.3">
      <c r="A39" s="2"/>
      <c r="B39" s="144" t="s">
        <v>147</v>
      </c>
      <c r="C39" s="144"/>
      <c r="D39" s="144"/>
      <c r="E39" s="144"/>
      <c r="F39" s="144"/>
      <c r="G39" s="144"/>
      <c r="H39" s="7">
        <f>[352]Measurements!H261</f>
        <v>10.165999999999999</v>
      </c>
      <c r="I39" s="3">
        <v>6300</v>
      </c>
      <c r="J39" s="3" t="s">
        <v>29</v>
      </c>
      <c r="K39" s="3">
        <v>64071</v>
      </c>
      <c r="L39" s="4"/>
      <c r="M39" s="4"/>
      <c r="N39" s="3">
        <f>H39</f>
        <v>10.165999999999999</v>
      </c>
      <c r="O39" s="3">
        <f>K39</f>
        <v>64071</v>
      </c>
      <c r="P39" s="3">
        <f t="shared" si="0"/>
        <v>0</v>
      </c>
      <c r="Q39" s="3"/>
      <c r="R39" s="4"/>
      <c r="S39" s="4"/>
      <c r="T39" s="4"/>
    </row>
    <row r="40" spans="1:22" ht="20.100000000000001" customHeight="1" x14ac:dyDescent="0.3">
      <c r="A40" s="2"/>
      <c r="B40" s="3"/>
      <c r="C40" s="3"/>
      <c r="D40" s="3"/>
      <c r="E40" s="3"/>
      <c r="F40" s="3"/>
      <c r="G40" s="3"/>
      <c r="H40" s="7"/>
      <c r="I40" s="3"/>
      <c r="J40" s="3"/>
      <c r="K40" s="3"/>
      <c r="L40" s="4"/>
      <c r="M40" s="4"/>
      <c r="N40" s="3"/>
      <c r="O40" s="3"/>
      <c r="P40" s="3"/>
      <c r="Q40" s="3"/>
      <c r="R40" s="4"/>
      <c r="S40" s="4"/>
      <c r="T40" s="4"/>
    </row>
    <row r="41" spans="1:22" ht="27" customHeight="1" x14ac:dyDescent="0.3">
      <c r="A41" s="2">
        <v>65</v>
      </c>
      <c r="B41" s="145" t="s">
        <v>42</v>
      </c>
      <c r="C41" s="146"/>
      <c r="D41" s="146"/>
      <c r="E41" s="146"/>
      <c r="F41" s="146"/>
      <c r="G41" s="146"/>
      <c r="H41" s="23"/>
      <c r="I41" s="3"/>
      <c r="J41" s="3"/>
      <c r="K41" s="3"/>
      <c r="L41" s="4"/>
      <c r="M41" s="4"/>
      <c r="N41" s="3"/>
      <c r="O41" s="3"/>
      <c r="P41" s="3"/>
      <c r="Q41" s="3"/>
      <c r="R41" s="4"/>
      <c r="S41" s="4"/>
      <c r="T41" s="4"/>
    </row>
    <row r="42" spans="1:22" ht="20.100000000000001" customHeight="1" x14ac:dyDescent="0.3">
      <c r="A42" s="2"/>
      <c r="B42" s="144" t="s">
        <v>147</v>
      </c>
      <c r="C42" s="144"/>
      <c r="D42" s="144"/>
      <c r="E42" s="144"/>
      <c r="F42" s="144"/>
      <c r="G42" s="144"/>
      <c r="H42" s="7">
        <v>225</v>
      </c>
      <c r="I42" s="3">
        <v>1725</v>
      </c>
      <c r="J42" s="3" t="s">
        <v>29</v>
      </c>
      <c r="K42" s="3">
        <f>ROUND(H42*I42,0)</f>
        <v>388125</v>
      </c>
      <c r="L42" s="4"/>
      <c r="M42" s="4"/>
      <c r="N42" s="3">
        <f>H42</f>
        <v>225</v>
      </c>
      <c r="O42" s="3">
        <f>K42</f>
        <v>388125</v>
      </c>
      <c r="P42" s="3">
        <f t="shared" si="0"/>
        <v>0</v>
      </c>
      <c r="Q42" s="3"/>
      <c r="R42" s="4"/>
      <c r="S42" s="4"/>
      <c r="T42" s="4"/>
    </row>
    <row r="43" spans="1:22" ht="20.100000000000001" customHeight="1" x14ac:dyDescent="0.3">
      <c r="A43" s="2"/>
      <c r="B43" s="3"/>
      <c r="C43" s="3"/>
      <c r="D43" s="3"/>
      <c r="E43" s="3"/>
      <c r="F43" s="3"/>
      <c r="G43" s="3"/>
      <c r="H43" s="7">
        <v>149.81</v>
      </c>
      <c r="I43" s="3">
        <v>1380</v>
      </c>
      <c r="J43" s="3" t="s">
        <v>29</v>
      </c>
      <c r="K43" s="3">
        <f>ROUND(H43*I43,0)</f>
        <v>206738</v>
      </c>
      <c r="L43" s="4"/>
      <c r="M43" s="4"/>
      <c r="N43" s="3">
        <f>H43</f>
        <v>149.81</v>
      </c>
      <c r="O43" s="3">
        <f>K43</f>
        <v>206738</v>
      </c>
      <c r="P43" s="3">
        <f t="shared" ref="P43" si="1">N43-H43</f>
        <v>0</v>
      </c>
      <c r="Q43" s="3"/>
      <c r="R43" s="4"/>
      <c r="S43" s="4"/>
      <c r="T43" s="4"/>
    </row>
    <row r="44" spans="1:22" ht="27" customHeight="1" x14ac:dyDescent="0.3">
      <c r="A44" s="2">
        <v>66</v>
      </c>
      <c r="B44" s="145" t="s">
        <v>43</v>
      </c>
      <c r="C44" s="146"/>
      <c r="D44" s="146"/>
      <c r="E44" s="146"/>
      <c r="F44" s="146"/>
      <c r="G44" s="146"/>
      <c r="H44" s="23"/>
      <c r="I44" s="3"/>
      <c r="J44" s="3"/>
      <c r="K44" s="3"/>
      <c r="L44" s="4"/>
      <c r="M44" s="4"/>
      <c r="N44" s="3"/>
      <c r="O44" s="3"/>
      <c r="P44" s="3"/>
      <c r="Q44" s="3"/>
      <c r="R44" s="4"/>
      <c r="S44" s="4"/>
      <c r="T44" s="4"/>
    </row>
    <row r="45" spans="1:22" ht="20.100000000000001" customHeight="1" x14ac:dyDescent="0.3">
      <c r="A45" s="2"/>
      <c r="B45" s="144" t="s">
        <v>147</v>
      </c>
      <c r="C45" s="144"/>
      <c r="D45" s="144"/>
      <c r="E45" s="144"/>
      <c r="F45" s="144"/>
      <c r="G45" s="144"/>
      <c r="H45" s="7">
        <f>[352]Measurements!H355</f>
        <v>14.617999999999999</v>
      </c>
      <c r="I45" s="3">
        <v>1525</v>
      </c>
      <c r="J45" s="3" t="s">
        <v>29</v>
      </c>
      <c r="K45" s="3">
        <v>22296</v>
      </c>
      <c r="L45" s="4"/>
      <c r="M45" s="4"/>
      <c r="N45" s="3">
        <f>H45</f>
        <v>14.617999999999999</v>
      </c>
      <c r="O45" s="3">
        <f>K45</f>
        <v>22296</v>
      </c>
      <c r="P45" s="3">
        <f t="shared" si="0"/>
        <v>0</v>
      </c>
      <c r="Q45" s="3"/>
      <c r="R45" s="4"/>
      <c r="S45" s="4"/>
      <c r="T45" s="4"/>
    </row>
    <row r="46" spans="1:22" ht="20.100000000000001" customHeight="1" x14ac:dyDescent="0.3">
      <c r="A46" s="2"/>
      <c r="B46" s="3"/>
      <c r="C46" s="3"/>
      <c r="D46" s="3"/>
      <c r="E46" s="3"/>
      <c r="F46" s="3"/>
      <c r="G46" s="3"/>
      <c r="H46" s="7"/>
      <c r="I46" s="3"/>
      <c r="J46" s="3"/>
      <c r="K46" s="3"/>
      <c r="L46" s="4"/>
      <c r="M46" s="4"/>
      <c r="N46" s="3"/>
      <c r="O46" s="3"/>
      <c r="P46" s="3"/>
      <c r="Q46" s="3"/>
      <c r="R46" s="4"/>
      <c r="S46" s="4"/>
      <c r="T46" s="4"/>
    </row>
    <row r="47" spans="1:22" ht="28.5" customHeight="1" x14ac:dyDescent="0.3">
      <c r="A47" s="2">
        <v>68</v>
      </c>
      <c r="B47" s="145" t="s">
        <v>44</v>
      </c>
      <c r="C47" s="146"/>
      <c r="D47" s="146"/>
      <c r="E47" s="146"/>
      <c r="F47" s="146"/>
      <c r="G47" s="146"/>
      <c r="H47" s="23"/>
      <c r="I47" s="3"/>
      <c r="J47" s="3"/>
      <c r="K47" s="3"/>
      <c r="L47" s="4"/>
      <c r="M47" s="4"/>
      <c r="N47" s="3"/>
      <c r="O47" s="3"/>
      <c r="P47" s="3"/>
      <c r="Q47" s="3"/>
      <c r="R47" s="4"/>
      <c r="S47" s="4"/>
      <c r="T47" s="4"/>
    </row>
    <row r="48" spans="1:22" ht="20.100000000000001" customHeight="1" x14ac:dyDescent="0.3">
      <c r="A48" s="2"/>
      <c r="B48" s="144" t="s">
        <v>147</v>
      </c>
      <c r="C48" s="144"/>
      <c r="D48" s="144"/>
      <c r="E48" s="144"/>
      <c r="F48" s="144"/>
      <c r="G48" s="144"/>
      <c r="H48" s="3">
        <v>40</v>
      </c>
      <c r="I48" s="3">
        <v>1423</v>
      </c>
      <c r="J48" s="3" t="s">
        <v>29</v>
      </c>
      <c r="K48" s="3">
        <f>ROUND(H48*I48,0)</f>
        <v>56920</v>
      </c>
      <c r="L48" s="4"/>
      <c r="M48" s="4"/>
      <c r="N48" s="3">
        <f>H48</f>
        <v>40</v>
      </c>
      <c r="O48" s="3">
        <f>K48</f>
        <v>56920</v>
      </c>
      <c r="P48" s="3">
        <f t="shared" si="0"/>
        <v>0</v>
      </c>
      <c r="Q48" s="3"/>
      <c r="R48" s="4"/>
      <c r="S48" s="4"/>
      <c r="T48" s="4"/>
    </row>
    <row r="49" spans="1:20" ht="20.100000000000001" customHeight="1" x14ac:dyDescent="0.3">
      <c r="A49" s="2"/>
      <c r="B49" s="3"/>
      <c r="C49" s="3"/>
      <c r="D49" s="3"/>
      <c r="E49" s="3"/>
      <c r="F49" s="3"/>
      <c r="G49" s="3"/>
      <c r="H49" s="3">
        <v>63.765999999999998</v>
      </c>
      <c r="I49" s="3">
        <v>1138</v>
      </c>
      <c r="J49" s="3" t="s">
        <v>29</v>
      </c>
      <c r="K49" s="3">
        <f>ROUND(H49*I49,0)</f>
        <v>72566</v>
      </c>
      <c r="L49" s="4"/>
      <c r="M49" s="4"/>
      <c r="N49" s="3">
        <f>H49</f>
        <v>63.765999999999998</v>
      </c>
      <c r="O49" s="3">
        <f>K49</f>
        <v>72566</v>
      </c>
      <c r="P49" s="3">
        <f t="shared" ref="P49" si="2">N49-H49</f>
        <v>0</v>
      </c>
      <c r="Q49" s="3"/>
      <c r="R49" s="4"/>
      <c r="S49" s="4"/>
      <c r="T49" s="4"/>
    </row>
    <row r="50" spans="1:20" ht="23.25" customHeight="1" x14ac:dyDescent="0.3">
      <c r="A50" s="2" t="s">
        <v>38</v>
      </c>
      <c r="B50" s="145" t="s">
        <v>45</v>
      </c>
      <c r="C50" s="146"/>
      <c r="D50" s="146"/>
      <c r="E50" s="146"/>
      <c r="F50" s="146"/>
      <c r="G50" s="146"/>
      <c r="H50" s="23"/>
      <c r="I50" s="3"/>
      <c r="J50" s="3"/>
      <c r="K50" s="3"/>
      <c r="L50" s="4"/>
      <c r="M50" s="4"/>
      <c r="N50" s="3"/>
      <c r="O50" s="3"/>
      <c r="P50" s="3"/>
      <c r="Q50" s="3"/>
      <c r="R50" s="4"/>
      <c r="S50" s="4"/>
      <c r="T50" s="4"/>
    </row>
    <row r="51" spans="1:20" ht="20.100000000000001" customHeight="1" x14ac:dyDescent="0.3">
      <c r="A51" s="2"/>
      <c r="B51" s="144" t="s">
        <v>147</v>
      </c>
      <c r="C51" s="144"/>
      <c r="D51" s="144"/>
      <c r="E51" s="144"/>
      <c r="F51" s="144"/>
      <c r="G51" s="144"/>
      <c r="H51" s="7">
        <f>[352]Measurements!H349</f>
        <v>107.17899999999999</v>
      </c>
      <c r="I51" s="3">
        <v>114</v>
      </c>
      <c r="J51" s="3" t="s">
        <v>46</v>
      </c>
      <c r="K51" s="3">
        <v>12219</v>
      </c>
      <c r="L51" s="4"/>
      <c r="M51" s="4"/>
      <c r="N51" s="3">
        <f>H51</f>
        <v>107.17899999999999</v>
      </c>
      <c r="O51" s="3">
        <f>K51</f>
        <v>12219</v>
      </c>
      <c r="P51" s="3">
        <f t="shared" si="0"/>
        <v>0</v>
      </c>
      <c r="Q51" s="3"/>
      <c r="R51" s="4"/>
      <c r="S51" s="4"/>
      <c r="T51" s="4"/>
    </row>
    <row r="52" spans="1:20" ht="20.100000000000001" customHeight="1" x14ac:dyDescent="0.3">
      <c r="A52" s="2"/>
      <c r="B52" s="3"/>
      <c r="C52" s="3"/>
      <c r="D52" s="3"/>
      <c r="E52" s="3"/>
      <c r="F52" s="3"/>
      <c r="G52" s="3"/>
      <c r="H52" s="7"/>
      <c r="I52" s="8"/>
      <c r="J52" s="8"/>
      <c r="K52" s="3"/>
      <c r="L52" s="4"/>
      <c r="M52" s="4"/>
      <c r="N52" s="3"/>
      <c r="O52" s="3"/>
      <c r="P52" s="3"/>
      <c r="Q52" s="3"/>
      <c r="R52" s="4"/>
      <c r="S52" s="4"/>
      <c r="T52" s="4"/>
    </row>
    <row r="53" spans="1:20" ht="20.100000000000001" customHeight="1" x14ac:dyDescent="0.3">
      <c r="A53" s="2"/>
      <c r="B53" s="161" t="s">
        <v>130</v>
      </c>
      <c r="C53" s="162"/>
      <c r="D53" s="162"/>
      <c r="E53" s="162"/>
      <c r="F53" s="162"/>
      <c r="G53" s="163"/>
      <c r="H53" s="3"/>
      <c r="I53" s="8"/>
      <c r="J53" s="8"/>
      <c r="K53" s="3"/>
      <c r="L53" s="4"/>
      <c r="M53" s="4"/>
      <c r="N53" s="3"/>
      <c r="O53" s="3"/>
      <c r="P53" s="3"/>
      <c r="Q53" s="3"/>
      <c r="R53" s="4"/>
      <c r="S53" s="4"/>
      <c r="T53" s="4"/>
    </row>
    <row r="54" spans="1:20" ht="28.5" customHeight="1" x14ac:dyDescent="0.3">
      <c r="A54" s="2">
        <v>96</v>
      </c>
      <c r="B54" s="154" t="s">
        <v>47</v>
      </c>
      <c r="C54" s="155"/>
      <c r="D54" s="155"/>
      <c r="E54" s="155"/>
      <c r="F54" s="155"/>
      <c r="G54" s="156"/>
      <c r="H54" s="3"/>
      <c r="I54" s="3"/>
      <c r="J54" s="3"/>
      <c r="K54" s="3"/>
      <c r="L54" s="4"/>
      <c r="M54" s="4"/>
      <c r="N54" s="3"/>
      <c r="O54" s="3"/>
      <c r="P54" s="3"/>
      <c r="Q54" s="3"/>
      <c r="R54" s="4"/>
      <c r="S54" s="4"/>
      <c r="T54" s="4"/>
    </row>
    <row r="55" spans="1:20" ht="20.100000000000001" customHeight="1" x14ac:dyDescent="0.3">
      <c r="A55" s="2"/>
      <c r="B55" s="144"/>
      <c r="C55" s="144"/>
      <c r="D55" s="144"/>
      <c r="E55" s="144"/>
      <c r="F55" s="144"/>
      <c r="G55" s="144"/>
      <c r="H55" s="7">
        <f>'[352]ELE-1'!H52</f>
        <v>184.10000000000005</v>
      </c>
      <c r="I55" s="3">
        <v>116</v>
      </c>
      <c r="J55" s="3" t="s">
        <v>46</v>
      </c>
      <c r="K55" s="3">
        <f t="shared" ref="K55:K74" si="3">ROUND(H55*I55,0)</f>
        <v>21356</v>
      </c>
      <c r="L55" s="4"/>
      <c r="M55" s="4"/>
      <c r="N55" s="7">
        <f>H55</f>
        <v>184.10000000000005</v>
      </c>
      <c r="O55" s="3">
        <f>K55</f>
        <v>21356</v>
      </c>
      <c r="P55" s="19">
        <v>0</v>
      </c>
      <c r="Q55" s="3"/>
      <c r="R55" s="4"/>
      <c r="S55" s="4"/>
      <c r="T55" s="4"/>
    </row>
    <row r="56" spans="1:20" ht="20.100000000000001" customHeight="1" x14ac:dyDescent="0.3">
      <c r="A56" s="2"/>
      <c r="B56" s="4"/>
      <c r="C56" s="4"/>
      <c r="D56" s="4"/>
      <c r="E56" s="4"/>
      <c r="F56" s="4"/>
      <c r="G56" s="4"/>
      <c r="H56" s="3"/>
      <c r="I56" s="3"/>
      <c r="J56" s="3"/>
      <c r="K56" s="3"/>
      <c r="L56" s="4"/>
      <c r="M56" s="4"/>
      <c r="N56" s="3"/>
      <c r="O56" s="3"/>
      <c r="P56" s="3"/>
      <c r="Q56" s="3"/>
      <c r="R56" s="4"/>
      <c r="S56" s="4"/>
      <c r="T56" s="4"/>
    </row>
    <row r="57" spans="1:20" ht="30" customHeight="1" x14ac:dyDescent="0.3">
      <c r="A57" s="2">
        <v>97</v>
      </c>
      <c r="B57" s="154" t="s">
        <v>48</v>
      </c>
      <c r="C57" s="155"/>
      <c r="D57" s="155"/>
      <c r="E57" s="155"/>
      <c r="F57" s="155"/>
      <c r="G57" s="156"/>
      <c r="H57" s="3"/>
      <c r="I57" s="3"/>
      <c r="J57" s="3"/>
      <c r="K57" s="3"/>
      <c r="L57" s="4"/>
      <c r="M57" s="4"/>
      <c r="N57" s="3"/>
      <c r="O57" s="3"/>
      <c r="P57" s="3"/>
      <c r="Q57" s="3"/>
      <c r="R57" s="4"/>
      <c r="S57" s="4"/>
      <c r="T57" s="4"/>
    </row>
    <row r="58" spans="1:20" ht="20.100000000000001" customHeight="1" x14ac:dyDescent="0.3">
      <c r="A58" s="2"/>
      <c r="B58" s="144" t="s">
        <v>148</v>
      </c>
      <c r="C58" s="144"/>
      <c r="D58" s="144"/>
      <c r="E58" s="144"/>
      <c r="F58" s="144"/>
      <c r="G58" s="144"/>
      <c r="H58" s="7">
        <f>500</f>
        <v>500</v>
      </c>
      <c r="I58" s="3">
        <v>107</v>
      </c>
      <c r="J58" s="3" t="s">
        <v>46</v>
      </c>
      <c r="K58" s="3">
        <f t="shared" si="3"/>
        <v>53500</v>
      </c>
      <c r="L58" s="4"/>
      <c r="M58" s="4"/>
      <c r="N58" s="7">
        <f>H58</f>
        <v>500</v>
      </c>
      <c r="O58" s="3">
        <f>K58</f>
        <v>53500</v>
      </c>
      <c r="P58" s="19">
        <v>0</v>
      </c>
      <c r="Q58" s="3"/>
      <c r="R58" s="4"/>
      <c r="S58" s="4"/>
      <c r="T58" s="4"/>
    </row>
    <row r="59" spans="1:20" ht="20.100000000000001" customHeight="1" x14ac:dyDescent="0.3">
      <c r="A59" s="2"/>
      <c r="B59" s="3"/>
      <c r="C59" s="3"/>
      <c r="D59" s="3"/>
      <c r="E59" s="3"/>
      <c r="F59" s="3"/>
      <c r="G59" s="3" t="s">
        <v>143</v>
      </c>
      <c r="H59" s="7">
        <v>560.20000000000005</v>
      </c>
      <c r="I59" s="3">
        <v>86</v>
      </c>
      <c r="J59" s="3" t="s">
        <v>46</v>
      </c>
      <c r="K59" s="3">
        <f t="shared" ref="K59" si="4">ROUND(H59*I59,0)</f>
        <v>48177</v>
      </c>
      <c r="L59" s="4"/>
      <c r="M59" s="4"/>
      <c r="N59" s="7">
        <f>H59</f>
        <v>560.20000000000005</v>
      </c>
      <c r="O59" s="3">
        <f>K59</f>
        <v>48177</v>
      </c>
      <c r="P59" s="19">
        <v>0</v>
      </c>
      <c r="Q59" s="3"/>
      <c r="R59" s="4"/>
      <c r="S59" s="4"/>
      <c r="T59" s="4"/>
    </row>
    <row r="60" spans="1:20" ht="20.100000000000001" customHeight="1" x14ac:dyDescent="0.3">
      <c r="A60" s="2"/>
      <c r="B60" s="4"/>
      <c r="C60" s="4"/>
      <c r="D60" s="4"/>
      <c r="E60" s="4"/>
      <c r="F60" s="4"/>
      <c r="G60" s="4"/>
      <c r="H60" s="3"/>
      <c r="I60" s="3"/>
      <c r="J60" s="3"/>
      <c r="K60" s="3"/>
      <c r="L60" s="4"/>
      <c r="M60" s="4"/>
      <c r="N60" s="3"/>
      <c r="O60" s="3"/>
      <c r="P60" s="3"/>
      <c r="Q60" s="3"/>
      <c r="R60" s="4"/>
      <c r="S60" s="4"/>
      <c r="T60" s="4"/>
    </row>
    <row r="61" spans="1:20" ht="26.25" customHeight="1" x14ac:dyDescent="0.3">
      <c r="A61" s="2">
        <v>98</v>
      </c>
      <c r="B61" s="154" t="s">
        <v>49</v>
      </c>
      <c r="C61" s="155"/>
      <c r="D61" s="155"/>
      <c r="E61" s="155"/>
      <c r="F61" s="155"/>
      <c r="G61" s="156"/>
      <c r="H61" s="3"/>
      <c r="I61" s="3"/>
      <c r="J61" s="3"/>
      <c r="K61" s="3"/>
      <c r="L61" s="4"/>
      <c r="M61" s="4"/>
      <c r="N61" s="3"/>
      <c r="O61" s="3"/>
      <c r="P61" s="3"/>
      <c r="Q61" s="3"/>
      <c r="R61" s="4"/>
      <c r="S61" s="4"/>
      <c r="T61" s="4"/>
    </row>
    <row r="62" spans="1:20" ht="20.100000000000001" customHeight="1" x14ac:dyDescent="0.3">
      <c r="A62" s="2"/>
      <c r="B62" s="144" t="s">
        <v>149</v>
      </c>
      <c r="C62" s="144"/>
      <c r="D62" s="144"/>
      <c r="E62" s="144"/>
      <c r="F62" s="144"/>
      <c r="G62" s="144"/>
      <c r="H62" s="7">
        <v>110</v>
      </c>
      <c r="I62" s="3">
        <v>945</v>
      </c>
      <c r="J62" s="3" t="s">
        <v>12</v>
      </c>
      <c r="K62" s="3">
        <f t="shared" si="3"/>
        <v>103950</v>
      </c>
      <c r="L62" s="4"/>
      <c r="M62" s="4"/>
      <c r="N62" s="7">
        <f>H62</f>
        <v>110</v>
      </c>
      <c r="O62" s="3">
        <f>K62</f>
        <v>103950</v>
      </c>
      <c r="P62" s="19">
        <v>0</v>
      </c>
      <c r="Q62" s="3"/>
      <c r="R62" s="4"/>
      <c r="S62" s="4"/>
      <c r="T62" s="4"/>
    </row>
    <row r="63" spans="1:20" ht="20.100000000000001" customHeight="1" x14ac:dyDescent="0.3">
      <c r="A63" s="2"/>
      <c r="B63" s="3"/>
      <c r="C63" s="3"/>
      <c r="D63" s="3"/>
      <c r="E63" s="3"/>
      <c r="F63" s="3"/>
      <c r="G63" s="3" t="s">
        <v>143</v>
      </c>
      <c r="H63" s="7">
        <v>9</v>
      </c>
      <c r="I63" s="3">
        <v>756</v>
      </c>
      <c r="J63" s="3" t="s">
        <v>12</v>
      </c>
      <c r="K63" s="3">
        <f t="shared" ref="K63" si="5">ROUND(H63*I63,0)</f>
        <v>6804</v>
      </c>
      <c r="L63" s="4"/>
      <c r="M63" s="4"/>
      <c r="N63" s="7">
        <f>H63</f>
        <v>9</v>
      </c>
      <c r="O63" s="3">
        <f>K63</f>
        <v>6804</v>
      </c>
      <c r="P63" s="19">
        <v>0</v>
      </c>
      <c r="Q63" s="3"/>
      <c r="R63" s="4"/>
      <c r="S63" s="4"/>
      <c r="T63" s="4"/>
    </row>
    <row r="64" spans="1:20" ht="30" customHeight="1" x14ac:dyDescent="0.3">
      <c r="A64" s="2">
        <v>99</v>
      </c>
      <c r="B64" s="154" t="s">
        <v>50</v>
      </c>
      <c r="C64" s="155"/>
      <c r="D64" s="155"/>
      <c r="E64" s="155"/>
      <c r="F64" s="155"/>
      <c r="G64" s="156"/>
      <c r="H64" s="3"/>
      <c r="I64" s="3"/>
      <c r="J64" s="3"/>
      <c r="K64" s="3"/>
      <c r="L64" s="4"/>
      <c r="M64" s="4"/>
      <c r="N64" s="3"/>
      <c r="O64" s="3"/>
      <c r="P64" s="3"/>
      <c r="Q64" s="3"/>
      <c r="R64" s="4"/>
      <c r="S64" s="4"/>
      <c r="T64" s="4"/>
    </row>
    <row r="65" spans="1:20" ht="20.100000000000001" customHeight="1" x14ac:dyDescent="0.3">
      <c r="A65" s="2"/>
      <c r="B65" s="144" t="s">
        <v>150</v>
      </c>
      <c r="C65" s="144"/>
      <c r="D65" s="144"/>
      <c r="E65" s="144"/>
      <c r="F65" s="144"/>
      <c r="G65" s="144"/>
      <c r="H65" s="7">
        <v>12</v>
      </c>
      <c r="I65" s="3">
        <v>675</v>
      </c>
      <c r="J65" s="3" t="s">
        <v>12</v>
      </c>
      <c r="K65" s="3">
        <f t="shared" si="3"/>
        <v>8100</v>
      </c>
      <c r="L65" s="4"/>
      <c r="M65" s="4"/>
      <c r="N65" s="7">
        <f>H65</f>
        <v>12</v>
      </c>
      <c r="O65" s="3">
        <f>K65</f>
        <v>8100</v>
      </c>
      <c r="P65" s="19">
        <v>0</v>
      </c>
      <c r="Q65" s="3"/>
      <c r="R65" s="4"/>
      <c r="S65" s="4"/>
      <c r="T65" s="4"/>
    </row>
    <row r="66" spans="1:20" ht="20.100000000000001" customHeight="1" x14ac:dyDescent="0.3">
      <c r="A66" s="2"/>
      <c r="B66" s="3"/>
      <c r="C66" s="3"/>
      <c r="D66" s="3"/>
      <c r="E66" s="3"/>
      <c r="F66" s="3"/>
      <c r="G66" s="3" t="s">
        <v>143</v>
      </c>
      <c r="H66" s="7">
        <v>18</v>
      </c>
      <c r="I66" s="3">
        <v>540</v>
      </c>
      <c r="J66" s="3" t="s">
        <v>12</v>
      </c>
      <c r="K66" s="3">
        <f t="shared" ref="K66" si="6">ROUND(H66*I66,0)</f>
        <v>9720</v>
      </c>
      <c r="L66" s="4"/>
      <c r="M66" s="4"/>
      <c r="N66" s="7">
        <f>H66</f>
        <v>18</v>
      </c>
      <c r="O66" s="3">
        <f>K66</f>
        <v>9720</v>
      </c>
      <c r="P66" s="19">
        <v>0</v>
      </c>
      <c r="Q66" s="3"/>
      <c r="R66" s="4"/>
      <c r="S66" s="4"/>
      <c r="T66" s="4"/>
    </row>
    <row r="67" spans="1:20" ht="28.5" customHeight="1" x14ac:dyDescent="0.3">
      <c r="A67" s="2">
        <v>100</v>
      </c>
      <c r="B67" s="148" t="s">
        <v>51</v>
      </c>
      <c r="C67" s="149"/>
      <c r="D67" s="149"/>
      <c r="E67" s="149"/>
      <c r="F67" s="149"/>
      <c r="G67" s="150"/>
      <c r="H67" s="3"/>
      <c r="I67" s="3"/>
      <c r="J67" s="3"/>
      <c r="K67" s="3"/>
      <c r="L67" s="4"/>
      <c r="M67" s="4"/>
      <c r="N67" s="3"/>
      <c r="O67" s="3"/>
      <c r="P67" s="3"/>
      <c r="Q67" s="3"/>
      <c r="R67" s="4"/>
      <c r="S67" s="4"/>
      <c r="T67" s="4"/>
    </row>
    <row r="68" spans="1:20" ht="20.100000000000001" customHeight="1" x14ac:dyDescent="0.3">
      <c r="A68" s="2"/>
      <c r="B68" s="144" t="s">
        <v>150</v>
      </c>
      <c r="C68" s="144"/>
      <c r="D68" s="144"/>
      <c r="E68" s="144"/>
      <c r="F68" s="144"/>
      <c r="G68" s="144"/>
      <c r="H68" s="7">
        <f>'[352]ELE-1'!H199</f>
        <v>14</v>
      </c>
      <c r="I68" s="3">
        <v>1040</v>
      </c>
      <c r="J68" s="3" t="s">
        <v>12</v>
      </c>
      <c r="K68" s="3">
        <f t="shared" si="3"/>
        <v>14560</v>
      </c>
      <c r="L68" s="4"/>
      <c r="M68" s="4"/>
      <c r="N68" s="7">
        <f>H68</f>
        <v>14</v>
      </c>
      <c r="O68" s="3">
        <f>K68</f>
        <v>14560</v>
      </c>
      <c r="P68" s="19">
        <v>0</v>
      </c>
      <c r="Q68" s="3"/>
      <c r="R68" s="4"/>
      <c r="S68" s="4"/>
      <c r="T68" s="4"/>
    </row>
    <row r="69" spans="1:20" ht="20.100000000000001" customHeight="1" x14ac:dyDescent="0.3">
      <c r="A69" s="2"/>
      <c r="B69" s="4"/>
      <c r="C69" s="4"/>
      <c r="D69" s="4"/>
      <c r="E69" s="4"/>
      <c r="F69" s="4"/>
      <c r="G69" s="4"/>
      <c r="H69" s="3"/>
      <c r="I69" s="3"/>
      <c r="J69" s="3"/>
      <c r="K69" s="3"/>
      <c r="L69" s="4"/>
      <c r="M69" s="4"/>
      <c r="N69" s="3"/>
      <c r="O69" s="3"/>
      <c r="P69" s="3"/>
      <c r="Q69" s="3"/>
      <c r="R69" s="4"/>
      <c r="S69" s="4"/>
      <c r="T69" s="4"/>
    </row>
    <row r="70" spans="1:20" ht="27.75" customHeight="1" x14ac:dyDescent="0.3">
      <c r="A70" s="2">
        <v>101</v>
      </c>
      <c r="B70" s="148" t="s">
        <v>52</v>
      </c>
      <c r="C70" s="149"/>
      <c r="D70" s="149"/>
      <c r="E70" s="149"/>
      <c r="F70" s="149"/>
      <c r="G70" s="150"/>
      <c r="H70" s="3"/>
      <c r="I70" s="3"/>
      <c r="J70" s="3"/>
      <c r="K70" s="3"/>
      <c r="L70" s="4"/>
      <c r="M70" s="4"/>
      <c r="N70" s="3"/>
      <c r="O70" s="3"/>
      <c r="P70" s="3"/>
      <c r="Q70" s="3"/>
      <c r="R70" s="4"/>
      <c r="S70" s="4"/>
      <c r="T70" s="4"/>
    </row>
    <row r="71" spans="1:20" ht="20.100000000000001" customHeight="1" x14ac:dyDescent="0.3">
      <c r="A71" s="2"/>
      <c r="B71" s="144" t="s">
        <v>151</v>
      </c>
      <c r="C71" s="144"/>
      <c r="D71" s="144"/>
      <c r="E71" s="144"/>
      <c r="F71" s="144"/>
      <c r="G71" s="144"/>
      <c r="H71" s="7">
        <f>'[352]ELE-1'!H213</f>
        <v>34</v>
      </c>
      <c r="I71" s="3">
        <v>1755</v>
      </c>
      <c r="J71" s="3" t="s">
        <v>12</v>
      </c>
      <c r="K71" s="3">
        <f t="shared" si="3"/>
        <v>59670</v>
      </c>
      <c r="L71" s="4"/>
      <c r="M71" s="4"/>
      <c r="N71" s="7">
        <f>H71</f>
        <v>34</v>
      </c>
      <c r="O71" s="3">
        <f>K71</f>
        <v>59670</v>
      </c>
      <c r="P71" s="19">
        <v>0</v>
      </c>
      <c r="Q71" s="3"/>
      <c r="R71" s="4"/>
      <c r="S71" s="4"/>
      <c r="T71" s="4"/>
    </row>
    <row r="72" spans="1:20" ht="20.100000000000001" customHeight="1" x14ac:dyDescent="0.3">
      <c r="A72" s="2"/>
      <c r="B72" s="4"/>
      <c r="C72" s="4"/>
      <c r="D72" s="4"/>
      <c r="E72" s="4"/>
      <c r="F72" s="4"/>
      <c r="G72" s="4"/>
      <c r="H72" s="3"/>
      <c r="I72" s="3"/>
      <c r="J72" s="3"/>
      <c r="K72" s="3"/>
      <c r="L72" s="4"/>
      <c r="M72" s="4"/>
      <c r="N72" s="3"/>
      <c r="O72" s="3"/>
      <c r="P72" s="3"/>
      <c r="Q72" s="3"/>
      <c r="R72" s="4"/>
      <c r="S72" s="4"/>
      <c r="T72" s="4"/>
    </row>
    <row r="73" spans="1:20" ht="32.25" customHeight="1" x14ac:dyDescent="0.3">
      <c r="A73" s="2">
        <v>104</v>
      </c>
      <c r="B73" s="154" t="s">
        <v>53</v>
      </c>
      <c r="C73" s="155"/>
      <c r="D73" s="155"/>
      <c r="E73" s="155"/>
      <c r="F73" s="155"/>
      <c r="G73" s="156"/>
      <c r="H73" s="3"/>
      <c r="I73" s="3"/>
      <c r="J73" s="3"/>
      <c r="K73" s="3"/>
      <c r="L73" s="4"/>
      <c r="M73" s="4"/>
      <c r="N73" s="3"/>
      <c r="O73" s="3"/>
      <c r="P73" s="3"/>
      <c r="Q73" s="3"/>
      <c r="R73" s="4"/>
      <c r="S73" s="4"/>
      <c r="T73" s="4"/>
    </row>
    <row r="74" spans="1:20" ht="20.100000000000001" customHeight="1" x14ac:dyDescent="0.3">
      <c r="A74" s="2"/>
      <c r="B74" s="144" t="s">
        <v>152</v>
      </c>
      <c r="C74" s="144"/>
      <c r="D74" s="144"/>
      <c r="E74" s="144"/>
      <c r="F74" s="144"/>
      <c r="G74" s="144"/>
      <c r="H74" s="7">
        <f>'[352]ELE-1'!H247</f>
        <v>540.70000000000005</v>
      </c>
      <c r="I74" s="3">
        <v>177</v>
      </c>
      <c r="J74" s="3" t="s">
        <v>46</v>
      </c>
      <c r="K74" s="3">
        <f t="shared" si="3"/>
        <v>95704</v>
      </c>
      <c r="L74" s="4"/>
      <c r="M74" s="4"/>
      <c r="N74" s="7">
        <f>H74</f>
        <v>540.70000000000005</v>
      </c>
      <c r="O74" s="3">
        <f>K74</f>
        <v>95704</v>
      </c>
      <c r="P74" s="19">
        <v>0</v>
      </c>
      <c r="Q74" s="3"/>
      <c r="R74" s="4"/>
      <c r="S74" s="4"/>
      <c r="T74" s="4"/>
    </row>
    <row r="75" spans="1:20" ht="20.100000000000001" customHeight="1" x14ac:dyDescent="0.3">
      <c r="A75" s="2"/>
      <c r="B75" s="4"/>
      <c r="C75" s="4"/>
      <c r="D75" s="4"/>
      <c r="E75" s="4"/>
      <c r="F75" s="4"/>
      <c r="G75" s="4"/>
      <c r="H75" s="3"/>
      <c r="I75" s="3"/>
      <c r="J75" s="3"/>
      <c r="K75" s="3"/>
      <c r="L75" s="4"/>
      <c r="M75" s="4"/>
      <c r="N75" s="3"/>
      <c r="O75" s="3"/>
      <c r="P75" s="3"/>
      <c r="Q75" s="3"/>
      <c r="R75" s="4"/>
      <c r="S75" s="4"/>
      <c r="T75" s="4"/>
    </row>
    <row r="76" spans="1:20" ht="29.25" customHeight="1" x14ac:dyDescent="0.3">
      <c r="A76" s="2">
        <v>105</v>
      </c>
      <c r="B76" s="154" t="s">
        <v>54</v>
      </c>
      <c r="C76" s="155"/>
      <c r="D76" s="155"/>
      <c r="E76" s="155"/>
      <c r="F76" s="155"/>
      <c r="G76" s="156"/>
      <c r="H76" s="3"/>
      <c r="I76" s="3"/>
      <c r="J76" s="3"/>
      <c r="K76" s="3"/>
      <c r="L76" s="4"/>
      <c r="M76" s="4"/>
      <c r="N76" s="3"/>
      <c r="O76" s="3"/>
      <c r="P76" s="3"/>
      <c r="Q76" s="3"/>
      <c r="R76" s="4"/>
      <c r="S76" s="4"/>
      <c r="T76" s="4"/>
    </row>
    <row r="77" spans="1:20" ht="20.100000000000001" customHeight="1" x14ac:dyDescent="0.3">
      <c r="A77" s="2"/>
      <c r="B77" s="144" t="s">
        <v>153</v>
      </c>
      <c r="C77" s="144"/>
      <c r="D77" s="144"/>
      <c r="E77" s="144"/>
      <c r="F77" s="144"/>
      <c r="G77" s="144"/>
      <c r="H77" s="7">
        <f>'[352]ELE-1'!H310</f>
        <v>1170.8</v>
      </c>
      <c r="I77" s="3">
        <v>255</v>
      </c>
      <c r="J77" s="3" t="s">
        <v>46</v>
      </c>
      <c r="K77" s="3">
        <f t="shared" ref="K77:K92" si="7">ROUND(H77*I77,0)</f>
        <v>298554</v>
      </c>
      <c r="L77" s="4"/>
      <c r="M77" s="4"/>
      <c r="N77" s="7">
        <f>H77</f>
        <v>1170.8</v>
      </c>
      <c r="O77" s="3">
        <f>K77</f>
        <v>298554</v>
      </c>
      <c r="P77" s="19">
        <v>0</v>
      </c>
      <c r="Q77" s="3"/>
      <c r="R77" s="4"/>
      <c r="S77" s="4"/>
      <c r="T77" s="4"/>
    </row>
    <row r="78" spans="1:20" ht="20.100000000000001" customHeight="1" x14ac:dyDescent="0.3">
      <c r="A78" s="2"/>
      <c r="B78" s="4"/>
      <c r="C78" s="4"/>
      <c r="D78" s="4"/>
      <c r="E78" s="4"/>
      <c r="F78" s="4"/>
      <c r="G78" s="4"/>
      <c r="H78" s="3"/>
      <c r="I78" s="3"/>
      <c r="J78" s="3"/>
      <c r="K78" s="3"/>
      <c r="L78" s="4"/>
      <c r="M78" s="4"/>
      <c r="N78" s="3"/>
      <c r="O78" s="3"/>
      <c r="P78" s="3"/>
      <c r="Q78" s="3"/>
      <c r="R78" s="4"/>
      <c r="S78" s="4"/>
      <c r="T78" s="4"/>
    </row>
    <row r="79" spans="1:20" ht="29.25" customHeight="1" x14ac:dyDescent="0.3">
      <c r="A79" s="9">
        <v>106</v>
      </c>
      <c r="B79" s="154" t="s">
        <v>55</v>
      </c>
      <c r="C79" s="155"/>
      <c r="D79" s="155"/>
      <c r="E79" s="155"/>
      <c r="F79" s="155"/>
      <c r="G79" s="156"/>
      <c r="H79" s="3"/>
      <c r="I79" s="3"/>
      <c r="J79" s="3"/>
      <c r="K79" s="3"/>
      <c r="L79" s="4"/>
      <c r="M79" s="4"/>
      <c r="N79" s="3"/>
      <c r="O79" s="3"/>
      <c r="P79" s="3"/>
      <c r="Q79" s="3"/>
      <c r="R79" s="4"/>
      <c r="S79" s="4"/>
      <c r="T79" s="4"/>
    </row>
    <row r="80" spans="1:20" ht="20.100000000000001" customHeight="1" x14ac:dyDescent="0.3">
      <c r="A80" s="2"/>
      <c r="B80" s="151" t="s">
        <v>153</v>
      </c>
      <c r="C80" s="152"/>
      <c r="D80" s="152"/>
      <c r="E80" s="152"/>
      <c r="F80" s="152"/>
      <c r="G80" s="153"/>
      <c r="H80" s="7">
        <v>60</v>
      </c>
      <c r="I80" s="3">
        <v>606</v>
      </c>
      <c r="J80" s="3" t="s">
        <v>46</v>
      </c>
      <c r="K80" s="3">
        <f t="shared" si="7"/>
        <v>36360</v>
      </c>
      <c r="L80" s="4"/>
      <c r="M80" s="4"/>
      <c r="N80" s="7">
        <f>H80</f>
        <v>60</v>
      </c>
      <c r="O80" s="3">
        <f>K80</f>
        <v>36360</v>
      </c>
      <c r="P80" s="19">
        <v>0</v>
      </c>
      <c r="Q80" s="3"/>
      <c r="R80" s="4"/>
      <c r="S80" s="4"/>
      <c r="T80" s="4"/>
    </row>
    <row r="81" spans="1:20" ht="20.100000000000001" customHeight="1" x14ac:dyDescent="0.3">
      <c r="A81" s="2"/>
      <c r="B81" s="3"/>
      <c r="C81" s="3"/>
      <c r="D81" s="3"/>
      <c r="E81" s="3"/>
      <c r="F81" s="3"/>
      <c r="G81" s="3" t="s">
        <v>143</v>
      </c>
      <c r="H81" s="7">
        <v>183.3</v>
      </c>
      <c r="I81" s="3">
        <v>485</v>
      </c>
      <c r="J81" s="3" t="s">
        <v>46</v>
      </c>
      <c r="K81" s="3">
        <f t="shared" ref="K81" si="8">ROUND(H81*I81,0)</f>
        <v>88901</v>
      </c>
      <c r="L81" s="4"/>
      <c r="M81" s="4"/>
      <c r="N81" s="7">
        <f>H81</f>
        <v>183.3</v>
      </c>
      <c r="O81" s="3">
        <f>K81</f>
        <v>88901</v>
      </c>
      <c r="P81" s="19">
        <v>0</v>
      </c>
      <c r="Q81" s="3"/>
      <c r="R81" s="4"/>
      <c r="S81" s="4"/>
      <c r="T81" s="4"/>
    </row>
    <row r="82" spans="1:20" ht="27" customHeight="1" x14ac:dyDescent="0.3">
      <c r="A82" s="2">
        <v>107</v>
      </c>
      <c r="B82" s="148" t="s">
        <v>56</v>
      </c>
      <c r="C82" s="149"/>
      <c r="D82" s="149"/>
      <c r="E82" s="149"/>
      <c r="F82" s="149"/>
      <c r="G82" s="150"/>
      <c r="H82" s="3"/>
      <c r="I82" s="3"/>
      <c r="J82" s="3"/>
      <c r="K82" s="3"/>
      <c r="L82" s="4"/>
      <c r="M82" s="4"/>
      <c r="N82" s="3"/>
      <c r="O82" s="3"/>
      <c r="P82" s="3"/>
      <c r="Q82" s="3"/>
      <c r="R82" s="4"/>
      <c r="S82" s="4"/>
      <c r="T82" s="4"/>
    </row>
    <row r="83" spans="1:20" ht="20.100000000000001" customHeight="1" x14ac:dyDescent="0.3">
      <c r="A83" s="2"/>
      <c r="B83" s="151" t="s">
        <v>153</v>
      </c>
      <c r="C83" s="152"/>
      <c r="D83" s="152"/>
      <c r="E83" s="152"/>
      <c r="F83" s="152"/>
      <c r="G83" s="153"/>
      <c r="H83" s="7">
        <v>40</v>
      </c>
      <c r="I83" s="3">
        <v>967</v>
      </c>
      <c r="J83" s="3" t="s">
        <v>46</v>
      </c>
      <c r="K83" s="3">
        <f t="shared" si="7"/>
        <v>38680</v>
      </c>
      <c r="L83" s="4"/>
      <c r="M83" s="4"/>
      <c r="N83" s="7">
        <f>H83</f>
        <v>40</v>
      </c>
      <c r="O83" s="3">
        <f>K83</f>
        <v>38680</v>
      </c>
      <c r="P83" s="19">
        <v>0</v>
      </c>
      <c r="Q83" s="3"/>
      <c r="R83" s="4"/>
      <c r="S83" s="4"/>
      <c r="T83" s="4"/>
    </row>
    <row r="84" spans="1:20" ht="20.100000000000001" customHeight="1" x14ac:dyDescent="0.3">
      <c r="A84" s="2"/>
      <c r="B84" s="3"/>
      <c r="C84" s="3"/>
      <c r="D84" s="3"/>
      <c r="E84" s="3"/>
      <c r="F84" s="3"/>
      <c r="G84" s="3"/>
      <c r="H84" s="7">
        <v>105.1</v>
      </c>
      <c r="I84" s="3">
        <v>774</v>
      </c>
      <c r="J84" s="3" t="s">
        <v>46</v>
      </c>
      <c r="K84" s="3">
        <f t="shared" ref="K84" si="9">ROUND(H84*I84,0)</f>
        <v>81347</v>
      </c>
      <c r="L84" s="4"/>
      <c r="M84" s="4"/>
      <c r="N84" s="7">
        <f>H84</f>
        <v>105.1</v>
      </c>
      <c r="O84" s="3">
        <f>K84</f>
        <v>81347</v>
      </c>
      <c r="P84" s="19">
        <v>0</v>
      </c>
      <c r="Q84" s="3"/>
      <c r="R84" s="4"/>
      <c r="S84" s="4"/>
      <c r="T84" s="4"/>
    </row>
    <row r="85" spans="1:20" ht="27" customHeight="1" x14ac:dyDescent="0.3">
      <c r="A85" s="2">
        <v>109</v>
      </c>
      <c r="B85" s="148" t="s">
        <v>57</v>
      </c>
      <c r="C85" s="149"/>
      <c r="D85" s="149"/>
      <c r="E85" s="149"/>
      <c r="F85" s="149"/>
      <c r="G85" s="150"/>
      <c r="H85" s="3"/>
      <c r="I85" s="3"/>
      <c r="J85" s="3"/>
      <c r="K85" s="3"/>
      <c r="L85" s="4"/>
      <c r="M85" s="4"/>
      <c r="N85" s="3"/>
      <c r="O85" s="3"/>
      <c r="P85" s="3"/>
      <c r="Q85" s="3"/>
      <c r="R85" s="4"/>
      <c r="S85" s="4"/>
      <c r="T85" s="4"/>
    </row>
    <row r="86" spans="1:20" ht="20.100000000000001" customHeight="1" x14ac:dyDescent="0.3">
      <c r="A86" s="2"/>
      <c r="B86" s="151" t="s">
        <v>154</v>
      </c>
      <c r="C86" s="152"/>
      <c r="D86" s="152"/>
      <c r="E86" s="152"/>
      <c r="F86" s="152"/>
      <c r="G86" s="153"/>
      <c r="H86" s="7">
        <v>3</v>
      </c>
      <c r="I86" s="3">
        <v>18325</v>
      </c>
      <c r="J86" s="3" t="s">
        <v>12</v>
      </c>
      <c r="K86" s="3">
        <f t="shared" si="7"/>
        <v>54975</v>
      </c>
      <c r="L86" s="4"/>
      <c r="M86" s="4"/>
      <c r="N86" s="7">
        <f>H86</f>
        <v>3</v>
      </c>
      <c r="O86" s="3">
        <f>K86</f>
        <v>54975</v>
      </c>
      <c r="P86" s="19">
        <v>0</v>
      </c>
      <c r="Q86" s="3"/>
      <c r="R86" s="4"/>
      <c r="S86" s="4"/>
      <c r="T86" s="4"/>
    </row>
    <row r="87" spans="1:20" ht="20.100000000000001" customHeight="1" x14ac:dyDescent="0.3">
      <c r="A87" s="2"/>
      <c r="B87" s="3"/>
      <c r="C87" s="3"/>
      <c r="D87" s="3"/>
      <c r="E87" s="3"/>
      <c r="F87" s="3"/>
      <c r="G87" s="3"/>
      <c r="H87" s="7">
        <v>5</v>
      </c>
      <c r="I87" s="3">
        <v>14660</v>
      </c>
      <c r="J87" s="3" t="s">
        <v>12</v>
      </c>
      <c r="K87" s="3">
        <f t="shared" ref="K87" si="10">ROUND(H87*I87,0)</f>
        <v>73300</v>
      </c>
      <c r="L87" s="4"/>
      <c r="M87" s="4"/>
      <c r="N87" s="7">
        <f>H87</f>
        <v>5</v>
      </c>
      <c r="O87" s="3">
        <f>K87</f>
        <v>73300</v>
      </c>
      <c r="P87" s="19">
        <v>0</v>
      </c>
      <c r="Q87" s="3"/>
      <c r="R87" s="4"/>
      <c r="S87" s="4"/>
      <c r="T87" s="4"/>
    </row>
    <row r="88" spans="1:20" ht="30" customHeight="1" x14ac:dyDescent="0.3">
      <c r="A88" s="2">
        <v>110</v>
      </c>
      <c r="B88" s="154" t="s">
        <v>58</v>
      </c>
      <c r="C88" s="155"/>
      <c r="D88" s="155"/>
      <c r="E88" s="155"/>
      <c r="F88" s="155"/>
      <c r="G88" s="156"/>
      <c r="H88" s="3"/>
      <c r="I88" s="3"/>
      <c r="J88" s="3"/>
      <c r="K88" s="3"/>
      <c r="L88" s="4"/>
      <c r="M88" s="4"/>
      <c r="N88" s="3"/>
      <c r="O88" s="3"/>
      <c r="P88" s="3"/>
      <c r="Q88" s="3"/>
      <c r="R88" s="4"/>
      <c r="S88" s="4"/>
      <c r="T88" s="4"/>
    </row>
    <row r="89" spans="1:20" ht="20.100000000000001" customHeight="1" x14ac:dyDescent="0.3">
      <c r="A89" s="2"/>
      <c r="B89" s="151" t="s">
        <v>154</v>
      </c>
      <c r="C89" s="152"/>
      <c r="D89" s="152"/>
      <c r="E89" s="152"/>
      <c r="F89" s="152"/>
      <c r="G89" s="153"/>
      <c r="H89" s="7">
        <f>'[352]ELE-1'!H332</f>
        <v>1</v>
      </c>
      <c r="I89" s="3">
        <v>28460</v>
      </c>
      <c r="J89" s="3" t="s">
        <v>12</v>
      </c>
      <c r="K89" s="3">
        <f t="shared" si="7"/>
        <v>28460</v>
      </c>
      <c r="L89" s="4"/>
      <c r="M89" s="4"/>
      <c r="N89" s="7">
        <f>H89</f>
        <v>1</v>
      </c>
      <c r="O89" s="3">
        <f>K89</f>
        <v>28460</v>
      </c>
      <c r="P89" s="19">
        <v>0</v>
      </c>
      <c r="Q89" s="3"/>
      <c r="R89" s="4"/>
      <c r="S89" s="4"/>
      <c r="T89" s="4"/>
    </row>
    <row r="90" spans="1:20" ht="20.100000000000001" customHeight="1" x14ac:dyDescent="0.3">
      <c r="A90" s="2"/>
      <c r="B90" s="4"/>
      <c r="C90" s="4"/>
      <c r="D90" s="4"/>
      <c r="E90" s="4"/>
      <c r="F90" s="4"/>
      <c r="G90" s="4"/>
      <c r="H90" s="3"/>
      <c r="I90" s="3"/>
      <c r="J90" s="3"/>
      <c r="K90" s="3"/>
      <c r="L90" s="4"/>
      <c r="M90" s="4"/>
      <c r="N90" s="3"/>
      <c r="O90" s="3"/>
      <c r="P90" s="3"/>
      <c r="Q90" s="3"/>
      <c r="R90" s="4"/>
      <c r="S90" s="4"/>
      <c r="T90" s="4"/>
    </row>
    <row r="91" spans="1:20" ht="28.5" customHeight="1" x14ac:dyDescent="0.3">
      <c r="A91" s="2">
        <v>114</v>
      </c>
      <c r="B91" s="148" t="s">
        <v>59</v>
      </c>
      <c r="C91" s="149"/>
      <c r="D91" s="149"/>
      <c r="E91" s="149"/>
      <c r="F91" s="149"/>
      <c r="G91" s="150"/>
      <c r="H91" s="3"/>
      <c r="I91" s="3"/>
      <c r="J91" s="3"/>
      <c r="K91" s="3"/>
      <c r="L91" s="4"/>
      <c r="M91" s="4"/>
      <c r="N91" s="3"/>
      <c r="O91" s="3"/>
      <c r="P91" s="3"/>
      <c r="Q91" s="3"/>
      <c r="R91" s="4"/>
      <c r="S91" s="4"/>
      <c r="T91" s="4"/>
    </row>
    <row r="92" spans="1:20" ht="20.100000000000001" customHeight="1" x14ac:dyDescent="0.3">
      <c r="A92" s="2"/>
      <c r="B92" s="151" t="s">
        <v>155</v>
      </c>
      <c r="C92" s="152"/>
      <c r="D92" s="152"/>
      <c r="E92" s="152"/>
      <c r="F92" s="152"/>
      <c r="G92" s="153"/>
      <c r="H92" s="7">
        <f>'[352]ELE-1'!H352</f>
        <v>44</v>
      </c>
      <c r="I92" s="3">
        <v>2652</v>
      </c>
      <c r="J92" s="3" t="s">
        <v>12</v>
      </c>
      <c r="K92" s="3">
        <f t="shared" si="7"/>
        <v>116688</v>
      </c>
      <c r="L92" s="4"/>
      <c r="M92" s="4"/>
      <c r="N92" s="7">
        <f>H92</f>
        <v>44</v>
      </c>
      <c r="O92" s="3">
        <f>K92</f>
        <v>116688</v>
      </c>
      <c r="P92" s="19">
        <v>0</v>
      </c>
      <c r="Q92" s="3"/>
      <c r="R92" s="4"/>
      <c r="S92" s="4"/>
      <c r="T92" s="4"/>
    </row>
    <row r="93" spans="1:20" ht="20.100000000000001" customHeight="1" x14ac:dyDescent="0.3">
      <c r="A93" s="2"/>
      <c r="B93" s="4"/>
      <c r="C93" s="4"/>
      <c r="D93" s="4"/>
      <c r="E93" s="4"/>
      <c r="F93" s="4"/>
      <c r="G93" s="4"/>
      <c r="H93" s="3"/>
      <c r="I93" s="3"/>
      <c r="J93" s="3"/>
      <c r="K93" s="3"/>
      <c r="L93" s="4"/>
      <c r="M93" s="4"/>
      <c r="N93" s="3"/>
      <c r="O93" s="3"/>
      <c r="P93" s="3"/>
      <c r="Q93" s="3"/>
      <c r="R93" s="4"/>
      <c r="S93" s="4"/>
      <c r="T93" s="4"/>
    </row>
    <row r="94" spans="1:20" ht="27.75" customHeight="1" x14ac:dyDescent="0.3">
      <c r="A94" s="2">
        <v>115</v>
      </c>
      <c r="B94" s="148" t="s">
        <v>60</v>
      </c>
      <c r="C94" s="149"/>
      <c r="D94" s="149"/>
      <c r="E94" s="149"/>
      <c r="F94" s="149"/>
      <c r="G94" s="150"/>
      <c r="H94" s="3"/>
      <c r="I94" s="3"/>
      <c r="J94" s="3"/>
      <c r="K94" s="3"/>
      <c r="L94" s="4"/>
      <c r="M94" s="4"/>
      <c r="N94" s="3"/>
      <c r="O94" s="3"/>
      <c r="P94" s="3"/>
      <c r="Q94" s="3"/>
      <c r="R94" s="4"/>
      <c r="S94" s="4"/>
      <c r="T94" s="4"/>
    </row>
    <row r="95" spans="1:20" ht="20.100000000000001" customHeight="1" x14ac:dyDescent="0.3">
      <c r="A95" s="2"/>
      <c r="B95" s="151" t="s">
        <v>156</v>
      </c>
      <c r="C95" s="152"/>
      <c r="D95" s="152"/>
      <c r="E95" s="152"/>
      <c r="F95" s="152"/>
      <c r="G95" s="153"/>
      <c r="H95" s="7">
        <v>30</v>
      </c>
      <c r="I95" s="3">
        <v>4350</v>
      </c>
      <c r="J95" s="3" t="s">
        <v>12</v>
      </c>
      <c r="K95" s="3">
        <f t="shared" ref="K95" si="11">ROUND(H95*I95,0)</f>
        <v>130500</v>
      </c>
      <c r="L95" s="4"/>
      <c r="M95" s="4"/>
      <c r="N95" s="7">
        <f>H95</f>
        <v>30</v>
      </c>
      <c r="O95" s="3">
        <f>K95</f>
        <v>130500</v>
      </c>
      <c r="P95" s="19">
        <v>0</v>
      </c>
      <c r="Q95" s="3"/>
      <c r="R95" s="4"/>
      <c r="S95" s="4"/>
      <c r="T95" s="4"/>
    </row>
    <row r="96" spans="1:20" ht="20.100000000000001" customHeight="1" x14ac:dyDescent="0.3">
      <c r="A96" s="2"/>
      <c r="B96" s="3"/>
      <c r="C96" s="3"/>
      <c r="D96" s="3"/>
      <c r="E96" s="3"/>
      <c r="F96" s="3"/>
      <c r="G96" s="3" t="s">
        <v>143</v>
      </c>
      <c r="H96" s="7">
        <v>10</v>
      </c>
      <c r="I96" s="3">
        <v>3480</v>
      </c>
      <c r="J96" s="3" t="s">
        <v>12</v>
      </c>
      <c r="K96" s="3">
        <f t="shared" ref="K96" si="12">ROUND(H96*I96,0)</f>
        <v>34800</v>
      </c>
      <c r="L96" s="4"/>
      <c r="M96" s="4"/>
      <c r="N96" s="7">
        <f>H96</f>
        <v>10</v>
      </c>
      <c r="O96" s="3">
        <f>K96</f>
        <v>34800</v>
      </c>
      <c r="P96" s="19">
        <v>0</v>
      </c>
      <c r="Q96" s="3"/>
      <c r="R96" s="4"/>
      <c r="S96" s="4"/>
      <c r="T96" s="4"/>
    </row>
    <row r="97" spans="1:20" ht="20.100000000000001" customHeight="1" x14ac:dyDescent="0.3">
      <c r="A97" s="2"/>
      <c r="B97" s="4"/>
      <c r="C97" s="4"/>
      <c r="D97" s="4"/>
      <c r="E97" s="4"/>
      <c r="F97" s="4"/>
      <c r="G97" s="4"/>
      <c r="H97" s="3"/>
      <c r="I97" s="3"/>
      <c r="J97" s="3"/>
      <c r="K97" s="3"/>
      <c r="L97" s="4"/>
      <c r="M97" s="4"/>
      <c r="N97" s="3"/>
      <c r="O97" s="3"/>
      <c r="P97" s="3"/>
      <c r="Q97" s="3"/>
      <c r="R97" s="4"/>
      <c r="S97" s="4"/>
      <c r="T97" s="4"/>
    </row>
    <row r="98" spans="1:20" ht="30" customHeight="1" x14ac:dyDescent="0.3">
      <c r="A98" s="2">
        <v>119</v>
      </c>
      <c r="B98" s="148" t="s">
        <v>61</v>
      </c>
      <c r="C98" s="149"/>
      <c r="D98" s="149"/>
      <c r="E98" s="149"/>
      <c r="F98" s="149"/>
      <c r="G98" s="150"/>
      <c r="H98" s="3"/>
      <c r="I98" s="3"/>
      <c r="J98" s="3"/>
      <c r="K98" s="3"/>
      <c r="L98" s="4"/>
      <c r="M98" s="4"/>
      <c r="N98" s="3"/>
      <c r="O98" s="3"/>
      <c r="P98" s="3"/>
      <c r="Q98" s="3"/>
      <c r="R98" s="4"/>
      <c r="S98" s="4"/>
      <c r="T98" s="4"/>
    </row>
    <row r="99" spans="1:20" ht="20.100000000000001" customHeight="1" x14ac:dyDescent="0.3">
      <c r="A99" s="2"/>
      <c r="B99" s="144" t="s">
        <v>157</v>
      </c>
      <c r="C99" s="144"/>
      <c r="D99" s="144"/>
      <c r="E99" s="144"/>
      <c r="F99" s="144"/>
      <c r="G99" s="144"/>
      <c r="H99" s="7">
        <v>12</v>
      </c>
      <c r="I99" s="3">
        <v>827</v>
      </c>
      <c r="J99" s="3" t="s">
        <v>12</v>
      </c>
      <c r="K99" s="3">
        <f t="shared" ref="K99:K103" si="13">ROUND(H99*I99,0)</f>
        <v>9924</v>
      </c>
      <c r="L99" s="4"/>
      <c r="M99" s="4"/>
      <c r="N99" s="7">
        <f>H99</f>
        <v>12</v>
      </c>
      <c r="O99" s="3">
        <f>K99</f>
        <v>9924</v>
      </c>
      <c r="P99" s="19">
        <v>0</v>
      </c>
      <c r="Q99" s="3"/>
      <c r="R99" s="4"/>
      <c r="S99" s="4"/>
      <c r="T99" s="4"/>
    </row>
    <row r="100" spans="1:20" ht="20.100000000000001" customHeight="1" x14ac:dyDescent="0.3">
      <c r="A100" s="2"/>
      <c r="B100" s="3"/>
      <c r="C100" s="3"/>
      <c r="D100" s="3"/>
      <c r="E100" s="3"/>
      <c r="F100" s="3"/>
      <c r="G100" s="3" t="s">
        <v>143</v>
      </c>
      <c r="H100" s="7">
        <v>2</v>
      </c>
      <c r="I100" s="3">
        <v>662</v>
      </c>
      <c r="J100" s="3" t="s">
        <v>12</v>
      </c>
      <c r="K100" s="3">
        <f t="shared" ref="K100" si="14">ROUND(H100*I100,0)</f>
        <v>1324</v>
      </c>
      <c r="L100" s="4"/>
      <c r="M100" s="4"/>
      <c r="N100" s="7">
        <f>H100</f>
        <v>2</v>
      </c>
      <c r="O100" s="3">
        <f>K100</f>
        <v>1324</v>
      </c>
      <c r="P100" s="19">
        <v>0</v>
      </c>
      <c r="Q100" s="3"/>
      <c r="R100" s="4"/>
      <c r="S100" s="4"/>
      <c r="T100" s="4"/>
    </row>
    <row r="101" spans="1:20" ht="20.100000000000001" customHeight="1" x14ac:dyDescent="0.3">
      <c r="A101" s="2"/>
      <c r="B101" s="4"/>
      <c r="C101" s="4"/>
      <c r="D101" s="4"/>
      <c r="E101" s="4"/>
      <c r="F101" s="4"/>
      <c r="G101" s="4"/>
      <c r="H101" s="3"/>
      <c r="I101" s="3"/>
      <c r="J101" s="3"/>
      <c r="K101" s="3"/>
      <c r="L101" s="4"/>
      <c r="M101" s="4"/>
      <c r="N101" s="3"/>
      <c r="O101" s="3"/>
      <c r="P101" s="3"/>
      <c r="Q101" s="3"/>
      <c r="R101" s="4"/>
      <c r="S101" s="4"/>
      <c r="T101" s="4"/>
    </row>
    <row r="102" spans="1:20" ht="30" customHeight="1" x14ac:dyDescent="0.3">
      <c r="A102" s="2">
        <v>122</v>
      </c>
      <c r="B102" s="148" t="s">
        <v>62</v>
      </c>
      <c r="C102" s="149"/>
      <c r="D102" s="149"/>
      <c r="E102" s="149"/>
      <c r="F102" s="149"/>
      <c r="G102" s="150"/>
      <c r="H102" s="3"/>
      <c r="I102" s="3"/>
      <c r="J102" s="3"/>
      <c r="K102" s="3"/>
      <c r="L102" s="4"/>
      <c r="M102" s="4"/>
      <c r="N102" s="3"/>
      <c r="O102" s="3"/>
      <c r="P102" s="3"/>
      <c r="Q102" s="3"/>
      <c r="R102" s="4"/>
      <c r="S102" s="4"/>
      <c r="T102" s="4"/>
    </row>
    <row r="103" spans="1:20" ht="20.100000000000001" customHeight="1" x14ac:dyDescent="0.3">
      <c r="A103" s="2"/>
      <c r="B103" s="151" t="s">
        <v>158</v>
      </c>
      <c r="C103" s="152"/>
      <c r="D103" s="152"/>
      <c r="E103" s="152"/>
      <c r="F103" s="152"/>
      <c r="G103" s="153"/>
      <c r="H103" s="7">
        <v>80</v>
      </c>
      <c r="I103" s="3">
        <v>1310</v>
      </c>
      <c r="J103" s="3" t="s">
        <v>46</v>
      </c>
      <c r="K103" s="3">
        <f t="shared" si="13"/>
        <v>104800</v>
      </c>
      <c r="L103" s="4"/>
      <c r="M103" s="4"/>
      <c r="N103" s="7">
        <f>H103</f>
        <v>80</v>
      </c>
      <c r="O103" s="3">
        <f>K103</f>
        <v>104800</v>
      </c>
      <c r="P103" s="19">
        <v>0</v>
      </c>
      <c r="Q103" s="3"/>
      <c r="R103" s="4"/>
      <c r="S103" s="4"/>
      <c r="T103" s="4"/>
    </row>
    <row r="104" spans="1:20" ht="20.100000000000001" customHeight="1" x14ac:dyDescent="0.3">
      <c r="A104" s="2"/>
      <c r="B104" s="3"/>
      <c r="C104" s="3"/>
      <c r="D104" s="3"/>
      <c r="E104" s="3"/>
      <c r="F104" s="3"/>
      <c r="G104" s="3" t="s">
        <v>143</v>
      </c>
      <c r="H104" s="7">
        <v>5.4</v>
      </c>
      <c r="I104" s="3">
        <v>1048</v>
      </c>
      <c r="J104" s="3" t="s">
        <v>46</v>
      </c>
      <c r="K104" s="3">
        <f t="shared" ref="K104" si="15">ROUND(H104*I104,0)</f>
        <v>5659</v>
      </c>
      <c r="L104" s="4"/>
      <c r="M104" s="4"/>
      <c r="N104" s="7">
        <f>H104</f>
        <v>5.4</v>
      </c>
      <c r="O104" s="3">
        <f>K104</f>
        <v>5659</v>
      </c>
      <c r="P104" s="19">
        <v>0</v>
      </c>
      <c r="Q104" s="3"/>
      <c r="R104" s="4"/>
      <c r="S104" s="4"/>
      <c r="T104" s="4"/>
    </row>
    <row r="105" spans="1:20" ht="20.100000000000001" customHeight="1" x14ac:dyDescent="0.3">
      <c r="A105" s="2"/>
      <c r="B105" s="4"/>
      <c r="C105" s="4"/>
      <c r="D105" s="4"/>
      <c r="E105" s="4"/>
      <c r="F105" s="4"/>
      <c r="G105" s="4"/>
      <c r="H105" s="3"/>
      <c r="I105" s="3"/>
      <c r="J105" s="3"/>
      <c r="K105" s="3"/>
      <c r="L105" s="4"/>
      <c r="M105" s="4"/>
      <c r="N105" s="3"/>
      <c r="O105" s="3"/>
      <c r="P105" s="3"/>
      <c r="Q105" s="3"/>
      <c r="R105" s="4"/>
      <c r="S105" s="4"/>
      <c r="T105" s="4"/>
    </row>
    <row r="106" spans="1:20" ht="30" customHeight="1" x14ac:dyDescent="0.3">
      <c r="A106" s="2">
        <v>128</v>
      </c>
      <c r="B106" s="148" t="s">
        <v>63</v>
      </c>
      <c r="C106" s="149"/>
      <c r="D106" s="149"/>
      <c r="E106" s="149"/>
      <c r="F106" s="149"/>
      <c r="G106" s="150"/>
      <c r="H106" s="3"/>
      <c r="I106" s="3"/>
      <c r="J106" s="3"/>
      <c r="K106" s="3"/>
      <c r="L106" s="4"/>
      <c r="M106" s="4"/>
      <c r="N106" s="3"/>
      <c r="O106" s="3"/>
      <c r="P106" s="3"/>
      <c r="Q106" s="3"/>
      <c r="R106" s="4"/>
      <c r="S106" s="4"/>
      <c r="T106" s="4"/>
    </row>
    <row r="107" spans="1:20" ht="20.100000000000001" customHeight="1" x14ac:dyDescent="0.3">
      <c r="A107" s="2"/>
      <c r="B107" s="144" t="s">
        <v>159</v>
      </c>
      <c r="C107" s="144"/>
      <c r="D107" s="144"/>
      <c r="E107" s="144"/>
      <c r="F107" s="144"/>
      <c r="G107" s="144"/>
      <c r="H107" s="7">
        <f>'[352]ELE-1'!H393</f>
        <v>184.9</v>
      </c>
      <c r="I107" s="3">
        <v>329</v>
      </c>
      <c r="J107" s="3" t="s">
        <v>46</v>
      </c>
      <c r="K107" s="3">
        <f t="shared" ref="K107" si="16">ROUND(H107*I107,0)</f>
        <v>60832</v>
      </c>
      <c r="L107" s="4"/>
      <c r="M107" s="4"/>
      <c r="N107" s="7">
        <f>H107</f>
        <v>184.9</v>
      </c>
      <c r="O107" s="3">
        <f>K107</f>
        <v>60832</v>
      </c>
      <c r="P107" s="19">
        <v>0</v>
      </c>
      <c r="Q107" s="3"/>
      <c r="R107" s="4"/>
      <c r="S107" s="4"/>
      <c r="T107" s="4"/>
    </row>
    <row r="108" spans="1:20" ht="20.100000000000001" customHeight="1" x14ac:dyDescent="0.3">
      <c r="A108" s="2"/>
      <c r="B108" s="4"/>
      <c r="C108" s="4"/>
      <c r="D108" s="4"/>
      <c r="E108" s="4"/>
      <c r="F108" s="4"/>
      <c r="G108" s="4"/>
      <c r="H108" s="3"/>
      <c r="I108" s="3"/>
      <c r="J108" s="3"/>
      <c r="K108" s="3"/>
      <c r="L108" s="4"/>
      <c r="M108" s="4"/>
      <c r="N108" s="3"/>
      <c r="O108" s="3"/>
      <c r="P108" s="3"/>
      <c r="Q108" s="3"/>
      <c r="R108" s="4"/>
      <c r="S108" s="4"/>
      <c r="T108" s="4"/>
    </row>
    <row r="109" spans="1:20" ht="27" customHeight="1" x14ac:dyDescent="0.3">
      <c r="A109" s="9">
        <v>129</v>
      </c>
      <c r="B109" s="148" t="s">
        <v>64</v>
      </c>
      <c r="C109" s="149"/>
      <c r="D109" s="149"/>
      <c r="E109" s="149"/>
      <c r="F109" s="149"/>
      <c r="G109" s="150"/>
      <c r="H109" s="3"/>
      <c r="I109" s="3"/>
      <c r="J109" s="3"/>
      <c r="K109" s="3"/>
      <c r="L109" s="4"/>
      <c r="M109" s="4"/>
      <c r="N109" s="3"/>
      <c r="O109" s="3"/>
      <c r="P109" s="3"/>
      <c r="Q109" s="3"/>
      <c r="R109" s="4"/>
      <c r="S109" s="4"/>
      <c r="T109" s="4"/>
    </row>
    <row r="110" spans="1:20" ht="20.100000000000001" customHeight="1" x14ac:dyDescent="0.3">
      <c r="A110" s="2"/>
      <c r="B110" s="144" t="s">
        <v>160</v>
      </c>
      <c r="C110" s="144"/>
      <c r="D110" s="144"/>
      <c r="E110" s="144"/>
      <c r="F110" s="144"/>
      <c r="G110" s="144"/>
      <c r="H110" s="7">
        <v>100</v>
      </c>
      <c r="I110" s="3">
        <v>163</v>
      </c>
      <c r="J110" s="3" t="s">
        <v>46</v>
      </c>
      <c r="K110" s="3">
        <f t="shared" ref="K110" si="17">ROUND(H110*I110,0)</f>
        <v>16300</v>
      </c>
      <c r="L110" s="4"/>
      <c r="M110" s="4"/>
      <c r="N110" s="7">
        <f>H110</f>
        <v>100</v>
      </c>
      <c r="O110" s="3">
        <f>K110</f>
        <v>16300</v>
      </c>
      <c r="P110" s="19">
        <v>0</v>
      </c>
      <c r="Q110" s="3"/>
      <c r="R110" s="4"/>
      <c r="S110" s="4"/>
      <c r="T110" s="4"/>
    </row>
    <row r="111" spans="1:20" ht="20.100000000000001" customHeight="1" x14ac:dyDescent="0.3">
      <c r="A111" s="2"/>
      <c r="B111" s="3"/>
      <c r="C111" s="3"/>
      <c r="D111" s="3"/>
      <c r="E111" s="3"/>
      <c r="F111" s="3"/>
      <c r="G111" s="3" t="s">
        <v>143</v>
      </c>
      <c r="H111" s="7">
        <v>16.3</v>
      </c>
      <c r="I111" s="3">
        <v>130</v>
      </c>
      <c r="J111" s="3" t="s">
        <v>46</v>
      </c>
      <c r="K111" s="3">
        <f t="shared" ref="K111" si="18">ROUND(H111*I111,0)</f>
        <v>2119</v>
      </c>
      <c r="L111" s="4"/>
      <c r="M111" s="4"/>
      <c r="N111" s="7">
        <f>H111</f>
        <v>16.3</v>
      </c>
      <c r="O111" s="3">
        <f>K111</f>
        <v>2119</v>
      </c>
      <c r="P111" s="19">
        <v>0</v>
      </c>
      <c r="Q111" s="3"/>
      <c r="R111" s="4"/>
      <c r="S111" s="4"/>
      <c r="T111" s="4"/>
    </row>
    <row r="112" spans="1:20" ht="20.100000000000001" customHeight="1" x14ac:dyDescent="0.3">
      <c r="A112" s="2"/>
      <c r="B112" s="4"/>
      <c r="C112" s="4"/>
      <c r="D112" s="4"/>
      <c r="E112" s="4"/>
      <c r="F112" s="4"/>
      <c r="G112" s="4"/>
      <c r="H112" s="3"/>
      <c r="I112" s="3"/>
      <c r="J112" s="3"/>
      <c r="K112" s="3"/>
      <c r="L112" s="4"/>
      <c r="M112" s="4"/>
      <c r="N112" s="3"/>
      <c r="O112" s="3"/>
      <c r="P112" s="3"/>
      <c r="Q112" s="3"/>
      <c r="R112" s="4"/>
      <c r="S112" s="4"/>
      <c r="T112" s="4"/>
    </row>
    <row r="113" spans="1:20" ht="24.75" customHeight="1" x14ac:dyDescent="0.3">
      <c r="A113" s="2">
        <v>131</v>
      </c>
      <c r="B113" s="148" t="s">
        <v>65</v>
      </c>
      <c r="C113" s="149"/>
      <c r="D113" s="149"/>
      <c r="E113" s="149"/>
      <c r="F113" s="149"/>
      <c r="G113" s="150"/>
      <c r="H113" s="3"/>
      <c r="I113" s="3"/>
      <c r="J113" s="3"/>
      <c r="K113" s="3"/>
      <c r="L113" s="4"/>
      <c r="M113" s="4"/>
      <c r="N113" s="3"/>
      <c r="O113" s="3"/>
      <c r="P113" s="3"/>
      <c r="Q113" s="3"/>
      <c r="R113" s="4"/>
      <c r="S113" s="4"/>
      <c r="T113" s="4"/>
    </row>
    <row r="114" spans="1:20" ht="20.100000000000001" customHeight="1" x14ac:dyDescent="0.3">
      <c r="A114" s="2"/>
      <c r="B114" s="144" t="s">
        <v>160</v>
      </c>
      <c r="C114" s="144"/>
      <c r="D114" s="144"/>
      <c r="E114" s="144"/>
      <c r="F114" s="144"/>
      <c r="G114" s="144"/>
      <c r="H114" s="7">
        <v>80</v>
      </c>
      <c r="I114" s="3">
        <v>83</v>
      </c>
      <c r="J114" s="3" t="s">
        <v>46</v>
      </c>
      <c r="K114" s="3">
        <f t="shared" ref="K114" si="19">ROUND(H114*I114,0)</f>
        <v>6640</v>
      </c>
      <c r="L114" s="4"/>
      <c r="M114" s="4"/>
      <c r="N114" s="7">
        <f>H114</f>
        <v>80</v>
      </c>
      <c r="O114" s="3">
        <f>K114</f>
        <v>6640</v>
      </c>
      <c r="P114" s="19">
        <v>0</v>
      </c>
      <c r="Q114" s="3"/>
      <c r="R114" s="4"/>
      <c r="S114" s="4"/>
      <c r="T114" s="4"/>
    </row>
    <row r="115" spans="1:20" ht="20.100000000000001" customHeight="1" x14ac:dyDescent="0.3">
      <c r="A115" s="2"/>
      <c r="B115" s="3"/>
      <c r="C115" s="3"/>
      <c r="D115" s="3"/>
      <c r="E115" s="3"/>
      <c r="F115" s="3"/>
      <c r="G115" s="3" t="s">
        <v>143</v>
      </c>
      <c r="H115" s="7">
        <v>206</v>
      </c>
      <c r="I115" s="3">
        <v>66</v>
      </c>
      <c r="J115" s="3" t="s">
        <v>46</v>
      </c>
      <c r="K115" s="3">
        <f t="shared" ref="K115" si="20">ROUND(H115*I115,0)</f>
        <v>13596</v>
      </c>
      <c r="L115" s="4"/>
      <c r="M115" s="4"/>
      <c r="N115" s="7">
        <f>H115</f>
        <v>206</v>
      </c>
      <c r="O115" s="3">
        <f>K115</f>
        <v>13596</v>
      </c>
      <c r="P115" s="19">
        <v>0</v>
      </c>
      <c r="Q115" s="3"/>
      <c r="R115" s="4"/>
      <c r="S115" s="4"/>
      <c r="T115" s="4"/>
    </row>
    <row r="116" spans="1:20" ht="20.100000000000001" customHeight="1" x14ac:dyDescent="0.3">
      <c r="A116" s="2"/>
      <c r="B116" s="4"/>
      <c r="C116" s="4"/>
      <c r="D116" s="4"/>
      <c r="E116" s="4"/>
      <c r="F116" s="4"/>
      <c r="G116" s="4"/>
      <c r="H116" s="3"/>
      <c r="I116" s="3"/>
      <c r="J116" s="3"/>
      <c r="K116" s="3"/>
      <c r="L116" s="4"/>
      <c r="M116" s="4"/>
      <c r="N116" s="3"/>
      <c r="O116" s="3"/>
      <c r="P116" s="3"/>
      <c r="Q116" s="3"/>
      <c r="R116" s="4"/>
      <c r="S116" s="4"/>
      <c r="T116" s="4"/>
    </row>
    <row r="117" spans="1:20" ht="32.25" customHeight="1" x14ac:dyDescent="0.3">
      <c r="A117" s="2">
        <v>132</v>
      </c>
      <c r="B117" s="148" t="s">
        <v>66</v>
      </c>
      <c r="C117" s="149"/>
      <c r="D117" s="149"/>
      <c r="E117" s="149"/>
      <c r="F117" s="149"/>
      <c r="G117" s="150"/>
      <c r="H117" s="3"/>
      <c r="I117" s="3"/>
      <c r="J117" s="3"/>
      <c r="K117" s="3"/>
      <c r="L117" s="4"/>
      <c r="M117" s="4"/>
      <c r="N117" s="3"/>
      <c r="O117" s="3"/>
      <c r="P117" s="3"/>
      <c r="Q117" s="3"/>
      <c r="R117" s="4"/>
      <c r="S117" s="4"/>
      <c r="T117" s="4"/>
    </row>
    <row r="118" spans="1:20" ht="20.100000000000001" customHeight="1" x14ac:dyDescent="0.3">
      <c r="A118" s="2"/>
      <c r="B118" s="144" t="s">
        <v>161</v>
      </c>
      <c r="C118" s="144"/>
      <c r="D118" s="144"/>
      <c r="E118" s="144"/>
      <c r="F118" s="144"/>
      <c r="G118" s="144"/>
      <c r="H118" s="7">
        <f>'[352]ELE-1'!H407</f>
        <v>83</v>
      </c>
      <c r="I118" s="3">
        <v>1207</v>
      </c>
      <c r="J118" s="3" t="s">
        <v>46</v>
      </c>
      <c r="K118" s="3">
        <f t="shared" ref="K118" si="21">ROUND(H118*I118,0)</f>
        <v>100181</v>
      </c>
      <c r="L118" s="4"/>
      <c r="M118" s="4"/>
      <c r="N118" s="7">
        <f>H118</f>
        <v>83</v>
      </c>
      <c r="O118" s="3">
        <f>K118</f>
        <v>100181</v>
      </c>
      <c r="P118" s="19">
        <v>0</v>
      </c>
      <c r="Q118" s="3"/>
      <c r="R118" s="4"/>
      <c r="S118" s="4"/>
      <c r="T118" s="4"/>
    </row>
    <row r="119" spans="1:20" ht="20.100000000000001" customHeight="1" x14ac:dyDescent="0.3">
      <c r="A119" s="2"/>
      <c r="B119" s="4"/>
      <c r="C119" s="4"/>
      <c r="D119" s="4"/>
      <c r="E119" s="4"/>
      <c r="F119" s="4"/>
      <c r="G119" s="4"/>
      <c r="H119" s="3"/>
      <c r="I119" s="3"/>
      <c r="J119" s="3"/>
      <c r="K119" s="3"/>
      <c r="L119" s="4"/>
      <c r="M119" s="4"/>
      <c r="N119" s="3"/>
      <c r="O119" s="3"/>
      <c r="P119" s="3"/>
      <c r="Q119" s="3"/>
      <c r="R119" s="4"/>
      <c r="S119" s="4"/>
      <c r="T119" s="4"/>
    </row>
    <row r="120" spans="1:20" ht="28.5" customHeight="1" x14ac:dyDescent="0.3">
      <c r="A120" s="2">
        <v>133</v>
      </c>
      <c r="B120" s="148" t="s">
        <v>67</v>
      </c>
      <c r="C120" s="149"/>
      <c r="D120" s="149"/>
      <c r="E120" s="149"/>
      <c r="F120" s="149"/>
      <c r="G120" s="150"/>
      <c r="H120" s="3"/>
      <c r="I120" s="3"/>
      <c r="J120" s="3"/>
      <c r="K120" s="3"/>
      <c r="L120" s="4"/>
      <c r="M120" s="4"/>
      <c r="N120" s="3"/>
      <c r="O120" s="3"/>
      <c r="P120" s="3"/>
      <c r="Q120" s="3"/>
      <c r="R120" s="4"/>
      <c r="S120" s="4"/>
      <c r="T120" s="4"/>
    </row>
    <row r="121" spans="1:20" ht="20.100000000000001" customHeight="1" x14ac:dyDescent="0.3">
      <c r="A121" s="2"/>
      <c r="B121" s="144" t="s">
        <v>162</v>
      </c>
      <c r="C121" s="144"/>
      <c r="D121" s="144"/>
      <c r="E121" s="144"/>
      <c r="F121" s="144"/>
      <c r="G121" s="144"/>
      <c r="H121" s="7">
        <f>'[352]ELE-1'!H410</f>
        <v>40</v>
      </c>
      <c r="I121" s="3">
        <v>722</v>
      </c>
      <c r="J121" s="3" t="s">
        <v>46</v>
      </c>
      <c r="K121" s="3">
        <f>ROUND(H121*I121,0)</f>
        <v>28880</v>
      </c>
      <c r="L121" s="4"/>
      <c r="M121" s="4"/>
      <c r="N121" s="7">
        <f>H121</f>
        <v>40</v>
      </c>
      <c r="O121" s="3">
        <f>K121</f>
        <v>28880</v>
      </c>
      <c r="P121" s="19">
        <v>0</v>
      </c>
      <c r="Q121" s="3"/>
      <c r="R121" s="4"/>
      <c r="S121" s="4"/>
      <c r="T121" s="4"/>
    </row>
    <row r="122" spans="1:20" ht="20.100000000000001" customHeight="1" x14ac:dyDescent="0.3">
      <c r="A122" s="14"/>
      <c r="B122" s="206"/>
      <c r="C122" s="207"/>
      <c r="D122" s="207"/>
      <c r="E122" s="207"/>
      <c r="F122" s="207"/>
      <c r="G122" s="208"/>
      <c r="H122" s="24"/>
      <c r="I122" s="8"/>
      <c r="J122" s="8"/>
      <c r="K122" s="8"/>
      <c r="L122" s="15"/>
      <c r="M122" s="15"/>
      <c r="N122" s="27"/>
      <c r="O122" s="8"/>
      <c r="P122" s="28"/>
      <c r="Q122" s="8"/>
      <c r="R122" s="15"/>
      <c r="S122" s="15"/>
      <c r="T122" s="15"/>
    </row>
    <row r="123" spans="1:20" ht="48" customHeight="1" x14ac:dyDescent="0.3">
      <c r="A123" s="2">
        <v>149</v>
      </c>
      <c r="B123" s="160" t="s">
        <v>76</v>
      </c>
      <c r="C123" s="160"/>
      <c r="D123" s="160"/>
      <c r="E123" s="160"/>
      <c r="F123" s="160"/>
      <c r="G123" s="160"/>
      <c r="H123" s="3"/>
      <c r="I123" s="3"/>
      <c r="J123" s="3"/>
      <c r="K123" s="3"/>
      <c r="L123" s="4"/>
      <c r="M123" s="4"/>
      <c r="N123" s="3"/>
      <c r="O123" s="3"/>
      <c r="P123" s="8"/>
      <c r="Q123" s="8"/>
      <c r="R123" s="4"/>
      <c r="S123" s="4"/>
      <c r="T123" s="4"/>
    </row>
    <row r="124" spans="1:20" ht="20.100000000000001" customHeight="1" x14ac:dyDescent="0.3">
      <c r="A124" s="2"/>
      <c r="B124" s="144" t="s">
        <v>144</v>
      </c>
      <c r="C124" s="144"/>
      <c r="D124" s="144"/>
      <c r="E124" s="144"/>
      <c r="F124" s="144"/>
      <c r="G124" s="144"/>
      <c r="H124" s="3">
        <f>[353]Equipment!$H$8</f>
        <v>2</v>
      </c>
      <c r="I124" s="3">
        <v>43200</v>
      </c>
      <c r="J124" s="3" t="s">
        <v>128</v>
      </c>
      <c r="K124" s="3">
        <f t="shared" ref="K124" si="22">ROUND(H124*I124,0)</f>
        <v>86400</v>
      </c>
      <c r="L124" s="4"/>
      <c r="M124" s="4"/>
      <c r="N124" s="3">
        <f>H124</f>
        <v>2</v>
      </c>
      <c r="O124" s="20">
        <f>K124</f>
        <v>86400</v>
      </c>
      <c r="P124" s="36"/>
      <c r="Q124" s="36"/>
      <c r="R124" s="37"/>
      <c r="S124" s="32">
        <v>0.9</v>
      </c>
      <c r="T124" s="4"/>
    </row>
    <row r="125" spans="1:20" ht="20.100000000000001" customHeight="1" x14ac:dyDescent="0.3">
      <c r="A125" s="2"/>
      <c r="B125" s="3"/>
      <c r="C125" s="3"/>
      <c r="D125" s="3"/>
      <c r="E125" s="3"/>
      <c r="F125" s="3"/>
      <c r="G125" s="3"/>
      <c r="H125" s="7"/>
      <c r="I125" s="3"/>
      <c r="J125" s="3"/>
      <c r="K125" s="3"/>
      <c r="L125" s="4"/>
      <c r="M125" s="4"/>
      <c r="N125" s="3"/>
      <c r="O125" s="20"/>
      <c r="P125" s="36"/>
      <c r="Q125" s="36"/>
      <c r="R125" s="37"/>
      <c r="S125" s="4"/>
      <c r="T125" s="4"/>
    </row>
    <row r="126" spans="1:20" ht="33" customHeight="1" x14ac:dyDescent="0.3">
      <c r="A126" s="2">
        <v>124</v>
      </c>
      <c r="B126" s="197" t="s">
        <v>77</v>
      </c>
      <c r="C126" s="197"/>
      <c r="D126" s="197"/>
      <c r="E126" s="197"/>
      <c r="F126" s="197"/>
      <c r="G126" s="197"/>
      <c r="H126" s="7"/>
      <c r="I126" s="3"/>
      <c r="J126" s="3"/>
      <c r="K126" s="3"/>
      <c r="L126" s="4"/>
      <c r="M126" s="4"/>
      <c r="N126" s="3"/>
      <c r="O126" s="20"/>
      <c r="P126" s="36"/>
      <c r="Q126" s="36"/>
      <c r="R126" s="37"/>
      <c r="S126" s="4"/>
      <c r="T126" s="4"/>
    </row>
    <row r="127" spans="1:20" ht="20.100000000000001" customHeight="1" x14ac:dyDescent="0.3">
      <c r="A127" s="2"/>
      <c r="B127" s="144" t="s">
        <v>196</v>
      </c>
      <c r="C127" s="144"/>
      <c r="D127" s="144"/>
      <c r="E127" s="144"/>
      <c r="F127" s="144"/>
      <c r="G127" s="144"/>
      <c r="H127" s="7">
        <v>32</v>
      </c>
      <c r="I127" s="3">
        <f>ROUND(20584*90%,0)</f>
        <v>18526</v>
      </c>
      <c r="J127" s="3" t="s">
        <v>128</v>
      </c>
      <c r="K127" s="3">
        <f t="shared" ref="K127" si="23">ROUND(H127*I127,0)</f>
        <v>592832</v>
      </c>
      <c r="L127" s="4"/>
      <c r="M127" s="4"/>
      <c r="N127" s="3">
        <f>H127</f>
        <v>32</v>
      </c>
      <c r="O127" s="20">
        <f>K127</f>
        <v>592832</v>
      </c>
      <c r="P127" s="36"/>
      <c r="Q127" s="36"/>
      <c r="R127" s="37"/>
      <c r="S127" s="32">
        <v>0.9</v>
      </c>
      <c r="T127" s="4"/>
    </row>
    <row r="128" spans="1:20" ht="20.100000000000001" customHeight="1" x14ac:dyDescent="0.3">
      <c r="A128" s="2"/>
      <c r="B128" s="3"/>
      <c r="C128" s="3"/>
      <c r="D128" s="3"/>
      <c r="E128" s="3"/>
      <c r="F128" s="3"/>
      <c r="G128" s="3"/>
      <c r="H128" s="7"/>
      <c r="I128" s="3"/>
      <c r="J128" s="3"/>
      <c r="K128" s="3"/>
      <c r="L128" s="4"/>
      <c r="M128" s="4"/>
      <c r="N128" s="3"/>
      <c r="O128" s="20"/>
      <c r="P128" s="36"/>
      <c r="Q128" s="36"/>
      <c r="R128" s="37"/>
      <c r="S128" s="4"/>
      <c r="T128" s="4"/>
    </row>
    <row r="129" spans="1:20" ht="24" customHeight="1" x14ac:dyDescent="0.3">
      <c r="A129" s="2">
        <v>125</v>
      </c>
      <c r="B129" s="200" t="s">
        <v>165</v>
      </c>
      <c r="C129" s="197"/>
      <c r="D129" s="197"/>
      <c r="E129" s="197"/>
      <c r="F129" s="197"/>
      <c r="G129" s="197"/>
      <c r="H129" s="7"/>
      <c r="I129" s="3"/>
      <c r="J129" s="3"/>
      <c r="K129" s="3"/>
      <c r="L129" s="4"/>
      <c r="M129" s="4"/>
      <c r="N129" s="3"/>
      <c r="O129" s="20"/>
      <c r="P129" s="36"/>
      <c r="Q129" s="36"/>
      <c r="R129" s="37"/>
      <c r="S129" s="4"/>
      <c r="T129" s="4"/>
    </row>
    <row r="130" spans="1:20" ht="20.100000000000001" customHeight="1" x14ac:dyDescent="0.3">
      <c r="A130" s="2"/>
      <c r="B130" s="144" t="s">
        <v>196</v>
      </c>
      <c r="C130" s="144"/>
      <c r="D130" s="144"/>
      <c r="E130" s="144"/>
      <c r="F130" s="144"/>
      <c r="G130" s="144"/>
      <c r="H130" s="7">
        <v>1</v>
      </c>
      <c r="I130" s="3">
        <f>ROUND(6764*90%,0)</f>
        <v>6088</v>
      </c>
      <c r="J130" s="3" t="s">
        <v>128</v>
      </c>
      <c r="K130" s="3">
        <f t="shared" ref="K130" si="24">ROUND(H130*I130,0)</f>
        <v>6088</v>
      </c>
      <c r="L130" s="4"/>
      <c r="M130" s="4"/>
      <c r="N130" s="3">
        <f>H130</f>
        <v>1</v>
      </c>
      <c r="O130" s="20">
        <f>K130</f>
        <v>6088</v>
      </c>
      <c r="P130" s="36"/>
      <c r="Q130" s="36"/>
      <c r="R130" s="37"/>
      <c r="S130" s="32">
        <v>0.9</v>
      </c>
      <c r="T130" s="4"/>
    </row>
    <row r="131" spans="1:20" ht="20.100000000000001" customHeight="1" x14ac:dyDescent="0.3">
      <c r="A131" s="2"/>
      <c r="B131" s="3"/>
      <c r="C131" s="3"/>
      <c r="D131" s="3"/>
      <c r="E131" s="3"/>
      <c r="F131" s="3"/>
      <c r="G131" s="3"/>
      <c r="H131" s="7"/>
      <c r="I131" s="3"/>
      <c r="J131" s="3"/>
      <c r="K131" s="3"/>
      <c r="L131" s="4"/>
      <c r="M131" s="4"/>
      <c r="N131" s="3"/>
      <c r="O131" s="20"/>
      <c r="P131" s="36"/>
      <c r="Q131" s="36"/>
      <c r="R131" s="37"/>
      <c r="S131" s="4"/>
      <c r="T131" s="4"/>
    </row>
    <row r="132" spans="1:20" ht="46.5" customHeight="1" x14ac:dyDescent="0.3">
      <c r="A132" s="2">
        <v>123</v>
      </c>
      <c r="B132" s="198" t="s">
        <v>78</v>
      </c>
      <c r="C132" s="198"/>
      <c r="D132" s="198"/>
      <c r="E132" s="198"/>
      <c r="F132" s="198"/>
      <c r="G132" s="198"/>
      <c r="H132" s="7"/>
      <c r="I132" s="3"/>
      <c r="J132" s="3"/>
      <c r="K132" s="3"/>
      <c r="L132" s="4"/>
      <c r="M132" s="4"/>
      <c r="N132" s="3"/>
      <c r="O132" s="20"/>
      <c r="P132" s="36"/>
      <c r="Q132" s="36"/>
      <c r="R132" s="37"/>
      <c r="S132" s="4"/>
      <c r="T132" s="4"/>
    </row>
    <row r="133" spans="1:20" ht="20.100000000000001" customHeight="1" x14ac:dyDescent="0.3">
      <c r="A133" s="2"/>
      <c r="B133" s="144" t="s">
        <v>196</v>
      </c>
      <c r="C133" s="144"/>
      <c r="D133" s="144"/>
      <c r="E133" s="144"/>
      <c r="F133" s="144"/>
      <c r="G133" s="144"/>
      <c r="H133" s="7">
        <v>1</v>
      </c>
      <c r="I133" s="3">
        <f>ROUND(305000*90%,0)</f>
        <v>274500</v>
      </c>
      <c r="J133" s="3" t="s">
        <v>128</v>
      </c>
      <c r="K133" s="3">
        <f t="shared" ref="K133" si="25">ROUND(H133*I133,0)</f>
        <v>274500</v>
      </c>
      <c r="L133" s="4"/>
      <c r="M133" s="4"/>
      <c r="N133" s="3">
        <f>H133</f>
        <v>1</v>
      </c>
      <c r="O133" s="20">
        <f>K133</f>
        <v>274500</v>
      </c>
      <c r="P133" s="36"/>
      <c r="Q133" s="36"/>
      <c r="R133" s="37"/>
      <c r="S133" s="32">
        <v>0.9</v>
      </c>
      <c r="T133" s="4"/>
    </row>
    <row r="134" spans="1:20" ht="20.100000000000001" customHeight="1" x14ac:dyDescent="0.3">
      <c r="A134" s="2"/>
      <c r="B134" s="3"/>
      <c r="C134" s="3"/>
      <c r="D134" s="3"/>
      <c r="E134" s="3"/>
      <c r="F134" s="3"/>
      <c r="G134" s="3"/>
      <c r="H134" s="7"/>
      <c r="I134" s="3"/>
      <c r="J134" s="3"/>
      <c r="K134" s="3"/>
      <c r="L134" s="4"/>
      <c r="M134" s="4"/>
      <c r="N134" s="3"/>
      <c r="O134" s="20"/>
      <c r="P134" s="36"/>
      <c r="Q134" s="36"/>
      <c r="R134" s="37"/>
      <c r="S134" s="4"/>
      <c r="T134" s="4"/>
    </row>
    <row r="135" spans="1:20" ht="46.5" customHeight="1" x14ac:dyDescent="0.3">
      <c r="A135" s="2">
        <v>173</v>
      </c>
      <c r="B135" s="199" t="s">
        <v>79</v>
      </c>
      <c r="C135" s="199"/>
      <c r="D135" s="199"/>
      <c r="E135" s="199"/>
      <c r="F135" s="199"/>
      <c r="G135" s="199"/>
      <c r="H135" s="7"/>
      <c r="I135" s="3"/>
      <c r="J135" s="3"/>
      <c r="K135" s="3"/>
      <c r="L135" s="4"/>
      <c r="M135" s="4"/>
      <c r="N135" s="3"/>
      <c r="O135" s="20"/>
      <c r="P135" s="36"/>
      <c r="Q135" s="36"/>
      <c r="R135" s="37"/>
      <c r="S135" s="4"/>
      <c r="T135" s="4"/>
    </row>
    <row r="136" spans="1:20" ht="20.100000000000001" customHeight="1" x14ac:dyDescent="0.3">
      <c r="A136" s="2"/>
      <c r="B136" s="144" t="s">
        <v>196</v>
      </c>
      <c r="C136" s="144"/>
      <c r="D136" s="144"/>
      <c r="E136" s="144"/>
      <c r="F136" s="144"/>
      <c r="G136" s="144"/>
      <c r="H136" s="7">
        <f>[353]Equipment!$H$14</f>
        <v>1</v>
      </c>
      <c r="I136" s="3">
        <f>ROUND(325000*90%,0)</f>
        <v>292500</v>
      </c>
      <c r="J136" s="3" t="s">
        <v>128</v>
      </c>
      <c r="K136" s="3">
        <f t="shared" ref="K136" si="26">ROUND(H136*I136,0)</f>
        <v>292500</v>
      </c>
      <c r="L136" s="4"/>
      <c r="M136" s="4"/>
      <c r="N136" s="3">
        <f>H136</f>
        <v>1</v>
      </c>
      <c r="O136" s="20">
        <f>K136</f>
        <v>292500</v>
      </c>
      <c r="P136" s="36"/>
      <c r="Q136" s="36"/>
      <c r="R136" s="37"/>
      <c r="S136" s="32">
        <v>0.9</v>
      </c>
      <c r="T136" s="4"/>
    </row>
    <row r="137" spans="1:20" ht="20.100000000000001" customHeight="1" x14ac:dyDescent="0.3">
      <c r="A137" s="2"/>
      <c r="B137" s="3"/>
      <c r="C137" s="3"/>
      <c r="D137" s="3"/>
      <c r="E137" s="3"/>
      <c r="F137" s="3"/>
      <c r="G137" s="3"/>
      <c r="H137" s="7"/>
      <c r="I137" s="3"/>
      <c r="J137" s="3"/>
      <c r="K137" s="3"/>
      <c r="L137" s="4"/>
      <c r="M137" s="4"/>
      <c r="N137" s="3"/>
      <c r="O137" s="20"/>
      <c r="P137" s="36"/>
      <c r="Q137" s="36"/>
      <c r="R137" s="37"/>
      <c r="S137" s="4"/>
      <c r="T137" s="4"/>
    </row>
    <row r="138" spans="1:20" ht="46.5" customHeight="1" x14ac:dyDescent="0.3">
      <c r="A138" s="2">
        <v>174</v>
      </c>
      <c r="B138" s="199" t="s">
        <v>80</v>
      </c>
      <c r="C138" s="199"/>
      <c r="D138" s="199"/>
      <c r="E138" s="199"/>
      <c r="F138" s="199"/>
      <c r="G138" s="199"/>
      <c r="H138" s="7"/>
      <c r="I138" s="3"/>
      <c r="J138" s="3"/>
      <c r="K138" s="3"/>
      <c r="L138" s="4"/>
      <c r="M138" s="4"/>
      <c r="N138" s="3"/>
      <c r="O138" s="20"/>
      <c r="P138" s="36"/>
      <c r="Q138" s="36"/>
      <c r="R138" s="37"/>
      <c r="S138" s="4"/>
      <c r="T138" s="4"/>
    </row>
    <row r="139" spans="1:20" ht="20.100000000000001" customHeight="1" x14ac:dyDescent="0.3">
      <c r="A139" s="2"/>
      <c r="B139" s="144" t="s">
        <v>196</v>
      </c>
      <c r="C139" s="144"/>
      <c r="D139" s="144"/>
      <c r="E139" s="144"/>
      <c r="F139" s="144"/>
      <c r="G139" s="144"/>
      <c r="H139" s="7">
        <f>[353]Equipment!$H$16</f>
        <v>1</v>
      </c>
      <c r="I139" s="3">
        <f>ROUND(30700*90%,0)</f>
        <v>27630</v>
      </c>
      <c r="J139" s="3" t="s">
        <v>128</v>
      </c>
      <c r="K139" s="3">
        <f t="shared" ref="K139" si="27">ROUND(H139*I139,0)</f>
        <v>27630</v>
      </c>
      <c r="L139" s="4"/>
      <c r="M139" s="4"/>
      <c r="N139" s="3">
        <f>H139</f>
        <v>1</v>
      </c>
      <c r="O139" s="20">
        <f>K139</f>
        <v>27630</v>
      </c>
      <c r="P139" s="36"/>
      <c r="Q139" s="36"/>
      <c r="R139" s="37"/>
      <c r="S139" s="32">
        <v>0.9</v>
      </c>
      <c r="T139" s="4"/>
    </row>
    <row r="140" spans="1:20" ht="20.100000000000001" customHeight="1" x14ac:dyDescent="0.3">
      <c r="A140" s="2"/>
      <c r="B140" s="3"/>
      <c r="C140" s="3"/>
      <c r="D140" s="3"/>
      <c r="E140" s="3"/>
      <c r="F140" s="3"/>
      <c r="G140" s="3"/>
      <c r="H140" s="7"/>
      <c r="I140" s="3"/>
      <c r="J140" s="3"/>
      <c r="K140" s="3"/>
      <c r="L140" s="4"/>
      <c r="M140" s="4"/>
      <c r="N140" s="3"/>
      <c r="O140" s="20"/>
      <c r="P140" s="36"/>
      <c r="Q140" s="36"/>
      <c r="R140" s="37"/>
      <c r="S140" s="4"/>
      <c r="T140" s="4"/>
    </row>
    <row r="141" spans="1:20" ht="48" customHeight="1" x14ac:dyDescent="0.3">
      <c r="A141" s="2">
        <v>175</v>
      </c>
      <c r="B141" s="199" t="s">
        <v>81</v>
      </c>
      <c r="C141" s="199"/>
      <c r="D141" s="199"/>
      <c r="E141" s="199"/>
      <c r="F141" s="199"/>
      <c r="G141" s="199"/>
      <c r="H141" s="7"/>
      <c r="I141" s="3"/>
      <c r="J141" s="3"/>
      <c r="K141" s="3"/>
      <c r="L141" s="4"/>
      <c r="M141" s="4"/>
      <c r="N141" s="3"/>
      <c r="O141" s="20"/>
      <c r="P141" s="36"/>
      <c r="Q141" s="36"/>
      <c r="R141" s="37"/>
      <c r="S141" s="4"/>
      <c r="T141" s="4"/>
    </row>
    <row r="142" spans="1:20" ht="20.100000000000001" customHeight="1" x14ac:dyDescent="0.3">
      <c r="A142" s="2"/>
      <c r="B142" s="144" t="s">
        <v>196</v>
      </c>
      <c r="C142" s="144"/>
      <c r="D142" s="144"/>
      <c r="E142" s="144"/>
      <c r="F142" s="144"/>
      <c r="G142" s="144"/>
      <c r="H142" s="7">
        <v>4</v>
      </c>
      <c r="I142" s="3">
        <f>ROUND(30700*90%,0)</f>
        <v>27630</v>
      </c>
      <c r="J142" s="3" t="s">
        <v>128</v>
      </c>
      <c r="K142" s="3">
        <f t="shared" ref="K142" si="28">ROUND(H142*I142,0)</f>
        <v>110520</v>
      </c>
      <c r="L142" s="4"/>
      <c r="M142" s="4"/>
      <c r="N142" s="3">
        <f>H142</f>
        <v>4</v>
      </c>
      <c r="O142" s="20">
        <f>K142</f>
        <v>110520</v>
      </c>
      <c r="P142" s="36"/>
      <c r="Q142" s="36"/>
      <c r="R142" s="37"/>
      <c r="S142" s="32">
        <v>0.9</v>
      </c>
      <c r="T142" s="4"/>
    </row>
    <row r="143" spans="1:20" ht="20.100000000000001" customHeight="1" x14ac:dyDescent="0.3">
      <c r="A143" s="2"/>
      <c r="B143" s="3"/>
      <c r="C143" s="3"/>
      <c r="D143" s="3"/>
      <c r="E143" s="3"/>
      <c r="F143" s="3"/>
      <c r="G143" s="3"/>
      <c r="H143" s="7"/>
      <c r="I143" s="3"/>
      <c r="J143" s="3"/>
      <c r="K143" s="3"/>
      <c r="L143" s="4"/>
      <c r="M143" s="4"/>
      <c r="N143" s="3"/>
      <c r="O143" s="20"/>
      <c r="P143" s="36"/>
      <c r="Q143" s="36"/>
      <c r="R143" s="37"/>
      <c r="S143" s="4"/>
      <c r="T143" s="4"/>
    </row>
    <row r="144" spans="1:20" ht="47.25" customHeight="1" x14ac:dyDescent="0.3">
      <c r="A144" s="2">
        <v>176</v>
      </c>
      <c r="B144" s="199" t="s">
        <v>82</v>
      </c>
      <c r="C144" s="199"/>
      <c r="D144" s="199"/>
      <c r="E144" s="199"/>
      <c r="F144" s="199"/>
      <c r="G144" s="199"/>
      <c r="H144" s="7"/>
      <c r="I144" s="3"/>
      <c r="J144" s="3"/>
      <c r="K144" s="3"/>
      <c r="L144" s="4"/>
      <c r="M144" s="4"/>
      <c r="N144" s="3"/>
      <c r="O144" s="20"/>
      <c r="P144" s="36"/>
      <c r="Q144" s="36"/>
      <c r="R144" s="37"/>
      <c r="S144" s="4"/>
      <c r="T144" s="4"/>
    </row>
    <row r="145" spans="1:20" ht="20.100000000000001" customHeight="1" x14ac:dyDescent="0.3">
      <c r="A145" s="2"/>
      <c r="B145" s="144" t="s">
        <v>196</v>
      </c>
      <c r="C145" s="144"/>
      <c r="D145" s="144"/>
      <c r="E145" s="144"/>
      <c r="F145" s="144"/>
      <c r="G145" s="144"/>
      <c r="H145" s="7">
        <v>5</v>
      </c>
      <c r="I145" s="3">
        <f>ROUND(35000*90%,0)</f>
        <v>31500</v>
      </c>
      <c r="J145" s="3" t="s">
        <v>128</v>
      </c>
      <c r="K145" s="3">
        <f t="shared" ref="K145" si="29">ROUND(H145*I145,0)</f>
        <v>157500</v>
      </c>
      <c r="L145" s="4"/>
      <c r="M145" s="4"/>
      <c r="N145" s="3">
        <f>H145</f>
        <v>5</v>
      </c>
      <c r="O145" s="20">
        <f>K145</f>
        <v>157500</v>
      </c>
      <c r="P145" s="36"/>
      <c r="Q145" s="36"/>
      <c r="R145" s="37"/>
      <c r="S145" s="32">
        <v>0.9</v>
      </c>
      <c r="T145" s="4"/>
    </row>
    <row r="146" spans="1:20" ht="20.100000000000001" customHeight="1" x14ac:dyDescent="0.3">
      <c r="A146" s="2"/>
      <c r="B146" s="3"/>
      <c r="C146" s="3"/>
      <c r="D146" s="3"/>
      <c r="E146" s="3"/>
      <c r="F146" s="3"/>
      <c r="G146" s="3"/>
      <c r="H146" s="7"/>
      <c r="I146" s="3"/>
      <c r="J146" s="3"/>
      <c r="K146" s="3"/>
      <c r="L146" s="4"/>
      <c r="M146" s="4"/>
      <c r="N146" s="3"/>
      <c r="O146" s="20"/>
      <c r="P146" s="36"/>
      <c r="Q146" s="36"/>
      <c r="R146" s="37"/>
      <c r="S146" s="4"/>
      <c r="T146" s="4"/>
    </row>
    <row r="147" spans="1:20" ht="55.5" customHeight="1" x14ac:dyDescent="0.3">
      <c r="A147" s="2">
        <v>177</v>
      </c>
      <c r="B147" s="199" t="s">
        <v>83</v>
      </c>
      <c r="C147" s="199"/>
      <c r="D147" s="199"/>
      <c r="E147" s="199"/>
      <c r="F147" s="199"/>
      <c r="G147" s="199"/>
      <c r="H147" s="7"/>
      <c r="I147" s="3"/>
      <c r="J147" s="3"/>
      <c r="K147" s="3"/>
      <c r="L147" s="4"/>
      <c r="M147" s="4"/>
      <c r="N147" s="3"/>
      <c r="O147" s="20"/>
      <c r="P147" s="36"/>
      <c r="Q147" s="36"/>
      <c r="R147" s="37"/>
      <c r="S147" s="4"/>
      <c r="T147" s="4"/>
    </row>
    <row r="148" spans="1:20" ht="20.100000000000001" customHeight="1" x14ac:dyDescent="0.3">
      <c r="A148" s="2"/>
      <c r="B148" s="144" t="s">
        <v>196</v>
      </c>
      <c r="C148" s="144"/>
      <c r="D148" s="144"/>
      <c r="E148" s="144"/>
      <c r="F148" s="144"/>
      <c r="G148" s="144"/>
      <c r="H148" s="7">
        <v>1</v>
      </c>
      <c r="I148" s="3">
        <f>ROUND(50000*90%,0)</f>
        <v>45000</v>
      </c>
      <c r="J148" s="3" t="s">
        <v>128</v>
      </c>
      <c r="K148" s="3">
        <f t="shared" ref="K148" si="30">ROUND(H148*I148,0)</f>
        <v>45000</v>
      </c>
      <c r="L148" s="4"/>
      <c r="M148" s="4"/>
      <c r="N148" s="3">
        <f>H148</f>
        <v>1</v>
      </c>
      <c r="O148" s="20">
        <f>K148</f>
        <v>45000</v>
      </c>
      <c r="P148" s="36"/>
      <c r="Q148" s="36"/>
      <c r="R148" s="37"/>
      <c r="S148" s="32">
        <v>0.9</v>
      </c>
      <c r="T148" s="4"/>
    </row>
    <row r="149" spans="1:20" ht="20.100000000000001" customHeight="1" x14ac:dyDescent="0.3">
      <c r="A149" s="2"/>
      <c r="B149" s="3"/>
      <c r="C149" s="3"/>
      <c r="D149" s="3"/>
      <c r="E149" s="3"/>
      <c r="F149" s="3"/>
      <c r="G149" s="3"/>
      <c r="H149" s="7"/>
      <c r="I149" s="3"/>
      <c r="J149" s="3"/>
      <c r="K149" s="3"/>
      <c r="L149" s="4"/>
      <c r="M149" s="4"/>
      <c r="N149" s="3"/>
      <c r="O149" s="20"/>
      <c r="P149" s="36"/>
      <c r="Q149" s="36"/>
      <c r="R149" s="37"/>
      <c r="S149" s="4"/>
      <c r="T149" s="4"/>
    </row>
    <row r="150" spans="1:20" ht="30.75" customHeight="1" x14ac:dyDescent="0.3">
      <c r="A150" s="2">
        <v>3</v>
      </c>
      <c r="B150" s="198" t="s">
        <v>84</v>
      </c>
      <c r="C150" s="198"/>
      <c r="D150" s="198"/>
      <c r="E150" s="198"/>
      <c r="F150" s="198"/>
      <c r="G150" s="198"/>
      <c r="H150" s="7"/>
      <c r="I150" s="3"/>
      <c r="J150" s="3"/>
      <c r="K150" s="3"/>
      <c r="L150" s="4"/>
      <c r="M150" s="4"/>
      <c r="N150" s="3"/>
      <c r="O150" s="20"/>
      <c r="P150" s="36"/>
      <c r="Q150" s="36"/>
      <c r="R150" s="37"/>
      <c r="S150" s="4"/>
      <c r="T150" s="4"/>
    </row>
    <row r="151" spans="1:20" ht="20.100000000000001" customHeight="1" x14ac:dyDescent="0.3">
      <c r="A151" s="2"/>
      <c r="B151" s="144" t="s">
        <v>196</v>
      </c>
      <c r="C151" s="144"/>
      <c r="D151" s="144"/>
      <c r="E151" s="144"/>
      <c r="F151" s="144"/>
      <c r="G151" s="144"/>
      <c r="H151" s="7">
        <v>2</v>
      </c>
      <c r="I151" s="3">
        <f>ROUND(1365000*90%,0)</f>
        <v>1228500</v>
      </c>
      <c r="J151" s="3" t="s">
        <v>128</v>
      </c>
      <c r="K151" s="3">
        <f t="shared" ref="K151" si="31">ROUND(H151*I151,0)</f>
        <v>2457000</v>
      </c>
      <c r="L151" s="4"/>
      <c r="M151" s="4"/>
      <c r="N151" s="3">
        <f>H151</f>
        <v>2</v>
      </c>
      <c r="O151" s="20">
        <f>K151</f>
        <v>2457000</v>
      </c>
      <c r="P151" s="36"/>
      <c r="Q151" s="36"/>
      <c r="R151" s="37"/>
      <c r="S151" s="32">
        <v>0.9</v>
      </c>
      <c r="T151" s="4"/>
    </row>
    <row r="152" spans="1:20" ht="20.100000000000001" customHeight="1" x14ac:dyDescent="0.3">
      <c r="A152" s="2"/>
      <c r="B152" s="3"/>
      <c r="C152" s="3"/>
      <c r="D152" s="3"/>
      <c r="E152" s="3"/>
      <c r="F152" s="3"/>
      <c r="G152" s="3"/>
      <c r="H152" s="7"/>
      <c r="I152" s="3"/>
      <c r="J152" s="3"/>
      <c r="K152" s="3"/>
      <c r="L152" s="4"/>
      <c r="M152" s="4"/>
      <c r="N152" s="3"/>
      <c r="O152" s="20"/>
      <c r="P152" s="36"/>
      <c r="Q152" s="36"/>
      <c r="R152" s="37"/>
      <c r="S152" s="4"/>
      <c r="T152" s="4"/>
    </row>
    <row r="153" spans="1:20" x14ac:dyDescent="0.3">
      <c r="A153" s="2">
        <v>27</v>
      </c>
      <c r="B153" s="197" t="s">
        <v>166</v>
      </c>
      <c r="C153" s="197"/>
      <c r="D153" s="197"/>
      <c r="E153" s="197"/>
      <c r="F153" s="197"/>
      <c r="G153" s="197"/>
      <c r="H153" s="7"/>
      <c r="I153" s="3"/>
      <c r="J153" s="3"/>
      <c r="K153" s="3"/>
      <c r="L153" s="4"/>
      <c r="M153" s="4"/>
      <c r="N153" s="3"/>
      <c r="O153" s="20"/>
      <c r="P153" s="36"/>
      <c r="Q153" s="36"/>
      <c r="R153" s="37"/>
      <c r="S153" s="4"/>
      <c r="T153" s="4"/>
    </row>
    <row r="154" spans="1:20" ht="20.100000000000001" customHeight="1" x14ac:dyDescent="0.3">
      <c r="A154" s="2"/>
      <c r="B154" s="144" t="s">
        <v>196</v>
      </c>
      <c r="C154" s="144"/>
      <c r="D154" s="144"/>
      <c r="E154" s="144"/>
      <c r="F154" s="144"/>
      <c r="G154" s="144"/>
      <c r="H154" s="7">
        <v>1</v>
      </c>
      <c r="I154" s="3">
        <f>ROUND(312500*90%,0)</f>
        <v>281250</v>
      </c>
      <c r="J154" s="3" t="s">
        <v>128</v>
      </c>
      <c r="K154" s="3">
        <f t="shared" ref="K154" si="32">ROUND(H154*I154,0)</f>
        <v>281250</v>
      </c>
      <c r="L154" s="4"/>
      <c r="M154" s="4"/>
      <c r="N154" s="3">
        <f>H154</f>
        <v>1</v>
      </c>
      <c r="O154" s="20">
        <f>K154</f>
        <v>281250</v>
      </c>
      <c r="P154" s="36"/>
      <c r="Q154" s="36"/>
      <c r="R154" s="37"/>
      <c r="S154" s="32">
        <v>0.9</v>
      </c>
      <c r="T154" s="4"/>
    </row>
    <row r="155" spans="1:20" ht="20.100000000000001" customHeight="1" x14ac:dyDescent="0.3">
      <c r="A155" s="2"/>
      <c r="B155" s="3"/>
      <c r="C155" s="3"/>
      <c r="D155" s="3"/>
      <c r="E155" s="3"/>
      <c r="F155" s="3"/>
      <c r="G155" s="3"/>
      <c r="H155" s="7"/>
      <c r="I155" s="3"/>
      <c r="J155" s="3"/>
      <c r="K155" s="3"/>
      <c r="L155" s="4"/>
      <c r="M155" s="4"/>
      <c r="N155" s="3"/>
      <c r="O155" s="20"/>
      <c r="P155" s="36"/>
      <c r="Q155" s="36"/>
      <c r="R155" s="37"/>
      <c r="S155" s="4"/>
      <c r="T155" s="4"/>
    </row>
    <row r="156" spans="1:20" ht="25.5" customHeight="1" x14ac:dyDescent="0.3">
      <c r="A156" s="2">
        <v>30</v>
      </c>
      <c r="B156" s="201" t="s">
        <v>167</v>
      </c>
      <c r="C156" s="201"/>
      <c r="D156" s="201"/>
      <c r="E156" s="201"/>
      <c r="F156" s="201"/>
      <c r="G156" s="201"/>
      <c r="H156" s="7"/>
      <c r="I156" s="3"/>
      <c r="J156" s="3"/>
      <c r="K156" s="3"/>
      <c r="L156" s="4"/>
      <c r="M156" s="4"/>
      <c r="N156" s="3"/>
      <c r="O156" s="20"/>
      <c r="P156" s="36"/>
      <c r="Q156" s="36"/>
      <c r="R156" s="37"/>
      <c r="S156" s="4"/>
      <c r="T156" s="4"/>
    </row>
    <row r="157" spans="1:20" ht="20.100000000000001" customHeight="1" x14ac:dyDescent="0.3">
      <c r="A157" s="2"/>
      <c r="B157" s="144" t="s">
        <v>196</v>
      </c>
      <c r="C157" s="144"/>
      <c r="D157" s="144"/>
      <c r="E157" s="144"/>
      <c r="F157" s="144"/>
      <c r="G157" s="144"/>
      <c r="H157" s="7">
        <f>[353]Equipment!$H$28</f>
        <v>1</v>
      </c>
      <c r="I157" s="3">
        <f>ROUND(937500*90%,0)</f>
        <v>843750</v>
      </c>
      <c r="J157" s="3" t="s">
        <v>128</v>
      </c>
      <c r="K157" s="3">
        <f t="shared" ref="K157" si="33">ROUND(H157*I157,0)</f>
        <v>843750</v>
      </c>
      <c r="L157" s="4"/>
      <c r="M157" s="4"/>
      <c r="N157" s="3">
        <f>H157</f>
        <v>1</v>
      </c>
      <c r="O157" s="20">
        <f>K157</f>
        <v>843750</v>
      </c>
      <c r="P157" s="36"/>
      <c r="Q157" s="36"/>
      <c r="R157" s="37"/>
      <c r="S157" s="32">
        <v>0.9</v>
      </c>
      <c r="T157" s="4"/>
    </row>
    <row r="158" spans="1:20" ht="20.100000000000001" customHeight="1" x14ac:dyDescent="0.3">
      <c r="A158" s="2"/>
      <c r="B158" s="3"/>
      <c r="C158" s="3"/>
      <c r="D158" s="3"/>
      <c r="E158" s="3"/>
      <c r="F158" s="3"/>
      <c r="G158" s="3"/>
      <c r="H158" s="7"/>
      <c r="I158" s="3"/>
      <c r="J158" s="3"/>
      <c r="K158" s="3"/>
      <c r="L158" s="4"/>
      <c r="M158" s="4"/>
      <c r="N158" s="3"/>
      <c r="O158" s="20"/>
      <c r="P158" s="36"/>
      <c r="Q158" s="36"/>
      <c r="R158" s="37"/>
      <c r="S158" s="4"/>
      <c r="T158" s="4"/>
    </row>
    <row r="159" spans="1:20" x14ac:dyDescent="0.3">
      <c r="A159" s="2">
        <v>31</v>
      </c>
      <c r="B159" s="197" t="s">
        <v>85</v>
      </c>
      <c r="C159" s="197"/>
      <c r="D159" s="197"/>
      <c r="E159" s="197"/>
      <c r="F159" s="197"/>
      <c r="G159" s="197"/>
      <c r="H159" s="7"/>
      <c r="I159" s="3"/>
      <c r="J159" s="3"/>
      <c r="K159" s="3"/>
      <c r="L159" s="4"/>
      <c r="M159" s="4"/>
      <c r="N159" s="3"/>
      <c r="O159" s="20"/>
      <c r="P159" s="36"/>
      <c r="Q159" s="36"/>
      <c r="R159" s="37"/>
      <c r="S159" s="4"/>
      <c r="T159" s="4"/>
    </row>
    <row r="160" spans="1:20" ht="20.100000000000001" customHeight="1" x14ac:dyDescent="0.3">
      <c r="A160" s="2"/>
      <c r="B160" s="144" t="s">
        <v>196</v>
      </c>
      <c r="C160" s="144"/>
      <c r="D160" s="144"/>
      <c r="E160" s="144"/>
      <c r="F160" s="144"/>
      <c r="G160" s="144"/>
      <c r="H160" s="7">
        <f>[353]Equipment!$H$30</f>
        <v>1</v>
      </c>
      <c r="I160" s="3">
        <f>ROUND(562500*90%,0)</f>
        <v>506250</v>
      </c>
      <c r="J160" s="3" t="s">
        <v>128</v>
      </c>
      <c r="K160" s="3">
        <f t="shared" ref="K160" si="34">ROUND(H160*I160,0)</f>
        <v>506250</v>
      </c>
      <c r="L160" s="4"/>
      <c r="M160" s="4"/>
      <c r="N160" s="3">
        <f>H160</f>
        <v>1</v>
      </c>
      <c r="O160" s="20">
        <f>K160</f>
        <v>506250</v>
      </c>
      <c r="P160" s="36"/>
      <c r="Q160" s="36"/>
      <c r="R160" s="37"/>
      <c r="S160" s="32">
        <v>0.9</v>
      </c>
      <c r="T160" s="4"/>
    </row>
    <row r="161" spans="1:20" ht="20.100000000000001" customHeight="1" x14ac:dyDescent="0.3">
      <c r="A161" s="2"/>
      <c r="B161" s="3"/>
      <c r="C161" s="3"/>
      <c r="D161" s="3"/>
      <c r="E161" s="3"/>
      <c r="F161" s="3"/>
      <c r="G161" s="3"/>
      <c r="H161" s="7"/>
      <c r="I161" s="3"/>
      <c r="J161" s="3"/>
      <c r="K161" s="3"/>
      <c r="L161" s="4"/>
      <c r="M161" s="4"/>
      <c r="N161" s="3"/>
      <c r="O161" s="20"/>
      <c r="P161" s="36"/>
      <c r="Q161" s="36"/>
      <c r="R161" s="37"/>
      <c r="S161" s="4"/>
      <c r="T161" s="4"/>
    </row>
    <row r="162" spans="1:20" x14ac:dyDescent="0.3">
      <c r="A162" s="2">
        <v>35</v>
      </c>
      <c r="B162" s="197" t="s">
        <v>86</v>
      </c>
      <c r="C162" s="197"/>
      <c r="D162" s="197"/>
      <c r="E162" s="197"/>
      <c r="F162" s="197"/>
      <c r="G162" s="197"/>
      <c r="H162" s="7"/>
      <c r="I162" s="3"/>
      <c r="J162" s="3"/>
      <c r="K162" s="3"/>
      <c r="L162" s="4"/>
      <c r="M162" s="4"/>
      <c r="N162" s="3"/>
      <c r="O162" s="20"/>
      <c r="P162" s="36"/>
      <c r="Q162" s="36"/>
      <c r="R162" s="37"/>
      <c r="S162" s="4"/>
      <c r="T162" s="4"/>
    </row>
    <row r="163" spans="1:20" ht="20.100000000000001" customHeight="1" x14ac:dyDescent="0.3">
      <c r="A163" s="2"/>
      <c r="B163" s="144" t="s">
        <v>196</v>
      </c>
      <c r="C163" s="144"/>
      <c r="D163" s="144"/>
      <c r="E163" s="144"/>
      <c r="F163" s="144"/>
      <c r="G163" s="144"/>
      <c r="H163" s="7">
        <f>[353]Equipment!$H$32</f>
        <v>1</v>
      </c>
      <c r="I163" s="3">
        <f>ROUND(81250*90%,0)</f>
        <v>73125</v>
      </c>
      <c r="J163" s="3" t="s">
        <v>128</v>
      </c>
      <c r="K163" s="3">
        <f t="shared" ref="K163" si="35">ROUND(H163*I163,0)</f>
        <v>73125</v>
      </c>
      <c r="L163" s="4"/>
      <c r="M163" s="4"/>
      <c r="N163" s="3">
        <f>H163</f>
        <v>1</v>
      </c>
      <c r="O163" s="20">
        <f>K163</f>
        <v>73125</v>
      </c>
      <c r="P163" s="36"/>
      <c r="Q163" s="36"/>
      <c r="R163" s="37"/>
      <c r="S163" s="32">
        <v>0.9</v>
      </c>
      <c r="T163" s="4"/>
    </row>
    <row r="164" spans="1:20" ht="20.100000000000001" customHeight="1" x14ac:dyDescent="0.3">
      <c r="A164" s="2"/>
      <c r="B164" s="3"/>
      <c r="C164" s="3"/>
      <c r="D164" s="3"/>
      <c r="E164" s="3"/>
      <c r="F164" s="3"/>
      <c r="G164" s="3"/>
      <c r="H164" s="7"/>
      <c r="I164" s="3"/>
      <c r="J164" s="3"/>
      <c r="K164" s="3"/>
      <c r="L164" s="4"/>
      <c r="M164" s="4"/>
      <c r="N164" s="3"/>
      <c r="O164" s="20"/>
      <c r="P164" s="36"/>
      <c r="Q164" s="36"/>
      <c r="R164" s="37"/>
      <c r="S164" s="4"/>
      <c r="T164" s="4"/>
    </row>
    <row r="165" spans="1:20" x14ac:dyDescent="0.3">
      <c r="A165" s="2">
        <v>2</v>
      </c>
      <c r="B165" s="197" t="s">
        <v>87</v>
      </c>
      <c r="C165" s="197"/>
      <c r="D165" s="197"/>
      <c r="E165" s="197"/>
      <c r="F165" s="197"/>
      <c r="G165" s="197"/>
      <c r="H165" s="7"/>
      <c r="I165" s="3"/>
      <c r="J165" s="3"/>
      <c r="K165" s="3"/>
      <c r="L165" s="4"/>
      <c r="M165" s="4"/>
      <c r="N165" s="3"/>
      <c r="O165" s="20"/>
      <c r="P165" s="36"/>
      <c r="Q165" s="36"/>
      <c r="R165" s="37"/>
      <c r="S165" s="4"/>
      <c r="T165" s="4"/>
    </row>
    <row r="166" spans="1:20" ht="20.100000000000001" customHeight="1" x14ac:dyDescent="0.3">
      <c r="A166" s="2"/>
      <c r="B166" s="144" t="s">
        <v>196</v>
      </c>
      <c r="C166" s="144"/>
      <c r="D166" s="144"/>
      <c r="E166" s="144"/>
      <c r="F166" s="144"/>
      <c r="G166" s="144"/>
      <c r="H166" s="7">
        <v>2</v>
      </c>
      <c r="I166" s="3">
        <f>ROUND(49500*90%,0)</f>
        <v>44550</v>
      </c>
      <c r="J166" s="3" t="s">
        <v>128</v>
      </c>
      <c r="K166" s="3">
        <f t="shared" ref="K166" si="36">ROUND(H166*I166,0)</f>
        <v>89100</v>
      </c>
      <c r="L166" s="4"/>
      <c r="M166" s="4"/>
      <c r="N166" s="3">
        <f>H166</f>
        <v>2</v>
      </c>
      <c r="O166" s="20">
        <f>K166</f>
        <v>89100</v>
      </c>
      <c r="P166" s="36"/>
      <c r="Q166" s="36"/>
      <c r="R166" s="37"/>
      <c r="S166" s="32">
        <v>0.9</v>
      </c>
      <c r="T166" s="4"/>
    </row>
    <row r="167" spans="1:20" ht="20.100000000000001" customHeight="1" x14ac:dyDescent="0.3">
      <c r="A167" s="2"/>
      <c r="B167" s="3"/>
      <c r="C167" s="3"/>
      <c r="D167" s="3"/>
      <c r="E167" s="3"/>
      <c r="F167" s="3"/>
      <c r="G167" s="3"/>
      <c r="H167" s="7"/>
      <c r="I167" s="3"/>
      <c r="J167" s="3"/>
      <c r="K167" s="3"/>
      <c r="L167" s="4"/>
      <c r="M167" s="4"/>
      <c r="N167" s="3"/>
      <c r="O167" s="20"/>
      <c r="P167" s="36"/>
      <c r="Q167" s="36"/>
      <c r="R167" s="37"/>
      <c r="S167" s="4"/>
      <c r="T167" s="4"/>
    </row>
    <row r="168" spans="1:20" ht="45.75" customHeight="1" x14ac:dyDescent="0.3">
      <c r="A168" s="2">
        <v>4</v>
      </c>
      <c r="B168" s="198" t="s">
        <v>129</v>
      </c>
      <c r="C168" s="198"/>
      <c r="D168" s="198"/>
      <c r="E168" s="198"/>
      <c r="F168" s="198"/>
      <c r="G168" s="198"/>
      <c r="H168" s="7"/>
      <c r="I168" s="3"/>
      <c r="J168" s="3"/>
      <c r="K168" s="3"/>
      <c r="L168" s="4"/>
      <c r="M168" s="4"/>
      <c r="N168" s="3"/>
      <c r="O168" s="20"/>
      <c r="P168" s="36"/>
      <c r="Q168" s="36"/>
      <c r="R168" s="37"/>
      <c r="S168" s="4"/>
      <c r="T168" s="4"/>
    </row>
    <row r="169" spans="1:20" ht="20.100000000000001" customHeight="1" x14ac:dyDescent="0.3">
      <c r="A169" s="2"/>
      <c r="B169" s="144" t="s">
        <v>196</v>
      </c>
      <c r="C169" s="144"/>
      <c r="D169" s="144"/>
      <c r="E169" s="144"/>
      <c r="F169" s="144"/>
      <c r="G169" s="144"/>
      <c r="H169" s="7">
        <v>2</v>
      </c>
      <c r="I169" s="3">
        <f>ROUND(563750*90%,0)</f>
        <v>507375</v>
      </c>
      <c r="J169" s="3" t="s">
        <v>128</v>
      </c>
      <c r="K169" s="3">
        <f t="shared" ref="K169" si="37">ROUND(H169*I169,0)</f>
        <v>1014750</v>
      </c>
      <c r="L169" s="4"/>
      <c r="M169" s="4"/>
      <c r="N169" s="3">
        <f>H169</f>
        <v>2</v>
      </c>
      <c r="O169" s="20">
        <f>K169</f>
        <v>1014750</v>
      </c>
      <c r="P169" s="36"/>
      <c r="Q169" s="36"/>
      <c r="R169" s="37"/>
      <c r="S169" s="32">
        <v>0.9</v>
      </c>
      <c r="T169" s="4"/>
    </row>
    <row r="170" spans="1:20" ht="20.100000000000001" customHeight="1" x14ac:dyDescent="0.3">
      <c r="A170" s="2"/>
      <c r="B170" s="3"/>
      <c r="C170" s="3"/>
      <c r="D170" s="3"/>
      <c r="E170" s="3"/>
      <c r="F170" s="3"/>
      <c r="G170" s="3"/>
      <c r="H170" s="7"/>
      <c r="I170" s="3"/>
      <c r="J170" s="3"/>
      <c r="K170" s="3"/>
      <c r="L170" s="4"/>
      <c r="M170" s="4"/>
      <c r="N170" s="3"/>
      <c r="O170" s="20"/>
      <c r="P170" s="36"/>
      <c r="Q170" s="36"/>
      <c r="R170" s="37"/>
      <c r="S170" s="4"/>
      <c r="T170" s="4"/>
    </row>
    <row r="171" spans="1:20" x14ac:dyDescent="0.3">
      <c r="A171" s="2">
        <v>5</v>
      </c>
      <c r="B171" s="197" t="s">
        <v>88</v>
      </c>
      <c r="C171" s="197"/>
      <c r="D171" s="197"/>
      <c r="E171" s="197"/>
      <c r="F171" s="197"/>
      <c r="G171" s="197"/>
      <c r="H171" s="7"/>
      <c r="I171" s="3"/>
      <c r="J171" s="3"/>
      <c r="K171" s="3"/>
      <c r="L171" s="4"/>
      <c r="M171" s="4"/>
      <c r="N171" s="3"/>
      <c r="O171" s="20"/>
      <c r="P171" s="36"/>
      <c r="Q171" s="36"/>
      <c r="R171" s="37"/>
      <c r="S171" s="4"/>
      <c r="T171" s="4"/>
    </row>
    <row r="172" spans="1:20" ht="20.100000000000001" customHeight="1" x14ac:dyDescent="0.3">
      <c r="A172" s="2"/>
      <c r="B172" s="144" t="s">
        <v>196</v>
      </c>
      <c r="C172" s="144"/>
      <c r="D172" s="144"/>
      <c r="E172" s="144"/>
      <c r="F172" s="144"/>
      <c r="G172" s="144"/>
      <c r="H172" s="7">
        <f>[353]Equipment!$H$38</f>
        <v>1</v>
      </c>
      <c r="I172" s="3">
        <f>ROUND(312500*90%,0)</f>
        <v>281250</v>
      </c>
      <c r="J172" s="3" t="s">
        <v>128</v>
      </c>
      <c r="K172" s="3">
        <f t="shared" ref="K172" si="38">ROUND(H172*I172,0)</f>
        <v>281250</v>
      </c>
      <c r="L172" s="4"/>
      <c r="M172" s="4"/>
      <c r="N172" s="3">
        <f>H172</f>
        <v>1</v>
      </c>
      <c r="O172" s="20">
        <f>K172</f>
        <v>281250</v>
      </c>
      <c r="P172" s="36"/>
      <c r="Q172" s="36"/>
      <c r="R172" s="37"/>
      <c r="S172" s="32">
        <v>0.9</v>
      </c>
      <c r="T172" s="4"/>
    </row>
    <row r="173" spans="1:20" ht="20.100000000000001" customHeight="1" x14ac:dyDescent="0.3">
      <c r="A173" s="2"/>
      <c r="B173" s="3"/>
      <c r="C173" s="3"/>
      <c r="D173" s="3"/>
      <c r="E173" s="3"/>
      <c r="F173" s="3"/>
      <c r="G173" s="3"/>
      <c r="H173" s="7"/>
      <c r="I173" s="3"/>
      <c r="J173" s="3"/>
      <c r="K173" s="3"/>
      <c r="L173" s="4"/>
      <c r="M173" s="4"/>
      <c r="N173" s="3"/>
      <c r="O173" s="20"/>
      <c r="P173" s="36"/>
      <c r="Q173" s="36"/>
      <c r="R173" s="37"/>
      <c r="S173" s="4"/>
      <c r="T173" s="4"/>
    </row>
    <row r="174" spans="1:20" x14ac:dyDescent="0.3">
      <c r="A174" s="2">
        <v>6</v>
      </c>
      <c r="B174" s="197" t="s">
        <v>89</v>
      </c>
      <c r="C174" s="197"/>
      <c r="D174" s="197"/>
      <c r="E174" s="197"/>
      <c r="F174" s="197"/>
      <c r="G174" s="197"/>
      <c r="H174" s="7"/>
      <c r="I174" s="3"/>
      <c r="J174" s="3"/>
      <c r="K174" s="3"/>
      <c r="L174" s="4"/>
      <c r="M174" s="4"/>
      <c r="N174" s="3"/>
      <c r="O174" s="20"/>
      <c r="P174" s="36"/>
      <c r="Q174" s="36"/>
      <c r="R174" s="37"/>
      <c r="S174" s="4"/>
      <c r="T174" s="4"/>
    </row>
    <row r="175" spans="1:20" ht="20.100000000000001" customHeight="1" x14ac:dyDescent="0.3">
      <c r="A175" s="2"/>
      <c r="B175" s="144" t="s">
        <v>196</v>
      </c>
      <c r="C175" s="144"/>
      <c r="D175" s="144"/>
      <c r="E175" s="144"/>
      <c r="F175" s="144"/>
      <c r="G175" s="144"/>
      <c r="H175" s="7">
        <f>[353]Equipment!$H$40</f>
        <v>1</v>
      </c>
      <c r="I175" s="3">
        <f>ROUND(187500*90%,0)</f>
        <v>168750</v>
      </c>
      <c r="J175" s="3" t="s">
        <v>128</v>
      </c>
      <c r="K175" s="3">
        <f t="shared" ref="K175" si="39">ROUND(H175*I175,0)</f>
        <v>168750</v>
      </c>
      <c r="L175" s="4"/>
      <c r="M175" s="4"/>
      <c r="N175" s="3">
        <f>H175</f>
        <v>1</v>
      </c>
      <c r="O175" s="20">
        <f>K175</f>
        <v>168750</v>
      </c>
      <c r="P175" s="36"/>
      <c r="Q175" s="36"/>
      <c r="R175" s="37"/>
      <c r="S175" s="32">
        <v>0.9</v>
      </c>
      <c r="T175" s="4"/>
    </row>
    <row r="176" spans="1:20" ht="20.100000000000001" customHeight="1" x14ac:dyDescent="0.3">
      <c r="A176" s="2"/>
      <c r="B176" s="3"/>
      <c r="C176" s="3"/>
      <c r="D176" s="3"/>
      <c r="E176" s="3"/>
      <c r="F176" s="3"/>
      <c r="G176" s="3"/>
      <c r="H176" s="7"/>
      <c r="I176" s="3"/>
      <c r="J176" s="3"/>
      <c r="K176" s="3"/>
      <c r="L176" s="4"/>
      <c r="M176" s="4"/>
      <c r="N176" s="3"/>
      <c r="O176" s="20"/>
      <c r="P176" s="36"/>
      <c r="Q176" s="36"/>
      <c r="R176" s="37"/>
      <c r="S176" s="4"/>
      <c r="T176" s="4"/>
    </row>
    <row r="177" spans="1:20" x14ac:dyDescent="0.3">
      <c r="A177" s="2">
        <v>14</v>
      </c>
      <c r="B177" s="202" t="s">
        <v>90</v>
      </c>
      <c r="C177" s="203"/>
      <c r="D177" s="203"/>
      <c r="E177" s="203"/>
      <c r="F177" s="203"/>
      <c r="G177" s="204"/>
      <c r="H177" s="7"/>
      <c r="I177" s="3"/>
      <c r="J177" s="3"/>
      <c r="K177" s="3"/>
      <c r="L177" s="4"/>
      <c r="M177" s="4"/>
      <c r="N177" s="3"/>
      <c r="O177" s="20"/>
      <c r="P177" s="36"/>
      <c r="Q177" s="36"/>
      <c r="R177" s="37"/>
      <c r="S177" s="4"/>
      <c r="T177" s="4"/>
    </row>
    <row r="178" spans="1:20" ht="20.100000000000001" customHeight="1" x14ac:dyDescent="0.3">
      <c r="A178" s="2"/>
      <c r="B178" s="144" t="s">
        <v>196</v>
      </c>
      <c r="C178" s="144"/>
      <c r="D178" s="144"/>
      <c r="E178" s="144"/>
      <c r="F178" s="144"/>
      <c r="G178" s="144"/>
      <c r="H178" s="7">
        <f>[353]Equipment!$H$42</f>
        <v>1</v>
      </c>
      <c r="I178" s="3">
        <f>ROUND(61875*90%,0)</f>
        <v>55688</v>
      </c>
      <c r="J178" s="3" t="s">
        <v>128</v>
      </c>
      <c r="K178" s="3">
        <f t="shared" ref="K178" si="40">ROUND(H178*I178,0)</f>
        <v>55688</v>
      </c>
      <c r="L178" s="4"/>
      <c r="M178" s="4"/>
      <c r="N178" s="3">
        <f>H178</f>
        <v>1</v>
      </c>
      <c r="O178" s="20">
        <f>K178</f>
        <v>55688</v>
      </c>
      <c r="P178" s="36"/>
      <c r="Q178" s="36"/>
      <c r="R178" s="37"/>
      <c r="S178" s="32">
        <v>0.9</v>
      </c>
      <c r="T178" s="4"/>
    </row>
    <row r="179" spans="1:20" ht="20.100000000000001" customHeight="1" x14ac:dyDescent="0.3">
      <c r="A179" s="2"/>
      <c r="B179" s="3"/>
      <c r="C179" s="3"/>
      <c r="D179" s="3"/>
      <c r="E179" s="3"/>
      <c r="F179" s="3"/>
      <c r="G179" s="3"/>
      <c r="H179" s="7"/>
      <c r="I179" s="3"/>
      <c r="J179" s="3"/>
      <c r="K179" s="3"/>
      <c r="L179" s="4"/>
      <c r="M179" s="4"/>
      <c r="N179" s="3"/>
      <c r="O179" s="20"/>
      <c r="P179" s="36"/>
      <c r="Q179" s="36"/>
      <c r="R179" s="37"/>
      <c r="S179" s="4"/>
      <c r="T179" s="4"/>
    </row>
    <row r="180" spans="1:20" x14ac:dyDescent="0.3">
      <c r="A180" s="2">
        <v>15</v>
      </c>
      <c r="B180" s="197" t="s">
        <v>91</v>
      </c>
      <c r="C180" s="197"/>
      <c r="D180" s="197"/>
      <c r="E180" s="197"/>
      <c r="F180" s="197"/>
      <c r="G180" s="197"/>
      <c r="H180" s="7"/>
      <c r="I180" s="3"/>
      <c r="J180" s="3"/>
      <c r="K180" s="3"/>
      <c r="L180" s="4"/>
      <c r="M180" s="4"/>
      <c r="N180" s="3"/>
      <c r="O180" s="20"/>
      <c r="P180" s="36"/>
      <c r="Q180" s="36"/>
      <c r="R180" s="37"/>
      <c r="S180" s="4"/>
      <c r="T180" s="4"/>
    </row>
    <row r="181" spans="1:20" ht="20.100000000000001" customHeight="1" x14ac:dyDescent="0.3">
      <c r="A181" s="2"/>
      <c r="B181" s="144" t="s">
        <v>196</v>
      </c>
      <c r="C181" s="144"/>
      <c r="D181" s="144"/>
      <c r="E181" s="144"/>
      <c r="F181" s="144"/>
      <c r="G181" s="144"/>
      <c r="H181" s="7">
        <v>2</v>
      </c>
      <c r="I181" s="3">
        <f>ROUND(50000*90%,0)</f>
        <v>45000</v>
      </c>
      <c r="J181" s="3" t="s">
        <v>128</v>
      </c>
      <c r="K181" s="3">
        <f t="shared" ref="K181" si="41">ROUND(H181*I181,0)</f>
        <v>90000</v>
      </c>
      <c r="L181" s="4"/>
      <c r="M181" s="4"/>
      <c r="N181" s="3">
        <f>H181</f>
        <v>2</v>
      </c>
      <c r="O181" s="20">
        <f>K181</f>
        <v>90000</v>
      </c>
      <c r="P181" s="36"/>
      <c r="Q181" s="36"/>
      <c r="R181" s="37"/>
      <c r="S181" s="32">
        <v>0.9</v>
      </c>
      <c r="T181" s="4"/>
    </row>
    <row r="182" spans="1:20" ht="20.100000000000001" customHeight="1" x14ac:dyDescent="0.3">
      <c r="A182" s="2"/>
      <c r="B182" s="3"/>
      <c r="C182" s="3"/>
      <c r="D182" s="3"/>
      <c r="E182" s="3"/>
      <c r="F182" s="3"/>
      <c r="G182" s="3"/>
      <c r="H182" s="7"/>
      <c r="I182" s="3"/>
      <c r="J182" s="3"/>
      <c r="K182" s="3"/>
      <c r="L182" s="4"/>
      <c r="M182" s="4"/>
      <c r="N182" s="3"/>
      <c r="O182" s="20"/>
      <c r="P182" s="36"/>
      <c r="Q182" s="36"/>
      <c r="R182" s="37"/>
      <c r="S182" s="4"/>
      <c r="T182" s="4"/>
    </row>
    <row r="183" spans="1:20" x14ac:dyDescent="0.3">
      <c r="A183" s="2">
        <v>26</v>
      </c>
      <c r="B183" s="197" t="s">
        <v>92</v>
      </c>
      <c r="C183" s="197"/>
      <c r="D183" s="197"/>
      <c r="E183" s="197"/>
      <c r="F183" s="197"/>
      <c r="G183" s="197"/>
      <c r="H183" s="7"/>
      <c r="I183" s="3"/>
      <c r="J183" s="3"/>
      <c r="K183" s="3"/>
      <c r="L183" s="4"/>
      <c r="M183" s="4"/>
      <c r="N183" s="3"/>
      <c r="O183" s="20"/>
      <c r="P183" s="36"/>
      <c r="Q183" s="36"/>
      <c r="R183" s="37"/>
      <c r="S183" s="4"/>
      <c r="T183" s="4"/>
    </row>
    <row r="184" spans="1:20" ht="20.100000000000001" customHeight="1" x14ac:dyDescent="0.3">
      <c r="A184" s="2"/>
      <c r="B184" s="144" t="s">
        <v>196</v>
      </c>
      <c r="C184" s="144"/>
      <c r="D184" s="144"/>
      <c r="E184" s="144"/>
      <c r="F184" s="144"/>
      <c r="G184" s="144"/>
      <c r="H184" s="7">
        <v>2</v>
      </c>
      <c r="I184" s="3">
        <f>ROUND(61875*90%,0)</f>
        <v>55688</v>
      </c>
      <c r="J184" s="3" t="s">
        <v>128</v>
      </c>
      <c r="K184" s="3">
        <f t="shared" ref="K184" si="42">ROUND(H184*I184,0)</f>
        <v>111376</v>
      </c>
      <c r="L184" s="4"/>
      <c r="M184" s="4"/>
      <c r="N184" s="3">
        <f>H184</f>
        <v>2</v>
      </c>
      <c r="O184" s="20">
        <f>K184</f>
        <v>111376</v>
      </c>
      <c r="P184" s="36"/>
      <c r="Q184" s="36"/>
      <c r="R184" s="37"/>
      <c r="S184" s="32">
        <v>0.9</v>
      </c>
      <c r="T184" s="4"/>
    </row>
    <row r="185" spans="1:20" ht="20.100000000000001" customHeight="1" x14ac:dyDescent="0.3">
      <c r="A185" s="2"/>
      <c r="B185" s="3"/>
      <c r="C185" s="3"/>
      <c r="D185" s="3"/>
      <c r="E185" s="3"/>
      <c r="F185" s="3"/>
      <c r="G185" s="3"/>
      <c r="H185" s="7"/>
      <c r="I185" s="3"/>
      <c r="J185" s="3"/>
      <c r="K185" s="3"/>
      <c r="L185" s="4"/>
      <c r="M185" s="4"/>
      <c r="N185" s="3"/>
      <c r="O185" s="20"/>
      <c r="P185" s="36"/>
      <c r="Q185" s="36"/>
      <c r="R185" s="37"/>
      <c r="S185" s="4"/>
      <c r="T185" s="4"/>
    </row>
    <row r="186" spans="1:20" x14ac:dyDescent="0.3">
      <c r="A186" s="2"/>
      <c r="B186" s="3"/>
      <c r="C186" s="3"/>
      <c r="D186" s="3"/>
      <c r="E186" s="3"/>
      <c r="F186" s="3"/>
      <c r="G186" s="3"/>
      <c r="H186" s="7"/>
      <c r="I186" s="3"/>
      <c r="J186" s="3"/>
      <c r="K186" s="3"/>
      <c r="L186" s="4"/>
      <c r="M186" s="4"/>
      <c r="N186" s="3"/>
      <c r="O186" s="20"/>
      <c r="P186" s="36"/>
      <c r="Q186" s="36"/>
      <c r="R186" s="37"/>
      <c r="S186" s="4"/>
      <c r="T186" s="4"/>
    </row>
    <row r="187" spans="1:20" x14ac:dyDescent="0.3">
      <c r="A187" s="2">
        <v>16</v>
      </c>
      <c r="B187" s="197" t="s">
        <v>93</v>
      </c>
      <c r="C187" s="197"/>
      <c r="D187" s="197"/>
      <c r="E187" s="197"/>
      <c r="F187" s="197"/>
      <c r="G187" s="197"/>
      <c r="H187" s="7"/>
      <c r="I187" s="3"/>
      <c r="J187" s="3"/>
      <c r="K187" s="3"/>
      <c r="L187" s="4"/>
      <c r="M187" s="4"/>
      <c r="N187" s="3"/>
      <c r="O187" s="20"/>
      <c r="P187" s="36"/>
      <c r="Q187" s="36"/>
      <c r="R187" s="37"/>
      <c r="S187" s="4"/>
      <c r="T187" s="4"/>
    </row>
    <row r="188" spans="1:20" ht="20.100000000000001" customHeight="1" x14ac:dyDescent="0.3">
      <c r="A188" s="2"/>
      <c r="B188" s="144" t="s">
        <v>196</v>
      </c>
      <c r="C188" s="144"/>
      <c r="D188" s="144"/>
      <c r="E188" s="144"/>
      <c r="F188" s="144"/>
      <c r="G188" s="144"/>
      <c r="H188" s="7">
        <f>[353]Equipment!$H$50</f>
        <v>1</v>
      </c>
      <c r="I188" s="3">
        <f>ROUND(378000*90%,0)</f>
        <v>340200</v>
      </c>
      <c r="J188" s="3" t="s">
        <v>128</v>
      </c>
      <c r="K188" s="3">
        <f t="shared" ref="K188" si="43">ROUND(H188*I188,0)</f>
        <v>340200</v>
      </c>
      <c r="L188" s="4"/>
      <c r="M188" s="4"/>
      <c r="N188" s="3">
        <f>H188</f>
        <v>1</v>
      </c>
      <c r="O188" s="20">
        <f>K188</f>
        <v>340200</v>
      </c>
      <c r="P188" s="36"/>
      <c r="Q188" s="36"/>
      <c r="R188" s="37"/>
      <c r="S188" s="32">
        <v>0.9</v>
      </c>
      <c r="T188" s="4"/>
    </row>
    <row r="189" spans="1:20" ht="20.100000000000001" customHeight="1" x14ac:dyDescent="0.3">
      <c r="A189" s="2"/>
      <c r="B189" s="3"/>
      <c r="C189" s="3"/>
      <c r="D189" s="3"/>
      <c r="E189" s="3"/>
      <c r="F189" s="3"/>
      <c r="G189" s="3"/>
      <c r="H189" s="7"/>
      <c r="I189" s="3"/>
      <c r="J189" s="3"/>
      <c r="K189" s="3"/>
      <c r="L189" s="4"/>
      <c r="M189" s="4"/>
      <c r="N189" s="3"/>
      <c r="O189" s="20"/>
      <c r="P189" s="36"/>
      <c r="Q189" s="36"/>
      <c r="R189" s="37"/>
      <c r="S189" s="4"/>
      <c r="T189" s="4"/>
    </row>
    <row r="190" spans="1:20" x14ac:dyDescent="0.3">
      <c r="A190" s="2">
        <v>17</v>
      </c>
      <c r="B190" s="197" t="s">
        <v>94</v>
      </c>
      <c r="C190" s="197"/>
      <c r="D190" s="197"/>
      <c r="E190" s="197"/>
      <c r="F190" s="197"/>
      <c r="G190" s="197"/>
      <c r="H190" s="7"/>
      <c r="I190" s="3"/>
      <c r="J190" s="3"/>
      <c r="K190" s="3"/>
      <c r="L190" s="4"/>
      <c r="M190" s="4"/>
      <c r="N190" s="3"/>
      <c r="O190" s="20"/>
      <c r="P190" s="36"/>
      <c r="Q190" s="36"/>
      <c r="R190" s="37"/>
      <c r="S190" s="4"/>
      <c r="T190" s="4"/>
    </row>
    <row r="191" spans="1:20" ht="20.100000000000001" customHeight="1" x14ac:dyDescent="0.3">
      <c r="A191" s="2"/>
      <c r="B191" s="144" t="s">
        <v>196</v>
      </c>
      <c r="C191" s="144"/>
      <c r="D191" s="144"/>
      <c r="E191" s="144"/>
      <c r="F191" s="144"/>
      <c r="G191" s="144"/>
      <c r="H191" s="7">
        <f>[353]Equipment!$H$52</f>
        <v>1</v>
      </c>
      <c r="I191" s="3">
        <f>ROUND(93750*90%,0)</f>
        <v>84375</v>
      </c>
      <c r="J191" s="3" t="s">
        <v>128</v>
      </c>
      <c r="K191" s="3">
        <f t="shared" ref="K191" si="44">ROUND(H191*I191,0)</f>
        <v>84375</v>
      </c>
      <c r="L191" s="4"/>
      <c r="M191" s="4"/>
      <c r="N191" s="3">
        <f>H191</f>
        <v>1</v>
      </c>
      <c r="O191" s="20">
        <f>K191</f>
        <v>84375</v>
      </c>
      <c r="P191" s="36"/>
      <c r="Q191" s="36"/>
      <c r="R191" s="37"/>
      <c r="S191" s="32">
        <v>0.9</v>
      </c>
      <c r="T191" s="4"/>
    </row>
    <row r="192" spans="1:20" ht="20.100000000000001" customHeight="1" x14ac:dyDescent="0.3">
      <c r="A192" s="2"/>
      <c r="B192" s="3"/>
      <c r="C192" s="3"/>
      <c r="D192" s="3"/>
      <c r="E192" s="3"/>
      <c r="F192" s="3"/>
      <c r="G192" s="3"/>
      <c r="H192" s="7"/>
      <c r="I192" s="3"/>
      <c r="J192" s="3"/>
      <c r="K192" s="3"/>
      <c r="L192" s="4"/>
      <c r="M192" s="4"/>
      <c r="N192" s="3"/>
      <c r="O192" s="20"/>
      <c r="P192" s="36"/>
      <c r="Q192" s="36"/>
      <c r="R192" s="37"/>
      <c r="S192" s="4"/>
      <c r="T192" s="4"/>
    </row>
    <row r="193" spans="1:20" x14ac:dyDescent="0.3">
      <c r="A193" s="2">
        <v>19</v>
      </c>
      <c r="B193" s="197" t="s">
        <v>95</v>
      </c>
      <c r="C193" s="197"/>
      <c r="D193" s="197"/>
      <c r="E193" s="197"/>
      <c r="F193" s="197"/>
      <c r="G193" s="197"/>
      <c r="H193" s="7"/>
      <c r="I193" s="3"/>
      <c r="J193" s="3"/>
      <c r="K193" s="3"/>
      <c r="L193" s="4"/>
      <c r="M193" s="4"/>
      <c r="N193" s="3"/>
      <c r="O193" s="20"/>
      <c r="P193" s="36"/>
      <c r="Q193" s="36"/>
      <c r="R193" s="37"/>
      <c r="S193" s="4"/>
      <c r="T193" s="4"/>
    </row>
    <row r="194" spans="1:20" ht="20.100000000000001" customHeight="1" x14ac:dyDescent="0.3">
      <c r="A194" s="2"/>
      <c r="B194" s="144" t="s">
        <v>196</v>
      </c>
      <c r="C194" s="144"/>
      <c r="D194" s="144"/>
      <c r="E194" s="144"/>
      <c r="F194" s="144"/>
      <c r="G194" s="144"/>
      <c r="H194" s="7">
        <f>[353]Equipment!$H$54</f>
        <v>1</v>
      </c>
      <c r="I194" s="3">
        <f>ROUND(75625*90%,0)</f>
        <v>68063</v>
      </c>
      <c r="J194" s="3" t="s">
        <v>128</v>
      </c>
      <c r="K194" s="3">
        <f t="shared" ref="K194" si="45">ROUND(H194*I194,0)</f>
        <v>68063</v>
      </c>
      <c r="L194" s="4"/>
      <c r="M194" s="4"/>
      <c r="N194" s="3">
        <f>H194</f>
        <v>1</v>
      </c>
      <c r="O194" s="20">
        <f>K194</f>
        <v>68063</v>
      </c>
      <c r="P194" s="36"/>
      <c r="Q194" s="36"/>
      <c r="R194" s="37"/>
      <c r="S194" s="32">
        <v>0.9</v>
      </c>
      <c r="T194" s="4"/>
    </row>
    <row r="195" spans="1:20" ht="20.100000000000001" customHeight="1" x14ac:dyDescent="0.3">
      <c r="A195" s="2"/>
      <c r="B195" s="3"/>
      <c r="C195" s="3"/>
      <c r="D195" s="3"/>
      <c r="E195" s="3"/>
      <c r="F195" s="3"/>
      <c r="G195" s="3"/>
      <c r="H195" s="7"/>
      <c r="I195" s="3"/>
      <c r="J195" s="3"/>
      <c r="K195" s="3"/>
      <c r="L195" s="4"/>
      <c r="M195" s="4"/>
      <c r="N195" s="3"/>
      <c r="O195" s="20"/>
      <c r="P195" s="36"/>
      <c r="Q195" s="36"/>
      <c r="R195" s="37"/>
      <c r="S195" s="4"/>
      <c r="T195" s="4"/>
    </row>
    <row r="196" spans="1:20" x14ac:dyDescent="0.3">
      <c r="A196" s="2">
        <v>20</v>
      </c>
      <c r="B196" s="197" t="s">
        <v>96</v>
      </c>
      <c r="C196" s="197"/>
      <c r="D196" s="197"/>
      <c r="E196" s="197"/>
      <c r="F196" s="197"/>
      <c r="G196" s="197"/>
      <c r="H196" s="7"/>
      <c r="I196" s="3"/>
      <c r="J196" s="3"/>
      <c r="K196" s="3"/>
      <c r="L196" s="4"/>
      <c r="M196" s="4"/>
      <c r="N196" s="3"/>
      <c r="O196" s="20"/>
      <c r="P196" s="36"/>
      <c r="Q196" s="36"/>
      <c r="R196" s="37"/>
      <c r="S196" s="4"/>
      <c r="T196" s="4"/>
    </row>
    <row r="197" spans="1:20" ht="20.100000000000001" customHeight="1" x14ac:dyDescent="0.3">
      <c r="A197" s="2"/>
      <c r="B197" s="144" t="s">
        <v>196</v>
      </c>
      <c r="C197" s="144"/>
      <c r="D197" s="144"/>
      <c r="E197" s="144"/>
      <c r="F197" s="144"/>
      <c r="G197" s="144"/>
      <c r="H197" s="7">
        <f>[353]Equipment!$H$56</f>
        <v>1</v>
      </c>
      <c r="I197" s="3">
        <f>ROUND(41250*90%,0)</f>
        <v>37125</v>
      </c>
      <c r="J197" s="3" t="s">
        <v>128</v>
      </c>
      <c r="K197" s="3">
        <f t="shared" ref="K197" si="46">ROUND(H197*I197,0)</f>
        <v>37125</v>
      </c>
      <c r="L197" s="4"/>
      <c r="M197" s="4"/>
      <c r="N197" s="3">
        <f>H197</f>
        <v>1</v>
      </c>
      <c r="O197" s="20">
        <f>K197</f>
        <v>37125</v>
      </c>
      <c r="P197" s="36"/>
      <c r="Q197" s="36"/>
      <c r="R197" s="37"/>
      <c r="S197" s="32">
        <v>0.9</v>
      </c>
      <c r="T197" s="4"/>
    </row>
    <row r="198" spans="1:20" ht="20.100000000000001" customHeight="1" x14ac:dyDescent="0.3">
      <c r="A198" s="2"/>
      <c r="B198" s="3"/>
      <c r="C198" s="3"/>
      <c r="D198" s="3"/>
      <c r="E198" s="3"/>
      <c r="F198" s="3"/>
      <c r="G198" s="3"/>
      <c r="H198" s="7"/>
      <c r="I198" s="3"/>
      <c r="J198" s="3"/>
      <c r="K198" s="3"/>
      <c r="L198" s="4"/>
      <c r="M198" s="4"/>
      <c r="N198" s="3"/>
      <c r="O198" s="20"/>
      <c r="P198" s="36"/>
      <c r="Q198" s="36"/>
      <c r="R198" s="37"/>
      <c r="S198" s="4"/>
      <c r="T198" s="4"/>
    </row>
    <row r="199" spans="1:20" x14ac:dyDescent="0.3">
      <c r="A199" s="2">
        <v>22</v>
      </c>
      <c r="B199" s="197" t="s">
        <v>97</v>
      </c>
      <c r="C199" s="197"/>
      <c r="D199" s="197"/>
      <c r="E199" s="197"/>
      <c r="F199" s="197"/>
      <c r="G199" s="197"/>
      <c r="H199" s="7"/>
      <c r="I199" s="3"/>
      <c r="J199" s="3"/>
      <c r="K199" s="3"/>
      <c r="L199" s="4"/>
      <c r="M199" s="4"/>
      <c r="N199" s="3"/>
      <c r="O199" s="20"/>
      <c r="P199" s="36"/>
      <c r="Q199" s="36"/>
      <c r="R199" s="37"/>
      <c r="S199" s="4"/>
      <c r="T199" s="4"/>
    </row>
    <row r="200" spans="1:20" ht="20.100000000000001" customHeight="1" x14ac:dyDescent="0.3">
      <c r="A200" s="2"/>
      <c r="B200" s="144" t="s">
        <v>196</v>
      </c>
      <c r="C200" s="144"/>
      <c r="D200" s="144"/>
      <c r="E200" s="144"/>
      <c r="F200" s="144"/>
      <c r="G200" s="144"/>
      <c r="H200" s="7">
        <f>[353]Equipment!$H$58</f>
        <v>1</v>
      </c>
      <c r="I200" s="3">
        <f>ROUND(34500*90%,0)</f>
        <v>31050</v>
      </c>
      <c r="J200" s="3" t="s">
        <v>128</v>
      </c>
      <c r="K200" s="3">
        <f t="shared" ref="K200" si="47">ROUND(H200*I200,0)</f>
        <v>31050</v>
      </c>
      <c r="L200" s="4"/>
      <c r="M200" s="4"/>
      <c r="N200" s="3">
        <f>H200</f>
        <v>1</v>
      </c>
      <c r="O200" s="20">
        <f>K200</f>
        <v>31050</v>
      </c>
      <c r="P200" s="36"/>
      <c r="Q200" s="36"/>
      <c r="R200" s="37"/>
      <c r="S200" s="32">
        <v>0.9</v>
      </c>
      <c r="T200" s="4"/>
    </row>
    <row r="201" spans="1:20" ht="20.100000000000001" customHeight="1" x14ac:dyDescent="0.3">
      <c r="A201" s="2"/>
      <c r="B201" s="3"/>
      <c r="C201" s="3"/>
      <c r="D201" s="3"/>
      <c r="E201" s="3"/>
      <c r="F201" s="3"/>
      <c r="G201" s="3"/>
      <c r="H201" s="7"/>
      <c r="I201" s="3"/>
      <c r="J201" s="3"/>
      <c r="K201" s="3"/>
      <c r="L201" s="4"/>
      <c r="M201" s="4"/>
      <c r="N201" s="3"/>
      <c r="O201" s="20"/>
      <c r="P201" s="36"/>
      <c r="Q201" s="36"/>
      <c r="R201" s="37"/>
      <c r="S201" s="4"/>
      <c r="T201" s="4"/>
    </row>
    <row r="202" spans="1:20" x14ac:dyDescent="0.3">
      <c r="A202" s="2">
        <v>34</v>
      </c>
      <c r="B202" s="205" t="s">
        <v>98</v>
      </c>
      <c r="C202" s="205"/>
      <c r="D202" s="205"/>
      <c r="E202" s="205"/>
      <c r="F202" s="205"/>
      <c r="G202" s="205"/>
      <c r="H202" s="7"/>
      <c r="I202" s="3"/>
      <c r="J202" s="3"/>
      <c r="K202" s="3"/>
      <c r="L202" s="4"/>
      <c r="M202" s="4"/>
      <c r="N202" s="3"/>
      <c r="O202" s="20"/>
      <c r="P202" s="36"/>
      <c r="Q202" s="36"/>
      <c r="R202" s="37"/>
      <c r="S202" s="4"/>
      <c r="T202" s="4"/>
    </row>
    <row r="203" spans="1:20" ht="20.100000000000001" customHeight="1" x14ac:dyDescent="0.3">
      <c r="A203" s="2"/>
      <c r="B203" s="144" t="s">
        <v>196</v>
      </c>
      <c r="C203" s="144"/>
      <c r="D203" s="144"/>
      <c r="E203" s="144"/>
      <c r="F203" s="144"/>
      <c r="G203" s="144"/>
      <c r="H203" s="7">
        <f>[353]Equipment!$H$60</f>
        <v>1</v>
      </c>
      <c r="I203" s="3">
        <f>ROUND(43750*90%,0)</f>
        <v>39375</v>
      </c>
      <c r="J203" s="3" t="s">
        <v>128</v>
      </c>
      <c r="K203" s="3">
        <f t="shared" ref="K203" si="48">ROUND(H203*I203,0)</f>
        <v>39375</v>
      </c>
      <c r="L203" s="4"/>
      <c r="M203" s="4"/>
      <c r="N203" s="3">
        <f>H203</f>
        <v>1</v>
      </c>
      <c r="O203" s="20">
        <f>K203</f>
        <v>39375</v>
      </c>
      <c r="P203" s="36"/>
      <c r="Q203" s="36"/>
      <c r="R203" s="37"/>
      <c r="S203" s="32">
        <v>0.9</v>
      </c>
      <c r="T203" s="4"/>
    </row>
    <row r="204" spans="1:20" ht="20.100000000000001" customHeight="1" x14ac:dyDescent="0.3">
      <c r="A204" s="2"/>
      <c r="B204" s="3"/>
      <c r="C204" s="3"/>
      <c r="D204" s="3"/>
      <c r="E204" s="3"/>
      <c r="F204" s="3"/>
      <c r="G204" s="3"/>
      <c r="H204" s="7"/>
      <c r="I204" s="3"/>
      <c r="J204" s="3"/>
      <c r="K204" s="3"/>
      <c r="L204" s="4"/>
      <c r="M204" s="4"/>
      <c r="N204" s="3"/>
      <c r="O204" s="20"/>
      <c r="P204" s="36"/>
      <c r="Q204" s="36"/>
      <c r="R204" s="37"/>
      <c r="S204" s="4"/>
      <c r="T204" s="4"/>
    </row>
    <row r="205" spans="1:20" x14ac:dyDescent="0.3">
      <c r="A205" s="2">
        <v>37</v>
      </c>
      <c r="B205" s="197" t="s">
        <v>99</v>
      </c>
      <c r="C205" s="197"/>
      <c r="D205" s="197"/>
      <c r="E205" s="197"/>
      <c r="F205" s="197"/>
      <c r="G205" s="197"/>
      <c r="H205" s="7"/>
      <c r="I205" s="3"/>
      <c r="J205" s="3"/>
      <c r="K205" s="3"/>
      <c r="L205" s="4"/>
      <c r="M205" s="4"/>
      <c r="N205" s="3"/>
      <c r="O205" s="20"/>
      <c r="P205" s="36"/>
      <c r="Q205" s="36"/>
      <c r="R205" s="37"/>
      <c r="S205" s="4"/>
      <c r="T205" s="4"/>
    </row>
    <row r="206" spans="1:20" ht="20.100000000000001" customHeight="1" x14ac:dyDescent="0.3">
      <c r="A206" s="2"/>
      <c r="B206" s="144" t="s">
        <v>196</v>
      </c>
      <c r="C206" s="144"/>
      <c r="D206" s="144"/>
      <c r="E206" s="144"/>
      <c r="F206" s="144"/>
      <c r="G206" s="144"/>
      <c r="H206" s="7">
        <v>2</v>
      </c>
      <c r="I206" s="3">
        <f>ROUND(115000*90%,0)</f>
        <v>103500</v>
      </c>
      <c r="J206" s="3" t="s">
        <v>128</v>
      </c>
      <c r="K206" s="3">
        <f t="shared" ref="K206" si="49">ROUND(H206*I206,0)</f>
        <v>207000</v>
      </c>
      <c r="L206" s="4"/>
      <c r="M206" s="4"/>
      <c r="N206" s="3">
        <f>H206</f>
        <v>2</v>
      </c>
      <c r="O206" s="20">
        <f>K206</f>
        <v>207000</v>
      </c>
      <c r="P206" s="36"/>
      <c r="Q206" s="36"/>
      <c r="R206" s="37"/>
      <c r="S206" s="32">
        <v>0.9</v>
      </c>
      <c r="T206" s="4"/>
    </row>
    <row r="207" spans="1:20" ht="20.100000000000001" customHeight="1" x14ac:dyDescent="0.3">
      <c r="A207" s="2"/>
      <c r="B207" s="3"/>
      <c r="C207" s="3"/>
      <c r="D207" s="3"/>
      <c r="E207" s="3"/>
      <c r="F207" s="3"/>
      <c r="G207" s="3"/>
      <c r="H207" s="7"/>
      <c r="I207" s="3"/>
      <c r="J207" s="3"/>
      <c r="K207" s="3"/>
      <c r="L207" s="4"/>
      <c r="M207" s="4"/>
      <c r="N207" s="3"/>
      <c r="O207" s="20"/>
      <c r="P207" s="36"/>
      <c r="Q207" s="36"/>
      <c r="R207" s="37"/>
      <c r="S207" s="4"/>
      <c r="T207" s="4"/>
    </row>
    <row r="208" spans="1:20" x14ac:dyDescent="0.3">
      <c r="A208" s="2">
        <v>23</v>
      </c>
      <c r="B208" s="197" t="s">
        <v>100</v>
      </c>
      <c r="C208" s="197"/>
      <c r="D208" s="197"/>
      <c r="E208" s="197"/>
      <c r="F208" s="197"/>
      <c r="G208" s="197"/>
      <c r="H208" s="7"/>
      <c r="I208" s="3"/>
      <c r="J208" s="3"/>
      <c r="K208" s="3"/>
      <c r="L208" s="4"/>
      <c r="M208" s="4"/>
      <c r="N208" s="3"/>
      <c r="O208" s="20"/>
      <c r="P208" s="36"/>
      <c r="Q208" s="36"/>
      <c r="R208" s="37"/>
      <c r="S208" s="4"/>
      <c r="T208" s="4"/>
    </row>
    <row r="209" spans="1:20" ht="20.100000000000001" customHeight="1" x14ac:dyDescent="0.3">
      <c r="A209" s="2"/>
      <c r="B209" s="144" t="s">
        <v>196</v>
      </c>
      <c r="C209" s="144"/>
      <c r="D209" s="144"/>
      <c r="E209" s="144"/>
      <c r="F209" s="144"/>
      <c r="G209" s="144"/>
      <c r="H209" s="7">
        <v>1</v>
      </c>
      <c r="I209" s="3">
        <f>ROUND(563750*90%,0)</f>
        <v>507375</v>
      </c>
      <c r="J209" s="3" t="s">
        <v>128</v>
      </c>
      <c r="K209" s="3">
        <f t="shared" ref="K209" si="50">ROUND(H209*I209,0)</f>
        <v>507375</v>
      </c>
      <c r="L209" s="4"/>
      <c r="M209" s="4"/>
      <c r="N209" s="3">
        <f>H209</f>
        <v>1</v>
      </c>
      <c r="O209" s="20">
        <f>K209</f>
        <v>507375</v>
      </c>
      <c r="P209" s="36"/>
      <c r="Q209" s="36"/>
      <c r="R209" s="37"/>
      <c r="S209" s="32">
        <v>0.9</v>
      </c>
      <c r="T209" s="4"/>
    </row>
    <row r="210" spans="1:20" ht="20.100000000000001" customHeight="1" x14ac:dyDescent="0.3">
      <c r="A210" s="2"/>
      <c r="B210" s="3"/>
      <c r="C210" s="3"/>
      <c r="D210" s="3"/>
      <c r="E210" s="3"/>
      <c r="F210" s="3"/>
      <c r="G210" s="3"/>
      <c r="H210" s="7"/>
      <c r="I210" s="3"/>
      <c r="J210" s="3"/>
      <c r="K210" s="3"/>
      <c r="L210" s="4"/>
      <c r="M210" s="4"/>
      <c r="N210" s="3"/>
      <c r="O210" s="20"/>
      <c r="P210" s="36"/>
      <c r="Q210" s="36"/>
      <c r="R210" s="37"/>
      <c r="S210" s="4"/>
      <c r="T210" s="4"/>
    </row>
    <row r="211" spans="1:20" x14ac:dyDescent="0.3">
      <c r="A211" s="2">
        <v>9</v>
      </c>
      <c r="B211" s="197" t="s">
        <v>101</v>
      </c>
      <c r="C211" s="197"/>
      <c r="D211" s="197"/>
      <c r="E211" s="197"/>
      <c r="F211" s="197"/>
      <c r="G211" s="197"/>
      <c r="H211" s="7"/>
      <c r="I211" s="3"/>
      <c r="J211" s="3"/>
      <c r="K211" s="3"/>
      <c r="L211" s="4"/>
      <c r="M211" s="4"/>
      <c r="N211" s="3"/>
      <c r="O211" s="20"/>
      <c r="P211" s="36"/>
      <c r="Q211" s="36"/>
      <c r="R211" s="37"/>
      <c r="S211" s="4"/>
      <c r="T211" s="4"/>
    </row>
    <row r="212" spans="1:20" ht="20.100000000000001" customHeight="1" x14ac:dyDescent="0.3">
      <c r="A212" s="2"/>
      <c r="B212" s="144" t="s">
        <v>196</v>
      </c>
      <c r="C212" s="144"/>
      <c r="D212" s="144"/>
      <c r="E212" s="144"/>
      <c r="F212" s="144"/>
      <c r="G212" s="144"/>
      <c r="H212" s="7">
        <v>2</v>
      </c>
      <c r="I212" s="3">
        <f>ROUND(825000*90%,0)</f>
        <v>742500</v>
      </c>
      <c r="J212" s="3" t="s">
        <v>128</v>
      </c>
      <c r="K212" s="3">
        <f t="shared" ref="K212" si="51">ROUND(H212*I212,0)</f>
        <v>1485000</v>
      </c>
      <c r="L212" s="4"/>
      <c r="M212" s="4"/>
      <c r="N212" s="3">
        <f>H212</f>
        <v>2</v>
      </c>
      <c r="O212" s="20">
        <f>K212</f>
        <v>1485000</v>
      </c>
      <c r="P212" s="36"/>
      <c r="Q212" s="36"/>
      <c r="R212" s="37"/>
      <c r="S212" s="32">
        <v>0.9</v>
      </c>
      <c r="T212" s="4"/>
    </row>
    <row r="213" spans="1:20" ht="20.100000000000001" customHeight="1" x14ac:dyDescent="0.3">
      <c r="A213" s="2"/>
      <c r="B213" s="3"/>
      <c r="C213" s="3"/>
      <c r="D213" s="3"/>
      <c r="E213" s="3"/>
      <c r="F213" s="3"/>
      <c r="G213" s="3"/>
      <c r="H213" s="7"/>
      <c r="I213" s="3"/>
      <c r="J213" s="3"/>
      <c r="K213" s="3"/>
      <c r="L213" s="4"/>
      <c r="M213" s="4"/>
      <c r="N213" s="3"/>
      <c r="O213" s="20"/>
      <c r="P213" s="36"/>
      <c r="Q213" s="36"/>
      <c r="R213" s="37"/>
      <c r="S213" s="4"/>
      <c r="T213" s="4"/>
    </row>
    <row r="214" spans="1:20" x14ac:dyDescent="0.3">
      <c r="A214" s="2">
        <v>1</v>
      </c>
      <c r="B214" s="198" t="s">
        <v>102</v>
      </c>
      <c r="C214" s="198"/>
      <c r="D214" s="198"/>
      <c r="E214" s="198"/>
      <c r="F214" s="198"/>
      <c r="G214" s="198"/>
      <c r="H214" s="7"/>
      <c r="I214" s="3"/>
      <c r="J214" s="3"/>
      <c r="K214" s="3"/>
      <c r="L214" s="4"/>
      <c r="M214" s="4"/>
      <c r="N214" s="3"/>
      <c r="O214" s="20"/>
      <c r="P214" s="36"/>
      <c r="Q214" s="36"/>
      <c r="R214" s="37"/>
      <c r="S214" s="4"/>
      <c r="T214" s="4"/>
    </row>
    <row r="215" spans="1:20" ht="20.100000000000001" customHeight="1" x14ac:dyDescent="0.3">
      <c r="A215" s="2"/>
      <c r="B215" s="144" t="s">
        <v>196</v>
      </c>
      <c r="C215" s="144"/>
      <c r="D215" s="144"/>
      <c r="E215" s="144"/>
      <c r="F215" s="144"/>
      <c r="G215" s="144"/>
      <c r="H215" s="7">
        <f>[353]Equipment!$H$68</f>
        <v>2</v>
      </c>
      <c r="I215" s="3">
        <f>ROUND(240000*90%,0)</f>
        <v>216000</v>
      </c>
      <c r="J215" s="3" t="s">
        <v>128</v>
      </c>
      <c r="K215" s="3">
        <f t="shared" ref="K215" si="52">ROUND(H215*I215,0)</f>
        <v>432000</v>
      </c>
      <c r="L215" s="4"/>
      <c r="M215" s="4"/>
      <c r="N215" s="3">
        <f>H215</f>
        <v>2</v>
      </c>
      <c r="O215" s="20">
        <f>K215</f>
        <v>432000</v>
      </c>
      <c r="P215" s="36"/>
      <c r="Q215" s="36"/>
      <c r="R215" s="37"/>
      <c r="S215" s="32">
        <v>0.9</v>
      </c>
      <c r="T215" s="4"/>
    </row>
    <row r="216" spans="1:20" ht="20.100000000000001" customHeight="1" x14ac:dyDescent="0.3">
      <c r="A216" s="2"/>
      <c r="B216" s="3"/>
      <c r="C216" s="3"/>
      <c r="D216" s="3"/>
      <c r="E216" s="3"/>
      <c r="F216" s="3"/>
      <c r="G216" s="3"/>
      <c r="H216" s="7"/>
      <c r="I216" s="3"/>
      <c r="J216" s="3"/>
      <c r="K216" s="3"/>
      <c r="L216" s="4"/>
      <c r="M216" s="4"/>
      <c r="N216" s="3"/>
      <c r="O216" s="20"/>
      <c r="P216" s="36"/>
      <c r="Q216" s="36"/>
      <c r="R216" s="37"/>
      <c r="S216" s="4"/>
      <c r="T216" s="4"/>
    </row>
    <row r="217" spans="1:20" x14ac:dyDescent="0.3">
      <c r="A217" s="2">
        <v>7</v>
      </c>
      <c r="B217" s="197" t="s">
        <v>103</v>
      </c>
      <c r="C217" s="197"/>
      <c r="D217" s="197"/>
      <c r="E217" s="197"/>
      <c r="F217" s="197"/>
      <c r="G217" s="197"/>
      <c r="H217" s="7"/>
      <c r="I217" s="3"/>
      <c r="J217" s="3"/>
      <c r="K217" s="3"/>
      <c r="L217" s="4"/>
      <c r="M217" s="4"/>
      <c r="N217" s="3"/>
      <c r="O217" s="20"/>
      <c r="P217" s="36"/>
      <c r="Q217" s="36"/>
      <c r="R217" s="37"/>
      <c r="S217" s="4"/>
      <c r="T217" s="4"/>
    </row>
    <row r="218" spans="1:20" ht="20.100000000000001" customHeight="1" x14ac:dyDescent="0.3">
      <c r="A218" s="2"/>
      <c r="B218" s="144" t="s">
        <v>196</v>
      </c>
      <c r="C218" s="144"/>
      <c r="D218" s="144"/>
      <c r="E218" s="144"/>
      <c r="F218" s="144"/>
      <c r="G218" s="144"/>
      <c r="H218" s="7">
        <v>1</v>
      </c>
      <c r="I218" s="3">
        <f>ROUND(687500*90%,0)</f>
        <v>618750</v>
      </c>
      <c r="J218" s="3" t="s">
        <v>128</v>
      </c>
      <c r="K218" s="3">
        <f t="shared" ref="K218" si="53">ROUND(H218*I218,0)</f>
        <v>618750</v>
      </c>
      <c r="L218" s="4"/>
      <c r="M218" s="4"/>
      <c r="N218" s="3">
        <f>H218</f>
        <v>1</v>
      </c>
      <c r="O218" s="20">
        <f>K218</f>
        <v>618750</v>
      </c>
      <c r="P218" s="36"/>
      <c r="Q218" s="36"/>
      <c r="R218" s="37"/>
      <c r="S218" s="32">
        <v>0.9</v>
      </c>
      <c r="T218" s="4"/>
    </row>
    <row r="219" spans="1:20" ht="20.100000000000001" customHeight="1" x14ac:dyDescent="0.3">
      <c r="A219" s="2"/>
      <c r="B219" s="3"/>
      <c r="C219" s="3"/>
      <c r="D219" s="3"/>
      <c r="E219" s="3"/>
      <c r="F219" s="3"/>
      <c r="G219" s="3"/>
      <c r="H219" s="7"/>
      <c r="I219" s="3"/>
      <c r="J219" s="3"/>
      <c r="K219" s="3"/>
      <c r="L219" s="4"/>
      <c r="M219" s="4"/>
      <c r="N219" s="3"/>
      <c r="O219" s="20"/>
      <c r="P219" s="36"/>
      <c r="Q219" s="36"/>
      <c r="R219" s="37"/>
      <c r="S219" s="4"/>
      <c r="T219" s="4"/>
    </row>
    <row r="220" spans="1:20" x14ac:dyDescent="0.3">
      <c r="A220" s="2">
        <v>8</v>
      </c>
      <c r="B220" s="197" t="s">
        <v>104</v>
      </c>
      <c r="C220" s="197"/>
      <c r="D220" s="197"/>
      <c r="E220" s="197"/>
      <c r="F220" s="197"/>
      <c r="G220" s="197"/>
      <c r="H220" s="7"/>
      <c r="I220" s="3"/>
      <c r="J220" s="3"/>
      <c r="K220" s="3"/>
      <c r="L220" s="4"/>
      <c r="M220" s="4"/>
      <c r="N220" s="3"/>
      <c r="O220" s="20"/>
      <c r="P220" s="36"/>
      <c r="Q220" s="36"/>
      <c r="R220" s="37"/>
      <c r="S220" s="4"/>
      <c r="T220" s="4"/>
    </row>
    <row r="221" spans="1:20" ht="20.100000000000001" customHeight="1" x14ac:dyDescent="0.3">
      <c r="A221" s="2"/>
      <c r="B221" s="144" t="s">
        <v>196</v>
      </c>
      <c r="C221" s="144"/>
      <c r="D221" s="144"/>
      <c r="E221" s="144"/>
      <c r="F221" s="144"/>
      <c r="G221" s="144"/>
      <c r="H221" s="7">
        <f>[353]Equipment!$H$72</f>
        <v>1</v>
      </c>
      <c r="I221" s="3">
        <f>ROUND(96250*90%,0)</f>
        <v>86625</v>
      </c>
      <c r="J221" s="3" t="s">
        <v>128</v>
      </c>
      <c r="K221" s="3">
        <f t="shared" ref="K221" si="54">ROUND(H221*I221,0)</f>
        <v>86625</v>
      </c>
      <c r="L221" s="4"/>
      <c r="M221" s="4"/>
      <c r="N221" s="3">
        <f>H221</f>
        <v>1</v>
      </c>
      <c r="O221" s="20">
        <f>K221</f>
        <v>86625</v>
      </c>
      <c r="P221" s="36"/>
      <c r="Q221" s="36"/>
      <c r="R221" s="37"/>
      <c r="S221" s="32">
        <v>0.9</v>
      </c>
      <c r="T221" s="4"/>
    </row>
    <row r="222" spans="1:20" ht="20.100000000000001" customHeight="1" x14ac:dyDescent="0.3">
      <c r="A222" s="2"/>
      <c r="B222" s="3"/>
      <c r="C222" s="3"/>
      <c r="D222" s="3"/>
      <c r="E222" s="3"/>
      <c r="F222" s="3"/>
      <c r="G222" s="3"/>
      <c r="H222" s="7"/>
      <c r="I222" s="3"/>
      <c r="J222" s="3"/>
      <c r="K222" s="3"/>
      <c r="L222" s="4"/>
      <c r="M222" s="4"/>
      <c r="N222" s="3"/>
      <c r="O222" s="20"/>
      <c r="P222" s="36"/>
      <c r="Q222" s="36"/>
      <c r="R222" s="37"/>
      <c r="S222" s="4"/>
      <c r="T222" s="4"/>
    </row>
    <row r="223" spans="1:20" x14ac:dyDescent="0.3">
      <c r="A223" s="2">
        <v>10</v>
      </c>
      <c r="B223" s="197" t="s">
        <v>105</v>
      </c>
      <c r="C223" s="197"/>
      <c r="D223" s="197"/>
      <c r="E223" s="197"/>
      <c r="F223" s="197"/>
      <c r="G223" s="197"/>
      <c r="H223" s="7"/>
      <c r="I223" s="3"/>
      <c r="J223" s="3"/>
      <c r="K223" s="3"/>
      <c r="L223" s="4"/>
      <c r="M223" s="4"/>
      <c r="N223" s="3"/>
      <c r="O223" s="20"/>
      <c r="P223" s="36"/>
      <c r="Q223" s="36"/>
      <c r="R223" s="37"/>
      <c r="S223" s="4"/>
      <c r="T223" s="4"/>
    </row>
    <row r="224" spans="1:20" ht="20.100000000000001" customHeight="1" x14ac:dyDescent="0.3">
      <c r="A224" s="2"/>
      <c r="B224" s="144" t="s">
        <v>196</v>
      </c>
      <c r="C224" s="144"/>
      <c r="D224" s="144"/>
      <c r="E224" s="144"/>
      <c r="F224" s="144"/>
      <c r="G224" s="144"/>
      <c r="H224" s="7">
        <f>[353]Equipment!$H$74</f>
        <v>1</v>
      </c>
      <c r="I224" s="3">
        <f>ROUND(825000*90%,0)</f>
        <v>742500</v>
      </c>
      <c r="J224" s="3" t="s">
        <v>128</v>
      </c>
      <c r="K224" s="3">
        <f t="shared" ref="K224" si="55">ROUND(H224*I224,0)</f>
        <v>742500</v>
      </c>
      <c r="L224" s="4"/>
      <c r="M224" s="4"/>
      <c r="N224" s="3">
        <f>H224</f>
        <v>1</v>
      </c>
      <c r="O224" s="20">
        <f>K224</f>
        <v>742500</v>
      </c>
      <c r="P224" s="36"/>
      <c r="Q224" s="36"/>
      <c r="R224" s="37"/>
      <c r="S224" s="32">
        <v>0.9</v>
      </c>
      <c r="T224" s="4"/>
    </row>
    <row r="225" spans="1:20" ht="20.100000000000001" customHeight="1" x14ac:dyDescent="0.3">
      <c r="A225" s="2"/>
      <c r="B225" s="3"/>
      <c r="C225" s="3"/>
      <c r="D225" s="3"/>
      <c r="E225" s="3"/>
      <c r="F225" s="3"/>
      <c r="G225" s="3"/>
      <c r="H225" s="7"/>
      <c r="I225" s="3"/>
      <c r="J225" s="3"/>
      <c r="K225" s="3"/>
      <c r="L225" s="4"/>
      <c r="M225" s="4"/>
      <c r="N225" s="3"/>
      <c r="O225" s="20"/>
      <c r="P225" s="36"/>
      <c r="Q225" s="36"/>
      <c r="R225" s="37"/>
      <c r="S225" s="4"/>
      <c r="T225" s="4"/>
    </row>
    <row r="226" spans="1:20" x14ac:dyDescent="0.3">
      <c r="A226" s="2">
        <v>11</v>
      </c>
      <c r="B226" s="197" t="s">
        <v>106</v>
      </c>
      <c r="C226" s="197"/>
      <c r="D226" s="197"/>
      <c r="E226" s="197"/>
      <c r="F226" s="197"/>
      <c r="G226" s="197"/>
      <c r="H226" s="7"/>
      <c r="I226" s="3"/>
      <c r="J226" s="3"/>
      <c r="K226" s="3"/>
      <c r="L226" s="4"/>
      <c r="M226" s="4"/>
      <c r="N226" s="3"/>
      <c r="O226" s="20"/>
      <c r="P226" s="36"/>
      <c r="Q226" s="36"/>
      <c r="R226" s="37"/>
      <c r="S226" s="4"/>
      <c r="T226" s="4"/>
    </row>
    <row r="227" spans="1:20" ht="20.100000000000001" customHeight="1" x14ac:dyDescent="0.3">
      <c r="A227" s="2"/>
      <c r="B227" s="144" t="s">
        <v>196</v>
      </c>
      <c r="C227" s="144"/>
      <c r="D227" s="144"/>
      <c r="E227" s="144"/>
      <c r="F227" s="144"/>
      <c r="G227" s="144"/>
      <c r="H227" s="7">
        <f>[353]Equipment!$H$76</f>
        <v>1</v>
      </c>
      <c r="I227" s="3">
        <f>ROUND(309000*90%,0)</f>
        <v>278100</v>
      </c>
      <c r="J227" s="3" t="s">
        <v>128</v>
      </c>
      <c r="K227" s="3">
        <f t="shared" ref="K227" si="56">ROUND(H227*I227,0)</f>
        <v>278100</v>
      </c>
      <c r="L227" s="4"/>
      <c r="M227" s="4"/>
      <c r="N227" s="3">
        <f>H227</f>
        <v>1</v>
      </c>
      <c r="O227" s="20">
        <f>K227</f>
        <v>278100</v>
      </c>
      <c r="P227" s="36"/>
      <c r="Q227" s="36"/>
      <c r="R227" s="37"/>
      <c r="S227" s="32">
        <v>0.9</v>
      </c>
      <c r="T227" s="4"/>
    </row>
    <row r="228" spans="1:20" ht="20.100000000000001" customHeight="1" x14ac:dyDescent="0.3">
      <c r="A228" s="2"/>
      <c r="B228" s="3"/>
      <c r="C228" s="3"/>
      <c r="D228" s="3"/>
      <c r="E228" s="3"/>
      <c r="F228" s="3"/>
      <c r="G228" s="3"/>
      <c r="H228" s="7"/>
      <c r="I228" s="3"/>
      <c r="J228" s="3"/>
      <c r="K228" s="3"/>
      <c r="L228" s="4"/>
      <c r="M228" s="4"/>
      <c r="N228" s="3"/>
      <c r="O228" s="20"/>
      <c r="P228" s="36"/>
      <c r="Q228" s="36"/>
      <c r="R228" s="37"/>
      <c r="S228" s="4"/>
      <c r="T228" s="4"/>
    </row>
    <row r="229" spans="1:20" x14ac:dyDescent="0.3">
      <c r="A229" s="2">
        <v>12</v>
      </c>
      <c r="B229" s="197" t="s">
        <v>107</v>
      </c>
      <c r="C229" s="197"/>
      <c r="D229" s="197"/>
      <c r="E229" s="197"/>
      <c r="F229" s="197"/>
      <c r="G229" s="197"/>
      <c r="H229" s="7"/>
      <c r="I229" s="3"/>
      <c r="J229" s="3"/>
      <c r="K229" s="3"/>
      <c r="L229" s="4"/>
      <c r="M229" s="4"/>
      <c r="N229" s="3"/>
      <c r="O229" s="20"/>
      <c r="P229" s="36"/>
      <c r="Q229" s="36"/>
      <c r="R229" s="37"/>
      <c r="S229" s="4"/>
      <c r="T229" s="4"/>
    </row>
    <row r="230" spans="1:20" ht="20.100000000000001" customHeight="1" x14ac:dyDescent="0.3">
      <c r="A230" s="2"/>
      <c r="B230" s="144" t="s">
        <v>196</v>
      </c>
      <c r="C230" s="144"/>
      <c r="D230" s="144"/>
      <c r="E230" s="144"/>
      <c r="F230" s="144"/>
      <c r="G230" s="144"/>
      <c r="H230" s="7">
        <f>[353]Equipment!$H$78</f>
        <v>1</v>
      </c>
      <c r="I230" s="3">
        <f>ROUND(2625000*90%,0)</f>
        <v>2362500</v>
      </c>
      <c r="J230" s="3" t="s">
        <v>128</v>
      </c>
      <c r="K230" s="3">
        <f t="shared" ref="K230" si="57">ROUND(H230*I230,0)</f>
        <v>2362500</v>
      </c>
      <c r="L230" s="4"/>
      <c r="M230" s="4"/>
      <c r="N230" s="3">
        <f>H230</f>
        <v>1</v>
      </c>
      <c r="O230" s="20">
        <f>K230</f>
        <v>2362500</v>
      </c>
      <c r="P230" s="36"/>
      <c r="Q230" s="36"/>
      <c r="R230" s="37"/>
      <c r="S230" s="32">
        <v>0.9</v>
      </c>
      <c r="T230" s="4"/>
    </row>
    <row r="231" spans="1:20" ht="20.100000000000001" customHeight="1" x14ac:dyDescent="0.3">
      <c r="A231" s="2"/>
      <c r="B231" s="3"/>
      <c r="C231" s="3"/>
      <c r="D231" s="3"/>
      <c r="E231" s="3"/>
      <c r="F231" s="3"/>
      <c r="G231" s="3"/>
      <c r="H231" s="7"/>
      <c r="I231" s="3"/>
      <c r="J231" s="3"/>
      <c r="K231" s="3"/>
      <c r="L231" s="4"/>
      <c r="M231" s="4"/>
      <c r="N231" s="3"/>
      <c r="O231" s="20"/>
      <c r="P231" s="36"/>
      <c r="Q231" s="36"/>
      <c r="R231" s="37"/>
      <c r="S231" s="4"/>
      <c r="T231" s="4"/>
    </row>
    <row r="232" spans="1:20" x14ac:dyDescent="0.3">
      <c r="A232" s="2">
        <v>13</v>
      </c>
      <c r="B232" s="197" t="s">
        <v>108</v>
      </c>
      <c r="C232" s="197"/>
      <c r="D232" s="197"/>
      <c r="E232" s="197"/>
      <c r="F232" s="197"/>
      <c r="G232" s="197"/>
      <c r="H232" s="7"/>
      <c r="I232" s="3"/>
      <c r="J232" s="3"/>
      <c r="K232" s="3"/>
      <c r="L232" s="4"/>
      <c r="M232" s="4"/>
      <c r="N232" s="3"/>
      <c r="O232" s="20"/>
      <c r="P232" s="36"/>
      <c r="Q232" s="36"/>
      <c r="R232" s="37"/>
      <c r="S232" s="4"/>
      <c r="T232" s="4"/>
    </row>
    <row r="233" spans="1:20" ht="20.100000000000001" customHeight="1" x14ac:dyDescent="0.3">
      <c r="A233" s="2"/>
      <c r="B233" s="144" t="s">
        <v>196</v>
      </c>
      <c r="C233" s="144"/>
      <c r="D233" s="144"/>
      <c r="E233" s="144"/>
      <c r="F233" s="144"/>
      <c r="G233" s="144"/>
      <c r="H233" s="7">
        <f>[353]Equipment!$H$80</f>
        <v>1</v>
      </c>
      <c r="I233" s="3">
        <f>ROUND(2560000*90%,0)</f>
        <v>2304000</v>
      </c>
      <c r="J233" s="3" t="s">
        <v>128</v>
      </c>
      <c r="K233" s="3">
        <f t="shared" ref="K233" si="58">ROUND(H233*I233,0)</f>
        <v>2304000</v>
      </c>
      <c r="L233" s="4"/>
      <c r="M233" s="4"/>
      <c r="N233" s="3">
        <f>H233</f>
        <v>1</v>
      </c>
      <c r="O233" s="20">
        <f>K233</f>
        <v>2304000</v>
      </c>
      <c r="P233" s="36"/>
      <c r="Q233" s="36"/>
      <c r="R233" s="37"/>
      <c r="S233" s="32">
        <v>0.9</v>
      </c>
      <c r="T233" s="4"/>
    </row>
    <row r="234" spans="1:20" ht="20.100000000000001" customHeight="1" x14ac:dyDescent="0.3">
      <c r="A234" s="2"/>
      <c r="B234" s="3"/>
      <c r="C234" s="3"/>
      <c r="D234" s="3"/>
      <c r="E234" s="3"/>
      <c r="F234" s="3"/>
      <c r="G234" s="3"/>
      <c r="H234" s="7"/>
      <c r="I234" s="3"/>
      <c r="J234" s="3"/>
      <c r="K234" s="3"/>
      <c r="L234" s="4"/>
      <c r="M234" s="4"/>
      <c r="N234" s="3"/>
      <c r="O234" s="20"/>
      <c r="P234" s="36"/>
      <c r="Q234" s="36"/>
      <c r="R234" s="37"/>
      <c r="S234" s="4"/>
      <c r="T234" s="4"/>
    </row>
    <row r="235" spans="1:20" x14ac:dyDescent="0.3">
      <c r="A235" s="2">
        <v>18</v>
      </c>
      <c r="B235" s="197" t="s">
        <v>109</v>
      </c>
      <c r="C235" s="197"/>
      <c r="D235" s="197"/>
      <c r="E235" s="197"/>
      <c r="F235" s="197"/>
      <c r="G235" s="197"/>
      <c r="H235" s="7"/>
      <c r="I235" s="3"/>
      <c r="J235" s="3"/>
      <c r="K235" s="3"/>
      <c r="L235" s="4"/>
      <c r="M235" s="4"/>
      <c r="N235" s="3"/>
      <c r="O235" s="20"/>
      <c r="P235" s="36"/>
      <c r="Q235" s="36"/>
      <c r="R235" s="37"/>
      <c r="S235" s="4"/>
      <c r="T235" s="4"/>
    </row>
    <row r="236" spans="1:20" ht="20.100000000000001" customHeight="1" x14ac:dyDescent="0.3">
      <c r="A236" s="2"/>
      <c r="B236" s="144" t="s">
        <v>196</v>
      </c>
      <c r="C236" s="144"/>
      <c r="D236" s="144"/>
      <c r="E236" s="144"/>
      <c r="F236" s="144"/>
      <c r="G236" s="144"/>
      <c r="H236" s="7">
        <f>[353]Equipment!$H$82</f>
        <v>1</v>
      </c>
      <c r="I236" s="3">
        <f>ROUND(731250*90%,0)</f>
        <v>658125</v>
      </c>
      <c r="J236" s="3" t="s">
        <v>128</v>
      </c>
      <c r="K236" s="3">
        <f t="shared" ref="K236" si="59">ROUND(H236*I236,0)</f>
        <v>658125</v>
      </c>
      <c r="L236" s="4"/>
      <c r="M236" s="4"/>
      <c r="N236" s="3">
        <f>H236</f>
        <v>1</v>
      </c>
      <c r="O236" s="20">
        <f>K236</f>
        <v>658125</v>
      </c>
      <c r="P236" s="36"/>
      <c r="Q236" s="36"/>
      <c r="R236" s="37"/>
      <c r="S236" s="32">
        <v>0.9</v>
      </c>
      <c r="T236" s="4"/>
    </row>
    <row r="237" spans="1:20" ht="20.100000000000001" customHeight="1" x14ac:dyDescent="0.3">
      <c r="A237" s="2"/>
      <c r="B237" s="3"/>
      <c r="C237" s="3"/>
      <c r="D237" s="3"/>
      <c r="E237" s="3"/>
      <c r="F237" s="3"/>
      <c r="G237" s="3"/>
      <c r="H237" s="7"/>
      <c r="I237" s="3"/>
      <c r="J237" s="3"/>
      <c r="K237" s="3"/>
      <c r="L237" s="4"/>
      <c r="M237" s="4"/>
      <c r="N237" s="3"/>
      <c r="O237" s="20"/>
      <c r="P237" s="36"/>
      <c r="Q237" s="36"/>
      <c r="R237" s="37"/>
      <c r="S237" s="4"/>
      <c r="T237" s="4"/>
    </row>
    <row r="238" spans="1:20" x14ac:dyDescent="0.3">
      <c r="A238" s="2">
        <v>21</v>
      </c>
      <c r="B238" s="197" t="s">
        <v>110</v>
      </c>
      <c r="C238" s="197"/>
      <c r="D238" s="197"/>
      <c r="E238" s="197"/>
      <c r="F238" s="197"/>
      <c r="G238" s="197"/>
      <c r="H238" s="7"/>
      <c r="I238" s="3"/>
      <c r="J238" s="3"/>
      <c r="K238" s="3"/>
      <c r="L238" s="4"/>
      <c r="M238" s="4"/>
      <c r="N238" s="3"/>
      <c r="O238" s="20"/>
      <c r="P238" s="36"/>
      <c r="Q238" s="36"/>
      <c r="R238" s="37"/>
      <c r="S238" s="4"/>
      <c r="T238" s="4"/>
    </row>
    <row r="239" spans="1:20" ht="20.100000000000001" customHeight="1" x14ac:dyDescent="0.3">
      <c r="A239" s="2"/>
      <c r="B239" s="144" t="s">
        <v>196</v>
      </c>
      <c r="C239" s="144"/>
      <c r="D239" s="144"/>
      <c r="E239" s="144"/>
      <c r="F239" s="144"/>
      <c r="G239" s="144"/>
      <c r="H239" s="7">
        <f>[353]Equipment!$H$84</f>
        <v>1</v>
      </c>
      <c r="I239" s="3">
        <f>ROUND(250000*90%,0)</f>
        <v>225000</v>
      </c>
      <c r="J239" s="3" t="s">
        <v>128</v>
      </c>
      <c r="K239" s="3">
        <f t="shared" ref="K239" si="60">ROUND(H239*I239,0)</f>
        <v>225000</v>
      </c>
      <c r="L239" s="4"/>
      <c r="M239" s="4"/>
      <c r="N239" s="3">
        <f>H239</f>
        <v>1</v>
      </c>
      <c r="O239" s="20">
        <f>K239</f>
        <v>225000</v>
      </c>
      <c r="P239" s="36"/>
      <c r="Q239" s="36"/>
      <c r="R239" s="37"/>
      <c r="S239" s="32">
        <v>0.9</v>
      </c>
      <c r="T239" s="4"/>
    </row>
    <row r="240" spans="1:20" ht="20.100000000000001" customHeight="1" x14ac:dyDescent="0.3">
      <c r="A240" s="2"/>
      <c r="B240" s="3"/>
      <c r="C240" s="3"/>
      <c r="D240" s="3"/>
      <c r="E240" s="3"/>
      <c r="F240" s="3"/>
      <c r="G240" s="3"/>
      <c r="H240" s="7"/>
      <c r="I240" s="3"/>
      <c r="J240" s="3"/>
      <c r="K240" s="3"/>
      <c r="L240" s="4"/>
      <c r="M240" s="4"/>
      <c r="N240" s="3"/>
      <c r="O240" s="20"/>
      <c r="P240" s="36"/>
      <c r="Q240" s="36"/>
      <c r="R240" s="37"/>
      <c r="S240" s="4"/>
      <c r="T240" s="4"/>
    </row>
    <row r="241" spans="1:20" x14ac:dyDescent="0.3">
      <c r="A241" s="2">
        <v>24</v>
      </c>
      <c r="B241" s="197" t="s">
        <v>111</v>
      </c>
      <c r="C241" s="197"/>
      <c r="D241" s="197"/>
      <c r="E241" s="197"/>
      <c r="F241" s="197"/>
      <c r="G241" s="197"/>
      <c r="H241" s="7"/>
      <c r="I241" s="3"/>
      <c r="J241" s="3"/>
      <c r="K241" s="3"/>
      <c r="L241" s="4"/>
      <c r="M241" s="4"/>
      <c r="N241" s="3"/>
      <c r="O241" s="20"/>
      <c r="P241" s="36"/>
      <c r="Q241" s="36"/>
      <c r="R241" s="37"/>
      <c r="S241" s="4"/>
      <c r="T241" s="4"/>
    </row>
    <row r="242" spans="1:20" ht="20.100000000000001" customHeight="1" x14ac:dyDescent="0.3">
      <c r="A242" s="2"/>
      <c r="B242" s="144" t="s">
        <v>196</v>
      </c>
      <c r="C242" s="144"/>
      <c r="D242" s="144"/>
      <c r="E242" s="144"/>
      <c r="F242" s="144"/>
      <c r="G242" s="144"/>
      <c r="H242" s="7">
        <f>[353]Equipment!$H$86</f>
        <v>1</v>
      </c>
      <c r="I242" s="3">
        <f>ROUND(103125*90%,0)</f>
        <v>92813</v>
      </c>
      <c r="J242" s="3" t="s">
        <v>128</v>
      </c>
      <c r="K242" s="3">
        <f t="shared" ref="K242" si="61">ROUND(H242*I242,0)</f>
        <v>92813</v>
      </c>
      <c r="L242" s="4"/>
      <c r="M242" s="4"/>
      <c r="N242" s="3">
        <f>H242</f>
        <v>1</v>
      </c>
      <c r="O242" s="20">
        <f>K242</f>
        <v>92813</v>
      </c>
      <c r="P242" s="36"/>
      <c r="Q242" s="36"/>
      <c r="R242" s="37"/>
      <c r="S242" s="32">
        <v>0.9</v>
      </c>
      <c r="T242" s="4"/>
    </row>
    <row r="243" spans="1:20" ht="20.100000000000001" customHeight="1" x14ac:dyDescent="0.3">
      <c r="A243" s="2"/>
      <c r="B243" s="3"/>
      <c r="C243" s="3"/>
      <c r="D243" s="3"/>
      <c r="E243" s="3"/>
      <c r="F243" s="3"/>
      <c r="G243" s="3"/>
      <c r="H243" s="7"/>
      <c r="I243" s="3"/>
      <c r="J243" s="3"/>
      <c r="K243" s="3"/>
      <c r="L243" s="4"/>
      <c r="M243" s="4"/>
      <c r="N243" s="3"/>
      <c r="O243" s="20"/>
      <c r="P243" s="36"/>
      <c r="Q243" s="36"/>
      <c r="R243" s="37"/>
      <c r="S243" s="4"/>
      <c r="T243" s="4"/>
    </row>
    <row r="244" spans="1:20" x14ac:dyDescent="0.3">
      <c r="A244" s="2">
        <v>25</v>
      </c>
      <c r="B244" s="197" t="s">
        <v>112</v>
      </c>
      <c r="C244" s="197"/>
      <c r="D244" s="197"/>
      <c r="E244" s="197"/>
      <c r="F244" s="197"/>
      <c r="G244" s="197"/>
      <c r="H244" s="7"/>
      <c r="I244" s="3"/>
      <c r="J244" s="3"/>
      <c r="K244" s="3"/>
      <c r="L244" s="4"/>
      <c r="M244" s="4"/>
      <c r="N244" s="3"/>
      <c r="O244" s="20"/>
      <c r="P244" s="36"/>
      <c r="Q244" s="36"/>
      <c r="R244" s="37"/>
      <c r="S244" s="4"/>
      <c r="T244" s="4"/>
    </row>
    <row r="245" spans="1:20" ht="20.100000000000001" customHeight="1" x14ac:dyDescent="0.3">
      <c r="A245" s="2"/>
      <c r="B245" s="144" t="s">
        <v>196</v>
      </c>
      <c r="C245" s="144"/>
      <c r="D245" s="144"/>
      <c r="E245" s="144"/>
      <c r="F245" s="144"/>
      <c r="G245" s="144"/>
      <c r="H245" s="7">
        <v>1</v>
      </c>
      <c r="I245" s="3">
        <f>ROUND(225000*90%,0)</f>
        <v>202500</v>
      </c>
      <c r="J245" s="3" t="s">
        <v>128</v>
      </c>
      <c r="K245" s="3">
        <f t="shared" ref="K245" si="62">ROUND(H245*I245,0)</f>
        <v>202500</v>
      </c>
      <c r="L245" s="4"/>
      <c r="M245" s="4"/>
      <c r="N245" s="3">
        <f>H245</f>
        <v>1</v>
      </c>
      <c r="O245" s="20">
        <f>K245</f>
        <v>202500</v>
      </c>
      <c r="P245" s="36"/>
      <c r="Q245" s="36"/>
      <c r="R245" s="37"/>
      <c r="S245" s="32">
        <v>0.9</v>
      </c>
      <c r="T245" s="4"/>
    </row>
    <row r="246" spans="1:20" ht="20.100000000000001" customHeight="1" x14ac:dyDescent="0.3">
      <c r="A246" s="2"/>
      <c r="B246" s="3"/>
      <c r="C246" s="3"/>
      <c r="D246" s="3"/>
      <c r="E246" s="3"/>
      <c r="F246" s="3"/>
      <c r="G246" s="3"/>
      <c r="H246" s="7"/>
      <c r="I246" s="3"/>
      <c r="J246" s="3"/>
      <c r="K246" s="3"/>
      <c r="L246" s="4"/>
      <c r="M246" s="4"/>
      <c r="N246" s="3"/>
      <c r="O246" s="20"/>
      <c r="P246" s="36"/>
      <c r="Q246" s="36"/>
      <c r="R246" s="37"/>
      <c r="S246" s="4"/>
      <c r="T246" s="4"/>
    </row>
    <row r="247" spans="1:20" x14ac:dyDescent="0.3">
      <c r="A247" s="2">
        <v>28</v>
      </c>
      <c r="B247" s="198" t="s">
        <v>113</v>
      </c>
      <c r="C247" s="198"/>
      <c r="D247" s="198"/>
      <c r="E247" s="198"/>
      <c r="F247" s="198"/>
      <c r="G247" s="198"/>
      <c r="H247" s="7"/>
      <c r="I247" s="3"/>
      <c r="J247" s="3"/>
      <c r="K247" s="3"/>
      <c r="L247" s="4"/>
      <c r="M247" s="4"/>
      <c r="N247" s="3"/>
      <c r="O247" s="20"/>
      <c r="P247" s="36"/>
      <c r="Q247" s="36"/>
      <c r="R247" s="37"/>
      <c r="S247" s="4"/>
      <c r="T247" s="4"/>
    </row>
    <row r="248" spans="1:20" ht="20.100000000000001" customHeight="1" x14ac:dyDescent="0.3">
      <c r="A248" s="2"/>
      <c r="B248" s="144" t="s">
        <v>196</v>
      </c>
      <c r="C248" s="144"/>
      <c r="D248" s="144"/>
      <c r="E248" s="144"/>
      <c r="F248" s="144"/>
      <c r="G248" s="144"/>
      <c r="H248" s="7">
        <v>2</v>
      </c>
      <c r="I248" s="3">
        <f>ROUND(280000*90%,0)</f>
        <v>252000</v>
      </c>
      <c r="J248" s="3" t="s">
        <v>128</v>
      </c>
      <c r="K248" s="3">
        <f t="shared" ref="K248" si="63">ROUND(H248*I248,0)</f>
        <v>504000</v>
      </c>
      <c r="L248" s="4"/>
      <c r="M248" s="4"/>
      <c r="N248" s="3">
        <f>H248</f>
        <v>2</v>
      </c>
      <c r="O248" s="20">
        <f>K248</f>
        <v>504000</v>
      </c>
      <c r="P248" s="36"/>
      <c r="Q248" s="36"/>
      <c r="R248" s="37"/>
      <c r="S248" s="32">
        <v>0.9</v>
      </c>
      <c r="T248" s="4"/>
    </row>
    <row r="249" spans="1:20" ht="20.100000000000001" customHeight="1" x14ac:dyDescent="0.3">
      <c r="A249" s="2"/>
      <c r="B249" s="3"/>
      <c r="C249" s="3"/>
      <c r="D249" s="3"/>
      <c r="E249" s="3"/>
      <c r="F249" s="3"/>
      <c r="G249" s="3"/>
      <c r="H249" s="7"/>
      <c r="I249" s="3"/>
      <c r="J249" s="3"/>
      <c r="K249" s="3"/>
      <c r="L249" s="4"/>
      <c r="M249" s="4"/>
      <c r="N249" s="3"/>
      <c r="O249" s="20"/>
      <c r="P249" s="36"/>
      <c r="Q249" s="36"/>
      <c r="R249" s="37"/>
      <c r="S249" s="4"/>
      <c r="T249" s="4"/>
    </row>
    <row r="250" spans="1:20" x14ac:dyDescent="0.3">
      <c r="A250" s="2">
        <v>29</v>
      </c>
      <c r="B250" s="197" t="s">
        <v>114</v>
      </c>
      <c r="C250" s="197"/>
      <c r="D250" s="197"/>
      <c r="E250" s="197"/>
      <c r="F250" s="197"/>
      <c r="G250" s="197"/>
      <c r="H250" s="7"/>
      <c r="I250" s="3"/>
      <c r="J250" s="3"/>
      <c r="K250" s="3"/>
      <c r="L250" s="4"/>
      <c r="M250" s="4"/>
      <c r="N250" s="3"/>
      <c r="O250" s="20"/>
      <c r="P250" s="36"/>
      <c r="Q250" s="36"/>
      <c r="R250" s="37"/>
      <c r="S250" s="4"/>
      <c r="T250" s="4"/>
    </row>
    <row r="251" spans="1:20" ht="20.100000000000001" customHeight="1" x14ac:dyDescent="0.3">
      <c r="A251" s="2"/>
      <c r="B251" s="144" t="s">
        <v>196</v>
      </c>
      <c r="C251" s="144"/>
      <c r="D251" s="144"/>
      <c r="E251" s="144"/>
      <c r="F251" s="144"/>
      <c r="G251" s="144"/>
      <c r="H251" s="7">
        <v>1</v>
      </c>
      <c r="I251" s="3">
        <f>ROUND(49500*90%,0)</f>
        <v>44550</v>
      </c>
      <c r="J251" s="3" t="s">
        <v>128</v>
      </c>
      <c r="K251" s="3">
        <f t="shared" ref="K251" si="64">ROUND(H251*I251,0)</f>
        <v>44550</v>
      </c>
      <c r="L251" s="4"/>
      <c r="M251" s="4"/>
      <c r="N251" s="3">
        <f>H251</f>
        <v>1</v>
      </c>
      <c r="O251" s="20">
        <f>K251</f>
        <v>44550</v>
      </c>
      <c r="P251" s="36"/>
      <c r="Q251" s="36"/>
      <c r="R251" s="37"/>
      <c r="S251" s="32">
        <v>0.9</v>
      </c>
      <c r="T251" s="4"/>
    </row>
    <row r="252" spans="1:20" ht="20.100000000000001" customHeight="1" x14ac:dyDescent="0.3">
      <c r="A252" s="2"/>
      <c r="B252" s="3"/>
      <c r="C252" s="3"/>
      <c r="D252" s="3"/>
      <c r="E252" s="3"/>
      <c r="F252" s="3"/>
      <c r="G252" s="3"/>
      <c r="H252" s="7"/>
      <c r="I252" s="3"/>
      <c r="J252" s="3"/>
      <c r="K252" s="3"/>
      <c r="L252" s="4"/>
      <c r="M252" s="4"/>
      <c r="N252" s="3"/>
      <c r="O252" s="20"/>
      <c r="P252" s="36"/>
      <c r="Q252" s="36"/>
      <c r="R252" s="37"/>
      <c r="S252" s="4"/>
      <c r="T252" s="4"/>
    </row>
    <row r="253" spans="1:20" x14ac:dyDescent="0.3">
      <c r="A253" s="2">
        <v>32</v>
      </c>
      <c r="B253" s="198" t="s">
        <v>115</v>
      </c>
      <c r="C253" s="198"/>
      <c r="D253" s="198"/>
      <c r="E253" s="198"/>
      <c r="F253" s="198"/>
      <c r="G253" s="198"/>
      <c r="H253" s="7"/>
      <c r="I253" s="3"/>
      <c r="J253" s="3"/>
      <c r="K253" s="3"/>
      <c r="L253" s="4"/>
      <c r="M253" s="4"/>
      <c r="N253" s="3"/>
      <c r="O253" s="20"/>
      <c r="P253" s="36"/>
      <c r="Q253" s="36"/>
      <c r="R253" s="37"/>
      <c r="S253" s="4"/>
      <c r="T253" s="4"/>
    </row>
    <row r="254" spans="1:20" ht="20.100000000000001" customHeight="1" x14ac:dyDescent="0.3">
      <c r="A254" s="2"/>
      <c r="B254" s="144" t="s">
        <v>196</v>
      </c>
      <c r="C254" s="144"/>
      <c r="D254" s="144"/>
      <c r="E254" s="144"/>
      <c r="F254" s="144"/>
      <c r="G254" s="144"/>
      <c r="H254" s="7">
        <f>[353]Equipment!$H$94</f>
        <v>1</v>
      </c>
      <c r="I254" s="3">
        <f>ROUND(2125000*90%,0)</f>
        <v>1912500</v>
      </c>
      <c r="J254" s="3" t="s">
        <v>128</v>
      </c>
      <c r="K254" s="3">
        <f t="shared" ref="K254" si="65">ROUND(H254*I254,0)</f>
        <v>1912500</v>
      </c>
      <c r="L254" s="4"/>
      <c r="M254" s="4"/>
      <c r="N254" s="3">
        <f>H254</f>
        <v>1</v>
      </c>
      <c r="O254" s="20">
        <f>K254</f>
        <v>1912500</v>
      </c>
      <c r="P254" s="36"/>
      <c r="Q254" s="36"/>
      <c r="R254" s="37"/>
      <c r="S254" s="32">
        <v>0.9</v>
      </c>
      <c r="T254" s="4"/>
    </row>
    <row r="255" spans="1:20" ht="20.100000000000001" customHeight="1" x14ac:dyDescent="0.3">
      <c r="A255" s="2"/>
      <c r="B255" s="3"/>
      <c r="C255" s="3"/>
      <c r="D255" s="3"/>
      <c r="E255" s="3"/>
      <c r="F255" s="3"/>
      <c r="G255" s="3"/>
      <c r="H255" s="7"/>
      <c r="I255" s="3"/>
      <c r="J255" s="3"/>
      <c r="K255" s="3"/>
      <c r="L255" s="4"/>
      <c r="M255" s="4"/>
      <c r="N255" s="3"/>
      <c r="O255" s="20"/>
      <c r="P255" s="36"/>
      <c r="Q255" s="36"/>
      <c r="R255" s="37"/>
      <c r="S255" s="4"/>
      <c r="T255" s="4"/>
    </row>
    <row r="256" spans="1:20" x14ac:dyDescent="0.3">
      <c r="A256" s="2">
        <v>33</v>
      </c>
      <c r="B256" s="198" t="s">
        <v>116</v>
      </c>
      <c r="C256" s="198"/>
      <c r="D256" s="198"/>
      <c r="E256" s="198"/>
      <c r="F256" s="198"/>
      <c r="G256" s="198"/>
      <c r="H256" s="7"/>
      <c r="I256" s="3"/>
      <c r="J256" s="3"/>
      <c r="K256" s="3"/>
      <c r="L256" s="4"/>
      <c r="M256" s="4"/>
      <c r="N256" s="3"/>
      <c r="O256" s="20"/>
      <c r="P256" s="36"/>
      <c r="Q256" s="36"/>
      <c r="R256" s="37"/>
      <c r="S256" s="4"/>
      <c r="T256" s="4"/>
    </row>
    <row r="257" spans="1:20" ht="20.100000000000001" customHeight="1" x14ac:dyDescent="0.3">
      <c r="A257" s="2"/>
      <c r="B257" s="144" t="s">
        <v>196</v>
      </c>
      <c r="C257" s="144"/>
      <c r="D257" s="144"/>
      <c r="E257" s="144"/>
      <c r="F257" s="144"/>
      <c r="G257" s="144"/>
      <c r="H257" s="7">
        <f>[353]Equipment!$H$96</f>
        <v>1</v>
      </c>
      <c r="I257" s="3">
        <f>ROUND(4200000*90%,0)</f>
        <v>3780000</v>
      </c>
      <c r="J257" s="3" t="s">
        <v>128</v>
      </c>
      <c r="K257" s="3">
        <f t="shared" ref="K257" si="66">ROUND(H257*I257,0)</f>
        <v>3780000</v>
      </c>
      <c r="L257" s="4"/>
      <c r="M257" s="4"/>
      <c r="N257" s="3">
        <f>H257</f>
        <v>1</v>
      </c>
      <c r="O257" s="20">
        <f>K257</f>
        <v>3780000</v>
      </c>
      <c r="P257" s="36"/>
      <c r="Q257" s="36"/>
      <c r="R257" s="37"/>
      <c r="S257" s="32">
        <v>0.9</v>
      </c>
      <c r="T257" s="4"/>
    </row>
    <row r="258" spans="1:20" ht="20.100000000000001" customHeight="1" x14ac:dyDescent="0.3">
      <c r="A258" s="2"/>
      <c r="B258" s="3"/>
      <c r="C258" s="3"/>
      <c r="D258" s="3"/>
      <c r="E258" s="3"/>
      <c r="F258" s="3"/>
      <c r="G258" s="3"/>
      <c r="H258" s="7"/>
      <c r="I258" s="3"/>
      <c r="J258" s="3"/>
      <c r="K258" s="3"/>
      <c r="L258" s="4"/>
      <c r="M258" s="4"/>
      <c r="N258" s="3"/>
      <c r="O258" s="20"/>
      <c r="P258" s="36"/>
      <c r="Q258" s="36"/>
      <c r="R258" s="37"/>
      <c r="S258" s="4"/>
      <c r="T258" s="4"/>
    </row>
    <row r="259" spans="1:20" x14ac:dyDescent="0.3">
      <c r="A259" s="2">
        <v>39</v>
      </c>
      <c r="B259" s="198" t="s">
        <v>117</v>
      </c>
      <c r="C259" s="198"/>
      <c r="D259" s="198"/>
      <c r="E259" s="198"/>
      <c r="F259" s="198"/>
      <c r="G259" s="198"/>
      <c r="H259" s="7"/>
      <c r="I259" s="3"/>
      <c r="J259" s="3"/>
      <c r="K259" s="3"/>
      <c r="L259" s="4"/>
      <c r="M259" s="4"/>
      <c r="N259" s="3"/>
      <c r="O259" s="20"/>
      <c r="P259" s="36"/>
      <c r="Q259" s="36"/>
      <c r="R259" s="37"/>
      <c r="S259" s="4"/>
      <c r="T259" s="4"/>
    </row>
    <row r="260" spans="1:20" ht="20.100000000000001" customHeight="1" x14ac:dyDescent="0.3">
      <c r="A260" s="2"/>
      <c r="B260" s="144" t="s">
        <v>196</v>
      </c>
      <c r="C260" s="144"/>
      <c r="D260" s="144"/>
      <c r="E260" s="144"/>
      <c r="F260" s="144"/>
      <c r="G260" s="144"/>
      <c r="H260" s="7">
        <v>2</v>
      </c>
      <c r="I260" s="3">
        <f>ROUND(34500*90%,0)</f>
        <v>31050</v>
      </c>
      <c r="J260" s="3" t="s">
        <v>128</v>
      </c>
      <c r="K260" s="3">
        <f t="shared" ref="K260" si="67">ROUND(H260*I260,0)</f>
        <v>62100</v>
      </c>
      <c r="L260" s="4"/>
      <c r="M260" s="4"/>
      <c r="N260" s="3">
        <f>H260</f>
        <v>2</v>
      </c>
      <c r="O260" s="20">
        <f>K260</f>
        <v>62100</v>
      </c>
      <c r="P260" s="36"/>
      <c r="Q260" s="36"/>
      <c r="R260" s="37"/>
      <c r="S260" s="32">
        <v>0.9</v>
      </c>
      <c r="T260" s="4"/>
    </row>
    <row r="261" spans="1:20" ht="20.100000000000001" customHeight="1" x14ac:dyDescent="0.3">
      <c r="A261" s="2"/>
      <c r="B261" s="3"/>
      <c r="C261" s="3"/>
      <c r="D261" s="3"/>
      <c r="E261" s="3"/>
      <c r="F261" s="3"/>
      <c r="G261" s="3"/>
      <c r="H261" s="7"/>
      <c r="I261" s="3"/>
      <c r="J261" s="3"/>
      <c r="K261" s="3"/>
      <c r="L261" s="4"/>
      <c r="M261" s="4"/>
      <c r="N261" s="3"/>
      <c r="O261" s="20"/>
      <c r="P261" s="36"/>
      <c r="Q261" s="36"/>
      <c r="R261" s="37"/>
      <c r="S261" s="4"/>
      <c r="T261" s="4"/>
    </row>
    <row r="262" spans="1:20" x14ac:dyDescent="0.3">
      <c r="A262" s="2">
        <v>42</v>
      </c>
      <c r="B262" s="197" t="s">
        <v>118</v>
      </c>
      <c r="C262" s="197"/>
      <c r="D262" s="197"/>
      <c r="E262" s="197"/>
      <c r="F262" s="197"/>
      <c r="G262" s="197"/>
      <c r="H262" s="7"/>
      <c r="I262" s="3"/>
      <c r="J262" s="3"/>
      <c r="K262" s="3"/>
      <c r="L262" s="4"/>
      <c r="M262" s="4"/>
      <c r="N262" s="3"/>
      <c r="O262" s="20"/>
      <c r="P262" s="36"/>
      <c r="Q262" s="36"/>
      <c r="R262" s="37"/>
      <c r="S262" s="4"/>
      <c r="T262" s="4"/>
    </row>
    <row r="263" spans="1:20" ht="20.100000000000001" customHeight="1" x14ac:dyDescent="0.3">
      <c r="A263" s="2"/>
      <c r="B263" s="144" t="s">
        <v>196</v>
      </c>
      <c r="C263" s="144"/>
      <c r="D263" s="144"/>
      <c r="E263" s="144"/>
      <c r="F263" s="144"/>
      <c r="G263" s="144"/>
      <c r="H263" s="7">
        <v>3</v>
      </c>
      <c r="I263" s="3">
        <f>ROUND(19250*90%,0)</f>
        <v>17325</v>
      </c>
      <c r="J263" s="3" t="s">
        <v>128</v>
      </c>
      <c r="K263" s="3">
        <f t="shared" ref="K263" si="68">ROUND(H263*I263,0)</f>
        <v>51975</v>
      </c>
      <c r="L263" s="4"/>
      <c r="M263" s="4"/>
      <c r="N263" s="3">
        <f>H263</f>
        <v>3</v>
      </c>
      <c r="O263" s="20">
        <f>K263</f>
        <v>51975</v>
      </c>
      <c r="P263" s="36"/>
      <c r="Q263" s="36"/>
      <c r="R263" s="37"/>
      <c r="S263" s="32">
        <v>0.9</v>
      </c>
      <c r="T263" s="4"/>
    </row>
    <row r="264" spans="1:20" ht="20.100000000000001" customHeight="1" x14ac:dyDescent="0.3">
      <c r="A264" s="2"/>
      <c r="B264" s="3"/>
      <c r="C264" s="3"/>
      <c r="D264" s="3"/>
      <c r="E264" s="3"/>
      <c r="F264" s="3"/>
      <c r="G264" s="3"/>
      <c r="H264" s="7"/>
      <c r="I264" s="3"/>
      <c r="J264" s="3"/>
      <c r="K264" s="3"/>
      <c r="L264" s="4"/>
      <c r="M264" s="4"/>
      <c r="N264" s="3"/>
      <c r="O264" s="20"/>
      <c r="P264" s="36"/>
      <c r="Q264" s="36"/>
      <c r="R264" s="37"/>
      <c r="S264" s="4"/>
      <c r="T264" s="4"/>
    </row>
    <row r="265" spans="1:20" x14ac:dyDescent="0.3">
      <c r="A265" s="2">
        <v>43</v>
      </c>
      <c r="B265" s="198" t="s">
        <v>119</v>
      </c>
      <c r="C265" s="198"/>
      <c r="D265" s="198"/>
      <c r="E265" s="198"/>
      <c r="F265" s="198"/>
      <c r="G265" s="198"/>
      <c r="H265" s="7"/>
      <c r="I265" s="3"/>
      <c r="J265" s="3"/>
      <c r="K265" s="3"/>
      <c r="L265" s="4"/>
      <c r="M265" s="4"/>
      <c r="N265" s="3"/>
      <c r="O265" s="20"/>
      <c r="P265" s="36"/>
      <c r="Q265" s="36"/>
      <c r="R265" s="37"/>
      <c r="S265" s="4"/>
      <c r="T265" s="4"/>
    </row>
    <row r="266" spans="1:20" ht="20.100000000000001" customHeight="1" x14ac:dyDescent="0.3">
      <c r="A266" s="2"/>
      <c r="B266" s="144" t="s">
        <v>196</v>
      </c>
      <c r="C266" s="144"/>
      <c r="D266" s="144"/>
      <c r="E266" s="144"/>
      <c r="F266" s="144"/>
      <c r="G266" s="144"/>
      <c r="H266" s="7">
        <v>6</v>
      </c>
      <c r="I266" s="3">
        <f>ROUND(13750*90%,0)</f>
        <v>12375</v>
      </c>
      <c r="J266" s="3" t="s">
        <v>128</v>
      </c>
      <c r="K266" s="3">
        <f t="shared" ref="K266" si="69">ROUND(H266*I266,0)</f>
        <v>74250</v>
      </c>
      <c r="L266" s="4"/>
      <c r="M266" s="4"/>
      <c r="N266" s="3">
        <f>H266</f>
        <v>6</v>
      </c>
      <c r="O266" s="20">
        <f>K266</f>
        <v>74250</v>
      </c>
      <c r="P266" s="36"/>
      <c r="Q266" s="36"/>
      <c r="R266" s="37"/>
      <c r="S266" s="32">
        <v>0.9</v>
      </c>
      <c r="T266" s="4"/>
    </row>
    <row r="267" spans="1:20" ht="20.100000000000001" customHeight="1" x14ac:dyDescent="0.3">
      <c r="A267" s="2"/>
      <c r="B267" s="3"/>
      <c r="C267" s="3"/>
      <c r="D267" s="3"/>
      <c r="E267" s="3"/>
      <c r="F267" s="3"/>
      <c r="G267" s="3"/>
      <c r="H267" s="7"/>
      <c r="I267" s="3"/>
      <c r="J267" s="3"/>
      <c r="K267" s="3"/>
      <c r="L267" s="4"/>
      <c r="M267" s="4"/>
      <c r="N267" s="3"/>
      <c r="O267" s="20"/>
      <c r="P267" s="36"/>
      <c r="Q267" s="36"/>
      <c r="R267" s="37"/>
      <c r="S267" s="4"/>
      <c r="T267" s="4"/>
    </row>
    <row r="268" spans="1:20" x14ac:dyDescent="0.3">
      <c r="A268" s="2">
        <v>44</v>
      </c>
      <c r="B268" s="197" t="s">
        <v>120</v>
      </c>
      <c r="C268" s="197"/>
      <c r="D268" s="197"/>
      <c r="E268" s="197"/>
      <c r="F268" s="197"/>
      <c r="G268" s="197"/>
      <c r="H268" s="7"/>
      <c r="I268" s="3"/>
      <c r="J268" s="3"/>
      <c r="K268" s="3"/>
      <c r="L268" s="4"/>
      <c r="M268" s="4"/>
      <c r="N268" s="3"/>
      <c r="O268" s="20"/>
      <c r="P268" s="36"/>
      <c r="Q268" s="36"/>
      <c r="R268" s="37"/>
      <c r="S268" s="4"/>
      <c r="T268" s="4"/>
    </row>
    <row r="269" spans="1:20" ht="20.100000000000001" customHeight="1" x14ac:dyDescent="0.3">
      <c r="A269" s="2"/>
      <c r="B269" s="144" t="s">
        <v>196</v>
      </c>
      <c r="C269" s="144"/>
      <c r="D269" s="144"/>
      <c r="E269" s="144"/>
      <c r="F269" s="144"/>
      <c r="G269" s="144"/>
      <c r="H269" s="7">
        <v>3</v>
      </c>
      <c r="I269" s="3">
        <f>ROUND(39200*90%,0)</f>
        <v>35280</v>
      </c>
      <c r="J269" s="3" t="s">
        <v>128</v>
      </c>
      <c r="K269" s="3">
        <f t="shared" ref="K269" si="70">ROUND(H269*I269,0)</f>
        <v>105840</v>
      </c>
      <c r="L269" s="4"/>
      <c r="M269" s="4"/>
      <c r="N269" s="3">
        <f>H269</f>
        <v>3</v>
      </c>
      <c r="O269" s="20">
        <f>K269</f>
        <v>105840</v>
      </c>
      <c r="P269" s="36"/>
      <c r="Q269" s="36"/>
      <c r="R269" s="37"/>
      <c r="S269" s="32">
        <v>0.9</v>
      </c>
      <c r="T269" s="4"/>
    </row>
    <row r="270" spans="1:20" ht="20.100000000000001" customHeight="1" x14ac:dyDescent="0.3">
      <c r="A270" s="2"/>
      <c r="B270" s="3"/>
      <c r="C270" s="3"/>
      <c r="D270" s="3"/>
      <c r="E270" s="3"/>
      <c r="F270" s="3"/>
      <c r="G270" s="3"/>
      <c r="H270" s="7"/>
      <c r="I270" s="3"/>
      <c r="J270" s="3"/>
      <c r="K270" s="3"/>
      <c r="L270" s="4"/>
      <c r="M270" s="4"/>
      <c r="N270" s="3"/>
      <c r="O270" s="20"/>
      <c r="P270" s="36"/>
      <c r="Q270" s="36"/>
      <c r="R270" s="37"/>
      <c r="S270" s="4"/>
      <c r="T270" s="4"/>
    </row>
    <row r="271" spans="1:20" x14ac:dyDescent="0.3">
      <c r="A271" s="2">
        <v>45</v>
      </c>
      <c r="B271" s="197" t="s">
        <v>121</v>
      </c>
      <c r="C271" s="197"/>
      <c r="D271" s="197"/>
      <c r="E271" s="197"/>
      <c r="F271" s="197"/>
      <c r="G271" s="197"/>
      <c r="H271" s="7"/>
      <c r="I271" s="3"/>
      <c r="J271" s="3"/>
      <c r="K271" s="3"/>
      <c r="L271" s="4"/>
      <c r="M271" s="4"/>
      <c r="N271" s="3"/>
      <c r="O271" s="20"/>
      <c r="P271" s="36"/>
      <c r="Q271" s="36"/>
      <c r="R271" s="37"/>
      <c r="S271" s="4"/>
      <c r="T271" s="4"/>
    </row>
    <row r="272" spans="1:20" ht="20.100000000000001" customHeight="1" x14ac:dyDescent="0.3">
      <c r="A272" s="2"/>
      <c r="B272" s="144" t="s">
        <v>196</v>
      </c>
      <c r="C272" s="144"/>
      <c r="D272" s="144"/>
      <c r="E272" s="144"/>
      <c r="F272" s="144"/>
      <c r="G272" s="144"/>
      <c r="H272" s="7">
        <f>[353]Equipment!$H$106</f>
        <v>3</v>
      </c>
      <c r="I272" s="3">
        <f>ROUND(62500*90%,0)</f>
        <v>56250</v>
      </c>
      <c r="J272" s="3" t="s">
        <v>128</v>
      </c>
      <c r="K272" s="3">
        <f t="shared" ref="K272" si="71">ROUND(H272*I272,0)</f>
        <v>168750</v>
      </c>
      <c r="L272" s="4"/>
      <c r="M272" s="4"/>
      <c r="N272" s="3">
        <f>H272</f>
        <v>3</v>
      </c>
      <c r="O272" s="20">
        <f>K272</f>
        <v>168750</v>
      </c>
      <c r="P272" s="36"/>
      <c r="Q272" s="36"/>
      <c r="R272" s="37"/>
      <c r="S272" s="32">
        <v>0.9</v>
      </c>
      <c r="T272" s="4"/>
    </row>
    <row r="273" spans="1:20" ht="20.100000000000001" customHeight="1" x14ac:dyDescent="0.3">
      <c r="A273" s="2"/>
      <c r="B273" s="3"/>
      <c r="C273" s="3"/>
      <c r="D273" s="3"/>
      <c r="E273" s="3"/>
      <c r="F273" s="3"/>
      <c r="G273" s="3"/>
      <c r="H273" s="7"/>
      <c r="I273" s="3"/>
      <c r="J273" s="3"/>
      <c r="K273" s="3"/>
      <c r="L273" s="4"/>
      <c r="M273" s="4"/>
      <c r="N273" s="3"/>
      <c r="O273" s="20"/>
      <c r="P273" s="36"/>
      <c r="Q273" s="36"/>
      <c r="R273" s="37"/>
      <c r="S273" s="32"/>
      <c r="T273" s="4"/>
    </row>
    <row r="274" spans="1:20" x14ac:dyDescent="0.3">
      <c r="A274" s="2">
        <v>46</v>
      </c>
      <c r="B274" s="198" t="s">
        <v>122</v>
      </c>
      <c r="C274" s="198"/>
      <c r="D274" s="198"/>
      <c r="E274" s="198"/>
      <c r="F274" s="198"/>
      <c r="G274" s="198"/>
      <c r="H274" s="7"/>
      <c r="I274" s="3"/>
      <c r="J274" s="3"/>
      <c r="K274" s="3"/>
      <c r="L274" s="4"/>
      <c r="M274" s="4"/>
      <c r="N274" s="3"/>
      <c r="O274" s="20"/>
      <c r="P274" s="36"/>
      <c r="Q274" s="36"/>
      <c r="R274" s="37"/>
      <c r="S274" s="4"/>
      <c r="T274" s="4"/>
    </row>
    <row r="275" spans="1:20" ht="20.100000000000001" customHeight="1" x14ac:dyDescent="0.3">
      <c r="A275" s="2"/>
      <c r="B275" s="144" t="s">
        <v>196</v>
      </c>
      <c r="C275" s="144"/>
      <c r="D275" s="144"/>
      <c r="E275" s="144"/>
      <c r="F275" s="144"/>
      <c r="G275" s="144"/>
      <c r="H275" s="50">
        <v>8</v>
      </c>
      <c r="I275" s="2">
        <f>ROUND(17500*90%,0)</f>
        <v>15750</v>
      </c>
      <c r="J275" s="2" t="s">
        <v>128</v>
      </c>
      <c r="K275" s="2">
        <f t="shared" ref="K275" si="72">ROUND(H275*I275,0)</f>
        <v>126000</v>
      </c>
      <c r="L275" s="56"/>
      <c r="M275" s="56"/>
      <c r="N275" s="2">
        <f>H275</f>
        <v>8</v>
      </c>
      <c r="O275" s="51">
        <f>K275</f>
        <v>126000</v>
      </c>
      <c r="P275" s="114"/>
      <c r="Q275" s="114"/>
      <c r="R275" s="115"/>
      <c r="S275" s="116">
        <v>0.9</v>
      </c>
      <c r="T275" s="56"/>
    </row>
    <row r="276" spans="1:20" ht="20.100000000000001" customHeight="1" x14ac:dyDescent="0.3">
      <c r="A276" s="2"/>
      <c r="B276" s="3"/>
      <c r="C276" s="3"/>
      <c r="D276" s="3"/>
      <c r="E276" s="3"/>
      <c r="F276" s="3"/>
      <c r="G276" s="3"/>
      <c r="H276" s="7"/>
      <c r="I276" s="3"/>
      <c r="J276" s="3"/>
      <c r="K276" s="3"/>
      <c r="L276" s="4"/>
      <c r="M276" s="4"/>
      <c r="N276" s="3"/>
      <c r="O276" s="20"/>
      <c r="P276" s="36"/>
      <c r="Q276" s="36"/>
      <c r="R276" s="37"/>
      <c r="S276" s="4"/>
      <c r="T276" s="4"/>
    </row>
    <row r="277" spans="1:20" ht="61.2" customHeight="1" x14ac:dyDescent="0.3">
      <c r="A277" s="2">
        <v>151</v>
      </c>
      <c r="B277" s="209" t="s">
        <v>123</v>
      </c>
      <c r="C277" s="210"/>
      <c r="D277" s="210"/>
      <c r="E277" s="210"/>
      <c r="F277" s="210"/>
      <c r="G277" s="211"/>
      <c r="H277" s="7"/>
      <c r="I277" s="3"/>
      <c r="J277" s="3"/>
      <c r="K277" s="3"/>
      <c r="L277" s="4"/>
      <c r="M277" s="4"/>
      <c r="N277" s="3"/>
      <c r="O277" s="20"/>
      <c r="P277" s="36"/>
      <c r="Q277" s="36"/>
      <c r="R277" s="37"/>
      <c r="S277" s="4"/>
      <c r="T277" s="4"/>
    </row>
    <row r="278" spans="1:20" ht="20.100000000000001" customHeight="1" x14ac:dyDescent="0.3">
      <c r="A278" s="2"/>
      <c r="B278" s="144" t="s">
        <v>196</v>
      </c>
      <c r="C278" s="144"/>
      <c r="D278" s="144"/>
      <c r="E278" s="144"/>
      <c r="F278" s="144"/>
      <c r="G278" s="144"/>
      <c r="H278" s="7">
        <v>1</v>
      </c>
      <c r="I278" s="3">
        <f>ROUND(590000*90%,0)</f>
        <v>531000</v>
      </c>
      <c r="J278" s="3" t="s">
        <v>128</v>
      </c>
      <c r="K278" s="3">
        <f>ROUND(H278*I278,0)</f>
        <v>531000</v>
      </c>
      <c r="L278" s="4"/>
      <c r="M278" s="4"/>
      <c r="N278" s="3">
        <f>H278</f>
        <v>1</v>
      </c>
      <c r="O278" s="20">
        <f>K278</f>
        <v>531000</v>
      </c>
      <c r="P278" s="36"/>
      <c r="Q278" s="36"/>
      <c r="R278" s="37"/>
      <c r="S278" s="32">
        <v>0.9</v>
      </c>
      <c r="T278" s="4"/>
    </row>
    <row r="279" spans="1:20" ht="20.100000000000001" customHeight="1" x14ac:dyDescent="0.3">
      <c r="A279" s="2"/>
      <c r="B279" s="3"/>
      <c r="C279" s="3"/>
      <c r="D279" s="3"/>
      <c r="E279" s="3"/>
      <c r="F279" s="3"/>
      <c r="G279" s="3"/>
      <c r="H279" s="7"/>
      <c r="I279" s="3"/>
      <c r="J279" s="3"/>
      <c r="K279" s="3"/>
      <c r="L279" s="4"/>
      <c r="M279" s="4"/>
      <c r="N279" s="3"/>
      <c r="O279" s="20"/>
      <c r="P279" s="36"/>
      <c r="Q279" s="36"/>
      <c r="R279" s="37"/>
      <c r="S279" s="4"/>
      <c r="T279" s="4"/>
    </row>
    <row r="280" spans="1:20" ht="36" customHeight="1" x14ac:dyDescent="0.3">
      <c r="A280" s="2">
        <v>166</v>
      </c>
      <c r="B280" s="198" t="s">
        <v>124</v>
      </c>
      <c r="C280" s="198"/>
      <c r="D280" s="198"/>
      <c r="E280" s="198"/>
      <c r="F280" s="198"/>
      <c r="G280" s="198"/>
      <c r="H280" s="7"/>
      <c r="I280" s="3"/>
      <c r="J280" s="3"/>
      <c r="K280" s="3"/>
      <c r="L280" s="4"/>
      <c r="M280" s="4"/>
      <c r="N280" s="3"/>
      <c r="O280" s="20"/>
      <c r="P280" s="36"/>
      <c r="Q280" s="36"/>
      <c r="R280" s="37"/>
      <c r="S280" s="4"/>
      <c r="T280" s="4"/>
    </row>
    <row r="281" spans="1:20" ht="20.100000000000001" customHeight="1" x14ac:dyDescent="0.3">
      <c r="A281" s="2"/>
      <c r="B281" s="144" t="s">
        <v>196</v>
      </c>
      <c r="C281" s="144"/>
      <c r="D281" s="144"/>
      <c r="E281" s="144"/>
      <c r="F281" s="144"/>
      <c r="G281" s="144"/>
      <c r="H281" s="7">
        <v>3</v>
      </c>
      <c r="I281" s="3">
        <f>ROUND(10500*90%,0)</f>
        <v>9450</v>
      </c>
      <c r="J281" s="3" t="s">
        <v>128</v>
      </c>
      <c r="K281" s="3">
        <f>ROUND(H281*I281,0)</f>
        <v>28350</v>
      </c>
      <c r="L281" s="4"/>
      <c r="M281" s="4"/>
      <c r="N281" s="3">
        <f>H281</f>
        <v>3</v>
      </c>
      <c r="O281" s="20">
        <f>K281</f>
        <v>28350</v>
      </c>
      <c r="P281" s="36"/>
      <c r="Q281" s="36"/>
      <c r="R281" s="37"/>
      <c r="S281" s="32">
        <v>0.9</v>
      </c>
      <c r="T281" s="4"/>
    </row>
    <row r="282" spans="1:20" ht="20.100000000000001" customHeight="1" x14ac:dyDescent="0.3">
      <c r="A282" s="2"/>
      <c r="B282" s="3"/>
      <c r="C282" s="3"/>
      <c r="D282" s="3"/>
      <c r="E282" s="3"/>
      <c r="F282" s="3"/>
      <c r="G282" s="3"/>
      <c r="H282" s="7"/>
      <c r="I282" s="3"/>
      <c r="J282" s="3"/>
      <c r="K282" s="3"/>
      <c r="L282" s="4"/>
      <c r="M282" s="4"/>
      <c r="N282" s="3"/>
      <c r="O282" s="20"/>
      <c r="P282" s="36"/>
      <c r="Q282" s="36"/>
      <c r="R282" s="37"/>
      <c r="S282" s="4"/>
      <c r="T282" s="4"/>
    </row>
    <row r="283" spans="1:20" ht="41.25" customHeight="1" x14ac:dyDescent="0.3">
      <c r="A283" s="2">
        <v>167</v>
      </c>
      <c r="B283" s="198" t="s">
        <v>125</v>
      </c>
      <c r="C283" s="198"/>
      <c r="D283" s="198"/>
      <c r="E283" s="198"/>
      <c r="F283" s="198"/>
      <c r="G283" s="198"/>
      <c r="H283" s="7"/>
      <c r="I283" s="3"/>
      <c r="J283" s="3"/>
      <c r="K283" s="3"/>
      <c r="L283" s="4"/>
      <c r="M283" s="4"/>
      <c r="N283" s="3"/>
      <c r="O283" s="20"/>
      <c r="P283" s="36"/>
      <c r="Q283" s="36"/>
      <c r="R283" s="37"/>
      <c r="S283" s="4"/>
      <c r="T283" s="4"/>
    </row>
    <row r="284" spans="1:20" ht="20.100000000000001" customHeight="1" x14ac:dyDescent="0.3">
      <c r="A284" s="2"/>
      <c r="B284" s="144" t="s">
        <v>196</v>
      </c>
      <c r="C284" s="144"/>
      <c r="D284" s="144"/>
      <c r="E284" s="144"/>
      <c r="F284" s="144"/>
      <c r="G284" s="144"/>
      <c r="H284" s="7">
        <f>[353]Equipment!$H$114</f>
        <v>2</v>
      </c>
      <c r="I284" s="3">
        <f>ROUND(12900*90%,0)</f>
        <v>11610</v>
      </c>
      <c r="J284" s="3" t="s">
        <v>128</v>
      </c>
      <c r="K284" s="3">
        <f>ROUND(H284*I284,0)</f>
        <v>23220</v>
      </c>
      <c r="L284" s="4"/>
      <c r="M284" s="4"/>
      <c r="N284" s="3">
        <f>H284</f>
        <v>2</v>
      </c>
      <c r="O284" s="20">
        <f>K284</f>
        <v>23220</v>
      </c>
      <c r="P284" s="36"/>
      <c r="Q284" s="36"/>
      <c r="R284" s="37"/>
      <c r="S284" s="32">
        <v>0.9</v>
      </c>
      <c r="T284" s="4"/>
    </row>
    <row r="285" spans="1:20" ht="20.100000000000001" customHeight="1" x14ac:dyDescent="0.3">
      <c r="A285" s="2"/>
      <c r="B285" s="3"/>
      <c r="C285" s="3"/>
      <c r="D285" s="3"/>
      <c r="E285" s="3"/>
      <c r="F285" s="3"/>
      <c r="G285" s="3"/>
      <c r="H285" s="7"/>
      <c r="I285" s="3"/>
      <c r="J285" s="3"/>
      <c r="K285" s="3"/>
      <c r="L285" s="4"/>
      <c r="M285" s="4"/>
      <c r="N285" s="3"/>
      <c r="O285" s="20"/>
      <c r="P285" s="36"/>
      <c r="Q285" s="36"/>
      <c r="R285" s="37"/>
      <c r="S285" s="4"/>
      <c r="T285" s="4"/>
    </row>
    <row r="286" spans="1:20" ht="47.25" customHeight="1" x14ac:dyDescent="0.3">
      <c r="A286" s="2">
        <v>153</v>
      </c>
      <c r="B286" s="198" t="s">
        <v>126</v>
      </c>
      <c r="C286" s="198"/>
      <c r="D286" s="198"/>
      <c r="E286" s="198"/>
      <c r="F286" s="198"/>
      <c r="G286" s="198"/>
      <c r="H286" s="7"/>
      <c r="I286" s="3"/>
      <c r="J286" s="3"/>
      <c r="K286" s="3"/>
      <c r="L286" s="4"/>
      <c r="M286" s="4"/>
      <c r="N286" s="3"/>
      <c r="O286" s="20"/>
      <c r="P286" s="36"/>
      <c r="Q286" s="36"/>
      <c r="R286" s="37"/>
      <c r="S286" s="4"/>
      <c r="T286" s="4"/>
    </row>
    <row r="287" spans="1:20" ht="20.100000000000001" customHeight="1" x14ac:dyDescent="0.3">
      <c r="A287" s="2"/>
      <c r="B287" s="144" t="s">
        <v>196</v>
      </c>
      <c r="C287" s="144"/>
      <c r="D287" s="144"/>
      <c r="E287" s="144"/>
      <c r="F287" s="144"/>
      <c r="G287" s="144"/>
      <c r="H287" s="7">
        <v>2</v>
      </c>
      <c r="I287" s="3">
        <f>ROUND(182000*90%,0)</f>
        <v>163800</v>
      </c>
      <c r="J287" s="3" t="s">
        <v>128</v>
      </c>
      <c r="K287" s="3">
        <f t="shared" ref="K287" si="73">ROUND(H287*I287,0)</f>
        <v>327600</v>
      </c>
      <c r="L287" s="4"/>
      <c r="M287" s="4"/>
      <c r="N287" s="3">
        <f>H287</f>
        <v>2</v>
      </c>
      <c r="O287" s="20">
        <f>K287</f>
        <v>327600</v>
      </c>
      <c r="P287" s="36"/>
      <c r="Q287" s="36"/>
      <c r="R287" s="37"/>
      <c r="S287" s="32">
        <v>0.9</v>
      </c>
      <c r="T287" s="4"/>
    </row>
    <row r="288" spans="1:20" ht="20.100000000000001" customHeight="1" x14ac:dyDescent="0.3">
      <c r="A288" s="2"/>
      <c r="B288" s="3"/>
      <c r="C288" s="3"/>
      <c r="D288" s="3"/>
      <c r="E288" s="3"/>
      <c r="F288" s="3"/>
      <c r="G288" s="3"/>
      <c r="H288" s="7"/>
      <c r="I288" s="3"/>
      <c r="J288" s="3"/>
      <c r="K288" s="3"/>
      <c r="L288" s="4"/>
      <c r="M288" s="4"/>
      <c r="N288" s="3"/>
      <c r="O288" s="20"/>
      <c r="P288" s="36"/>
      <c r="Q288" s="36"/>
      <c r="R288" s="37"/>
      <c r="S288" s="4"/>
      <c r="T288" s="4"/>
    </row>
    <row r="289" spans="1:22" ht="47.25" customHeight="1" x14ac:dyDescent="0.3">
      <c r="A289" s="2">
        <v>154</v>
      </c>
      <c r="B289" s="198" t="s">
        <v>127</v>
      </c>
      <c r="C289" s="198"/>
      <c r="D289" s="198"/>
      <c r="E289" s="198"/>
      <c r="F289" s="198"/>
      <c r="G289" s="198"/>
      <c r="H289" s="7"/>
      <c r="I289" s="3"/>
      <c r="J289" s="3"/>
      <c r="K289" s="3"/>
      <c r="L289" s="4"/>
      <c r="M289" s="4"/>
      <c r="N289" s="3"/>
      <c r="O289" s="20"/>
      <c r="P289" s="36"/>
      <c r="Q289" s="36"/>
      <c r="R289" s="37"/>
      <c r="S289" s="4"/>
      <c r="T289" s="4"/>
      <c r="V289" s="6"/>
    </row>
    <row r="290" spans="1:22" ht="20.100000000000001" customHeight="1" x14ac:dyDescent="0.3">
      <c r="A290" s="2"/>
      <c r="B290" s="144" t="s">
        <v>196</v>
      </c>
      <c r="C290" s="144"/>
      <c r="D290" s="144"/>
      <c r="E290" s="144"/>
      <c r="F290" s="144"/>
      <c r="G290" s="144"/>
      <c r="H290" s="7">
        <v>1</v>
      </c>
      <c r="I290" s="3">
        <f>ROUND(205000*90%,0)</f>
        <v>184500</v>
      </c>
      <c r="J290" s="3" t="s">
        <v>128</v>
      </c>
      <c r="K290" s="3">
        <f t="shared" ref="K290" si="74">ROUND(H290*I290,0)</f>
        <v>184500</v>
      </c>
      <c r="L290" s="4"/>
      <c r="M290" s="4"/>
      <c r="N290" s="3">
        <f>H290</f>
        <v>1</v>
      </c>
      <c r="O290" s="20">
        <f>K290</f>
        <v>184500</v>
      </c>
      <c r="P290" s="36"/>
      <c r="Q290" s="36"/>
      <c r="R290" s="37"/>
      <c r="S290" s="32">
        <v>0.9</v>
      </c>
      <c r="T290" s="4"/>
      <c r="V290" s="6"/>
    </row>
    <row r="291" spans="1:22" ht="20.100000000000001" customHeight="1" x14ac:dyDescent="0.3">
      <c r="A291" s="2"/>
      <c r="B291" s="3"/>
      <c r="C291" s="3"/>
      <c r="D291" s="3"/>
      <c r="E291" s="3"/>
      <c r="F291" s="3"/>
      <c r="G291" s="3"/>
      <c r="H291" s="7"/>
      <c r="I291" s="3"/>
      <c r="J291" s="3"/>
      <c r="K291" s="3"/>
      <c r="L291" s="4"/>
      <c r="M291" s="4"/>
      <c r="N291" s="3"/>
      <c r="O291" s="20"/>
      <c r="P291" s="36"/>
      <c r="Q291" s="36"/>
      <c r="R291" s="37"/>
      <c r="S291" s="4"/>
      <c r="T291" s="4"/>
      <c r="V291" s="6"/>
    </row>
    <row r="292" spans="1:22" ht="47.25" customHeight="1" x14ac:dyDescent="0.3">
      <c r="A292" s="2">
        <v>152</v>
      </c>
      <c r="B292" s="221" t="s">
        <v>145</v>
      </c>
      <c r="C292" s="221"/>
      <c r="D292" s="221"/>
      <c r="E292" s="221"/>
      <c r="F292" s="221"/>
      <c r="G292" s="221"/>
      <c r="H292" s="7"/>
      <c r="I292" s="3"/>
      <c r="J292" s="3"/>
      <c r="K292" s="3"/>
      <c r="L292" s="4"/>
      <c r="M292" s="4"/>
      <c r="N292" s="3"/>
      <c r="O292" s="20"/>
      <c r="P292" s="36"/>
      <c r="Q292" s="36"/>
      <c r="R292" s="37"/>
      <c r="S292" s="4"/>
      <c r="T292" s="4"/>
    </row>
    <row r="293" spans="1:22" ht="20.100000000000001" customHeight="1" x14ac:dyDescent="0.3">
      <c r="B293" s="144" t="s">
        <v>196</v>
      </c>
      <c r="C293" s="144"/>
      <c r="D293" s="144"/>
      <c r="E293" s="144"/>
      <c r="F293" s="144"/>
      <c r="G293" s="144"/>
      <c r="H293" s="7">
        <v>6</v>
      </c>
      <c r="I293" s="3">
        <f>ROUND(42000*90%,0)</f>
        <v>37800</v>
      </c>
      <c r="J293" s="3" t="s">
        <v>128</v>
      </c>
      <c r="K293" s="3">
        <f t="shared" ref="K293" si="75">ROUND(H293*I293,0)</f>
        <v>226800</v>
      </c>
      <c r="L293" s="4"/>
      <c r="M293" s="4"/>
      <c r="N293" s="3">
        <f>H293</f>
        <v>6</v>
      </c>
      <c r="O293" s="20">
        <f>K293</f>
        <v>226800</v>
      </c>
      <c r="P293" s="36"/>
      <c r="Q293" s="36"/>
      <c r="R293" s="37"/>
      <c r="S293" s="32">
        <v>0.9</v>
      </c>
      <c r="T293" s="4"/>
    </row>
    <row r="294" spans="1:22" ht="20.100000000000001" customHeight="1" x14ac:dyDescent="0.3">
      <c r="A294" s="2"/>
      <c r="B294" s="29"/>
      <c r="C294" s="30"/>
      <c r="D294" s="30"/>
      <c r="E294" s="30"/>
      <c r="F294" s="30"/>
      <c r="G294" s="31"/>
      <c r="P294" s="36"/>
      <c r="Q294" s="36"/>
    </row>
    <row r="295" spans="1:22" ht="20.100000000000001" customHeight="1" x14ac:dyDescent="0.3">
      <c r="A295" s="2"/>
      <c r="B295" s="13"/>
      <c r="C295" s="3"/>
      <c r="D295" s="3"/>
      <c r="E295" s="3"/>
      <c r="F295" s="3"/>
      <c r="G295" s="3"/>
      <c r="H295" s="7"/>
      <c r="I295" s="3"/>
      <c r="J295" s="20"/>
      <c r="K295" s="3"/>
      <c r="L295" s="4"/>
      <c r="M295" s="4"/>
      <c r="N295" s="3"/>
      <c r="O295" s="20"/>
      <c r="P295" s="36"/>
      <c r="Q295" s="36"/>
      <c r="R295" s="37"/>
      <c r="S295" s="4"/>
      <c r="T295" s="4"/>
    </row>
    <row r="296" spans="1:22" ht="37.5" customHeight="1" x14ac:dyDescent="0.3">
      <c r="A296" s="2">
        <v>140</v>
      </c>
      <c r="B296" s="147" t="s">
        <v>131</v>
      </c>
      <c r="C296" s="147"/>
      <c r="D296" s="147"/>
      <c r="E296" s="147"/>
      <c r="F296" s="147"/>
      <c r="G296" s="147"/>
      <c r="H296" s="7"/>
      <c r="I296" s="3"/>
      <c r="J296" s="20"/>
      <c r="K296" s="3"/>
      <c r="L296" s="4"/>
      <c r="M296" s="4"/>
      <c r="N296" s="3"/>
      <c r="O296" s="20"/>
      <c r="P296" s="36"/>
      <c r="Q296" s="36"/>
      <c r="R296" s="37"/>
      <c r="S296" s="4"/>
      <c r="T296" s="4"/>
    </row>
    <row r="297" spans="1:22" ht="20.100000000000001" customHeight="1" x14ac:dyDescent="0.3">
      <c r="A297" s="2"/>
      <c r="B297" s="144" t="s">
        <v>196</v>
      </c>
      <c r="C297" s="144"/>
      <c r="D297" s="144"/>
      <c r="E297" s="144"/>
      <c r="F297" s="144"/>
      <c r="G297" s="144"/>
      <c r="H297" s="7">
        <f>[353]ELV!$H$8</f>
        <v>1</v>
      </c>
      <c r="I297" s="3">
        <f>ROUND(383000*90%,0)</f>
        <v>344700</v>
      </c>
      <c r="J297" s="20" t="s">
        <v>132</v>
      </c>
      <c r="K297" s="3">
        <f>I297*H297</f>
        <v>344700</v>
      </c>
      <c r="L297" s="4"/>
      <c r="M297" s="4"/>
      <c r="N297" s="3">
        <f>H297</f>
        <v>1</v>
      </c>
      <c r="O297" s="20">
        <f>K297</f>
        <v>344700</v>
      </c>
      <c r="P297" s="36"/>
      <c r="Q297" s="36"/>
      <c r="R297" s="37"/>
      <c r="S297" s="32">
        <v>0.9</v>
      </c>
      <c r="T297" s="4"/>
    </row>
    <row r="298" spans="1:22" ht="20.100000000000001" customHeight="1" x14ac:dyDescent="0.3">
      <c r="A298" s="2"/>
      <c r="B298" s="3"/>
      <c r="C298" s="3"/>
      <c r="D298" s="3"/>
      <c r="E298" s="3"/>
      <c r="F298" s="3"/>
      <c r="G298" s="3"/>
      <c r="H298" s="7"/>
      <c r="I298" s="3"/>
      <c r="J298" s="20"/>
      <c r="K298" s="3"/>
      <c r="L298" s="4"/>
      <c r="M298" s="4"/>
      <c r="N298" s="3"/>
      <c r="O298" s="20"/>
      <c r="P298" s="36"/>
      <c r="Q298" s="36"/>
      <c r="R298" s="37"/>
      <c r="S298" s="4"/>
      <c r="T298" s="4"/>
    </row>
    <row r="299" spans="1:22" ht="39.6" customHeight="1" x14ac:dyDescent="0.3">
      <c r="A299" s="2">
        <v>141</v>
      </c>
      <c r="B299" s="147" t="s">
        <v>133</v>
      </c>
      <c r="C299" s="147"/>
      <c r="D299" s="147"/>
      <c r="E299" s="147"/>
      <c r="F299" s="147"/>
      <c r="G299" s="147"/>
      <c r="H299" s="7"/>
      <c r="I299" s="3"/>
      <c r="J299" s="20"/>
      <c r="K299" s="3"/>
      <c r="L299" s="4"/>
      <c r="M299" s="4"/>
      <c r="N299" s="3"/>
      <c r="O299" s="20"/>
      <c r="P299" s="36"/>
      <c r="Q299" s="36"/>
      <c r="R299" s="37"/>
      <c r="S299" s="4"/>
      <c r="T299" s="4"/>
    </row>
    <row r="300" spans="1:22" ht="20.100000000000001" customHeight="1" x14ac:dyDescent="0.3">
      <c r="A300" s="2"/>
      <c r="B300" s="144" t="s">
        <v>196</v>
      </c>
      <c r="C300" s="144"/>
      <c r="D300" s="144"/>
      <c r="E300" s="144"/>
      <c r="F300" s="144"/>
      <c r="G300" s="144"/>
      <c r="H300" s="7">
        <f>[353]ELV!$H$10</f>
        <v>1</v>
      </c>
      <c r="I300" s="3">
        <f>ROUND(124000*90%,0)</f>
        <v>111600</v>
      </c>
      <c r="J300" s="20" t="s">
        <v>128</v>
      </c>
      <c r="K300" s="3">
        <f>I300*H300</f>
        <v>111600</v>
      </c>
      <c r="L300" s="4"/>
      <c r="M300" s="4"/>
      <c r="N300" s="3">
        <f>H300</f>
        <v>1</v>
      </c>
      <c r="O300" s="20">
        <f>K300</f>
        <v>111600</v>
      </c>
      <c r="P300" s="36"/>
      <c r="Q300" s="36"/>
      <c r="R300" s="37"/>
      <c r="S300" s="32">
        <v>0.9</v>
      </c>
      <c r="T300" s="4"/>
    </row>
    <row r="301" spans="1:22" ht="20.100000000000001" customHeight="1" x14ac:dyDescent="0.3">
      <c r="A301" s="2"/>
      <c r="B301" s="3"/>
      <c r="C301" s="3"/>
      <c r="D301" s="3"/>
      <c r="E301" s="3"/>
      <c r="F301" s="3"/>
      <c r="G301" s="3"/>
      <c r="H301" s="7"/>
      <c r="I301" s="3"/>
      <c r="J301" s="20"/>
      <c r="K301" s="3"/>
      <c r="L301" s="4"/>
      <c r="M301" s="4"/>
      <c r="N301" s="3"/>
      <c r="O301" s="20"/>
      <c r="P301" s="36"/>
      <c r="Q301" s="36"/>
      <c r="R301" s="37"/>
      <c r="S301" s="4"/>
      <c r="T301" s="4"/>
    </row>
    <row r="302" spans="1:22" ht="42" customHeight="1" x14ac:dyDescent="0.3">
      <c r="A302" s="2">
        <v>142</v>
      </c>
      <c r="B302" s="147" t="s">
        <v>134</v>
      </c>
      <c r="C302" s="147"/>
      <c r="D302" s="147"/>
      <c r="E302" s="147"/>
      <c r="F302" s="147"/>
      <c r="G302" s="147"/>
      <c r="H302" s="7"/>
      <c r="I302" s="3"/>
      <c r="J302" s="20"/>
      <c r="K302" s="3"/>
      <c r="L302" s="4"/>
      <c r="M302" s="4"/>
      <c r="N302" s="3"/>
      <c r="O302" s="20"/>
      <c r="P302" s="36"/>
      <c r="Q302" s="36"/>
      <c r="R302" s="37"/>
      <c r="S302" s="4"/>
      <c r="T302" s="4"/>
    </row>
    <row r="303" spans="1:22" ht="20.100000000000001" customHeight="1" x14ac:dyDescent="0.3">
      <c r="A303" s="2"/>
      <c r="B303" s="144" t="s">
        <v>196</v>
      </c>
      <c r="C303" s="144"/>
      <c r="D303" s="144"/>
      <c r="E303" s="144"/>
      <c r="F303" s="144"/>
      <c r="G303" s="144"/>
      <c r="H303" s="7">
        <f>[353]ELV!$H$12</f>
        <v>1</v>
      </c>
      <c r="I303" s="3">
        <f>ROUND(510000*90%,0)</f>
        <v>459000</v>
      </c>
      <c r="J303" s="20" t="s">
        <v>132</v>
      </c>
      <c r="K303" s="3">
        <f>I303*H303</f>
        <v>459000</v>
      </c>
      <c r="L303" s="4"/>
      <c r="M303" s="4"/>
      <c r="N303" s="3">
        <f>H303</f>
        <v>1</v>
      </c>
      <c r="O303" s="20">
        <f>K303</f>
        <v>459000</v>
      </c>
      <c r="P303" s="36"/>
      <c r="Q303" s="36"/>
      <c r="R303" s="37"/>
      <c r="S303" s="32">
        <v>0.9</v>
      </c>
      <c r="T303" s="4"/>
    </row>
    <row r="304" spans="1:22" ht="20.100000000000001" customHeight="1" x14ac:dyDescent="0.3">
      <c r="A304" s="2"/>
      <c r="B304" s="3"/>
      <c r="C304" s="3"/>
      <c r="D304" s="3"/>
      <c r="E304" s="3"/>
      <c r="F304" s="3"/>
      <c r="G304" s="3"/>
      <c r="H304" s="7"/>
      <c r="I304" s="3"/>
      <c r="J304" s="20"/>
      <c r="K304" s="3"/>
      <c r="L304" s="4"/>
      <c r="M304" s="4"/>
      <c r="N304" s="3"/>
      <c r="O304" s="20"/>
      <c r="P304" s="36"/>
      <c r="Q304" s="36"/>
      <c r="R304" s="37"/>
      <c r="S304" s="4"/>
      <c r="T304" s="4"/>
    </row>
    <row r="305" spans="1:20" ht="45.75" customHeight="1" x14ac:dyDescent="0.3">
      <c r="A305" s="2">
        <v>143</v>
      </c>
      <c r="B305" s="147" t="s">
        <v>135</v>
      </c>
      <c r="C305" s="147"/>
      <c r="D305" s="147"/>
      <c r="E305" s="147"/>
      <c r="F305" s="147"/>
      <c r="G305" s="147"/>
      <c r="H305" s="7"/>
      <c r="I305" s="3"/>
      <c r="J305" s="20"/>
      <c r="K305" s="3"/>
      <c r="L305" s="4"/>
      <c r="M305" s="4"/>
      <c r="N305" s="3"/>
      <c r="O305" s="20"/>
      <c r="P305" s="36"/>
      <c r="Q305" s="36"/>
      <c r="R305" s="37"/>
      <c r="S305" s="4"/>
      <c r="T305" s="4"/>
    </row>
    <row r="306" spans="1:20" ht="20.100000000000001" customHeight="1" x14ac:dyDescent="0.3">
      <c r="A306" s="2"/>
      <c r="B306" s="144" t="s">
        <v>196</v>
      </c>
      <c r="C306" s="144"/>
      <c r="D306" s="144"/>
      <c r="E306" s="144"/>
      <c r="F306" s="144"/>
      <c r="G306" s="144"/>
      <c r="H306" s="7">
        <f>[353]ELV!$H$14</f>
        <v>1</v>
      </c>
      <c r="I306" s="3">
        <f>ROUND(182000*90%,0)</f>
        <v>163800</v>
      </c>
      <c r="J306" s="20" t="s">
        <v>132</v>
      </c>
      <c r="K306" s="3">
        <f>I306*H306</f>
        <v>163800</v>
      </c>
      <c r="L306" s="4"/>
      <c r="M306" s="4"/>
      <c r="N306" s="3">
        <f>H306</f>
        <v>1</v>
      </c>
      <c r="O306" s="20">
        <f>K306</f>
        <v>163800</v>
      </c>
      <c r="P306" s="36"/>
      <c r="Q306" s="36"/>
      <c r="R306" s="37"/>
      <c r="S306" s="32">
        <v>0.9</v>
      </c>
      <c r="T306" s="4"/>
    </row>
    <row r="307" spans="1:20" ht="20.100000000000001" customHeight="1" x14ac:dyDescent="0.3">
      <c r="A307" s="2"/>
      <c r="B307" s="3"/>
      <c r="C307" s="3"/>
      <c r="D307" s="3"/>
      <c r="E307" s="3"/>
      <c r="F307" s="3"/>
      <c r="G307" s="3"/>
      <c r="H307" s="7"/>
      <c r="I307" s="3"/>
      <c r="J307" s="20"/>
      <c r="K307" s="3"/>
      <c r="L307" s="4"/>
      <c r="M307" s="4"/>
      <c r="N307" s="3"/>
      <c r="O307" s="20"/>
      <c r="P307" s="36"/>
      <c r="Q307" s="36"/>
      <c r="R307" s="37"/>
      <c r="S307" s="4"/>
      <c r="T307" s="4"/>
    </row>
    <row r="308" spans="1:20" ht="47.25" customHeight="1" x14ac:dyDescent="0.3">
      <c r="A308" s="2">
        <v>144</v>
      </c>
      <c r="B308" s="147" t="s">
        <v>136</v>
      </c>
      <c r="C308" s="147"/>
      <c r="D308" s="147"/>
      <c r="E308" s="147"/>
      <c r="F308" s="147"/>
      <c r="G308" s="147"/>
      <c r="H308" s="7"/>
      <c r="I308" s="3"/>
      <c r="J308" s="20"/>
      <c r="K308" s="3"/>
      <c r="L308" s="4"/>
      <c r="M308" s="4"/>
      <c r="N308" s="3"/>
      <c r="O308" s="20"/>
      <c r="P308" s="36"/>
      <c r="Q308" s="36"/>
      <c r="R308" s="37"/>
      <c r="S308" s="4"/>
      <c r="T308" s="4"/>
    </row>
    <row r="309" spans="1:20" ht="20.100000000000001" customHeight="1" x14ac:dyDescent="0.3">
      <c r="A309" s="2"/>
      <c r="B309" s="144" t="s">
        <v>196</v>
      </c>
      <c r="C309" s="144"/>
      <c r="D309" s="144"/>
      <c r="E309" s="144"/>
      <c r="F309" s="144"/>
      <c r="G309" s="144"/>
      <c r="H309" s="7">
        <f>[353]ELV!$H$16</f>
        <v>1</v>
      </c>
      <c r="I309" s="3">
        <f>ROUND(138000*90%,0)</f>
        <v>124200</v>
      </c>
      <c r="J309" s="20" t="s">
        <v>132</v>
      </c>
      <c r="K309" s="3">
        <f>I309*H309</f>
        <v>124200</v>
      </c>
      <c r="L309" s="4"/>
      <c r="M309" s="4"/>
      <c r="N309" s="3">
        <f>H309</f>
        <v>1</v>
      </c>
      <c r="O309" s="20">
        <f>K309</f>
        <v>124200</v>
      </c>
      <c r="P309" s="36"/>
      <c r="Q309" s="36"/>
      <c r="R309" s="37"/>
      <c r="S309" s="32">
        <v>0.9</v>
      </c>
      <c r="T309" s="4"/>
    </row>
    <row r="310" spans="1:20" ht="20.100000000000001" customHeight="1" x14ac:dyDescent="0.3">
      <c r="A310" s="2"/>
      <c r="B310" s="3"/>
      <c r="C310" s="3"/>
      <c r="D310" s="3"/>
      <c r="E310" s="3"/>
      <c r="F310" s="3"/>
      <c r="G310" s="3"/>
      <c r="K310" s="3"/>
      <c r="L310" s="4"/>
      <c r="M310" s="4"/>
      <c r="N310" s="3"/>
      <c r="O310" s="20"/>
      <c r="P310" s="36"/>
      <c r="Q310" s="36"/>
      <c r="R310" s="37"/>
      <c r="S310" s="4"/>
      <c r="T310" s="4"/>
    </row>
    <row r="311" spans="1:20" ht="38.25" customHeight="1" x14ac:dyDescent="0.3">
      <c r="A311" s="2">
        <v>145</v>
      </c>
      <c r="B311" s="141" t="s">
        <v>137</v>
      </c>
      <c r="C311" s="142"/>
      <c r="D311" s="142"/>
      <c r="E311" s="142"/>
      <c r="F311" s="142"/>
      <c r="G311" s="143"/>
      <c r="H311" s="7"/>
      <c r="I311" s="3"/>
      <c r="J311" s="20"/>
      <c r="K311" s="3"/>
      <c r="L311" s="4"/>
      <c r="M311" s="4"/>
      <c r="N311" s="3"/>
      <c r="O311" s="20"/>
      <c r="P311" s="36"/>
      <c r="Q311" s="36"/>
      <c r="R311" s="37"/>
      <c r="S311" s="4"/>
      <c r="T311" s="4"/>
    </row>
    <row r="312" spans="1:20" ht="20.100000000000001" customHeight="1" x14ac:dyDescent="0.3">
      <c r="A312" s="2"/>
      <c r="B312" s="144" t="s">
        <v>196</v>
      </c>
      <c r="C312" s="144"/>
      <c r="D312" s="144"/>
      <c r="E312" s="144"/>
      <c r="F312" s="144"/>
      <c r="G312" s="144"/>
      <c r="H312" s="7">
        <f>[353]ELV!$H$18</f>
        <v>5</v>
      </c>
      <c r="I312" s="3">
        <f>ROUND(11225*90%,0)</f>
        <v>10103</v>
      </c>
      <c r="J312" s="20" t="s">
        <v>128</v>
      </c>
      <c r="K312" s="3">
        <f>I312*H312</f>
        <v>50515</v>
      </c>
      <c r="L312" s="4"/>
      <c r="M312" s="4"/>
      <c r="N312" s="3">
        <f>H312</f>
        <v>5</v>
      </c>
      <c r="O312" s="20">
        <f>K312</f>
        <v>50515</v>
      </c>
      <c r="P312" s="36"/>
      <c r="Q312" s="36"/>
      <c r="R312" s="37"/>
      <c r="S312" s="32">
        <v>0.9</v>
      </c>
      <c r="T312" s="4"/>
    </row>
    <row r="313" spans="1:20" ht="20.100000000000001" customHeight="1" x14ac:dyDescent="0.3">
      <c r="A313" s="2"/>
      <c r="B313" s="3"/>
      <c r="C313" s="3"/>
      <c r="D313" s="3"/>
      <c r="E313" s="3"/>
      <c r="F313" s="3"/>
      <c r="G313" s="3"/>
      <c r="H313" s="7"/>
      <c r="I313" s="3"/>
      <c r="J313" s="20"/>
      <c r="K313" s="3"/>
      <c r="L313" s="4"/>
      <c r="M313" s="4"/>
      <c r="N313" s="3"/>
      <c r="O313" s="20"/>
      <c r="P313" s="36"/>
      <c r="Q313" s="36"/>
      <c r="R313" s="37"/>
      <c r="S313" s="4"/>
      <c r="T313" s="4"/>
    </row>
    <row r="314" spans="1:20" ht="39.75" customHeight="1" x14ac:dyDescent="0.3">
      <c r="A314" s="2">
        <v>146</v>
      </c>
      <c r="B314" s="160" t="s">
        <v>138</v>
      </c>
      <c r="C314" s="160"/>
      <c r="D314" s="160"/>
      <c r="E314" s="160"/>
      <c r="F314" s="160"/>
      <c r="G314" s="160"/>
      <c r="H314" s="7"/>
      <c r="I314" s="3"/>
      <c r="J314" s="20"/>
      <c r="K314" s="3"/>
      <c r="L314" s="4"/>
      <c r="M314" s="4"/>
      <c r="N314" s="3"/>
      <c r="O314" s="20"/>
      <c r="P314" s="36"/>
      <c r="Q314" s="36"/>
      <c r="R314" s="37"/>
      <c r="S314" s="4"/>
      <c r="T314" s="4"/>
    </row>
    <row r="315" spans="1:20" ht="20.100000000000001" customHeight="1" x14ac:dyDescent="0.3">
      <c r="A315" s="2"/>
      <c r="B315" s="144" t="s">
        <v>196</v>
      </c>
      <c r="C315" s="144"/>
      <c r="D315" s="144"/>
      <c r="E315" s="144"/>
      <c r="F315" s="144"/>
      <c r="G315" s="144"/>
      <c r="H315" s="7">
        <f>[353]ELV!$H$20</f>
        <v>5</v>
      </c>
      <c r="I315" s="3">
        <f>ROUND(7686*90%,0)</f>
        <v>6917</v>
      </c>
      <c r="J315" s="20" t="s">
        <v>128</v>
      </c>
      <c r="K315" s="3">
        <f>I315*H315</f>
        <v>34585</v>
      </c>
      <c r="L315" s="4"/>
      <c r="M315" s="4"/>
      <c r="N315" s="3">
        <f>H315</f>
        <v>5</v>
      </c>
      <c r="O315" s="20">
        <f>K315</f>
        <v>34585</v>
      </c>
      <c r="P315" s="36"/>
      <c r="Q315" s="36"/>
      <c r="R315" s="37"/>
      <c r="S315" s="32">
        <v>0.9</v>
      </c>
      <c r="T315" s="4"/>
    </row>
    <row r="316" spans="1:20" ht="20.100000000000001" customHeight="1" x14ac:dyDescent="0.3">
      <c r="A316" s="2"/>
      <c r="B316" s="3"/>
      <c r="C316" s="3"/>
      <c r="D316" s="3"/>
      <c r="E316" s="3"/>
      <c r="F316" s="3"/>
      <c r="G316" s="3"/>
      <c r="H316" s="7"/>
      <c r="I316" s="3"/>
      <c r="J316" s="20"/>
      <c r="K316" s="3"/>
      <c r="L316" s="4"/>
      <c r="M316" s="4"/>
      <c r="N316" s="3"/>
      <c r="O316" s="20"/>
      <c r="P316" s="36"/>
      <c r="Q316" s="36"/>
      <c r="R316" s="37"/>
      <c r="S316" s="4"/>
      <c r="T316" s="4"/>
    </row>
    <row r="317" spans="1:20" ht="37.5" customHeight="1" x14ac:dyDescent="0.3">
      <c r="A317" s="2">
        <v>147</v>
      </c>
      <c r="B317" s="141" t="s">
        <v>139</v>
      </c>
      <c r="C317" s="142"/>
      <c r="D317" s="142"/>
      <c r="E317" s="142"/>
      <c r="F317" s="142"/>
      <c r="G317" s="143"/>
      <c r="H317" s="7"/>
      <c r="I317" s="3"/>
      <c r="J317" s="20"/>
      <c r="K317" s="3"/>
      <c r="L317" s="4"/>
      <c r="M317" s="4"/>
      <c r="N317" s="3"/>
      <c r="O317" s="20"/>
      <c r="P317" s="36"/>
      <c r="Q317" s="36"/>
      <c r="R317" s="37"/>
      <c r="S317" s="4"/>
      <c r="T317" s="4"/>
    </row>
    <row r="318" spans="1:20" ht="20.100000000000001" customHeight="1" x14ac:dyDescent="0.3">
      <c r="A318" s="2"/>
      <c r="B318" s="144" t="s">
        <v>196</v>
      </c>
      <c r="C318" s="144"/>
      <c r="D318" s="144"/>
      <c r="E318" s="144"/>
      <c r="F318" s="144"/>
      <c r="G318" s="144"/>
      <c r="H318" s="7">
        <f>[353]ELV!$H$22</f>
        <v>5</v>
      </c>
      <c r="I318" s="3">
        <f>ROUND(15065*90%,0)</f>
        <v>13559</v>
      </c>
      <c r="J318" s="20" t="s">
        <v>128</v>
      </c>
      <c r="K318" s="3">
        <f>I318*H318</f>
        <v>67795</v>
      </c>
      <c r="L318" s="4"/>
      <c r="M318" s="4"/>
      <c r="N318" s="3">
        <f>H318</f>
        <v>5</v>
      </c>
      <c r="O318" s="20">
        <f>K318</f>
        <v>67795</v>
      </c>
      <c r="P318" s="36"/>
      <c r="Q318" s="36"/>
      <c r="R318" s="37"/>
      <c r="S318" s="32">
        <v>0.9</v>
      </c>
      <c r="T318" s="4"/>
    </row>
    <row r="319" spans="1:20" ht="20.100000000000001" customHeight="1" x14ac:dyDescent="0.3">
      <c r="A319" s="2"/>
      <c r="B319" s="3"/>
      <c r="C319" s="3"/>
      <c r="D319" s="3"/>
      <c r="E319" s="3"/>
      <c r="F319" s="3"/>
      <c r="G319" s="3"/>
      <c r="H319" s="7"/>
      <c r="I319" s="3"/>
      <c r="J319" s="20"/>
      <c r="K319" s="3"/>
      <c r="L319" s="4"/>
      <c r="M319" s="4"/>
      <c r="N319" s="3"/>
      <c r="O319" s="20"/>
      <c r="P319" s="36"/>
      <c r="Q319" s="36"/>
      <c r="R319" s="37"/>
      <c r="S319" s="4"/>
      <c r="T319" s="4"/>
    </row>
    <row r="320" spans="1:20" ht="37.5" customHeight="1" x14ac:dyDescent="0.3">
      <c r="A320" s="2">
        <v>148</v>
      </c>
      <c r="B320" s="141" t="s">
        <v>140</v>
      </c>
      <c r="C320" s="142"/>
      <c r="D320" s="142"/>
      <c r="E320" s="142"/>
      <c r="F320" s="142"/>
      <c r="G320" s="143"/>
      <c r="H320" s="7"/>
      <c r="I320" s="3"/>
      <c r="J320" s="20"/>
      <c r="K320" s="3"/>
      <c r="L320" s="4"/>
      <c r="M320" s="4"/>
      <c r="N320" s="3"/>
      <c r="O320" s="20"/>
      <c r="P320" s="36"/>
      <c r="Q320" s="36"/>
      <c r="R320" s="37"/>
      <c r="S320" s="4"/>
      <c r="T320" s="4"/>
    </row>
    <row r="321" spans="1:20" ht="20.100000000000001" customHeight="1" x14ac:dyDescent="0.3">
      <c r="A321" s="2"/>
      <c r="B321" s="144" t="s">
        <v>196</v>
      </c>
      <c r="C321" s="144"/>
      <c r="D321" s="144"/>
      <c r="E321" s="144"/>
      <c r="F321" s="144"/>
      <c r="G321" s="144"/>
      <c r="H321" s="7">
        <f>[353]ELV!$H$24</f>
        <v>1</v>
      </c>
      <c r="I321" s="3">
        <f>ROUND(56000*90%,0)</f>
        <v>50400</v>
      </c>
      <c r="J321" s="20" t="s">
        <v>132</v>
      </c>
      <c r="K321" s="3">
        <f>I321*H321</f>
        <v>50400</v>
      </c>
      <c r="L321" s="4"/>
      <c r="M321" s="4"/>
      <c r="N321" s="3">
        <f>H321</f>
        <v>1</v>
      </c>
      <c r="O321" s="20">
        <f>K321</f>
        <v>50400</v>
      </c>
      <c r="P321" s="36"/>
      <c r="Q321" s="36"/>
      <c r="R321" s="37"/>
      <c r="S321" s="32">
        <v>0.9</v>
      </c>
      <c r="T321" s="4"/>
    </row>
    <row r="322" spans="1:20" ht="20.100000000000001" customHeight="1" x14ac:dyDescent="0.3">
      <c r="A322" s="2"/>
      <c r="B322" s="3"/>
      <c r="C322" s="3"/>
      <c r="D322" s="3"/>
      <c r="E322" s="3"/>
      <c r="F322" s="3"/>
      <c r="G322" s="3"/>
      <c r="H322" s="7"/>
      <c r="I322" s="3"/>
      <c r="J322" s="20"/>
      <c r="K322" s="3"/>
      <c r="L322" s="4"/>
      <c r="M322" s="4"/>
      <c r="N322" s="3"/>
      <c r="O322" s="20"/>
      <c r="P322" s="36"/>
      <c r="Q322" s="36"/>
      <c r="R322" s="37"/>
      <c r="S322" s="4"/>
      <c r="T322" s="4"/>
    </row>
    <row r="323" spans="1:20" ht="32.25" customHeight="1" x14ac:dyDescent="0.3">
      <c r="A323" s="2">
        <v>94</v>
      </c>
      <c r="B323" s="141" t="s">
        <v>169</v>
      </c>
      <c r="C323" s="142"/>
      <c r="D323" s="142"/>
      <c r="E323" s="142"/>
      <c r="F323" s="142"/>
      <c r="G323" s="143"/>
      <c r="H323" s="7"/>
      <c r="I323" s="3"/>
      <c r="J323" s="20"/>
      <c r="K323" s="3"/>
      <c r="L323" s="4"/>
      <c r="M323" s="4"/>
      <c r="N323" s="3"/>
      <c r="O323" s="20"/>
      <c r="P323" s="36"/>
      <c r="Q323" s="36"/>
      <c r="R323" s="37"/>
      <c r="S323" s="4"/>
      <c r="T323" s="4"/>
    </row>
    <row r="324" spans="1:20" ht="20.100000000000001" customHeight="1" x14ac:dyDescent="0.3">
      <c r="A324" s="2"/>
      <c r="B324" s="144" t="s">
        <v>196</v>
      </c>
      <c r="C324" s="144"/>
      <c r="D324" s="144"/>
      <c r="E324" s="144"/>
      <c r="F324" s="144"/>
      <c r="G324" s="144"/>
      <c r="H324" s="7">
        <f>[353]ELV!$H$24</f>
        <v>1</v>
      </c>
      <c r="I324" s="3">
        <f>ROUND(355000*90%,0)</f>
        <v>319500</v>
      </c>
      <c r="J324" s="20" t="s">
        <v>132</v>
      </c>
      <c r="K324" s="3">
        <f>I324*H324</f>
        <v>319500</v>
      </c>
      <c r="L324" s="4"/>
      <c r="M324" s="4"/>
      <c r="N324" s="3">
        <f>H324</f>
        <v>1</v>
      </c>
      <c r="O324" s="20">
        <f>K324</f>
        <v>319500</v>
      </c>
      <c r="P324" s="36"/>
      <c r="Q324" s="36"/>
      <c r="R324" s="37"/>
      <c r="S324" s="32">
        <v>0.9</v>
      </c>
      <c r="T324" s="4"/>
    </row>
    <row r="325" spans="1:20" ht="20.100000000000001" customHeight="1" x14ac:dyDescent="0.3">
      <c r="A325" s="2"/>
      <c r="B325" s="3"/>
      <c r="C325" s="3"/>
      <c r="D325" s="3"/>
      <c r="E325" s="3"/>
      <c r="F325" s="3"/>
      <c r="G325" s="3"/>
      <c r="H325" s="7"/>
      <c r="I325" s="3"/>
      <c r="J325" s="20"/>
      <c r="K325" s="3"/>
      <c r="L325" s="4"/>
      <c r="M325" s="4"/>
      <c r="N325" s="3"/>
      <c r="O325" s="20"/>
      <c r="P325" s="36"/>
      <c r="Q325" s="36"/>
      <c r="R325" s="37"/>
      <c r="S325" s="4"/>
      <c r="T325" s="4"/>
    </row>
    <row r="326" spans="1:20" ht="45" customHeight="1" x14ac:dyDescent="0.3">
      <c r="A326" s="2">
        <v>95</v>
      </c>
      <c r="B326" s="141" t="s">
        <v>170</v>
      </c>
      <c r="C326" s="142"/>
      <c r="D326" s="142"/>
      <c r="E326" s="142"/>
      <c r="F326" s="142"/>
      <c r="G326" s="143"/>
      <c r="H326" s="7"/>
      <c r="I326" s="3"/>
      <c r="J326" s="20"/>
      <c r="K326" s="3"/>
      <c r="L326" s="4"/>
      <c r="M326" s="4"/>
      <c r="N326" s="3"/>
      <c r="O326" s="20"/>
      <c r="P326" s="36"/>
      <c r="Q326" s="36"/>
      <c r="R326" s="37"/>
      <c r="S326" s="4"/>
      <c r="T326" s="4"/>
    </row>
    <row r="327" spans="1:20" ht="20.100000000000001" customHeight="1" x14ac:dyDescent="0.3">
      <c r="A327" s="2"/>
      <c r="B327" s="144" t="s">
        <v>196</v>
      </c>
      <c r="C327" s="144"/>
      <c r="D327" s="144"/>
      <c r="E327" s="144"/>
      <c r="F327" s="144"/>
      <c r="G327" s="144"/>
      <c r="H327" s="7">
        <v>3</v>
      </c>
      <c r="I327" s="3">
        <f>ROUND(61000*90%,0)</f>
        <v>54900</v>
      </c>
      <c r="J327" s="20" t="s">
        <v>132</v>
      </c>
      <c r="K327" s="3">
        <f>I327*H327</f>
        <v>164700</v>
      </c>
      <c r="L327" s="4"/>
      <c r="M327" s="4"/>
      <c r="N327" s="3">
        <f>H327</f>
        <v>3</v>
      </c>
      <c r="O327" s="20">
        <f>K327</f>
        <v>164700</v>
      </c>
      <c r="P327" s="36"/>
      <c r="Q327" s="36"/>
      <c r="R327" s="37"/>
      <c r="S327" s="32">
        <v>0.9</v>
      </c>
      <c r="T327" s="4"/>
    </row>
    <row r="328" spans="1:20" ht="20.100000000000001" customHeight="1" x14ac:dyDescent="0.3">
      <c r="A328" s="2"/>
      <c r="B328" s="3"/>
      <c r="C328" s="3"/>
      <c r="D328" s="3"/>
      <c r="E328" s="3"/>
      <c r="F328" s="3"/>
      <c r="G328" s="3"/>
      <c r="H328" s="7"/>
      <c r="I328" s="3"/>
      <c r="J328" s="20"/>
      <c r="K328" s="3"/>
      <c r="L328" s="4"/>
      <c r="M328" s="4"/>
      <c r="N328" s="3"/>
      <c r="O328" s="20"/>
      <c r="P328" s="36"/>
      <c r="Q328" s="36"/>
      <c r="R328" s="37"/>
      <c r="S328" s="4"/>
      <c r="T328" s="4"/>
    </row>
    <row r="329" spans="1:20" ht="20.100000000000001" customHeight="1" x14ac:dyDescent="0.3">
      <c r="A329" s="2"/>
      <c r="B329" s="13" t="s">
        <v>164</v>
      </c>
      <c r="C329" s="3"/>
      <c r="D329" s="3"/>
      <c r="E329" s="3"/>
      <c r="F329" s="3"/>
      <c r="G329" s="3"/>
      <c r="H329" s="7"/>
      <c r="I329" s="3"/>
      <c r="J329" s="20"/>
      <c r="K329" s="3"/>
      <c r="L329" s="4"/>
      <c r="M329" s="4"/>
      <c r="N329" s="3"/>
      <c r="O329" s="20"/>
      <c r="P329" s="36"/>
      <c r="Q329" s="36"/>
      <c r="R329" s="37"/>
      <c r="S329" s="4"/>
      <c r="T329" s="4"/>
    </row>
    <row r="330" spans="1:20" ht="45.75" customHeight="1" x14ac:dyDescent="0.3">
      <c r="A330" s="2">
        <v>178</v>
      </c>
      <c r="B330" s="157" t="s">
        <v>141</v>
      </c>
      <c r="C330" s="158"/>
      <c r="D330" s="158"/>
      <c r="E330" s="158"/>
      <c r="F330" s="158"/>
      <c r="G330" s="159"/>
      <c r="H330" s="7"/>
      <c r="I330" s="3"/>
      <c r="J330" s="20"/>
      <c r="K330" s="3"/>
      <c r="L330" s="4"/>
      <c r="M330" s="4"/>
      <c r="N330" s="3"/>
      <c r="O330" s="20"/>
      <c r="P330" s="36"/>
      <c r="Q330" s="36"/>
      <c r="R330" s="37"/>
      <c r="S330" s="4"/>
      <c r="T330" s="4"/>
    </row>
    <row r="331" spans="1:20" ht="20.100000000000001" customHeight="1" x14ac:dyDescent="0.3">
      <c r="A331" s="2"/>
      <c r="B331" s="144" t="s">
        <v>196</v>
      </c>
      <c r="C331" s="144"/>
      <c r="D331" s="144"/>
      <c r="E331" s="144"/>
      <c r="F331" s="144"/>
      <c r="G331" s="144"/>
      <c r="H331" s="7">
        <v>1</v>
      </c>
      <c r="I331" s="3">
        <f>ROUND(400000*90%,0)</f>
        <v>360000</v>
      </c>
      <c r="J331" s="20" t="s">
        <v>132</v>
      </c>
      <c r="K331" s="3">
        <f>I331*H331</f>
        <v>360000</v>
      </c>
      <c r="L331" s="4"/>
      <c r="M331" s="4"/>
      <c r="N331" s="3">
        <f>H331</f>
        <v>1</v>
      </c>
      <c r="O331" s="20">
        <f>K331</f>
        <v>360000</v>
      </c>
      <c r="P331" s="36"/>
      <c r="Q331" s="36"/>
      <c r="R331" s="37"/>
      <c r="S331" s="32">
        <v>0.9</v>
      </c>
      <c r="T331" s="4"/>
    </row>
    <row r="332" spans="1:20" ht="20.100000000000001" customHeight="1" x14ac:dyDescent="0.3">
      <c r="A332" s="2"/>
      <c r="B332" s="3"/>
      <c r="C332" s="3"/>
      <c r="D332" s="3"/>
      <c r="E332" s="3"/>
      <c r="F332" s="3"/>
      <c r="G332" s="3"/>
      <c r="H332" s="7"/>
      <c r="I332" s="3"/>
      <c r="J332" s="20"/>
      <c r="K332" s="3"/>
      <c r="L332" s="4"/>
      <c r="M332" s="4"/>
      <c r="N332" s="3"/>
      <c r="O332" s="20"/>
      <c r="P332" s="36"/>
      <c r="Q332" s="36"/>
      <c r="R332" s="37"/>
      <c r="S332" s="4"/>
      <c r="T332" s="4"/>
    </row>
    <row r="333" spans="1:20" ht="46.5" customHeight="1" x14ac:dyDescent="0.3">
      <c r="A333" s="2">
        <v>179</v>
      </c>
      <c r="B333" s="157" t="s">
        <v>142</v>
      </c>
      <c r="C333" s="158"/>
      <c r="D333" s="158"/>
      <c r="E333" s="158"/>
      <c r="F333" s="158"/>
      <c r="G333" s="159"/>
      <c r="H333" s="7"/>
      <c r="I333" s="3"/>
      <c r="J333" s="20"/>
      <c r="K333" s="3"/>
      <c r="L333" s="4"/>
      <c r="M333" s="4"/>
      <c r="N333" s="3"/>
      <c r="O333" s="20"/>
      <c r="P333" s="36"/>
      <c r="Q333" s="36"/>
      <c r="R333" s="37"/>
      <c r="S333" s="4"/>
      <c r="T333" s="4"/>
    </row>
    <row r="334" spans="1:20" ht="20.100000000000001" customHeight="1" x14ac:dyDescent="0.3">
      <c r="A334" s="2"/>
      <c r="B334" s="144" t="s">
        <v>196</v>
      </c>
      <c r="C334" s="144"/>
      <c r="D334" s="144"/>
      <c r="E334" s="144"/>
      <c r="F334" s="144"/>
      <c r="G334" s="144"/>
      <c r="H334" s="7">
        <f>'[353]VRV Copper pipe'!$H$30</f>
        <v>11</v>
      </c>
      <c r="I334" s="3">
        <f>ROUND(6191*90%,0)</f>
        <v>5572</v>
      </c>
      <c r="J334" s="20" t="s">
        <v>128</v>
      </c>
      <c r="K334" s="3">
        <f>I334*H334</f>
        <v>61292</v>
      </c>
      <c r="L334" s="4"/>
      <c r="M334" s="4"/>
      <c r="N334" s="3">
        <f>H334</f>
        <v>11</v>
      </c>
      <c r="O334" s="20">
        <f>K334</f>
        <v>61292</v>
      </c>
      <c r="P334" s="36"/>
      <c r="Q334" s="36"/>
      <c r="R334" s="37"/>
      <c r="S334" s="32">
        <v>0.9</v>
      </c>
      <c r="T334" s="4"/>
    </row>
    <row r="335" spans="1:20" ht="20.100000000000001" customHeight="1" x14ac:dyDescent="0.3">
      <c r="A335" s="2"/>
      <c r="B335" s="3"/>
      <c r="C335" s="3"/>
      <c r="D335" s="3"/>
      <c r="E335" s="3"/>
      <c r="F335" s="3"/>
      <c r="G335" s="3"/>
      <c r="H335" s="7"/>
      <c r="I335" s="3"/>
      <c r="J335" s="20"/>
      <c r="K335" s="3"/>
      <c r="L335" s="15"/>
      <c r="M335" s="15"/>
      <c r="N335" s="8"/>
      <c r="O335" s="8"/>
      <c r="P335" s="38"/>
      <c r="Q335" s="39"/>
      <c r="R335" s="15"/>
      <c r="S335" s="35"/>
      <c r="T335" s="4"/>
    </row>
    <row r="336" spans="1:20" ht="20.100000000000001" customHeight="1" x14ac:dyDescent="0.3">
      <c r="A336" s="2"/>
      <c r="B336" s="13" t="s">
        <v>172</v>
      </c>
      <c r="C336" s="3"/>
      <c r="D336" s="3"/>
      <c r="E336" s="3"/>
      <c r="F336" s="3"/>
      <c r="G336" s="3"/>
      <c r="H336" s="33"/>
      <c r="I336" s="3"/>
      <c r="J336" s="3"/>
      <c r="L336" s="15"/>
      <c r="M336" s="15"/>
      <c r="N336" s="15"/>
      <c r="O336" s="15"/>
      <c r="P336" s="8"/>
      <c r="Q336"/>
      <c r="R336" s="15"/>
      <c r="S336" s="15"/>
      <c r="T336" s="4"/>
    </row>
    <row r="337" spans="1:20" ht="160.5" customHeight="1" x14ac:dyDescent="0.3">
      <c r="A337" s="2">
        <v>137</v>
      </c>
      <c r="B337" s="212" t="s">
        <v>173</v>
      </c>
      <c r="C337" s="213"/>
      <c r="D337" s="213"/>
      <c r="E337" s="213"/>
      <c r="F337" s="213"/>
      <c r="G337" s="214"/>
      <c r="H337" s="33"/>
      <c r="I337" s="3"/>
      <c r="J337" s="3"/>
      <c r="K337" s="3"/>
      <c r="L337" s="4"/>
      <c r="M337" s="4"/>
      <c r="N337" s="4"/>
      <c r="O337" s="4"/>
      <c r="P337" s="3"/>
      <c r="Q337" s="4"/>
      <c r="R337" s="4"/>
      <c r="S337" s="4"/>
      <c r="T337" s="4"/>
    </row>
    <row r="338" spans="1:20" ht="20.100000000000001" customHeight="1" x14ac:dyDescent="0.3">
      <c r="A338" s="2"/>
      <c r="B338" s="144"/>
      <c r="C338" s="144"/>
      <c r="D338" s="144"/>
      <c r="E338" s="144"/>
      <c r="F338" s="144"/>
      <c r="G338" s="144"/>
      <c r="H338" s="33">
        <f>'[353]ELE-2'!$H$9</f>
        <v>1</v>
      </c>
      <c r="I338" s="3">
        <v>355000</v>
      </c>
      <c r="J338" s="3" t="s">
        <v>128</v>
      </c>
      <c r="K338" s="3">
        <f>I338*H338</f>
        <v>355000</v>
      </c>
      <c r="L338" s="4"/>
      <c r="M338" s="4"/>
      <c r="N338" s="4"/>
      <c r="O338" s="4"/>
      <c r="P338" s="7">
        <f>H338</f>
        <v>1</v>
      </c>
      <c r="Q338" s="4">
        <f>K338</f>
        <v>355000</v>
      </c>
      <c r="R338" s="4"/>
      <c r="S338" s="4"/>
      <c r="T338" s="4"/>
    </row>
    <row r="339" spans="1:20" ht="20.100000000000001" customHeight="1" x14ac:dyDescent="0.3">
      <c r="A339" s="2"/>
      <c r="B339" s="3"/>
      <c r="C339" s="3"/>
      <c r="D339" s="3"/>
      <c r="E339" s="3"/>
      <c r="F339" s="3"/>
      <c r="G339" s="3"/>
      <c r="H339" s="33"/>
      <c r="I339" s="3"/>
      <c r="J339" s="3"/>
      <c r="K339" s="3"/>
      <c r="L339" s="4"/>
      <c r="M339" s="4"/>
      <c r="N339" s="4"/>
      <c r="O339" s="4"/>
      <c r="P339" s="3"/>
      <c r="Q339" s="4"/>
      <c r="R339" s="4"/>
      <c r="S339" s="4"/>
      <c r="T339" s="4"/>
    </row>
    <row r="340" spans="1:20" ht="122.25" customHeight="1" x14ac:dyDescent="0.3">
      <c r="A340" s="2">
        <v>138</v>
      </c>
      <c r="B340" s="215" t="s">
        <v>174</v>
      </c>
      <c r="C340" s="216"/>
      <c r="D340" s="216"/>
      <c r="E340" s="216"/>
      <c r="F340" s="216"/>
      <c r="G340" s="217"/>
      <c r="H340" s="33"/>
      <c r="I340" s="3"/>
      <c r="J340" s="3"/>
      <c r="K340" s="3"/>
      <c r="L340" s="4"/>
      <c r="M340" s="4"/>
      <c r="N340" s="4"/>
      <c r="O340" s="4"/>
      <c r="P340" s="3"/>
      <c r="Q340" s="4"/>
      <c r="R340" s="4"/>
      <c r="S340" s="4"/>
      <c r="T340" s="4"/>
    </row>
    <row r="341" spans="1:20" ht="20.100000000000001" customHeight="1" x14ac:dyDescent="0.3">
      <c r="A341" s="2"/>
      <c r="B341" s="144" t="s">
        <v>197</v>
      </c>
      <c r="C341" s="144"/>
      <c r="D341" s="144"/>
      <c r="E341" s="144"/>
      <c r="F341" s="144"/>
      <c r="G341" s="144"/>
      <c r="H341" s="33">
        <f>'[353]ELE-2'!$H$12</f>
        <v>1</v>
      </c>
      <c r="I341" s="3">
        <v>270000</v>
      </c>
      <c r="J341" s="3" t="s">
        <v>128</v>
      </c>
      <c r="K341" s="3">
        <f>I341*H341</f>
        <v>270000</v>
      </c>
      <c r="L341" s="4"/>
      <c r="M341" s="4"/>
      <c r="N341" s="4"/>
      <c r="O341" s="4"/>
      <c r="P341" s="7">
        <f>H341</f>
        <v>1</v>
      </c>
      <c r="Q341" s="4">
        <f>K341</f>
        <v>270000</v>
      </c>
      <c r="R341" s="4"/>
      <c r="S341" s="4"/>
      <c r="T341" s="4"/>
    </row>
    <row r="342" spans="1:20" ht="20.100000000000001" customHeight="1" x14ac:dyDescent="0.3">
      <c r="A342" s="2"/>
      <c r="B342" s="3"/>
      <c r="C342" s="3"/>
      <c r="D342" s="3"/>
      <c r="E342" s="3"/>
      <c r="F342" s="3"/>
      <c r="G342" s="3"/>
      <c r="H342" s="33"/>
      <c r="I342" s="3"/>
      <c r="J342" s="3"/>
      <c r="K342" s="3"/>
      <c r="L342" s="4"/>
      <c r="M342" s="4"/>
      <c r="N342" s="4"/>
      <c r="O342" s="4"/>
      <c r="P342" s="3"/>
      <c r="Q342" s="4"/>
      <c r="R342" s="4"/>
      <c r="S342" s="4"/>
      <c r="T342" s="4"/>
    </row>
    <row r="343" spans="1:20" ht="37.5" customHeight="1" x14ac:dyDescent="0.3">
      <c r="A343" s="2">
        <v>139</v>
      </c>
      <c r="B343" s="218" t="s">
        <v>175</v>
      </c>
      <c r="C343" s="219"/>
      <c r="D343" s="219"/>
      <c r="E343" s="219"/>
      <c r="F343" s="219"/>
      <c r="G343" s="220"/>
      <c r="H343" s="33"/>
      <c r="I343" s="3"/>
      <c r="J343" s="3"/>
      <c r="K343" s="3"/>
      <c r="L343" s="4"/>
      <c r="M343" s="4"/>
      <c r="N343" s="4"/>
      <c r="O343" s="4"/>
      <c r="P343" s="3"/>
      <c r="Q343" s="4"/>
      <c r="R343" s="4"/>
      <c r="S343" s="4"/>
      <c r="T343" s="4"/>
    </row>
    <row r="344" spans="1:20" ht="20.100000000000001" customHeight="1" x14ac:dyDescent="0.3">
      <c r="A344" s="2"/>
      <c r="B344" s="144" t="s">
        <v>197</v>
      </c>
      <c r="C344" s="144"/>
      <c r="D344" s="144"/>
      <c r="E344" s="144"/>
      <c r="F344" s="144"/>
      <c r="G344" s="144"/>
      <c r="H344" s="33">
        <f>'[353]ELE-2'!$H$15</f>
        <v>3</v>
      </c>
      <c r="I344" s="3">
        <v>1540</v>
      </c>
      <c r="J344" s="3" t="s">
        <v>128</v>
      </c>
      <c r="K344" s="3">
        <f>I344*H344</f>
        <v>4620</v>
      </c>
      <c r="L344" s="4"/>
      <c r="M344" s="4"/>
      <c r="N344" s="4"/>
      <c r="O344" s="4"/>
      <c r="P344" s="7">
        <f>H344</f>
        <v>3</v>
      </c>
      <c r="Q344" s="4">
        <f>K344</f>
        <v>4620</v>
      </c>
      <c r="R344" s="4"/>
      <c r="S344" s="4"/>
      <c r="T344" s="4"/>
    </row>
    <row r="345" spans="1:20" ht="20.100000000000001" customHeight="1" x14ac:dyDescent="0.3">
      <c r="A345" s="2"/>
      <c r="B345" s="3"/>
      <c r="C345" s="3"/>
      <c r="D345" s="3"/>
      <c r="E345" s="3"/>
      <c r="F345" s="3"/>
      <c r="G345" s="3"/>
      <c r="H345" s="33"/>
      <c r="I345" s="3"/>
      <c r="J345" s="3"/>
      <c r="K345" s="3"/>
      <c r="L345" s="4"/>
      <c r="M345" s="4"/>
      <c r="N345" s="4"/>
      <c r="O345" s="4"/>
      <c r="P345" s="3"/>
      <c r="Q345" s="4"/>
      <c r="R345" s="4"/>
      <c r="S345" s="4"/>
      <c r="T345" s="4"/>
    </row>
    <row r="346" spans="1:20" ht="109.5" customHeight="1" x14ac:dyDescent="0.3">
      <c r="A346" s="2">
        <v>136</v>
      </c>
      <c r="B346" s="215" t="s">
        <v>176</v>
      </c>
      <c r="C346" s="216"/>
      <c r="D346" s="216"/>
      <c r="E346" s="216"/>
      <c r="F346" s="216"/>
      <c r="G346" s="217"/>
      <c r="H346" s="33"/>
      <c r="I346" s="3"/>
      <c r="J346" s="3"/>
      <c r="K346" s="3"/>
      <c r="L346" s="4"/>
      <c r="M346" s="4"/>
      <c r="N346" s="4"/>
      <c r="O346" s="4"/>
      <c r="P346" s="3"/>
      <c r="Q346" s="4"/>
      <c r="R346" s="4"/>
      <c r="S346" s="4"/>
      <c r="T346" s="4"/>
    </row>
    <row r="347" spans="1:20" ht="20.100000000000001" customHeight="1" x14ac:dyDescent="0.3">
      <c r="A347" s="2"/>
      <c r="B347" s="144" t="s">
        <v>197</v>
      </c>
      <c r="C347" s="144"/>
      <c r="D347" s="144"/>
      <c r="E347" s="144"/>
      <c r="F347" s="144"/>
      <c r="G347" s="144"/>
      <c r="H347" s="33">
        <v>80</v>
      </c>
      <c r="I347" s="3">
        <v>356</v>
      </c>
      <c r="J347" s="3" t="s">
        <v>46</v>
      </c>
      <c r="K347" s="3">
        <f>I347*H347</f>
        <v>28480</v>
      </c>
      <c r="L347" s="4"/>
      <c r="M347" s="4"/>
      <c r="N347" s="4"/>
      <c r="O347" s="4"/>
      <c r="P347" s="7">
        <f>H347</f>
        <v>80</v>
      </c>
      <c r="Q347" s="4">
        <f>K347</f>
        <v>28480</v>
      </c>
      <c r="R347" s="4"/>
      <c r="S347" s="4"/>
      <c r="T347" s="4"/>
    </row>
    <row r="348" spans="1:20" ht="20.100000000000001" customHeight="1" x14ac:dyDescent="0.3">
      <c r="A348" s="2"/>
      <c r="B348" s="3"/>
      <c r="C348" s="3"/>
      <c r="D348" s="3"/>
      <c r="E348" s="3"/>
      <c r="F348" s="3"/>
      <c r="G348" s="3" t="s">
        <v>143</v>
      </c>
      <c r="H348" s="33">
        <v>45</v>
      </c>
      <c r="I348" s="3">
        <v>285</v>
      </c>
      <c r="J348" s="3" t="s">
        <v>46</v>
      </c>
      <c r="K348" s="3">
        <f>I348*H348</f>
        <v>12825</v>
      </c>
      <c r="L348" s="4"/>
      <c r="M348" s="4"/>
      <c r="N348" s="4"/>
      <c r="O348" s="4"/>
      <c r="P348" s="7">
        <f>H348</f>
        <v>45</v>
      </c>
      <c r="Q348" s="4">
        <f>K348</f>
        <v>12825</v>
      </c>
      <c r="R348" s="4"/>
      <c r="S348" s="4"/>
      <c r="T348" s="4"/>
    </row>
    <row r="349" spans="1:20" ht="124.5" customHeight="1" x14ac:dyDescent="0.3">
      <c r="A349" s="2">
        <v>135</v>
      </c>
      <c r="B349" s="215" t="s">
        <v>177</v>
      </c>
      <c r="C349" s="216"/>
      <c r="D349" s="216"/>
      <c r="E349" s="216"/>
      <c r="F349" s="216"/>
      <c r="G349" s="217"/>
      <c r="H349" s="33"/>
      <c r="I349" s="3"/>
      <c r="J349" s="3"/>
      <c r="K349" s="3"/>
      <c r="L349" s="4"/>
      <c r="M349" s="4"/>
      <c r="N349" s="4"/>
      <c r="O349" s="4"/>
      <c r="P349" s="3"/>
      <c r="Q349" s="4"/>
      <c r="R349" s="4"/>
      <c r="S349" s="4"/>
      <c r="T349" s="4"/>
    </row>
    <row r="350" spans="1:20" ht="20.100000000000001" customHeight="1" x14ac:dyDescent="0.3">
      <c r="A350" s="2"/>
      <c r="B350" s="144" t="s">
        <v>197</v>
      </c>
      <c r="C350" s="144"/>
      <c r="D350" s="144"/>
      <c r="E350" s="144"/>
      <c r="F350" s="144"/>
      <c r="G350" s="144"/>
      <c r="H350" s="33">
        <f>'[353]ELE-2'!$H$23</f>
        <v>53</v>
      </c>
      <c r="I350" s="3">
        <v>484</v>
      </c>
      <c r="J350" s="3" t="s">
        <v>46</v>
      </c>
      <c r="K350" s="3">
        <f>I350*H350</f>
        <v>25652</v>
      </c>
      <c r="L350" s="4"/>
      <c r="M350" s="4"/>
      <c r="N350" s="4"/>
      <c r="O350" s="4"/>
      <c r="P350" s="7">
        <f>H350</f>
        <v>53</v>
      </c>
      <c r="Q350" s="4">
        <f>K350</f>
        <v>25652</v>
      </c>
      <c r="R350" s="4"/>
      <c r="S350" s="4"/>
      <c r="T350" s="4"/>
    </row>
    <row r="351" spans="1:20" ht="20.100000000000001" customHeight="1" x14ac:dyDescent="0.3">
      <c r="A351" s="2"/>
      <c r="B351" s="3"/>
      <c r="C351" s="3"/>
      <c r="D351" s="3"/>
      <c r="E351" s="3"/>
      <c r="F351" s="3"/>
      <c r="G351" s="3"/>
      <c r="H351" s="33"/>
      <c r="I351" s="3"/>
      <c r="J351" s="3"/>
      <c r="K351" s="3"/>
      <c r="L351" s="4"/>
      <c r="M351" s="4"/>
      <c r="N351" s="4"/>
      <c r="O351" s="4"/>
      <c r="P351" s="3"/>
      <c r="Q351" s="4"/>
      <c r="R351" s="4"/>
      <c r="S351" s="4"/>
      <c r="T351" s="4"/>
    </row>
    <row r="352" spans="1:20" ht="59.25" customHeight="1" x14ac:dyDescent="0.3">
      <c r="A352" s="2">
        <v>134</v>
      </c>
      <c r="B352" s="215" t="s">
        <v>178</v>
      </c>
      <c r="C352" s="216"/>
      <c r="D352" s="216"/>
      <c r="E352" s="216"/>
      <c r="F352" s="216"/>
      <c r="G352" s="217"/>
      <c r="H352" s="33"/>
      <c r="I352" s="3"/>
      <c r="J352" s="3"/>
      <c r="K352" s="3"/>
      <c r="L352" s="4"/>
      <c r="M352" s="4"/>
      <c r="N352" s="4"/>
      <c r="O352" s="4"/>
      <c r="P352" s="3"/>
      <c r="Q352" s="4"/>
      <c r="R352" s="4"/>
      <c r="S352" s="4"/>
      <c r="T352" s="4"/>
    </row>
    <row r="353" spans="1:20" ht="20.100000000000001" customHeight="1" x14ac:dyDescent="0.3">
      <c r="A353" s="2"/>
      <c r="B353" s="144" t="s">
        <v>197</v>
      </c>
      <c r="C353" s="144"/>
      <c r="D353" s="144"/>
      <c r="E353" s="144"/>
      <c r="F353" s="144"/>
      <c r="G353" s="144"/>
      <c r="H353" s="33">
        <f>'[353]ELE-2'!$H$27</f>
        <v>60</v>
      </c>
      <c r="I353" s="3">
        <v>1483</v>
      </c>
      <c r="J353" s="3" t="s">
        <v>46</v>
      </c>
      <c r="K353" s="3">
        <f>I353*H353</f>
        <v>88980</v>
      </c>
      <c r="L353" s="4"/>
      <c r="M353" s="4"/>
      <c r="N353" s="4"/>
      <c r="O353" s="4"/>
      <c r="P353" s="7">
        <f>H353</f>
        <v>60</v>
      </c>
      <c r="Q353" s="4">
        <f>K353</f>
        <v>88980</v>
      </c>
      <c r="R353" s="4"/>
      <c r="S353" s="4"/>
      <c r="T353" s="4"/>
    </row>
    <row r="354" spans="1:20" ht="20.100000000000001" customHeight="1" x14ac:dyDescent="0.3">
      <c r="A354" s="2"/>
      <c r="B354" s="3"/>
      <c r="C354" s="3"/>
      <c r="D354" s="3"/>
      <c r="E354" s="3"/>
      <c r="F354" s="3"/>
      <c r="G354" s="3"/>
      <c r="H354" s="33"/>
      <c r="I354" s="3"/>
      <c r="J354" s="3"/>
      <c r="K354" s="3"/>
      <c r="L354" s="4"/>
      <c r="M354" s="4"/>
      <c r="N354" s="4"/>
      <c r="O354" s="4"/>
      <c r="P354" s="3"/>
      <c r="Q354" s="4"/>
      <c r="R354" s="4"/>
      <c r="S354" s="4"/>
      <c r="T354" s="4"/>
    </row>
    <row r="355" spans="1:20" ht="29.25" customHeight="1" x14ac:dyDescent="0.3">
      <c r="A355" s="2">
        <v>130</v>
      </c>
      <c r="B355" s="215" t="s">
        <v>179</v>
      </c>
      <c r="C355" s="216"/>
      <c r="D355" s="216"/>
      <c r="E355" s="216"/>
      <c r="F355" s="216"/>
      <c r="G355" s="217"/>
      <c r="H355" s="33"/>
      <c r="I355" s="3"/>
      <c r="J355" s="3"/>
      <c r="K355" s="3"/>
      <c r="L355" s="4"/>
      <c r="M355" s="4"/>
      <c r="N355" s="4"/>
      <c r="O355" s="4"/>
      <c r="P355" s="3"/>
      <c r="Q355" s="4"/>
      <c r="R355" s="4"/>
      <c r="S355" s="4"/>
      <c r="T355" s="4"/>
    </row>
    <row r="356" spans="1:20" ht="20.100000000000001" customHeight="1" x14ac:dyDescent="0.3">
      <c r="A356" s="2"/>
      <c r="B356" s="144" t="s">
        <v>197</v>
      </c>
      <c r="C356" s="144"/>
      <c r="D356" s="144"/>
      <c r="E356" s="144"/>
      <c r="F356" s="144"/>
      <c r="G356" s="144"/>
      <c r="H356" s="33">
        <f>'[353]ELE-2'!$H$30</f>
        <v>65.3</v>
      </c>
      <c r="I356" s="3">
        <v>902</v>
      </c>
      <c r="J356" s="3" t="s">
        <v>46</v>
      </c>
      <c r="K356" s="3">
        <f>I356*H356</f>
        <v>58900.6</v>
      </c>
      <c r="L356" s="4"/>
      <c r="M356" s="4"/>
      <c r="N356" s="4"/>
      <c r="O356" s="4"/>
      <c r="P356" s="7">
        <f>H356</f>
        <v>65.3</v>
      </c>
      <c r="Q356" s="4">
        <f>K356</f>
        <v>58900.6</v>
      </c>
      <c r="R356" s="4"/>
      <c r="S356" s="4"/>
      <c r="T356" s="4"/>
    </row>
    <row r="357" spans="1:20" ht="20.100000000000001" customHeight="1" x14ac:dyDescent="0.3">
      <c r="A357" s="2"/>
      <c r="B357" s="3"/>
      <c r="C357" s="3"/>
      <c r="D357" s="3"/>
      <c r="E357" s="3"/>
      <c r="F357" s="3"/>
      <c r="G357" s="3"/>
      <c r="H357" s="33"/>
      <c r="I357" s="3"/>
      <c r="J357" s="3"/>
      <c r="K357" s="3"/>
      <c r="L357" s="4"/>
      <c r="M357" s="4"/>
      <c r="N357" s="4"/>
      <c r="O357" s="4"/>
      <c r="P357" s="3"/>
      <c r="Q357" s="4"/>
      <c r="R357" s="4"/>
      <c r="S357" s="4"/>
      <c r="T357" s="4"/>
    </row>
    <row r="358" spans="1:20" ht="40.5" customHeight="1" x14ac:dyDescent="0.3">
      <c r="A358" s="2">
        <v>129</v>
      </c>
      <c r="B358" s="215" t="s">
        <v>64</v>
      </c>
      <c r="C358" s="216"/>
      <c r="D358" s="216"/>
      <c r="E358" s="216"/>
      <c r="F358" s="216"/>
      <c r="G358" s="217"/>
      <c r="H358" s="33"/>
      <c r="I358" s="3"/>
      <c r="J358" s="3"/>
      <c r="K358" s="3"/>
      <c r="L358" s="4"/>
      <c r="M358" s="4"/>
      <c r="N358" s="4"/>
      <c r="O358" s="4"/>
      <c r="P358" s="3"/>
      <c r="Q358" s="4"/>
      <c r="R358" s="4"/>
      <c r="S358" s="4"/>
      <c r="T358" s="4"/>
    </row>
    <row r="359" spans="1:20" ht="20.100000000000001" customHeight="1" x14ac:dyDescent="0.3">
      <c r="A359" s="2"/>
      <c r="B359" s="144" t="s">
        <v>197</v>
      </c>
      <c r="C359" s="144"/>
      <c r="D359" s="144"/>
      <c r="E359" s="144"/>
      <c r="F359" s="144"/>
      <c r="G359" s="144"/>
      <c r="H359" s="33">
        <f>'[353]ELE-2'!$H$36</f>
        <v>52.4</v>
      </c>
      <c r="I359" s="3">
        <v>163</v>
      </c>
      <c r="J359" s="3" t="s">
        <v>46</v>
      </c>
      <c r="K359" s="3">
        <f>I359*H359</f>
        <v>8541.1999999999989</v>
      </c>
      <c r="L359" s="4"/>
      <c r="M359" s="4"/>
      <c r="N359" s="4"/>
      <c r="O359" s="4"/>
      <c r="P359" s="7">
        <f>H359</f>
        <v>52.4</v>
      </c>
      <c r="Q359" s="4">
        <f>K359</f>
        <v>8541.1999999999989</v>
      </c>
      <c r="R359" s="4"/>
      <c r="S359" s="4"/>
      <c r="T359" s="4"/>
    </row>
    <row r="360" spans="1:20" ht="20.100000000000001" customHeight="1" x14ac:dyDescent="0.3">
      <c r="A360" s="2"/>
      <c r="B360" s="3"/>
      <c r="C360" s="3"/>
      <c r="D360" s="3"/>
      <c r="E360" s="3"/>
      <c r="F360" s="3"/>
      <c r="G360" s="3"/>
      <c r="H360" s="33"/>
      <c r="I360" s="3"/>
      <c r="J360" s="3"/>
      <c r="K360" s="3"/>
      <c r="L360" s="4"/>
      <c r="M360" s="4"/>
      <c r="N360" s="4"/>
      <c r="O360" s="4"/>
      <c r="P360" s="3"/>
      <c r="Q360" s="4"/>
      <c r="R360" s="4"/>
      <c r="S360" s="4"/>
      <c r="T360" s="4"/>
    </row>
    <row r="361" spans="1:20" ht="57" customHeight="1" x14ac:dyDescent="0.3">
      <c r="A361" s="2">
        <v>127</v>
      </c>
      <c r="B361" s="215" t="s">
        <v>180</v>
      </c>
      <c r="C361" s="216"/>
      <c r="D361" s="216"/>
      <c r="E361" s="216"/>
      <c r="F361" s="216"/>
      <c r="G361" s="217"/>
      <c r="H361" s="33"/>
      <c r="I361" s="3"/>
      <c r="J361" s="3"/>
      <c r="K361" s="3"/>
      <c r="L361" s="4"/>
      <c r="M361" s="4"/>
      <c r="N361" s="4"/>
      <c r="O361" s="4"/>
      <c r="P361" s="3"/>
      <c r="Q361" s="4"/>
      <c r="R361" s="4"/>
      <c r="S361" s="4"/>
      <c r="T361" s="4"/>
    </row>
    <row r="362" spans="1:20" ht="20.100000000000001" customHeight="1" x14ac:dyDescent="0.3">
      <c r="A362" s="2"/>
      <c r="B362" s="144" t="s">
        <v>197</v>
      </c>
      <c r="C362" s="144"/>
      <c r="D362" s="144"/>
      <c r="E362" s="144"/>
      <c r="F362" s="144"/>
      <c r="G362" s="144"/>
      <c r="H362" s="33">
        <f>'[353]ELE-2'!$H$39</f>
        <v>2</v>
      </c>
      <c r="I362" s="3">
        <v>22283</v>
      </c>
      <c r="J362" s="3" t="s">
        <v>128</v>
      </c>
      <c r="K362" s="3">
        <f>I362*H362</f>
        <v>44566</v>
      </c>
      <c r="L362" s="4"/>
      <c r="M362" s="4"/>
      <c r="N362" s="4"/>
      <c r="O362" s="4"/>
      <c r="P362" s="7">
        <f>H362</f>
        <v>2</v>
      </c>
      <c r="Q362" s="4">
        <f>K362</f>
        <v>44566</v>
      </c>
      <c r="R362" s="4"/>
      <c r="S362" s="4"/>
      <c r="T362" s="4"/>
    </row>
    <row r="363" spans="1:20" ht="20.100000000000001" customHeight="1" x14ac:dyDescent="0.3">
      <c r="A363" s="2"/>
      <c r="B363" s="3"/>
      <c r="C363" s="3"/>
      <c r="D363" s="3"/>
      <c r="E363" s="3"/>
      <c r="F363" s="3"/>
      <c r="G363" s="3"/>
      <c r="H363" s="33"/>
      <c r="I363" s="3"/>
      <c r="J363" s="3"/>
      <c r="K363" s="3"/>
      <c r="L363" s="4"/>
      <c r="M363" s="4"/>
      <c r="N363" s="4"/>
      <c r="O363" s="4"/>
      <c r="P363" s="3"/>
      <c r="Q363" s="4"/>
      <c r="R363" s="4"/>
      <c r="S363" s="4"/>
      <c r="T363" s="4"/>
    </row>
    <row r="364" spans="1:20" ht="60" customHeight="1" x14ac:dyDescent="0.3">
      <c r="A364" s="2">
        <v>126</v>
      </c>
      <c r="B364" s="215" t="s">
        <v>181</v>
      </c>
      <c r="C364" s="216"/>
      <c r="D364" s="216"/>
      <c r="E364" s="216"/>
      <c r="F364" s="216"/>
      <c r="G364" s="217"/>
      <c r="H364" s="33"/>
      <c r="I364" s="3"/>
      <c r="J364" s="3"/>
      <c r="K364" s="3"/>
      <c r="L364" s="4"/>
      <c r="M364" s="4"/>
      <c r="N364" s="4"/>
      <c r="O364" s="4"/>
      <c r="P364" s="3"/>
      <c r="Q364" s="4"/>
      <c r="R364" s="4"/>
      <c r="S364" s="4"/>
      <c r="T364" s="4"/>
    </row>
    <row r="365" spans="1:20" ht="20.100000000000001" customHeight="1" x14ac:dyDescent="0.3">
      <c r="A365" s="2"/>
      <c r="B365" s="144" t="s">
        <v>197</v>
      </c>
      <c r="C365" s="144"/>
      <c r="D365" s="144"/>
      <c r="E365" s="144"/>
      <c r="F365" s="144"/>
      <c r="G365" s="144"/>
      <c r="H365" s="33">
        <f>'[353]ELE-2'!$H$42</f>
        <v>2</v>
      </c>
      <c r="I365" s="3">
        <v>8500</v>
      </c>
      <c r="J365" s="3" t="s">
        <v>128</v>
      </c>
      <c r="K365" s="3">
        <f>I365*H365</f>
        <v>17000</v>
      </c>
      <c r="L365" s="4"/>
      <c r="M365" s="4"/>
      <c r="N365" s="4"/>
      <c r="O365" s="4"/>
      <c r="P365" s="7">
        <f>H365</f>
        <v>2</v>
      </c>
      <c r="Q365" s="4">
        <f>K365</f>
        <v>17000</v>
      </c>
      <c r="R365" s="4"/>
      <c r="S365" s="4"/>
      <c r="T365" s="4"/>
    </row>
    <row r="366" spans="1:20" ht="20.100000000000001" customHeight="1" x14ac:dyDescent="0.3">
      <c r="A366" s="2"/>
      <c r="B366" s="3"/>
      <c r="C366" s="3"/>
      <c r="D366" s="3"/>
      <c r="E366" s="3"/>
      <c r="F366" s="3"/>
      <c r="G366" s="3"/>
      <c r="H366" s="33"/>
      <c r="I366" s="3"/>
      <c r="J366" s="3"/>
      <c r="K366" s="3"/>
      <c r="L366" s="4"/>
      <c r="M366" s="4"/>
      <c r="N366" s="4"/>
      <c r="O366" s="4"/>
      <c r="P366" s="3"/>
      <c r="Q366" s="4"/>
      <c r="R366" s="4"/>
      <c r="S366" s="4"/>
      <c r="T366" s="4"/>
    </row>
    <row r="367" spans="1:20" ht="57" customHeight="1" x14ac:dyDescent="0.3">
      <c r="A367" s="2">
        <v>121</v>
      </c>
      <c r="B367" s="215" t="s">
        <v>182</v>
      </c>
      <c r="C367" s="216"/>
      <c r="D367" s="216"/>
      <c r="E367" s="216"/>
      <c r="F367" s="216"/>
      <c r="G367" s="217"/>
      <c r="H367" s="33"/>
      <c r="I367" s="3"/>
      <c r="J367" s="3"/>
      <c r="K367" s="3"/>
      <c r="L367" s="4"/>
      <c r="M367" s="4"/>
      <c r="N367" s="4"/>
      <c r="O367" s="4"/>
      <c r="P367" s="3"/>
      <c r="Q367" s="4"/>
      <c r="R367" s="4"/>
      <c r="S367" s="4"/>
      <c r="T367" s="4"/>
    </row>
    <row r="368" spans="1:20" ht="20.100000000000001" customHeight="1" x14ac:dyDescent="0.3">
      <c r="A368" s="2"/>
      <c r="B368" s="144" t="s">
        <v>197</v>
      </c>
      <c r="C368" s="144"/>
      <c r="D368" s="144"/>
      <c r="E368" s="144"/>
      <c r="F368" s="144"/>
      <c r="G368" s="144"/>
      <c r="H368" s="33">
        <f>'[353]ELE-2'!$H$47</f>
        <v>36.200000000000003</v>
      </c>
      <c r="I368" s="3">
        <v>429</v>
      </c>
      <c r="J368" s="3" t="s">
        <v>46</v>
      </c>
      <c r="K368" s="3">
        <f>I368*H368</f>
        <v>15529.800000000001</v>
      </c>
      <c r="L368" s="4"/>
      <c r="M368" s="4"/>
      <c r="N368" s="4"/>
      <c r="O368" s="4"/>
      <c r="P368" s="7">
        <f>H368</f>
        <v>36.200000000000003</v>
      </c>
      <c r="Q368" s="4">
        <f>K368</f>
        <v>15529.800000000001</v>
      </c>
      <c r="R368" s="4"/>
      <c r="S368" s="4"/>
      <c r="T368" s="4"/>
    </row>
    <row r="369" spans="1:20" ht="20.100000000000001" customHeight="1" x14ac:dyDescent="0.3">
      <c r="A369" s="2"/>
      <c r="B369" s="3"/>
      <c r="C369" s="3"/>
      <c r="D369" s="3"/>
      <c r="E369" s="3"/>
      <c r="F369" s="3"/>
      <c r="G369" s="3"/>
      <c r="H369" s="33"/>
      <c r="I369" s="3"/>
      <c r="J369" s="3"/>
      <c r="K369" s="3"/>
      <c r="L369" s="4"/>
      <c r="M369" s="4"/>
      <c r="N369" s="4"/>
      <c r="O369" s="4"/>
      <c r="P369" s="3"/>
      <c r="Q369" s="4"/>
      <c r="R369" s="4"/>
      <c r="S369" s="4"/>
      <c r="T369" s="4"/>
    </row>
    <row r="370" spans="1:20" ht="36.75" customHeight="1" x14ac:dyDescent="0.3">
      <c r="A370" s="2">
        <v>120</v>
      </c>
      <c r="B370" s="215" t="s">
        <v>183</v>
      </c>
      <c r="C370" s="216"/>
      <c r="D370" s="216"/>
      <c r="E370" s="216"/>
      <c r="F370" s="216"/>
      <c r="G370" s="217"/>
      <c r="H370" s="33"/>
      <c r="I370" s="3"/>
      <c r="J370" s="3"/>
      <c r="K370" s="3"/>
      <c r="L370" s="4"/>
      <c r="M370" s="4"/>
      <c r="N370" s="4"/>
      <c r="O370" s="4"/>
      <c r="P370" s="3"/>
      <c r="Q370" s="4"/>
      <c r="R370" s="4"/>
      <c r="S370" s="4"/>
      <c r="T370" s="4"/>
    </row>
    <row r="371" spans="1:20" ht="20.100000000000001" customHeight="1" x14ac:dyDescent="0.3">
      <c r="A371" s="2"/>
      <c r="B371" s="144" t="s">
        <v>197</v>
      </c>
      <c r="C371" s="144"/>
      <c r="D371" s="144"/>
      <c r="E371" s="144"/>
      <c r="F371" s="144"/>
      <c r="G371" s="144"/>
      <c r="H371" s="33">
        <f>'[353]ELE-2'!$H$53</f>
        <v>4</v>
      </c>
      <c r="I371" s="3">
        <v>2203</v>
      </c>
      <c r="J371" s="3" t="s">
        <v>128</v>
      </c>
      <c r="K371" s="3">
        <f>I371*H371</f>
        <v>8812</v>
      </c>
      <c r="L371" s="4"/>
      <c r="M371" s="4"/>
      <c r="N371" s="4"/>
      <c r="O371" s="4"/>
      <c r="P371" s="7">
        <f>H371</f>
        <v>4</v>
      </c>
      <c r="Q371" s="4">
        <f>K371</f>
        <v>8812</v>
      </c>
      <c r="R371" s="4"/>
      <c r="S371" s="4"/>
      <c r="T371" s="4"/>
    </row>
    <row r="372" spans="1:20" ht="20.100000000000001" customHeight="1" x14ac:dyDescent="0.3">
      <c r="A372" s="2"/>
      <c r="B372" s="3"/>
      <c r="C372" s="3"/>
      <c r="D372" s="3"/>
      <c r="E372" s="3"/>
      <c r="F372" s="3"/>
      <c r="G372" s="3"/>
      <c r="H372" s="33"/>
      <c r="I372" s="3"/>
      <c r="J372" s="3"/>
      <c r="K372" s="3"/>
      <c r="L372" s="4"/>
      <c r="M372" s="4"/>
      <c r="N372" s="4"/>
      <c r="O372" s="4"/>
      <c r="P372" s="3"/>
      <c r="Q372" s="4"/>
      <c r="R372" s="4"/>
      <c r="S372" s="4"/>
      <c r="T372" s="4"/>
    </row>
    <row r="373" spans="1:20" ht="72.75" customHeight="1" x14ac:dyDescent="0.3">
      <c r="A373" s="2">
        <v>112</v>
      </c>
      <c r="B373" s="215" t="s">
        <v>184</v>
      </c>
      <c r="C373" s="216"/>
      <c r="D373" s="216"/>
      <c r="E373" s="216"/>
      <c r="F373" s="216"/>
      <c r="G373" s="217"/>
      <c r="H373" s="33"/>
      <c r="I373" s="3"/>
      <c r="J373" s="3"/>
      <c r="K373" s="3"/>
      <c r="L373" s="4"/>
      <c r="M373" s="4"/>
      <c r="N373" s="4"/>
      <c r="O373" s="4"/>
      <c r="P373" s="3"/>
      <c r="Q373" s="4"/>
      <c r="R373" s="4"/>
      <c r="S373" s="4"/>
      <c r="T373" s="4"/>
    </row>
    <row r="374" spans="1:20" ht="20.100000000000001" customHeight="1" x14ac:dyDescent="0.3">
      <c r="A374" s="2"/>
      <c r="B374" s="144" t="s">
        <v>197</v>
      </c>
      <c r="C374" s="144"/>
      <c r="D374" s="144"/>
      <c r="E374" s="144"/>
      <c r="F374" s="144"/>
      <c r="G374" s="144"/>
      <c r="H374" s="33">
        <f>'[353]ELE-2'!$H$56</f>
        <v>1</v>
      </c>
      <c r="I374" s="3">
        <v>28883</v>
      </c>
      <c r="J374" s="3" t="s">
        <v>128</v>
      </c>
      <c r="K374" s="3">
        <f>I374*H374</f>
        <v>28883</v>
      </c>
      <c r="L374" s="4"/>
      <c r="M374" s="4"/>
      <c r="N374" s="4"/>
      <c r="O374" s="4"/>
      <c r="P374" s="7">
        <f>H374</f>
        <v>1</v>
      </c>
      <c r="Q374" s="4">
        <f>K374</f>
        <v>28883</v>
      </c>
      <c r="R374" s="4"/>
      <c r="S374" s="4"/>
      <c r="T374" s="4"/>
    </row>
    <row r="375" spans="1:20" ht="20.100000000000001" customHeight="1" x14ac:dyDescent="0.3">
      <c r="A375" s="2"/>
      <c r="B375" s="3"/>
      <c r="C375" s="3"/>
      <c r="D375" s="3"/>
      <c r="E375" s="3"/>
      <c r="F375" s="3"/>
      <c r="G375" s="3"/>
      <c r="H375" s="33"/>
      <c r="I375" s="3"/>
      <c r="J375" s="3"/>
      <c r="K375" s="3"/>
      <c r="L375" s="4"/>
      <c r="M375" s="4"/>
      <c r="N375" s="4"/>
      <c r="O375" s="4"/>
      <c r="P375" s="3"/>
      <c r="Q375" s="4"/>
      <c r="R375" s="4"/>
      <c r="S375" s="4"/>
      <c r="T375" s="4"/>
    </row>
    <row r="376" spans="1:20" ht="47.25" customHeight="1" x14ac:dyDescent="0.3">
      <c r="A376" s="2">
        <v>108</v>
      </c>
      <c r="B376" s="215" t="s">
        <v>185</v>
      </c>
      <c r="C376" s="216"/>
      <c r="D376" s="216"/>
      <c r="E376" s="216"/>
      <c r="F376" s="216"/>
      <c r="G376" s="217"/>
      <c r="H376" s="33"/>
      <c r="I376" s="3"/>
      <c r="J376" s="3"/>
      <c r="K376" s="3"/>
      <c r="L376" s="4"/>
      <c r="M376" s="4"/>
      <c r="N376" s="4"/>
      <c r="O376" s="4"/>
      <c r="P376" s="3"/>
      <c r="Q376" s="4"/>
      <c r="R376" s="4"/>
      <c r="S376" s="4"/>
      <c r="T376" s="4"/>
    </row>
    <row r="377" spans="1:20" ht="20.100000000000001" customHeight="1" x14ac:dyDescent="0.3">
      <c r="A377" s="2"/>
      <c r="B377" s="144" t="s">
        <v>197</v>
      </c>
      <c r="C377" s="144"/>
      <c r="D377" s="144"/>
      <c r="E377" s="144"/>
      <c r="F377" s="144"/>
      <c r="G377" s="144"/>
      <c r="H377" s="33">
        <f>'[353]ELE-2'!$H$59</f>
        <v>1</v>
      </c>
      <c r="I377" s="3">
        <v>2562</v>
      </c>
      <c r="J377" s="3" t="s">
        <v>128</v>
      </c>
      <c r="K377" s="3">
        <f>I377*H377</f>
        <v>2562</v>
      </c>
      <c r="L377" s="4"/>
      <c r="M377" s="4"/>
      <c r="N377" s="4"/>
      <c r="O377" s="4"/>
      <c r="P377" s="7">
        <f>H377</f>
        <v>1</v>
      </c>
      <c r="Q377" s="4">
        <f>K377</f>
        <v>2562</v>
      </c>
      <c r="R377" s="4"/>
      <c r="S377" s="4"/>
      <c r="T377" s="4"/>
    </row>
    <row r="378" spans="1:20" ht="20.100000000000001" customHeight="1" x14ac:dyDescent="0.3">
      <c r="A378" s="2"/>
      <c r="B378" s="3"/>
      <c r="C378" s="3"/>
      <c r="D378" s="3"/>
      <c r="E378" s="3"/>
      <c r="F378" s="3"/>
      <c r="G378" s="3"/>
      <c r="H378" s="33"/>
      <c r="I378" s="3"/>
      <c r="J378" s="3"/>
      <c r="K378" s="3"/>
      <c r="L378" s="4"/>
      <c r="M378" s="4"/>
      <c r="N378" s="4"/>
      <c r="O378" s="4"/>
      <c r="P378" s="3"/>
      <c r="Q378" s="4"/>
      <c r="R378" s="4"/>
      <c r="S378" s="4"/>
      <c r="T378" s="4"/>
    </row>
    <row r="379" spans="1:20" ht="50.25" customHeight="1" x14ac:dyDescent="0.3">
      <c r="A379" s="2">
        <v>96</v>
      </c>
      <c r="B379" s="154" t="s">
        <v>48</v>
      </c>
      <c r="C379" s="155"/>
      <c r="D379" s="155"/>
      <c r="E379" s="155"/>
      <c r="F379" s="155"/>
      <c r="G379" s="156"/>
      <c r="H379" s="33"/>
      <c r="I379" s="3"/>
      <c r="J379" s="3"/>
      <c r="K379" s="3"/>
      <c r="L379" s="4"/>
      <c r="M379" s="4"/>
      <c r="N379" s="4"/>
      <c r="O379" s="4"/>
      <c r="P379" s="3"/>
      <c r="Q379" s="4"/>
      <c r="R379" s="4"/>
      <c r="S379" s="4"/>
      <c r="T379" s="4"/>
    </row>
    <row r="380" spans="1:20" ht="20.100000000000001" customHeight="1" x14ac:dyDescent="0.3">
      <c r="A380" s="2"/>
      <c r="B380" s="144" t="s">
        <v>197</v>
      </c>
      <c r="C380" s="144"/>
      <c r="D380" s="144"/>
      <c r="E380" s="144"/>
      <c r="F380" s="144"/>
      <c r="G380" s="144"/>
      <c r="H380" s="33">
        <v>200</v>
      </c>
      <c r="I380" s="3">
        <v>116</v>
      </c>
      <c r="J380" s="3" t="s">
        <v>46</v>
      </c>
      <c r="K380" s="3">
        <f>I380*H380</f>
        <v>23200</v>
      </c>
      <c r="L380" s="4"/>
      <c r="M380" s="4"/>
      <c r="N380" s="4"/>
      <c r="O380" s="4"/>
      <c r="P380" s="7">
        <f>H380</f>
        <v>200</v>
      </c>
      <c r="Q380" s="4">
        <f>K380</f>
        <v>23200</v>
      </c>
      <c r="R380" s="4"/>
      <c r="S380" s="4"/>
      <c r="T380" s="4"/>
    </row>
    <row r="381" spans="1:20" ht="20.100000000000001" customHeight="1" x14ac:dyDescent="0.3">
      <c r="A381" s="2"/>
      <c r="B381" s="3"/>
      <c r="C381" s="3"/>
      <c r="D381" s="3"/>
      <c r="E381" s="3"/>
      <c r="F381" s="3"/>
      <c r="G381" s="3" t="s">
        <v>143</v>
      </c>
      <c r="H381" s="33">
        <v>31.4</v>
      </c>
      <c r="I381" s="3">
        <v>93</v>
      </c>
      <c r="J381" s="3" t="s">
        <v>46</v>
      </c>
      <c r="K381" s="3">
        <f>I381*H381</f>
        <v>2920.2</v>
      </c>
      <c r="L381" s="4"/>
      <c r="M381" s="4"/>
      <c r="N381" s="4"/>
      <c r="O381" s="4"/>
      <c r="P381" s="7">
        <f>H381</f>
        <v>31.4</v>
      </c>
      <c r="Q381" s="4">
        <f>K381</f>
        <v>2920.2</v>
      </c>
      <c r="R381" s="4"/>
      <c r="S381" s="4"/>
      <c r="T381" s="4"/>
    </row>
    <row r="382" spans="1:20" ht="99.75" customHeight="1" x14ac:dyDescent="0.3">
      <c r="A382" s="2">
        <v>98</v>
      </c>
      <c r="B382" s="154" t="s">
        <v>49</v>
      </c>
      <c r="C382" s="155"/>
      <c r="D382" s="155"/>
      <c r="E382" s="155"/>
      <c r="F382" s="155"/>
      <c r="G382" s="156"/>
      <c r="H382" s="33"/>
      <c r="I382" s="3"/>
      <c r="J382" s="3"/>
      <c r="K382" s="3"/>
      <c r="L382" s="4"/>
      <c r="M382" s="4"/>
      <c r="N382" s="4"/>
      <c r="O382" s="4"/>
      <c r="P382" s="3"/>
      <c r="Q382" s="4"/>
      <c r="R382" s="4"/>
      <c r="S382" s="4"/>
      <c r="T382" s="4"/>
    </row>
    <row r="383" spans="1:20" ht="20.100000000000001" customHeight="1" x14ac:dyDescent="0.3">
      <c r="A383" s="2"/>
      <c r="B383" s="144" t="s">
        <v>197</v>
      </c>
      <c r="C383" s="144"/>
      <c r="D383" s="144"/>
      <c r="E383" s="144"/>
      <c r="F383" s="144"/>
      <c r="G383" s="144"/>
      <c r="H383" s="33">
        <f>'[353]ELE-2'!$H$85</f>
        <v>27</v>
      </c>
      <c r="I383" s="3">
        <v>945</v>
      </c>
      <c r="J383" s="3" t="s">
        <v>46</v>
      </c>
      <c r="K383" s="3">
        <f>I383*H383</f>
        <v>25515</v>
      </c>
      <c r="L383" s="4"/>
      <c r="M383" s="4"/>
      <c r="N383" s="4"/>
      <c r="O383" s="4"/>
      <c r="P383" s="7">
        <f>H383</f>
        <v>27</v>
      </c>
      <c r="Q383" s="4">
        <f>K383</f>
        <v>25515</v>
      </c>
      <c r="R383" s="4"/>
      <c r="S383" s="4"/>
      <c r="T383" s="4"/>
    </row>
    <row r="384" spans="1:20" ht="20.100000000000001" customHeight="1" x14ac:dyDescent="0.3">
      <c r="A384" s="2"/>
      <c r="B384" s="3"/>
      <c r="C384" s="3"/>
      <c r="D384" s="3"/>
      <c r="E384" s="3"/>
      <c r="F384" s="3"/>
      <c r="G384" s="3"/>
      <c r="H384" s="33"/>
      <c r="I384" s="3"/>
      <c r="J384" s="3"/>
      <c r="K384" s="3"/>
      <c r="L384" s="4"/>
      <c r="M384" s="4"/>
      <c r="N384" s="4"/>
      <c r="O384" s="4"/>
      <c r="P384" s="3"/>
      <c r="Q384" s="4"/>
      <c r="R384" s="4"/>
      <c r="S384" s="4"/>
      <c r="T384" s="4"/>
    </row>
    <row r="385" spans="1:20" ht="56.25" customHeight="1" x14ac:dyDescent="0.3">
      <c r="A385" s="2">
        <v>101</v>
      </c>
      <c r="B385" s="215" t="s">
        <v>52</v>
      </c>
      <c r="C385" s="216"/>
      <c r="D385" s="216"/>
      <c r="E385" s="216"/>
      <c r="F385" s="216"/>
      <c r="G385" s="217"/>
      <c r="H385" s="33"/>
      <c r="I385" s="3"/>
      <c r="J385" s="3"/>
      <c r="K385" s="3"/>
      <c r="L385" s="4"/>
      <c r="M385" s="4"/>
      <c r="N385" s="4"/>
      <c r="O385" s="4"/>
      <c r="P385" s="3"/>
      <c r="Q385" s="4"/>
      <c r="R385" s="4"/>
      <c r="S385" s="4"/>
      <c r="T385" s="4"/>
    </row>
    <row r="386" spans="1:20" ht="20.100000000000001" customHeight="1" x14ac:dyDescent="0.3">
      <c r="A386" s="2"/>
      <c r="B386" s="144" t="s">
        <v>197</v>
      </c>
      <c r="C386" s="144"/>
      <c r="D386" s="144"/>
      <c r="E386" s="144"/>
      <c r="F386" s="144"/>
      <c r="G386" s="144"/>
      <c r="H386" s="33">
        <f>'[353]ELE-2'!$H$92</f>
        <v>19</v>
      </c>
      <c r="I386" s="3">
        <v>1755</v>
      </c>
      <c r="J386" s="3" t="s">
        <v>128</v>
      </c>
      <c r="K386" s="3">
        <f>I386*H386</f>
        <v>33345</v>
      </c>
      <c r="L386" s="4"/>
      <c r="M386" s="4"/>
      <c r="N386" s="4"/>
      <c r="O386" s="4"/>
      <c r="P386" s="7">
        <f>H386</f>
        <v>19</v>
      </c>
      <c r="Q386" s="4">
        <f>K386</f>
        <v>33345</v>
      </c>
      <c r="R386" s="4"/>
      <c r="S386" s="4"/>
      <c r="T386" s="4"/>
    </row>
    <row r="387" spans="1:20" ht="20.100000000000001" customHeight="1" x14ac:dyDescent="0.3">
      <c r="A387" s="2"/>
      <c r="B387" s="3"/>
      <c r="C387" s="3"/>
      <c r="D387" s="3"/>
      <c r="E387" s="3"/>
      <c r="F387" s="3"/>
      <c r="G387" s="3"/>
      <c r="H387" s="33"/>
      <c r="I387" s="3"/>
      <c r="J387" s="3"/>
      <c r="K387" s="3"/>
      <c r="L387" s="4"/>
      <c r="M387" s="4"/>
      <c r="N387" s="4"/>
      <c r="O387" s="4"/>
      <c r="P387" s="3"/>
      <c r="Q387" s="4"/>
      <c r="R387" s="4"/>
      <c r="S387" s="4"/>
      <c r="T387" s="4"/>
    </row>
    <row r="388" spans="1:20" ht="57.75" customHeight="1" x14ac:dyDescent="0.3">
      <c r="A388" s="2">
        <v>105</v>
      </c>
      <c r="B388" s="154" t="s">
        <v>186</v>
      </c>
      <c r="C388" s="155"/>
      <c r="D388" s="155"/>
      <c r="E388" s="155"/>
      <c r="F388" s="155"/>
      <c r="G388" s="156"/>
      <c r="H388" s="33"/>
      <c r="I388" s="3"/>
      <c r="J388" s="3"/>
      <c r="K388" s="3"/>
      <c r="L388" s="4"/>
      <c r="M388" s="4"/>
      <c r="N388" s="4"/>
      <c r="O388" s="4"/>
      <c r="P388" s="3"/>
      <c r="Q388" s="4"/>
      <c r="R388" s="4"/>
      <c r="S388" s="4"/>
      <c r="T388" s="4"/>
    </row>
    <row r="389" spans="1:20" ht="20.100000000000001" customHeight="1" x14ac:dyDescent="0.3">
      <c r="A389" s="2"/>
      <c r="B389" s="144" t="s">
        <v>197</v>
      </c>
      <c r="C389" s="144"/>
      <c r="D389" s="144"/>
      <c r="E389" s="144"/>
      <c r="F389" s="144"/>
      <c r="G389" s="144"/>
      <c r="H389" s="33">
        <f>'[353]ELE-2'!$H$101</f>
        <v>178.29999999999998</v>
      </c>
      <c r="I389" s="3">
        <v>255</v>
      </c>
      <c r="J389" s="3" t="s">
        <v>128</v>
      </c>
      <c r="K389" s="19">
        <f>I389*H389</f>
        <v>45466.499999999993</v>
      </c>
      <c r="L389" s="4"/>
      <c r="M389" s="4"/>
      <c r="N389" s="4"/>
      <c r="O389" s="4"/>
      <c r="P389" s="7">
        <f>H389</f>
        <v>178.29999999999998</v>
      </c>
      <c r="Q389" s="46">
        <f>K389</f>
        <v>45466.499999999993</v>
      </c>
      <c r="R389" s="4"/>
      <c r="S389" s="4"/>
      <c r="T389" s="4"/>
    </row>
    <row r="390" spans="1:20" ht="20.100000000000001" customHeight="1" x14ac:dyDescent="0.3">
      <c r="A390" s="2"/>
      <c r="B390" s="3"/>
      <c r="C390" s="3"/>
      <c r="D390" s="3"/>
      <c r="E390" s="3"/>
      <c r="F390" s="3"/>
      <c r="G390" s="3"/>
      <c r="H390" s="33"/>
      <c r="I390" s="3"/>
      <c r="J390" s="3"/>
      <c r="K390" s="3"/>
      <c r="L390" s="4"/>
      <c r="M390" s="4"/>
      <c r="N390" s="4"/>
      <c r="O390" s="4"/>
      <c r="P390" s="3"/>
      <c r="Q390" s="4"/>
      <c r="R390" s="4"/>
      <c r="S390" s="4"/>
      <c r="T390" s="4"/>
    </row>
    <row r="391" spans="1:20" ht="44.25" customHeight="1" x14ac:dyDescent="0.3">
      <c r="A391" s="2">
        <v>106</v>
      </c>
      <c r="B391" s="154" t="s">
        <v>187</v>
      </c>
      <c r="C391" s="155"/>
      <c r="D391" s="155"/>
      <c r="E391" s="155"/>
      <c r="F391" s="155"/>
      <c r="G391" s="156"/>
      <c r="H391" s="33"/>
      <c r="I391" s="3"/>
      <c r="J391" s="3"/>
      <c r="K391" s="3"/>
      <c r="L391" s="4"/>
      <c r="M391" s="4"/>
      <c r="N391" s="4"/>
      <c r="O391" s="4"/>
      <c r="P391" s="3"/>
      <c r="Q391" s="4"/>
      <c r="R391" s="4"/>
      <c r="S391" s="4"/>
      <c r="T391" s="4"/>
    </row>
    <row r="392" spans="1:20" ht="20.100000000000001" customHeight="1" x14ac:dyDescent="0.3">
      <c r="A392" s="2"/>
      <c r="B392" s="144" t="s">
        <v>197</v>
      </c>
      <c r="C392" s="144"/>
      <c r="D392" s="144"/>
      <c r="E392" s="144"/>
      <c r="F392" s="144"/>
      <c r="G392" s="144"/>
      <c r="H392" s="33">
        <v>60</v>
      </c>
      <c r="I392" s="3">
        <v>606</v>
      </c>
      <c r="J392" s="3" t="s">
        <v>46</v>
      </c>
      <c r="K392" s="3">
        <f>I392*H392</f>
        <v>36360</v>
      </c>
      <c r="L392" s="4"/>
      <c r="M392" s="4"/>
      <c r="N392" s="4"/>
      <c r="O392" s="4"/>
      <c r="P392" s="7">
        <f>H392</f>
        <v>60</v>
      </c>
      <c r="Q392" s="4">
        <f>K392</f>
        <v>36360</v>
      </c>
      <c r="R392" s="4"/>
      <c r="S392" s="4"/>
      <c r="T392" s="4"/>
    </row>
    <row r="393" spans="1:20" ht="20.100000000000001" customHeight="1" x14ac:dyDescent="0.3">
      <c r="A393" s="2"/>
      <c r="B393" s="3"/>
      <c r="C393" s="3"/>
      <c r="D393" s="3"/>
      <c r="E393" s="3"/>
      <c r="F393" s="3"/>
      <c r="G393" s="3" t="s">
        <v>143</v>
      </c>
      <c r="H393" s="33">
        <v>30</v>
      </c>
      <c r="I393" s="3">
        <v>485</v>
      </c>
      <c r="J393" s="3" t="s">
        <v>46</v>
      </c>
      <c r="K393" s="3">
        <f>I393*H393</f>
        <v>14550</v>
      </c>
      <c r="L393" s="4"/>
      <c r="M393" s="4"/>
      <c r="N393" s="4"/>
      <c r="O393" s="4"/>
      <c r="P393" s="7">
        <f>H393</f>
        <v>30</v>
      </c>
      <c r="Q393" s="4">
        <f>K393</f>
        <v>14550</v>
      </c>
      <c r="R393" s="4"/>
      <c r="S393" s="4"/>
      <c r="T393" s="4"/>
    </row>
    <row r="394" spans="1:20" ht="43.5" customHeight="1" x14ac:dyDescent="0.3">
      <c r="A394" s="2">
        <v>104</v>
      </c>
      <c r="B394" s="154" t="s">
        <v>53</v>
      </c>
      <c r="C394" s="155"/>
      <c r="D394" s="155"/>
      <c r="E394" s="155"/>
      <c r="F394" s="155"/>
      <c r="G394" s="156"/>
      <c r="H394" s="33"/>
      <c r="I394" s="3"/>
      <c r="J394" s="3"/>
      <c r="K394" s="3"/>
      <c r="L394" s="4"/>
      <c r="M394" s="4"/>
      <c r="N394" s="4"/>
      <c r="O394" s="4"/>
      <c r="P394" s="3"/>
      <c r="Q394" s="4"/>
      <c r="R394" s="4"/>
      <c r="S394" s="4"/>
      <c r="T394" s="4"/>
    </row>
    <row r="395" spans="1:20" ht="20.100000000000001" customHeight="1" x14ac:dyDescent="0.3">
      <c r="A395" s="2"/>
      <c r="B395" s="144" t="s">
        <v>197</v>
      </c>
      <c r="C395" s="144"/>
      <c r="D395" s="144"/>
      <c r="E395" s="144"/>
      <c r="F395" s="144"/>
      <c r="G395" s="144"/>
      <c r="H395" s="33">
        <f>'[353]ELE-2'!$H$111</f>
        <v>96.4</v>
      </c>
      <c r="I395" s="3">
        <v>177</v>
      </c>
      <c r="J395" s="3" t="s">
        <v>46</v>
      </c>
      <c r="K395" s="3">
        <f>I395*H395</f>
        <v>17062.8</v>
      </c>
      <c r="L395" s="4"/>
      <c r="M395" s="4"/>
      <c r="N395" s="4"/>
      <c r="O395" s="4"/>
      <c r="P395" s="7">
        <f>H395</f>
        <v>96.4</v>
      </c>
      <c r="Q395" s="4">
        <f>K395</f>
        <v>17062.8</v>
      </c>
      <c r="R395" s="4"/>
      <c r="S395" s="4"/>
      <c r="T395" s="4"/>
    </row>
    <row r="396" spans="1:20" ht="20.100000000000001" customHeight="1" x14ac:dyDescent="0.3">
      <c r="A396" s="2"/>
      <c r="B396" s="3"/>
      <c r="C396" s="3"/>
      <c r="D396" s="3"/>
      <c r="E396" s="3"/>
      <c r="F396" s="3"/>
      <c r="G396" s="3"/>
      <c r="H396" s="33"/>
      <c r="I396" s="3"/>
      <c r="J396" s="20"/>
      <c r="K396" s="3"/>
      <c r="L396" s="4"/>
      <c r="M396" s="4"/>
      <c r="N396" s="4"/>
      <c r="O396" s="4"/>
      <c r="P396" s="7"/>
      <c r="Q396" s="4"/>
      <c r="R396" s="4"/>
      <c r="S396" s="4"/>
      <c r="T396" s="4"/>
    </row>
    <row r="397" spans="1:20" ht="47.25" customHeight="1" x14ac:dyDescent="0.3">
      <c r="A397" s="2" t="s">
        <v>189</v>
      </c>
      <c r="B397" s="148" t="s">
        <v>188</v>
      </c>
      <c r="C397" s="149"/>
      <c r="D397" s="149"/>
      <c r="E397" s="149"/>
      <c r="F397" s="149"/>
      <c r="G397" s="150"/>
      <c r="H397" s="33"/>
      <c r="I397" s="3"/>
      <c r="J397" s="20"/>
      <c r="K397" s="3"/>
      <c r="L397" s="4"/>
      <c r="M397" s="4"/>
      <c r="N397" s="4"/>
      <c r="O397" s="4"/>
      <c r="P397" s="7"/>
      <c r="Q397" s="4"/>
      <c r="R397" s="4"/>
      <c r="S397" s="4"/>
      <c r="T397" s="4"/>
    </row>
    <row r="398" spans="1:20" ht="20.100000000000001" customHeight="1" x14ac:dyDescent="0.3">
      <c r="A398" s="2"/>
      <c r="B398" s="144" t="s">
        <v>197</v>
      </c>
      <c r="C398" s="144"/>
      <c r="D398" s="144"/>
      <c r="E398" s="144"/>
      <c r="F398" s="144"/>
      <c r="G398" s="144"/>
      <c r="H398" s="33">
        <f>'[353]ELE-2'!$H$115</f>
        <v>12</v>
      </c>
      <c r="I398" s="3"/>
      <c r="J398" s="20"/>
      <c r="K398" s="3"/>
      <c r="L398" s="4"/>
      <c r="M398" s="4"/>
      <c r="N398" s="4"/>
      <c r="O398" s="4"/>
      <c r="P398" s="7"/>
      <c r="Q398" s="4"/>
      <c r="R398" s="4"/>
      <c r="S398" s="4"/>
      <c r="T398" s="4"/>
    </row>
    <row r="399" spans="1:20" ht="20.100000000000001" customHeight="1" x14ac:dyDescent="0.3">
      <c r="A399" s="2"/>
      <c r="B399" s="3"/>
      <c r="C399" s="3"/>
      <c r="D399" s="3"/>
      <c r="E399" s="3"/>
      <c r="F399" s="3"/>
      <c r="G399" s="3"/>
      <c r="H399" s="33"/>
      <c r="I399" s="3"/>
      <c r="J399" s="20"/>
      <c r="K399" s="3"/>
      <c r="L399" s="4"/>
      <c r="M399" s="4"/>
      <c r="N399" s="4"/>
      <c r="O399" s="4"/>
      <c r="P399" s="7"/>
      <c r="Q399" s="4"/>
      <c r="R399" s="4"/>
      <c r="S399" s="4"/>
      <c r="T399" s="4"/>
    </row>
    <row r="400" spans="1:20" ht="38.25" customHeight="1" x14ac:dyDescent="0.3">
      <c r="A400" s="34" t="s">
        <v>189</v>
      </c>
      <c r="B400" s="228" t="s">
        <v>190</v>
      </c>
      <c r="C400" s="229"/>
      <c r="D400" s="229"/>
      <c r="E400" s="229"/>
      <c r="F400" s="229"/>
      <c r="G400" s="230"/>
      <c r="H400" s="33"/>
      <c r="I400" s="3"/>
      <c r="J400" s="20"/>
      <c r="K400" s="3"/>
      <c r="L400" s="4"/>
      <c r="M400" s="4"/>
      <c r="N400" s="4"/>
      <c r="O400" s="4"/>
      <c r="P400" s="7"/>
      <c r="Q400" s="4"/>
      <c r="R400" s="4"/>
      <c r="S400" s="4"/>
      <c r="T400" s="4"/>
    </row>
    <row r="401" spans="1:20" ht="20.100000000000001" customHeight="1" x14ac:dyDescent="0.3">
      <c r="A401" s="2"/>
      <c r="B401" s="144" t="s">
        <v>197</v>
      </c>
      <c r="C401" s="144"/>
      <c r="D401" s="144"/>
      <c r="E401" s="144"/>
      <c r="F401" s="144"/>
      <c r="G401" s="144"/>
      <c r="H401" s="33">
        <f>'[353]ELE-2'!$H$128</f>
        <v>14</v>
      </c>
      <c r="I401" s="3"/>
      <c r="J401" s="20"/>
      <c r="K401" s="3"/>
      <c r="L401" s="4"/>
      <c r="M401" s="4"/>
      <c r="N401" s="4"/>
      <c r="O401" s="4"/>
      <c r="P401" s="7"/>
      <c r="Q401" s="4"/>
      <c r="R401" s="4"/>
      <c r="S401" s="4"/>
      <c r="T401" s="4"/>
    </row>
    <row r="402" spans="1:20" ht="20.100000000000001" customHeight="1" x14ac:dyDescent="0.3">
      <c r="A402" s="2"/>
      <c r="B402" s="3"/>
      <c r="C402" s="3"/>
      <c r="D402" s="3"/>
      <c r="E402" s="3"/>
      <c r="F402" s="3"/>
      <c r="G402" s="3"/>
      <c r="H402" s="33"/>
      <c r="I402" s="3"/>
      <c r="J402" s="20"/>
      <c r="K402" s="3"/>
      <c r="L402" s="4"/>
      <c r="M402" s="4"/>
      <c r="N402" s="4"/>
      <c r="O402" s="4"/>
      <c r="P402" s="7"/>
      <c r="Q402" s="4"/>
      <c r="R402" s="4"/>
      <c r="S402" s="4"/>
      <c r="T402" s="4"/>
    </row>
    <row r="403" spans="1:20" ht="24" customHeight="1" x14ac:dyDescent="0.3">
      <c r="A403" s="4" t="s">
        <v>189</v>
      </c>
      <c r="B403" s="228" t="s">
        <v>191</v>
      </c>
      <c r="C403" s="229"/>
      <c r="D403" s="229"/>
      <c r="E403" s="229"/>
      <c r="F403" s="229"/>
      <c r="G403" s="230"/>
      <c r="H403" s="33"/>
      <c r="I403" s="3"/>
      <c r="J403" s="20"/>
      <c r="K403" s="3"/>
      <c r="L403" s="4"/>
      <c r="M403" s="4"/>
      <c r="N403" s="4"/>
      <c r="O403" s="4"/>
      <c r="P403" s="7"/>
      <c r="Q403" s="4"/>
      <c r="R403" s="4"/>
      <c r="S403" s="4"/>
      <c r="T403" s="4"/>
    </row>
    <row r="404" spans="1:20" ht="20.100000000000001" customHeight="1" x14ac:dyDescent="0.3">
      <c r="A404" s="2"/>
      <c r="B404" s="144" t="s">
        <v>197</v>
      </c>
      <c r="C404" s="144"/>
      <c r="D404" s="144"/>
      <c r="E404" s="144"/>
      <c r="F404" s="144"/>
      <c r="G404" s="144"/>
      <c r="H404" s="33">
        <f>'[353]ELE-2'!$H$141</f>
        <v>14</v>
      </c>
      <c r="I404" s="3"/>
      <c r="J404" s="20"/>
      <c r="K404" s="3"/>
      <c r="L404" s="4"/>
      <c r="M404" s="4"/>
      <c r="N404" s="4"/>
      <c r="O404" s="4"/>
      <c r="P404" s="7"/>
      <c r="Q404" s="4"/>
      <c r="R404" s="4"/>
      <c r="S404" s="4"/>
      <c r="T404" s="4"/>
    </row>
    <row r="405" spans="1:20" ht="20.100000000000001" customHeight="1" x14ac:dyDescent="0.3">
      <c r="A405" s="2"/>
      <c r="B405" s="3"/>
      <c r="C405" s="3"/>
      <c r="D405" s="3"/>
      <c r="E405" s="3"/>
      <c r="F405" s="3"/>
      <c r="G405" s="3"/>
      <c r="H405" s="33"/>
      <c r="I405" s="3"/>
      <c r="J405" s="20"/>
      <c r="K405" s="3"/>
      <c r="L405" s="4"/>
      <c r="M405" s="4"/>
      <c r="N405" s="4"/>
      <c r="O405" s="4"/>
      <c r="P405" s="7"/>
      <c r="Q405" s="4"/>
      <c r="R405" s="4"/>
      <c r="S405" s="4"/>
      <c r="T405" s="4"/>
    </row>
    <row r="406" spans="1:20" ht="14.25" customHeight="1" x14ac:dyDescent="0.3">
      <c r="A406" s="4" t="s">
        <v>189</v>
      </c>
      <c r="B406" s="228" t="s">
        <v>192</v>
      </c>
      <c r="C406" s="229"/>
      <c r="D406" s="229"/>
      <c r="E406" s="229"/>
      <c r="F406" s="229"/>
      <c r="G406" s="230"/>
      <c r="H406" s="33"/>
      <c r="I406" s="3"/>
      <c r="J406" s="20"/>
      <c r="K406" s="3"/>
      <c r="L406" s="4"/>
      <c r="M406" s="4"/>
      <c r="N406" s="4"/>
      <c r="O406" s="4"/>
      <c r="P406" s="7"/>
      <c r="Q406" s="4"/>
      <c r="R406" s="4"/>
      <c r="S406" s="4"/>
      <c r="T406" s="4"/>
    </row>
    <row r="407" spans="1:20" ht="20.100000000000001" customHeight="1" x14ac:dyDescent="0.3">
      <c r="A407" s="2"/>
      <c r="B407" s="144" t="s">
        <v>197</v>
      </c>
      <c r="C407" s="144"/>
      <c r="D407" s="144"/>
      <c r="E407" s="144"/>
      <c r="F407" s="144"/>
      <c r="G407" s="144"/>
      <c r="H407" s="33">
        <f>'[353]ELE-2'!$H$154</f>
        <v>14</v>
      </c>
      <c r="I407" s="3"/>
      <c r="J407" s="20"/>
      <c r="K407" s="3"/>
      <c r="L407" s="4"/>
      <c r="M407" s="4"/>
      <c r="N407" s="4"/>
      <c r="O407" s="4"/>
      <c r="P407" s="7"/>
      <c r="Q407" s="4"/>
      <c r="R407" s="4"/>
      <c r="S407" s="4"/>
      <c r="T407" s="4"/>
    </row>
    <row r="408" spans="1:20" ht="20.100000000000001" customHeight="1" x14ac:dyDescent="0.3">
      <c r="A408" s="2"/>
      <c r="B408" s="3"/>
      <c r="C408" s="3"/>
      <c r="D408" s="3"/>
      <c r="E408" s="3"/>
      <c r="F408" s="3"/>
      <c r="G408" s="3"/>
      <c r="H408" s="33"/>
      <c r="I408" s="3"/>
      <c r="J408" s="20"/>
      <c r="K408" s="3"/>
      <c r="L408" s="4"/>
      <c r="M408" s="4"/>
      <c r="N408" s="4"/>
      <c r="O408" s="4"/>
      <c r="P408" s="7"/>
      <c r="Q408" s="4"/>
      <c r="R408" s="4"/>
      <c r="S408" s="4"/>
      <c r="T408" s="4"/>
    </row>
    <row r="409" spans="1:20" ht="48.75" customHeight="1" x14ac:dyDescent="0.3">
      <c r="A409" s="4" t="s">
        <v>189</v>
      </c>
      <c r="B409" s="225" t="s">
        <v>193</v>
      </c>
      <c r="C409" s="226"/>
      <c r="D409" s="226"/>
      <c r="E409" s="226"/>
      <c r="F409" s="226"/>
      <c r="G409" s="227"/>
      <c r="H409" s="33"/>
      <c r="I409" s="3"/>
      <c r="J409" s="20"/>
      <c r="K409" s="3"/>
      <c r="L409" s="4"/>
      <c r="M409" s="4"/>
      <c r="N409" s="4"/>
      <c r="O409" s="4"/>
      <c r="P409" s="7"/>
      <c r="Q409" s="4"/>
      <c r="R409" s="4"/>
      <c r="S409" s="4"/>
      <c r="T409" s="4"/>
    </row>
    <row r="410" spans="1:20" ht="20.100000000000001" customHeight="1" x14ac:dyDescent="0.3">
      <c r="A410" s="2"/>
      <c r="B410" s="144" t="s">
        <v>197</v>
      </c>
      <c r="C410" s="144"/>
      <c r="D410" s="144"/>
      <c r="E410" s="144"/>
      <c r="F410" s="144"/>
      <c r="G410" s="144"/>
      <c r="H410" s="33">
        <f>'[353]ELE-2'!$H$166</f>
        <v>30</v>
      </c>
      <c r="I410" s="3"/>
      <c r="J410" s="20"/>
      <c r="K410" s="3"/>
      <c r="L410" s="4"/>
      <c r="M410" s="4"/>
      <c r="N410" s="4"/>
      <c r="O410" s="4"/>
      <c r="P410" s="7"/>
      <c r="Q410" s="4"/>
      <c r="R410" s="4"/>
      <c r="S410" s="4"/>
      <c r="T410" s="4"/>
    </row>
    <row r="411" spans="1:20" ht="20.100000000000001" customHeight="1" x14ac:dyDescent="0.3">
      <c r="A411" s="2"/>
      <c r="B411" s="3"/>
      <c r="C411" s="3"/>
      <c r="D411" s="3"/>
      <c r="E411" s="3"/>
      <c r="F411" s="3"/>
      <c r="G411" s="3"/>
      <c r="H411" s="33"/>
      <c r="I411" s="3"/>
      <c r="J411" s="20"/>
      <c r="K411" s="3"/>
      <c r="L411" s="4"/>
      <c r="M411" s="4"/>
      <c r="N411" s="4"/>
      <c r="O411" s="4"/>
      <c r="P411" s="7"/>
      <c r="Q411" s="4"/>
      <c r="R411" s="4"/>
      <c r="S411" s="4"/>
      <c r="T411" s="4"/>
    </row>
    <row r="412" spans="1:20" ht="33.75" customHeight="1" x14ac:dyDescent="0.3">
      <c r="A412" s="4" t="s">
        <v>189</v>
      </c>
      <c r="B412" s="222" t="s">
        <v>194</v>
      </c>
      <c r="C412" s="223"/>
      <c r="D412" s="223"/>
      <c r="E412" s="223"/>
      <c r="F412" s="223"/>
      <c r="G412" s="224"/>
      <c r="H412" s="33"/>
      <c r="I412" s="3"/>
      <c r="J412" s="20"/>
      <c r="K412" s="3"/>
      <c r="L412" s="4"/>
      <c r="M412" s="4"/>
      <c r="N412" s="4"/>
      <c r="O412" s="4"/>
      <c r="P412" s="7"/>
      <c r="Q412" s="4"/>
      <c r="R412" s="4"/>
      <c r="S412" s="4"/>
      <c r="T412" s="4"/>
    </row>
    <row r="413" spans="1:20" ht="20.100000000000001" customHeight="1" x14ac:dyDescent="0.3">
      <c r="A413" s="2"/>
      <c r="B413" s="144" t="s">
        <v>197</v>
      </c>
      <c r="C413" s="144"/>
      <c r="D413" s="144"/>
      <c r="E413" s="144"/>
      <c r="F413" s="144"/>
      <c r="G413" s="144"/>
      <c r="H413" s="33">
        <f>'[353]ELE-2'!$H$179</f>
        <v>14</v>
      </c>
      <c r="I413" s="3"/>
      <c r="J413" s="20"/>
      <c r="K413" s="3"/>
      <c r="L413" s="4"/>
      <c r="M413" s="4"/>
      <c r="N413" s="4"/>
      <c r="O413" s="4"/>
      <c r="P413" s="7"/>
      <c r="Q413" s="4"/>
      <c r="R413" s="4"/>
      <c r="S413" s="4"/>
      <c r="T413" s="4"/>
    </row>
    <row r="414" spans="1:20" ht="20.100000000000001" customHeight="1" x14ac:dyDescent="0.3">
      <c r="A414" s="2"/>
      <c r="B414" s="3"/>
      <c r="C414" s="3"/>
      <c r="D414" s="3"/>
      <c r="E414" s="3"/>
      <c r="F414" s="3"/>
      <c r="G414" s="3"/>
      <c r="H414" s="33"/>
      <c r="I414" s="3"/>
      <c r="J414" s="20"/>
      <c r="K414" s="3"/>
      <c r="L414" s="4"/>
      <c r="M414" s="4"/>
      <c r="N414" s="4"/>
      <c r="O414" s="4"/>
      <c r="P414" s="7"/>
      <c r="Q414" s="4"/>
      <c r="R414" s="4"/>
      <c r="S414" s="4"/>
      <c r="T414" s="4"/>
    </row>
    <row r="415" spans="1:20" ht="29.25" customHeight="1" x14ac:dyDescent="0.3">
      <c r="A415" s="4" t="s">
        <v>189</v>
      </c>
      <c r="B415" s="225" t="s">
        <v>195</v>
      </c>
      <c r="C415" s="226"/>
      <c r="D415" s="226"/>
      <c r="E415" s="226"/>
      <c r="F415" s="226"/>
      <c r="G415" s="227"/>
      <c r="H415" s="33"/>
      <c r="I415" s="3"/>
      <c r="J415" s="20"/>
      <c r="K415" s="3"/>
      <c r="L415" s="4"/>
      <c r="M415" s="4"/>
      <c r="N415" s="4"/>
      <c r="O415" s="4"/>
      <c r="P415" s="7"/>
      <c r="Q415" s="4"/>
      <c r="R415" s="4"/>
      <c r="S415" s="4"/>
      <c r="T415" s="4"/>
    </row>
    <row r="416" spans="1:20" ht="20.100000000000001" customHeight="1" x14ac:dyDescent="0.3">
      <c r="A416" s="2"/>
      <c r="B416" s="144" t="s">
        <v>197</v>
      </c>
      <c r="C416" s="144"/>
      <c r="D416" s="144"/>
      <c r="E416" s="144"/>
      <c r="F416" s="144"/>
      <c r="G416" s="144"/>
      <c r="H416" s="33">
        <f>'[353]ELE-2'!$H$182</f>
        <v>1</v>
      </c>
      <c r="I416" s="3"/>
      <c r="J416" s="20"/>
      <c r="K416" s="3"/>
      <c r="L416" s="4"/>
      <c r="M416" s="4"/>
      <c r="N416" s="4"/>
      <c r="O416" s="4"/>
      <c r="P416" s="7"/>
      <c r="Q416" s="4"/>
      <c r="R416" s="4"/>
      <c r="S416" s="4"/>
      <c r="T416" s="4"/>
    </row>
    <row r="417" spans="1:20" ht="20.100000000000001" customHeight="1" x14ac:dyDescent="0.3">
      <c r="A417" s="2"/>
      <c r="B417" s="3"/>
      <c r="C417" s="3"/>
      <c r="D417" s="3"/>
      <c r="E417" s="3"/>
      <c r="F417" s="3"/>
      <c r="G417" s="3"/>
      <c r="H417" s="33"/>
      <c r="I417" s="3"/>
      <c r="J417" s="20"/>
      <c r="K417" s="3"/>
      <c r="L417" s="4"/>
      <c r="M417" s="4"/>
      <c r="N417" s="4"/>
      <c r="O417" s="4"/>
      <c r="P417" s="7"/>
      <c r="Q417" s="4"/>
      <c r="R417" s="4"/>
      <c r="S417" s="4"/>
      <c r="T417" s="4"/>
    </row>
    <row r="418" spans="1:20" ht="20.100000000000001" customHeight="1" x14ac:dyDescent="0.3">
      <c r="A418" s="2"/>
      <c r="B418" s="3"/>
      <c r="C418" s="3"/>
      <c r="D418" s="3"/>
      <c r="E418" s="3"/>
      <c r="F418" s="3"/>
      <c r="G418" s="3"/>
      <c r="H418" s="7"/>
      <c r="I418" s="3"/>
      <c r="J418" s="20"/>
      <c r="K418" s="3"/>
      <c r="L418" s="4"/>
      <c r="M418" s="4"/>
      <c r="N418" s="3"/>
      <c r="P418" s="7"/>
      <c r="Q418" s="3"/>
      <c r="R418" s="4"/>
      <c r="S418" s="4"/>
      <c r="T418" s="4"/>
    </row>
    <row r="419" spans="1:20" ht="14.25" customHeight="1" x14ac:dyDescent="0.3">
      <c r="A419" s="4" t="s">
        <v>38</v>
      </c>
      <c r="B419" s="4" t="s">
        <v>199</v>
      </c>
      <c r="C419" s="3"/>
      <c r="D419" s="3"/>
      <c r="E419" s="3"/>
      <c r="F419" s="3"/>
      <c r="G419" s="3"/>
      <c r="H419" s="33"/>
      <c r="I419" s="3"/>
      <c r="J419" s="20"/>
      <c r="K419" s="3"/>
      <c r="L419" s="4"/>
      <c r="M419" s="4"/>
      <c r="N419" s="4"/>
      <c r="O419" s="8"/>
      <c r="P419" s="7"/>
      <c r="Q419" s="4"/>
      <c r="R419" s="4"/>
      <c r="S419" s="4"/>
      <c r="T419" s="4"/>
    </row>
    <row r="420" spans="1:20" ht="14.25" customHeight="1" x14ac:dyDescent="0.3">
      <c r="A420" s="2"/>
      <c r="B420" s="144"/>
      <c r="C420" s="144"/>
      <c r="D420" s="144"/>
      <c r="E420" s="144"/>
      <c r="F420" s="144"/>
      <c r="G420" s="144"/>
      <c r="H420" s="33">
        <f>'[353]ELE-2'!$H$185</f>
        <v>1</v>
      </c>
      <c r="I420" s="3"/>
      <c r="J420" s="20"/>
      <c r="K420" s="3"/>
      <c r="L420" s="4"/>
      <c r="M420" s="4"/>
      <c r="N420" s="40"/>
      <c r="O420" s="36"/>
      <c r="P420" s="42"/>
      <c r="Q420" s="4"/>
      <c r="R420" s="4"/>
      <c r="S420" s="4"/>
      <c r="T420" s="4"/>
    </row>
    <row r="421" spans="1:20" ht="20.100000000000001" customHeight="1" x14ac:dyDescent="0.3">
      <c r="A421" s="2"/>
      <c r="B421" s="4"/>
      <c r="C421" s="4"/>
      <c r="D421" s="4"/>
      <c r="E421" s="4"/>
      <c r="F421" s="4"/>
      <c r="G421" s="4"/>
      <c r="H421" s="164" t="s">
        <v>68</v>
      </c>
      <c r="I421" s="164"/>
      <c r="J421" s="164"/>
      <c r="K421" s="17">
        <f>SUM(K9:K418)</f>
        <v>33699819.099999994</v>
      </c>
      <c r="L421" s="16"/>
      <c r="M421" s="16"/>
      <c r="N421" s="41"/>
      <c r="O421" s="36">
        <f>SUM(O124:O420)</f>
        <v>28831257</v>
      </c>
      <c r="P421" s="43"/>
      <c r="Q421" s="13">
        <f>SUM(Q124:Q418)</f>
        <v>1168771.0999999999</v>
      </c>
      <c r="R421" s="4"/>
      <c r="S421" s="4"/>
      <c r="T421" s="4"/>
    </row>
    <row r="422" spans="1:20" ht="20.100000000000001" customHeight="1" x14ac:dyDescent="0.3">
      <c r="A422" s="2"/>
      <c r="B422" s="4"/>
      <c r="C422" s="4"/>
      <c r="D422" s="4"/>
      <c r="E422" s="4"/>
      <c r="F422" s="4"/>
      <c r="G422" s="4"/>
      <c r="H422" s="164" t="s">
        <v>69</v>
      </c>
      <c r="I422" s="164"/>
      <c r="J422" s="164"/>
      <c r="K422" s="13">
        <f>ROUND(K421*18%,0)</f>
        <v>6065967</v>
      </c>
      <c r="L422" s="16"/>
      <c r="M422" s="16"/>
      <c r="N422" s="13"/>
      <c r="O422" s="44">
        <f>ROUND(O421*18%,0)</f>
        <v>5189626</v>
      </c>
      <c r="P422" s="13"/>
      <c r="Q422" s="13">
        <f>ROUND(Q421*18%,0)</f>
        <v>210379</v>
      </c>
      <c r="R422" s="4"/>
      <c r="S422" s="4"/>
      <c r="T422" s="4"/>
    </row>
    <row r="423" spans="1:20" ht="20.100000000000001" customHeight="1" x14ac:dyDescent="0.3">
      <c r="A423" s="2"/>
      <c r="B423" s="4"/>
      <c r="C423" s="4"/>
      <c r="D423" s="4"/>
      <c r="E423" s="4"/>
      <c r="F423" s="4"/>
      <c r="G423" s="4"/>
      <c r="H423" s="164" t="s">
        <v>68</v>
      </c>
      <c r="I423" s="164"/>
      <c r="J423" s="164"/>
      <c r="K423" s="17">
        <f>SUM(K421:K422)</f>
        <v>39765786.099999994</v>
      </c>
      <c r="L423" s="16"/>
      <c r="M423" s="16"/>
      <c r="N423" s="13"/>
      <c r="O423" s="13">
        <f>ROUND(O422+O421,0)</f>
        <v>34020883</v>
      </c>
      <c r="P423" s="3"/>
      <c r="Q423" s="13">
        <f>SUM(Q421:Q422)</f>
        <v>1379150.0999999999</v>
      </c>
      <c r="R423" s="4"/>
      <c r="S423" s="4"/>
      <c r="T423" s="4"/>
    </row>
    <row r="424" spans="1:20" x14ac:dyDescent="0.3">
      <c r="A424" s="2"/>
      <c r="B424" s="4"/>
      <c r="C424" s="4"/>
      <c r="D424" s="4"/>
      <c r="E424" s="4"/>
      <c r="F424" s="4"/>
      <c r="G424" s="4"/>
      <c r="H424" s="13"/>
      <c r="I424" s="13"/>
      <c r="J424" s="13"/>
      <c r="K424" s="17"/>
      <c r="L424" s="4"/>
      <c r="M424" s="4"/>
      <c r="N424" s="3"/>
      <c r="O424" s="3"/>
      <c r="P424" s="3"/>
      <c r="Q424" s="3"/>
      <c r="R424" s="4"/>
      <c r="S424" s="4"/>
      <c r="T424" s="4"/>
    </row>
    <row r="425" spans="1:20" x14ac:dyDescent="0.3">
      <c r="A425" s="2"/>
      <c r="B425" s="4"/>
      <c r="C425" s="4"/>
      <c r="D425" s="4"/>
      <c r="E425" s="4"/>
      <c r="F425" s="4"/>
      <c r="G425" s="4"/>
      <c r="H425" s="13"/>
      <c r="I425" s="13"/>
      <c r="J425" s="13"/>
      <c r="K425" s="17"/>
      <c r="L425" s="4"/>
      <c r="M425" s="4"/>
      <c r="N425" s="3"/>
      <c r="O425" s="3"/>
      <c r="P425" s="3"/>
      <c r="Q425" s="3"/>
      <c r="R425" s="4"/>
      <c r="S425" s="4"/>
      <c r="T425" s="4"/>
    </row>
    <row r="426" spans="1:20" x14ac:dyDescent="0.3">
      <c r="A426" s="2"/>
      <c r="B426" s="4"/>
      <c r="C426" s="4"/>
      <c r="D426" s="4"/>
      <c r="E426" s="4"/>
      <c r="F426" s="4"/>
      <c r="G426" s="4"/>
      <c r="H426" s="13"/>
      <c r="I426" s="13"/>
      <c r="J426" s="13"/>
      <c r="K426" s="17"/>
      <c r="L426" s="4"/>
      <c r="M426" s="4"/>
      <c r="N426" s="3"/>
      <c r="O426" s="3"/>
      <c r="P426" s="3"/>
      <c r="Q426" s="3"/>
      <c r="R426" s="4"/>
      <c r="S426" s="4"/>
      <c r="T426" s="4"/>
    </row>
    <row r="427" spans="1:20" ht="15.6" x14ac:dyDescent="0.3">
      <c r="A427" s="2"/>
      <c r="B427" s="10"/>
      <c r="C427" s="3"/>
      <c r="D427" s="3"/>
      <c r="E427" s="3"/>
      <c r="F427" s="3"/>
      <c r="G427" s="3"/>
      <c r="H427" s="11"/>
      <c r="I427" s="3"/>
      <c r="J427" s="3"/>
      <c r="K427" s="193" t="s">
        <v>70</v>
      </c>
      <c r="L427" s="193"/>
      <c r="M427" s="193"/>
      <c r="N427" s="193"/>
      <c r="O427" s="3"/>
      <c r="P427" s="3"/>
      <c r="Q427" s="3"/>
      <c r="R427" s="4"/>
      <c r="S427" s="4"/>
      <c r="T427" s="4"/>
    </row>
    <row r="428" spans="1:20" x14ac:dyDescent="0.3">
      <c r="A428" s="2"/>
      <c r="B428" s="4"/>
      <c r="C428" s="3"/>
      <c r="D428" s="3"/>
      <c r="E428" s="3"/>
      <c r="F428" s="3"/>
      <c r="G428" s="3"/>
      <c r="H428" s="11"/>
      <c r="I428" s="3"/>
      <c r="J428" s="3"/>
      <c r="K428" s="3"/>
      <c r="L428" s="4"/>
      <c r="M428" s="4"/>
      <c r="N428" s="3"/>
      <c r="O428" s="3"/>
      <c r="P428" s="3"/>
      <c r="Q428" s="3"/>
      <c r="R428" s="4"/>
      <c r="S428" s="4"/>
      <c r="T428" s="4"/>
    </row>
    <row r="429" spans="1:20" x14ac:dyDescent="0.3">
      <c r="A429" s="2"/>
      <c r="B429" s="4"/>
      <c r="C429" s="13"/>
      <c r="D429" s="13"/>
      <c r="E429" s="13"/>
      <c r="F429" s="13"/>
      <c r="G429" s="3"/>
      <c r="H429" s="26">
        <v>1</v>
      </c>
      <c r="I429" s="194" t="s">
        <v>71</v>
      </c>
      <c r="J429" s="194"/>
      <c r="K429" s="194"/>
      <c r="L429" s="194"/>
      <c r="M429" s="194"/>
      <c r="N429" s="194"/>
      <c r="O429" s="194"/>
      <c r="P429" s="194"/>
      <c r="Q429" s="194"/>
      <c r="R429" s="194"/>
      <c r="S429" s="194"/>
      <c r="T429" s="194"/>
    </row>
    <row r="430" spans="1:20" x14ac:dyDescent="0.3">
      <c r="A430" s="2"/>
      <c r="B430" s="4"/>
      <c r="C430" s="3"/>
      <c r="D430" s="3"/>
      <c r="E430" s="3"/>
      <c r="F430" s="3"/>
      <c r="G430" s="3"/>
      <c r="H430" s="26">
        <v>2</v>
      </c>
      <c r="I430" s="195" t="s">
        <v>72</v>
      </c>
      <c r="J430" s="195"/>
      <c r="K430" s="195"/>
      <c r="L430" s="195"/>
      <c r="M430" s="195"/>
      <c r="N430" s="195"/>
      <c r="O430" s="195"/>
      <c r="P430" s="195"/>
      <c r="Q430" s="195"/>
      <c r="R430" s="195"/>
      <c r="S430" s="195"/>
      <c r="T430" s="195"/>
    </row>
    <row r="431" spans="1:20" x14ac:dyDescent="0.3">
      <c r="A431" s="2"/>
      <c r="B431" s="4"/>
      <c r="C431" s="3"/>
      <c r="D431" s="3"/>
      <c r="E431" s="3"/>
      <c r="F431" s="3"/>
      <c r="G431" s="3"/>
      <c r="H431" s="26">
        <v>3</v>
      </c>
      <c r="I431" s="147" t="s">
        <v>73</v>
      </c>
      <c r="J431" s="147"/>
      <c r="K431" s="147"/>
      <c r="L431" s="147"/>
      <c r="M431" s="147"/>
      <c r="N431" s="147"/>
      <c r="O431" s="147"/>
      <c r="P431" s="147"/>
      <c r="Q431" s="147"/>
      <c r="R431" s="147"/>
      <c r="S431" s="147"/>
      <c r="T431" s="147"/>
    </row>
    <row r="432" spans="1:20" x14ac:dyDescent="0.3">
      <c r="A432" s="2"/>
      <c r="B432" s="4"/>
      <c r="C432" s="3"/>
      <c r="D432" s="3"/>
      <c r="E432" s="3"/>
      <c r="F432" s="3"/>
      <c r="G432" s="3"/>
      <c r="H432" s="26">
        <v>4</v>
      </c>
      <c r="I432" s="196" t="s">
        <v>74</v>
      </c>
      <c r="J432" s="196"/>
      <c r="K432" s="196"/>
      <c r="L432" s="196"/>
      <c r="M432" s="196"/>
      <c r="N432" s="196"/>
      <c r="O432" s="196"/>
      <c r="P432" s="196"/>
      <c r="Q432" s="196"/>
      <c r="R432" s="196"/>
      <c r="S432" s="196"/>
      <c r="T432" s="196"/>
    </row>
    <row r="433" spans="1:20" x14ac:dyDescent="0.3">
      <c r="A433" s="2"/>
      <c r="B433" s="4"/>
      <c r="C433" s="3"/>
      <c r="D433" s="3"/>
      <c r="E433" s="3"/>
      <c r="F433" s="3"/>
      <c r="G433" s="3"/>
      <c r="H433" s="26">
        <v>5</v>
      </c>
      <c r="I433" s="147" t="s">
        <v>75</v>
      </c>
      <c r="J433" s="147"/>
      <c r="K433" s="147"/>
      <c r="L433" s="147"/>
      <c r="M433" s="147"/>
      <c r="N433" s="147"/>
      <c r="O433" s="147"/>
      <c r="P433" s="147"/>
      <c r="Q433" s="147"/>
      <c r="R433" s="147"/>
      <c r="S433" s="147"/>
      <c r="T433" s="147"/>
    </row>
    <row r="434" spans="1:20" ht="31.5" customHeight="1" x14ac:dyDescent="0.3">
      <c r="A434" s="2"/>
      <c r="B434" s="4"/>
      <c r="C434" s="3"/>
      <c r="D434" s="3"/>
      <c r="E434" s="3"/>
      <c r="F434" s="3"/>
      <c r="G434" s="3"/>
      <c r="H434" s="11"/>
      <c r="I434" s="147" t="s">
        <v>168</v>
      </c>
      <c r="J434" s="147"/>
      <c r="K434" s="147"/>
      <c r="L434" s="147"/>
      <c r="M434" s="147"/>
      <c r="N434" s="147"/>
      <c r="O434" s="147"/>
      <c r="P434" s="147"/>
      <c r="Q434" s="147"/>
      <c r="R434" s="147"/>
      <c r="S434" s="147"/>
      <c r="T434" s="147"/>
    </row>
    <row r="435" spans="1:20" x14ac:dyDescent="0.3">
      <c r="A435" s="2"/>
      <c r="B435" s="4"/>
      <c r="C435" s="3"/>
      <c r="D435" s="13"/>
      <c r="E435" s="13"/>
      <c r="F435" s="13"/>
      <c r="G435" s="3"/>
      <c r="H435" s="11"/>
      <c r="I435" s="3"/>
      <c r="J435" s="3"/>
      <c r="K435" s="3"/>
      <c r="L435" s="4"/>
      <c r="M435" s="4"/>
      <c r="N435" s="3"/>
      <c r="O435" s="3"/>
      <c r="P435" s="3"/>
      <c r="Q435" s="3"/>
      <c r="R435" s="4"/>
      <c r="S435" s="4"/>
      <c r="T435" s="4"/>
    </row>
    <row r="436" spans="1:20" x14ac:dyDescent="0.3">
      <c r="A436" s="2"/>
      <c r="B436" s="4"/>
      <c r="C436" s="3"/>
      <c r="D436" s="3"/>
      <c r="E436" s="3"/>
      <c r="F436" s="3"/>
      <c r="G436" s="3"/>
      <c r="H436" s="11"/>
      <c r="I436" s="3"/>
      <c r="J436" s="3"/>
      <c r="K436" s="3"/>
      <c r="L436" s="4"/>
      <c r="M436" s="4"/>
      <c r="N436" s="3"/>
      <c r="O436" s="3"/>
      <c r="P436" s="3"/>
      <c r="Q436" s="3"/>
      <c r="R436" s="4"/>
      <c r="S436" s="4"/>
      <c r="T436" s="4"/>
    </row>
    <row r="437" spans="1:20" x14ac:dyDescent="0.3">
      <c r="A437" s="2"/>
      <c r="B437" s="4"/>
      <c r="C437" s="3"/>
      <c r="D437" s="3"/>
      <c r="E437" s="3"/>
      <c r="F437" s="3"/>
      <c r="G437" s="3"/>
      <c r="H437" s="11"/>
      <c r="I437" s="3"/>
      <c r="J437" s="3"/>
      <c r="K437" s="3"/>
      <c r="L437" s="4"/>
      <c r="M437" s="4"/>
      <c r="N437" s="3"/>
      <c r="O437" s="3"/>
      <c r="P437" s="3"/>
      <c r="Q437" s="3"/>
      <c r="R437" s="4"/>
      <c r="S437" s="4"/>
      <c r="T437" s="4"/>
    </row>
    <row r="438" spans="1:20" x14ac:dyDescent="0.3">
      <c r="A438" s="2"/>
      <c r="B438" s="4"/>
      <c r="C438" s="3"/>
      <c r="D438" s="3"/>
      <c r="E438" s="3"/>
      <c r="F438" s="3"/>
      <c r="G438" s="3"/>
      <c r="H438" s="11"/>
      <c r="I438" s="3"/>
      <c r="J438" s="3"/>
      <c r="K438" s="3"/>
      <c r="L438" s="4"/>
      <c r="M438" s="4"/>
      <c r="N438" s="3"/>
      <c r="O438" s="3"/>
      <c r="P438" s="3"/>
      <c r="Q438" s="3"/>
      <c r="R438" s="4"/>
      <c r="S438" s="4"/>
      <c r="T438" s="4"/>
    </row>
    <row r="439" spans="1:20" x14ac:dyDescent="0.3">
      <c r="A439" s="2"/>
      <c r="B439" s="12"/>
      <c r="C439" s="164"/>
      <c r="D439" s="164"/>
      <c r="E439" s="3"/>
      <c r="F439" s="3"/>
      <c r="G439" s="3"/>
      <c r="H439" s="11"/>
      <c r="I439" s="3"/>
      <c r="J439" s="3"/>
      <c r="K439" s="3"/>
      <c r="L439" s="4"/>
      <c r="M439" s="4"/>
      <c r="N439" s="3"/>
      <c r="O439" s="3"/>
      <c r="P439" s="3"/>
      <c r="Q439" s="3"/>
      <c r="R439" s="4"/>
      <c r="S439" s="4"/>
      <c r="T439" s="4"/>
    </row>
    <row r="440" spans="1:20" x14ac:dyDescent="0.3">
      <c r="A440" s="2"/>
      <c r="B440" s="4"/>
      <c r="C440" s="4"/>
      <c r="D440" s="4"/>
      <c r="E440" s="4"/>
      <c r="F440" s="4"/>
      <c r="G440" s="4"/>
      <c r="H440" s="3"/>
      <c r="I440" s="3"/>
      <c r="J440" s="3"/>
      <c r="K440" s="3"/>
      <c r="L440" s="4"/>
      <c r="M440" s="4"/>
      <c r="N440" s="3"/>
      <c r="O440" s="3"/>
      <c r="P440" s="3"/>
      <c r="Q440" s="3"/>
      <c r="R440" s="4"/>
      <c r="S440" s="4"/>
      <c r="T440" s="4"/>
    </row>
    <row r="441" spans="1:20" x14ac:dyDescent="0.3">
      <c r="A441" s="2"/>
      <c r="B441" s="4"/>
      <c r="C441" s="4"/>
      <c r="D441" s="4"/>
      <c r="E441" s="4"/>
      <c r="F441" s="4"/>
      <c r="G441" s="4"/>
      <c r="H441" s="3"/>
      <c r="I441" s="3"/>
      <c r="J441" s="3"/>
      <c r="K441" s="3"/>
      <c r="L441" s="4"/>
      <c r="M441" s="4"/>
      <c r="N441" s="3"/>
      <c r="O441" s="3"/>
      <c r="P441" s="3"/>
      <c r="Q441" s="3"/>
      <c r="R441" s="4"/>
      <c r="S441" s="4"/>
      <c r="T441" s="4"/>
    </row>
    <row r="442" spans="1:20" x14ac:dyDescent="0.3">
      <c r="A442" s="2"/>
      <c r="B442" s="4"/>
      <c r="C442" s="4"/>
      <c r="D442" s="4"/>
      <c r="E442" s="4"/>
      <c r="F442" s="4"/>
      <c r="G442" s="4"/>
      <c r="H442" s="3"/>
      <c r="I442" s="3"/>
      <c r="J442" s="3"/>
      <c r="K442" s="3"/>
      <c r="L442" s="4"/>
      <c r="M442" s="4"/>
      <c r="N442" s="3"/>
      <c r="O442" s="3"/>
      <c r="P442" s="3"/>
      <c r="Q442" s="3"/>
      <c r="R442" s="4"/>
      <c r="S442" s="4"/>
      <c r="T442" s="4"/>
    </row>
    <row r="443" spans="1:20" x14ac:dyDescent="0.3">
      <c r="A443" s="2"/>
      <c r="B443" s="4"/>
      <c r="C443" s="4"/>
      <c r="D443" s="4"/>
      <c r="E443" s="4"/>
      <c r="F443" s="4"/>
      <c r="G443" s="4"/>
      <c r="H443" s="3"/>
      <c r="I443" s="3"/>
      <c r="J443" s="3"/>
      <c r="K443" s="3"/>
      <c r="L443" s="4"/>
      <c r="M443" s="4"/>
      <c r="N443" s="3"/>
      <c r="O443" s="3"/>
      <c r="P443" s="3"/>
      <c r="Q443" s="3"/>
      <c r="R443" s="4"/>
      <c r="S443" s="4"/>
      <c r="T443" s="4"/>
    </row>
    <row r="444" spans="1:20" x14ac:dyDescent="0.3">
      <c r="A444" s="2"/>
      <c r="B444" s="4"/>
      <c r="C444" s="4"/>
      <c r="D444" s="4"/>
      <c r="E444" s="4"/>
      <c r="F444" s="4"/>
      <c r="G444" s="4"/>
      <c r="H444" s="3"/>
      <c r="I444" s="3"/>
      <c r="J444" s="3"/>
      <c r="K444" s="3"/>
      <c r="L444" s="4"/>
      <c r="M444" s="4"/>
      <c r="N444" s="3"/>
      <c r="O444" s="3"/>
      <c r="P444" s="3"/>
      <c r="Q444" s="3"/>
      <c r="R444" s="4"/>
      <c r="S444" s="4"/>
      <c r="T444" s="4"/>
    </row>
    <row r="445" spans="1:20" x14ac:dyDescent="0.3">
      <c r="A445" s="2"/>
      <c r="B445" s="4"/>
      <c r="C445" s="4"/>
      <c r="D445" s="4"/>
      <c r="E445" s="4"/>
      <c r="F445" s="4"/>
      <c r="G445" s="4"/>
      <c r="H445" s="3"/>
      <c r="I445" s="3"/>
      <c r="J445" s="3"/>
      <c r="K445" s="3"/>
      <c r="L445" s="4"/>
      <c r="M445" s="4"/>
      <c r="N445" s="3"/>
      <c r="O445" s="3"/>
      <c r="P445" s="3"/>
      <c r="Q445" s="3"/>
      <c r="R445" s="4"/>
      <c r="S445" s="4"/>
      <c r="T445" s="4"/>
    </row>
    <row r="446" spans="1:20" x14ac:dyDescent="0.3">
      <c r="A446" s="2"/>
      <c r="B446" s="4"/>
      <c r="C446" s="4"/>
      <c r="D446" s="4"/>
      <c r="E446" s="4"/>
      <c r="F446" s="4"/>
      <c r="G446" s="4"/>
      <c r="H446" s="3"/>
      <c r="I446" s="3"/>
      <c r="J446" s="3"/>
      <c r="K446" s="3"/>
      <c r="L446" s="4"/>
      <c r="M446" s="4"/>
      <c r="N446" s="3"/>
      <c r="O446" s="3"/>
      <c r="P446" s="3"/>
      <c r="Q446" s="3"/>
      <c r="R446" s="4"/>
      <c r="S446" s="4"/>
      <c r="T446" s="4"/>
    </row>
    <row r="447" spans="1:20" x14ac:dyDescent="0.3">
      <c r="A447" s="2"/>
      <c r="B447" s="4"/>
      <c r="C447" s="4"/>
      <c r="D447" s="4"/>
      <c r="E447" s="4"/>
      <c r="F447" s="4"/>
      <c r="G447" s="4"/>
      <c r="H447" s="3"/>
      <c r="I447" s="3"/>
      <c r="J447" s="3"/>
      <c r="K447" s="3"/>
      <c r="L447" s="4"/>
      <c r="M447" s="4"/>
      <c r="N447" s="3"/>
      <c r="O447" s="3"/>
      <c r="P447" s="3"/>
      <c r="Q447" s="3"/>
      <c r="R447" s="4"/>
      <c r="S447" s="4"/>
      <c r="T447" s="4"/>
    </row>
    <row r="448" spans="1:20" x14ac:dyDescent="0.3">
      <c r="A448" s="2"/>
      <c r="B448" s="4"/>
      <c r="C448" s="4"/>
      <c r="D448" s="4"/>
      <c r="E448" s="4"/>
      <c r="F448" s="4"/>
      <c r="G448" s="4"/>
      <c r="H448" s="3"/>
      <c r="I448" s="3"/>
      <c r="J448" s="3"/>
      <c r="K448" s="3"/>
      <c r="L448" s="4"/>
      <c r="M448" s="4"/>
      <c r="N448" s="3"/>
      <c r="O448" s="3"/>
      <c r="P448" s="3"/>
      <c r="Q448" s="3"/>
      <c r="R448" s="4"/>
      <c r="S448" s="4"/>
      <c r="T448" s="4"/>
    </row>
    <row r="449" spans="1:20" x14ac:dyDescent="0.3">
      <c r="A449" s="2"/>
      <c r="B449" s="4"/>
      <c r="C449" s="4"/>
      <c r="D449" s="4"/>
      <c r="E449" s="4"/>
      <c r="F449" s="4"/>
      <c r="G449" s="4"/>
      <c r="H449" s="3"/>
      <c r="I449" s="3"/>
      <c r="J449" s="3"/>
      <c r="K449" s="3"/>
      <c r="L449" s="4"/>
      <c r="M449" s="4"/>
      <c r="N449" s="3"/>
      <c r="O449" s="3"/>
      <c r="P449" s="3"/>
      <c r="Q449" s="3"/>
      <c r="R449" s="4"/>
      <c r="S449" s="4"/>
      <c r="T449" s="4"/>
    </row>
    <row r="450" spans="1:20" x14ac:dyDescent="0.3">
      <c r="A450" s="2"/>
      <c r="B450" s="4"/>
      <c r="C450" s="4"/>
      <c r="D450" s="4"/>
      <c r="E450" s="4"/>
      <c r="F450" s="4"/>
      <c r="G450" s="4"/>
      <c r="H450" s="3"/>
      <c r="I450" s="3"/>
      <c r="J450" s="3"/>
      <c r="K450" s="3"/>
      <c r="L450" s="4"/>
      <c r="M450" s="4"/>
      <c r="N450" s="3"/>
      <c r="O450" s="3"/>
      <c r="P450" s="3"/>
      <c r="Q450" s="3"/>
      <c r="R450" s="4"/>
      <c r="S450" s="4"/>
      <c r="T450" s="4"/>
    </row>
    <row r="451" spans="1:20" x14ac:dyDescent="0.3">
      <c r="A451" s="2"/>
      <c r="B451" s="4"/>
      <c r="C451" s="4"/>
      <c r="D451" s="4"/>
      <c r="E451" s="4"/>
      <c r="F451" s="4"/>
      <c r="G451" s="4"/>
      <c r="H451" s="3"/>
      <c r="I451" s="3"/>
      <c r="J451" s="3"/>
      <c r="K451" s="3"/>
      <c r="L451" s="4"/>
      <c r="M451" s="4"/>
      <c r="N451" s="3"/>
      <c r="O451" s="3"/>
      <c r="P451" s="3"/>
      <c r="Q451" s="3"/>
      <c r="R451" s="4"/>
      <c r="S451" s="4"/>
      <c r="T451" s="4"/>
    </row>
    <row r="452" spans="1:20" x14ac:dyDescent="0.3">
      <c r="A452" s="2"/>
      <c r="B452" s="4"/>
      <c r="C452" s="4"/>
      <c r="D452" s="4"/>
      <c r="E452" s="4"/>
      <c r="F452" s="4"/>
      <c r="G452" s="4"/>
      <c r="H452" s="3"/>
      <c r="I452" s="3"/>
      <c r="J452" s="3"/>
      <c r="K452" s="3"/>
      <c r="L452" s="4"/>
      <c r="M452" s="4"/>
      <c r="N452" s="3"/>
      <c r="O452" s="3"/>
      <c r="P452" s="3"/>
      <c r="Q452" s="3"/>
      <c r="R452" s="4"/>
      <c r="S452" s="4"/>
      <c r="T452" s="4"/>
    </row>
    <row r="453" spans="1:20" x14ac:dyDescent="0.3">
      <c r="A453" s="2"/>
      <c r="B453" s="4"/>
      <c r="C453" s="4"/>
      <c r="D453" s="4"/>
      <c r="E453" s="4"/>
      <c r="F453" s="4"/>
      <c r="G453" s="4"/>
      <c r="H453" s="3"/>
      <c r="I453" s="3"/>
      <c r="J453" s="3"/>
      <c r="K453" s="3"/>
      <c r="L453" s="4"/>
      <c r="M453" s="4"/>
      <c r="N453" s="3"/>
      <c r="O453" s="3"/>
      <c r="P453" s="3"/>
      <c r="Q453" s="3"/>
      <c r="R453" s="4"/>
      <c r="S453" s="4"/>
      <c r="T453" s="4"/>
    </row>
    <row r="454" spans="1:20" x14ac:dyDescent="0.3">
      <c r="A454" s="2"/>
      <c r="B454" s="4"/>
      <c r="C454" s="4"/>
      <c r="D454" s="4"/>
      <c r="E454" s="4"/>
      <c r="F454" s="4"/>
      <c r="G454" s="4"/>
      <c r="H454" s="3"/>
      <c r="I454" s="3"/>
      <c r="J454" s="3"/>
      <c r="K454" s="3"/>
      <c r="L454" s="4"/>
      <c r="M454" s="4"/>
      <c r="N454" s="3"/>
      <c r="O454" s="3"/>
      <c r="P454" s="3"/>
      <c r="Q454" s="3"/>
      <c r="R454" s="4"/>
      <c r="S454" s="4"/>
      <c r="T454" s="4"/>
    </row>
    <row r="455" spans="1:20" x14ac:dyDescent="0.3">
      <c r="A455" s="2"/>
      <c r="B455" s="4"/>
      <c r="C455" s="4"/>
      <c r="D455" s="4"/>
      <c r="E455" s="4"/>
      <c r="F455" s="4"/>
      <c r="G455" s="4"/>
      <c r="H455" s="3"/>
      <c r="I455" s="3"/>
      <c r="J455" s="3"/>
      <c r="K455" s="3"/>
      <c r="L455" s="4"/>
      <c r="M455" s="4"/>
      <c r="N455" s="3"/>
      <c r="O455" s="3"/>
      <c r="P455" s="3"/>
      <c r="Q455" s="3"/>
      <c r="R455" s="4"/>
      <c r="S455" s="4"/>
      <c r="T455" s="4"/>
    </row>
    <row r="456" spans="1:20" x14ac:dyDescent="0.3">
      <c r="A456" s="2"/>
      <c r="B456" s="4"/>
      <c r="C456" s="4"/>
      <c r="D456" s="4"/>
      <c r="E456" s="4"/>
      <c r="F456" s="4"/>
      <c r="G456" s="4"/>
      <c r="H456" s="3"/>
      <c r="I456" s="3"/>
      <c r="J456" s="3"/>
      <c r="K456" s="3"/>
      <c r="L456" s="4"/>
      <c r="M456" s="4"/>
      <c r="N456" s="3"/>
      <c r="O456" s="3"/>
      <c r="P456" s="3"/>
      <c r="Q456" s="3"/>
      <c r="R456" s="4"/>
      <c r="S456" s="4"/>
      <c r="T456" s="4"/>
    </row>
    <row r="457" spans="1:20" x14ac:dyDescent="0.3">
      <c r="A457" s="2"/>
      <c r="B457" s="4"/>
      <c r="C457" s="4"/>
      <c r="D457" s="4"/>
      <c r="E457" s="4"/>
      <c r="F457" s="4"/>
      <c r="G457" s="4"/>
      <c r="H457" s="3"/>
      <c r="I457" s="3"/>
      <c r="J457" s="3"/>
      <c r="K457" s="3"/>
      <c r="L457" s="4"/>
      <c r="M457" s="4"/>
      <c r="N457" s="3"/>
      <c r="O457" s="3"/>
      <c r="P457" s="3"/>
      <c r="Q457" s="3"/>
      <c r="R457" s="4"/>
      <c r="S457" s="4"/>
      <c r="T457" s="4"/>
    </row>
    <row r="458" spans="1:20" x14ac:dyDescent="0.3">
      <c r="A458" s="2"/>
      <c r="B458" s="4"/>
      <c r="C458" s="4"/>
      <c r="D458" s="4"/>
      <c r="E458" s="4"/>
      <c r="F458" s="4"/>
      <c r="G458" s="4"/>
      <c r="H458" s="3"/>
      <c r="I458" s="3"/>
      <c r="J458" s="3"/>
      <c r="K458" s="3"/>
      <c r="L458" s="4"/>
      <c r="M458" s="4"/>
      <c r="N458" s="3"/>
      <c r="O458" s="3"/>
      <c r="P458" s="3"/>
      <c r="Q458" s="3"/>
      <c r="R458" s="4"/>
      <c r="S458" s="4"/>
      <c r="T458" s="4"/>
    </row>
    <row r="459" spans="1:20" x14ac:dyDescent="0.3">
      <c r="A459" s="2"/>
      <c r="B459" s="4"/>
      <c r="C459" s="4"/>
      <c r="D459" s="4"/>
      <c r="E459" s="4"/>
      <c r="F459" s="4"/>
      <c r="G459" s="4"/>
      <c r="H459" s="3"/>
      <c r="I459" s="3"/>
      <c r="J459" s="3"/>
      <c r="K459" s="3"/>
      <c r="L459" s="4"/>
      <c r="M459" s="4"/>
      <c r="N459" s="3"/>
      <c r="O459" s="3"/>
      <c r="P459" s="3"/>
      <c r="Q459" s="3"/>
      <c r="R459" s="4"/>
      <c r="S459" s="4"/>
      <c r="T459" s="4"/>
    </row>
    <row r="460" spans="1:20" x14ac:dyDescent="0.3">
      <c r="A460" s="2"/>
      <c r="B460" s="4"/>
      <c r="C460" s="4"/>
      <c r="D460" s="4"/>
      <c r="E460" s="4"/>
      <c r="F460" s="4"/>
      <c r="G460" s="4"/>
      <c r="H460" s="3"/>
      <c r="I460" s="3"/>
      <c r="J460" s="3"/>
      <c r="K460" s="3"/>
      <c r="L460" s="4"/>
      <c r="M460" s="4"/>
      <c r="N460" s="3"/>
      <c r="O460" s="3"/>
      <c r="P460" s="3"/>
      <c r="Q460" s="3"/>
      <c r="R460" s="4"/>
      <c r="S460" s="4"/>
      <c r="T460" s="4"/>
    </row>
    <row r="461" spans="1:20" x14ac:dyDescent="0.3">
      <c r="A461" s="2"/>
      <c r="B461" s="4"/>
      <c r="C461" s="4"/>
      <c r="D461" s="4"/>
      <c r="E461" s="4"/>
      <c r="F461" s="4"/>
      <c r="G461" s="4"/>
      <c r="H461" s="3"/>
      <c r="I461" s="3"/>
      <c r="J461" s="3"/>
      <c r="K461" s="3"/>
      <c r="L461" s="4"/>
      <c r="M461" s="4"/>
      <c r="N461" s="3"/>
      <c r="O461" s="3"/>
      <c r="P461" s="3"/>
      <c r="Q461" s="3"/>
      <c r="R461" s="4"/>
      <c r="S461" s="4"/>
      <c r="T461" s="4"/>
    </row>
    <row r="462" spans="1:20" x14ac:dyDescent="0.3">
      <c r="A462" s="2"/>
      <c r="B462" s="4"/>
      <c r="C462" s="4"/>
      <c r="D462" s="4"/>
      <c r="E462" s="4"/>
      <c r="F462" s="4"/>
      <c r="G462" s="4"/>
      <c r="H462" s="3"/>
      <c r="I462" s="3"/>
      <c r="J462" s="3"/>
      <c r="K462" s="3"/>
      <c r="L462" s="4"/>
      <c r="M462" s="4"/>
      <c r="N462" s="3"/>
      <c r="O462" s="3"/>
      <c r="P462" s="3"/>
      <c r="Q462" s="3"/>
      <c r="R462" s="4"/>
      <c r="S462" s="4"/>
      <c r="T462" s="4"/>
    </row>
    <row r="463" spans="1:20" x14ac:dyDescent="0.3">
      <c r="A463" s="2"/>
      <c r="B463" s="4"/>
      <c r="C463" s="4"/>
      <c r="D463" s="4"/>
      <c r="E463" s="4"/>
      <c r="F463" s="4"/>
      <c r="G463" s="4"/>
      <c r="H463" s="3"/>
      <c r="I463" s="3"/>
      <c r="J463" s="3"/>
      <c r="K463" s="3"/>
      <c r="L463" s="4"/>
      <c r="M463" s="4"/>
      <c r="N463" s="3"/>
      <c r="O463" s="3"/>
      <c r="P463" s="3"/>
      <c r="Q463" s="3"/>
      <c r="R463" s="4"/>
      <c r="S463" s="4"/>
      <c r="T463" s="4"/>
    </row>
    <row r="464" spans="1:20" x14ac:dyDescent="0.3">
      <c r="A464" s="2"/>
      <c r="B464" s="4"/>
      <c r="C464" s="4"/>
      <c r="D464" s="4"/>
      <c r="E464" s="4"/>
      <c r="F464" s="4"/>
      <c r="G464" s="4"/>
      <c r="H464" s="3"/>
      <c r="I464" s="3"/>
      <c r="J464" s="3"/>
      <c r="K464" s="3"/>
      <c r="L464" s="4"/>
      <c r="M464" s="4"/>
      <c r="N464" s="3"/>
      <c r="O464" s="3"/>
      <c r="P464" s="3"/>
      <c r="Q464" s="3"/>
      <c r="R464" s="4"/>
      <c r="S464" s="4"/>
      <c r="T464" s="4"/>
    </row>
    <row r="465" spans="1:20" x14ac:dyDescent="0.3">
      <c r="A465" s="2"/>
      <c r="B465" s="4"/>
      <c r="C465" s="4"/>
      <c r="D465" s="4"/>
      <c r="E465" s="4"/>
      <c r="F465" s="4"/>
      <c r="G465" s="4"/>
      <c r="H465" s="3"/>
      <c r="I465" s="3"/>
      <c r="J465" s="3"/>
      <c r="K465" s="3"/>
      <c r="L465" s="4"/>
      <c r="M465" s="4"/>
      <c r="N465" s="3"/>
      <c r="O465" s="3"/>
      <c r="P465" s="3"/>
      <c r="Q465" s="3"/>
      <c r="R465" s="4"/>
      <c r="S465" s="4"/>
      <c r="T465" s="4"/>
    </row>
    <row r="466" spans="1:20" x14ac:dyDescent="0.3">
      <c r="A466" s="2"/>
      <c r="B466" s="4"/>
      <c r="C466" s="4"/>
      <c r="D466" s="4"/>
      <c r="E466" s="4"/>
      <c r="F466" s="4"/>
      <c r="G466" s="4"/>
      <c r="H466" s="3"/>
      <c r="I466" s="3"/>
      <c r="J466" s="3"/>
      <c r="K466" s="3"/>
      <c r="L466" s="4"/>
      <c r="M466" s="4"/>
      <c r="N466" s="3"/>
      <c r="O466" s="3"/>
      <c r="P466" s="3"/>
      <c r="Q466" s="3"/>
      <c r="R466" s="4"/>
      <c r="S466" s="4"/>
      <c r="T466" s="4"/>
    </row>
    <row r="467" spans="1:20" x14ac:dyDescent="0.3">
      <c r="A467" s="2"/>
      <c r="B467" s="4"/>
      <c r="C467" s="4"/>
      <c r="D467" s="4"/>
      <c r="E467" s="4"/>
      <c r="F467" s="4"/>
      <c r="G467" s="4"/>
      <c r="H467" s="3"/>
      <c r="I467" s="3"/>
      <c r="J467" s="3"/>
      <c r="K467" s="3"/>
      <c r="L467" s="4"/>
      <c r="M467" s="4"/>
      <c r="N467" s="3"/>
      <c r="O467" s="3"/>
      <c r="P467" s="3"/>
      <c r="Q467" s="3"/>
      <c r="R467" s="4"/>
      <c r="S467" s="4"/>
      <c r="T467" s="4"/>
    </row>
    <row r="468" spans="1:20" x14ac:dyDescent="0.3">
      <c r="A468" s="2"/>
      <c r="B468" s="4"/>
      <c r="C468" s="4"/>
      <c r="D468" s="4"/>
      <c r="E468" s="4"/>
      <c r="F468" s="4"/>
      <c r="G468" s="4"/>
      <c r="H468" s="3"/>
      <c r="I468" s="3"/>
      <c r="J468" s="3"/>
      <c r="K468" s="3"/>
      <c r="L468" s="4"/>
      <c r="M468" s="4"/>
      <c r="N468" s="3"/>
      <c r="O468" s="3"/>
      <c r="P468" s="3"/>
      <c r="Q468" s="3"/>
      <c r="R468" s="4"/>
      <c r="S468" s="4"/>
      <c r="T468" s="4"/>
    </row>
    <row r="469" spans="1:20" x14ac:dyDescent="0.3">
      <c r="A469" s="2"/>
      <c r="B469" s="4"/>
      <c r="C469" s="4"/>
      <c r="D469" s="4"/>
      <c r="E469" s="4"/>
      <c r="F469" s="4"/>
      <c r="G469" s="4"/>
      <c r="H469" s="3"/>
      <c r="I469" s="3"/>
      <c r="J469" s="3"/>
      <c r="K469" s="3"/>
      <c r="L469" s="4"/>
      <c r="M469" s="4"/>
      <c r="N469" s="3"/>
      <c r="O469" s="3"/>
      <c r="P469" s="3"/>
      <c r="Q469" s="3"/>
      <c r="R469" s="4"/>
      <c r="S469" s="4"/>
      <c r="T469" s="4"/>
    </row>
    <row r="470" spans="1:20" x14ac:dyDescent="0.3">
      <c r="A470" s="2"/>
      <c r="B470" s="4"/>
      <c r="C470" s="4"/>
      <c r="D470" s="4"/>
      <c r="E470" s="4"/>
      <c r="F470" s="4"/>
      <c r="G470" s="4"/>
      <c r="H470" s="3"/>
      <c r="I470" s="3"/>
      <c r="J470" s="3"/>
      <c r="K470" s="3"/>
      <c r="L470" s="4"/>
      <c r="M470" s="4"/>
      <c r="N470" s="3"/>
      <c r="O470" s="3"/>
      <c r="P470" s="3"/>
      <c r="Q470" s="3"/>
      <c r="R470" s="4"/>
      <c r="S470" s="4"/>
      <c r="T470" s="4"/>
    </row>
    <row r="471" spans="1:20" x14ac:dyDescent="0.3">
      <c r="A471" s="2"/>
      <c r="B471" s="4"/>
      <c r="C471" s="4"/>
      <c r="D471" s="4"/>
      <c r="E471" s="4"/>
      <c r="F471" s="4"/>
      <c r="G471" s="4"/>
      <c r="H471" s="3"/>
      <c r="I471" s="3"/>
      <c r="J471" s="3"/>
      <c r="K471" s="3"/>
      <c r="L471" s="4"/>
      <c r="M471" s="4"/>
      <c r="N471" s="3"/>
      <c r="O471" s="3"/>
      <c r="P471" s="3"/>
      <c r="Q471" s="3"/>
      <c r="R471" s="4"/>
      <c r="S471" s="4"/>
      <c r="T471" s="4"/>
    </row>
    <row r="472" spans="1:20" x14ac:dyDescent="0.3">
      <c r="A472" s="2"/>
      <c r="B472" s="4"/>
      <c r="C472" s="4"/>
      <c r="D472" s="4"/>
      <c r="E472" s="4"/>
      <c r="F472" s="4"/>
      <c r="G472" s="4"/>
      <c r="H472" s="3"/>
      <c r="I472" s="3"/>
      <c r="J472" s="3"/>
      <c r="K472" s="3"/>
      <c r="L472" s="4"/>
      <c r="M472" s="4"/>
      <c r="N472" s="3"/>
      <c r="O472" s="3"/>
      <c r="P472" s="3"/>
      <c r="Q472" s="3"/>
      <c r="R472" s="4"/>
      <c r="S472" s="4"/>
      <c r="T472" s="4"/>
    </row>
    <row r="473" spans="1:20" x14ac:dyDescent="0.3">
      <c r="A473" s="2"/>
      <c r="B473" s="4"/>
      <c r="C473" s="4"/>
      <c r="D473" s="4"/>
      <c r="E473" s="4"/>
      <c r="F473" s="4"/>
      <c r="G473" s="4"/>
      <c r="H473" s="3"/>
      <c r="I473" s="3"/>
      <c r="J473" s="3"/>
      <c r="K473" s="3"/>
      <c r="L473" s="4"/>
      <c r="M473" s="4"/>
      <c r="N473" s="3"/>
      <c r="O473" s="3"/>
      <c r="P473" s="3"/>
      <c r="Q473" s="3"/>
      <c r="R473" s="4"/>
      <c r="S473" s="4"/>
      <c r="T473" s="4"/>
    </row>
    <row r="474" spans="1:20" x14ac:dyDescent="0.3">
      <c r="A474" s="2"/>
      <c r="B474" s="4"/>
      <c r="C474" s="4"/>
      <c r="D474" s="4"/>
      <c r="E474" s="4"/>
      <c r="F474" s="4"/>
      <c r="G474" s="4"/>
      <c r="H474" s="3"/>
      <c r="I474" s="3"/>
      <c r="J474" s="3"/>
      <c r="K474" s="3"/>
      <c r="L474" s="4"/>
      <c r="M474" s="4"/>
      <c r="N474" s="3"/>
      <c r="O474" s="3"/>
      <c r="P474" s="3"/>
      <c r="Q474" s="3"/>
      <c r="R474" s="4"/>
      <c r="S474" s="4"/>
      <c r="T474" s="4"/>
    </row>
    <row r="475" spans="1:20" x14ac:dyDescent="0.3">
      <c r="A475" s="2"/>
      <c r="B475" s="4"/>
      <c r="C475" s="4"/>
      <c r="D475" s="4"/>
      <c r="E475" s="4"/>
      <c r="F475" s="4"/>
      <c r="G475" s="4"/>
      <c r="H475" s="3"/>
      <c r="I475" s="3"/>
      <c r="J475" s="3"/>
      <c r="K475" s="3"/>
      <c r="L475" s="4"/>
      <c r="M475" s="4"/>
      <c r="N475" s="3"/>
      <c r="O475" s="3"/>
      <c r="P475" s="3"/>
      <c r="Q475" s="3"/>
      <c r="R475" s="4"/>
      <c r="S475" s="4"/>
      <c r="T475" s="4"/>
    </row>
    <row r="476" spans="1:20" x14ac:dyDescent="0.3">
      <c r="A476" s="2"/>
      <c r="B476" s="4"/>
      <c r="C476" s="4"/>
      <c r="D476" s="4"/>
      <c r="E476" s="4"/>
      <c r="F476" s="4"/>
      <c r="G476" s="4"/>
      <c r="H476" s="3"/>
      <c r="I476" s="3"/>
      <c r="J476" s="3"/>
      <c r="K476" s="3"/>
      <c r="L476" s="4"/>
      <c r="M476" s="4"/>
      <c r="N476" s="3"/>
      <c r="O476" s="3"/>
      <c r="P476" s="3"/>
      <c r="Q476" s="3"/>
      <c r="R476" s="4"/>
      <c r="S476" s="4"/>
      <c r="T476" s="4"/>
    </row>
    <row r="477" spans="1:20" x14ac:dyDescent="0.3">
      <c r="A477" s="2"/>
      <c r="B477" s="4"/>
      <c r="C477" s="4"/>
      <c r="D477" s="4"/>
      <c r="E477" s="4"/>
      <c r="F477" s="4"/>
      <c r="G477" s="4"/>
      <c r="H477" s="3"/>
      <c r="I477" s="3"/>
      <c r="J477" s="3"/>
      <c r="K477" s="3"/>
      <c r="L477" s="4"/>
      <c r="M477" s="4"/>
      <c r="N477" s="3"/>
      <c r="O477" s="3"/>
      <c r="P477" s="3"/>
      <c r="Q477" s="3"/>
      <c r="R477" s="4"/>
      <c r="S477" s="4"/>
      <c r="T477" s="4"/>
    </row>
    <row r="478" spans="1:20" x14ac:dyDescent="0.3">
      <c r="A478" s="2"/>
      <c r="B478" s="4"/>
      <c r="C478" s="4"/>
      <c r="D478" s="4"/>
      <c r="E478" s="4"/>
      <c r="F478" s="4"/>
      <c r="G478" s="4"/>
      <c r="H478" s="3"/>
      <c r="I478" s="3"/>
      <c r="J478" s="3"/>
      <c r="K478" s="3"/>
      <c r="L478" s="4"/>
      <c r="M478" s="4"/>
      <c r="N478" s="3"/>
      <c r="O478" s="3"/>
      <c r="P478" s="3"/>
      <c r="Q478" s="3"/>
      <c r="R478" s="4"/>
      <c r="S478" s="4"/>
      <c r="T478" s="4"/>
    </row>
    <row r="479" spans="1:20" x14ac:dyDescent="0.3">
      <c r="A479" s="2"/>
      <c r="B479" s="4"/>
      <c r="C479" s="4"/>
      <c r="D479" s="4"/>
      <c r="E479" s="4"/>
      <c r="F479" s="4"/>
      <c r="G479" s="4"/>
      <c r="H479" s="3"/>
      <c r="I479" s="3"/>
      <c r="J479" s="3"/>
      <c r="K479" s="3"/>
      <c r="L479" s="4"/>
      <c r="M479" s="4"/>
      <c r="N479" s="3"/>
      <c r="O479" s="3"/>
      <c r="P479" s="3"/>
      <c r="Q479" s="3"/>
      <c r="R479" s="4"/>
      <c r="S479" s="4"/>
      <c r="T479" s="4"/>
    </row>
    <row r="480" spans="1:20" x14ac:dyDescent="0.3">
      <c r="A480" s="2"/>
      <c r="B480" s="4"/>
      <c r="C480" s="4"/>
      <c r="D480" s="4"/>
      <c r="E480" s="4"/>
      <c r="F480" s="4"/>
      <c r="G480" s="4"/>
      <c r="H480" s="3"/>
      <c r="I480" s="3"/>
      <c r="J480" s="3"/>
      <c r="K480" s="3"/>
      <c r="L480" s="4"/>
      <c r="M480" s="4"/>
      <c r="N480" s="3"/>
      <c r="O480" s="3"/>
      <c r="P480" s="3"/>
      <c r="Q480" s="3"/>
      <c r="R480" s="4"/>
      <c r="S480" s="4"/>
      <c r="T480" s="4"/>
    </row>
    <row r="481" spans="1:20" x14ac:dyDescent="0.3">
      <c r="A481" s="2"/>
      <c r="B481" s="4"/>
      <c r="C481" s="4"/>
      <c r="D481" s="4"/>
      <c r="E481" s="4"/>
      <c r="F481" s="4"/>
      <c r="G481" s="4"/>
      <c r="H481" s="3"/>
      <c r="I481" s="3"/>
      <c r="J481" s="3"/>
      <c r="K481" s="3"/>
      <c r="L481" s="4"/>
      <c r="M481" s="4"/>
      <c r="N481" s="3"/>
      <c r="O481" s="3"/>
      <c r="P481" s="3"/>
      <c r="Q481" s="3"/>
      <c r="R481" s="4"/>
      <c r="S481" s="4"/>
      <c r="T481" s="4"/>
    </row>
    <row r="482" spans="1:20" x14ac:dyDescent="0.3">
      <c r="A482" s="2"/>
      <c r="B482" s="4"/>
      <c r="C482" s="4"/>
      <c r="D482" s="4"/>
      <c r="E482" s="4"/>
      <c r="F482" s="4"/>
      <c r="G482" s="4"/>
      <c r="H482" s="3"/>
      <c r="I482" s="3"/>
      <c r="J482" s="3"/>
      <c r="K482" s="3"/>
      <c r="L482" s="4"/>
      <c r="M482" s="4"/>
      <c r="N482" s="3"/>
      <c r="O482" s="3"/>
      <c r="P482" s="3"/>
      <c r="Q482" s="3"/>
      <c r="R482" s="4"/>
      <c r="S482" s="4"/>
      <c r="T482" s="4"/>
    </row>
    <row r="483" spans="1:20" x14ac:dyDescent="0.3">
      <c r="A483" s="2"/>
      <c r="B483" s="4"/>
      <c r="C483" s="4"/>
      <c r="D483" s="4"/>
      <c r="E483" s="4"/>
      <c r="F483" s="4"/>
      <c r="G483" s="4"/>
      <c r="H483" s="3"/>
      <c r="I483" s="3"/>
      <c r="J483" s="3"/>
      <c r="K483" s="3"/>
      <c r="L483" s="4"/>
      <c r="M483" s="4"/>
      <c r="N483" s="3"/>
      <c r="O483" s="3"/>
      <c r="P483" s="3"/>
      <c r="Q483" s="3"/>
      <c r="R483" s="4"/>
      <c r="S483" s="4"/>
      <c r="T483" s="4"/>
    </row>
    <row r="484" spans="1:20" x14ac:dyDescent="0.3">
      <c r="A484" s="2"/>
      <c r="B484" s="4"/>
      <c r="C484" s="4"/>
      <c r="D484" s="4"/>
      <c r="E484" s="4"/>
      <c r="F484" s="4"/>
      <c r="G484" s="4"/>
      <c r="H484" s="3"/>
      <c r="I484" s="3"/>
      <c r="J484" s="3"/>
      <c r="K484" s="3"/>
      <c r="L484" s="4"/>
      <c r="M484" s="4"/>
      <c r="N484" s="3"/>
      <c r="O484" s="3"/>
      <c r="P484" s="3"/>
      <c r="Q484" s="3"/>
      <c r="R484" s="4"/>
      <c r="S484" s="4"/>
      <c r="T484" s="4"/>
    </row>
    <row r="485" spans="1:20" x14ac:dyDescent="0.3">
      <c r="A485" s="2"/>
      <c r="B485" s="4"/>
      <c r="C485" s="4"/>
      <c r="D485" s="4"/>
      <c r="E485" s="4"/>
      <c r="F485" s="4"/>
      <c r="G485" s="4"/>
      <c r="H485" s="3"/>
      <c r="I485" s="3"/>
      <c r="J485" s="3"/>
      <c r="K485" s="3"/>
      <c r="L485" s="4"/>
      <c r="M485" s="4"/>
      <c r="N485" s="3"/>
      <c r="O485" s="3"/>
      <c r="P485" s="3"/>
      <c r="Q485" s="3"/>
      <c r="R485" s="4"/>
      <c r="S485" s="4"/>
      <c r="T485" s="4"/>
    </row>
    <row r="486" spans="1:20" x14ac:dyDescent="0.3">
      <c r="A486" s="2"/>
      <c r="B486" s="4"/>
      <c r="C486" s="4"/>
      <c r="D486" s="4"/>
      <c r="E486" s="4"/>
      <c r="F486" s="4"/>
      <c r="G486" s="4"/>
      <c r="H486" s="3"/>
      <c r="I486" s="3"/>
      <c r="J486" s="3"/>
      <c r="K486" s="3"/>
      <c r="L486" s="4"/>
      <c r="M486" s="4"/>
      <c r="N486" s="3"/>
      <c r="O486" s="3"/>
      <c r="P486" s="3"/>
      <c r="Q486" s="3"/>
      <c r="R486" s="4"/>
      <c r="S486" s="4"/>
      <c r="T486" s="4"/>
    </row>
    <row r="487" spans="1:20" x14ac:dyDescent="0.3">
      <c r="A487" s="2"/>
      <c r="B487" s="4"/>
      <c r="C487" s="4"/>
      <c r="D487" s="4"/>
      <c r="E487" s="4"/>
      <c r="F487" s="4"/>
      <c r="G487" s="4"/>
      <c r="H487" s="3"/>
      <c r="I487" s="3"/>
      <c r="J487" s="3"/>
      <c r="K487" s="3"/>
      <c r="L487" s="4"/>
      <c r="M487" s="4"/>
      <c r="N487" s="3"/>
      <c r="O487" s="3"/>
      <c r="P487" s="3"/>
      <c r="Q487" s="3"/>
      <c r="R487" s="4"/>
      <c r="S487" s="4"/>
      <c r="T487" s="4"/>
    </row>
    <row r="488" spans="1:20" x14ac:dyDescent="0.3">
      <c r="A488" s="2"/>
      <c r="B488" s="4"/>
      <c r="C488" s="4"/>
      <c r="D488" s="4"/>
      <c r="E488" s="4"/>
      <c r="F488" s="4"/>
      <c r="G488" s="4"/>
      <c r="H488" s="3"/>
      <c r="I488" s="3"/>
      <c r="J488" s="3"/>
      <c r="K488" s="3"/>
      <c r="L488" s="4"/>
      <c r="M488" s="4"/>
      <c r="N488" s="3"/>
      <c r="O488" s="3"/>
      <c r="P488" s="3"/>
      <c r="Q488" s="3"/>
      <c r="R488" s="4"/>
      <c r="S488" s="4"/>
      <c r="T488" s="4"/>
    </row>
    <row r="489" spans="1:20" x14ac:dyDescent="0.3">
      <c r="A489" s="2"/>
      <c r="B489" s="4"/>
      <c r="C489" s="4"/>
      <c r="D489" s="4"/>
      <c r="E489" s="4"/>
      <c r="F489" s="4"/>
      <c r="G489" s="4"/>
      <c r="H489" s="3"/>
      <c r="I489" s="3"/>
      <c r="J489" s="3"/>
      <c r="K489" s="3"/>
      <c r="L489" s="4"/>
      <c r="M489" s="4"/>
      <c r="N489" s="3"/>
      <c r="O489" s="3"/>
      <c r="P489" s="3"/>
      <c r="Q489" s="3"/>
      <c r="R489" s="4"/>
      <c r="S489" s="4"/>
      <c r="T489" s="4"/>
    </row>
    <row r="490" spans="1:20" x14ac:dyDescent="0.3">
      <c r="A490" s="2"/>
      <c r="B490" s="4"/>
      <c r="C490" s="4"/>
      <c r="D490" s="4"/>
      <c r="E490" s="4"/>
      <c r="F490" s="4"/>
      <c r="G490" s="4"/>
      <c r="H490" s="3"/>
      <c r="I490" s="3"/>
      <c r="J490" s="3"/>
      <c r="K490" s="3"/>
      <c r="L490" s="4"/>
      <c r="M490" s="4"/>
      <c r="N490" s="3"/>
      <c r="O490" s="3"/>
      <c r="P490" s="3"/>
      <c r="Q490" s="3"/>
      <c r="R490" s="4"/>
      <c r="S490" s="4"/>
      <c r="T490" s="4"/>
    </row>
    <row r="491" spans="1:20" x14ac:dyDescent="0.3">
      <c r="A491" s="2"/>
      <c r="B491" s="4"/>
      <c r="C491" s="4"/>
      <c r="D491" s="4"/>
      <c r="E491" s="4"/>
      <c r="F491" s="4"/>
      <c r="G491" s="4"/>
      <c r="H491" s="3"/>
      <c r="I491" s="3"/>
      <c r="J491" s="3"/>
      <c r="K491" s="3"/>
      <c r="L491" s="4"/>
      <c r="M491" s="4"/>
      <c r="N491" s="3"/>
      <c r="O491" s="3"/>
      <c r="P491" s="3"/>
      <c r="Q491" s="3"/>
      <c r="R491" s="4"/>
      <c r="S491" s="4"/>
      <c r="T491" s="4"/>
    </row>
    <row r="492" spans="1:20" x14ac:dyDescent="0.3">
      <c r="A492" s="2"/>
      <c r="B492" s="4"/>
      <c r="C492" s="4"/>
      <c r="D492" s="4"/>
      <c r="E492" s="4"/>
      <c r="F492" s="4"/>
      <c r="G492" s="4"/>
      <c r="H492" s="3"/>
      <c r="I492" s="3"/>
      <c r="J492" s="3"/>
      <c r="K492" s="3"/>
      <c r="L492" s="4"/>
      <c r="M492" s="4"/>
      <c r="N492" s="3"/>
      <c r="O492" s="3"/>
      <c r="P492" s="3"/>
      <c r="Q492" s="3"/>
      <c r="R492" s="4"/>
      <c r="S492" s="4"/>
      <c r="T492" s="4"/>
    </row>
    <row r="493" spans="1:20" x14ac:dyDescent="0.3">
      <c r="A493" s="2"/>
      <c r="B493" s="4"/>
      <c r="C493" s="4"/>
      <c r="D493" s="4"/>
      <c r="E493" s="4"/>
      <c r="F493" s="4"/>
      <c r="G493" s="4"/>
      <c r="H493" s="3"/>
      <c r="I493" s="3"/>
      <c r="J493" s="3"/>
      <c r="K493" s="3"/>
      <c r="L493" s="4"/>
      <c r="M493" s="4"/>
      <c r="N493" s="3"/>
      <c r="O493" s="3"/>
      <c r="P493" s="3"/>
      <c r="Q493" s="3"/>
      <c r="R493" s="4"/>
      <c r="S493" s="4"/>
      <c r="T493" s="4"/>
    </row>
    <row r="494" spans="1:20" x14ac:dyDescent="0.3">
      <c r="A494" s="2"/>
      <c r="B494" s="4"/>
      <c r="C494" s="4"/>
      <c r="D494" s="4"/>
      <c r="E494" s="4"/>
      <c r="F494" s="4"/>
      <c r="G494" s="4"/>
      <c r="H494" s="3"/>
      <c r="I494" s="3"/>
      <c r="J494" s="3"/>
      <c r="K494" s="3"/>
      <c r="L494" s="4"/>
      <c r="M494" s="4"/>
      <c r="N494" s="3"/>
      <c r="O494" s="3"/>
      <c r="P494" s="3"/>
      <c r="Q494" s="3"/>
      <c r="R494" s="4"/>
      <c r="S494" s="4"/>
      <c r="T494" s="4"/>
    </row>
    <row r="495" spans="1:20" x14ac:dyDescent="0.3">
      <c r="A495" s="2"/>
      <c r="B495" s="4"/>
      <c r="C495" s="4"/>
      <c r="D495" s="4"/>
      <c r="E495" s="4"/>
      <c r="F495" s="4"/>
      <c r="G495" s="4"/>
      <c r="H495" s="3"/>
      <c r="I495" s="3"/>
      <c r="J495" s="3"/>
      <c r="K495" s="3"/>
      <c r="L495" s="4"/>
      <c r="M495" s="4"/>
      <c r="N495" s="3"/>
      <c r="O495" s="3"/>
      <c r="P495" s="3"/>
      <c r="Q495" s="3"/>
      <c r="R495" s="4"/>
      <c r="S495" s="4"/>
      <c r="T495" s="4"/>
    </row>
    <row r="496" spans="1:20" x14ac:dyDescent="0.3">
      <c r="A496" s="2"/>
      <c r="B496" s="4"/>
      <c r="C496" s="4"/>
      <c r="D496" s="4"/>
      <c r="E496" s="4"/>
      <c r="F496" s="4"/>
      <c r="G496" s="4"/>
      <c r="H496" s="3"/>
      <c r="I496" s="3"/>
      <c r="J496" s="3"/>
      <c r="K496" s="3"/>
      <c r="L496" s="4"/>
      <c r="M496" s="4"/>
      <c r="N496" s="3"/>
      <c r="O496" s="3"/>
      <c r="P496" s="3"/>
      <c r="Q496" s="3"/>
      <c r="R496" s="4"/>
      <c r="S496" s="4"/>
      <c r="T496" s="4"/>
    </row>
    <row r="497" spans="1:20" x14ac:dyDescent="0.3">
      <c r="A497" s="2"/>
      <c r="B497" s="4"/>
      <c r="C497" s="4"/>
      <c r="D497" s="4"/>
      <c r="E497" s="4"/>
      <c r="F497" s="4"/>
      <c r="G497" s="4"/>
      <c r="H497" s="3"/>
      <c r="I497" s="3"/>
      <c r="J497" s="3"/>
      <c r="K497" s="3"/>
      <c r="L497" s="4"/>
      <c r="M497" s="4"/>
      <c r="N497" s="3"/>
      <c r="O497" s="3"/>
      <c r="P497" s="3"/>
      <c r="Q497" s="3"/>
      <c r="R497" s="4"/>
      <c r="S497" s="4"/>
      <c r="T497" s="4"/>
    </row>
    <row r="498" spans="1:20" x14ac:dyDescent="0.3">
      <c r="A498" s="2"/>
      <c r="B498" s="4"/>
      <c r="C498" s="4"/>
      <c r="D498" s="4"/>
      <c r="E498" s="4"/>
      <c r="F498" s="4"/>
      <c r="G498" s="4"/>
      <c r="H498" s="3"/>
      <c r="I498" s="3"/>
      <c r="J498" s="3"/>
      <c r="K498" s="3"/>
      <c r="L498" s="4"/>
      <c r="M498" s="4"/>
      <c r="N498" s="3"/>
      <c r="O498" s="3"/>
      <c r="P498" s="3"/>
      <c r="Q498" s="3"/>
      <c r="R498" s="4"/>
      <c r="S498" s="4"/>
      <c r="T498" s="4"/>
    </row>
    <row r="499" spans="1:20" x14ac:dyDescent="0.3">
      <c r="A499" s="2"/>
      <c r="B499" s="4"/>
      <c r="C499" s="4"/>
      <c r="D499" s="4"/>
      <c r="E499" s="4"/>
      <c r="F499" s="4"/>
      <c r="G499" s="4"/>
      <c r="H499" s="3"/>
      <c r="I499" s="3"/>
      <c r="J499" s="3"/>
      <c r="K499" s="3"/>
      <c r="L499" s="4"/>
      <c r="M499" s="4"/>
      <c r="N499" s="3"/>
      <c r="O499" s="3"/>
      <c r="P499" s="3"/>
      <c r="Q499" s="3"/>
      <c r="R499" s="4"/>
      <c r="S499" s="4"/>
      <c r="T499" s="4"/>
    </row>
    <row r="500" spans="1:20" x14ac:dyDescent="0.3">
      <c r="A500" s="2"/>
      <c r="B500" s="4"/>
      <c r="C500" s="4"/>
      <c r="D500" s="4"/>
      <c r="E500" s="4"/>
      <c r="F500" s="4"/>
      <c r="G500" s="4"/>
      <c r="H500" s="3"/>
      <c r="I500" s="3"/>
      <c r="J500" s="3"/>
      <c r="K500" s="3"/>
      <c r="L500" s="4"/>
      <c r="M500" s="4"/>
      <c r="N500" s="3"/>
      <c r="O500" s="3"/>
      <c r="P500" s="3"/>
      <c r="Q500" s="3"/>
      <c r="R500" s="4"/>
      <c r="S500" s="4"/>
      <c r="T500" s="4"/>
    </row>
    <row r="501" spans="1:20" x14ac:dyDescent="0.3">
      <c r="A501" s="2"/>
      <c r="B501" s="4"/>
      <c r="C501" s="4"/>
      <c r="D501" s="4"/>
      <c r="E501" s="4"/>
      <c r="F501" s="4"/>
      <c r="G501" s="4"/>
      <c r="H501" s="3"/>
      <c r="I501" s="3"/>
      <c r="J501" s="3"/>
      <c r="K501" s="3"/>
      <c r="L501" s="4"/>
      <c r="M501" s="4"/>
      <c r="N501" s="3"/>
      <c r="O501" s="3"/>
      <c r="P501" s="3"/>
      <c r="Q501" s="3"/>
      <c r="R501" s="4"/>
      <c r="S501" s="4"/>
      <c r="T501" s="4"/>
    </row>
    <row r="502" spans="1:20" x14ac:dyDescent="0.3">
      <c r="A502" s="2"/>
      <c r="B502" s="4"/>
      <c r="C502" s="4"/>
      <c r="D502" s="4"/>
      <c r="E502" s="4"/>
      <c r="F502" s="4"/>
      <c r="G502" s="4"/>
      <c r="H502" s="3"/>
      <c r="I502" s="3"/>
      <c r="J502" s="3"/>
      <c r="K502" s="3"/>
      <c r="L502" s="4"/>
      <c r="M502" s="4"/>
      <c r="N502" s="3"/>
      <c r="O502" s="3"/>
      <c r="P502" s="3"/>
      <c r="Q502" s="3"/>
      <c r="R502" s="4"/>
      <c r="S502" s="4"/>
      <c r="T502" s="4"/>
    </row>
    <row r="503" spans="1:20" x14ac:dyDescent="0.3">
      <c r="A503" s="2"/>
      <c r="B503" s="4"/>
      <c r="C503" s="4"/>
      <c r="D503" s="4"/>
      <c r="E503" s="4"/>
      <c r="F503" s="4"/>
      <c r="G503" s="4"/>
      <c r="H503" s="3"/>
      <c r="I503" s="3"/>
      <c r="J503" s="3"/>
      <c r="K503" s="3"/>
      <c r="L503" s="4"/>
      <c r="M503" s="4"/>
      <c r="N503" s="3"/>
      <c r="O503" s="3"/>
      <c r="P503" s="3"/>
      <c r="Q503" s="3"/>
      <c r="R503" s="4"/>
      <c r="S503" s="4"/>
      <c r="T503" s="4"/>
    </row>
    <row r="504" spans="1:20" x14ac:dyDescent="0.3">
      <c r="A504" s="2"/>
      <c r="B504" s="4"/>
      <c r="C504" s="4"/>
      <c r="D504" s="4"/>
      <c r="E504" s="4"/>
      <c r="F504" s="4"/>
      <c r="G504" s="4"/>
      <c r="H504" s="3"/>
      <c r="I504" s="3"/>
      <c r="J504" s="3"/>
      <c r="K504" s="3"/>
      <c r="L504" s="4"/>
      <c r="M504" s="4"/>
      <c r="N504" s="3"/>
      <c r="O504" s="3"/>
      <c r="P504" s="3"/>
      <c r="Q504" s="3"/>
      <c r="R504" s="4"/>
      <c r="S504" s="4"/>
      <c r="T504" s="4"/>
    </row>
    <row r="505" spans="1:20" x14ac:dyDescent="0.3">
      <c r="A505" s="2"/>
      <c r="B505" s="4"/>
      <c r="C505" s="4"/>
      <c r="D505" s="4"/>
      <c r="E505" s="4"/>
      <c r="F505" s="4"/>
      <c r="G505" s="4"/>
      <c r="H505" s="3"/>
      <c r="I505" s="3"/>
      <c r="J505" s="3"/>
      <c r="K505" s="3"/>
      <c r="L505" s="4"/>
      <c r="M505" s="4"/>
      <c r="N505" s="3"/>
      <c r="O505" s="3"/>
      <c r="P505" s="3"/>
      <c r="Q505" s="3"/>
      <c r="R505" s="4"/>
      <c r="S505" s="4"/>
      <c r="T505" s="4"/>
    </row>
    <row r="506" spans="1:20" x14ac:dyDescent="0.3">
      <c r="A506" s="2"/>
      <c r="B506" s="4"/>
      <c r="C506" s="4"/>
      <c r="D506" s="4"/>
      <c r="E506" s="4"/>
      <c r="F506" s="4"/>
      <c r="G506" s="4"/>
      <c r="H506" s="3"/>
      <c r="I506" s="3"/>
      <c r="J506" s="3"/>
      <c r="K506" s="3"/>
      <c r="L506" s="4"/>
      <c r="M506" s="4"/>
      <c r="N506" s="3"/>
      <c r="O506" s="3"/>
      <c r="P506" s="3"/>
      <c r="Q506" s="3"/>
      <c r="R506" s="4"/>
      <c r="S506" s="4"/>
      <c r="T506" s="4"/>
    </row>
    <row r="507" spans="1:20" x14ac:dyDescent="0.3">
      <c r="A507" s="2"/>
      <c r="B507" s="4"/>
      <c r="C507" s="4"/>
      <c r="D507" s="4"/>
      <c r="E507" s="4"/>
      <c r="F507" s="4"/>
      <c r="G507" s="4"/>
      <c r="H507" s="3"/>
      <c r="I507" s="3"/>
      <c r="J507" s="3"/>
      <c r="K507" s="3"/>
      <c r="L507" s="4"/>
      <c r="M507" s="4"/>
      <c r="N507" s="3"/>
      <c r="O507" s="3"/>
      <c r="P507" s="3"/>
      <c r="Q507" s="3"/>
      <c r="R507" s="4"/>
      <c r="S507" s="4"/>
      <c r="T507" s="4"/>
    </row>
    <row r="508" spans="1:20" x14ac:dyDescent="0.3">
      <c r="A508" s="2"/>
      <c r="B508" s="4"/>
      <c r="C508" s="4"/>
      <c r="D508" s="4"/>
      <c r="E508" s="4"/>
      <c r="F508" s="4"/>
      <c r="G508" s="4"/>
      <c r="H508" s="3"/>
      <c r="I508" s="3"/>
      <c r="J508" s="3"/>
      <c r="K508" s="3"/>
      <c r="L508" s="4"/>
      <c r="M508" s="4"/>
      <c r="N508" s="3"/>
      <c r="O508" s="3"/>
      <c r="P508" s="3"/>
      <c r="Q508" s="3"/>
      <c r="R508" s="4"/>
      <c r="S508" s="4"/>
      <c r="T508" s="4"/>
    </row>
    <row r="509" spans="1:20" x14ac:dyDescent="0.3">
      <c r="A509" s="2"/>
      <c r="B509" s="4"/>
      <c r="C509" s="4"/>
      <c r="D509" s="4"/>
      <c r="E509" s="4"/>
      <c r="F509" s="4"/>
      <c r="G509" s="4"/>
      <c r="H509" s="3"/>
      <c r="I509" s="3"/>
      <c r="J509" s="3"/>
      <c r="K509" s="3"/>
      <c r="L509" s="4"/>
      <c r="M509" s="4"/>
      <c r="N509" s="3"/>
      <c r="O509" s="3"/>
      <c r="P509" s="3"/>
      <c r="Q509" s="3"/>
      <c r="R509" s="4"/>
      <c r="S509" s="4"/>
      <c r="T509" s="4"/>
    </row>
    <row r="510" spans="1:20" x14ac:dyDescent="0.3">
      <c r="A510" s="2"/>
      <c r="B510" s="4"/>
      <c r="C510" s="4"/>
      <c r="D510" s="4"/>
      <c r="E510" s="4"/>
      <c r="F510" s="4"/>
      <c r="G510" s="4"/>
      <c r="H510" s="3"/>
      <c r="I510" s="3"/>
      <c r="J510" s="3"/>
      <c r="K510" s="3"/>
      <c r="L510" s="4"/>
      <c r="M510" s="4"/>
      <c r="N510" s="3"/>
      <c r="O510" s="3"/>
      <c r="P510" s="3"/>
      <c r="Q510" s="3"/>
      <c r="R510" s="4"/>
      <c r="S510" s="4"/>
      <c r="T510" s="4"/>
    </row>
    <row r="511" spans="1:20" x14ac:dyDescent="0.3">
      <c r="A511" s="2"/>
      <c r="B511" s="4"/>
      <c r="C511" s="4"/>
      <c r="D511" s="4"/>
      <c r="E511" s="4"/>
      <c r="F511" s="4"/>
      <c r="G511" s="4"/>
      <c r="H511" s="3"/>
      <c r="I511" s="3"/>
      <c r="J511" s="3"/>
      <c r="K511" s="3"/>
      <c r="L511" s="4"/>
      <c r="M511" s="4"/>
      <c r="N511" s="3"/>
      <c r="O511" s="3"/>
      <c r="P511" s="3"/>
      <c r="Q511" s="3"/>
      <c r="R511" s="4"/>
      <c r="S511" s="4"/>
      <c r="T511" s="4"/>
    </row>
    <row r="512" spans="1:20" x14ac:dyDescent="0.3">
      <c r="A512" s="2"/>
      <c r="B512" s="4"/>
      <c r="C512" s="4"/>
      <c r="D512" s="4"/>
      <c r="E512" s="4"/>
      <c r="F512" s="4"/>
      <c r="G512" s="4"/>
      <c r="H512" s="3"/>
      <c r="I512" s="3"/>
      <c r="J512" s="3"/>
      <c r="K512" s="3"/>
      <c r="L512" s="4"/>
      <c r="M512" s="4"/>
      <c r="N512" s="3"/>
      <c r="O512" s="3"/>
      <c r="P512" s="3"/>
      <c r="Q512" s="3"/>
      <c r="R512" s="4"/>
      <c r="S512" s="4"/>
      <c r="T512" s="4"/>
    </row>
    <row r="513" spans="1:20" x14ac:dyDescent="0.3">
      <c r="A513" s="2"/>
      <c r="B513" s="4"/>
      <c r="C513" s="4"/>
      <c r="D513" s="4"/>
      <c r="E513" s="4"/>
      <c r="F513" s="4"/>
      <c r="G513" s="4"/>
      <c r="H513" s="3"/>
      <c r="I513" s="3"/>
      <c r="J513" s="3"/>
      <c r="K513" s="3"/>
      <c r="L513" s="4"/>
      <c r="M513" s="4"/>
      <c r="N513" s="3"/>
      <c r="O513" s="3"/>
      <c r="P513" s="3"/>
      <c r="Q513" s="3"/>
      <c r="R513" s="4"/>
      <c r="S513" s="4"/>
      <c r="T513" s="4"/>
    </row>
    <row r="514" spans="1:20" x14ac:dyDescent="0.3">
      <c r="A514" s="2"/>
      <c r="B514" s="4"/>
      <c r="C514" s="4"/>
      <c r="D514" s="4"/>
      <c r="E514" s="4"/>
      <c r="F514" s="4"/>
      <c r="G514" s="4"/>
      <c r="H514" s="3"/>
      <c r="I514" s="3"/>
      <c r="J514" s="3"/>
      <c r="K514" s="3"/>
      <c r="L514" s="4"/>
      <c r="M514" s="4"/>
      <c r="N514" s="3"/>
      <c r="O514" s="3"/>
      <c r="P514" s="3"/>
      <c r="Q514" s="3"/>
      <c r="R514" s="4"/>
      <c r="S514" s="4"/>
      <c r="T514" s="4"/>
    </row>
    <row r="515" spans="1:20" x14ac:dyDescent="0.3">
      <c r="A515" s="2"/>
      <c r="B515" s="4"/>
      <c r="C515" s="4"/>
      <c r="D515" s="4"/>
      <c r="E515" s="4"/>
      <c r="F515" s="4"/>
      <c r="G515" s="4"/>
      <c r="H515" s="3"/>
      <c r="I515" s="3"/>
      <c r="J515" s="3"/>
      <c r="K515" s="3"/>
      <c r="L515" s="4"/>
      <c r="M515" s="4"/>
      <c r="N515" s="3"/>
      <c r="O515" s="3"/>
      <c r="P515" s="3"/>
      <c r="Q515" s="3"/>
      <c r="R515" s="4"/>
      <c r="S515" s="4"/>
      <c r="T515" s="4"/>
    </row>
    <row r="516" spans="1:20" x14ac:dyDescent="0.3">
      <c r="A516" s="2"/>
      <c r="B516" s="4"/>
      <c r="C516" s="4"/>
      <c r="D516" s="4"/>
      <c r="E516" s="4"/>
      <c r="F516" s="4"/>
      <c r="G516" s="4"/>
      <c r="H516" s="3"/>
      <c r="I516" s="3"/>
      <c r="J516" s="3"/>
      <c r="K516" s="3"/>
      <c r="L516" s="4"/>
      <c r="M516" s="4"/>
      <c r="N516" s="3"/>
      <c r="O516" s="3"/>
      <c r="P516" s="3"/>
      <c r="Q516" s="3"/>
      <c r="R516" s="4"/>
      <c r="S516" s="4"/>
      <c r="T516" s="4"/>
    </row>
    <row r="517" spans="1:20" x14ac:dyDescent="0.3">
      <c r="A517" s="2"/>
      <c r="B517" s="4"/>
      <c r="C517" s="4"/>
      <c r="D517" s="4"/>
      <c r="E517" s="4"/>
      <c r="F517" s="4"/>
      <c r="G517" s="4"/>
      <c r="H517" s="3"/>
      <c r="I517" s="3"/>
      <c r="J517" s="3"/>
      <c r="K517" s="3"/>
      <c r="L517" s="4"/>
      <c r="M517" s="4"/>
      <c r="N517" s="3"/>
      <c r="O517" s="3"/>
      <c r="P517" s="3"/>
      <c r="Q517" s="3"/>
      <c r="R517" s="4"/>
      <c r="S517" s="4"/>
      <c r="T517" s="4"/>
    </row>
    <row r="518" spans="1:20" x14ac:dyDescent="0.3">
      <c r="A518" s="2"/>
      <c r="B518" s="4"/>
      <c r="C518" s="4"/>
      <c r="D518" s="4"/>
      <c r="E518" s="4"/>
      <c r="F518" s="4"/>
      <c r="G518" s="4"/>
      <c r="H518" s="3"/>
      <c r="I518" s="3"/>
      <c r="J518" s="3"/>
      <c r="K518" s="3"/>
      <c r="L518" s="4"/>
      <c r="M518" s="4"/>
      <c r="N518" s="3"/>
      <c r="O518" s="3"/>
      <c r="P518" s="3"/>
      <c r="Q518" s="3"/>
      <c r="R518" s="4"/>
      <c r="S518" s="4"/>
      <c r="T518" s="4"/>
    </row>
    <row r="519" spans="1:20" x14ac:dyDescent="0.3">
      <c r="A519" s="2"/>
      <c r="B519" s="4"/>
      <c r="C519" s="4"/>
      <c r="D519" s="4"/>
      <c r="E519" s="4"/>
      <c r="F519" s="4"/>
      <c r="G519" s="4"/>
      <c r="H519" s="3"/>
      <c r="I519" s="3"/>
      <c r="J519" s="3"/>
      <c r="K519" s="3"/>
      <c r="L519" s="4"/>
      <c r="M519" s="4"/>
      <c r="N519" s="3"/>
      <c r="O519" s="3"/>
      <c r="P519" s="3"/>
      <c r="Q519" s="3"/>
      <c r="R519" s="4"/>
      <c r="S519" s="4"/>
      <c r="T519" s="4"/>
    </row>
    <row r="520" spans="1:20" x14ac:dyDescent="0.3">
      <c r="A520" s="2"/>
      <c r="B520" s="4"/>
      <c r="C520" s="4"/>
      <c r="D520" s="4"/>
      <c r="E520" s="4"/>
      <c r="F520" s="4"/>
      <c r="G520" s="4"/>
      <c r="H520" s="3"/>
      <c r="I520" s="3"/>
      <c r="J520" s="3"/>
      <c r="K520" s="3"/>
      <c r="L520" s="4"/>
      <c r="M520" s="4"/>
      <c r="N520" s="3"/>
      <c r="O520" s="3"/>
      <c r="P520" s="3"/>
      <c r="Q520" s="3"/>
      <c r="R520" s="4"/>
      <c r="S520" s="4"/>
      <c r="T520" s="4"/>
    </row>
    <row r="521" spans="1:20" x14ac:dyDescent="0.3">
      <c r="A521" s="2"/>
      <c r="B521" s="4"/>
      <c r="C521" s="4"/>
      <c r="D521" s="4"/>
      <c r="E521" s="4"/>
      <c r="F521" s="4"/>
      <c r="G521" s="4"/>
      <c r="H521" s="3"/>
      <c r="I521" s="3"/>
      <c r="J521" s="3"/>
      <c r="K521" s="3"/>
      <c r="L521" s="4"/>
      <c r="M521" s="4"/>
      <c r="N521" s="3"/>
      <c r="O521" s="3"/>
      <c r="P521" s="3"/>
      <c r="Q521" s="3"/>
      <c r="R521" s="4"/>
      <c r="S521" s="4"/>
      <c r="T521" s="4"/>
    </row>
    <row r="522" spans="1:20" x14ac:dyDescent="0.3">
      <c r="A522" s="2"/>
      <c r="B522" s="4"/>
      <c r="C522" s="4"/>
      <c r="D522" s="4"/>
      <c r="E522" s="4"/>
      <c r="F522" s="4"/>
      <c r="G522" s="4"/>
      <c r="H522" s="3"/>
      <c r="I522" s="3"/>
      <c r="J522" s="3"/>
      <c r="K522" s="3"/>
      <c r="L522" s="4"/>
      <c r="M522" s="4"/>
      <c r="N522" s="3"/>
      <c r="O522" s="3"/>
      <c r="P522" s="3"/>
      <c r="Q522" s="3"/>
      <c r="R522" s="4"/>
      <c r="S522" s="4"/>
      <c r="T522" s="4"/>
    </row>
    <row r="523" spans="1:20" x14ac:dyDescent="0.3">
      <c r="A523" s="2"/>
      <c r="B523" s="4"/>
      <c r="C523" s="4"/>
      <c r="D523" s="4"/>
      <c r="E523" s="4"/>
      <c r="F523" s="4"/>
      <c r="G523" s="4"/>
      <c r="H523" s="3"/>
      <c r="I523" s="3"/>
      <c r="J523" s="3"/>
      <c r="K523" s="3"/>
      <c r="L523" s="4"/>
      <c r="M523" s="4"/>
      <c r="N523" s="3"/>
      <c r="O523" s="3"/>
      <c r="P523" s="3"/>
      <c r="Q523" s="3"/>
      <c r="R523" s="4"/>
      <c r="S523" s="4"/>
      <c r="T523" s="4"/>
    </row>
    <row r="524" spans="1:20" x14ac:dyDescent="0.3">
      <c r="A524" s="2"/>
      <c r="B524" s="4"/>
      <c r="C524" s="4"/>
      <c r="D524" s="4"/>
      <c r="E524" s="4"/>
      <c r="F524" s="4"/>
      <c r="G524" s="4"/>
      <c r="H524" s="3"/>
      <c r="I524" s="3"/>
      <c r="J524" s="3"/>
      <c r="K524" s="3"/>
      <c r="L524" s="4"/>
      <c r="M524" s="4"/>
      <c r="N524" s="3"/>
      <c r="O524" s="3"/>
      <c r="P524" s="3"/>
      <c r="Q524" s="3"/>
      <c r="R524" s="4"/>
      <c r="S524" s="4"/>
      <c r="T524" s="4"/>
    </row>
    <row r="525" spans="1:20" x14ac:dyDescent="0.3">
      <c r="A525" s="2"/>
      <c r="B525" s="4"/>
      <c r="C525" s="4"/>
      <c r="D525" s="4"/>
      <c r="E525" s="4"/>
      <c r="F525" s="4"/>
      <c r="G525" s="4"/>
      <c r="H525" s="3"/>
      <c r="I525" s="3"/>
      <c r="J525" s="3"/>
      <c r="K525" s="3"/>
      <c r="L525" s="4"/>
      <c r="M525" s="4"/>
      <c r="N525" s="3"/>
      <c r="O525" s="3"/>
      <c r="P525" s="3"/>
      <c r="Q525" s="3"/>
      <c r="R525" s="4"/>
      <c r="S525" s="4"/>
      <c r="T525" s="4"/>
    </row>
    <row r="526" spans="1:20" x14ac:dyDescent="0.3">
      <c r="A526" s="2"/>
      <c r="B526" s="4"/>
      <c r="C526" s="4"/>
      <c r="D526" s="4"/>
      <c r="E526" s="4"/>
      <c r="F526" s="4"/>
      <c r="G526" s="4"/>
      <c r="H526" s="3"/>
      <c r="I526" s="3"/>
      <c r="J526" s="3"/>
      <c r="K526" s="3"/>
      <c r="L526" s="4"/>
      <c r="M526" s="4"/>
      <c r="N526" s="3"/>
      <c r="O526" s="3"/>
      <c r="P526" s="3"/>
      <c r="Q526" s="3"/>
      <c r="R526" s="4"/>
      <c r="S526" s="4"/>
      <c r="T526" s="4"/>
    </row>
    <row r="527" spans="1:20" x14ac:dyDescent="0.3">
      <c r="A527" s="2"/>
      <c r="B527" s="4"/>
      <c r="C527" s="4"/>
      <c r="D527" s="4"/>
      <c r="E527" s="4"/>
      <c r="F527" s="4"/>
      <c r="G527" s="4"/>
      <c r="H527" s="3"/>
      <c r="I527" s="3"/>
      <c r="J527" s="3"/>
      <c r="K527" s="3"/>
      <c r="L527" s="4"/>
      <c r="M527" s="4"/>
      <c r="N527" s="3"/>
      <c r="O527" s="3"/>
      <c r="P527" s="3"/>
      <c r="Q527" s="3"/>
      <c r="R527" s="4"/>
      <c r="S527" s="4"/>
      <c r="T527" s="4"/>
    </row>
    <row r="528" spans="1:20" x14ac:dyDescent="0.3">
      <c r="A528" s="2"/>
      <c r="B528" s="4"/>
      <c r="C528" s="4"/>
      <c r="D528" s="4"/>
      <c r="E528" s="4"/>
      <c r="F528" s="4"/>
      <c r="G528" s="4"/>
      <c r="H528" s="3"/>
      <c r="I528" s="3"/>
      <c r="J528" s="3"/>
      <c r="K528" s="3"/>
      <c r="L528" s="4"/>
      <c r="M528" s="4"/>
      <c r="N528" s="3"/>
      <c r="O528" s="3"/>
      <c r="P528" s="3"/>
      <c r="Q528" s="3"/>
      <c r="R528" s="4"/>
      <c r="S528" s="4"/>
      <c r="T528" s="4"/>
    </row>
    <row r="529" spans="1:20" x14ac:dyDescent="0.3">
      <c r="A529" s="2"/>
      <c r="B529" s="4"/>
      <c r="C529" s="4"/>
      <c r="D529" s="4"/>
      <c r="E529" s="4"/>
      <c r="F529" s="4"/>
      <c r="G529" s="4"/>
      <c r="H529" s="3"/>
      <c r="I529" s="3"/>
      <c r="J529" s="3"/>
      <c r="K529" s="3"/>
      <c r="L529" s="4"/>
      <c r="M529" s="4"/>
      <c r="N529" s="3"/>
      <c r="O529" s="3"/>
      <c r="P529" s="3"/>
      <c r="Q529" s="3"/>
      <c r="R529" s="4"/>
      <c r="S529" s="4"/>
      <c r="T529" s="4"/>
    </row>
    <row r="530" spans="1:20" x14ac:dyDescent="0.3">
      <c r="A530" s="2"/>
      <c r="B530" s="4"/>
      <c r="C530" s="4"/>
      <c r="D530" s="4"/>
      <c r="E530" s="4"/>
      <c r="F530" s="4"/>
      <c r="G530" s="4"/>
      <c r="H530" s="3"/>
      <c r="I530" s="3"/>
      <c r="J530" s="3"/>
      <c r="K530" s="3"/>
      <c r="L530" s="4"/>
      <c r="M530" s="4"/>
      <c r="N530" s="3"/>
      <c r="O530" s="3"/>
      <c r="P530" s="3"/>
      <c r="Q530" s="3"/>
      <c r="R530" s="4"/>
      <c r="S530" s="4"/>
      <c r="T530" s="4"/>
    </row>
    <row r="531" spans="1:20" x14ac:dyDescent="0.3">
      <c r="A531" s="2"/>
      <c r="B531" s="4"/>
      <c r="C531" s="4"/>
      <c r="D531" s="4"/>
      <c r="E531" s="4"/>
      <c r="F531" s="4"/>
      <c r="G531" s="4"/>
      <c r="H531" s="3"/>
      <c r="I531" s="3"/>
      <c r="J531" s="3"/>
      <c r="K531" s="3"/>
      <c r="L531" s="4"/>
      <c r="M531" s="4"/>
      <c r="N531" s="3"/>
      <c r="O531" s="3"/>
      <c r="P531" s="3"/>
      <c r="Q531" s="3"/>
      <c r="R531" s="4"/>
      <c r="S531" s="4"/>
      <c r="T531" s="4"/>
    </row>
    <row r="532" spans="1:20" x14ac:dyDescent="0.3">
      <c r="A532" s="2"/>
      <c r="B532" s="4"/>
      <c r="C532" s="4"/>
      <c r="D532" s="4"/>
      <c r="E532" s="4"/>
      <c r="F532" s="4"/>
      <c r="G532" s="4"/>
      <c r="H532" s="3"/>
      <c r="I532" s="3"/>
      <c r="J532" s="3"/>
      <c r="K532" s="3"/>
      <c r="L532" s="4"/>
      <c r="M532" s="4"/>
      <c r="N532" s="3"/>
      <c r="O532" s="3"/>
      <c r="P532" s="3"/>
      <c r="Q532" s="3"/>
      <c r="R532" s="4"/>
      <c r="S532" s="4"/>
      <c r="T532" s="4"/>
    </row>
    <row r="533" spans="1:20" x14ac:dyDescent="0.3">
      <c r="A533" s="2"/>
      <c r="B533" s="4"/>
      <c r="C533" s="4"/>
      <c r="D533" s="4"/>
      <c r="E533" s="4"/>
      <c r="F533" s="4"/>
      <c r="G533" s="4"/>
      <c r="H533" s="3"/>
      <c r="I533" s="3"/>
      <c r="J533" s="3"/>
      <c r="K533" s="3"/>
      <c r="L533" s="4"/>
      <c r="M533" s="4"/>
      <c r="N533" s="3"/>
      <c r="O533" s="3"/>
      <c r="P533" s="3"/>
      <c r="Q533" s="3"/>
      <c r="R533" s="4"/>
      <c r="S533" s="4"/>
      <c r="T533" s="4"/>
    </row>
    <row r="534" spans="1:20" x14ac:dyDescent="0.3">
      <c r="A534" s="2"/>
      <c r="B534" s="4"/>
      <c r="C534" s="4"/>
      <c r="D534" s="4"/>
      <c r="E534" s="4"/>
      <c r="F534" s="4"/>
      <c r="G534" s="4"/>
      <c r="H534" s="3"/>
      <c r="I534" s="3"/>
      <c r="J534" s="3"/>
      <c r="K534" s="3"/>
      <c r="L534" s="4"/>
      <c r="M534" s="4"/>
      <c r="N534" s="3"/>
      <c r="O534" s="3"/>
      <c r="P534" s="3"/>
      <c r="Q534" s="3"/>
      <c r="R534" s="4"/>
      <c r="S534" s="4"/>
      <c r="T534" s="4"/>
    </row>
    <row r="535" spans="1:20" x14ac:dyDescent="0.3">
      <c r="A535" s="2"/>
      <c r="B535" s="4"/>
      <c r="C535" s="4"/>
      <c r="D535" s="4"/>
      <c r="E535" s="4"/>
      <c r="F535" s="4"/>
      <c r="G535" s="4"/>
      <c r="H535" s="3"/>
      <c r="I535" s="3"/>
      <c r="J535" s="3"/>
      <c r="K535" s="3"/>
      <c r="L535" s="4"/>
      <c r="M535" s="4"/>
      <c r="N535" s="3"/>
      <c r="O535" s="3"/>
      <c r="P535" s="3"/>
      <c r="Q535" s="3"/>
      <c r="R535" s="4"/>
      <c r="S535" s="4"/>
      <c r="T535" s="4"/>
    </row>
    <row r="536" spans="1:20" x14ac:dyDescent="0.3">
      <c r="A536" s="2"/>
      <c r="B536" s="4"/>
      <c r="C536" s="4"/>
      <c r="D536" s="4"/>
      <c r="E536" s="4"/>
      <c r="F536" s="4"/>
      <c r="G536" s="4"/>
      <c r="H536" s="3"/>
      <c r="I536" s="3"/>
      <c r="J536" s="3"/>
      <c r="K536" s="3"/>
      <c r="L536" s="4"/>
      <c r="M536" s="4"/>
      <c r="N536" s="3"/>
      <c r="O536" s="3"/>
      <c r="P536" s="3"/>
      <c r="Q536" s="3"/>
      <c r="R536" s="4"/>
      <c r="S536" s="4"/>
      <c r="T536" s="4"/>
    </row>
    <row r="537" spans="1:20" x14ac:dyDescent="0.3">
      <c r="A537" s="2"/>
      <c r="B537" s="4"/>
      <c r="C537" s="4"/>
      <c r="D537" s="4"/>
      <c r="E537" s="4"/>
      <c r="F537" s="4"/>
      <c r="G537" s="4"/>
      <c r="H537" s="3"/>
      <c r="I537" s="3"/>
      <c r="J537" s="3"/>
      <c r="K537" s="3"/>
      <c r="L537" s="4"/>
      <c r="M537" s="4"/>
      <c r="N537" s="3"/>
      <c r="O537" s="3"/>
      <c r="P537" s="3"/>
      <c r="Q537" s="3"/>
      <c r="R537" s="4"/>
      <c r="S537" s="4"/>
      <c r="T537" s="4"/>
    </row>
    <row r="538" spans="1:20" x14ac:dyDescent="0.3">
      <c r="A538" s="2"/>
      <c r="B538" s="4"/>
      <c r="C538" s="4"/>
      <c r="D538" s="4"/>
      <c r="E538" s="4"/>
      <c r="F538" s="4"/>
      <c r="G538" s="4"/>
      <c r="H538" s="3"/>
      <c r="I538" s="3"/>
      <c r="J538" s="3"/>
      <c r="K538" s="3"/>
      <c r="L538" s="4"/>
      <c r="M538" s="4"/>
      <c r="N538" s="3"/>
      <c r="O538" s="3"/>
      <c r="P538" s="3"/>
      <c r="Q538" s="3"/>
      <c r="R538" s="4"/>
      <c r="S538" s="4"/>
      <c r="T538" s="4"/>
    </row>
    <row r="539" spans="1:20" x14ac:dyDescent="0.3">
      <c r="A539" s="2"/>
      <c r="B539" s="4"/>
      <c r="C539" s="4"/>
      <c r="D539" s="4"/>
      <c r="E539" s="4"/>
      <c r="F539" s="4"/>
      <c r="G539" s="4"/>
      <c r="H539" s="3"/>
      <c r="I539" s="3"/>
      <c r="J539" s="3"/>
      <c r="K539" s="3"/>
      <c r="L539" s="4"/>
      <c r="M539" s="4"/>
      <c r="N539" s="3"/>
      <c r="O539" s="3"/>
      <c r="P539" s="3"/>
      <c r="Q539" s="3"/>
      <c r="R539" s="4"/>
      <c r="S539" s="4"/>
      <c r="T539" s="4"/>
    </row>
    <row r="540" spans="1:20" x14ac:dyDescent="0.3">
      <c r="A540" s="2"/>
      <c r="B540" s="4"/>
      <c r="C540" s="4"/>
      <c r="D540" s="4"/>
      <c r="E540" s="4"/>
      <c r="F540" s="4"/>
      <c r="G540" s="4"/>
      <c r="H540" s="3"/>
      <c r="I540" s="3"/>
      <c r="J540" s="3"/>
      <c r="K540" s="3"/>
      <c r="L540" s="4"/>
      <c r="M540" s="4"/>
      <c r="N540" s="3"/>
      <c r="O540" s="3"/>
      <c r="P540" s="3"/>
      <c r="Q540" s="3"/>
      <c r="R540" s="4"/>
      <c r="S540" s="4"/>
      <c r="T540" s="4"/>
    </row>
    <row r="541" spans="1:20" x14ac:dyDescent="0.3">
      <c r="A541" s="2"/>
      <c r="B541" s="4"/>
      <c r="C541" s="4"/>
      <c r="D541" s="4"/>
      <c r="E541" s="4"/>
      <c r="F541" s="4"/>
      <c r="G541" s="4"/>
      <c r="H541" s="3"/>
      <c r="I541" s="3"/>
      <c r="J541" s="3"/>
      <c r="K541" s="3"/>
      <c r="L541" s="4"/>
      <c r="M541" s="4"/>
      <c r="N541" s="3"/>
      <c r="O541" s="3"/>
      <c r="P541" s="3"/>
      <c r="Q541" s="3"/>
      <c r="R541" s="4"/>
      <c r="S541" s="4"/>
      <c r="T541" s="4"/>
    </row>
    <row r="542" spans="1:20" x14ac:dyDescent="0.3">
      <c r="A542" s="2"/>
      <c r="B542" s="4"/>
      <c r="C542" s="4"/>
      <c r="D542" s="4"/>
      <c r="E542" s="4"/>
      <c r="F542" s="4"/>
      <c r="G542" s="4"/>
      <c r="H542" s="3"/>
      <c r="I542" s="3"/>
      <c r="J542" s="3"/>
      <c r="K542" s="3"/>
      <c r="L542" s="4"/>
      <c r="M542" s="4"/>
      <c r="N542" s="3"/>
      <c r="O542" s="3"/>
      <c r="P542" s="3"/>
      <c r="Q542" s="3"/>
      <c r="R542" s="4"/>
      <c r="S542" s="4"/>
      <c r="T542" s="4"/>
    </row>
    <row r="543" spans="1:20" x14ac:dyDescent="0.3">
      <c r="A543" s="2"/>
      <c r="B543" s="4"/>
      <c r="C543" s="4"/>
      <c r="D543" s="4"/>
      <c r="E543" s="4"/>
      <c r="F543" s="4"/>
      <c r="G543" s="4"/>
      <c r="H543" s="3"/>
      <c r="I543" s="3"/>
      <c r="J543" s="3"/>
      <c r="K543" s="3"/>
      <c r="L543" s="4"/>
      <c r="M543" s="4"/>
      <c r="N543" s="3"/>
      <c r="O543" s="3"/>
      <c r="P543" s="3"/>
      <c r="Q543" s="3"/>
      <c r="R543" s="4"/>
      <c r="S543" s="4"/>
      <c r="T543" s="4"/>
    </row>
    <row r="544" spans="1:20" x14ac:dyDescent="0.3">
      <c r="A544" s="2"/>
      <c r="B544" s="4"/>
      <c r="C544" s="4"/>
      <c r="D544" s="4"/>
      <c r="E544" s="4"/>
      <c r="F544" s="4"/>
      <c r="G544" s="4"/>
      <c r="H544" s="3"/>
      <c r="I544" s="3"/>
      <c r="J544" s="3"/>
      <c r="K544" s="3"/>
      <c r="L544" s="4"/>
      <c r="M544" s="4"/>
      <c r="N544" s="3"/>
      <c r="O544" s="3"/>
      <c r="P544" s="3"/>
      <c r="Q544" s="3"/>
      <c r="R544" s="4"/>
      <c r="S544" s="4"/>
      <c r="T544" s="4"/>
    </row>
    <row r="545" spans="1:20" x14ac:dyDescent="0.3">
      <c r="A545" s="2"/>
      <c r="B545" s="4"/>
      <c r="C545" s="4"/>
      <c r="D545" s="4"/>
      <c r="E545" s="4"/>
      <c r="F545" s="4"/>
      <c r="G545" s="4"/>
      <c r="H545" s="3"/>
      <c r="I545" s="3"/>
      <c r="J545" s="3"/>
      <c r="K545" s="3"/>
      <c r="L545" s="4"/>
      <c r="M545" s="4"/>
      <c r="N545" s="3"/>
      <c r="O545" s="3"/>
      <c r="P545" s="3"/>
      <c r="Q545" s="3"/>
      <c r="R545" s="4"/>
      <c r="S545" s="4"/>
      <c r="T545" s="4"/>
    </row>
    <row r="546" spans="1:20" x14ac:dyDescent="0.3">
      <c r="A546" s="2"/>
      <c r="B546" s="4"/>
      <c r="C546" s="4"/>
      <c r="D546" s="4"/>
      <c r="E546" s="4"/>
      <c r="F546" s="4"/>
      <c r="G546" s="4"/>
      <c r="H546" s="3"/>
      <c r="I546" s="3"/>
      <c r="J546" s="3"/>
      <c r="K546" s="3"/>
      <c r="L546" s="4"/>
      <c r="M546" s="4"/>
      <c r="N546" s="3"/>
      <c r="O546" s="3"/>
      <c r="P546" s="3"/>
      <c r="Q546" s="3"/>
      <c r="R546" s="4"/>
      <c r="S546" s="4"/>
      <c r="T546" s="4"/>
    </row>
    <row r="547" spans="1:20" x14ac:dyDescent="0.3">
      <c r="A547" s="2"/>
      <c r="B547" s="4"/>
      <c r="C547" s="4"/>
      <c r="D547" s="4"/>
      <c r="E547" s="4"/>
      <c r="F547" s="4"/>
      <c r="G547" s="4"/>
      <c r="H547" s="3"/>
      <c r="I547" s="3"/>
      <c r="J547" s="3"/>
      <c r="K547" s="3"/>
      <c r="L547" s="4"/>
      <c r="M547" s="4"/>
      <c r="N547" s="3"/>
      <c r="O547" s="3"/>
      <c r="P547" s="3"/>
      <c r="Q547" s="3"/>
      <c r="R547" s="4"/>
      <c r="S547" s="4"/>
      <c r="T547" s="4"/>
    </row>
    <row r="548" spans="1:20" x14ac:dyDescent="0.3">
      <c r="A548" s="2"/>
      <c r="B548" s="4"/>
      <c r="C548" s="4"/>
      <c r="D548" s="4"/>
      <c r="E548" s="4"/>
      <c r="F548" s="4"/>
      <c r="G548" s="4"/>
      <c r="H548" s="3"/>
      <c r="I548" s="3"/>
      <c r="J548" s="3"/>
      <c r="K548" s="3"/>
      <c r="L548" s="4"/>
      <c r="M548" s="4"/>
      <c r="N548" s="3"/>
      <c r="O548" s="3"/>
      <c r="P548" s="3"/>
      <c r="Q548" s="3"/>
      <c r="R548" s="4"/>
      <c r="S548" s="4"/>
      <c r="T548" s="4"/>
    </row>
    <row r="549" spans="1:20" x14ac:dyDescent="0.3">
      <c r="A549" s="2"/>
      <c r="B549" s="4"/>
      <c r="C549" s="4"/>
      <c r="D549" s="4"/>
      <c r="E549" s="4"/>
      <c r="F549" s="4"/>
      <c r="G549" s="4"/>
      <c r="H549" s="3"/>
      <c r="I549" s="3"/>
      <c r="J549" s="3"/>
      <c r="K549" s="3"/>
      <c r="L549" s="4"/>
      <c r="M549" s="4"/>
      <c r="N549" s="3"/>
      <c r="O549" s="3"/>
      <c r="P549" s="3"/>
      <c r="Q549" s="3"/>
      <c r="R549" s="4"/>
      <c r="S549" s="4"/>
      <c r="T549" s="4"/>
    </row>
    <row r="550" spans="1:20" x14ac:dyDescent="0.3">
      <c r="A550" s="2"/>
      <c r="B550" s="4"/>
      <c r="C550" s="4"/>
      <c r="D550" s="4"/>
      <c r="E550" s="4"/>
      <c r="F550" s="4"/>
      <c r="G550" s="4"/>
      <c r="H550" s="3"/>
      <c r="I550" s="3"/>
      <c r="J550" s="3"/>
      <c r="K550" s="3"/>
      <c r="L550" s="4"/>
      <c r="M550" s="4"/>
      <c r="N550" s="3"/>
      <c r="O550" s="3"/>
      <c r="P550" s="3"/>
      <c r="Q550" s="3"/>
      <c r="R550" s="4"/>
      <c r="S550" s="4"/>
      <c r="T550" s="4"/>
    </row>
    <row r="551" spans="1:20" x14ac:dyDescent="0.3">
      <c r="A551" s="2"/>
      <c r="B551" s="4"/>
      <c r="C551" s="4"/>
      <c r="D551" s="4"/>
      <c r="E551" s="4"/>
      <c r="F551" s="4"/>
      <c r="G551" s="4"/>
      <c r="H551" s="3"/>
      <c r="I551" s="3"/>
      <c r="J551" s="3"/>
      <c r="K551" s="3"/>
      <c r="L551" s="4"/>
      <c r="M551" s="4"/>
      <c r="N551" s="3"/>
      <c r="O551" s="3"/>
      <c r="P551" s="3"/>
      <c r="Q551" s="3"/>
      <c r="R551" s="4"/>
      <c r="S551" s="4"/>
      <c r="T551" s="4"/>
    </row>
    <row r="552" spans="1:20" x14ac:dyDescent="0.3">
      <c r="A552" s="2"/>
      <c r="B552" s="4"/>
      <c r="C552" s="4"/>
      <c r="D552" s="4"/>
      <c r="E552" s="4"/>
      <c r="F552" s="4"/>
      <c r="G552" s="4"/>
      <c r="H552" s="3"/>
      <c r="I552" s="3"/>
      <c r="J552" s="3"/>
      <c r="K552" s="3"/>
      <c r="L552" s="4"/>
      <c r="M552" s="4"/>
      <c r="N552" s="3"/>
      <c r="O552" s="3"/>
      <c r="P552" s="3"/>
      <c r="Q552" s="3"/>
      <c r="R552" s="4"/>
      <c r="S552" s="4"/>
      <c r="T552" s="4"/>
    </row>
    <row r="553" spans="1:20" x14ac:dyDescent="0.3">
      <c r="A553" s="2"/>
      <c r="B553" s="4"/>
      <c r="C553" s="4"/>
      <c r="D553" s="4"/>
      <c r="E553" s="4"/>
      <c r="F553" s="4"/>
      <c r="G553" s="4"/>
      <c r="H553" s="3"/>
      <c r="I553" s="3"/>
      <c r="J553" s="3"/>
      <c r="K553" s="3"/>
      <c r="L553" s="4"/>
      <c r="M553" s="4"/>
      <c r="N553" s="3"/>
      <c r="O553" s="3"/>
      <c r="P553" s="3"/>
      <c r="Q553" s="3"/>
      <c r="R553" s="4"/>
      <c r="S553" s="4"/>
      <c r="T553" s="4"/>
    </row>
    <row r="554" spans="1:20" x14ac:dyDescent="0.3">
      <c r="A554" s="2"/>
      <c r="B554" s="4"/>
      <c r="C554" s="4"/>
      <c r="D554" s="4"/>
      <c r="E554" s="4"/>
      <c r="F554" s="4"/>
      <c r="G554" s="4"/>
      <c r="H554" s="3"/>
      <c r="I554" s="3"/>
      <c r="J554" s="3"/>
      <c r="K554" s="3"/>
      <c r="L554" s="4"/>
      <c r="M554" s="4"/>
      <c r="N554" s="3"/>
      <c r="O554" s="3"/>
      <c r="P554" s="3"/>
      <c r="Q554" s="3"/>
      <c r="R554" s="4"/>
      <c r="S554" s="4"/>
      <c r="T554" s="4"/>
    </row>
    <row r="555" spans="1:20" x14ac:dyDescent="0.3">
      <c r="A555" s="2"/>
      <c r="B555" s="4"/>
      <c r="C555" s="4"/>
      <c r="D555" s="4"/>
      <c r="E555" s="4"/>
      <c r="F555" s="4"/>
      <c r="G555" s="4"/>
      <c r="H555" s="3"/>
      <c r="I555" s="3"/>
      <c r="J555" s="3"/>
      <c r="K555" s="3"/>
      <c r="L555" s="4"/>
      <c r="M555" s="4"/>
      <c r="N555" s="3"/>
      <c r="O555" s="3"/>
      <c r="P555" s="3"/>
      <c r="Q555" s="3"/>
      <c r="R555" s="4"/>
      <c r="S555" s="4"/>
      <c r="T555" s="4"/>
    </row>
    <row r="556" spans="1:20" x14ac:dyDescent="0.3">
      <c r="A556" s="2"/>
      <c r="B556" s="4"/>
      <c r="C556" s="4"/>
      <c r="D556" s="4"/>
      <c r="E556" s="4"/>
      <c r="F556" s="4"/>
      <c r="G556" s="4"/>
      <c r="H556" s="3"/>
      <c r="I556" s="3"/>
      <c r="J556" s="3"/>
      <c r="K556" s="3"/>
      <c r="L556" s="4"/>
      <c r="M556" s="4"/>
      <c r="N556" s="3"/>
      <c r="O556" s="3"/>
      <c r="P556" s="3"/>
      <c r="Q556" s="3"/>
      <c r="R556" s="4"/>
      <c r="S556" s="4"/>
      <c r="T556" s="4"/>
    </row>
    <row r="557" spans="1:20" x14ac:dyDescent="0.3">
      <c r="A557" s="2"/>
      <c r="B557" s="4"/>
      <c r="C557" s="4"/>
      <c r="D557" s="4"/>
      <c r="E557" s="4"/>
      <c r="F557" s="4"/>
      <c r="G557" s="4"/>
      <c r="H557" s="3"/>
      <c r="I557" s="3"/>
      <c r="J557" s="3"/>
      <c r="K557" s="3"/>
      <c r="L557" s="4"/>
      <c r="M557" s="4"/>
      <c r="N557" s="3"/>
      <c r="O557" s="3"/>
      <c r="P557" s="3"/>
      <c r="Q557" s="3"/>
      <c r="R557" s="4"/>
      <c r="S557" s="4"/>
      <c r="T557" s="4"/>
    </row>
    <row r="558" spans="1:20" x14ac:dyDescent="0.3">
      <c r="A558" s="2"/>
      <c r="B558" s="4"/>
      <c r="C558" s="4"/>
      <c r="D558" s="4"/>
      <c r="E558" s="4"/>
      <c r="F558" s="4"/>
      <c r="G558" s="4"/>
      <c r="H558" s="3"/>
      <c r="I558" s="3"/>
      <c r="J558" s="3"/>
      <c r="K558" s="3"/>
      <c r="L558" s="4"/>
      <c r="M558" s="4"/>
      <c r="N558" s="3"/>
      <c r="O558" s="3"/>
      <c r="P558" s="3"/>
      <c r="Q558" s="3"/>
      <c r="R558" s="4"/>
      <c r="S558" s="4"/>
      <c r="T558" s="4"/>
    </row>
    <row r="559" spans="1:20" x14ac:dyDescent="0.3">
      <c r="A559" s="2"/>
      <c r="B559" s="4"/>
      <c r="C559" s="4"/>
      <c r="D559" s="4"/>
      <c r="E559" s="4"/>
      <c r="F559" s="4"/>
      <c r="G559" s="4"/>
      <c r="H559" s="3"/>
      <c r="I559" s="3"/>
      <c r="J559" s="3"/>
      <c r="K559" s="3"/>
      <c r="L559" s="4"/>
      <c r="M559" s="4"/>
      <c r="N559" s="3"/>
      <c r="O559" s="3"/>
      <c r="P559" s="3"/>
      <c r="Q559" s="3"/>
      <c r="R559" s="4"/>
      <c r="S559" s="4"/>
      <c r="T559" s="4"/>
    </row>
    <row r="560" spans="1:20" x14ac:dyDescent="0.3">
      <c r="A560" s="2"/>
      <c r="B560" s="4"/>
      <c r="C560" s="4"/>
      <c r="D560" s="4"/>
      <c r="E560" s="4"/>
      <c r="F560" s="4"/>
      <c r="G560" s="4"/>
      <c r="H560" s="3"/>
      <c r="I560" s="3"/>
      <c r="J560" s="3"/>
      <c r="K560" s="3"/>
      <c r="L560" s="4"/>
      <c r="M560" s="4"/>
      <c r="N560" s="3"/>
      <c r="O560" s="3"/>
      <c r="P560" s="3"/>
      <c r="Q560" s="3"/>
      <c r="R560" s="4"/>
      <c r="S560" s="4"/>
      <c r="T560" s="4"/>
    </row>
    <row r="561" spans="1:20" x14ac:dyDescent="0.3">
      <c r="A561" s="2"/>
      <c r="B561" s="4"/>
      <c r="C561" s="4"/>
      <c r="D561" s="4"/>
      <c r="E561" s="4"/>
      <c r="F561" s="4"/>
      <c r="G561" s="4"/>
      <c r="H561" s="3"/>
      <c r="I561" s="3"/>
      <c r="J561" s="3"/>
      <c r="K561" s="3"/>
      <c r="L561" s="4"/>
      <c r="M561" s="4"/>
      <c r="N561" s="3"/>
      <c r="O561" s="3"/>
      <c r="P561" s="3"/>
      <c r="Q561" s="3"/>
      <c r="R561" s="4"/>
      <c r="S561" s="4"/>
      <c r="T561" s="4"/>
    </row>
    <row r="562" spans="1:20" x14ac:dyDescent="0.3">
      <c r="A562" s="2"/>
      <c r="B562" s="4"/>
      <c r="C562" s="4"/>
      <c r="D562" s="4"/>
      <c r="E562" s="4"/>
      <c r="F562" s="4"/>
      <c r="G562" s="4"/>
      <c r="H562" s="3"/>
      <c r="I562" s="3"/>
      <c r="J562" s="3"/>
      <c r="K562" s="3"/>
      <c r="L562" s="4"/>
      <c r="M562" s="4"/>
      <c r="N562" s="3"/>
      <c r="O562" s="3"/>
      <c r="P562" s="3"/>
      <c r="Q562" s="3"/>
      <c r="R562" s="4"/>
      <c r="S562" s="4"/>
      <c r="T562" s="4"/>
    </row>
    <row r="563" spans="1:20" x14ac:dyDescent="0.3">
      <c r="A563" s="2"/>
      <c r="B563" s="4"/>
      <c r="C563" s="4"/>
      <c r="D563" s="4"/>
      <c r="E563" s="4"/>
      <c r="F563" s="4"/>
      <c r="G563" s="4"/>
      <c r="H563" s="3"/>
      <c r="I563" s="3"/>
      <c r="J563" s="3"/>
      <c r="K563" s="3"/>
      <c r="L563" s="4"/>
      <c r="M563" s="4"/>
      <c r="N563" s="3"/>
      <c r="O563" s="3"/>
      <c r="P563" s="3"/>
      <c r="Q563" s="3"/>
      <c r="R563" s="4"/>
      <c r="S563" s="4"/>
      <c r="T563" s="4"/>
    </row>
    <row r="564" spans="1:20" x14ac:dyDescent="0.3">
      <c r="A564" s="2"/>
      <c r="B564" s="4"/>
      <c r="C564" s="4"/>
      <c r="D564" s="4"/>
      <c r="E564" s="4"/>
      <c r="F564" s="4"/>
      <c r="G564" s="4"/>
      <c r="H564" s="3"/>
      <c r="I564" s="3"/>
      <c r="J564" s="3"/>
      <c r="K564" s="3"/>
      <c r="L564" s="4"/>
      <c r="M564" s="4"/>
      <c r="N564" s="3"/>
      <c r="O564" s="3"/>
      <c r="P564" s="3"/>
      <c r="Q564" s="3"/>
      <c r="R564" s="4"/>
      <c r="S564" s="4"/>
      <c r="T564" s="4"/>
    </row>
    <row r="565" spans="1:20" x14ac:dyDescent="0.3">
      <c r="A565" s="2"/>
      <c r="B565" s="4"/>
      <c r="C565" s="4"/>
      <c r="D565" s="4"/>
      <c r="E565" s="4"/>
      <c r="F565" s="4"/>
      <c r="G565" s="4"/>
      <c r="H565" s="3"/>
      <c r="I565" s="3"/>
      <c r="J565" s="3"/>
      <c r="K565" s="3"/>
      <c r="L565" s="4"/>
      <c r="M565" s="4"/>
      <c r="N565" s="3"/>
      <c r="O565" s="3"/>
      <c r="P565" s="3"/>
      <c r="Q565" s="3"/>
      <c r="R565" s="4"/>
      <c r="S565" s="4"/>
      <c r="T565" s="4"/>
    </row>
    <row r="566" spans="1:20" x14ac:dyDescent="0.3">
      <c r="A566" s="2"/>
      <c r="B566" s="4"/>
      <c r="C566" s="4"/>
      <c r="D566" s="4"/>
      <c r="E566" s="4"/>
      <c r="F566" s="4"/>
      <c r="G566" s="4"/>
      <c r="H566" s="3"/>
      <c r="I566" s="3"/>
      <c r="J566" s="3"/>
      <c r="K566" s="3"/>
      <c r="L566" s="4"/>
      <c r="M566" s="4"/>
      <c r="N566" s="3"/>
      <c r="O566" s="3"/>
      <c r="P566" s="3"/>
      <c r="Q566" s="3"/>
      <c r="R566" s="4"/>
      <c r="S566" s="4"/>
      <c r="T566" s="4"/>
    </row>
    <row r="567" spans="1:20" x14ac:dyDescent="0.3">
      <c r="A567" s="2"/>
      <c r="B567" s="4"/>
      <c r="C567" s="4"/>
      <c r="D567" s="4"/>
      <c r="E567" s="4"/>
      <c r="F567" s="4"/>
      <c r="G567" s="4"/>
      <c r="H567" s="3"/>
      <c r="I567" s="3"/>
      <c r="J567" s="3"/>
      <c r="K567" s="3"/>
      <c r="L567" s="4"/>
      <c r="M567" s="4"/>
      <c r="N567" s="3"/>
      <c r="O567" s="3"/>
      <c r="P567" s="3"/>
      <c r="Q567" s="3"/>
      <c r="R567" s="4"/>
      <c r="S567" s="4"/>
      <c r="T567" s="4"/>
    </row>
    <row r="568" spans="1:20" x14ac:dyDescent="0.3">
      <c r="A568" s="2"/>
      <c r="B568" s="4"/>
      <c r="C568" s="4"/>
      <c r="D568" s="4"/>
      <c r="E568" s="4"/>
      <c r="F568" s="4"/>
      <c r="G568" s="4"/>
      <c r="H568" s="3"/>
      <c r="I568" s="3"/>
      <c r="J568" s="3"/>
      <c r="K568" s="3"/>
      <c r="L568" s="4"/>
      <c r="M568" s="4"/>
      <c r="N568" s="3"/>
      <c r="O568" s="3"/>
      <c r="P568" s="3"/>
      <c r="Q568" s="3"/>
      <c r="R568" s="4"/>
      <c r="S568" s="4"/>
      <c r="T568" s="4"/>
    </row>
    <row r="569" spans="1:20" x14ac:dyDescent="0.3">
      <c r="A569" s="2"/>
      <c r="B569" s="4"/>
      <c r="C569" s="4"/>
      <c r="D569" s="4"/>
      <c r="E569" s="4"/>
      <c r="F569" s="4"/>
      <c r="G569" s="4"/>
      <c r="H569" s="3"/>
      <c r="I569" s="3"/>
      <c r="J569" s="3"/>
      <c r="K569" s="3"/>
      <c r="L569" s="4"/>
      <c r="M569" s="4"/>
      <c r="N569" s="3"/>
      <c r="O569" s="3"/>
      <c r="P569" s="3"/>
      <c r="Q569" s="3"/>
      <c r="R569" s="4"/>
      <c r="S569" s="4"/>
      <c r="T569" s="4"/>
    </row>
    <row r="570" spans="1:20" x14ac:dyDescent="0.3">
      <c r="A570" s="2"/>
      <c r="B570" s="4"/>
      <c r="C570" s="4"/>
      <c r="D570" s="4"/>
      <c r="E570" s="4"/>
      <c r="F570" s="4"/>
      <c r="G570" s="4"/>
      <c r="H570" s="3"/>
      <c r="I570" s="3"/>
      <c r="J570" s="3"/>
      <c r="K570" s="3"/>
      <c r="L570" s="4"/>
      <c r="M570" s="4"/>
      <c r="N570" s="3"/>
      <c r="O570" s="3"/>
      <c r="P570" s="3"/>
      <c r="Q570" s="3"/>
      <c r="R570" s="4"/>
      <c r="S570" s="4"/>
      <c r="T570" s="4"/>
    </row>
    <row r="571" spans="1:20" x14ac:dyDescent="0.3">
      <c r="A571" s="2"/>
      <c r="B571" s="4"/>
      <c r="C571" s="4"/>
      <c r="D571" s="4"/>
      <c r="E571" s="4"/>
      <c r="F571" s="4"/>
      <c r="G571" s="4"/>
      <c r="H571" s="3"/>
      <c r="I571" s="3"/>
      <c r="J571" s="3"/>
      <c r="K571" s="3"/>
      <c r="L571" s="4"/>
      <c r="M571" s="4"/>
      <c r="N571" s="3"/>
      <c r="O571" s="3"/>
      <c r="P571" s="3"/>
      <c r="Q571" s="3"/>
      <c r="R571" s="4"/>
      <c r="S571" s="4"/>
      <c r="T571" s="4"/>
    </row>
    <row r="572" spans="1:20" x14ac:dyDescent="0.3">
      <c r="A572" s="2"/>
      <c r="B572" s="4"/>
      <c r="C572" s="4"/>
      <c r="D572" s="4"/>
      <c r="E572" s="4"/>
      <c r="F572" s="4"/>
      <c r="G572" s="4"/>
      <c r="H572" s="3"/>
      <c r="I572" s="3"/>
      <c r="J572" s="3"/>
      <c r="K572" s="3"/>
      <c r="L572" s="4"/>
      <c r="M572" s="4"/>
      <c r="N572" s="3"/>
      <c r="O572" s="3"/>
      <c r="P572" s="3"/>
      <c r="Q572" s="3"/>
      <c r="R572" s="4"/>
      <c r="S572" s="4"/>
      <c r="T572" s="4"/>
    </row>
    <row r="573" spans="1:20" x14ac:dyDescent="0.3">
      <c r="A573" s="2"/>
      <c r="B573" s="4"/>
      <c r="C573" s="4"/>
      <c r="D573" s="4"/>
      <c r="E573" s="4"/>
      <c r="F573" s="4"/>
      <c r="G573" s="4"/>
      <c r="H573" s="3"/>
      <c r="I573" s="3"/>
      <c r="J573" s="3"/>
      <c r="K573" s="3"/>
      <c r="L573" s="4"/>
      <c r="M573" s="4"/>
      <c r="N573" s="3"/>
      <c r="O573" s="3"/>
      <c r="P573" s="3"/>
      <c r="Q573" s="3"/>
      <c r="R573" s="4"/>
      <c r="S573" s="4"/>
      <c r="T573" s="4"/>
    </row>
    <row r="574" spans="1:20" x14ac:dyDescent="0.3">
      <c r="A574" s="2"/>
      <c r="B574" s="4"/>
      <c r="C574" s="4"/>
      <c r="D574" s="4"/>
      <c r="E574" s="4"/>
      <c r="F574" s="4"/>
      <c r="G574" s="4"/>
      <c r="H574" s="3"/>
      <c r="I574" s="3"/>
      <c r="J574" s="3"/>
      <c r="K574" s="3"/>
      <c r="L574" s="4"/>
      <c r="M574" s="4"/>
      <c r="N574" s="3"/>
      <c r="O574" s="3"/>
      <c r="P574" s="3"/>
      <c r="Q574" s="3"/>
      <c r="R574" s="4"/>
      <c r="S574" s="4"/>
      <c r="T574" s="4"/>
    </row>
    <row r="575" spans="1:20" x14ac:dyDescent="0.3">
      <c r="A575" s="2"/>
      <c r="B575" s="4"/>
      <c r="C575" s="4"/>
      <c r="D575" s="4"/>
      <c r="E575" s="4"/>
      <c r="F575" s="4"/>
      <c r="G575" s="4"/>
      <c r="H575" s="3"/>
      <c r="I575" s="3"/>
      <c r="J575" s="3"/>
      <c r="K575" s="3"/>
      <c r="L575" s="4"/>
      <c r="M575" s="4"/>
      <c r="N575" s="3"/>
      <c r="O575" s="3"/>
      <c r="P575" s="3"/>
      <c r="Q575" s="3"/>
      <c r="R575" s="4"/>
      <c r="S575" s="4"/>
      <c r="T575" s="4"/>
    </row>
    <row r="576" spans="1:20" x14ac:dyDescent="0.3">
      <c r="A576" s="2"/>
      <c r="B576" s="4"/>
      <c r="C576" s="4"/>
      <c r="D576" s="4"/>
      <c r="E576" s="4"/>
      <c r="F576" s="4"/>
      <c r="G576" s="4"/>
      <c r="H576" s="3"/>
      <c r="I576" s="3"/>
      <c r="J576" s="3"/>
      <c r="K576" s="3"/>
      <c r="L576" s="4"/>
      <c r="M576" s="4"/>
      <c r="N576" s="3"/>
      <c r="O576" s="3"/>
      <c r="P576" s="3"/>
      <c r="Q576" s="3"/>
      <c r="R576" s="4"/>
      <c r="S576" s="4"/>
      <c r="T576" s="4"/>
    </row>
    <row r="577" spans="1:20" x14ac:dyDescent="0.3">
      <c r="A577" s="2"/>
      <c r="B577" s="4"/>
      <c r="C577" s="4"/>
      <c r="D577" s="4"/>
      <c r="E577" s="4"/>
      <c r="F577" s="4"/>
      <c r="G577" s="4"/>
      <c r="H577" s="3"/>
      <c r="I577" s="3"/>
      <c r="J577" s="3"/>
      <c r="K577" s="3"/>
      <c r="L577" s="4"/>
      <c r="M577" s="4"/>
      <c r="N577" s="3"/>
      <c r="O577" s="3"/>
      <c r="P577" s="3"/>
      <c r="Q577" s="3"/>
      <c r="R577" s="4"/>
      <c r="S577" s="4"/>
      <c r="T577" s="4"/>
    </row>
    <row r="578" spans="1:20" x14ac:dyDescent="0.3">
      <c r="A578" s="2"/>
      <c r="B578" s="4"/>
      <c r="C578" s="4"/>
      <c r="D578" s="4"/>
      <c r="E578" s="4"/>
      <c r="F578" s="4"/>
      <c r="G578" s="4"/>
      <c r="H578" s="3"/>
      <c r="I578" s="3"/>
      <c r="J578" s="3"/>
      <c r="K578" s="3"/>
      <c r="L578" s="4"/>
      <c r="M578" s="4"/>
      <c r="N578" s="3"/>
      <c r="O578" s="3"/>
      <c r="P578" s="3"/>
      <c r="Q578" s="3"/>
      <c r="R578" s="4"/>
      <c r="S578" s="4"/>
      <c r="T578" s="4"/>
    </row>
    <row r="579" spans="1:20" x14ac:dyDescent="0.3">
      <c r="A579" s="2"/>
      <c r="B579" s="4"/>
      <c r="C579" s="4"/>
      <c r="D579" s="4"/>
      <c r="E579" s="4"/>
      <c r="F579" s="4"/>
      <c r="G579" s="4"/>
      <c r="H579" s="3"/>
      <c r="I579" s="3"/>
      <c r="J579" s="3"/>
      <c r="K579" s="3"/>
      <c r="L579" s="4"/>
      <c r="M579" s="4"/>
      <c r="N579" s="3"/>
      <c r="O579" s="3"/>
      <c r="P579" s="3"/>
      <c r="Q579" s="3"/>
      <c r="R579" s="4"/>
      <c r="S579" s="4"/>
      <c r="T579" s="4"/>
    </row>
    <row r="580" spans="1:20" x14ac:dyDescent="0.3">
      <c r="A580" s="2"/>
      <c r="B580" s="4"/>
      <c r="C580" s="4"/>
      <c r="D580" s="4"/>
      <c r="E580" s="4"/>
      <c r="F580" s="4"/>
      <c r="G580" s="4"/>
      <c r="H580" s="3"/>
      <c r="I580" s="3"/>
      <c r="J580" s="3"/>
      <c r="K580" s="3"/>
      <c r="L580" s="4"/>
      <c r="M580" s="4"/>
      <c r="N580" s="3"/>
      <c r="O580" s="3"/>
      <c r="P580" s="3"/>
      <c r="Q580" s="3"/>
      <c r="R580" s="4"/>
      <c r="S580" s="4"/>
      <c r="T580" s="4"/>
    </row>
    <row r="581" spans="1:20" x14ac:dyDescent="0.3">
      <c r="A581" s="2"/>
      <c r="B581" s="4"/>
      <c r="C581" s="4"/>
      <c r="D581" s="4"/>
      <c r="E581" s="4"/>
      <c r="F581" s="4"/>
      <c r="G581" s="4"/>
      <c r="H581" s="3"/>
      <c r="I581" s="3"/>
      <c r="J581" s="3"/>
      <c r="K581" s="3"/>
      <c r="L581" s="4"/>
      <c r="M581" s="4"/>
      <c r="N581" s="3"/>
      <c r="O581" s="3"/>
      <c r="P581" s="3"/>
      <c r="Q581" s="3"/>
      <c r="R581" s="4"/>
      <c r="S581" s="4"/>
      <c r="T581" s="4"/>
    </row>
  </sheetData>
  <mergeCells count="307">
    <mergeCell ref="B420:G420"/>
    <mergeCell ref="B410:G410"/>
    <mergeCell ref="B412:G412"/>
    <mergeCell ref="B413:G413"/>
    <mergeCell ref="B415:G415"/>
    <mergeCell ref="B416:G416"/>
    <mergeCell ref="B397:G397"/>
    <mergeCell ref="B398:G398"/>
    <mergeCell ref="B400:G400"/>
    <mergeCell ref="B401:G401"/>
    <mergeCell ref="B403:G403"/>
    <mergeCell ref="B404:G404"/>
    <mergeCell ref="B406:G406"/>
    <mergeCell ref="B407:G407"/>
    <mergeCell ref="B409:G409"/>
    <mergeCell ref="B383:G383"/>
    <mergeCell ref="B385:G385"/>
    <mergeCell ref="B386:G386"/>
    <mergeCell ref="B388:G388"/>
    <mergeCell ref="B389:G389"/>
    <mergeCell ref="B391:G391"/>
    <mergeCell ref="B392:G392"/>
    <mergeCell ref="B394:G394"/>
    <mergeCell ref="B395:G395"/>
    <mergeCell ref="B370:G370"/>
    <mergeCell ref="B371:G371"/>
    <mergeCell ref="B373:G373"/>
    <mergeCell ref="B374:G374"/>
    <mergeCell ref="B376:G376"/>
    <mergeCell ref="B377:G377"/>
    <mergeCell ref="B379:G379"/>
    <mergeCell ref="B380:G380"/>
    <mergeCell ref="B382:G382"/>
    <mergeCell ref="B356:G356"/>
    <mergeCell ref="B358:G358"/>
    <mergeCell ref="B359:G359"/>
    <mergeCell ref="B361:G361"/>
    <mergeCell ref="B362:G362"/>
    <mergeCell ref="B364:G364"/>
    <mergeCell ref="B365:G365"/>
    <mergeCell ref="B367:G367"/>
    <mergeCell ref="B368:G368"/>
    <mergeCell ref="B292:G292"/>
    <mergeCell ref="B293:G293"/>
    <mergeCell ref="B284:G284"/>
    <mergeCell ref="B287:G287"/>
    <mergeCell ref="B290:G290"/>
    <mergeCell ref="B283:G283"/>
    <mergeCell ref="B286:G286"/>
    <mergeCell ref="B289:G289"/>
    <mergeCell ref="B281:G281"/>
    <mergeCell ref="I434:T434"/>
    <mergeCell ref="B321:G321"/>
    <mergeCell ref="B331:G331"/>
    <mergeCell ref="B334:G334"/>
    <mergeCell ref="B309:G309"/>
    <mergeCell ref="B315:G315"/>
    <mergeCell ref="B320:G320"/>
    <mergeCell ref="B297:G297"/>
    <mergeCell ref="B300:G300"/>
    <mergeCell ref="B303:G303"/>
    <mergeCell ref="B306:G306"/>
    <mergeCell ref="B337:G337"/>
    <mergeCell ref="B338:G338"/>
    <mergeCell ref="B340:G340"/>
    <mergeCell ref="B341:G341"/>
    <mergeCell ref="B343:G343"/>
    <mergeCell ref="B344:G344"/>
    <mergeCell ref="B346:G346"/>
    <mergeCell ref="B347:G347"/>
    <mergeCell ref="B349:G349"/>
    <mergeCell ref="B350:G350"/>
    <mergeCell ref="B352:G352"/>
    <mergeCell ref="B353:G353"/>
    <mergeCell ref="B355:G355"/>
    <mergeCell ref="B226:G226"/>
    <mergeCell ref="B227:G227"/>
    <mergeCell ref="B229:G229"/>
    <mergeCell ref="B230:G230"/>
    <mergeCell ref="B232:G232"/>
    <mergeCell ref="B206:G206"/>
    <mergeCell ref="B208:G208"/>
    <mergeCell ref="B209:G209"/>
    <mergeCell ref="B211:G211"/>
    <mergeCell ref="B212:G212"/>
    <mergeCell ref="B214:G214"/>
    <mergeCell ref="B223:G223"/>
    <mergeCell ref="B224:G224"/>
    <mergeCell ref="B215:G215"/>
    <mergeCell ref="B217:G217"/>
    <mergeCell ref="B218:G218"/>
    <mergeCell ref="B220:G220"/>
    <mergeCell ref="B221:G221"/>
    <mergeCell ref="B236:G236"/>
    <mergeCell ref="B238:G238"/>
    <mergeCell ref="B239:G239"/>
    <mergeCell ref="B241:G241"/>
    <mergeCell ref="B242:G242"/>
    <mergeCell ref="B244:G244"/>
    <mergeCell ref="B245:G245"/>
    <mergeCell ref="B233:G233"/>
    <mergeCell ref="B235:G235"/>
    <mergeCell ref="B247:G247"/>
    <mergeCell ref="B248:G248"/>
    <mergeCell ref="B250:G250"/>
    <mergeCell ref="B251:G251"/>
    <mergeCell ref="B253:G253"/>
    <mergeCell ref="B254:G254"/>
    <mergeCell ref="B256:G256"/>
    <mergeCell ref="B257:G257"/>
    <mergeCell ref="B259:G259"/>
    <mergeCell ref="B277:G277"/>
    <mergeCell ref="B278:G278"/>
    <mergeCell ref="B280:G280"/>
    <mergeCell ref="B260:G260"/>
    <mergeCell ref="B262:G262"/>
    <mergeCell ref="B263:G263"/>
    <mergeCell ref="B265:G265"/>
    <mergeCell ref="B266:G266"/>
    <mergeCell ref="B268:G268"/>
    <mergeCell ref="B269:G269"/>
    <mergeCell ref="B271:G271"/>
    <mergeCell ref="B272:G272"/>
    <mergeCell ref="B274:G274"/>
    <mergeCell ref="B275:G275"/>
    <mergeCell ref="B200:G200"/>
    <mergeCell ref="B202:G202"/>
    <mergeCell ref="B203:G203"/>
    <mergeCell ref="B205:G205"/>
    <mergeCell ref="B122:G122"/>
    <mergeCell ref="B196:G196"/>
    <mergeCell ref="B197:G197"/>
    <mergeCell ref="B199:G199"/>
    <mergeCell ref="B157:G157"/>
    <mergeCell ref="B159:G159"/>
    <mergeCell ref="B160:G160"/>
    <mergeCell ref="B162:G162"/>
    <mergeCell ref="B163:G163"/>
    <mergeCell ref="B165:G165"/>
    <mergeCell ref="B166:G166"/>
    <mergeCell ref="B184:G184"/>
    <mergeCell ref="B187:G187"/>
    <mergeCell ref="B168:G168"/>
    <mergeCell ref="B169:G169"/>
    <mergeCell ref="B188:G188"/>
    <mergeCell ref="B190:G190"/>
    <mergeCell ref="B191:G191"/>
    <mergeCell ref="B193:G193"/>
    <mergeCell ref="B194:G194"/>
    <mergeCell ref="B171:G171"/>
    <mergeCell ref="B172:G172"/>
    <mergeCell ref="B174:G174"/>
    <mergeCell ref="B175:G175"/>
    <mergeCell ref="B177:G177"/>
    <mergeCell ref="B178:G178"/>
    <mergeCell ref="B180:G180"/>
    <mergeCell ref="B181:G181"/>
    <mergeCell ref="B183:G183"/>
    <mergeCell ref="B144:G144"/>
    <mergeCell ref="B145:G145"/>
    <mergeCell ref="B147:G147"/>
    <mergeCell ref="B148:G148"/>
    <mergeCell ref="B150:G150"/>
    <mergeCell ref="B151:G151"/>
    <mergeCell ref="B153:G153"/>
    <mergeCell ref="B154:G154"/>
    <mergeCell ref="B156:G156"/>
    <mergeCell ref="B127:G127"/>
    <mergeCell ref="B132:G132"/>
    <mergeCell ref="B133:G133"/>
    <mergeCell ref="B135:G135"/>
    <mergeCell ref="B136:G136"/>
    <mergeCell ref="B138:G138"/>
    <mergeCell ref="B139:G139"/>
    <mergeCell ref="B141:G141"/>
    <mergeCell ref="B142:G142"/>
    <mergeCell ref="B129:G129"/>
    <mergeCell ref="B130:G130"/>
    <mergeCell ref="B114:G114"/>
    <mergeCell ref="B94:G94"/>
    <mergeCell ref="B95:G95"/>
    <mergeCell ref="B98:G98"/>
    <mergeCell ref="B99:G99"/>
    <mergeCell ref="B102:G102"/>
    <mergeCell ref="B103:G103"/>
    <mergeCell ref="I433:T433"/>
    <mergeCell ref="C439:D439"/>
    <mergeCell ref="H423:J423"/>
    <mergeCell ref="K427:N427"/>
    <mergeCell ref="I429:T429"/>
    <mergeCell ref="I430:T430"/>
    <mergeCell ref="I431:T431"/>
    <mergeCell ref="I432:T432"/>
    <mergeCell ref="B117:G117"/>
    <mergeCell ref="B118:G118"/>
    <mergeCell ref="B120:G120"/>
    <mergeCell ref="B121:G121"/>
    <mergeCell ref="H421:J421"/>
    <mergeCell ref="H422:J422"/>
    <mergeCell ref="B123:G123"/>
    <mergeCell ref="B124:G124"/>
    <mergeCell ref="B126:G126"/>
    <mergeCell ref="B79:G79"/>
    <mergeCell ref="B80:G80"/>
    <mergeCell ref="B82:G82"/>
    <mergeCell ref="B83:G83"/>
    <mergeCell ref="B106:G106"/>
    <mergeCell ref="B107:G107"/>
    <mergeCell ref="B109:G109"/>
    <mergeCell ref="B110:G110"/>
    <mergeCell ref="B113:G113"/>
    <mergeCell ref="B12:G12"/>
    <mergeCell ref="B15:G15"/>
    <mergeCell ref="B18:G18"/>
    <mergeCell ref="B20:G20"/>
    <mergeCell ref="B21:G21"/>
    <mergeCell ref="B23:G23"/>
    <mergeCell ref="N5:N6"/>
    <mergeCell ref="O5:O6"/>
    <mergeCell ref="B48:G48"/>
    <mergeCell ref="B4:B6"/>
    <mergeCell ref="C4:H4"/>
    <mergeCell ref="B7:G7"/>
    <mergeCell ref="B9:G9"/>
    <mergeCell ref="H32:I32"/>
    <mergeCell ref="B33:G33"/>
    <mergeCell ref="B35:G35"/>
    <mergeCell ref="H35:I35"/>
    <mergeCell ref="B36:G36"/>
    <mergeCell ref="B38:G38"/>
    <mergeCell ref="B24:G24"/>
    <mergeCell ref="B26:G26"/>
    <mergeCell ref="B27:G27"/>
    <mergeCell ref="B29:G29"/>
    <mergeCell ref="B30:G30"/>
    <mergeCell ref="I4:J4"/>
    <mergeCell ref="K4:K6"/>
    <mergeCell ref="L4:M4"/>
    <mergeCell ref="L5:L6"/>
    <mergeCell ref="M5:M6"/>
    <mergeCell ref="A1:T1"/>
    <mergeCell ref="A2:A3"/>
    <mergeCell ref="B2:H3"/>
    <mergeCell ref="I2:I3"/>
    <mergeCell ref="J2:O3"/>
    <mergeCell ref="P2:T3"/>
    <mergeCell ref="Q5:R5"/>
    <mergeCell ref="N4:O4"/>
    <mergeCell ref="P4:R4"/>
    <mergeCell ref="S4:T6"/>
    <mergeCell ref="C5:D6"/>
    <mergeCell ref="E5:E6"/>
    <mergeCell ref="F5:F6"/>
    <mergeCell ref="G5:G6"/>
    <mergeCell ref="H5:H6"/>
    <mergeCell ref="I5:I6"/>
    <mergeCell ref="P5:P6"/>
    <mergeCell ref="J5:J6"/>
    <mergeCell ref="A4:A6"/>
    <mergeCell ref="B330:G330"/>
    <mergeCell ref="B333:G333"/>
    <mergeCell ref="B302:G302"/>
    <mergeCell ref="B305:G305"/>
    <mergeCell ref="B308:G308"/>
    <mergeCell ref="B311:G311"/>
    <mergeCell ref="B312:G312"/>
    <mergeCell ref="B314:G314"/>
    <mergeCell ref="B50:G50"/>
    <mergeCell ref="B51:G51"/>
    <mergeCell ref="B53:G53"/>
    <mergeCell ref="B54:G54"/>
    <mergeCell ref="B55:G55"/>
    <mergeCell ref="B67:G67"/>
    <mergeCell ref="B68:G68"/>
    <mergeCell ref="B70:G70"/>
    <mergeCell ref="B71:G71"/>
    <mergeCell ref="B73:G73"/>
    <mergeCell ref="B74:G74"/>
    <mergeCell ref="B57:G57"/>
    <mergeCell ref="B58:G58"/>
    <mergeCell ref="B61:G61"/>
    <mergeCell ref="B62:G62"/>
    <mergeCell ref="B64:G64"/>
    <mergeCell ref="B323:G323"/>
    <mergeCell ref="B324:G324"/>
    <mergeCell ref="B326:G326"/>
    <mergeCell ref="B327:G327"/>
    <mergeCell ref="B32:G32"/>
    <mergeCell ref="B296:G296"/>
    <mergeCell ref="B299:G299"/>
    <mergeCell ref="B317:G317"/>
    <mergeCell ref="B318:G318"/>
    <mergeCell ref="B39:G39"/>
    <mergeCell ref="B41:G41"/>
    <mergeCell ref="B42:G42"/>
    <mergeCell ref="B44:G44"/>
    <mergeCell ref="B45:G45"/>
    <mergeCell ref="B47:G47"/>
    <mergeCell ref="B65:G65"/>
    <mergeCell ref="B85:G85"/>
    <mergeCell ref="B86:G86"/>
    <mergeCell ref="B88:G88"/>
    <mergeCell ref="B89:G89"/>
    <mergeCell ref="B91:G91"/>
    <mergeCell ref="B92:G92"/>
    <mergeCell ref="B76:G76"/>
    <mergeCell ref="B77:G77"/>
  </mergeCells>
  <pageMargins left="0.70866141732283472" right="0.70866141732283472" top="0.55118110236220474" bottom="0.74803149606299213" header="0.31496062992125984" footer="0.51181102362204722"/>
  <pageSetup paperSize="9" scale="71"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601"/>
  <sheetViews>
    <sheetView tabSelected="1" view="pageBreakPreview" zoomScaleSheetLayoutView="100" workbookViewId="0">
      <pane ySplit="6" topLeftCell="A52" activePane="bottomLeft" state="frozen"/>
      <selection pane="bottomLeft" activeCell="H10" sqref="H10"/>
    </sheetView>
  </sheetViews>
  <sheetFormatPr defaultRowHeight="14.4" x14ac:dyDescent="0.3"/>
  <cols>
    <col min="1" max="1" width="5.33203125" customWidth="1"/>
    <col min="2" max="2" width="43.6640625" customWidth="1"/>
    <col min="3" max="3" width="5.44140625" customWidth="1"/>
    <col min="4" max="4" width="5" customWidth="1"/>
    <col min="5" max="5" width="6.33203125" customWidth="1"/>
    <col min="6" max="6" width="7.44140625" customWidth="1"/>
    <col min="7" max="7" width="6.44140625" customWidth="1"/>
    <col min="8" max="8" width="8.6640625" style="25" customWidth="1"/>
    <col min="9" max="9" width="8.5546875" style="25" customWidth="1"/>
    <col min="10" max="10" width="5.6640625" style="25" customWidth="1"/>
    <col min="11" max="11" width="10.33203125" style="25" customWidth="1"/>
    <col min="12" max="13" width="5" customWidth="1"/>
    <col min="14" max="14" width="10" style="25" bestFit="1" customWidth="1"/>
    <col min="15" max="15" width="9.33203125" style="25" customWidth="1"/>
    <col min="16" max="16" width="7.33203125" style="25" customWidth="1"/>
    <col min="17" max="17" width="10.5546875" style="25" customWidth="1"/>
    <col min="18" max="18" width="5.44140625" customWidth="1"/>
    <col min="19" max="19" width="6.5546875" customWidth="1"/>
    <col min="20" max="20" width="5" customWidth="1"/>
  </cols>
  <sheetData>
    <row r="1" spans="1:20" x14ac:dyDescent="0.3">
      <c r="A1" s="167" t="s">
        <v>198</v>
      </c>
      <c r="B1" s="168"/>
      <c r="C1" s="168"/>
      <c r="D1" s="168"/>
      <c r="E1" s="168"/>
      <c r="F1" s="168"/>
      <c r="G1" s="168"/>
      <c r="H1" s="168"/>
      <c r="I1" s="168"/>
      <c r="J1" s="168"/>
      <c r="K1" s="168"/>
      <c r="L1" s="168"/>
      <c r="M1" s="168"/>
      <c r="N1" s="168"/>
      <c r="O1" s="168"/>
      <c r="P1" s="168"/>
      <c r="Q1" s="168"/>
      <c r="R1" s="168"/>
      <c r="S1" s="168"/>
      <c r="T1" s="169"/>
    </row>
    <row r="2" spans="1:20" x14ac:dyDescent="0.3">
      <c r="A2" s="165"/>
      <c r="B2" s="170" t="s">
        <v>1</v>
      </c>
      <c r="C2" s="171"/>
      <c r="D2" s="171"/>
      <c r="E2" s="171"/>
      <c r="F2" s="171"/>
      <c r="G2" s="171"/>
      <c r="H2" s="171"/>
      <c r="I2" s="164"/>
      <c r="J2" s="165" t="s">
        <v>2</v>
      </c>
      <c r="K2" s="165"/>
      <c r="L2" s="165"/>
      <c r="M2" s="165"/>
      <c r="N2" s="165"/>
      <c r="O2" s="165"/>
      <c r="P2" s="174" t="s">
        <v>3</v>
      </c>
      <c r="Q2" s="175"/>
      <c r="R2" s="175"/>
      <c r="S2" s="175"/>
      <c r="T2" s="176"/>
    </row>
    <row r="3" spans="1:20" x14ac:dyDescent="0.3">
      <c r="A3" s="165"/>
      <c r="B3" s="172"/>
      <c r="C3" s="173"/>
      <c r="D3" s="173"/>
      <c r="E3" s="173"/>
      <c r="F3" s="173"/>
      <c r="G3" s="173"/>
      <c r="H3" s="173"/>
      <c r="I3" s="164"/>
      <c r="J3" s="165"/>
      <c r="K3" s="165"/>
      <c r="L3" s="165"/>
      <c r="M3" s="165"/>
      <c r="N3" s="165"/>
      <c r="O3" s="165"/>
      <c r="P3" s="177"/>
      <c r="Q3" s="178"/>
      <c r="R3" s="178"/>
      <c r="S3" s="178"/>
      <c r="T3" s="179"/>
    </row>
    <row r="4" spans="1:20" x14ac:dyDescent="0.3">
      <c r="A4" s="186" t="s">
        <v>4</v>
      </c>
      <c r="B4" s="165" t="s">
        <v>5</v>
      </c>
      <c r="C4" s="161" t="s">
        <v>6</v>
      </c>
      <c r="D4" s="162"/>
      <c r="E4" s="162"/>
      <c r="F4" s="162"/>
      <c r="G4" s="162"/>
      <c r="H4" s="163"/>
      <c r="I4" s="164"/>
      <c r="J4" s="164"/>
      <c r="K4" s="165" t="s">
        <v>7</v>
      </c>
      <c r="L4" s="161" t="s">
        <v>8</v>
      </c>
      <c r="M4" s="163"/>
      <c r="N4" s="161" t="s">
        <v>9</v>
      </c>
      <c r="O4" s="163"/>
      <c r="P4" s="161" t="s">
        <v>10</v>
      </c>
      <c r="Q4" s="162"/>
      <c r="R4" s="163"/>
      <c r="S4" s="165" t="s">
        <v>11</v>
      </c>
      <c r="T4" s="165"/>
    </row>
    <row r="5" spans="1:20" x14ac:dyDescent="0.3">
      <c r="A5" s="187"/>
      <c r="B5" s="165"/>
      <c r="C5" s="180" t="s">
        <v>12</v>
      </c>
      <c r="D5" s="181"/>
      <c r="E5" s="184" t="s">
        <v>13</v>
      </c>
      <c r="F5" s="165" t="s">
        <v>14</v>
      </c>
      <c r="G5" s="165" t="s">
        <v>15</v>
      </c>
      <c r="H5" s="184" t="s">
        <v>16</v>
      </c>
      <c r="I5" s="186" t="s">
        <v>17</v>
      </c>
      <c r="J5" s="165" t="s">
        <v>18</v>
      </c>
      <c r="K5" s="165"/>
      <c r="L5" s="165" t="s">
        <v>19</v>
      </c>
      <c r="M5" s="165" t="s">
        <v>20</v>
      </c>
      <c r="N5" s="165" t="s">
        <v>21</v>
      </c>
      <c r="O5" s="165" t="s">
        <v>22</v>
      </c>
      <c r="P5" s="165" t="s">
        <v>23</v>
      </c>
      <c r="Q5" s="165" t="s">
        <v>24</v>
      </c>
      <c r="R5" s="165"/>
      <c r="S5" s="165"/>
      <c r="T5" s="165"/>
    </row>
    <row r="6" spans="1:20" x14ac:dyDescent="0.3">
      <c r="A6" s="187"/>
      <c r="B6" s="166"/>
      <c r="C6" s="182"/>
      <c r="D6" s="183"/>
      <c r="E6" s="185"/>
      <c r="F6" s="166"/>
      <c r="G6" s="166"/>
      <c r="H6" s="185"/>
      <c r="I6" s="187"/>
      <c r="J6" s="166"/>
      <c r="K6" s="166"/>
      <c r="L6" s="166"/>
      <c r="M6" s="166"/>
      <c r="N6" s="166"/>
      <c r="O6" s="166"/>
      <c r="P6" s="166"/>
      <c r="Q6" s="1" t="s">
        <v>19</v>
      </c>
      <c r="R6" s="1" t="s">
        <v>18</v>
      </c>
      <c r="S6" s="166"/>
      <c r="T6" s="166"/>
    </row>
    <row r="7" spans="1:20" x14ac:dyDescent="0.3">
      <c r="A7" s="2">
        <v>49</v>
      </c>
      <c r="B7" s="190" t="s">
        <v>25</v>
      </c>
      <c r="C7" s="190"/>
      <c r="D7" s="190"/>
      <c r="E7" s="190"/>
      <c r="F7" s="190"/>
      <c r="G7" s="190"/>
      <c r="H7" s="21"/>
      <c r="I7" s="3"/>
      <c r="J7" s="3"/>
      <c r="K7" s="3"/>
      <c r="L7" s="4"/>
      <c r="M7" s="4"/>
      <c r="N7" s="3"/>
      <c r="O7" s="3"/>
      <c r="P7" s="3"/>
      <c r="Q7" s="3"/>
      <c r="R7" s="4"/>
      <c r="S7" s="4"/>
      <c r="T7" s="4"/>
    </row>
    <row r="8" spans="1:20" x14ac:dyDescent="0.3">
      <c r="A8" s="2"/>
      <c r="B8" s="18" t="s">
        <v>26</v>
      </c>
      <c r="C8" s="18"/>
      <c r="D8" s="18"/>
      <c r="E8" s="18"/>
      <c r="F8" s="18"/>
      <c r="G8" s="18"/>
      <c r="H8" s="21"/>
      <c r="I8" s="3"/>
      <c r="J8" s="3"/>
      <c r="K8" s="3"/>
      <c r="L8" s="4"/>
      <c r="M8" s="4"/>
      <c r="N8" s="3"/>
      <c r="O8" s="3"/>
      <c r="P8" s="3"/>
      <c r="Q8" s="3"/>
      <c r="R8" s="4"/>
      <c r="S8" s="4"/>
      <c r="T8" s="4"/>
    </row>
    <row r="9" spans="1:20" x14ac:dyDescent="0.3">
      <c r="A9" s="2"/>
      <c r="B9" s="144"/>
      <c r="C9" s="144"/>
      <c r="D9" s="144"/>
      <c r="E9" s="144"/>
      <c r="F9" s="144"/>
      <c r="G9" s="144"/>
      <c r="H9" s="3">
        <v>31.21</v>
      </c>
      <c r="I9" s="3">
        <v>398</v>
      </c>
      <c r="J9" s="3" t="s">
        <v>27</v>
      </c>
      <c r="K9" s="3">
        <f>ROUND(H9*I9,0)</f>
        <v>12422</v>
      </c>
      <c r="L9" s="4"/>
      <c r="M9" s="4"/>
      <c r="N9" s="3">
        <f>H9</f>
        <v>31.21</v>
      </c>
      <c r="O9" s="3">
        <f>K9</f>
        <v>12422</v>
      </c>
      <c r="P9" s="3">
        <f>N9-H9</f>
        <v>0</v>
      </c>
      <c r="Q9" s="3"/>
      <c r="R9" s="4"/>
      <c r="S9" s="4"/>
      <c r="T9" s="4"/>
    </row>
    <row r="10" spans="1:20" x14ac:dyDescent="0.3">
      <c r="A10" s="2"/>
      <c r="B10" s="3"/>
      <c r="C10" s="4"/>
      <c r="D10" s="4"/>
      <c r="E10" s="4"/>
      <c r="F10" s="4"/>
      <c r="G10" s="4"/>
      <c r="H10" s="3"/>
      <c r="I10" s="3"/>
      <c r="J10" s="3"/>
      <c r="K10" s="3"/>
      <c r="L10" s="4"/>
      <c r="M10" s="4"/>
      <c r="N10" s="3"/>
      <c r="O10" s="3"/>
      <c r="P10" s="3"/>
      <c r="Q10" s="3"/>
      <c r="R10" s="4"/>
      <c r="S10" s="4"/>
      <c r="T10" s="4"/>
    </row>
    <row r="11" spans="1:20" x14ac:dyDescent="0.3">
      <c r="A11" s="2"/>
      <c r="B11" s="5" t="s">
        <v>28</v>
      </c>
      <c r="C11" s="4"/>
      <c r="D11" s="4"/>
      <c r="E11" s="4"/>
      <c r="F11" s="4"/>
      <c r="G11" s="4"/>
      <c r="H11" s="3"/>
      <c r="I11" s="3"/>
      <c r="J11" s="3"/>
      <c r="K11" s="3"/>
      <c r="L11" s="4"/>
      <c r="M11" s="4"/>
      <c r="N11" s="3"/>
      <c r="O11" s="3"/>
      <c r="P11" s="3"/>
      <c r="Q11" s="3"/>
      <c r="R11" s="4"/>
      <c r="S11" s="4"/>
      <c r="T11" s="4"/>
    </row>
    <row r="12" spans="1:20" x14ac:dyDescent="0.3">
      <c r="A12" s="2"/>
      <c r="B12" s="144"/>
      <c r="C12" s="144"/>
      <c r="D12" s="144"/>
      <c r="E12" s="144"/>
      <c r="F12" s="144"/>
      <c r="G12" s="144"/>
      <c r="H12" s="3">
        <v>37.130000000000003</v>
      </c>
      <c r="I12" s="3">
        <v>8</v>
      </c>
      <c r="J12" s="3" t="s">
        <v>29</v>
      </c>
      <c r="K12" s="3">
        <f>ROUND(H12*I12,0)</f>
        <v>297</v>
      </c>
      <c r="L12" s="4"/>
      <c r="M12" s="4"/>
      <c r="N12" s="3">
        <f>H12</f>
        <v>37.130000000000003</v>
      </c>
      <c r="O12" s="3">
        <f>K12</f>
        <v>297</v>
      </c>
      <c r="P12" s="3">
        <f t="shared" ref="P12:P54" si="0">N12-H12</f>
        <v>0</v>
      </c>
      <c r="Q12" s="3"/>
      <c r="R12" s="4"/>
      <c r="S12" s="4"/>
      <c r="T12" s="4"/>
    </row>
    <row r="13" spans="1:20" x14ac:dyDescent="0.3">
      <c r="A13" s="2"/>
      <c r="B13" s="3"/>
      <c r="C13" s="4"/>
      <c r="D13" s="4"/>
      <c r="E13" s="4"/>
      <c r="F13" s="4"/>
      <c r="G13" s="4"/>
      <c r="H13" s="3"/>
      <c r="I13" s="3"/>
      <c r="J13" s="3"/>
      <c r="K13" s="3"/>
      <c r="L13" s="4"/>
      <c r="M13" s="4"/>
      <c r="N13" s="3"/>
      <c r="O13" s="3"/>
      <c r="P13" s="3"/>
      <c r="Q13" s="3"/>
      <c r="R13" s="4"/>
      <c r="S13" s="4"/>
      <c r="T13" s="4"/>
    </row>
    <row r="14" spans="1:20" x14ac:dyDescent="0.3">
      <c r="A14" s="2"/>
      <c r="B14" s="5" t="s">
        <v>30</v>
      </c>
      <c r="C14" s="4"/>
      <c r="D14" s="4"/>
      <c r="E14" s="4"/>
      <c r="F14" s="4"/>
      <c r="G14" s="4"/>
      <c r="H14" s="3"/>
      <c r="I14" s="3"/>
      <c r="J14" s="3"/>
      <c r="K14" s="3"/>
      <c r="L14" s="4"/>
      <c r="M14" s="4"/>
      <c r="N14" s="3"/>
      <c r="O14" s="3"/>
      <c r="P14" s="3"/>
      <c r="Q14" s="3"/>
      <c r="R14" s="4"/>
      <c r="S14" s="4"/>
      <c r="T14" s="4"/>
    </row>
    <row r="15" spans="1:20" x14ac:dyDescent="0.3">
      <c r="A15" s="2"/>
      <c r="B15" s="144"/>
      <c r="C15" s="144"/>
      <c r="D15" s="144"/>
      <c r="E15" s="144"/>
      <c r="F15" s="144"/>
      <c r="G15" s="144"/>
      <c r="H15" s="3">
        <v>3.89</v>
      </c>
      <c r="I15" s="3">
        <v>2842</v>
      </c>
      <c r="J15" s="3" t="s">
        <v>27</v>
      </c>
      <c r="K15" s="3">
        <f>ROUND(H15*I15,0)</f>
        <v>11055</v>
      </c>
      <c r="L15" s="4"/>
      <c r="M15" s="4"/>
      <c r="N15" s="3">
        <f>H15</f>
        <v>3.89</v>
      </c>
      <c r="O15" s="3">
        <f>K15</f>
        <v>11055</v>
      </c>
      <c r="P15" s="3">
        <f t="shared" si="0"/>
        <v>0</v>
      </c>
      <c r="Q15" s="3"/>
      <c r="R15" s="4"/>
      <c r="S15" s="4"/>
      <c r="T15" s="4"/>
    </row>
    <row r="16" spans="1:20" x14ac:dyDescent="0.3">
      <c r="A16" s="2"/>
      <c r="B16" s="4"/>
      <c r="C16" s="4"/>
      <c r="D16" s="4"/>
      <c r="E16" s="4"/>
      <c r="F16" s="4"/>
      <c r="G16" s="4"/>
      <c r="H16" s="3"/>
      <c r="I16" s="3"/>
      <c r="J16" s="3"/>
      <c r="K16" s="3"/>
      <c r="L16" s="4"/>
      <c r="M16" s="4"/>
      <c r="N16" s="3"/>
      <c r="O16" s="3"/>
      <c r="P16" s="3"/>
      <c r="Q16" s="3"/>
      <c r="R16" s="4"/>
      <c r="S16" s="4"/>
      <c r="T16" s="4"/>
    </row>
    <row r="17" spans="1:20" x14ac:dyDescent="0.3">
      <c r="A17" s="2"/>
      <c r="B17" s="5" t="s">
        <v>31</v>
      </c>
      <c r="C17" s="4"/>
      <c r="D17" s="4"/>
      <c r="E17" s="4"/>
      <c r="F17" s="4"/>
      <c r="G17" s="4"/>
      <c r="H17" s="3"/>
      <c r="I17" s="3"/>
      <c r="J17" s="3"/>
      <c r="K17" s="3"/>
      <c r="L17" s="4"/>
      <c r="M17" s="4"/>
      <c r="N17" s="3"/>
      <c r="O17" s="3"/>
      <c r="P17" s="3"/>
      <c r="Q17" s="3"/>
      <c r="R17" s="4"/>
      <c r="S17" s="4"/>
      <c r="T17" s="4"/>
    </row>
    <row r="18" spans="1:20" x14ac:dyDescent="0.3">
      <c r="A18" s="2"/>
      <c r="B18" s="144"/>
      <c r="C18" s="144"/>
      <c r="D18" s="144"/>
      <c r="E18" s="144"/>
      <c r="F18" s="144"/>
      <c r="G18" s="144"/>
      <c r="H18" s="3">
        <v>0.7</v>
      </c>
      <c r="I18" s="3">
        <v>3115</v>
      </c>
      <c r="J18" s="3" t="s">
        <v>27</v>
      </c>
      <c r="K18" s="3">
        <f>ROUND(H18*I18,0)</f>
        <v>2181</v>
      </c>
      <c r="L18" s="4"/>
      <c r="M18" s="4"/>
      <c r="N18" s="3">
        <f>H18</f>
        <v>0.7</v>
      </c>
      <c r="O18" s="3">
        <f>K18</f>
        <v>2181</v>
      </c>
      <c r="P18" s="3">
        <f t="shared" si="0"/>
        <v>0</v>
      </c>
      <c r="Q18" s="3"/>
      <c r="R18" s="4"/>
      <c r="S18" s="4"/>
      <c r="T18" s="4"/>
    </row>
    <row r="19" spans="1:20" x14ac:dyDescent="0.3">
      <c r="A19" s="2"/>
      <c r="B19" s="4"/>
      <c r="C19" s="4"/>
      <c r="D19" s="4"/>
      <c r="E19" s="4"/>
      <c r="F19" s="4"/>
      <c r="G19" s="4"/>
      <c r="H19" s="3"/>
      <c r="I19" s="3"/>
      <c r="J19" s="3"/>
      <c r="K19" s="3"/>
      <c r="L19" s="4"/>
      <c r="M19" s="4"/>
      <c r="N19" s="3"/>
      <c r="O19" s="3"/>
      <c r="P19" s="3"/>
      <c r="Q19" s="3"/>
      <c r="R19" s="4"/>
      <c r="S19" s="4"/>
      <c r="T19" s="4"/>
    </row>
    <row r="20" spans="1:20" ht="44.25" customHeight="1" x14ac:dyDescent="0.3">
      <c r="A20" s="2">
        <v>51</v>
      </c>
      <c r="B20" s="188" t="s">
        <v>32</v>
      </c>
      <c r="C20" s="189"/>
      <c r="D20" s="189"/>
      <c r="E20" s="189"/>
      <c r="F20" s="189"/>
      <c r="G20" s="189"/>
      <c r="H20" s="22"/>
      <c r="I20" s="3"/>
      <c r="J20" s="3"/>
      <c r="K20" s="3"/>
      <c r="L20" s="4"/>
      <c r="M20" s="4"/>
      <c r="N20" s="3"/>
      <c r="O20" s="3"/>
      <c r="P20" s="3"/>
      <c r="Q20" s="3"/>
      <c r="R20" s="4"/>
      <c r="S20" s="4"/>
      <c r="T20" s="4"/>
    </row>
    <row r="21" spans="1:20" x14ac:dyDescent="0.3">
      <c r="A21" s="6"/>
      <c r="B21" s="144"/>
      <c r="C21" s="144"/>
      <c r="D21" s="144"/>
      <c r="E21" s="144"/>
      <c r="F21" s="144"/>
      <c r="G21" s="144"/>
      <c r="H21" s="3">
        <v>5</v>
      </c>
      <c r="I21" s="3">
        <v>468</v>
      </c>
      <c r="J21" s="3" t="s">
        <v>33</v>
      </c>
      <c r="K21" s="3">
        <f>ROUND(H21*I21,0)</f>
        <v>2340</v>
      </c>
      <c r="L21" s="4"/>
      <c r="M21" s="4"/>
      <c r="N21" s="3">
        <f>H21</f>
        <v>5</v>
      </c>
      <c r="O21" s="3">
        <f>K21</f>
        <v>2340</v>
      </c>
      <c r="P21" s="3">
        <f t="shared" si="0"/>
        <v>0</v>
      </c>
      <c r="Q21" s="3"/>
      <c r="R21" s="4"/>
      <c r="S21" s="4"/>
      <c r="T21" s="4"/>
    </row>
    <row r="22" spans="1:20" x14ac:dyDescent="0.3">
      <c r="A22" s="6"/>
      <c r="B22" s="3"/>
      <c r="C22" s="3"/>
      <c r="D22" s="3"/>
      <c r="E22" s="3"/>
      <c r="F22" s="3"/>
      <c r="G22" s="3" t="s">
        <v>143</v>
      </c>
      <c r="H22" s="3">
        <v>2</v>
      </c>
      <c r="I22" s="3">
        <v>374</v>
      </c>
      <c r="J22" s="3" t="s">
        <v>33</v>
      </c>
      <c r="K22" s="3">
        <f>ROUND(H22*I22,0)</f>
        <v>748</v>
      </c>
      <c r="L22" s="4"/>
      <c r="M22" s="4"/>
      <c r="N22" s="3">
        <f>H22</f>
        <v>2</v>
      </c>
      <c r="O22" s="3">
        <f>K22</f>
        <v>748</v>
      </c>
      <c r="P22" s="3">
        <f>N22-H22</f>
        <v>0</v>
      </c>
      <c r="Q22" s="3"/>
      <c r="R22" s="4"/>
      <c r="S22" s="4"/>
      <c r="T22" s="4"/>
    </row>
    <row r="23" spans="1:20" x14ac:dyDescent="0.3">
      <c r="A23" s="2"/>
      <c r="B23" s="4"/>
      <c r="C23" s="4"/>
      <c r="D23" s="4"/>
      <c r="E23" s="4"/>
      <c r="F23" s="4"/>
      <c r="G23" s="4"/>
      <c r="H23" s="3"/>
      <c r="I23" s="3"/>
      <c r="J23" s="3"/>
      <c r="K23" s="3"/>
      <c r="L23" s="4"/>
      <c r="M23" s="4"/>
      <c r="N23" s="3"/>
      <c r="O23" s="3"/>
      <c r="P23" s="3"/>
      <c r="Q23" s="3"/>
      <c r="R23" s="4"/>
      <c r="S23" s="4"/>
      <c r="T23" s="4"/>
    </row>
    <row r="24" spans="1:20" x14ac:dyDescent="0.3">
      <c r="A24" s="2">
        <v>53</v>
      </c>
      <c r="B24" s="145" t="s">
        <v>34</v>
      </c>
      <c r="C24" s="146"/>
      <c r="D24" s="146"/>
      <c r="E24" s="146"/>
      <c r="F24" s="146"/>
      <c r="G24" s="146"/>
      <c r="H24" s="22"/>
      <c r="I24" s="3"/>
      <c r="J24" s="3"/>
      <c r="K24" s="3"/>
      <c r="L24" s="4"/>
      <c r="M24" s="4"/>
      <c r="N24" s="3"/>
      <c r="O24" s="3"/>
      <c r="P24" s="3"/>
      <c r="Q24" s="3"/>
      <c r="R24" s="4"/>
      <c r="S24" s="4"/>
      <c r="T24" s="4"/>
    </row>
    <row r="25" spans="1:20" x14ac:dyDescent="0.3">
      <c r="A25" s="2"/>
      <c r="B25" s="144"/>
      <c r="C25" s="144"/>
      <c r="D25" s="144"/>
      <c r="E25" s="144"/>
      <c r="F25" s="144"/>
      <c r="G25" s="144"/>
      <c r="H25" s="7">
        <v>9.0299999999999994</v>
      </c>
      <c r="I25" s="3">
        <v>16055</v>
      </c>
      <c r="J25" s="3" t="s">
        <v>27</v>
      </c>
      <c r="K25" s="3">
        <f>ROUND(H25*I25,0)</f>
        <v>144977</v>
      </c>
      <c r="L25" s="4"/>
      <c r="M25" s="4"/>
      <c r="N25" s="3">
        <f>H25</f>
        <v>9.0299999999999994</v>
      </c>
      <c r="O25" s="3">
        <f>K25</f>
        <v>144977</v>
      </c>
      <c r="P25" s="3">
        <f t="shared" si="0"/>
        <v>0</v>
      </c>
      <c r="Q25" s="3"/>
      <c r="R25" s="4"/>
      <c r="S25" s="4"/>
      <c r="T25" s="4"/>
    </row>
    <row r="26" spans="1:20" x14ac:dyDescent="0.3">
      <c r="A26" s="2"/>
      <c r="B26" s="4"/>
      <c r="C26" s="4"/>
      <c r="D26" s="4"/>
      <c r="E26" s="4"/>
      <c r="F26" s="4"/>
      <c r="G26" s="4"/>
      <c r="H26" s="3"/>
      <c r="I26" s="3"/>
      <c r="J26" s="3"/>
      <c r="K26" s="3"/>
      <c r="L26" s="4"/>
      <c r="M26" s="4"/>
      <c r="N26" s="3"/>
      <c r="O26" s="3"/>
      <c r="P26" s="3"/>
      <c r="Q26" s="3"/>
      <c r="R26" s="4"/>
      <c r="S26" s="4"/>
      <c r="T26" s="4"/>
    </row>
    <row r="27" spans="1:20" x14ac:dyDescent="0.3">
      <c r="A27" s="2">
        <v>54</v>
      </c>
      <c r="B27" s="145" t="s">
        <v>35</v>
      </c>
      <c r="C27" s="146"/>
      <c r="D27" s="146"/>
      <c r="E27" s="146"/>
      <c r="F27" s="146"/>
      <c r="G27" s="146"/>
      <c r="H27" s="23"/>
      <c r="I27" s="3"/>
      <c r="J27" s="3"/>
      <c r="K27" s="3"/>
      <c r="L27" s="4"/>
      <c r="M27" s="4"/>
      <c r="N27" s="3"/>
      <c r="O27" s="3"/>
      <c r="P27" s="3"/>
      <c r="Q27" s="3"/>
      <c r="R27" s="4"/>
      <c r="S27" s="4"/>
      <c r="T27" s="4"/>
    </row>
    <row r="28" spans="1:20" x14ac:dyDescent="0.3">
      <c r="A28" s="2"/>
      <c r="B28" s="144"/>
      <c r="C28" s="144"/>
      <c r="D28" s="144"/>
      <c r="E28" s="144"/>
      <c r="F28" s="144"/>
      <c r="G28" s="144"/>
      <c r="H28" s="7">
        <f>[352]Measurements!H105</f>
        <v>191.03049999999999</v>
      </c>
      <c r="I28" s="3">
        <v>1952</v>
      </c>
      <c r="J28" s="3" t="s">
        <v>29</v>
      </c>
      <c r="K28" s="3">
        <f>ROUND(H28*I28,0)</f>
        <v>372892</v>
      </c>
      <c r="L28" s="4"/>
      <c r="M28" s="4"/>
      <c r="N28" s="3">
        <f>H28</f>
        <v>191.03049999999999</v>
      </c>
      <c r="O28" s="3">
        <f>K28</f>
        <v>372892</v>
      </c>
      <c r="P28" s="3">
        <f t="shared" si="0"/>
        <v>0</v>
      </c>
      <c r="Q28" s="3"/>
      <c r="R28" s="4"/>
      <c r="S28" s="4"/>
      <c r="T28" s="4"/>
    </row>
    <row r="29" spans="1:20" x14ac:dyDescent="0.3">
      <c r="A29" s="2"/>
      <c r="B29" s="4"/>
      <c r="C29" s="4"/>
      <c r="D29" s="4"/>
      <c r="E29" s="4"/>
      <c r="F29" s="4"/>
      <c r="G29" s="4"/>
      <c r="H29" s="3"/>
      <c r="I29" s="3"/>
      <c r="J29" s="3"/>
      <c r="K29" s="3"/>
      <c r="L29" s="4"/>
      <c r="M29" s="4"/>
      <c r="N29" s="3"/>
      <c r="O29" s="3"/>
      <c r="P29" s="3"/>
      <c r="Q29" s="3"/>
      <c r="R29" s="4"/>
      <c r="S29" s="4"/>
      <c r="T29" s="4"/>
    </row>
    <row r="30" spans="1:20" ht="37.5" customHeight="1" x14ac:dyDescent="0.3">
      <c r="A30" s="2">
        <v>55</v>
      </c>
      <c r="B30" s="145" t="s">
        <v>36</v>
      </c>
      <c r="C30" s="146"/>
      <c r="D30" s="146"/>
      <c r="E30" s="146"/>
      <c r="F30" s="146"/>
      <c r="G30" s="146"/>
      <c r="H30" s="23"/>
      <c r="I30" s="3"/>
      <c r="J30" s="3"/>
      <c r="K30" s="3"/>
      <c r="L30" s="4"/>
      <c r="M30" s="4"/>
      <c r="N30" s="3"/>
      <c r="O30" s="3"/>
      <c r="P30" s="3"/>
      <c r="Q30" s="3"/>
      <c r="R30" s="4"/>
      <c r="S30" s="4"/>
      <c r="T30" s="4"/>
    </row>
    <row r="31" spans="1:20" x14ac:dyDescent="0.3">
      <c r="A31" s="2"/>
      <c r="B31" s="144"/>
      <c r="C31" s="144"/>
      <c r="D31" s="144"/>
      <c r="E31" s="144"/>
      <c r="F31" s="144"/>
      <c r="G31" s="144"/>
      <c r="H31" s="11">
        <v>0.10299999999999999</v>
      </c>
      <c r="I31" s="3">
        <v>116500</v>
      </c>
      <c r="J31" s="3" t="s">
        <v>37</v>
      </c>
      <c r="K31" s="3">
        <f>ROUND(H31*I31,0)</f>
        <v>12000</v>
      </c>
      <c r="L31" s="4"/>
      <c r="M31" s="4"/>
      <c r="N31" s="3">
        <f>H31</f>
        <v>0.10299999999999999</v>
      </c>
      <c r="O31" s="3">
        <f>K31</f>
        <v>12000</v>
      </c>
      <c r="P31" s="3">
        <f t="shared" si="0"/>
        <v>0</v>
      </c>
      <c r="Q31" s="3"/>
      <c r="R31" s="4"/>
      <c r="S31" s="4"/>
      <c r="T31" s="4"/>
    </row>
    <row r="32" spans="1:20" x14ac:dyDescent="0.3">
      <c r="A32" s="2"/>
      <c r="B32" s="4"/>
      <c r="C32" s="4"/>
      <c r="D32" s="4"/>
      <c r="E32" s="4"/>
      <c r="F32" s="4"/>
      <c r="G32" s="4"/>
      <c r="H32" s="3"/>
      <c r="I32" s="3"/>
      <c r="J32" s="3"/>
      <c r="K32" s="3"/>
      <c r="L32" s="4"/>
      <c r="M32" s="4"/>
      <c r="N32" s="3"/>
      <c r="O32" s="3"/>
      <c r="P32" s="3"/>
      <c r="Q32" s="3"/>
      <c r="R32" s="4"/>
      <c r="S32" s="4"/>
      <c r="T32" s="4"/>
    </row>
    <row r="33" spans="1:20" ht="30" customHeight="1" x14ac:dyDescent="0.3">
      <c r="A33" s="2" t="s">
        <v>38</v>
      </c>
      <c r="B33" s="145" t="s">
        <v>39</v>
      </c>
      <c r="C33" s="146"/>
      <c r="D33" s="146"/>
      <c r="E33" s="146"/>
      <c r="F33" s="146"/>
      <c r="G33" s="146"/>
      <c r="H33" s="191"/>
      <c r="I33" s="192"/>
      <c r="J33" s="3"/>
      <c r="K33" s="3"/>
      <c r="L33" s="4"/>
      <c r="M33" s="4"/>
      <c r="N33" s="3"/>
      <c r="O33" s="3"/>
      <c r="P33" s="3"/>
      <c r="Q33" s="3"/>
      <c r="R33" s="4"/>
      <c r="S33" s="4"/>
      <c r="T33" s="4"/>
    </row>
    <row r="34" spans="1:20" x14ac:dyDescent="0.3">
      <c r="A34" s="2"/>
      <c r="B34" s="144"/>
      <c r="C34" s="144"/>
      <c r="D34" s="144"/>
      <c r="E34" s="144"/>
      <c r="F34" s="144"/>
      <c r="G34" s="144"/>
      <c r="H34" s="7">
        <v>0.43</v>
      </c>
      <c r="I34" s="3">
        <v>12775</v>
      </c>
      <c r="J34" s="3" t="s">
        <v>27</v>
      </c>
      <c r="K34" s="3">
        <f>ROUND(H34*I34,0)</f>
        <v>5493</v>
      </c>
      <c r="L34" s="4"/>
      <c r="M34" s="4"/>
      <c r="N34" s="3">
        <f>H34</f>
        <v>0.43</v>
      </c>
      <c r="O34" s="3">
        <f>K34</f>
        <v>5493</v>
      </c>
      <c r="P34" s="3">
        <f t="shared" si="0"/>
        <v>0</v>
      </c>
      <c r="Q34" s="3"/>
      <c r="R34" s="4"/>
      <c r="S34" s="4"/>
      <c r="T34" s="4"/>
    </row>
    <row r="35" spans="1:20" x14ac:dyDescent="0.3">
      <c r="A35" s="2"/>
      <c r="B35" s="4"/>
      <c r="C35" s="4"/>
      <c r="D35" s="4"/>
      <c r="E35" s="4"/>
      <c r="F35" s="4"/>
      <c r="G35" s="4"/>
      <c r="H35" s="3"/>
      <c r="I35" s="3"/>
      <c r="J35" s="3"/>
      <c r="K35" s="3"/>
      <c r="L35" s="4"/>
      <c r="M35" s="4"/>
      <c r="N35" s="3"/>
      <c r="O35" s="3"/>
      <c r="P35" s="3"/>
      <c r="Q35" s="3"/>
      <c r="R35" s="4"/>
      <c r="S35" s="4"/>
      <c r="T35" s="4"/>
    </row>
    <row r="36" spans="1:20" ht="28.5" customHeight="1" x14ac:dyDescent="0.3">
      <c r="A36" s="2">
        <v>56</v>
      </c>
      <c r="B36" s="145" t="s">
        <v>40</v>
      </c>
      <c r="C36" s="146"/>
      <c r="D36" s="146"/>
      <c r="E36" s="146"/>
      <c r="F36" s="146"/>
      <c r="G36" s="146"/>
      <c r="H36" s="191"/>
      <c r="I36" s="192"/>
      <c r="J36" s="3"/>
      <c r="K36" s="3"/>
      <c r="L36" s="4"/>
      <c r="M36" s="4"/>
      <c r="N36" s="3"/>
      <c r="O36" s="3"/>
      <c r="P36" s="3"/>
      <c r="Q36" s="3"/>
      <c r="R36" s="4"/>
      <c r="S36" s="4"/>
      <c r="T36" s="4"/>
    </row>
    <row r="37" spans="1:20" x14ac:dyDescent="0.3">
      <c r="A37" s="2"/>
      <c r="B37" s="144"/>
      <c r="C37" s="144"/>
      <c r="D37" s="144"/>
      <c r="E37" s="144"/>
      <c r="F37" s="144"/>
      <c r="G37" s="144"/>
      <c r="H37" s="7">
        <f>[352]Measurements!H250</f>
        <v>536.10905000000002</v>
      </c>
      <c r="I37" s="3">
        <v>1041</v>
      </c>
      <c r="J37" s="3" t="s">
        <v>29</v>
      </c>
      <c r="K37" s="3">
        <f>ROUND(H37*I37,0)</f>
        <v>558090</v>
      </c>
      <c r="L37" s="4"/>
      <c r="M37" s="4"/>
      <c r="N37" s="3">
        <f>H37</f>
        <v>536.10905000000002</v>
      </c>
      <c r="O37" s="3">
        <f>K37</f>
        <v>558090</v>
      </c>
      <c r="P37" s="3">
        <f t="shared" si="0"/>
        <v>0</v>
      </c>
      <c r="Q37" s="3"/>
      <c r="R37" s="4"/>
      <c r="S37" s="4"/>
      <c r="T37" s="4"/>
    </row>
    <row r="38" spans="1:20" x14ac:dyDescent="0.3">
      <c r="A38" s="2"/>
      <c r="B38" s="4"/>
      <c r="C38" s="4"/>
      <c r="D38" s="4"/>
      <c r="E38" s="4"/>
      <c r="F38" s="4"/>
      <c r="G38" s="4"/>
      <c r="H38" s="3"/>
      <c r="I38" s="3"/>
      <c r="J38" s="3"/>
      <c r="K38" s="3"/>
      <c r="L38" s="4"/>
      <c r="M38" s="4"/>
      <c r="N38" s="3"/>
      <c r="O38" s="3"/>
      <c r="P38" s="3"/>
      <c r="Q38" s="3"/>
      <c r="R38" s="4"/>
      <c r="S38" s="4"/>
      <c r="T38" s="4"/>
    </row>
    <row r="39" spans="1:20" ht="27.75" customHeight="1" x14ac:dyDescent="0.3">
      <c r="A39" s="2" t="s">
        <v>38</v>
      </c>
      <c r="B39" s="145" t="s">
        <v>41</v>
      </c>
      <c r="C39" s="146"/>
      <c r="D39" s="146"/>
      <c r="E39" s="146"/>
      <c r="F39" s="146"/>
      <c r="G39" s="146"/>
      <c r="H39" s="23"/>
      <c r="I39" s="3"/>
      <c r="J39" s="3"/>
      <c r="K39" s="3"/>
      <c r="L39" s="4"/>
      <c r="M39" s="4"/>
      <c r="N39" s="3"/>
      <c r="O39" s="3"/>
      <c r="P39" s="3"/>
      <c r="Q39" s="3"/>
      <c r="R39" s="4"/>
      <c r="S39" s="4"/>
      <c r="T39" s="4"/>
    </row>
    <row r="40" spans="1:20" x14ac:dyDescent="0.3">
      <c r="A40" s="2"/>
      <c r="B40" s="144"/>
      <c r="C40" s="144"/>
      <c r="D40" s="144"/>
      <c r="E40" s="144"/>
      <c r="F40" s="144"/>
      <c r="G40" s="144"/>
      <c r="H40" s="7">
        <f>[352]Measurements!H261</f>
        <v>10.165999999999999</v>
      </c>
      <c r="I40" s="3">
        <v>6300</v>
      </c>
      <c r="J40" s="3" t="s">
        <v>29</v>
      </c>
      <c r="K40" s="3">
        <v>64071</v>
      </c>
      <c r="L40" s="4"/>
      <c r="M40" s="4"/>
      <c r="N40" s="3">
        <f>H40</f>
        <v>10.165999999999999</v>
      </c>
      <c r="O40" s="3">
        <f>K40</f>
        <v>64071</v>
      </c>
      <c r="P40" s="3">
        <f t="shared" si="0"/>
        <v>0</v>
      </c>
      <c r="Q40" s="3"/>
      <c r="R40" s="4"/>
      <c r="S40" s="4"/>
      <c r="T40" s="4"/>
    </row>
    <row r="41" spans="1:20" x14ac:dyDescent="0.3">
      <c r="A41" s="2"/>
      <c r="B41" s="3"/>
      <c r="C41" s="3"/>
      <c r="D41" s="3"/>
      <c r="E41" s="3"/>
      <c r="F41" s="3"/>
      <c r="G41" s="3"/>
      <c r="H41" s="7"/>
      <c r="I41" s="3"/>
      <c r="J41" s="3"/>
      <c r="K41" s="3"/>
      <c r="L41" s="4"/>
      <c r="M41" s="4"/>
      <c r="N41" s="3"/>
      <c r="O41" s="3"/>
      <c r="P41" s="3"/>
      <c r="Q41" s="3"/>
      <c r="R41" s="4"/>
      <c r="S41" s="4"/>
      <c r="T41" s="4"/>
    </row>
    <row r="42" spans="1:20" ht="26.25" customHeight="1" x14ac:dyDescent="0.3">
      <c r="A42" s="2">
        <v>65</v>
      </c>
      <c r="B42" s="145" t="s">
        <v>42</v>
      </c>
      <c r="C42" s="146"/>
      <c r="D42" s="146"/>
      <c r="E42" s="146"/>
      <c r="F42" s="146"/>
      <c r="G42" s="146"/>
      <c r="H42" s="23"/>
      <c r="I42" s="3"/>
      <c r="J42" s="3"/>
      <c r="K42" s="3"/>
      <c r="L42" s="4"/>
      <c r="M42" s="4"/>
      <c r="N42" s="3"/>
      <c r="O42" s="3"/>
      <c r="P42" s="3"/>
      <c r="Q42" s="3"/>
      <c r="R42" s="4"/>
      <c r="S42" s="4"/>
      <c r="T42" s="4"/>
    </row>
    <row r="43" spans="1:20" x14ac:dyDescent="0.3">
      <c r="A43" s="2"/>
      <c r="B43" s="144"/>
      <c r="C43" s="144"/>
      <c r="D43" s="144"/>
      <c r="E43" s="144"/>
      <c r="F43" s="144"/>
      <c r="G43" s="144"/>
      <c r="H43" s="7">
        <v>225</v>
      </c>
      <c r="I43" s="3">
        <v>1725</v>
      </c>
      <c r="J43" s="3" t="s">
        <v>29</v>
      </c>
      <c r="K43" s="3">
        <f>ROUND(H43*I43,0)</f>
        <v>388125</v>
      </c>
      <c r="L43" s="4"/>
      <c r="M43" s="4"/>
      <c r="N43" s="3">
        <f>H43</f>
        <v>225</v>
      </c>
      <c r="O43" s="3">
        <f>K43</f>
        <v>388125</v>
      </c>
      <c r="P43" s="3">
        <f t="shared" si="0"/>
        <v>0</v>
      </c>
      <c r="Q43" s="3"/>
      <c r="R43" s="4"/>
      <c r="S43" s="4"/>
      <c r="T43" s="4"/>
    </row>
    <row r="44" spans="1:20" x14ac:dyDescent="0.3">
      <c r="A44" s="2"/>
      <c r="B44" s="3"/>
      <c r="C44" s="3"/>
      <c r="D44" s="3"/>
      <c r="E44" s="3"/>
      <c r="F44" s="3"/>
      <c r="G44" s="3"/>
      <c r="H44" s="7">
        <v>149.81</v>
      </c>
      <c r="I44" s="3">
        <v>1380</v>
      </c>
      <c r="J44" s="3" t="s">
        <v>29</v>
      </c>
      <c r="K44" s="3">
        <f>ROUND(H44*I44,0)</f>
        <v>206738</v>
      </c>
      <c r="L44" s="4"/>
      <c r="M44" s="4"/>
      <c r="N44" s="3">
        <f>H44</f>
        <v>149.81</v>
      </c>
      <c r="O44" s="3">
        <f>K44</f>
        <v>206738</v>
      </c>
      <c r="P44" s="3">
        <f t="shared" si="0"/>
        <v>0</v>
      </c>
      <c r="Q44" s="3"/>
      <c r="R44" s="4"/>
      <c r="S44" s="4"/>
      <c r="T44" s="4"/>
    </row>
    <row r="45" spans="1:20" x14ac:dyDescent="0.3">
      <c r="A45" s="2"/>
      <c r="B45" s="3"/>
      <c r="C45" s="3"/>
      <c r="D45" s="3"/>
      <c r="E45" s="3"/>
      <c r="F45" s="3"/>
      <c r="G45" s="3"/>
      <c r="H45" s="7"/>
      <c r="I45" s="3"/>
      <c r="J45" s="3"/>
      <c r="K45" s="3"/>
      <c r="L45" s="4"/>
      <c r="M45" s="4"/>
      <c r="N45" s="3"/>
      <c r="O45" s="3"/>
      <c r="P45" s="3"/>
      <c r="Q45" s="3"/>
      <c r="R45" s="4"/>
      <c r="S45" s="4"/>
      <c r="T45" s="4"/>
    </row>
    <row r="46" spans="1:20" ht="26.25" customHeight="1" x14ac:dyDescent="0.3">
      <c r="A46" s="2">
        <v>66</v>
      </c>
      <c r="B46" s="145" t="s">
        <v>43</v>
      </c>
      <c r="C46" s="146"/>
      <c r="D46" s="146"/>
      <c r="E46" s="146"/>
      <c r="F46" s="146"/>
      <c r="G46" s="146"/>
      <c r="H46" s="23"/>
      <c r="I46" s="3"/>
      <c r="J46" s="3"/>
      <c r="K46" s="3"/>
      <c r="L46" s="4"/>
      <c r="M46" s="4"/>
      <c r="N46" s="3"/>
      <c r="O46" s="3"/>
      <c r="P46" s="3"/>
      <c r="Q46" s="3"/>
      <c r="R46" s="4"/>
      <c r="S46" s="4"/>
      <c r="T46" s="4"/>
    </row>
    <row r="47" spans="1:20" x14ac:dyDescent="0.3">
      <c r="A47" s="2"/>
      <c r="B47" s="144"/>
      <c r="C47" s="144"/>
      <c r="D47" s="144"/>
      <c r="E47" s="144"/>
      <c r="F47" s="144"/>
      <c r="G47" s="144"/>
      <c r="H47" s="7">
        <f>[352]Measurements!H355</f>
        <v>14.617999999999999</v>
      </c>
      <c r="I47" s="3">
        <v>1525</v>
      </c>
      <c r="J47" s="3" t="s">
        <v>29</v>
      </c>
      <c r="K47" s="3">
        <v>22296</v>
      </c>
      <c r="L47" s="4"/>
      <c r="M47" s="4"/>
      <c r="N47" s="3">
        <f>H47</f>
        <v>14.617999999999999</v>
      </c>
      <c r="O47" s="3">
        <f>K47</f>
        <v>22296</v>
      </c>
      <c r="P47" s="3">
        <f t="shared" si="0"/>
        <v>0</v>
      </c>
      <c r="Q47" s="3"/>
      <c r="R47" s="4"/>
      <c r="S47" s="4"/>
      <c r="T47" s="4"/>
    </row>
    <row r="48" spans="1:20" x14ac:dyDescent="0.3">
      <c r="A48" s="2"/>
      <c r="B48" s="3"/>
      <c r="C48" s="3"/>
      <c r="D48" s="3"/>
      <c r="E48" s="3"/>
      <c r="F48" s="3"/>
      <c r="G48" s="3"/>
      <c r="H48" s="7"/>
      <c r="I48" s="3"/>
      <c r="J48" s="3"/>
      <c r="K48" s="3"/>
      <c r="L48" s="4"/>
      <c r="M48" s="4"/>
      <c r="N48" s="3"/>
      <c r="O48" s="3"/>
      <c r="P48" s="3"/>
      <c r="Q48" s="3"/>
      <c r="R48" s="4"/>
      <c r="S48" s="4"/>
      <c r="T48" s="4"/>
    </row>
    <row r="49" spans="1:20" ht="25.5" customHeight="1" x14ac:dyDescent="0.3">
      <c r="A49" s="2">
        <v>68</v>
      </c>
      <c r="B49" s="145" t="s">
        <v>44</v>
      </c>
      <c r="C49" s="146"/>
      <c r="D49" s="146"/>
      <c r="E49" s="146"/>
      <c r="F49" s="146"/>
      <c r="G49" s="146"/>
      <c r="H49" s="23"/>
      <c r="I49" s="3"/>
      <c r="J49" s="3"/>
      <c r="K49" s="3"/>
      <c r="L49" s="4"/>
      <c r="M49" s="4"/>
      <c r="N49" s="3"/>
      <c r="O49" s="3"/>
      <c r="P49" s="3"/>
      <c r="Q49" s="3"/>
      <c r="R49" s="4"/>
      <c r="S49" s="4"/>
      <c r="T49" s="4"/>
    </row>
    <row r="50" spans="1:20" x14ac:dyDescent="0.3">
      <c r="A50" s="2"/>
      <c r="B50" s="144"/>
      <c r="C50" s="144"/>
      <c r="D50" s="144"/>
      <c r="E50" s="144"/>
      <c r="F50" s="144"/>
      <c r="G50" s="144"/>
      <c r="H50" s="3">
        <v>40</v>
      </c>
      <c r="I50" s="3">
        <v>1423</v>
      </c>
      <c r="J50" s="3" t="s">
        <v>29</v>
      </c>
      <c r="K50" s="3">
        <f>ROUND(H50*I50,0)</f>
        <v>56920</v>
      </c>
      <c r="L50" s="4"/>
      <c r="M50" s="4"/>
      <c r="N50" s="3">
        <f>H50</f>
        <v>40</v>
      </c>
      <c r="O50" s="3">
        <f>K50</f>
        <v>56920</v>
      </c>
      <c r="P50" s="3">
        <f t="shared" si="0"/>
        <v>0</v>
      </c>
      <c r="Q50" s="3"/>
      <c r="R50" s="4"/>
      <c r="S50" s="4"/>
      <c r="T50" s="4"/>
    </row>
    <row r="51" spans="1:20" x14ac:dyDescent="0.3">
      <c r="A51" s="2"/>
      <c r="B51" s="3"/>
      <c r="C51" s="3"/>
      <c r="D51" s="3"/>
      <c r="E51" s="3"/>
      <c r="F51" s="3"/>
      <c r="G51" s="3"/>
      <c r="H51" s="3">
        <v>63.765999999999998</v>
      </c>
      <c r="I51" s="3">
        <v>1138</v>
      </c>
      <c r="J51" s="3" t="s">
        <v>29</v>
      </c>
      <c r="K51" s="3">
        <f>ROUND(H51*I51,0)</f>
        <v>72566</v>
      </c>
      <c r="L51" s="4"/>
      <c r="M51" s="4"/>
      <c r="N51" s="3">
        <f>H51</f>
        <v>63.765999999999998</v>
      </c>
      <c r="O51" s="3">
        <f>K51</f>
        <v>72566</v>
      </c>
      <c r="P51" s="3">
        <f t="shared" si="0"/>
        <v>0</v>
      </c>
      <c r="Q51" s="3"/>
      <c r="R51" s="4"/>
      <c r="S51" s="4"/>
      <c r="T51" s="4"/>
    </row>
    <row r="52" spans="1:20" x14ac:dyDescent="0.3">
      <c r="A52" s="2"/>
      <c r="B52" s="3"/>
      <c r="C52" s="3"/>
      <c r="D52" s="3"/>
      <c r="E52" s="3"/>
      <c r="F52" s="3"/>
      <c r="G52" s="3"/>
      <c r="H52" s="3"/>
      <c r="I52" s="3"/>
      <c r="J52" s="3"/>
      <c r="K52" s="3"/>
      <c r="L52" s="4"/>
      <c r="M52" s="4"/>
      <c r="N52" s="3"/>
      <c r="O52" s="3"/>
      <c r="P52" s="3"/>
      <c r="Q52" s="3"/>
      <c r="R52" s="4"/>
      <c r="S52" s="4"/>
      <c r="T52" s="4"/>
    </row>
    <row r="53" spans="1:20" ht="27.75" customHeight="1" x14ac:dyDescent="0.3">
      <c r="A53" s="2" t="s">
        <v>38</v>
      </c>
      <c r="B53" s="145" t="s">
        <v>45</v>
      </c>
      <c r="C53" s="146"/>
      <c r="D53" s="146"/>
      <c r="E53" s="146"/>
      <c r="F53" s="146"/>
      <c r="G53" s="146"/>
      <c r="H53" s="23"/>
      <c r="I53" s="3"/>
      <c r="J53" s="3"/>
      <c r="K53" s="3"/>
      <c r="L53" s="4"/>
      <c r="M53" s="4"/>
      <c r="N53" s="3"/>
      <c r="O53" s="3"/>
      <c r="P53" s="3"/>
      <c r="Q53" s="3"/>
      <c r="R53" s="4"/>
      <c r="S53" s="4"/>
      <c r="T53" s="4"/>
    </row>
    <row r="54" spans="1:20" x14ac:dyDescent="0.3">
      <c r="A54" s="2"/>
      <c r="B54" s="144"/>
      <c r="C54" s="144"/>
      <c r="D54" s="144"/>
      <c r="E54" s="144"/>
      <c r="F54" s="144"/>
      <c r="G54" s="144"/>
      <c r="H54" s="7">
        <f>[352]Measurements!H349</f>
        <v>107.17899999999999</v>
      </c>
      <c r="I54" s="3">
        <v>114</v>
      </c>
      <c r="J54" s="3" t="s">
        <v>46</v>
      </c>
      <c r="K54" s="3">
        <v>12219</v>
      </c>
      <c r="L54" s="4"/>
      <c r="M54" s="4"/>
      <c r="N54" s="3">
        <f>H54</f>
        <v>107.17899999999999</v>
      </c>
      <c r="O54" s="3">
        <f>K54</f>
        <v>12219</v>
      </c>
      <c r="P54" s="3">
        <f t="shared" si="0"/>
        <v>0</v>
      </c>
      <c r="Q54" s="3"/>
      <c r="R54" s="4"/>
      <c r="S54" s="4"/>
      <c r="T54" s="4"/>
    </row>
    <row r="55" spans="1:20" x14ac:dyDescent="0.3">
      <c r="A55" s="2"/>
      <c r="B55" s="3"/>
      <c r="C55" s="3"/>
      <c r="D55" s="3"/>
      <c r="E55" s="3"/>
      <c r="F55" s="3"/>
      <c r="G55" s="3"/>
      <c r="H55" s="7"/>
      <c r="I55" s="8"/>
      <c r="J55" s="8"/>
      <c r="K55" s="3"/>
      <c r="L55" s="4"/>
      <c r="M55" s="4"/>
      <c r="N55" s="3"/>
      <c r="O55" s="3"/>
      <c r="P55" s="3"/>
      <c r="Q55" s="3"/>
      <c r="R55" s="4"/>
      <c r="S55" s="4"/>
      <c r="T55" s="4"/>
    </row>
    <row r="56" spans="1:20" x14ac:dyDescent="0.3">
      <c r="A56" s="2"/>
      <c r="B56" s="161" t="s">
        <v>130</v>
      </c>
      <c r="C56" s="162"/>
      <c r="D56" s="162"/>
      <c r="E56" s="162"/>
      <c r="F56" s="162"/>
      <c r="G56" s="163"/>
      <c r="H56" s="3"/>
      <c r="I56" s="8"/>
      <c r="J56" s="8"/>
      <c r="K56" s="3"/>
      <c r="L56" s="4"/>
      <c r="M56" s="4"/>
      <c r="N56" s="3"/>
      <c r="O56" s="3"/>
      <c r="P56" s="3"/>
      <c r="Q56" s="3"/>
      <c r="R56" s="4"/>
      <c r="S56" s="4"/>
      <c r="T56" s="4"/>
    </row>
    <row r="57" spans="1:20" ht="30.75" customHeight="1" x14ac:dyDescent="0.3">
      <c r="A57" s="2">
        <v>96</v>
      </c>
      <c r="B57" s="154" t="s">
        <v>47</v>
      </c>
      <c r="C57" s="155"/>
      <c r="D57" s="155"/>
      <c r="E57" s="155"/>
      <c r="F57" s="155"/>
      <c r="G57" s="156"/>
      <c r="H57" s="3"/>
      <c r="I57" s="3"/>
      <c r="J57" s="3"/>
      <c r="K57" s="3"/>
      <c r="L57" s="4"/>
      <c r="M57" s="4"/>
      <c r="N57" s="3"/>
      <c r="O57" s="3"/>
      <c r="P57" s="3"/>
      <c r="Q57" s="3"/>
      <c r="R57" s="4"/>
      <c r="S57" s="4"/>
      <c r="T57" s="4"/>
    </row>
    <row r="58" spans="1:20" x14ac:dyDescent="0.3">
      <c r="A58" s="2"/>
      <c r="B58" s="144"/>
      <c r="C58" s="144"/>
      <c r="D58" s="144"/>
      <c r="E58" s="144"/>
      <c r="F58" s="144"/>
      <c r="G58" s="144"/>
      <c r="H58" s="7">
        <f>'[352]ELE-1'!H52</f>
        <v>184.10000000000005</v>
      </c>
      <c r="I58" s="3">
        <v>116</v>
      </c>
      <c r="J58" s="3" t="s">
        <v>46</v>
      </c>
      <c r="K58" s="3">
        <f t="shared" ref="K58:K79" si="1">ROUND(H58*I58,0)</f>
        <v>21356</v>
      </c>
      <c r="L58" s="4"/>
      <c r="M58" s="4"/>
      <c r="N58" s="7">
        <f>H58</f>
        <v>184.10000000000005</v>
      </c>
      <c r="O58" s="3">
        <f>K58</f>
        <v>21356</v>
      </c>
      <c r="P58" s="19">
        <v>0</v>
      </c>
      <c r="Q58" s="3"/>
      <c r="R58" s="4"/>
      <c r="S58" s="4"/>
      <c r="T58" s="4"/>
    </row>
    <row r="59" spans="1:20" x14ac:dyDescent="0.3">
      <c r="A59" s="2"/>
      <c r="B59" s="4"/>
      <c r="C59" s="4"/>
      <c r="D59" s="4"/>
      <c r="E59" s="4"/>
      <c r="F59" s="4"/>
      <c r="G59" s="4"/>
      <c r="H59" s="3"/>
      <c r="I59" s="3"/>
      <c r="J59" s="3"/>
      <c r="K59" s="3"/>
      <c r="L59" s="4"/>
      <c r="M59" s="4"/>
      <c r="N59" s="3"/>
      <c r="O59" s="3"/>
      <c r="P59" s="3"/>
      <c r="Q59" s="3"/>
      <c r="R59" s="4"/>
      <c r="S59" s="4"/>
      <c r="T59" s="4"/>
    </row>
    <row r="60" spans="1:20" ht="27" customHeight="1" x14ac:dyDescent="0.3">
      <c r="A60" s="2">
        <v>97</v>
      </c>
      <c r="B60" s="154" t="s">
        <v>48</v>
      </c>
      <c r="C60" s="155"/>
      <c r="D60" s="155"/>
      <c r="E60" s="155"/>
      <c r="F60" s="155"/>
      <c r="G60" s="156"/>
      <c r="H60" s="3"/>
      <c r="I60" s="3"/>
      <c r="J60" s="3"/>
      <c r="K60" s="3"/>
      <c r="L60" s="4"/>
      <c r="M60" s="4"/>
      <c r="N60" s="3"/>
      <c r="O60" s="3"/>
      <c r="P60" s="3"/>
      <c r="Q60" s="3"/>
      <c r="R60" s="4"/>
      <c r="S60" s="4"/>
      <c r="T60" s="4"/>
    </row>
    <row r="61" spans="1:20" x14ac:dyDescent="0.3">
      <c r="A61" s="2"/>
      <c r="B61" s="144"/>
      <c r="C61" s="144"/>
      <c r="D61" s="144"/>
      <c r="E61" s="144"/>
      <c r="F61" s="144"/>
      <c r="G61" s="144"/>
      <c r="H61" s="7">
        <f>500</f>
        <v>500</v>
      </c>
      <c r="I61" s="3">
        <v>107</v>
      </c>
      <c r="J61" s="3" t="s">
        <v>46</v>
      </c>
      <c r="K61" s="3">
        <f t="shared" si="1"/>
        <v>53500</v>
      </c>
      <c r="L61" s="4"/>
      <c r="M61" s="4"/>
      <c r="N61" s="7">
        <f>H61</f>
        <v>500</v>
      </c>
      <c r="O61" s="3">
        <f>K61</f>
        <v>53500</v>
      </c>
      <c r="P61" s="19">
        <v>0</v>
      </c>
      <c r="Q61" s="3"/>
      <c r="R61" s="4"/>
      <c r="S61" s="4"/>
      <c r="T61" s="4"/>
    </row>
    <row r="62" spans="1:20" x14ac:dyDescent="0.3">
      <c r="A62" s="2"/>
      <c r="B62" s="3"/>
      <c r="C62" s="3"/>
      <c r="D62" s="3"/>
      <c r="E62" s="3"/>
      <c r="F62" s="3"/>
      <c r="G62" s="3" t="s">
        <v>143</v>
      </c>
      <c r="H62" s="7">
        <v>560.20000000000005</v>
      </c>
      <c r="I62" s="3">
        <v>86</v>
      </c>
      <c r="J62" s="3" t="s">
        <v>46</v>
      </c>
      <c r="K62" s="3">
        <f t="shared" si="1"/>
        <v>48177</v>
      </c>
      <c r="L62" s="4"/>
      <c r="M62" s="4"/>
      <c r="N62" s="7">
        <f>H62</f>
        <v>560.20000000000005</v>
      </c>
      <c r="O62" s="3">
        <f>K62</f>
        <v>48177</v>
      </c>
      <c r="P62" s="19">
        <v>0</v>
      </c>
      <c r="Q62" s="3"/>
      <c r="R62" s="4"/>
      <c r="S62" s="4"/>
      <c r="T62" s="4"/>
    </row>
    <row r="63" spans="1:20" x14ac:dyDescent="0.3">
      <c r="A63" s="2"/>
      <c r="B63" s="4"/>
      <c r="C63" s="4"/>
      <c r="D63" s="4"/>
      <c r="E63" s="4"/>
      <c r="F63" s="4"/>
      <c r="G63" s="4"/>
      <c r="H63" s="3"/>
      <c r="I63" s="3"/>
      <c r="J63" s="3"/>
      <c r="K63" s="3"/>
      <c r="L63" s="4"/>
      <c r="M63" s="4"/>
      <c r="N63" s="3"/>
      <c r="O63" s="3"/>
      <c r="P63" s="3"/>
      <c r="Q63" s="3"/>
      <c r="R63" s="4"/>
      <c r="S63" s="4"/>
      <c r="T63" s="4"/>
    </row>
    <row r="64" spans="1:20" ht="29.25" customHeight="1" x14ac:dyDescent="0.3">
      <c r="A64" s="2">
        <v>98</v>
      </c>
      <c r="B64" s="154" t="s">
        <v>49</v>
      </c>
      <c r="C64" s="155"/>
      <c r="D64" s="155"/>
      <c r="E64" s="155"/>
      <c r="F64" s="155"/>
      <c r="G64" s="156"/>
      <c r="H64" s="3"/>
      <c r="I64" s="3"/>
      <c r="J64" s="3"/>
      <c r="K64" s="3"/>
      <c r="L64" s="4"/>
      <c r="M64" s="4"/>
      <c r="N64" s="3"/>
      <c r="O64" s="3"/>
      <c r="P64" s="3"/>
      <c r="Q64" s="3"/>
      <c r="R64" s="4"/>
      <c r="S64" s="4"/>
      <c r="T64" s="4"/>
    </row>
    <row r="65" spans="1:20" x14ac:dyDescent="0.3">
      <c r="A65" s="2"/>
      <c r="B65" s="144"/>
      <c r="C65" s="144"/>
      <c r="D65" s="144"/>
      <c r="E65" s="144"/>
      <c r="F65" s="144"/>
      <c r="G65" s="144"/>
      <c r="H65" s="7">
        <v>110</v>
      </c>
      <c r="I65" s="3">
        <v>945</v>
      </c>
      <c r="J65" s="3" t="s">
        <v>12</v>
      </c>
      <c r="K65" s="3">
        <f t="shared" si="1"/>
        <v>103950</v>
      </c>
      <c r="L65" s="4"/>
      <c r="M65" s="4"/>
      <c r="N65" s="7">
        <f>H65</f>
        <v>110</v>
      </c>
      <c r="O65" s="3">
        <f>K65</f>
        <v>103950</v>
      </c>
      <c r="P65" s="19">
        <v>0</v>
      </c>
      <c r="Q65" s="3"/>
      <c r="R65" s="4"/>
      <c r="S65" s="4"/>
      <c r="T65" s="4"/>
    </row>
    <row r="66" spans="1:20" x14ac:dyDescent="0.3">
      <c r="A66" s="2"/>
      <c r="B66" s="3"/>
      <c r="C66" s="3"/>
      <c r="D66" s="3"/>
      <c r="E66" s="3"/>
      <c r="F66" s="3"/>
      <c r="G66" s="3" t="s">
        <v>143</v>
      </c>
      <c r="H66" s="7">
        <v>9</v>
      </c>
      <c r="I66" s="3">
        <v>756</v>
      </c>
      <c r="J66" s="3" t="s">
        <v>12</v>
      </c>
      <c r="K66" s="3">
        <f t="shared" si="1"/>
        <v>6804</v>
      </c>
      <c r="L66" s="4"/>
      <c r="M66" s="4"/>
      <c r="N66" s="7">
        <f>H66</f>
        <v>9</v>
      </c>
      <c r="O66" s="3">
        <f>K66</f>
        <v>6804</v>
      </c>
      <c r="P66" s="19">
        <v>0</v>
      </c>
      <c r="Q66" s="3"/>
      <c r="R66" s="4"/>
      <c r="S66" s="4"/>
      <c r="T66" s="4"/>
    </row>
    <row r="67" spans="1:20" x14ac:dyDescent="0.3">
      <c r="A67" s="2"/>
      <c r="B67" s="4"/>
      <c r="C67" s="4"/>
      <c r="D67" s="4"/>
      <c r="E67" s="4"/>
      <c r="F67" s="4"/>
      <c r="G67" s="4"/>
      <c r="H67" s="3"/>
      <c r="I67" s="3"/>
      <c r="J67" s="3"/>
      <c r="K67" s="3"/>
      <c r="L67" s="4"/>
      <c r="M67" s="4"/>
      <c r="N67" s="3"/>
      <c r="O67" s="3"/>
      <c r="P67" s="3"/>
      <c r="Q67" s="3"/>
      <c r="R67" s="4"/>
      <c r="S67" s="4"/>
      <c r="T67" s="4"/>
    </row>
    <row r="68" spans="1:20" ht="28.5" customHeight="1" x14ac:dyDescent="0.3">
      <c r="A68" s="2">
        <v>99</v>
      </c>
      <c r="B68" s="154" t="s">
        <v>50</v>
      </c>
      <c r="C68" s="155"/>
      <c r="D68" s="155"/>
      <c r="E68" s="155"/>
      <c r="F68" s="155"/>
      <c r="G68" s="156"/>
      <c r="H68" s="3"/>
      <c r="I68" s="3"/>
      <c r="J68" s="3"/>
      <c r="K68" s="3"/>
      <c r="L68" s="4"/>
      <c r="M68" s="4"/>
      <c r="N68" s="3"/>
      <c r="O68" s="3"/>
      <c r="P68" s="3"/>
      <c r="Q68" s="3"/>
      <c r="R68" s="4"/>
      <c r="S68" s="4"/>
      <c r="T68" s="4"/>
    </row>
    <row r="69" spans="1:20" x14ac:dyDescent="0.3">
      <c r="A69" s="2"/>
      <c r="B69" s="144"/>
      <c r="C69" s="144"/>
      <c r="D69" s="144"/>
      <c r="E69" s="144"/>
      <c r="F69" s="144"/>
      <c r="G69" s="144"/>
      <c r="H69" s="7">
        <v>12</v>
      </c>
      <c r="I69" s="3">
        <v>675</v>
      </c>
      <c r="J69" s="3" t="s">
        <v>12</v>
      </c>
      <c r="K69" s="3">
        <f t="shared" si="1"/>
        <v>8100</v>
      </c>
      <c r="L69" s="4"/>
      <c r="M69" s="4"/>
      <c r="N69" s="7">
        <f>H69</f>
        <v>12</v>
      </c>
      <c r="O69" s="3">
        <f>K69</f>
        <v>8100</v>
      </c>
      <c r="P69" s="19">
        <v>0</v>
      </c>
      <c r="Q69" s="3"/>
      <c r="R69" s="4"/>
      <c r="S69" s="4"/>
      <c r="T69" s="4"/>
    </row>
    <row r="70" spans="1:20" x14ac:dyDescent="0.3">
      <c r="A70" s="2"/>
      <c r="B70" s="3"/>
      <c r="C70" s="3"/>
      <c r="D70" s="3"/>
      <c r="E70" s="3"/>
      <c r="F70" s="3"/>
      <c r="G70" s="3" t="s">
        <v>143</v>
      </c>
      <c r="H70" s="7">
        <v>18</v>
      </c>
      <c r="I70" s="3">
        <v>540</v>
      </c>
      <c r="J70" s="3" t="s">
        <v>12</v>
      </c>
      <c r="K70" s="3">
        <f t="shared" si="1"/>
        <v>9720</v>
      </c>
      <c r="L70" s="4"/>
      <c r="M70" s="4"/>
      <c r="N70" s="7">
        <f>H70</f>
        <v>18</v>
      </c>
      <c r="O70" s="3">
        <f>K70</f>
        <v>9720</v>
      </c>
      <c r="P70" s="19">
        <v>0</v>
      </c>
      <c r="Q70" s="3"/>
      <c r="R70" s="4"/>
      <c r="S70" s="4"/>
      <c r="T70" s="4"/>
    </row>
    <row r="71" spans="1:20" x14ac:dyDescent="0.3">
      <c r="A71" s="2"/>
      <c r="B71" s="4"/>
      <c r="C71" s="4"/>
      <c r="D71" s="4"/>
      <c r="E71" s="4"/>
      <c r="F71" s="4"/>
      <c r="G71" s="4"/>
      <c r="H71" s="3"/>
      <c r="I71" s="3"/>
      <c r="J71" s="3"/>
      <c r="K71" s="3"/>
      <c r="L71" s="4"/>
      <c r="M71" s="4"/>
      <c r="N71" s="3"/>
      <c r="O71" s="3"/>
      <c r="P71" s="3"/>
      <c r="Q71" s="3"/>
      <c r="R71" s="4"/>
      <c r="S71" s="4"/>
      <c r="T71" s="4"/>
    </row>
    <row r="72" spans="1:20" ht="30.75" customHeight="1" x14ac:dyDescent="0.3">
      <c r="A72" s="2">
        <v>100</v>
      </c>
      <c r="B72" s="148" t="s">
        <v>51</v>
      </c>
      <c r="C72" s="149"/>
      <c r="D72" s="149"/>
      <c r="E72" s="149"/>
      <c r="F72" s="149"/>
      <c r="G72" s="150"/>
      <c r="H72" s="3"/>
      <c r="I72" s="3"/>
      <c r="J72" s="3"/>
      <c r="K72" s="3"/>
      <c r="L72" s="4"/>
      <c r="M72" s="4"/>
      <c r="N72" s="3"/>
      <c r="O72" s="3"/>
      <c r="P72" s="3"/>
      <c r="Q72" s="3"/>
      <c r="R72" s="4"/>
      <c r="S72" s="4"/>
      <c r="T72" s="4"/>
    </row>
    <row r="73" spans="1:20" x14ac:dyDescent="0.3">
      <c r="A73" s="2"/>
      <c r="B73" s="144"/>
      <c r="C73" s="144"/>
      <c r="D73" s="144"/>
      <c r="E73" s="144"/>
      <c r="F73" s="144"/>
      <c r="G73" s="144"/>
      <c r="H73" s="7">
        <f>'[352]ELE-1'!H199</f>
        <v>14</v>
      </c>
      <c r="I73" s="3">
        <v>1040</v>
      </c>
      <c r="J73" s="3" t="s">
        <v>12</v>
      </c>
      <c r="K73" s="3">
        <f t="shared" si="1"/>
        <v>14560</v>
      </c>
      <c r="L73" s="4"/>
      <c r="M73" s="4"/>
      <c r="N73" s="7">
        <f>H73</f>
        <v>14</v>
      </c>
      <c r="O73" s="3">
        <f>K73</f>
        <v>14560</v>
      </c>
      <c r="P73" s="19">
        <v>0</v>
      </c>
      <c r="Q73" s="3"/>
      <c r="R73" s="4"/>
      <c r="S73" s="4"/>
      <c r="T73" s="4"/>
    </row>
    <row r="74" spans="1:20" x14ac:dyDescent="0.3">
      <c r="A74" s="2"/>
      <c r="B74" s="4"/>
      <c r="C74" s="4"/>
      <c r="D74" s="4"/>
      <c r="E74" s="4"/>
      <c r="F74" s="4"/>
      <c r="G74" s="4"/>
      <c r="H74" s="3"/>
      <c r="I74" s="3"/>
      <c r="J74" s="3"/>
      <c r="K74" s="3"/>
      <c r="L74" s="4"/>
      <c r="M74" s="4"/>
      <c r="N74" s="3"/>
      <c r="O74" s="3"/>
      <c r="P74" s="3"/>
      <c r="Q74" s="3"/>
      <c r="R74" s="4"/>
      <c r="S74" s="4"/>
      <c r="T74" s="4"/>
    </row>
    <row r="75" spans="1:20" ht="32.25" customHeight="1" x14ac:dyDescent="0.3">
      <c r="A75" s="2">
        <v>101</v>
      </c>
      <c r="B75" s="148" t="s">
        <v>52</v>
      </c>
      <c r="C75" s="149"/>
      <c r="D75" s="149"/>
      <c r="E75" s="149"/>
      <c r="F75" s="149"/>
      <c r="G75" s="150"/>
      <c r="H75" s="3"/>
      <c r="I75" s="3"/>
      <c r="J75" s="3"/>
      <c r="K75" s="3"/>
      <c r="L75" s="4"/>
      <c r="M75" s="4"/>
      <c r="N75" s="3"/>
      <c r="O75" s="3"/>
      <c r="P75" s="3"/>
      <c r="Q75" s="3"/>
      <c r="R75" s="4"/>
      <c r="S75" s="4"/>
      <c r="T75" s="4"/>
    </row>
    <row r="76" spans="1:20" x14ac:dyDescent="0.3">
      <c r="A76" s="2"/>
      <c r="B76" s="144"/>
      <c r="C76" s="144"/>
      <c r="D76" s="144"/>
      <c r="E76" s="144"/>
      <c r="F76" s="144"/>
      <c r="G76" s="144"/>
      <c r="H76" s="7">
        <f>'[352]ELE-1'!H213</f>
        <v>34</v>
      </c>
      <c r="I76" s="3">
        <v>1755</v>
      </c>
      <c r="J76" s="3" t="s">
        <v>12</v>
      </c>
      <c r="K76" s="3">
        <f t="shared" si="1"/>
        <v>59670</v>
      </c>
      <c r="L76" s="4"/>
      <c r="M76" s="4"/>
      <c r="N76" s="7">
        <f>H76</f>
        <v>34</v>
      </c>
      <c r="O76" s="3">
        <f>K76</f>
        <v>59670</v>
      </c>
      <c r="P76" s="19">
        <v>0</v>
      </c>
      <c r="Q76" s="3"/>
      <c r="R76" s="4"/>
      <c r="S76" s="4"/>
      <c r="T76" s="4"/>
    </row>
    <row r="77" spans="1:20" x14ac:dyDescent="0.3">
      <c r="A77" s="2"/>
      <c r="B77" s="4"/>
      <c r="C77" s="4"/>
      <c r="D77" s="4"/>
      <c r="E77" s="4"/>
      <c r="F77" s="4"/>
      <c r="G77" s="4"/>
      <c r="H77" s="3"/>
      <c r="I77" s="3"/>
      <c r="J77" s="3"/>
      <c r="K77" s="3"/>
      <c r="L77" s="4"/>
      <c r="M77" s="4"/>
      <c r="N77" s="3"/>
      <c r="O77" s="3"/>
      <c r="P77" s="3"/>
      <c r="Q77" s="3"/>
      <c r="R77" s="4"/>
      <c r="S77" s="4"/>
      <c r="T77" s="4"/>
    </row>
    <row r="78" spans="1:20" ht="27" customHeight="1" x14ac:dyDescent="0.3">
      <c r="A78" s="2">
        <v>104</v>
      </c>
      <c r="B78" s="154" t="s">
        <v>53</v>
      </c>
      <c r="C78" s="155"/>
      <c r="D78" s="155"/>
      <c r="E78" s="155"/>
      <c r="F78" s="155"/>
      <c r="G78" s="156"/>
      <c r="H78" s="3"/>
      <c r="I78" s="3"/>
      <c r="J78" s="3"/>
      <c r="K78" s="3"/>
      <c r="L78" s="4"/>
      <c r="M78" s="4"/>
      <c r="N78" s="3"/>
      <c r="O78" s="3"/>
      <c r="P78" s="3"/>
      <c r="Q78" s="3"/>
      <c r="R78" s="4"/>
      <c r="S78" s="4"/>
      <c r="T78" s="4"/>
    </row>
    <row r="79" spans="1:20" x14ac:dyDescent="0.3">
      <c r="A79" s="2"/>
      <c r="B79" s="144"/>
      <c r="C79" s="144"/>
      <c r="D79" s="144"/>
      <c r="E79" s="144"/>
      <c r="F79" s="144"/>
      <c r="G79" s="144"/>
      <c r="H79" s="7">
        <f>'[352]ELE-1'!H247</f>
        <v>540.70000000000005</v>
      </c>
      <c r="I79" s="3">
        <v>177</v>
      </c>
      <c r="J79" s="3" t="s">
        <v>46</v>
      </c>
      <c r="K79" s="3">
        <f t="shared" si="1"/>
        <v>95704</v>
      </c>
      <c r="L79" s="4"/>
      <c r="M79" s="4"/>
      <c r="N79" s="7">
        <f>H79</f>
        <v>540.70000000000005</v>
      </c>
      <c r="O79" s="3">
        <f>K79</f>
        <v>95704</v>
      </c>
      <c r="P79" s="19">
        <v>0</v>
      </c>
      <c r="Q79" s="3"/>
      <c r="R79" s="4"/>
      <c r="S79" s="4"/>
      <c r="T79" s="4"/>
    </row>
    <row r="80" spans="1:20" x14ac:dyDescent="0.3">
      <c r="A80" s="2"/>
      <c r="B80" s="4"/>
      <c r="C80" s="4"/>
      <c r="D80" s="4"/>
      <c r="E80" s="4"/>
      <c r="F80" s="4"/>
      <c r="G80" s="4"/>
      <c r="H80" s="3"/>
      <c r="I80" s="3"/>
      <c r="J80" s="3"/>
      <c r="K80" s="3"/>
      <c r="L80" s="4"/>
      <c r="M80" s="4"/>
      <c r="N80" s="3"/>
      <c r="O80" s="3"/>
      <c r="P80" s="3"/>
      <c r="Q80" s="3"/>
      <c r="R80" s="4"/>
      <c r="S80" s="4"/>
      <c r="T80" s="4"/>
    </row>
    <row r="81" spans="1:20" ht="31.5" customHeight="1" x14ac:dyDescent="0.3">
      <c r="A81" s="2">
        <v>105</v>
      </c>
      <c r="B81" s="154" t="s">
        <v>54</v>
      </c>
      <c r="C81" s="155"/>
      <c r="D81" s="155"/>
      <c r="E81" s="155"/>
      <c r="F81" s="155"/>
      <c r="G81" s="156"/>
      <c r="H81" s="3"/>
      <c r="I81" s="3"/>
      <c r="J81" s="3"/>
      <c r="K81" s="3"/>
      <c r="L81" s="4"/>
      <c r="M81" s="4"/>
      <c r="N81" s="3"/>
      <c r="O81" s="3"/>
      <c r="P81" s="3"/>
      <c r="Q81" s="3"/>
      <c r="R81" s="4"/>
      <c r="S81" s="4"/>
      <c r="T81" s="4"/>
    </row>
    <row r="82" spans="1:20" x14ac:dyDescent="0.3">
      <c r="A82" s="2"/>
      <c r="B82" s="144"/>
      <c r="C82" s="144"/>
      <c r="D82" s="144"/>
      <c r="E82" s="144"/>
      <c r="F82" s="144"/>
      <c r="G82" s="144"/>
      <c r="H82" s="7">
        <f>'[352]ELE-1'!H310</f>
        <v>1170.8</v>
      </c>
      <c r="I82" s="3">
        <v>255</v>
      </c>
      <c r="J82" s="3" t="s">
        <v>46</v>
      </c>
      <c r="K82" s="3">
        <f t="shared" ref="K82:K100" si="2">ROUND(H82*I82,0)</f>
        <v>298554</v>
      </c>
      <c r="L82" s="4"/>
      <c r="M82" s="4"/>
      <c r="N82" s="7">
        <f>H82</f>
        <v>1170.8</v>
      </c>
      <c r="O82" s="3">
        <f>K82</f>
        <v>298554</v>
      </c>
      <c r="P82" s="19">
        <v>0</v>
      </c>
      <c r="Q82" s="3"/>
      <c r="R82" s="4"/>
      <c r="S82" s="4"/>
      <c r="T82" s="4"/>
    </row>
    <row r="83" spans="1:20" x14ac:dyDescent="0.3">
      <c r="A83" s="2"/>
      <c r="B83" s="4"/>
      <c r="C83" s="4"/>
      <c r="D83" s="4"/>
      <c r="E83" s="4"/>
      <c r="F83" s="4"/>
      <c r="G83" s="4"/>
      <c r="H83" s="3"/>
      <c r="I83" s="3"/>
      <c r="J83" s="3"/>
      <c r="K83" s="3"/>
      <c r="L83" s="4"/>
      <c r="M83" s="4"/>
      <c r="N83" s="3"/>
      <c r="O83" s="3"/>
      <c r="P83" s="3"/>
      <c r="Q83" s="3"/>
      <c r="R83" s="4"/>
      <c r="S83" s="4"/>
      <c r="T83" s="4"/>
    </row>
    <row r="84" spans="1:20" ht="33" customHeight="1" x14ac:dyDescent="0.3">
      <c r="A84" s="9">
        <v>106</v>
      </c>
      <c r="B84" s="154" t="s">
        <v>55</v>
      </c>
      <c r="C84" s="155"/>
      <c r="D84" s="155"/>
      <c r="E84" s="155"/>
      <c r="F84" s="155"/>
      <c r="G84" s="156"/>
      <c r="H84" s="3"/>
      <c r="I84" s="3"/>
      <c r="J84" s="3"/>
      <c r="K84" s="3"/>
      <c r="L84" s="4"/>
      <c r="M84" s="4"/>
      <c r="N84" s="3"/>
      <c r="O84" s="3"/>
      <c r="P84" s="3"/>
      <c r="Q84" s="3"/>
      <c r="R84" s="4"/>
      <c r="S84" s="4"/>
      <c r="T84" s="4"/>
    </row>
    <row r="85" spans="1:20" x14ac:dyDescent="0.3">
      <c r="A85" s="2"/>
      <c r="B85" s="144"/>
      <c r="C85" s="144"/>
      <c r="D85" s="144"/>
      <c r="E85" s="144"/>
      <c r="F85" s="144"/>
      <c r="G85" s="144"/>
      <c r="H85" s="7">
        <v>60</v>
      </c>
      <c r="I85" s="3">
        <v>606</v>
      </c>
      <c r="J85" s="3" t="s">
        <v>46</v>
      </c>
      <c r="K85" s="3">
        <f t="shared" si="2"/>
        <v>36360</v>
      </c>
      <c r="L85" s="4"/>
      <c r="M85" s="4"/>
      <c r="N85" s="7">
        <f>H85</f>
        <v>60</v>
      </c>
      <c r="O85" s="3">
        <f>K85</f>
        <v>36360</v>
      </c>
      <c r="P85" s="19">
        <v>0</v>
      </c>
      <c r="Q85" s="3"/>
      <c r="R85" s="4"/>
      <c r="S85" s="4"/>
      <c r="T85" s="4"/>
    </row>
    <row r="86" spans="1:20" x14ac:dyDescent="0.3">
      <c r="A86" s="2"/>
      <c r="B86" s="3"/>
      <c r="C86" s="3"/>
      <c r="D86" s="3"/>
      <c r="E86" s="3"/>
      <c r="F86" s="3"/>
      <c r="G86" s="3" t="s">
        <v>143</v>
      </c>
      <c r="H86" s="7">
        <v>183.3</v>
      </c>
      <c r="I86" s="3">
        <v>485</v>
      </c>
      <c r="J86" s="3" t="s">
        <v>46</v>
      </c>
      <c r="K86" s="3">
        <f t="shared" si="2"/>
        <v>88901</v>
      </c>
      <c r="L86" s="4"/>
      <c r="M86" s="4"/>
      <c r="N86" s="7">
        <f>H86</f>
        <v>183.3</v>
      </c>
      <c r="O86" s="3">
        <f>K86</f>
        <v>88901</v>
      </c>
      <c r="P86" s="19">
        <v>0</v>
      </c>
      <c r="Q86" s="3"/>
      <c r="R86" s="4"/>
      <c r="S86" s="4"/>
      <c r="T86" s="4"/>
    </row>
    <row r="87" spans="1:20" x14ac:dyDescent="0.3">
      <c r="A87" s="2"/>
      <c r="B87" s="4"/>
      <c r="C87" s="4"/>
      <c r="D87" s="4"/>
      <c r="E87" s="4"/>
      <c r="F87" s="4"/>
      <c r="G87" s="4"/>
      <c r="H87" s="3"/>
      <c r="I87" s="3"/>
      <c r="J87" s="3"/>
      <c r="K87" s="3"/>
      <c r="L87" s="4"/>
      <c r="M87" s="4"/>
      <c r="N87" s="3"/>
      <c r="O87" s="3"/>
      <c r="P87" s="3"/>
      <c r="Q87" s="3"/>
      <c r="R87" s="4"/>
      <c r="S87" s="4"/>
      <c r="T87" s="4"/>
    </row>
    <row r="88" spans="1:20" ht="31.5" customHeight="1" x14ac:dyDescent="0.3">
      <c r="A88" s="2">
        <v>107</v>
      </c>
      <c r="B88" s="148" t="s">
        <v>56</v>
      </c>
      <c r="C88" s="149"/>
      <c r="D88" s="149"/>
      <c r="E88" s="149"/>
      <c r="F88" s="149"/>
      <c r="G88" s="150"/>
      <c r="H88" s="3"/>
      <c r="I88" s="3"/>
      <c r="J88" s="3"/>
      <c r="K88" s="3"/>
      <c r="L88" s="4"/>
      <c r="M88" s="4"/>
      <c r="N88" s="3"/>
      <c r="O88" s="3"/>
      <c r="P88" s="3"/>
      <c r="Q88" s="3"/>
      <c r="R88" s="4"/>
      <c r="S88" s="4"/>
      <c r="T88" s="4"/>
    </row>
    <row r="89" spans="1:20" x14ac:dyDescent="0.3">
      <c r="A89" s="2"/>
      <c r="B89" s="144"/>
      <c r="C89" s="144"/>
      <c r="D89" s="144"/>
      <c r="E89" s="144"/>
      <c r="F89" s="144"/>
      <c r="G89" s="144"/>
      <c r="H89" s="7">
        <v>40</v>
      </c>
      <c r="I89" s="3">
        <v>967</v>
      </c>
      <c r="J89" s="3" t="s">
        <v>46</v>
      </c>
      <c r="K89" s="3">
        <f t="shared" si="2"/>
        <v>38680</v>
      </c>
      <c r="L89" s="4"/>
      <c r="M89" s="4"/>
      <c r="N89" s="7">
        <f>H89</f>
        <v>40</v>
      </c>
      <c r="O89" s="3">
        <f>K89</f>
        <v>38680</v>
      </c>
      <c r="P89" s="19">
        <v>0</v>
      </c>
      <c r="Q89" s="3"/>
      <c r="R89" s="4"/>
      <c r="S89" s="4"/>
      <c r="T89" s="4"/>
    </row>
    <row r="90" spans="1:20" x14ac:dyDescent="0.3">
      <c r="A90" s="2"/>
      <c r="B90" s="3"/>
      <c r="C90" s="3"/>
      <c r="D90" s="3"/>
      <c r="E90" s="3"/>
      <c r="F90" s="3"/>
      <c r="G90" s="3"/>
      <c r="H90" s="7">
        <v>105.1</v>
      </c>
      <c r="I90" s="3">
        <v>774</v>
      </c>
      <c r="J90" s="3" t="s">
        <v>46</v>
      </c>
      <c r="K90" s="3">
        <f t="shared" si="2"/>
        <v>81347</v>
      </c>
      <c r="L90" s="4"/>
      <c r="M90" s="4"/>
      <c r="N90" s="7">
        <f>H90</f>
        <v>105.1</v>
      </c>
      <c r="O90" s="3">
        <f>K90</f>
        <v>81347</v>
      </c>
      <c r="P90" s="19">
        <v>0</v>
      </c>
      <c r="Q90" s="3"/>
      <c r="R90" s="4"/>
      <c r="S90" s="4"/>
      <c r="T90" s="4"/>
    </row>
    <row r="91" spans="1:20" x14ac:dyDescent="0.3">
      <c r="A91" s="2"/>
      <c r="B91" s="4"/>
      <c r="C91" s="4"/>
      <c r="D91" s="4"/>
      <c r="E91" s="4"/>
      <c r="F91" s="4"/>
      <c r="G91" s="4"/>
      <c r="H91" s="3"/>
      <c r="I91" s="3"/>
      <c r="J91" s="3"/>
      <c r="K91" s="3"/>
      <c r="L91" s="4"/>
      <c r="M91" s="4"/>
      <c r="N91" s="3"/>
      <c r="O91" s="3"/>
      <c r="P91" s="3"/>
      <c r="Q91" s="3"/>
      <c r="R91" s="4"/>
      <c r="S91" s="4"/>
      <c r="T91" s="4"/>
    </row>
    <row r="92" spans="1:20" ht="32.25" customHeight="1" x14ac:dyDescent="0.3">
      <c r="A92" s="2">
        <v>109</v>
      </c>
      <c r="B92" s="148" t="s">
        <v>57</v>
      </c>
      <c r="C92" s="149"/>
      <c r="D92" s="149"/>
      <c r="E92" s="149"/>
      <c r="F92" s="149"/>
      <c r="G92" s="150"/>
      <c r="H92" s="3"/>
      <c r="I92" s="3"/>
      <c r="J92" s="3"/>
      <c r="K92" s="3"/>
      <c r="L92" s="4"/>
      <c r="M92" s="4"/>
      <c r="N92" s="3"/>
      <c r="O92" s="3"/>
      <c r="P92" s="3"/>
      <c r="Q92" s="3"/>
      <c r="R92" s="4"/>
      <c r="S92" s="4"/>
      <c r="T92" s="4"/>
    </row>
    <row r="93" spans="1:20" x14ac:dyDescent="0.3">
      <c r="A93" s="2"/>
      <c r="B93" s="144"/>
      <c r="C93" s="144"/>
      <c r="D93" s="144"/>
      <c r="E93" s="144"/>
      <c r="F93" s="144"/>
      <c r="G93" s="144"/>
      <c r="H93" s="7">
        <v>3</v>
      </c>
      <c r="I93" s="3">
        <v>18325</v>
      </c>
      <c r="J93" s="3" t="s">
        <v>12</v>
      </c>
      <c r="K93" s="3">
        <f t="shared" si="2"/>
        <v>54975</v>
      </c>
      <c r="L93" s="4"/>
      <c r="M93" s="4"/>
      <c r="N93" s="7">
        <f>H93</f>
        <v>3</v>
      </c>
      <c r="O93" s="3">
        <f>K93</f>
        <v>54975</v>
      </c>
      <c r="P93" s="19">
        <v>0</v>
      </c>
      <c r="Q93" s="3"/>
      <c r="R93" s="4"/>
      <c r="S93" s="4"/>
      <c r="T93" s="4"/>
    </row>
    <row r="94" spans="1:20" x14ac:dyDescent="0.3">
      <c r="A94" s="2"/>
      <c r="B94" s="3"/>
      <c r="C94" s="3"/>
      <c r="D94" s="3"/>
      <c r="E94" s="3"/>
      <c r="F94" s="3"/>
      <c r="G94" s="3"/>
      <c r="H94" s="7">
        <v>5</v>
      </c>
      <c r="I94" s="3">
        <v>14660</v>
      </c>
      <c r="J94" s="3" t="s">
        <v>12</v>
      </c>
      <c r="K94" s="3">
        <f t="shared" si="2"/>
        <v>73300</v>
      </c>
      <c r="L94" s="4"/>
      <c r="M94" s="4"/>
      <c r="N94" s="7">
        <f>H94</f>
        <v>5</v>
      </c>
      <c r="O94" s="3">
        <f>K94</f>
        <v>73300</v>
      </c>
      <c r="P94" s="19">
        <v>0</v>
      </c>
      <c r="Q94" s="3"/>
      <c r="R94" s="4"/>
      <c r="S94" s="4"/>
      <c r="T94" s="4"/>
    </row>
    <row r="95" spans="1:20" x14ac:dyDescent="0.3">
      <c r="A95" s="2"/>
      <c r="B95" s="4"/>
      <c r="C95" s="4"/>
      <c r="D95" s="4"/>
      <c r="E95" s="4"/>
      <c r="F95" s="4"/>
      <c r="G95" s="4"/>
      <c r="H95" s="3"/>
      <c r="I95" s="3"/>
      <c r="J95" s="3"/>
      <c r="K95" s="3"/>
      <c r="L95" s="4"/>
      <c r="M95" s="4"/>
      <c r="N95" s="3"/>
      <c r="O95" s="3"/>
      <c r="P95" s="3"/>
      <c r="Q95" s="3"/>
      <c r="R95" s="4"/>
      <c r="S95" s="4"/>
      <c r="T95" s="4"/>
    </row>
    <row r="96" spans="1:20" ht="28.5" customHeight="1" x14ac:dyDescent="0.3">
      <c r="A96" s="2">
        <v>110</v>
      </c>
      <c r="B96" s="154" t="s">
        <v>58</v>
      </c>
      <c r="C96" s="155"/>
      <c r="D96" s="155"/>
      <c r="E96" s="155"/>
      <c r="F96" s="155"/>
      <c r="G96" s="156"/>
      <c r="H96" s="3"/>
      <c r="I96" s="3"/>
      <c r="J96" s="3"/>
      <c r="K96" s="3"/>
      <c r="L96" s="4"/>
      <c r="M96" s="4"/>
      <c r="N96" s="3"/>
      <c r="O96" s="3"/>
      <c r="P96" s="3"/>
      <c r="Q96" s="3"/>
      <c r="R96" s="4"/>
      <c r="S96" s="4"/>
      <c r="T96" s="4"/>
    </row>
    <row r="97" spans="1:20" x14ac:dyDescent="0.3">
      <c r="A97" s="2"/>
      <c r="B97" s="144"/>
      <c r="C97" s="144"/>
      <c r="D97" s="144"/>
      <c r="E97" s="144"/>
      <c r="F97" s="144"/>
      <c r="G97" s="144"/>
      <c r="H97" s="7">
        <f>'[352]ELE-1'!H332</f>
        <v>1</v>
      </c>
      <c r="I97" s="3">
        <v>28460</v>
      </c>
      <c r="J97" s="3" t="s">
        <v>12</v>
      </c>
      <c r="K97" s="3">
        <f t="shared" si="2"/>
        <v>28460</v>
      </c>
      <c r="L97" s="4"/>
      <c r="M97" s="4"/>
      <c r="N97" s="7">
        <f>H97</f>
        <v>1</v>
      </c>
      <c r="O97" s="3">
        <f>K97</f>
        <v>28460</v>
      </c>
      <c r="P97" s="19">
        <v>0</v>
      </c>
      <c r="Q97" s="3"/>
      <c r="R97" s="4"/>
      <c r="S97" s="4"/>
      <c r="T97" s="4"/>
    </row>
    <row r="98" spans="1:20" x14ac:dyDescent="0.3">
      <c r="A98" s="2"/>
      <c r="B98" s="4"/>
      <c r="C98" s="4"/>
      <c r="D98" s="4"/>
      <c r="E98" s="4"/>
      <c r="F98" s="4"/>
      <c r="G98" s="4"/>
      <c r="H98" s="3"/>
      <c r="I98" s="3"/>
      <c r="J98" s="3"/>
      <c r="K98" s="3"/>
      <c r="L98" s="4"/>
      <c r="M98" s="4"/>
      <c r="N98" s="3"/>
      <c r="O98" s="3"/>
      <c r="P98" s="3"/>
      <c r="Q98" s="3"/>
      <c r="R98" s="4"/>
      <c r="S98" s="4"/>
      <c r="T98" s="4"/>
    </row>
    <row r="99" spans="1:20" ht="30" customHeight="1" x14ac:dyDescent="0.3">
      <c r="A99" s="2">
        <v>114</v>
      </c>
      <c r="B99" s="148" t="s">
        <v>59</v>
      </c>
      <c r="C99" s="149"/>
      <c r="D99" s="149"/>
      <c r="E99" s="149"/>
      <c r="F99" s="149"/>
      <c r="G99" s="150"/>
      <c r="H99" s="3"/>
      <c r="I99" s="3"/>
      <c r="J99" s="3"/>
      <c r="K99" s="3"/>
      <c r="L99" s="4"/>
      <c r="M99" s="4"/>
      <c r="N99" s="3"/>
      <c r="O99" s="3"/>
      <c r="P99" s="3"/>
      <c r="Q99" s="3"/>
      <c r="R99" s="4"/>
      <c r="S99" s="4"/>
      <c r="T99" s="4"/>
    </row>
    <row r="100" spans="1:20" x14ac:dyDescent="0.3">
      <c r="A100" s="2"/>
      <c r="B100" s="144"/>
      <c r="C100" s="144"/>
      <c r="D100" s="144"/>
      <c r="E100" s="144"/>
      <c r="F100" s="144"/>
      <c r="G100" s="144"/>
      <c r="H100" s="7">
        <f>'[352]ELE-1'!H352</f>
        <v>44</v>
      </c>
      <c r="I100" s="3">
        <v>2652</v>
      </c>
      <c r="J100" s="3" t="s">
        <v>12</v>
      </c>
      <c r="K100" s="3">
        <f t="shared" si="2"/>
        <v>116688</v>
      </c>
      <c r="L100" s="4"/>
      <c r="M100" s="4"/>
      <c r="N100" s="7">
        <f>H100</f>
        <v>44</v>
      </c>
      <c r="O100" s="3">
        <f>K100</f>
        <v>116688</v>
      </c>
      <c r="P100" s="19">
        <v>0</v>
      </c>
      <c r="Q100" s="3"/>
      <c r="R100" s="4"/>
      <c r="S100" s="4"/>
      <c r="T100" s="4"/>
    </row>
    <row r="101" spans="1:20" x14ac:dyDescent="0.3">
      <c r="A101" s="2"/>
      <c r="B101" s="4"/>
      <c r="C101" s="4"/>
      <c r="D101" s="4"/>
      <c r="E101" s="4"/>
      <c r="F101" s="4"/>
      <c r="G101" s="4"/>
      <c r="H101" s="3"/>
      <c r="I101" s="3"/>
      <c r="J101" s="3"/>
      <c r="K101" s="3"/>
      <c r="L101" s="4"/>
      <c r="M101" s="4"/>
      <c r="N101" s="3"/>
      <c r="O101" s="3"/>
      <c r="P101" s="3"/>
      <c r="Q101" s="3"/>
      <c r="R101" s="4"/>
      <c r="S101" s="4"/>
      <c r="T101" s="4"/>
    </row>
    <row r="102" spans="1:20" ht="41.25" customHeight="1" x14ac:dyDescent="0.3">
      <c r="A102" s="2">
        <v>115</v>
      </c>
      <c r="B102" s="148" t="s">
        <v>60</v>
      </c>
      <c r="C102" s="149"/>
      <c r="D102" s="149"/>
      <c r="E102" s="149"/>
      <c r="F102" s="149"/>
      <c r="G102" s="150"/>
      <c r="H102" s="3"/>
      <c r="I102" s="3"/>
      <c r="J102" s="3"/>
      <c r="K102" s="3"/>
      <c r="L102" s="4"/>
      <c r="M102" s="4"/>
      <c r="N102" s="3"/>
      <c r="O102" s="3"/>
      <c r="P102" s="3"/>
      <c r="Q102" s="3"/>
      <c r="R102" s="4"/>
      <c r="S102" s="4"/>
      <c r="T102" s="4"/>
    </row>
    <row r="103" spans="1:20" x14ac:dyDescent="0.3">
      <c r="A103" s="2"/>
      <c r="B103" s="144"/>
      <c r="C103" s="144"/>
      <c r="D103" s="144"/>
      <c r="E103" s="144"/>
      <c r="F103" s="144"/>
      <c r="G103" s="144"/>
      <c r="H103" s="7">
        <v>30</v>
      </c>
      <c r="I103" s="3">
        <v>4350</v>
      </c>
      <c r="J103" s="3" t="s">
        <v>12</v>
      </c>
      <c r="K103" s="3">
        <f t="shared" ref="K103:K104" si="3">ROUND(H103*I103,0)</f>
        <v>130500</v>
      </c>
      <c r="L103" s="4"/>
      <c r="M103" s="4"/>
      <c r="N103" s="7">
        <f>H103</f>
        <v>30</v>
      </c>
      <c r="O103" s="3">
        <f>K103</f>
        <v>130500</v>
      </c>
      <c r="P103" s="19">
        <v>0</v>
      </c>
      <c r="Q103" s="3"/>
      <c r="R103" s="4"/>
      <c r="S103" s="4"/>
      <c r="T103" s="4"/>
    </row>
    <row r="104" spans="1:20" x14ac:dyDescent="0.3">
      <c r="A104" s="2"/>
      <c r="B104" s="3"/>
      <c r="C104" s="3"/>
      <c r="D104" s="3"/>
      <c r="E104" s="3"/>
      <c r="F104" s="3"/>
      <c r="G104" s="3" t="s">
        <v>143</v>
      </c>
      <c r="H104" s="7">
        <v>10</v>
      </c>
      <c r="I104" s="3">
        <v>3480</v>
      </c>
      <c r="J104" s="3" t="s">
        <v>12</v>
      </c>
      <c r="K104" s="3">
        <f t="shared" si="3"/>
        <v>34800</v>
      </c>
      <c r="L104" s="4"/>
      <c r="M104" s="4"/>
      <c r="N104" s="7">
        <f>H104</f>
        <v>10</v>
      </c>
      <c r="O104" s="3">
        <f>K104</f>
        <v>34800</v>
      </c>
      <c r="P104" s="19">
        <v>0</v>
      </c>
      <c r="Q104" s="3"/>
      <c r="R104" s="4"/>
      <c r="S104" s="4"/>
      <c r="T104" s="4"/>
    </row>
    <row r="105" spans="1:20" x14ac:dyDescent="0.3">
      <c r="A105" s="2"/>
      <c r="B105" s="4"/>
      <c r="C105" s="4"/>
      <c r="D105" s="4"/>
      <c r="E105" s="4"/>
      <c r="F105" s="4"/>
      <c r="G105" s="4"/>
      <c r="H105" s="3"/>
      <c r="I105" s="3"/>
      <c r="J105" s="3"/>
      <c r="K105" s="3"/>
      <c r="L105" s="4"/>
      <c r="M105" s="4"/>
      <c r="N105" s="3"/>
      <c r="O105" s="3"/>
      <c r="P105" s="3"/>
      <c r="Q105" s="3"/>
      <c r="R105" s="4"/>
      <c r="S105" s="4"/>
      <c r="T105" s="4"/>
    </row>
    <row r="106" spans="1:20" ht="29.25" customHeight="1" x14ac:dyDescent="0.3">
      <c r="A106" s="2">
        <v>119</v>
      </c>
      <c r="B106" s="148" t="s">
        <v>61</v>
      </c>
      <c r="C106" s="149"/>
      <c r="D106" s="149"/>
      <c r="E106" s="149"/>
      <c r="F106" s="149"/>
      <c r="G106" s="150"/>
      <c r="H106" s="3"/>
      <c r="I106" s="3"/>
      <c r="J106" s="3"/>
      <c r="K106" s="3"/>
      <c r="L106" s="4"/>
      <c r="M106" s="4"/>
      <c r="N106" s="3"/>
      <c r="O106" s="3"/>
      <c r="P106" s="3"/>
      <c r="Q106" s="3"/>
      <c r="R106" s="4"/>
      <c r="S106" s="4"/>
      <c r="T106" s="4"/>
    </row>
    <row r="107" spans="1:20" x14ac:dyDescent="0.3">
      <c r="A107" s="2"/>
      <c r="B107" s="144"/>
      <c r="C107" s="144"/>
      <c r="D107" s="144"/>
      <c r="E107" s="144"/>
      <c r="F107" s="144"/>
      <c r="G107" s="144"/>
      <c r="H107" s="7">
        <v>12</v>
      </c>
      <c r="I107" s="3">
        <v>827</v>
      </c>
      <c r="J107" s="3" t="s">
        <v>12</v>
      </c>
      <c r="K107" s="3">
        <f t="shared" ref="K107:K112" si="4">ROUND(H107*I107,0)</f>
        <v>9924</v>
      </c>
      <c r="L107" s="4"/>
      <c r="M107" s="4"/>
      <c r="N107" s="7">
        <f>H107</f>
        <v>12</v>
      </c>
      <c r="O107" s="3">
        <f>K107</f>
        <v>9924</v>
      </c>
      <c r="P107" s="19">
        <v>0</v>
      </c>
      <c r="Q107" s="3"/>
      <c r="R107" s="4"/>
      <c r="S107" s="4"/>
      <c r="T107" s="4"/>
    </row>
    <row r="108" spans="1:20" x14ac:dyDescent="0.3">
      <c r="A108" s="2"/>
      <c r="B108" s="3"/>
      <c r="C108" s="3"/>
      <c r="D108" s="3"/>
      <c r="E108" s="3"/>
      <c r="F108" s="3"/>
      <c r="G108" s="3" t="s">
        <v>143</v>
      </c>
      <c r="H108" s="7">
        <v>2</v>
      </c>
      <c r="I108" s="3">
        <v>662</v>
      </c>
      <c r="J108" s="3" t="s">
        <v>12</v>
      </c>
      <c r="K108" s="3">
        <f t="shared" si="4"/>
        <v>1324</v>
      </c>
      <c r="L108" s="4"/>
      <c r="M108" s="4"/>
      <c r="N108" s="7">
        <f>H108</f>
        <v>2</v>
      </c>
      <c r="O108" s="3">
        <f>K108</f>
        <v>1324</v>
      </c>
      <c r="P108" s="19">
        <v>0</v>
      </c>
      <c r="Q108" s="3"/>
      <c r="R108" s="4"/>
      <c r="S108" s="4"/>
      <c r="T108" s="4"/>
    </row>
    <row r="109" spans="1:20" x14ac:dyDescent="0.3">
      <c r="A109" s="2"/>
      <c r="B109" s="4"/>
      <c r="C109" s="4"/>
      <c r="D109" s="4"/>
      <c r="E109" s="4"/>
      <c r="F109" s="4"/>
      <c r="G109" s="4"/>
      <c r="H109" s="3"/>
      <c r="I109" s="3"/>
      <c r="J109" s="3"/>
      <c r="K109" s="3"/>
      <c r="L109" s="4"/>
      <c r="M109" s="4"/>
      <c r="N109" s="3"/>
      <c r="O109" s="3"/>
      <c r="P109" s="3"/>
      <c r="Q109" s="3"/>
      <c r="R109" s="4"/>
      <c r="S109" s="4"/>
      <c r="T109" s="4"/>
    </row>
    <row r="110" spans="1:20" ht="41.25" customHeight="1" x14ac:dyDescent="0.3">
      <c r="A110" s="2">
        <v>122</v>
      </c>
      <c r="B110" s="148" t="s">
        <v>62</v>
      </c>
      <c r="C110" s="149"/>
      <c r="D110" s="149"/>
      <c r="E110" s="149"/>
      <c r="F110" s="149"/>
      <c r="G110" s="150"/>
      <c r="H110" s="3"/>
      <c r="I110" s="3"/>
      <c r="J110" s="3"/>
      <c r="K110" s="3"/>
      <c r="L110" s="4"/>
      <c r="M110" s="4"/>
      <c r="N110" s="3"/>
      <c r="O110" s="3"/>
      <c r="P110" s="3"/>
      <c r="Q110" s="3"/>
      <c r="R110" s="4"/>
      <c r="S110" s="4"/>
      <c r="T110" s="4"/>
    </row>
    <row r="111" spans="1:20" x14ac:dyDescent="0.3">
      <c r="A111" s="2"/>
      <c r="B111" s="144"/>
      <c r="C111" s="144"/>
      <c r="D111" s="144"/>
      <c r="E111" s="144"/>
      <c r="F111" s="144"/>
      <c r="G111" s="144"/>
      <c r="H111" s="7">
        <v>80</v>
      </c>
      <c r="I111" s="3">
        <v>1310</v>
      </c>
      <c r="J111" s="3" t="s">
        <v>46</v>
      </c>
      <c r="K111" s="3">
        <f t="shared" si="4"/>
        <v>104800</v>
      </c>
      <c r="L111" s="4"/>
      <c r="M111" s="4"/>
      <c r="N111" s="7">
        <f>H111</f>
        <v>80</v>
      </c>
      <c r="O111" s="3">
        <f>K111</f>
        <v>104800</v>
      </c>
      <c r="P111" s="19">
        <v>0</v>
      </c>
      <c r="Q111" s="3"/>
      <c r="R111" s="4"/>
      <c r="S111" s="4"/>
      <c r="T111" s="4"/>
    </row>
    <row r="112" spans="1:20" x14ac:dyDescent="0.3">
      <c r="A112" s="2"/>
      <c r="B112" s="3"/>
      <c r="C112" s="3"/>
      <c r="D112" s="3"/>
      <c r="E112" s="3"/>
      <c r="F112" s="3"/>
      <c r="G112" s="3" t="s">
        <v>143</v>
      </c>
      <c r="H112" s="7">
        <v>5.4</v>
      </c>
      <c r="I112" s="3">
        <v>1048</v>
      </c>
      <c r="J112" s="3" t="s">
        <v>46</v>
      </c>
      <c r="K112" s="3">
        <f t="shared" si="4"/>
        <v>5659</v>
      </c>
      <c r="L112" s="4"/>
      <c r="M112" s="4"/>
      <c r="N112" s="7">
        <f>H112</f>
        <v>5.4</v>
      </c>
      <c r="O112" s="3">
        <f>K112</f>
        <v>5659</v>
      </c>
      <c r="P112" s="19">
        <v>0</v>
      </c>
      <c r="Q112" s="3"/>
      <c r="R112" s="4"/>
      <c r="S112" s="4"/>
      <c r="T112" s="4"/>
    </row>
    <row r="113" spans="1:20" x14ac:dyDescent="0.3">
      <c r="A113" s="2"/>
      <c r="B113" s="4"/>
      <c r="C113" s="4"/>
      <c r="D113" s="4"/>
      <c r="E113" s="4"/>
      <c r="F113" s="4"/>
      <c r="G113" s="4"/>
      <c r="H113" s="3"/>
      <c r="I113" s="3"/>
      <c r="J113" s="3"/>
      <c r="K113" s="3"/>
      <c r="L113" s="4"/>
      <c r="M113" s="4"/>
      <c r="N113" s="3"/>
      <c r="O113" s="3"/>
      <c r="P113" s="3"/>
      <c r="Q113" s="3"/>
      <c r="R113" s="4"/>
      <c r="S113" s="4"/>
      <c r="T113" s="4"/>
    </row>
    <row r="114" spans="1:20" ht="29.25" customHeight="1" x14ac:dyDescent="0.3">
      <c r="A114" s="2">
        <v>128</v>
      </c>
      <c r="B114" s="148" t="s">
        <v>63</v>
      </c>
      <c r="C114" s="149"/>
      <c r="D114" s="149"/>
      <c r="E114" s="149"/>
      <c r="F114" s="149"/>
      <c r="G114" s="150"/>
      <c r="H114" s="3"/>
      <c r="I114" s="3"/>
      <c r="J114" s="3"/>
      <c r="K114" s="3"/>
      <c r="L114" s="4"/>
      <c r="M114" s="4"/>
      <c r="N114" s="3"/>
      <c r="O114" s="3"/>
      <c r="P114" s="3"/>
      <c r="Q114" s="3"/>
      <c r="R114" s="4"/>
      <c r="S114" s="4"/>
      <c r="T114" s="4"/>
    </row>
    <row r="115" spans="1:20" x14ac:dyDescent="0.3">
      <c r="A115" s="2"/>
      <c r="B115" s="144"/>
      <c r="C115" s="144"/>
      <c r="D115" s="144"/>
      <c r="E115" s="144"/>
      <c r="F115" s="144"/>
      <c r="G115" s="144"/>
      <c r="H115" s="7">
        <f>'[352]ELE-1'!H393</f>
        <v>184.9</v>
      </c>
      <c r="I115" s="3">
        <v>329</v>
      </c>
      <c r="J115" s="3" t="s">
        <v>46</v>
      </c>
      <c r="K115" s="3">
        <f t="shared" ref="K115" si="5">ROUND(H115*I115,0)</f>
        <v>60832</v>
      </c>
      <c r="L115" s="4"/>
      <c r="M115" s="4"/>
      <c r="N115" s="7">
        <f>H115</f>
        <v>184.9</v>
      </c>
      <c r="O115" s="3">
        <f>K115</f>
        <v>60832</v>
      </c>
      <c r="P115" s="19">
        <v>0</v>
      </c>
      <c r="Q115" s="3"/>
      <c r="R115" s="4"/>
      <c r="S115" s="4"/>
      <c r="T115" s="4"/>
    </row>
    <row r="116" spans="1:20" x14ac:dyDescent="0.3">
      <c r="A116" s="2"/>
      <c r="B116" s="4"/>
      <c r="C116" s="4"/>
      <c r="D116" s="4"/>
      <c r="E116" s="4"/>
      <c r="F116" s="4"/>
      <c r="G116" s="4"/>
      <c r="H116" s="3"/>
      <c r="I116" s="3"/>
      <c r="J116" s="3"/>
      <c r="K116" s="3"/>
      <c r="L116" s="4"/>
      <c r="M116" s="4"/>
      <c r="N116" s="3"/>
      <c r="O116" s="3"/>
      <c r="P116" s="3"/>
      <c r="Q116" s="3"/>
      <c r="R116" s="4"/>
      <c r="S116" s="4"/>
      <c r="T116" s="4"/>
    </row>
    <row r="117" spans="1:20" ht="29.25" customHeight="1" x14ac:dyDescent="0.3">
      <c r="A117" s="9">
        <v>129</v>
      </c>
      <c r="B117" s="148" t="s">
        <v>64</v>
      </c>
      <c r="C117" s="149"/>
      <c r="D117" s="149"/>
      <c r="E117" s="149"/>
      <c r="F117" s="149"/>
      <c r="G117" s="150"/>
      <c r="H117" s="3"/>
      <c r="I117" s="3"/>
      <c r="J117" s="3"/>
      <c r="K117" s="3"/>
      <c r="L117" s="4"/>
      <c r="M117" s="4"/>
      <c r="N117" s="3"/>
      <c r="O117" s="3"/>
      <c r="P117" s="3"/>
      <c r="Q117" s="3"/>
      <c r="R117" s="4"/>
      <c r="S117" s="4"/>
      <c r="T117" s="4"/>
    </row>
    <row r="118" spans="1:20" x14ac:dyDescent="0.3">
      <c r="A118" s="2"/>
      <c r="B118" s="144"/>
      <c r="C118" s="144"/>
      <c r="D118" s="144"/>
      <c r="E118" s="144"/>
      <c r="F118" s="144"/>
      <c r="G118" s="144"/>
      <c r="H118" s="7">
        <v>100</v>
      </c>
      <c r="I118" s="3">
        <v>163</v>
      </c>
      <c r="J118" s="3" t="s">
        <v>46</v>
      </c>
      <c r="K118" s="3">
        <f t="shared" ref="K118:K119" si="6">ROUND(H118*I118,0)</f>
        <v>16300</v>
      </c>
      <c r="L118" s="4"/>
      <c r="M118" s="4"/>
      <c r="N118" s="7">
        <f>H118</f>
        <v>100</v>
      </c>
      <c r="O118" s="3">
        <f>K118</f>
        <v>16300</v>
      </c>
      <c r="P118" s="19">
        <v>0</v>
      </c>
      <c r="Q118" s="3"/>
      <c r="R118" s="4"/>
      <c r="S118" s="4"/>
      <c r="T118" s="4"/>
    </row>
    <row r="119" spans="1:20" x14ac:dyDescent="0.3">
      <c r="A119" s="2"/>
      <c r="B119" s="3"/>
      <c r="C119" s="3"/>
      <c r="D119" s="3"/>
      <c r="E119" s="3"/>
      <c r="F119" s="3"/>
      <c r="G119" s="3" t="s">
        <v>143</v>
      </c>
      <c r="H119" s="7">
        <v>16.3</v>
      </c>
      <c r="I119" s="3">
        <v>130</v>
      </c>
      <c r="J119" s="3" t="s">
        <v>46</v>
      </c>
      <c r="K119" s="3">
        <f t="shared" si="6"/>
        <v>2119</v>
      </c>
      <c r="L119" s="4"/>
      <c r="M119" s="4"/>
      <c r="N119" s="7">
        <f>H119</f>
        <v>16.3</v>
      </c>
      <c r="O119" s="3">
        <f>K119</f>
        <v>2119</v>
      </c>
      <c r="P119" s="19">
        <v>0</v>
      </c>
      <c r="Q119" s="3"/>
      <c r="R119" s="4"/>
      <c r="S119" s="4"/>
      <c r="T119" s="4"/>
    </row>
    <row r="120" spans="1:20" x14ac:dyDescent="0.3">
      <c r="A120" s="2"/>
      <c r="B120" s="4"/>
      <c r="C120" s="4"/>
      <c r="D120" s="4"/>
      <c r="E120" s="4"/>
      <c r="F120" s="4"/>
      <c r="G120" s="4"/>
      <c r="H120" s="3"/>
      <c r="I120" s="3"/>
      <c r="J120" s="3"/>
      <c r="K120" s="3"/>
      <c r="L120" s="4"/>
      <c r="M120" s="4"/>
      <c r="N120" s="3"/>
      <c r="O120" s="3"/>
      <c r="P120" s="3"/>
      <c r="Q120" s="3"/>
      <c r="R120" s="4"/>
      <c r="S120" s="4"/>
      <c r="T120" s="4"/>
    </row>
    <row r="121" spans="1:20" ht="33" customHeight="1" x14ac:dyDescent="0.3">
      <c r="A121" s="2">
        <v>131</v>
      </c>
      <c r="B121" s="148" t="s">
        <v>65</v>
      </c>
      <c r="C121" s="149"/>
      <c r="D121" s="149"/>
      <c r="E121" s="149"/>
      <c r="F121" s="149"/>
      <c r="G121" s="150"/>
      <c r="H121" s="3"/>
      <c r="I121" s="3"/>
      <c r="J121" s="3"/>
      <c r="K121" s="3"/>
      <c r="L121" s="4"/>
      <c r="M121" s="4"/>
      <c r="N121" s="3"/>
      <c r="O121" s="3"/>
      <c r="P121" s="3"/>
      <c r="Q121" s="3"/>
      <c r="R121" s="4"/>
      <c r="S121" s="4"/>
      <c r="T121" s="4"/>
    </row>
    <row r="122" spans="1:20" x14ac:dyDescent="0.3">
      <c r="A122" s="2"/>
      <c r="B122" s="144"/>
      <c r="C122" s="144"/>
      <c r="D122" s="144"/>
      <c r="E122" s="144"/>
      <c r="F122" s="144"/>
      <c r="G122" s="144"/>
      <c r="H122" s="7">
        <v>80</v>
      </c>
      <c r="I122" s="3">
        <v>83</v>
      </c>
      <c r="J122" s="3" t="s">
        <v>46</v>
      </c>
      <c r="K122" s="3">
        <f t="shared" ref="K122:K123" si="7">ROUND(H122*I122,0)</f>
        <v>6640</v>
      </c>
      <c r="L122" s="4"/>
      <c r="M122" s="4"/>
      <c r="N122" s="7">
        <f>H122</f>
        <v>80</v>
      </c>
      <c r="O122" s="3">
        <f>K122</f>
        <v>6640</v>
      </c>
      <c r="P122" s="19">
        <v>0</v>
      </c>
      <c r="Q122" s="3"/>
      <c r="R122" s="4"/>
      <c r="S122" s="4"/>
      <c r="T122" s="4"/>
    </row>
    <row r="123" spans="1:20" x14ac:dyDescent="0.3">
      <c r="A123" s="2"/>
      <c r="B123" s="3"/>
      <c r="C123" s="3"/>
      <c r="D123" s="3"/>
      <c r="E123" s="3"/>
      <c r="F123" s="3"/>
      <c r="G123" s="3" t="s">
        <v>143</v>
      </c>
      <c r="H123" s="7">
        <v>206</v>
      </c>
      <c r="I123" s="3">
        <v>66</v>
      </c>
      <c r="J123" s="3" t="s">
        <v>46</v>
      </c>
      <c r="K123" s="3">
        <f t="shared" si="7"/>
        <v>13596</v>
      </c>
      <c r="L123" s="4"/>
      <c r="M123" s="4"/>
      <c r="N123" s="7">
        <f>H123</f>
        <v>206</v>
      </c>
      <c r="O123" s="3">
        <f>K123</f>
        <v>13596</v>
      </c>
      <c r="P123" s="19">
        <v>0</v>
      </c>
      <c r="Q123" s="3"/>
      <c r="R123" s="4"/>
      <c r="S123" s="4"/>
      <c r="T123" s="4"/>
    </row>
    <row r="124" spans="1:20" x14ac:dyDescent="0.3">
      <c r="A124" s="2"/>
      <c r="B124" s="4"/>
      <c r="C124" s="4"/>
      <c r="D124" s="4"/>
      <c r="E124" s="4"/>
      <c r="F124" s="4"/>
      <c r="G124" s="4"/>
      <c r="H124" s="3"/>
      <c r="I124" s="3"/>
      <c r="J124" s="3"/>
      <c r="K124" s="3"/>
      <c r="L124" s="4"/>
      <c r="M124" s="4"/>
      <c r="N124" s="3"/>
      <c r="O124" s="3"/>
      <c r="P124" s="3"/>
      <c r="Q124" s="3"/>
      <c r="R124" s="4"/>
      <c r="S124" s="4"/>
      <c r="T124" s="4"/>
    </row>
    <row r="125" spans="1:20" ht="28.5" customHeight="1" x14ac:dyDescent="0.3">
      <c r="A125" s="2">
        <v>132</v>
      </c>
      <c r="B125" s="148" t="s">
        <v>66</v>
      </c>
      <c r="C125" s="149"/>
      <c r="D125" s="149"/>
      <c r="E125" s="149"/>
      <c r="F125" s="149"/>
      <c r="G125" s="150"/>
      <c r="H125" s="3"/>
      <c r="I125" s="3"/>
      <c r="J125" s="3"/>
      <c r="K125" s="3"/>
      <c r="L125" s="4"/>
      <c r="M125" s="4"/>
      <c r="N125" s="3"/>
      <c r="O125" s="3"/>
      <c r="P125" s="3"/>
      <c r="Q125" s="3"/>
      <c r="R125" s="4"/>
      <c r="S125" s="4"/>
      <c r="T125" s="4"/>
    </row>
    <row r="126" spans="1:20" x14ac:dyDescent="0.3">
      <c r="A126" s="2"/>
      <c r="B126" s="144"/>
      <c r="C126" s="144"/>
      <c r="D126" s="144"/>
      <c r="E126" s="144"/>
      <c r="F126" s="144"/>
      <c r="G126" s="144"/>
      <c r="H126" s="7">
        <f>'[352]ELE-1'!H407</f>
        <v>83</v>
      </c>
      <c r="I126" s="3">
        <v>1207</v>
      </c>
      <c r="J126" s="3" t="s">
        <v>46</v>
      </c>
      <c r="K126" s="3">
        <f t="shared" ref="K126" si="8">ROUND(H126*I126,0)</f>
        <v>100181</v>
      </c>
      <c r="L126" s="4"/>
      <c r="M126" s="4"/>
      <c r="N126" s="7">
        <f>H126</f>
        <v>83</v>
      </c>
      <c r="O126" s="3">
        <f>K126</f>
        <v>100181</v>
      </c>
      <c r="P126" s="19">
        <v>0</v>
      </c>
      <c r="Q126" s="3"/>
      <c r="R126" s="4"/>
      <c r="S126" s="4"/>
      <c r="T126" s="4"/>
    </row>
    <row r="127" spans="1:20" x14ac:dyDescent="0.3">
      <c r="A127" s="2"/>
      <c r="B127" s="4"/>
      <c r="C127" s="4"/>
      <c r="D127" s="4"/>
      <c r="E127" s="4"/>
      <c r="F127" s="4"/>
      <c r="G127" s="4"/>
      <c r="H127" s="3"/>
      <c r="I127" s="3"/>
      <c r="J127" s="3"/>
      <c r="K127" s="3"/>
      <c r="L127" s="4"/>
      <c r="M127" s="4"/>
      <c r="N127" s="3"/>
      <c r="O127" s="3"/>
      <c r="P127" s="3"/>
      <c r="Q127" s="3"/>
      <c r="R127" s="4"/>
      <c r="S127" s="4"/>
      <c r="T127" s="4"/>
    </row>
    <row r="128" spans="1:20" ht="32.25" customHeight="1" x14ac:dyDescent="0.3">
      <c r="A128" s="2">
        <v>133</v>
      </c>
      <c r="B128" s="148" t="s">
        <v>67</v>
      </c>
      <c r="C128" s="149"/>
      <c r="D128" s="149"/>
      <c r="E128" s="149"/>
      <c r="F128" s="149"/>
      <c r="G128" s="150"/>
      <c r="H128" s="3"/>
      <c r="I128" s="3"/>
      <c r="J128" s="3"/>
      <c r="K128" s="3"/>
      <c r="L128" s="4"/>
      <c r="M128" s="4"/>
      <c r="N128" s="3"/>
      <c r="O128" s="3"/>
      <c r="P128" s="3"/>
      <c r="Q128" s="3"/>
      <c r="R128" s="4"/>
      <c r="S128" s="4"/>
      <c r="T128" s="4"/>
    </row>
    <row r="129" spans="1:20" x14ac:dyDescent="0.3">
      <c r="A129" s="2"/>
      <c r="B129" s="144"/>
      <c r="C129" s="144"/>
      <c r="D129" s="144"/>
      <c r="E129" s="144"/>
      <c r="F129" s="144"/>
      <c r="G129" s="144"/>
      <c r="H129" s="7">
        <f>'[352]ELE-1'!H410</f>
        <v>40</v>
      </c>
      <c r="I129" s="3">
        <v>722</v>
      </c>
      <c r="J129" s="3" t="s">
        <v>46</v>
      </c>
      <c r="K129" s="3">
        <f>ROUND(H129*I129,0)</f>
        <v>28880</v>
      </c>
      <c r="L129" s="4"/>
      <c r="M129" s="4"/>
      <c r="N129" s="7">
        <f>H129</f>
        <v>40</v>
      </c>
      <c r="O129" s="3">
        <f>K129</f>
        <v>28880</v>
      </c>
      <c r="P129" s="19">
        <v>0</v>
      </c>
      <c r="Q129" s="3"/>
      <c r="R129" s="4"/>
      <c r="S129" s="4"/>
      <c r="T129" s="4"/>
    </row>
    <row r="130" spans="1:20" x14ac:dyDescent="0.3">
      <c r="A130" s="14"/>
      <c r="B130" s="206"/>
      <c r="C130" s="207"/>
      <c r="D130" s="207"/>
      <c r="E130" s="207"/>
      <c r="F130" s="207"/>
      <c r="G130" s="208"/>
      <c r="H130" s="24"/>
      <c r="I130" s="8"/>
      <c r="J130" s="8"/>
      <c r="K130" s="8"/>
      <c r="L130" s="15"/>
      <c r="M130" s="15"/>
      <c r="N130" s="27"/>
      <c r="O130" s="8"/>
      <c r="P130" s="28"/>
      <c r="Q130" s="8"/>
      <c r="R130" s="15"/>
      <c r="S130" s="15"/>
      <c r="T130" s="15"/>
    </row>
    <row r="131" spans="1:20" ht="48" customHeight="1" x14ac:dyDescent="0.3">
      <c r="A131" s="2">
        <v>149</v>
      </c>
      <c r="B131" s="160" t="s">
        <v>76</v>
      </c>
      <c r="C131" s="160"/>
      <c r="D131" s="160"/>
      <c r="E131" s="160"/>
      <c r="F131" s="160"/>
      <c r="G131" s="160"/>
      <c r="H131" s="3"/>
      <c r="I131" s="3"/>
      <c r="J131" s="3"/>
      <c r="K131" s="3"/>
      <c r="L131" s="4"/>
      <c r="M131" s="4"/>
      <c r="N131" s="3"/>
      <c r="O131" s="3"/>
      <c r="P131" s="3"/>
      <c r="Q131" s="3"/>
      <c r="R131" s="4"/>
      <c r="S131" s="4"/>
      <c r="T131" s="4"/>
    </row>
    <row r="132" spans="1:20" x14ac:dyDescent="0.3">
      <c r="A132" s="2"/>
      <c r="B132" s="144"/>
      <c r="C132" s="144"/>
      <c r="D132" s="144"/>
      <c r="E132" s="144"/>
      <c r="F132" s="144"/>
      <c r="G132" s="144"/>
      <c r="H132" s="3">
        <f>[353]Equipment!$H$8</f>
        <v>2</v>
      </c>
      <c r="I132" s="3">
        <v>43200</v>
      </c>
      <c r="J132" s="3" t="s">
        <v>128</v>
      </c>
      <c r="K132" s="3">
        <f t="shared" ref="K132" si="9">ROUND(H132*I132,0)</f>
        <v>86400</v>
      </c>
      <c r="L132" s="4"/>
      <c r="M132" s="4"/>
      <c r="N132" s="3">
        <f>H132</f>
        <v>2</v>
      </c>
      <c r="O132" s="3">
        <f>K132</f>
        <v>86400</v>
      </c>
      <c r="P132" s="3"/>
      <c r="Q132" s="3"/>
      <c r="R132" s="4"/>
      <c r="S132" s="32">
        <v>0.9</v>
      </c>
      <c r="T132" s="4"/>
    </row>
    <row r="133" spans="1:20" x14ac:dyDescent="0.3">
      <c r="A133" s="2"/>
      <c r="B133" s="3"/>
      <c r="C133" s="3"/>
      <c r="D133" s="3"/>
      <c r="E133" s="3"/>
      <c r="F133" s="3"/>
      <c r="G133" s="3"/>
      <c r="H133" s="7"/>
      <c r="I133" s="3"/>
      <c r="J133" s="3"/>
      <c r="K133" s="3"/>
      <c r="L133" s="4"/>
      <c r="M133" s="4"/>
      <c r="N133" s="3"/>
      <c r="O133" s="3"/>
      <c r="P133" s="3"/>
      <c r="Q133" s="3"/>
      <c r="R133" s="4"/>
      <c r="S133" s="4"/>
      <c r="T133" s="4"/>
    </row>
    <row r="134" spans="1:20" ht="33" customHeight="1" x14ac:dyDescent="0.3">
      <c r="A134" s="2">
        <v>124</v>
      </c>
      <c r="B134" s="197" t="s">
        <v>77</v>
      </c>
      <c r="C134" s="197"/>
      <c r="D134" s="197"/>
      <c r="E134" s="197"/>
      <c r="F134" s="197"/>
      <c r="G134" s="197"/>
      <c r="H134" s="7"/>
      <c r="I134" s="3"/>
      <c r="J134" s="3"/>
      <c r="K134" s="3"/>
      <c r="L134" s="4"/>
      <c r="M134" s="4"/>
      <c r="N134" s="3"/>
      <c r="O134" s="3"/>
      <c r="P134" s="3"/>
      <c r="Q134" s="3"/>
      <c r="R134" s="4"/>
      <c r="S134" s="4"/>
      <c r="T134" s="4"/>
    </row>
    <row r="135" spans="1:20" x14ac:dyDescent="0.3">
      <c r="A135" s="2"/>
      <c r="B135" s="144"/>
      <c r="C135" s="144"/>
      <c r="D135" s="144"/>
      <c r="E135" s="144"/>
      <c r="F135" s="144"/>
      <c r="G135" s="144"/>
      <c r="H135" s="7">
        <v>32</v>
      </c>
      <c r="I135" s="3">
        <f>ROUND(20584*90%,0)</f>
        <v>18526</v>
      </c>
      <c r="J135" s="3" t="s">
        <v>128</v>
      </c>
      <c r="K135" s="3">
        <f t="shared" ref="K135" si="10">ROUND(H135*I135,0)</f>
        <v>592832</v>
      </c>
      <c r="L135" s="4"/>
      <c r="M135" s="4"/>
      <c r="N135" s="3">
        <f>H135</f>
        <v>32</v>
      </c>
      <c r="O135" s="3">
        <f>K135</f>
        <v>592832</v>
      </c>
      <c r="P135" s="3"/>
      <c r="Q135" s="3"/>
      <c r="R135" s="4"/>
      <c r="S135" s="32">
        <v>0.9</v>
      </c>
      <c r="T135" s="4"/>
    </row>
    <row r="136" spans="1:20" x14ac:dyDescent="0.3">
      <c r="A136" s="2"/>
      <c r="B136" s="3"/>
      <c r="C136" s="3"/>
      <c r="D136" s="3"/>
      <c r="E136" s="3"/>
      <c r="F136" s="3"/>
      <c r="G136" s="3"/>
      <c r="H136" s="7"/>
      <c r="I136" s="3"/>
      <c r="J136" s="3"/>
      <c r="K136" s="3"/>
      <c r="L136" s="4"/>
      <c r="M136" s="4"/>
      <c r="N136" s="3"/>
      <c r="O136" s="3"/>
      <c r="P136" s="3"/>
      <c r="Q136" s="3"/>
      <c r="R136" s="4"/>
      <c r="S136" s="4"/>
      <c r="T136" s="4"/>
    </row>
    <row r="137" spans="1:20" ht="24" customHeight="1" x14ac:dyDescent="0.3">
      <c r="A137" s="2">
        <v>125</v>
      </c>
      <c r="B137" s="200" t="s">
        <v>165</v>
      </c>
      <c r="C137" s="197"/>
      <c r="D137" s="197"/>
      <c r="E137" s="197"/>
      <c r="F137" s="197"/>
      <c r="G137" s="197"/>
      <c r="H137" s="7"/>
      <c r="I137" s="3"/>
      <c r="J137" s="3"/>
      <c r="K137" s="3"/>
      <c r="L137" s="4"/>
      <c r="M137" s="4"/>
      <c r="N137" s="3"/>
      <c r="O137" s="3"/>
      <c r="P137" s="3"/>
      <c r="Q137" s="3"/>
      <c r="R137" s="4"/>
      <c r="S137" s="4"/>
      <c r="T137" s="4"/>
    </row>
    <row r="138" spans="1:20" x14ac:dyDescent="0.3">
      <c r="A138" s="2"/>
      <c r="B138" s="144"/>
      <c r="C138" s="144"/>
      <c r="D138" s="144"/>
      <c r="E138" s="144"/>
      <c r="F138" s="144"/>
      <c r="G138" s="144"/>
      <c r="H138" s="7">
        <v>1</v>
      </c>
      <c r="I138" s="3">
        <f>ROUND(6764*90%,0)</f>
        <v>6088</v>
      </c>
      <c r="J138" s="3" t="s">
        <v>128</v>
      </c>
      <c r="K138" s="3">
        <f t="shared" ref="K138" si="11">ROUND(H138*I138,0)</f>
        <v>6088</v>
      </c>
      <c r="L138" s="4"/>
      <c r="M138" s="4"/>
      <c r="N138" s="3">
        <f>H138</f>
        <v>1</v>
      </c>
      <c r="O138" s="3">
        <f>K138</f>
        <v>6088</v>
      </c>
      <c r="P138" s="3"/>
      <c r="Q138" s="3"/>
      <c r="R138" s="4"/>
      <c r="S138" s="32">
        <v>0.9</v>
      </c>
      <c r="T138" s="4"/>
    </row>
    <row r="139" spans="1:20" x14ac:dyDescent="0.3">
      <c r="A139" s="2"/>
      <c r="B139" s="3"/>
      <c r="C139" s="3"/>
      <c r="D139" s="3"/>
      <c r="E139" s="3"/>
      <c r="F139" s="3"/>
      <c r="G139" s="3"/>
      <c r="H139" s="7"/>
      <c r="I139" s="3"/>
      <c r="J139" s="3"/>
      <c r="K139" s="3"/>
      <c r="L139" s="4"/>
      <c r="M139" s="4"/>
      <c r="N139" s="3"/>
      <c r="O139" s="3"/>
      <c r="P139" s="3"/>
      <c r="Q139" s="3"/>
      <c r="R139" s="4"/>
      <c r="S139" s="4"/>
      <c r="T139" s="4"/>
    </row>
    <row r="140" spans="1:20" ht="46.5" customHeight="1" x14ac:dyDescent="0.3">
      <c r="A140" s="2">
        <v>123</v>
      </c>
      <c r="B140" s="198" t="s">
        <v>78</v>
      </c>
      <c r="C140" s="198"/>
      <c r="D140" s="198"/>
      <c r="E140" s="198"/>
      <c r="F140" s="198"/>
      <c r="G140" s="198"/>
      <c r="H140" s="7"/>
      <c r="I140" s="3"/>
      <c r="J140" s="3"/>
      <c r="K140" s="3"/>
      <c r="L140" s="4"/>
      <c r="M140" s="4"/>
      <c r="N140" s="3"/>
      <c r="O140" s="3"/>
      <c r="P140" s="3"/>
      <c r="Q140" s="3"/>
      <c r="R140" s="4"/>
      <c r="S140" s="4"/>
      <c r="T140" s="4"/>
    </row>
    <row r="141" spans="1:20" ht="23.25" customHeight="1" x14ac:dyDescent="0.3">
      <c r="A141" s="2"/>
      <c r="B141" s="144"/>
      <c r="C141" s="144"/>
      <c r="D141" s="144"/>
      <c r="E141" s="144"/>
      <c r="F141" s="144"/>
      <c r="G141" s="144"/>
      <c r="H141" s="7">
        <v>1</v>
      </c>
      <c r="I141" s="3">
        <f>ROUND(305000*90%,0)</f>
        <v>274500</v>
      </c>
      <c r="J141" s="3" t="s">
        <v>128</v>
      </c>
      <c r="K141" s="3">
        <f t="shared" ref="K141" si="12">ROUND(H141*I141,0)</f>
        <v>274500</v>
      </c>
      <c r="L141" s="4"/>
      <c r="M141" s="4"/>
      <c r="N141" s="3">
        <f>H141</f>
        <v>1</v>
      </c>
      <c r="O141" s="3">
        <f>K141</f>
        <v>274500</v>
      </c>
      <c r="P141" s="3"/>
      <c r="Q141" s="3"/>
      <c r="R141" s="4"/>
      <c r="S141" s="32">
        <v>0.9</v>
      </c>
      <c r="T141" s="4"/>
    </row>
    <row r="142" spans="1:20" x14ac:dyDescent="0.3">
      <c r="A142" s="2"/>
      <c r="B142" s="3"/>
      <c r="C142" s="3"/>
      <c r="D142" s="3"/>
      <c r="E142" s="3"/>
      <c r="F142" s="3"/>
      <c r="G142" s="3"/>
      <c r="H142" s="7"/>
      <c r="I142" s="3"/>
      <c r="J142" s="3"/>
      <c r="K142" s="3"/>
      <c r="L142" s="4"/>
      <c r="M142" s="4"/>
      <c r="N142" s="3"/>
      <c r="O142" s="3"/>
      <c r="P142" s="3"/>
      <c r="Q142" s="3"/>
      <c r="R142" s="4"/>
      <c r="S142" s="4"/>
      <c r="T142" s="4"/>
    </row>
    <row r="143" spans="1:20" ht="46.5" customHeight="1" x14ac:dyDescent="0.3">
      <c r="A143" s="2">
        <v>173</v>
      </c>
      <c r="B143" s="199" t="s">
        <v>79</v>
      </c>
      <c r="C143" s="199"/>
      <c r="D143" s="199"/>
      <c r="E143" s="199"/>
      <c r="F143" s="199"/>
      <c r="G143" s="199"/>
      <c r="H143" s="7"/>
      <c r="I143" s="3"/>
      <c r="J143" s="3"/>
      <c r="K143" s="3"/>
      <c r="L143" s="4"/>
      <c r="M143" s="4"/>
      <c r="N143" s="3"/>
      <c r="O143" s="3"/>
      <c r="P143" s="3"/>
      <c r="Q143" s="3"/>
      <c r="R143" s="4"/>
      <c r="S143" s="4"/>
      <c r="T143" s="4"/>
    </row>
    <row r="144" spans="1:20" ht="24.75" customHeight="1" x14ac:dyDescent="0.3">
      <c r="A144" s="2"/>
      <c r="B144" s="144"/>
      <c r="C144" s="144"/>
      <c r="D144" s="144"/>
      <c r="E144" s="144"/>
      <c r="F144" s="144"/>
      <c r="G144" s="144"/>
      <c r="H144" s="7">
        <f>[353]Equipment!$H$14</f>
        <v>1</v>
      </c>
      <c r="I144" s="3">
        <f>ROUND(325000*90%,0)</f>
        <v>292500</v>
      </c>
      <c r="J144" s="3" t="s">
        <v>128</v>
      </c>
      <c r="K144" s="3">
        <f t="shared" ref="K144" si="13">ROUND(H144*I144,0)</f>
        <v>292500</v>
      </c>
      <c r="L144" s="4"/>
      <c r="M144" s="4"/>
      <c r="N144" s="3">
        <f>H144</f>
        <v>1</v>
      </c>
      <c r="O144" s="3">
        <f>K144</f>
        <v>292500</v>
      </c>
      <c r="P144" s="3"/>
      <c r="Q144" s="3"/>
      <c r="R144" s="4"/>
      <c r="S144" s="32">
        <v>0.9</v>
      </c>
      <c r="T144" s="4"/>
    </row>
    <row r="145" spans="1:20" x14ac:dyDescent="0.3">
      <c r="A145" s="2"/>
      <c r="B145" s="3"/>
      <c r="C145" s="3"/>
      <c r="D145" s="3"/>
      <c r="E145" s="3"/>
      <c r="F145" s="3"/>
      <c r="G145" s="3"/>
      <c r="H145" s="7"/>
      <c r="I145" s="3"/>
      <c r="J145" s="3"/>
      <c r="K145" s="3"/>
      <c r="L145" s="4"/>
      <c r="M145" s="4"/>
      <c r="N145" s="3"/>
      <c r="O145" s="3"/>
      <c r="P145" s="3"/>
      <c r="Q145" s="3"/>
      <c r="R145" s="4"/>
      <c r="S145" s="4"/>
      <c r="T145" s="4"/>
    </row>
    <row r="146" spans="1:20" ht="45" customHeight="1" x14ac:dyDescent="0.3">
      <c r="A146" s="2">
        <v>174</v>
      </c>
      <c r="B146" s="199" t="s">
        <v>80</v>
      </c>
      <c r="C146" s="199"/>
      <c r="D146" s="199"/>
      <c r="E146" s="199"/>
      <c r="F146" s="199"/>
      <c r="G146" s="199"/>
      <c r="H146" s="7"/>
      <c r="I146" s="3"/>
      <c r="J146" s="3"/>
      <c r="K146" s="3"/>
      <c r="L146" s="4"/>
      <c r="M146" s="4"/>
      <c r="N146" s="3"/>
      <c r="O146" s="3"/>
      <c r="P146" s="3"/>
      <c r="Q146" s="3"/>
      <c r="R146" s="4"/>
      <c r="S146" s="4"/>
      <c r="T146" s="4"/>
    </row>
    <row r="147" spans="1:20" ht="21.75" customHeight="1" x14ac:dyDescent="0.3">
      <c r="A147" s="2"/>
      <c r="B147" s="144"/>
      <c r="C147" s="144"/>
      <c r="D147" s="144"/>
      <c r="E147" s="144"/>
      <c r="F147" s="144"/>
      <c r="G147" s="144"/>
      <c r="H147" s="7">
        <f>[353]Equipment!$H$16</f>
        <v>1</v>
      </c>
      <c r="I147" s="3">
        <f>ROUND(30700*90%,0)</f>
        <v>27630</v>
      </c>
      <c r="J147" s="3" t="s">
        <v>128</v>
      </c>
      <c r="K147" s="3">
        <f t="shared" ref="K147" si="14">ROUND(H147*I147,0)</f>
        <v>27630</v>
      </c>
      <c r="L147" s="4"/>
      <c r="M147" s="4"/>
      <c r="N147" s="3">
        <f>H147</f>
        <v>1</v>
      </c>
      <c r="O147" s="3">
        <f>K147</f>
        <v>27630</v>
      </c>
      <c r="P147" s="3"/>
      <c r="Q147" s="3"/>
      <c r="R147" s="4"/>
      <c r="S147" s="32">
        <v>0.9</v>
      </c>
      <c r="T147" s="4"/>
    </row>
    <row r="148" spans="1:20" x14ac:dyDescent="0.3">
      <c r="A148" s="2"/>
      <c r="B148" s="3"/>
      <c r="C148" s="3"/>
      <c r="D148" s="3"/>
      <c r="E148" s="3"/>
      <c r="F148" s="3"/>
      <c r="G148" s="3"/>
      <c r="H148" s="7"/>
      <c r="I148" s="3"/>
      <c r="J148" s="3"/>
      <c r="K148" s="3"/>
      <c r="L148" s="4"/>
      <c r="M148" s="4"/>
      <c r="N148" s="3"/>
      <c r="O148" s="3"/>
      <c r="P148" s="3"/>
      <c r="Q148" s="3"/>
      <c r="R148" s="4"/>
      <c r="S148" s="4"/>
      <c r="T148" s="4"/>
    </row>
    <row r="149" spans="1:20" ht="45" customHeight="1" x14ac:dyDescent="0.3">
      <c r="A149" s="2">
        <v>175</v>
      </c>
      <c r="B149" s="199" t="s">
        <v>81</v>
      </c>
      <c r="C149" s="199"/>
      <c r="D149" s="199"/>
      <c r="E149" s="199"/>
      <c r="F149" s="199"/>
      <c r="G149" s="199"/>
      <c r="H149" s="7"/>
      <c r="I149" s="3"/>
      <c r="J149" s="3"/>
      <c r="K149" s="3"/>
      <c r="L149" s="4"/>
      <c r="M149" s="4"/>
      <c r="N149" s="3"/>
      <c r="O149" s="3"/>
      <c r="P149" s="3"/>
      <c r="Q149" s="3"/>
      <c r="R149" s="4"/>
      <c r="S149" s="4"/>
      <c r="T149" s="4"/>
    </row>
    <row r="150" spans="1:20" ht="21.75" customHeight="1" x14ac:dyDescent="0.3">
      <c r="A150" s="2"/>
      <c r="B150" s="144"/>
      <c r="C150" s="144"/>
      <c r="D150" s="144"/>
      <c r="E150" s="144"/>
      <c r="F150" s="144"/>
      <c r="G150" s="144"/>
      <c r="H150" s="7">
        <v>4</v>
      </c>
      <c r="I150" s="3">
        <f>ROUND(30700*90%,0)</f>
        <v>27630</v>
      </c>
      <c r="J150" s="3" t="s">
        <v>128</v>
      </c>
      <c r="K150" s="3">
        <f t="shared" ref="K150" si="15">ROUND(H150*I150,0)</f>
        <v>110520</v>
      </c>
      <c r="L150" s="4"/>
      <c r="M150" s="4"/>
      <c r="N150" s="3">
        <f>H150</f>
        <v>4</v>
      </c>
      <c r="O150" s="3">
        <f>K150</f>
        <v>110520</v>
      </c>
      <c r="P150" s="3"/>
      <c r="Q150" s="3"/>
      <c r="R150" s="4"/>
      <c r="S150" s="32">
        <v>0.9</v>
      </c>
      <c r="T150" s="4"/>
    </row>
    <row r="151" spans="1:20" x14ac:dyDescent="0.3">
      <c r="A151" s="2"/>
      <c r="B151" s="3"/>
      <c r="C151" s="3"/>
      <c r="D151" s="3"/>
      <c r="E151" s="3"/>
      <c r="F151" s="3"/>
      <c r="G151" s="3"/>
      <c r="H151" s="7"/>
      <c r="I151" s="3"/>
      <c r="J151" s="3"/>
      <c r="K151" s="3"/>
      <c r="L151" s="4"/>
      <c r="M151" s="4"/>
      <c r="N151" s="3"/>
      <c r="O151" s="3"/>
      <c r="P151" s="3"/>
      <c r="Q151" s="3"/>
      <c r="R151" s="4"/>
      <c r="S151" s="4"/>
      <c r="T151" s="4"/>
    </row>
    <row r="152" spans="1:20" ht="45.75" customHeight="1" x14ac:dyDescent="0.3">
      <c r="A152" s="2">
        <v>176</v>
      </c>
      <c r="B152" s="199" t="s">
        <v>82</v>
      </c>
      <c r="C152" s="199"/>
      <c r="D152" s="199"/>
      <c r="E152" s="199"/>
      <c r="F152" s="199"/>
      <c r="G152" s="199"/>
      <c r="H152" s="7"/>
      <c r="I152" s="3"/>
      <c r="J152" s="3"/>
      <c r="K152" s="3"/>
      <c r="L152" s="4"/>
      <c r="M152" s="4"/>
      <c r="N152" s="3"/>
      <c r="O152" s="3"/>
      <c r="P152" s="3"/>
      <c r="Q152" s="3"/>
      <c r="R152" s="4"/>
      <c r="S152" s="4"/>
      <c r="T152" s="4"/>
    </row>
    <row r="153" spans="1:20" x14ac:dyDescent="0.3">
      <c r="A153" s="2"/>
      <c r="B153" s="144"/>
      <c r="C153" s="144"/>
      <c r="D153" s="144"/>
      <c r="E153" s="144"/>
      <c r="F153" s="144"/>
      <c r="G153" s="144"/>
      <c r="H153" s="7">
        <v>5</v>
      </c>
      <c r="I153" s="3">
        <f>ROUND(35000*90%,0)</f>
        <v>31500</v>
      </c>
      <c r="J153" s="3" t="s">
        <v>128</v>
      </c>
      <c r="K153" s="3">
        <f t="shared" ref="K153" si="16">ROUND(H153*I153,0)</f>
        <v>157500</v>
      </c>
      <c r="L153" s="4"/>
      <c r="M153" s="4"/>
      <c r="N153" s="3">
        <f>H153</f>
        <v>5</v>
      </c>
      <c r="O153" s="3">
        <f>K153</f>
        <v>157500</v>
      </c>
      <c r="P153" s="3"/>
      <c r="Q153" s="3"/>
      <c r="R153" s="4"/>
      <c r="S153" s="32">
        <v>0.9</v>
      </c>
      <c r="T153" s="4"/>
    </row>
    <row r="154" spans="1:20" x14ac:dyDescent="0.3">
      <c r="A154" s="2"/>
      <c r="B154" s="3"/>
      <c r="C154" s="3"/>
      <c r="D154" s="3"/>
      <c r="E154" s="3"/>
      <c r="F154" s="3"/>
      <c r="G154" s="3"/>
      <c r="H154" s="7"/>
      <c r="I154" s="3"/>
      <c r="J154" s="3"/>
      <c r="K154" s="3"/>
      <c r="L154" s="4"/>
      <c r="M154" s="4"/>
      <c r="N154" s="3"/>
      <c r="O154" s="3"/>
      <c r="P154" s="3"/>
      <c r="Q154" s="3"/>
      <c r="R154" s="4"/>
      <c r="S154" s="4"/>
      <c r="T154" s="4"/>
    </row>
    <row r="155" spans="1:20" ht="46.5" customHeight="1" x14ac:dyDescent="0.3">
      <c r="A155" s="2">
        <v>177</v>
      </c>
      <c r="B155" s="199" t="s">
        <v>83</v>
      </c>
      <c r="C155" s="199"/>
      <c r="D155" s="199"/>
      <c r="E155" s="199"/>
      <c r="F155" s="199"/>
      <c r="G155" s="199"/>
      <c r="H155" s="7"/>
      <c r="I155" s="3"/>
      <c r="J155" s="3"/>
      <c r="K155" s="3"/>
      <c r="L155" s="4"/>
      <c r="M155" s="4"/>
      <c r="N155" s="3"/>
      <c r="O155" s="3"/>
      <c r="P155" s="3"/>
      <c r="Q155" s="3"/>
      <c r="R155" s="4"/>
      <c r="S155" s="4"/>
      <c r="T155" s="4"/>
    </row>
    <row r="156" spans="1:20" x14ac:dyDescent="0.3">
      <c r="A156" s="2"/>
      <c r="B156" s="144"/>
      <c r="C156" s="144"/>
      <c r="D156" s="144"/>
      <c r="E156" s="144"/>
      <c r="F156" s="144"/>
      <c r="G156" s="144"/>
      <c r="H156" s="7">
        <v>1</v>
      </c>
      <c r="I156" s="3">
        <f>ROUND(50000*90%,0)</f>
        <v>45000</v>
      </c>
      <c r="J156" s="3" t="s">
        <v>128</v>
      </c>
      <c r="K156" s="3">
        <f t="shared" ref="K156" si="17">ROUND(H156*I156,0)</f>
        <v>45000</v>
      </c>
      <c r="L156" s="4"/>
      <c r="M156" s="4"/>
      <c r="N156" s="3">
        <f>H156</f>
        <v>1</v>
      </c>
      <c r="O156" s="3">
        <f>K156</f>
        <v>45000</v>
      </c>
      <c r="P156" s="3"/>
      <c r="Q156" s="3"/>
      <c r="R156" s="4"/>
      <c r="S156" s="32">
        <v>0.9</v>
      </c>
      <c r="T156" s="4"/>
    </row>
    <row r="157" spans="1:20" x14ac:dyDescent="0.3">
      <c r="A157" s="2"/>
      <c r="B157" s="3"/>
      <c r="C157" s="3"/>
      <c r="D157" s="3"/>
      <c r="E157" s="3"/>
      <c r="F157" s="3"/>
      <c r="G157" s="3"/>
      <c r="H157" s="7"/>
      <c r="I157" s="3"/>
      <c r="J157" s="3"/>
      <c r="K157" s="3"/>
      <c r="L157" s="4"/>
      <c r="M157" s="4"/>
      <c r="N157" s="3"/>
      <c r="O157" s="3"/>
      <c r="P157" s="3"/>
      <c r="Q157" s="3"/>
      <c r="R157" s="4"/>
      <c r="S157" s="4"/>
      <c r="T157" s="4"/>
    </row>
    <row r="158" spans="1:20" ht="30.75" customHeight="1" x14ac:dyDescent="0.3">
      <c r="A158" s="2">
        <v>3</v>
      </c>
      <c r="B158" s="198" t="s">
        <v>84</v>
      </c>
      <c r="C158" s="198"/>
      <c r="D158" s="198"/>
      <c r="E158" s="198"/>
      <c r="F158" s="198"/>
      <c r="G158" s="198"/>
      <c r="H158" s="7"/>
      <c r="I158" s="3"/>
      <c r="J158" s="3"/>
      <c r="K158" s="3"/>
      <c r="L158" s="4"/>
      <c r="M158" s="4"/>
      <c r="N158" s="3"/>
      <c r="O158" s="3"/>
      <c r="P158" s="3"/>
      <c r="Q158" s="3"/>
      <c r="R158" s="4"/>
      <c r="S158" s="4"/>
      <c r="T158" s="4"/>
    </row>
    <row r="159" spans="1:20" x14ac:dyDescent="0.3">
      <c r="A159" s="2"/>
      <c r="B159" s="144"/>
      <c r="C159" s="144"/>
      <c r="D159" s="144"/>
      <c r="E159" s="144"/>
      <c r="F159" s="144"/>
      <c r="G159" s="144"/>
      <c r="H159" s="7">
        <v>2</v>
      </c>
      <c r="I159" s="3">
        <f>ROUND(1365000*90%,0)</f>
        <v>1228500</v>
      </c>
      <c r="J159" s="3" t="s">
        <v>128</v>
      </c>
      <c r="K159" s="3">
        <f t="shared" ref="K159" si="18">ROUND(H159*I159,0)</f>
        <v>2457000</v>
      </c>
      <c r="L159" s="4"/>
      <c r="M159" s="4"/>
      <c r="N159" s="3">
        <f>H159</f>
        <v>2</v>
      </c>
      <c r="O159" s="3">
        <f>K159</f>
        <v>2457000</v>
      </c>
      <c r="P159" s="3"/>
      <c r="Q159" s="3"/>
      <c r="R159" s="4"/>
      <c r="S159" s="32">
        <v>0.9</v>
      </c>
      <c r="T159" s="4"/>
    </row>
    <row r="160" spans="1:20" x14ac:dyDescent="0.3">
      <c r="A160" s="2"/>
      <c r="B160" s="3"/>
      <c r="C160" s="3"/>
      <c r="D160" s="3"/>
      <c r="E160" s="3"/>
      <c r="F160" s="3"/>
      <c r="G160" s="3"/>
      <c r="H160" s="7"/>
      <c r="I160" s="3"/>
      <c r="J160" s="3"/>
      <c r="K160" s="3"/>
      <c r="L160" s="4"/>
      <c r="M160" s="4"/>
      <c r="N160" s="3"/>
      <c r="O160" s="3"/>
      <c r="P160" s="3"/>
      <c r="Q160" s="3"/>
      <c r="R160" s="4"/>
      <c r="S160" s="4"/>
      <c r="T160" s="4"/>
    </row>
    <row r="161" spans="1:20" x14ac:dyDescent="0.3">
      <c r="A161" s="2">
        <v>27</v>
      </c>
      <c r="B161" s="197" t="s">
        <v>166</v>
      </c>
      <c r="C161" s="197"/>
      <c r="D161" s="197"/>
      <c r="E161" s="197"/>
      <c r="F161" s="197"/>
      <c r="G161" s="197"/>
      <c r="H161" s="7"/>
      <c r="I161" s="3"/>
      <c r="J161" s="3"/>
      <c r="K161" s="3"/>
      <c r="L161" s="4"/>
      <c r="M161" s="4"/>
      <c r="N161" s="3"/>
      <c r="O161" s="3"/>
      <c r="P161" s="3"/>
      <c r="Q161" s="3"/>
      <c r="R161" s="4"/>
      <c r="S161" s="4"/>
      <c r="T161" s="4"/>
    </row>
    <row r="162" spans="1:20" x14ac:dyDescent="0.3">
      <c r="A162" s="2"/>
      <c r="B162" s="144"/>
      <c r="C162" s="144"/>
      <c r="D162" s="144"/>
      <c r="E162" s="144"/>
      <c r="F162" s="144"/>
      <c r="G162" s="144"/>
      <c r="H162" s="7">
        <v>1</v>
      </c>
      <c r="I162" s="3">
        <f>ROUND(312500*90%,0)</f>
        <v>281250</v>
      </c>
      <c r="J162" s="3" t="s">
        <v>128</v>
      </c>
      <c r="K162" s="3">
        <f t="shared" ref="K162" si="19">ROUND(H162*I162,0)</f>
        <v>281250</v>
      </c>
      <c r="L162" s="4"/>
      <c r="M162" s="4"/>
      <c r="N162" s="3">
        <f>H162</f>
        <v>1</v>
      </c>
      <c r="O162" s="3">
        <f>K162</f>
        <v>281250</v>
      </c>
      <c r="P162" s="3"/>
      <c r="Q162" s="3"/>
      <c r="R162" s="4"/>
      <c r="S162" s="32">
        <v>0.9</v>
      </c>
      <c r="T162" s="4"/>
    </row>
    <row r="163" spans="1:20" x14ac:dyDescent="0.3">
      <c r="A163" s="2"/>
      <c r="B163" s="3"/>
      <c r="C163" s="3"/>
      <c r="D163" s="3"/>
      <c r="E163" s="3"/>
      <c r="F163" s="3"/>
      <c r="G163" s="3"/>
      <c r="H163" s="7"/>
      <c r="I163" s="3"/>
      <c r="J163" s="3"/>
      <c r="K163" s="3"/>
      <c r="L163" s="4"/>
      <c r="M163" s="4"/>
      <c r="N163" s="3"/>
      <c r="O163" s="3"/>
      <c r="P163" s="3"/>
      <c r="Q163" s="3"/>
      <c r="R163" s="4"/>
      <c r="S163" s="4"/>
      <c r="T163" s="4"/>
    </row>
    <row r="164" spans="1:20" ht="25.5" customHeight="1" x14ac:dyDescent="0.3">
      <c r="A164" s="2">
        <v>30</v>
      </c>
      <c r="B164" s="201" t="s">
        <v>167</v>
      </c>
      <c r="C164" s="201"/>
      <c r="D164" s="201"/>
      <c r="E164" s="201"/>
      <c r="F164" s="201"/>
      <c r="G164" s="201"/>
      <c r="H164" s="7"/>
      <c r="I164" s="3"/>
      <c r="J164" s="3"/>
      <c r="K164" s="3"/>
      <c r="L164" s="4"/>
      <c r="M164" s="4"/>
      <c r="N164" s="3"/>
      <c r="O164" s="3"/>
      <c r="P164" s="3"/>
      <c r="Q164" s="3"/>
      <c r="R164" s="4"/>
      <c r="S164" s="4"/>
      <c r="T164" s="4"/>
    </row>
    <row r="165" spans="1:20" x14ac:dyDescent="0.3">
      <c r="A165" s="2"/>
      <c r="B165" s="144"/>
      <c r="C165" s="144"/>
      <c r="D165" s="144"/>
      <c r="E165" s="144"/>
      <c r="F165" s="144"/>
      <c r="G165" s="144"/>
      <c r="H165" s="7">
        <f>[353]Equipment!$H$28</f>
        <v>1</v>
      </c>
      <c r="I165" s="3">
        <f>ROUND(937500*90%,0)</f>
        <v>843750</v>
      </c>
      <c r="J165" s="3" t="s">
        <v>128</v>
      </c>
      <c r="K165" s="3">
        <f t="shared" ref="K165" si="20">ROUND(H165*I165,0)</f>
        <v>843750</v>
      </c>
      <c r="L165" s="4"/>
      <c r="M165" s="4"/>
      <c r="N165" s="3">
        <f>H165</f>
        <v>1</v>
      </c>
      <c r="O165" s="3">
        <f>K165</f>
        <v>843750</v>
      </c>
      <c r="P165" s="3"/>
      <c r="Q165" s="3"/>
      <c r="R165" s="4"/>
      <c r="S165" s="32">
        <v>0.9</v>
      </c>
      <c r="T165" s="4"/>
    </row>
    <row r="166" spans="1:20" x14ac:dyDescent="0.3">
      <c r="A166" s="2"/>
      <c r="B166" s="3"/>
      <c r="C166" s="3"/>
      <c r="D166" s="3"/>
      <c r="E166" s="3"/>
      <c r="F166" s="3"/>
      <c r="G166" s="3"/>
      <c r="H166" s="7"/>
      <c r="I166" s="3"/>
      <c r="J166" s="3"/>
      <c r="K166" s="3"/>
      <c r="L166" s="4"/>
      <c r="M166" s="4"/>
      <c r="N166" s="3"/>
      <c r="O166" s="3"/>
      <c r="P166" s="3"/>
      <c r="Q166" s="3"/>
      <c r="R166" s="4"/>
      <c r="S166" s="4"/>
      <c r="T166" s="4"/>
    </row>
    <row r="167" spans="1:20" x14ac:dyDescent="0.3">
      <c r="A167" s="2">
        <v>31</v>
      </c>
      <c r="B167" s="197" t="s">
        <v>85</v>
      </c>
      <c r="C167" s="197"/>
      <c r="D167" s="197"/>
      <c r="E167" s="197"/>
      <c r="F167" s="197"/>
      <c r="G167" s="197"/>
      <c r="H167" s="7"/>
      <c r="I167" s="3"/>
      <c r="J167" s="3"/>
      <c r="K167" s="3"/>
      <c r="L167" s="4"/>
      <c r="M167" s="4"/>
      <c r="N167" s="3"/>
      <c r="O167" s="3"/>
      <c r="P167" s="3"/>
      <c r="Q167" s="3"/>
      <c r="R167" s="4"/>
      <c r="S167" s="4"/>
      <c r="T167" s="4"/>
    </row>
    <row r="168" spans="1:20" x14ac:dyDescent="0.3">
      <c r="A168" s="2"/>
      <c r="B168" s="144"/>
      <c r="C168" s="144"/>
      <c r="D168" s="144"/>
      <c r="E168" s="144"/>
      <c r="F168" s="144"/>
      <c r="G168" s="144"/>
      <c r="H168" s="7">
        <f>[353]Equipment!$H$30</f>
        <v>1</v>
      </c>
      <c r="I168" s="3">
        <f>ROUND(562500*90%,0)</f>
        <v>506250</v>
      </c>
      <c r="J168" s="3" t="s">
        <v>128</v>
      </c>
      <c r="K168" s="3">
        <f t="shared" ref="K168" si="21">ROUND(H168*I168,0)</f>
        <v>506250</v>
      </c>
      <c r="L168" s="4"/>
      <c r="M168" s="4"/>
      <c r="N168" s="3">
        <f>H168</f>
        <v>1</v>
      </c>
      <c r="O168" s="3">
        <f>K168</f>
        <v>506250</v>
      </c>
      <c r="P168" s="3"/>
      <c r="Q168" s="3"/>
      <c r="R168" s="4"/>
      <c r="S168" s="32">
        <v>0.9</v>
      </c>
      <c r="T168" s="4"/>
    </row>
    <row r="169" spans="1:20" x14ac:dyDescent="0.3">
      <c r="A169" s="2"/>
      <c r="B169" s="3"/>
      <c r="C169" s="3"/>
      <c r="D169" s="3"/>
      <c r="E169" s="3"/>
      <c r="F169" s="3"/>
      <c r="G169" s="3"/>
      <c r="H169" s="7"/>
      <c r="I169" s="3"/>
      <c r="J169" s="3"/>
      <c r="K169" s="3"/>
      <c r="L169" s="4"/>
      <c r="M169" s="4"/>
      <c r="N169" s="3"/>
      <c r="O169" s="3"/>
      <c r="P169" s="3"/>
      <c r="Q169" s="3"/>
      <c r="R169" s="4"/>
      <c r="S169" s="4"/>
      <c r="T169" s="4"/>
    </row>
    <row r="170" spans="1:20" x14ac:dyDescent="0.3">
      <c r="A170" s="2">
        <v>35</v>
      </c>
      <c r="B170" s="197" t="s">
        <v>86</v>
      </c>
      <c r="C170" s="197"/>
      <c r="D170" s="197"/>
      <c r="E170" s="197"/>
      <c r="F170" s="197"/>
      <c r="G170" s="197"/>
      <c r="H170" s="7"/>
      <c r="I170" s="3"/>
      <c r="J170" s="3"/>
      <c r="K170" s="3"/>
      <c r="L170" s="4"/>
      <c r="M170" s="4"/>
      <c r="N170" s="3"/>
      <c r="O170" s="3"/>
      <c r="P170" s="3"/>
      <c r="Q170" s="3"/>
      <c r="R170" s="4"/>
      <c r="S170" s="4"/>
      <c r="T170" s="4"/>
    </row>
    <row r="171" spans="1:20" x14ac:dyDescent="0.3">
      <c r="A171" s="2"/>
      <c r="B171" s="144"/>
      <c r="C171" s="144"/>
      <c r="D171" s="144"/>
      <c r="E171" s="144"/>
      <c r="F171" s="144"/>
      <c r="G171" s="144"/>
      <c r="H171" s="7">
        <f>[353]Equipment!$H$32</f>
        <v>1</v>
      </c>
      <c r="I171" s="3">
        <f>ROUND(81250*90%,0)</f>
        <v>73125</v>
      </c>
      <c r="J171" s="3" t="s">
        <v>128</v>
      </c>
      <c r="K171" s="3">
        <f t="shared" ref="K171" si="22">ROUND(H171*I171,0)</f>
        <v>73125</v>
      </c>
      <c r="L171" s="4"/>
      <c r="M171" s="4"/>
      <c r="N171" s="3">
        <f>H171</f>
        <v>1</v>
      </c>
      <c r="O171" s="3">
        <f>K171</f>
        <v>73125</v>
      </c>
      <c r="P171" s="3"/>
      <c r="Q171" s="3"/>
      <c r="R171" s="4"/>
      <c r="S171" s="32">
        <v>0.9</v>
      </c>
      <c r="T171" s="4"/>
    </row>
    <row r="172" spans="1:20" x14ac:dyDescent="0.3">
      <c r="A172" s="2"/>
      <c r="B172" s="3"/>
      <c r="C172" s="3"/>
      <c r="D172" s="3"/>
      <c r="E172" s="3"/>
      <c r="F172" s="3"/>
      <c r="G172" s="3"/>
      <c r="H172" s="7"/>
      <c r="I172" s="3"/>
      <c r="J172" s="3"/>
      <c r="K172" s="3"/>
      <c r="L172" s="4"/>
      <c r="M172" s="4"/>
      <c r="N172" s="3"/>
      <c r="O172" s="3"/>
      <c r="P172" s="3"/>
      <c r="Q172" s="3"/>
      <c r="R172" s="4"/>
      <c r="S172" s="4"/>
      <c r="T172" s="4"/>
    </row>
    <row r="173" spans="1:20" x14ac:dyDescent="0.3">
      <c r="A173" s="2">
        <v>2</v>
      </c>
      <c r="B173" s="197" t="s">
        <v>87</v>
      </c>
      <c r="C173" s="197"/>
      <c r="D173" s="197"/>
      <c r="E173" s="197"/>
      <c r="F173" s="197"/>
      <c r="G173" s="197"/>
      <c r="H173" s="7"/>
      <c r="I173" s="3"/>
      <c r="J173" s="3"/>
      <c r="K173" s="3"/>
      <c r="L173" s="4"/>
      <c r="M173" s="4"/>
      <c r="N173" s="3"/>
      <c r="O173" s="3"/>
      <c r="P173" s="3"/>
      <c r="Q173" s="3"/>
      <c r="R173" s="4"/>
      <c r="S173" s="4"/>
      <c r="T173" s="4"/>
    </row>
    <row r="174" spans="1:20" x14ac:dyDescent="0.3">
      <c r="A174" s="2"/>
      <c r="B174" s="144"/>
      <c r="C174" s="144"/>
      <c r="D174" s="144"/>
      <c r="E174" s="144"/>
      <c r="F174" s="144"/>
      <c r="G174" s="144"/>
      <c r="H174" s="7">
        <v>2</v>
      </c>
      <c r="I174" s="3">
        <f>ROUND(49500*90%,0)</f>
        <v>44550</v>
      </c>
      <c r="J174" s="3" t="s">
        <v>128</v>
      </c>
      <c r="K174" s="3">
        <f t="shared" ref="K174" si="23">ROUND(H174*I174,0)</f>
        <v>89100</v>
      </c>
      <c r="L174" s="4"/>
      <c r="M174" s="4"/>
      <c r="N174" s="3">
        <f>H174</f>
        <v>2</v>
      </c>
      <c r="O174" s="3">
        <f>K174</f>
        <v>89100</v>
      </c>
      <c r="P174" s="3"/>
      <c r="Q174" s="3"/>
      <c r="R174" s="4"/>
      <c r="S174" s="32">
        <v>0.9</v>
      </c>
      <c r="T174" s="4"/>
    </row>
    <row r="175" spans="1:20" x14ac:dyDescent="0.3">
      <c r="A175" s="2"/>
      <c r="B175" s="3"/>
      <c r="C175" s="3"/>
      <c r="D175" s="3"/>
      <c r="E175" s="3"/>
      <c r="F175" s="3"/>
      <c r="G175" s="3"/>
      <c r="H175" s="7"/>
      <c r="I175" s="3"/>
      <c r="J175" s="3"/>
      <c r="K175" s="3"/>
      <c r="L175" s="4"/>
      <c r="M175" s="4"/>
      <c r="N175" s="3"/>
      <c r="O175" s="3"/>
      <c r="P175" s="3"/>
      <c r="Q175" s="3"/>
      <c r="R175" s="4"/>
      <c r="S175" s="4"/>
      <c r="T175" s="4"/>
    </row>
    <row r="176" spans="1:20" ht="40.5" customHeight="1" x14ac:dyDescent="0.3">
      <c r="A176" s="2">
        <v>4</v>
      </c>
      <c r="B176" s="198" t="s">
        <v>129</v>
      </c>
      <c r="C176" s="198"/>
      <c r="D176" s="198"/>
      <c r="E176" s="198"/>
      <c r="F176" s="198"/>
      <c r="G176" s="198"/>
      <c r="H176" s="7"/>
      <c r="I176" s="3"/>
      <c r="J176" s="3"/>
      <c r="K176" s="3"/>
      <c r="L176" s="4"/>
      <c r="M176" s="4"/>
      <c r="N176" s="3"/>
      <c r="O176" s="3"/>
      <c r="P176" s="3"/>
      <c r="Q176" s="3"/>
      <c r="R176" s="4"/>
      <c r="S176" s="4"/>
      <c r="T176" s="4"/>
    </row>
    <row r="177" spans="1:20" x14ac:dyDescent="0.3">
      <c r="A177" s="2"/>
      <c r="B177" s="144"/>
      <c r="C177" s="144"/>
      <c r="D177" s="144"/>
      <c r="E177" s="144"/>
      <c r="F177" s="144"/>
      <c r="G177" s="144"/>
      <c r="H177" s="7">
        <v>2</v>
      </c>
      <c r="I177" s="3">
        <f>ROUND(563750*90%,0)</f>
        <v>507375</v>
      </c>
      <c r="J177" s="3" t="s">
        <v>128</v>
      </c>
      <c r="K177" s="3">
        <f t="shared" ref="K177" si="24">ROUND(H177*I177,0)</f>
        <v>1014750</v>
      </c>
      <c r="L177" s="4"/>
      <c r="M177" s="4"/>
      <c r="N177" s="3">
        <f>H177</f>
        <v>2</v>
      </c>
      <c r="O177" s="3">
        <f>K177</f>
        <v>1014750</v>
      </c>
      <c r="P177" s="3"/>
      <c r="Q177" s="3"/>
      <c r="R177" s="4"/>
      <c r="S177" s="32">
        <v>0.9</v>
      </c>
      <c r="T177" s="4"/>
    </row>
    <row r="178" spans="1:20" x14ac:dyDescent="0.3">
      <c r="A178" s="2"/>
      <c r="B178" s="3"/>
      <c r="C178" s="3"/>
      <c r="D178" s="3"/>
      <c r="E178" s="3"/>
      <c r="F178" s="3"/>
      <c r="G178" s="3"/>
      <c r="H178" s="7"/>
      <c r="I178" s="3"/>
      <c r="J178" s="3"/>
      <c r="K178" s="3"/>
      <c r="L178" s="4"/>
      <c r="M178" s="4"/>
      <c r="N178" s="3"/>
      <c r="O178" s="3"/>
      <c r="P178" s="3"/>
      <c r="Q178" s="3"/>
      <c r="R178" s="4"/>
      <c r="S178" s="4"/>
      <c r="T178" s="4"/>
    </row>
    <row r="179" spans="1:20" x14ac:dyDescent="0.3">
      <c r="A179" s="2">
        <v>5</v>
      </c>
      <c r="B179" s="197" t="s">
        <v>88</v>
      </c>
      <c r="C179" s="197"/>
      <c r="D179" s="197"/>
      <c r="E179" s="197"/>
      <c r="F179" s="197"/>
      <c r="G179" s="197"/>
      <c r="H179" s="7"/>
      <c r="I179" s="3"/>
      <c r="J179" s="3"/>
      <c r="K179" s="3"/>
      <c r="L179" s="4"/>
      <c r="M179" s="4"/>
      <c r="N179" s="3"/>
      <c r="O179" s="3"/>
      <c r="P179" s="3"/>
      <c r="Q179" s="3"/>
      <c r="R179" s="4"/>
      <c r="S179" s="4"/>
      <c r="T179" s="4"/>
    </row>
    <row r="180" spans="1:20" x14ac:dyDescent="0.3">
      <c r="A180" s="2"/>
      <c r="B180" s="144"/>
      <c r="C180" s="144"/>
      <c r="D180" s="144"/>
      <c r="E180" s="144"/>
      <c r="F180" s="144"/>
      <c r="G180" s="144"/>
      <c r="H180" s="7">
        <f>[353]Equipment!$H$38</f>
        <v>1</v>
      </c>
      <c r="I180" s="3">
        <f>ROUND(312500*90%,0)</f>
        <v>281250</v>
      </c>
      <c r="J180" s="3" t="s">
        <v>128</v>
      </c>
      <c r="K180" s="3">
        <f t="shared" ref="K180" si="25">ROUND(H180*I180,0)</f>
        <v>281250</v>
      </c>
      <c r="L180" s="4"/>
      <c r="M180" s="4"/>
      <c r="N180" s="3">
        <f>H180</f>
        <v>1</v>
      </c>
      <c r="O180" s="3">
        <f>K180</f>
        <v>281250</v>
      </c>
      <c r="P180" s="3"/>
      <c r="Q180" s="3"/>
      <c r="R180" s="4"/>
      <c r="S180" s="32">
        <v>0.9</v>
      </c>
      <c r="T180" s="4"/>
    </row>
    <row r="181" spans="1:20" x14ac:dyDescent="0.3">
      <c r="A181" s="2"/>
      <c r="B181" s="3"/>
      <c r="C181" s="3"/>
      <c r="D181" s="3"/>
      <c r="E181" s="3"/>
      <c r="F181" s="3"/>
      <c r="G181" s="3"/>
      <c r="H181" s="7"/>
      <c r="I181" s="3"/>
      <c r="J181" s="3"/>
      <c r="K181" s="3"/>
      <c r="L181" s="4"/>
      <c r="M181" s="4"/>
      <c r="N181" s="3"/>
      <c r="O181" s="3"/>
      <c r="P181" s="3"/>
      <c r="Q181" s="3"/>
      <c r="R181" s="4"/>
      <c r="S181" s="4"/>
      <c r="T181" s="4"/>
    </row>
    <row r="182" spans="1:20" x14ac:dyDescent="0.3">
      <c r="A182" s="2">
        <v>6</v>
      </c>
      <c r="B182" s="197" t="s">
        <v>89</v>
      </c>
      <c r="C182" s="197"/>
      <c r="D182" s="197"/>
      <c r="E182" s="197"/>
      <c r="F182" s="197"/>
      <c r="G182" s="197"/>
      <c r="H182" s="7"/>
      <c r="I182" s="3"/>
      <c r="J182" s="3"/>
      <c r="K182" s="3"/>
      <c r="L182" s="4"/>
      <c r="M182" s="4"/>
      <c r="N182" s="3"/>
      <c r="O182" s="3"/>
      <c r="P182" s="3"/>
      <c r="Q182" s="3"/>
      <c r="R182" s="4"/>
      <c r="S182" s="4"/>
      <c r="T182" s="4"/>
    </row>
    <row r="183" spans="1:20" x14ac:dyDescent="0.3">
      <c r="A183" s="2"/>
      <c r="B183" s="144"/>
      <c r="C183" s="144"/>
      <c r="D183" s="144"/>
      <c r="E183" s="144"/>
      <c r="F183" s="144"/>
      <c r="G183" s="144"/>
      <c r="H183" s="7">
        <f>[353]Equipment!$H$40</f>
        <v>1</v>
      </c>
      <c r="I183" s="3">
        <f>ROUND(187500*90%,0)</f>
        <v>168750</v>
      </c>
      <c r="J183" s="3" t="s">
        <v>128</v>
      </c>
      <c r="K183" s="3">
        <f t="shared" ref="K183" si="26">ROUND(H183*I183,0)</f>
        <v>168750</v>
      </c>
      <c r="L183" s="4"/>
      <c r="M183" s="4"/>
      <c r="N183" s="3">
        <f>H183</f>
        <v>1</v>
      </c>
      <c r="O183" s="3">
        <f>K183</f>
        <v>168750</v>
      </c>
      <c r="P183" s="3"/>
      <c r="Q183" s="3"/>
      <c r="R183" s="4"/>
      <c r="S183" s="32">
        <v>0.9</v>
      </c>
      <c r="T183" s="4"/>
    </row>
    <row r="184" spans="1:20" x14ac:dyDescent="0.3">
      <c r="A184" s="2"/>
      <c r="B184" s="3"/>
      <c r="C184" s="3"/>
      <c r="D184" s="3"/>
      <c r="E184" s="3"/>
      <c r="F184" s="3"/>
      <c r="G184" s="3"/>
      <c r="H184" s="7"/>
      <c r="I184" s="3"/>
      <c r="J184" s="3"/>
      <c r="K184" s="3"/>
      <c r="L184" s="4"/>
      <c r="M184" s="4"/>
      <c r="N184" s="3"/>
      <c r="O184" s="3"/>
      <c r="P184" s="3"/>
      <c r="Q184" s="3"/>
      <c r="R184" s="4"/>
      <c r="S184" s="4"/>
      <c r="T184" s="4"/>
    </row>
    <row r="185" spans="1:20" x14ac:dyDescent="0.3">
      <c r="A185" s="2">
        <v>14</v>
      </c>
      <c r="B185" s="202" t="s">
        <v>90</v>
      </c>
      <c r="C185" s="203"/>
      <c r="D185" s="203"/>
      <c r="E185" s="203"/>
      <c r="F185" s="203"/>
      <c r="G185" s="204"/>
      <c r="H185" s="7"/>
      <c r="I185" s="3"/>
      <c r="J185" s="3"/>
      <c r="K185" s="3"/>
      <c r="L185" s="4"/>
      <c r="M185" s="4"/>
      <c r="N185" s="3"/>
      <c r="O185" s="3"/>
      <c r="P185" s="3"/>
      <c r="Q185" s="3"/>
      <c r="R185" s="4"/>
      <c r="S185" s="4"/>
      <c r="T185" s="4"/>
    </row>
    <row r="186" spans="1:20" x14ac:dyDescent="0.3">
      <c r="A186" s="2"/>
      <c r="B186" s="144"/>
      <c r="C186" s="144"/>
      <c r="D186" s="144"/>
      <c r="E186" s="144"/>
      <c r="F186" s="144"/>
      <c r="G186" s="144"/>
      <c r="H186" s="7">
        <f>[353]Equipment!$H$42</f>
        <v>1</v>
      </c>
      <c r="I186" s="3">
        <f>ROUND(61875*90%,0)</f>
        <v>55688</v>
      </c>
      <c r="J186" s="3" t="s">
        <v>128</v>
      </c>
      <c r="K186" s="3">
        <f t="shared" ref="K186" si="27">ROUND(H186*I186,0)</f>
        <v>55688</v>
      </c>
      <c r="L186" s="4"/>
      <c r="M186" s="4"/>
      <c r="N186" s="3">
        <f>H186</f>
        <v>1</v>
      </c>
      <c r="O186" s="3">
        <f>K186</f>
        <v>55688</v>
      </c>
      <c r="P186" s="3"/>
      <c r="Q186" s="3"/>
      <c r="R186" s="4"/>
      <c r="S186" s="32">
        <v>0.9</v>
      </c>
      <c r="T186" s="4"/>
    </row>
    <row r="187" spans="1:20" x14ac:dyDescent="0.3">
      <c r="A187" s="2"/>
      <c r="B187" s="3"/>
      <c r="C187" s="3"/>
      <c r="D187" s="3"/>
      <c r="E187" s="3"/>
      <c r="F187" s="3"/>
      <c r="G187" s="3"/>
      <c r="H187" s="7"/>
      <c r="I187" s="3"/>
      <c r="J187" s="3"/>
      <c r="K187" s="3"/>
      <c r="L187" s="4"/>
      <c r="M187" s="4"/>
      <c r="N187" s="3"/>
      <c r="O187" s="3"/>
      <c r="P187" s="3"/>
      <c r="Q187" s="3"/>
      <c r="R187" s="4"/>
      <c r="S187" s="4"/>
      <c r="T187" s="4"/>
    </row>
    <row r="188" spans="1:20" x14ac:dyDescent="0.3">
      <c r="A188" s="2">
        <v>15</v>
      </c>
      <c r="B188" s="197" t="s">
        <v>91</v>
      </c>
      <c r="C188" s="197"/>
      <c r="D188" s="197"/>
      <c r="E188" s="197"/>
      <c r="F188" s="197"/>
      <c r="G188" s="197"/>
      <c r="H188" s="7"/>
      <c r="I188" s="3"/>
      <c r="J188" s="3"/>
      <c r="K188" s="3"/>
      <c r="L188" s="4"/>
      <c r="M188" s="4"/>
      <c r="N188" s="3"/>
      <c r="O188" s="3"/>
      <c r="P188" s="3"/>
      <c r="Q188" s="3"/>
      <c r="R188" s="4"/>
      <c r="S188" s="4"/>
      <c r="T188" s="4"/>
    </row>
    <row r="189" spans="1:20" x14ac:dyDescent="0.3">
      <c r="A189" s="2"/>
      <c r="B189" s="144"/>
      <c r="C189" s="144"/>
      <c r="D189" s="144"/>
      <c r="E189" s="144"/>
      <c r="F189" s="144"/>
      <c r="G189" s="144"/>
      <c r="H189" s="7">
        <v>2</v>
      </c>
      <c r="I189" s="3">
        <f>ROUND(50000*90%,0)</f>
        <v>45000</v>
      </c>
      <c r="J189" s="3" t="s">
        <v>128</v>
      </c>
      <c r="K189" s="3">
        <f t="shared" ref="K189" si="28">ROUND(H189*I189,0)</f>
        <v>90000</v>
      </c>
      <c r="L189" s="4"/>
      <c r="M189" s="4"/>
      <c r="N189" s="3">
        <f>H189</f>
        <v>2</v>
      </c>
      <c r="O189" s="3">
        <f>K189</f>
        <v>90000</v>
      </c>
      <c r="P189" s="3"/>
      <c r="Q189" s="3"/>
      <c r="R189" s="4"/>
      <c r="S189" s="32">
        <v>0.9</v>
      </c>
      <c r="T189" s="4"/>
    </row>
    <row r="190" spans="1:20" x14ac:dyDescent="0.3">
      <c r="A190" s="2"/>
      <c r="B190" s="3"/>
      <c r="C190" s="3"/>
      <c r="D190" s="3"/>
      <c r="E190" s="3"/>
      <c r="F190" s="3"/>
      <c r="G190" s="3"/>
      <c r="H190" s="7"/>
      <c r="I190" s="3"/>
      <c r="J190" s="3"/>
      <c r="K190" s="3"/>
      <c r="L190" s="4"/>
      <c r="M190" s="4"/>
      <c r="N190" s="3"/>
      <c r="O190" s="3"/>
      <c r="P190" s="3"/>
      <c r="Q190" s="3"/>
      <c r="R190" s="4"/>
      <c r="S190" s="4"/>
      <c r="T190" s="4"/>
    </row>
    <row r="191" spans="1:20" x14ac:dyDescent="0.3">
      <c r="A191" s="2">
        <v>26</v>
      </c>
      <c r="B191" s="197" t="s">
        <v>92</v>
      </c>
      <c r="C191" s="197"/>
      <c r="D191" s="197"/>
      <c r="E191" s="197"/>
      <c r="F191" s="197"/>
      <c r="G191" s="197"/>
      <c r="H191" s="7"/>
      <c r="I191" s="3"/>
      <c r="J191" s="3"/>
      <c r="K191" s="3"/>
      <c r="L191" s="4"/>
      <c r="M191" s="4"/>
      <c r="N191" s="3"/>
      <c r="O191" s="3"/>
      <c r="P191" s="3"/>
      <c r="Q191" s="3"/>
      <c r="R191" s="4"/>
      <c r="S191" s="4"/>
      <c r="T191" s="4"/>
    </row>
    <row r="192" spans="1:20" x14ac:dyDescent="0.3">
      <c r="A192" s="2"/>
      <c r="B192" s="144"/>
      <c r="C192" s="144"/>
      <c r="D192" s="144"/>
      <c r="E192" s="144"/>
      <c r="F192" s="144"/>
      <c r="G192" s="144"/>
      <c r="H192" s="7">
        <v>2</v>
      </c>
      <c r="I192" s="3">
        <f>ROUND(61875*90%,0)</f>
        <v>55688</v>
      </c>
      <c r="J192" s="3" t="s">
        <v>128</v>
      </c>
      <c r="K192" s="3">
        <f t="shared" ref="K192" si="29">ROUND(H192*I192,0)</f>
        <v>111376</v>
      </c>
      <c r="L192" s="4"/>
      <c r="M192" s="4"/>
      <c r="N192" s="3">
        <f>H192</f>
        <v>2</v>
      </c>
      <c r="O192" s="3">
        <f>K192</f>
        <v>111376</v>
      </c>
      <c r="P192" s="3"/>
      <c r="Q192" s="3"/>
      <c r="R192" s="4"/>
      <c r="S192" s="32">
        <v>0.9</v>
      </c>
      <c r="T192" s="4"/>
    </row>
    <row r="193" spans="1:20" x14ac:dyDescent="0.3">
      <c r="A193" s="2"/>
      <c r="B193" s="3"/>
      <c r="C193" s="3"/>
      <c r="D193" s="3"/>
      <c r="E193" s="3"/>
      <c r="F193" s="3"/>
      <c r="G193" s="3"/>
      <c r="H193" s="7"/>
      <c r="I193" s="3"/>
      <c r="J193" s="3"/>
      <c r="K193" s="3"/>
      <c r="L193" s="4"/>
      <c r="M193" s="4"/>
      <c r="N193" s="3"/>
      <c r="O193" s="3"/>
      <c r="P193" s="3"/>
      <c r="Q193" s="3"/>
      <c r="R193" s="4"/>
      <c r="S193" s="4"/>
      <c r="T193" s="4"/>
    </row>
    <row r="194" spans="1:20" x14ac:dyDescent="0.3">
      <c r="A194" s="2"/>
      <c r="B194" s="3"/>
      <c r="C194" s="3"/>
      <c r="D194" s="3"/>
      <c r="E194" s="3"/>
      <c r="F194" s="3"/>
      <c r="G194" s="3"/>
      <c r="H194" s="7"/>
      <c r="I194" s="3"/>
      <c r="J194" s="3"/>
      <c r="K194" s="3"/>
      <c r="L194" s="4"/>
      <c r="M194" s="4"/>
      <c r="N194" s="3"/>
      <c r="O194" s="3"/>
      <c r="P194" s="3"/>
      <c r="Q194" s="3"/>
      <c r="R194" s="4"/>
      <c r="S194" s="4"/>
      <c r="T194" s="4"/>
    </row>
    <row r="195" spans="1:20" x14ac:dyDescent="0.3">
      <c r="A195" s="2">
        <v>16</v>
      </c>
      <c r="B195" s="197" t="s">
        <v>93</v>
      </c>
      <c r="C195" s="197"/>
      <c r="D195" s="197"/>
      <c r="E195" s="197"/>
      <c r="F195" s="197"/>
      <c r="G195" s="197"/>
      <c r="H195" s="7"/>
      <c r="I195" s="3"/>
      <c r="J195" s="3"/>
      <c r="K195" s="3"/>
      <c r="L195" s="4"/>
      <c r="M195" s="4"/>
      <c r="N195" s="3"/>
      <c r="O195" s="3"/>
      <c r="P195" s="3"/>
      <c r="Q195" s="3"/>
      <c r="R195" s="4"/>
      <c r="S195" s="4"/>
      <c r="T195" s="4"/>
    </row>
    <row r="196" spans="1:20" x14ac:dyDescent="0.3">
      <c r="A196" s="2"/>
      <c r="B196" s="144"/>
      <c r="C196" s="144"/>
      <c r="D196" s="144"/>
      <c r="E196" s="144"/>
      <c r="F196" s="144"/>
      <c r="G196" s="144"/>
      <c r="H196" s="7">
        <f>[353]Equipment!$H$50</f>
        <v>1</v>
      </c>
      <c r="I196" s="3">
        <f>ROUND(378000*90%,0)</f>
        <v>340200</v>
      </c>
      <c r="J196" s="3" t="s">
        <v>128</v>
      </c>
      <c r="K196" s="3">
        <f t="shared" ref="K196" si="30">ROUND(H196*I196,0)</f>
        <v>340200</v>
      </c>
      <c r="L196" s="4"/>
      <c r="M196" s="4"/>
      <c r="N196" s="3">
        <f>H196</f>
        <v>1</v>
      </c>
      <c r="O196" s="3">
        <f>K196</f>
        <v>340200</v>
      </c>
      <c r="P196" s="3"/>
      <c r="Q196" s="3"/>
      <c r="R196" s="4"/>
      <c r="S196" s="32">
        <v>0.9</v>
      </c>
      <c r="T196" s="4"/>
    </row>
    <row r="197" spans="1:20" x14ac:dyDescent="0.3">
      <c r="A197" s="2"/>
      <c r="B197" s="3"/>
      <c r="C197" s="3"/>
      <c r="D197" s="3"/>
      <c r="E197" s="3"/>
      <c r="F197" s="3"/>
      <c r="G197" s="3"/>
      <c r="H197" s="7"/>
      <c r="I197" s="3"/>
      <c r="J197" s="3"/>
      <c r="K197" s="3"/>
      <c r="L197" s="4"/>
      <c r="M197" s="4"/>
      <c r="N197" s="3"/>
      <c r="O197" s="3"/>
      <c r="P197" s="3"/>
      <c r="Q197" s="3"/>
      <c r="R197" s="4"/>
      <c r="S197" s="4"/>
      <c r="T197" s="4"/>
    </row>
    <row r="198" spans="1:20" x14ac:dyDescent="0.3">
      <c r="A198" s="2">
        <v>17</v>
      </c>
      <c r="B198" s="197" t="s">
        <v>94</v>
      </c>
      <c r="C198" s="197"/>
      <c r="D198" s="197"/>
      <c r="E198" s="197"/>
      <c r="F198" s="197"/>
      <c r="G198" s="197"/>
      <c r="H198" s="7"/>
      <c r="I198" s="3"/>
      <c r="J198" s="3"/>
      <c r="K198" s="3"/>
      <c r="L198" s="4"/>
      <c r="M198" s="4"/>
      <c r="N198" s="3"/>
      <c r="O198" s="3"/>
      <c r="P198" s="3"/>
      <c r="Q198" s="3"/>
      <c r="R198" s="4"/>
      <c r="S198" s="4"/>
      <c r="T198" s="4"/>
    </row>
    <row r="199" spans="1:20" x14ac:dyDescent="0.3">
      <c r="A199" s="2"/>
      <c r="B199" s="144"/>
      <c r="C199" s="144"/>
      <c r="D199" s="144"/>
      <c r="E199" s="144"/>
      <c r="F199" s="144"/>
      <c r="G199" s="144"/>
      <c r="H199" s="7">
        <f>[353]Equipment!$H$52</f>
        <v>1</v>
      </c>
      <c r="I199" s="3">
        <f>ROUND(93750*90%,0)</f>
        <v>84375</v>
      </c>
      <c r="J199" s="3" t="s">
        <v>128</v>
      </c>
      <c r="K199" s="3">
        <f t="shared" ref="K199" si="31">ROUND(H199*I199,0)</f>
        <v>84375</v>
      </c>
      <c r="L199" s="4"/>
      <c r="M199" s="4"/>
      <c r="N199" s="3">
        <f>H199</f>
        <v>1</v>
      </c>
      <c r="O199" s="3">
        <f>K199</f>
        <v>84375</v>
      </c>
      <c r="P199" s="3"/>
      <c r="Q199" s="3"/>
      <c r="R199" s="4"/>
      <c r="S199" s="32">
        <v>0.9</v>
      </c>
      <c r="T199" s="4"/>
    </row>
    <row r="200" spans="1:20" x14ac:dyDescent="0.3">
      <c r="A200" s="2"/>
      <c r="B200" s="3"/>
      <c r="C200" s="3"/>
      <c r="D200" s="3"/>
      <c r="E200" s="3"/>
      <c r="F200" s="3"/>
      <c r="G200" s="3"/>
      <c r="H200" s="7"/>
      <c r="I200" s="3"/>
      <c r="J200" s="3"/>
      <c r="K200" s="3"/>
      <c r="L200" s="4"/>
      <c r="M200" s="4"/>
      <c r="N200" s="3"/>
      <c r="O200" s="3"/>
      <c r="P200" s="3"/>
      <c r="Q200" s="3"/>
      <c r="R200" s="4"/>
      <c r="S200" s="4"/>
      <c r="T200" s="4"/>
    </row>
    <row r="201" spans="1:20" x14ac:dyDescent="0.3">
      <c r="A201" s="2">
        <v>19</v>
      </c>
      <c r="B201" s="197" t="s">
        <v>95</v>
      </c>
      <c r="C201" s="197"/>
      <c r="D201" s="197"/>
      <c r="E201" s="197"/>
      <c r="F201" s="197"/>
      <c r="G201" s="197"/>
      <c r="H201" s="7"/>
      <c r="I201" s="3"/>
      <c r="J201" s="3"/>
      <c r="K201" s="3"/>
      <c r="L201" s="4"/>
      <c r="M201" s="4"/>
      <c r="N201" s="3"/>
      <c r="O201" s="3"/>
      <c r="P201" s="3"/>
      <c r="Q201" s="3"/>
      <c r="R201" s="4"/>
      <c r="S201" s="4"/>
      <c r="T201" s="4"/>
    </row>
    <row r="202" spans="1:20" x14ac:dyDescent="0.3">
      <c r="A202" s="2"/>
      <c r="B202" s="144"/>
      <c r="C202" s="144"/>
      <c r="D202" s="144"/>
      <c r="E202" s="144"/>
      <c r="F202" s="144"/>
      <c r="G202" s="144"/>
      <c r="H202" s="7">
        <f>[353]Equipment!$H$54</f>
        <v>1</v>
      </c>
      <c r="I202" s="3">
        <f>ROUND(75625*90%,0)</f>
        <v>68063</v>
      </c>
      <c r="J202" s="3" t="s">
        <v>128</v>
      </c>
      <c r="K202" s="3">
        <f t="shared" ref="K202" si="32">ROUND(H202*I202,0)</f>
        <v>68063</v>
      </c>
      <c r="L202" s="4"/>
      <c r="M202" s="4"/>
      <c r="N202" s="3">
        <f>H202</f>
        <v>1</v>
      </c>
      <c r="O202" s="3">
        <f>K202</f>
        <v>68063</v>
      </c>
      <c r="P202" s="3"/>
      <c r="Q202" s="3"/>
      <c r="R202" s="4"/>
      <c r="S202" s="32">
        <v>0.9</v>
      </c>
      <c r="T202" s="4"/>
    </row>
    <row r="203" spans="1:20" x14ac:dyDescent="0.3">
      <c r="A203" s="2"/>
      <c r="B203" s="3"/>
      <c r="C203" s="3"/>
      <c r="D203" s="3"/>
      <c r="E203" s="3"/>
      <c r="F203" s="3"/>
      <c r="G203" s="3"/>
      <c r="H203" s="7"/>
      <c r="I203" s="3"/>
      <c r="J203" s="3"/>
      <c r="K203" s="3"/>
      <c r="L203" s="4"/>
      <c r="M203" s="4"/>
      <c r="N203" s="3"/>
      <c r="O203" s="3"/>
      <c r="P203" s="3"/>
      <c r="Q203" s="3"/>
      <c r="R203" s="4"/>
      <c r="S203" s="4"/>
      <c r="T203" s="4"/>
    </row>
    <row r="204" spans="1:20" x14ac:dyDescent="0.3">
      <c r="A204" s="2">
        <v>20</v>
      </c>
      <c r="B204" s="197" t="s">
        <v>96</v>
      </c>
      <c r="C204" s="197"/>
      <c r="D204" s="197"/>
      <c r="E204" s="197"/>
      <c r="F204" s="197"/>
      <c r="G204" s="197"/>
      <c r="H204" s="7"/>
      <c r="I204" s="3"/>
      <c r="J204" s="3"/>
      <c r="K204" s="3"/>
      <c r="L204" s="4"/>
      <c r="M204" s="4"/>
      <c r="N204" s="3"/>
      <c r="O204" s="3"/>
      <c r="P204" s="3"/>
      <c r="Q204" s="3"/>
      <c r="R204" s="4"/>
      <c r="S204" s="4"/>
      <c r="T204" s="4"/>
    </row>
    <row r="205" spans="1:20" x14ac:dyDescent="0.3">
      <c r="A205" s="2"/>
      <c r="B205" s="144"/>
      <c r="C205" s="144"/>
      <c r="D205" s="144"/>
      <c r="E205" s="144"/>
      <c r="F205" s="144"/>
      <c r="G205" s="144"/>
      <c r="H205" s="7">
        <f>[353]Equipment!$H$56</f>
        <v>1</v>
      </c>
      <c r="I205" s="3">
        <f>ROUND(41250*90%,0)</f>
        <v>37125</v>
      </c>
      <c r="J205" s="3" t="s">
        <v>128</v>
      </c>
      <c r="K205" s="3">
        <f t="shared" ref="K205" si="33">ROUND(H205*I205,0)</f>
        <v>37125</v>
      </c>
      <c r="L205" s="4"/>
      <c r="M205" s="4"/>
      <c r="N205" s="3">
        <f>H205</f>
        <v>1</v>
      </c>
      <c r="O205" s="3">
        <f>K205</f>
        <v>37125</v>
      </c>
      <c r="P205" s="3"/>
      <c r="Q205" s="3"/>
      <c r="R205" s="4"/>
      <c r="S205" s="32">
        <v>0.9</v>
      </c>
      <c r="T205" s="4"/>
    </row>
    <row r="206" spans="1:20" x14ac:dyDescent="0.3">
      <c r="A206" s="2"/>
      <c r="B206" s="3"/>
      <c r="C206" s="3"/>
      <c r="D206" s="3"/>
      <c r="E206" s="3"/>
      <c r="F206" s="3"/>
      <c r="G206" s="3"/>
      <c r="H206" s="7"/>
      <c r="I206" s="3"/>
      <c r="J206" s="3"/>
      <c r="K206" s="3"/>
      <c r="L206" s="4"/>
      <c r="M206" s="4"/>
      <c r="N206" s="3"/>
      <c r="O206" s="3"/>
      <c r="P206" s="3"/>
      <c r="Q206" s="3"/>
      <c r="R206" s="4"/>
      <c r="S206" s="4"/>
      <c r="T206" s="4"/>
    </row>
    <row r="207" spans="1:20" x14ac:dyDescent="0.3">
      <c r="A207" s="2">
        <v>22</v>
      </c>
      <c r="B207" s="197" t="s">
        <v>97</v>
      </c>
      <c r="C207" s="197"/>
      <c r="D207" s="197"/>
      <c r="E207" s="197"/>
      <c r="F207" s="197"/>
      <c r="G207" s="197"/>
      <c r="H207" s="7"/>
      <c r="I207" s="3"/>
      <c r="J207" s="3"/>
      <c r="K207" s="3"/>
      <c r="L207" s="4"/>
      <c r="M207" s="4"/>
      <c r="N207" s="3"/>
      <c r="O207" s="3"/>
      <c r="P207" s="3"/>
      <c r="Q207" s="3"/>
      <c r="R207" s="4"/>
      <c r="S207" s="4"/>
      <c r="T207" s="4"/>
    </row>
    <row r="208" spans="1:20" x14ac:dyDescent="0.3">
      <c r="A208" s="2"/>
      <c r="B208" s="144"/>
      <c r="C208" s="144"/>
      <c r="D208" s="144"/>
      <c r="E208" s="144"/>
      <c r="F208" s="144"/>
      <c r="G208" s="144"/>
      <c r="H208" s="7">
        <f>[353]Equipment!$H$58</f>
        <v>1</v>
      </c>
      <c r="I208" s="3">
        <f>ROUND(34500*90%,0)</f>
        <v>31050</v>
      </c>
      <c r="J208" s="3" t="s">
        <v>128</v>
      </c>
      <c r="K208" s="3">
        <f t="shared" ref="K208" si="34">ROUND(H208*I208,0)</f>
        <v>31050</v>
      </c>
      <c r="L208" s="4"/>
      <c r="M208" s="4"/>
      <c r="N208" s="3">
        <f>H208</f>
        <v>1</v>
      </c>
      <c r="O208" s="3">
        <f>K208</f>
        <v>31050</v>
      </c>
      <c r="P208" s="3"/>
      <c r="Q208" s="3"/>
      <c r="R208" s="4"/>
      <c r="S208" s="32">
        <v>0.9</v>
      </c>
      <c r="T208" s="4"/>
    </row>
    <row r="209" spans="1:20" x14ac:dyDescent="0.3">
      <c r="A209" s="2"/>
      <c r="B209" s="3"/>
      <c r="C209" s="3"/>
      <c r="D209" s="3"/>
      <c r="E209" s="3"/>
      <c r="F209" s="3"/>
      <c r="G209" s="3"/>
      <c r="H209" s="7"/>
      <c r="I209" s="3"/>
      <c r="J209" s="3"/>
      <c r="K209" s="3"/>
      <c r="L209" s="4"/>
      <c r="M209" s="4"/>
      <c r="N209" s="3"/>
      <c r="O209" s="3"/>
      <c r="P209" s="3"/>
      <c r="Q209" s="3"/>
      <c r="R209" s="4"/>
      <c r="S209" s="4"/>
      <c r="T209" s="4"/>
    </row>
    <row r="210" spans="1:20" x14ac:dyDescent="0.3">
      <c r="A210" s="2">
        <v>34</v>
      </c>
      <c r="B210" s="205" t="s">
        <v>98</v>
      </c>
      <c r="C210" s="205"/>
      <c r="D210" s="205"/>
      <c r="E210" s="205"/>
      <c r="F210" s="205"/>
      <c r="G210" s="205"/>
      <c r="H210" s="7"/>
      <c r="I210" s="3"/>
      <c r="J210" s="3"/>
      <c r="K210" s="3"/>
      <c r="L210" s="4"/>
      <c r="M210" s="4"/>
      <c r="N210" s="3"/>
      <c r="O210" s="3"/>
      <c r="P210" s="3"/>
      <c r="Q210" s="3"/>
      <c r="R210" s="4"/>
      <c r="S210" s="4"/>
      <c r="T210" s="4"/>
    </row>
    <row r="211" spans="1:20" x14ac:dyDescent="0.3">
      <c r="A211" s="2"/>
      <c r="B211" s="144"/>
      <c r="C211" s="144"/>
      <c r="D211" s="144"/>
      <c r="E211" s="144"/>
      <c r="F211" s="144"/>
      <c r="G211" s="144"/>
      <c r="H211" s="7">
        <f>[353]Equipment!$H$60</f>
        <v>1</v>
      </c>
      <c r="I211" s="3">
        <f>ROUND(43750*90%,0)</f>
        <v>39375</v>
      </c>
      <c r="J211" s="3" t="s">
        <v>128</v>
      </c>
      <c r="K211" s="3">
        <f t="shared" ref="K211" si="35">ROUND(H211*I211,0)</f>
        <v>39375</v>
      </c>
      <c r="L211" s="4"/>
      <c r="M211" s="4"/>
      <c r="N211" s="3">
        <f>H211</f>
        <v>1</v>
      </c>
      <c r="O211" s="3">
        <f>K211</f>
        <v>39375</v>
      </c>
      <c r="P211" s="3"/>
      <c r="Q211" s="3"/>
      <c r="R211" s="4"/>
      <c r="S211" s="32">
        <v>0.9</v>
      </c>
      <c r="T211" s="4"/>
    </row>
    <row r="212" spans="1:20" x14ac:dyDescent="0.3">
      <c r="A212" s="2"/>
      <c r="B212" s="3"/>
      <c r="C212" s="3"/>
      <c r="D212" s="3"/>
      <c r="E212" s="3"/>
      <c r="F212" s="3"/>
      <c r="G212" s="3"/>
      <c r="H212" s="7"/>
      <c r="I212" s="3"/>
      <c r="J212" s="3"/>
      <c r="K212" s="3"/>
      <c r="L212" s="4"/>
      <c r="M212" s="4"/>
      <c r="N212" s="3"/>
      <c r="O212" s="3"/>
      <c r="P212" s="3"/>
      <c r="Q212" s="3"/>
      <c r="R212" s="4"/>
      <c r="S212" s="4"/>
      <c r="T212" s="4"/>
    </row>
    <row r="213" spans="1:20" x14ac:dyDescent="0.3">
      <c r="A213" s="2">
        <v>37</v>
      </c>
      <c r="B213" s="197" t="s">
        <v>99</v>
      </c>
      <c r="C213" s="197"/>
      <c r="D213" s="197"/>
      <c r="E213" s="197"/>
      <c r="F213" s="197"/>
      <c r="G213" s="197"/>
      <c r="H213" s="7"/>
      <c r="I213" s="3"/>
      <c r="J213" s="3"/>
      <c r="K213" s="3"/>
      <c r="L213" s="4"/>
      <c r="M213" s="4"/>
      <c r="N213" s="3"/>
      <c r="O213" s="3"/>
      <c r="P213" s="3"/>
      <c r="Q213" s="3"/>
      <c r="R213" s="4"/>
      <c r="S213" s="4"/>
      <c r="T213" s="4"/>
    </row>
    <row r="214" spans="1:20" x14ac:dyDescent="0.3">
      <c r="A214" s="2"/>
      <c r="B214" s="144"/>
      <c r="C214" s="144"/>
      <c r="D214" s="144"/>
      <c r="E214" s="144"/>
      <c r="F214" s="144"/>
      <c r="G214" s="144"/>
      <c r="H214" s="7">
        <v>2</v>
      </c>
      <c r="I214" s="3">
        <f>ROUND(115000*90%,0)</f>
        <v>103500</v>
      </c>
      <c r="J214" s="3" t="s">
        <v>128</v>
      </c>
      <c r="K214" s="3">
        <f t="shared" ref="K214" si="36">ROUND(H214*I214,0)</f>
        <v>207000</v>
      </c>
      <c r="L214" s="4"/>
      <c r="M214" s="4"/>
      <c r="N214" s="3">
        <f>H214</f>
        <v>2</v>
      </c>
      <c r="O214" s="3">
        <f>K214</f>
        <v>207000</v>
      </c>
      <c r="P214" s="3"/>
      <c r="Q214" s="3"/>
      <c r="R214" s="4"/>
      <c r="S214" s="32">
        <v>0.9</v>
      </c>
      <c r="T214" s="4"/>
    </row>
    <row r="215" spans="1:20" x14ac:dyDescent="0.3">
      <c r="A215" s="2"/>
      <c r="B215" s="3"/>
      <c r="C215" s="3"/>
      <c r="D215" s="3"/>
      <c r="E215" s="3"/>
      <c r="F215" s="3"/>
      <c r="G215" s="3"/>
      <c r="H215" s="7"/>
      <c r="I215" s="3"/>
      <c r="J215" s="3"/>
      <c r="K215" s="3"/>
      <c r="L215" s="4"/>
      <c r="M215" s="4"/>
      <c r="N215" s="3"/>
      <c r="O215" s="3"/>
      <c r="P215" s="3"/>
      <c r="Q215" s="3"/>
      <c r="R215" s="4"/>
      <c r="S215" s="4"/>
      <c r="T215" s="4"/>
    </row>
    <row r="216" spans="1:20" x14ac:dyDescent="0.3">
      <c r="A216" s="2">
        <v>23</v>
      </c>
      <c r="B216" s="197" t="s">
        <v>100</v>
      </c>
      <c r="C216" s="197"/>
      <c r="D216" s="197"/>
      <c r="E216" s="197"/>
      <c r="F216" s="197"/>
      <c r="G216" s="197"/>
      <c r="H216" s="7"/>
      <c r="I216" s="3"/>
      <c r="J216" s="3"/>
      <c r="K216" s="3"/>
      <c r="L216" s="4"/>
      <c r="M216" s="4"/>
      <c r="N216" s="3"/>
      <c r="O216" s="3"/>
      <c r="P216" s="3"/>
      <c r="Q216" s="3"/>
      <c r="R216" s="4"/>
      <c r="S216" s="4"/>
      <c r="T216" s="4"/>
    </row>
    <row r="217" spans="1:20" x14ac:dyDescent="0.3">
      <c r="A217" s="2"/>
      <c r="B217" s="144"/>
      <c r="C217" s="144"/>
      <c r="D217" s="144"/>
      <c r="E217" s="144"/>
      <c r="F217" s="144"/>
      <c r="G217" s="144"/>
      <c r="H217" s="7">
        <v>1</v>
      </c>
      <c r="I217" s="3">
        <f>ROUND(563750*90%,0)</f>
        <v>507375</v>
      </c>
      <c r="J217" s="3" t="s">
        <v>128</v>
      </c>
      <c r="K217" s="3">
        <f t="shared" ref="K217" si="37">ROUND(H217*I217,0)</f>
        <v>507375</v>
      </c>
      <c r="L217" s="4"/>
      <c r="M217" s="4"/>
      <c r="N217" s="3">
        <f>H217</f>
        <v>1</v>
      </c>
      <c r="O217" s="3">
        <f>K217</f>
        <v>507375</v>
      </c>
      <c r="P217" s="3"/>
      <c r="Q217" s="3"/>
      <c r="R217" s="4"/>
      <c r="S217" s="32">
        <v>0.9</v>
      </c>
      <c r="T217" s="4"/>
    </row>
    <row r="218" spans="1:20" x14ac:dyDescent="0.3">
      <c r="A218" s="2"/>
      <c r="B218" s="3"/>
      <c r="C218" s="3"/>
      <c r="D218" s="3"/>
      <c r="E218" s="3"/>
      <c r="F218" s="3"/>
      <c r="G218" s="3"/>
      <c r="H218" s="7"/>
      <c r="I218" s="3"/>
      <c r="J218" s="3"/>
      <c r="K218" s="3"/>
      <c r="L218" s="4"/>
      <c r="M218" s="4"/>
      <c r="N218" s="3"/>
      <c r="O218" s="3"/>
      <c r="P218" s="3"/>
      <c r="Q218" s="3"/>
      <c r="R218" s="4"/>
      <c r="S218" s="4"/>
      <c r="T218" s="4"/>
    </row>
    <row r="219" spans="1:20" x14ac:dyDescent="0.3">
      <c r="A219" s="2">
        <v>9</v>
      </c>
      <c r="B219" s="197" t="s">
        <v>101</v>
      </c>
      <c r="C219" s="197"/>
      <c r="D219" s="197"/>
      <c r="E219" s="197"/>
      <c r="F219" s="197"/>
      <c r="G219" s="197"/>
      <c r="H219" s="7"/>
      <c r="I219" s="3"/>
      <c r="J219" s="3"/>
      <c r="K219" s="3"/>
      <c r="L219" s="4"/>
      <c r="M219" s="4"/>
      <c r="N219" s="3"/>
      <c r="O219" s="3"/>
      <c r="P219" s="3"/>
      <c r="Q219" s="3"/>
      <c r="R219" s="4"/>
      <c r="S219" s="4"/>
      <c r="T219" s="4"/>
    </row>
    <row r="220" spans="1:20" x14ac:dyDescent="0.3">
      <c r="A220" s="2"/>
      <c r="B220" s="144"/>
      <c r="C220" s="144"/>
      <c r="D220" s="144"/>
      <c r="E220" s="144"/>
      <c r="F220" s="144"/>
      <c r="G220" s="144"/>
      <c r="H220" s="7">
        <v>2</v>
      </c>
      <c r="I220" s="3">
        <f>ROUND(825000*90%,0)</f>
        <v>742500</v>
      </c>
      <c r="J220" s="3" t="s">
        <v>128</v>
      </c>
      <c r="K220" s="3">
        <f t="shared" ref="K220" si="38">ROUND(H220*I220,0)</f>
        <v>1485000</v>
      </c>
      <c r="L220" s="4"/>
      <c r="M220" s="4"/>
      <c r="N220" s="3">
        <f>H220</f>
        <v>2</v>
      </c>
      <c r="O220" s="3">
        <f>K220</f>
        <v>1485000</v>
      </c>
      <c r="P220" s="3"/>
      <c r="Q220" s="3"/>
      <c r="R220" s="4"/>
      <c r="S220" s="32">
        <v>0.9</v>
      </c>
      <c r="T220" s="4"/>
    </row>
    <row r="221" spans="1:20" x14ac:dyDescent="0.3">
      <c r="A221" s="2"/>
      <c r="B221" s="3"/>
      <c r="C221" s="3"/>
      <c r="D221" s="3"/>
      <c r="E221" s="3"/>
      <c r="F221" s="3"/>
      <c r="G221" s="3"/>
      <c r="H221" s="7"/>
      <c r="I221" s="3"/>
      <c r="J221" s="3"/>
      <c r="K221" s="3"/>
      <c r="L221" s="4"/>
      <c r="M221" s="4"/>
      <c r="N221" s="3"/>
      <c r="O221" s="3"/>
      <c r="P221" s="3"/>
      <c r="Q221" s="3"/>
      <c r="R221" s="4"/>
      <c r="S221" s="4"/>
      <c r="T221" s="4"/>
    </row>
    <row r="222" spans="1:20" x14ac:dyDescent="0.3">
      <c r="A222" s="2">
        <v>1</v>
      </c>
      <c r="B222" s="198" t="s">
        <v>102</v>
      </c>
      <c r="C222" s="198"/>
      <c r="D222" s="198"/>
      <c r="E222" s="198"/>
      <c r="F222" s="198"/>
      <c r="G222" s="198"/>
      <c r="H222" s="7"/>
      <c r="I222" s="3"/>
      <c r="J222" s="3"/>
      <c r="K222" s="3"/>
      <c r="L222" s="4"/>
      <c r="M222" s="4"/>
      <c r="N222" s="3"/>
      <c r="O222" s="3"/>
      <c r="P222" s="3"/>
      <c r="Q222" s="3"/>
      <c r="R222" s="4"/>
      <c r="S222" s="4"/>
      <c r="T222" s="4"/>
    </row>
    <row r="223" spans="1:20" x14ac:dyDescent="0.3">
      <c r="A223" s="2"/>
      <c r="B223" s="144"/>
      <c r="C223" s="144"/>
      <c r="D223" s="144"/>
      <c r="E223" s="144"/>
      <c r="F223" s="144"/>
      <c r="G223" s="144"/>
      <c r="H223" s="7">
        <f>[353]Equipment!$H$68</f>
        <v>2</v>
      </c>
      <c r="I223" s="3">
        <f>ROUND(240000*90%,0)</f>
        <v>216000</v>
      </c>
      <c r="J223" s="3" t="s">
        <v>128</v>
      </c>
      <c r="K223" s="3">
        <f t="shared" ref="K223" si="39">ROUND(H223*I223,0)</f>
        <v>432000</v>
      </c>
      <c r="L223" s="4"/>
      <c r="M223" s="4"/>
      <c r="N223" s="3">
        <f>H223</f>
        <v>2</v>
      </c>
      <c r="O223" s="3">
        <f>K223</f>
        <v>432000</v>
      </c>
      <c r="P223" s="3"/>
      <c r="Q223" s="3"/>
      <c r="R223" s="4"/>
      <c r="S223" s="32">
        <v>0.9</v>
      </c>
      <c r="T223" s="4"/>
    </row>
    <row r="224" spans="1:20" x14ac:dyDescent="0.3">
      <c r="A224" s="2"/>
      <c r="B224" s="3"/>
      <c r="C224" s="3"/>
      <c r="D224" s="3"/>
      <c r="E224" s="3"/>
      <c r="F224" s="3"/>
      <c r="G224" s="3"/>
      <c r="H224" s="7"/>
      <c r="I224" s="3"/>
      <c r="J224" s="3"/>
      <c r="K224" s="3"/>
      <c r="L224" s="4"/>
      <c r="M224" s="4"/>
      <c r="N224" s="3"/>
      <c r="O224" s="3"/>
      <c r="P224" s="3"/>
      <c r="Q224" s="3"/>
      <c r="R224" s="4"/>
      <c r="S224" s="4"/>
      <c r="T224" s="4"/>
    </row>
    <row r="225" spans="1:20" x14ac:dyDescent="0.3">
      <c r="A225" s="2">
        <v>7</v>
      </c>
      <c r="B225" s="197" t="s">
        <v>103</v>
      </c>
      <c r="C225" s="197"/>
      <c r="D225" s="197"/>
      <c r="E225" s="197"/>
      <c r="F225" s="197"/>
      <c r="G225" s="197"/>
      <c r="H225" s="7"/>
      <c r="I225" s="3"/>
      <c r="J225" s="3"/>
      <c r="K225" s="3"/>
      <c r="L225" s="4"/>
      <c r="M225" s="4"/>
      <c r="N225" s="3"/>
      <c r="O225" s="3"/>
      <c r="P225" s="3"/>
      <c r="Q225" s="3"/>
      <c r="R225" s="4"/>
      <c r="S225" s="4"/>
      <c r="T225" s="4"/>
    </row>
    <row r="226" spans="1:20" x14ac:dyDescent="0.3">
      <c r="A226" s="2"/>
      <c r="B226" s="144"/>
      <c r="C226" s="144"/>
      <c r="D226" s="144"/>
      <c r="E226" s="144"/>
      <c r="F226" s="144"/>
      <c r="G226" s="144"/>
      <c r="H226" s="7">
        <v>1</v>
      </c>
      <c r="I226" s="3">
        <f>ROUND(687500*90%,0)</f>
        <v>618750</v>
      </c>
      <c r="J226" s="3" t="s">
        <v>128</v>
      </c>
      <c r="K226" s="3">
        <f t="shared" ref="K226" si="40">ROUND(H226*I226,0)</f>
        <v>618750</v>
      </c>
      <c r="L226" s="4"/>
      <c r="M226" s="4"/>
      <c r="N226" s="3">
        <f>H226</f>
        <v>1</v>
      </c>
      <c r="O226" s="3">
        <f>K226</f>
        <v>618750</v>
      </c>
      <c r="P226" s="3"/>
      <c r="Q226" s="3"/>
      <c r="R226" s="4"/>
      <c r="S226" s="32">
        <v>0.9</v>
      </c>
      <c r="T226" s="4"/>
    </row>
    <row r="227" spans="1:20" x14ac:dyDescent="0.3">
      <c r="A227" s="2"/>
      <c r="B227" s="3"/>
      <c r="C227" s="3"/>
      <c r="D227" s="3"/>
      <c r="E227" s="3"/>
      <c r="F227" s="3"/>
      <c r="G227" s="3"/>
      <c r="H227" s="7"/>
      <c r="I227" s="3"/>
      <c r="J227" s="3"/>
      <c r="K227" s="3"/>
      <c r="L227" s="4"/>
      <c r="M227" s="4"/>
      <c r="N227" s="3"/>
      <c r="O227" s="3"/>
      <c r="P227" s="3"/>
      <c r="Q227" s="3"/>
      <c r="R227" s="4"/>
      <c r="S227" s="4"/>
      <c r="T227" s="4"/>
    </row>
    <row r="228" spans="1:20" x14ac:dyDescent="0.3">
      <c r="A228" s="2">
        <v>8</v>
      </c>
      <c r="B228" s="197" t="s">
        <v>104</v>
      </c>
      <c r="C228" s="197"/>
      <c r="D228" s="197"/>
      <c r="E228" s="197"/>
      <c r="F228" s="197"/>
      <c r="G228" s="197"/>
      <c r="H228" s="7"/>
      <c r="I228" s="3"/>
      <c r="J228" s="3"/>
      <c r="K228" s="3"/>
      <c r="L228" s="4"/>
      <c r="M228" s="4"/>
      <c r="N228" s="3"/>
      <c r="O228" s="3"/>
      <c r="P228" s="3"/>
      <c r="Q228" s="3"/>
      <c r="R228" s="4"/>
      <c r="S228" s="4"/>
      <c r="T228" s="4"/>
    </row>
    <row r="229" spans="1:20" x14ac:dyDescent="0.3">
      <c r="A229" s="2"/>
      <c r="B229" s="144"/>
      <c r="C229" s="144"/>
      <c r="D229" s="144"/>
      <c r="E229" s="144"/>
      <c r="F229" s="144"/>
      <c r="G229" s="144"/>
      <c r="H229" s="7">
        <f>[353]Equipment!$H$72</f>
        <v>1</v>
      </c>
      <c r="I229" s="3">
        <f>ROUND(96250*90%,0)</f>
        <v>86625</v>
      </c>
      <c r="J229" s="3" t="s">
        <v>128</v>
      </c>
      <c r="K229" s="3">
        <f t="shared" ref="K229" si="41">ROUND(H229*I229,0)</f>
        <v>86625</v>
      </c>
      <c r="L229" s="4"/>
      <c r="M229" s="4"/>
      <c r="N229" s="3">
        <f>H229</f>
        <v>1</v>
      </c>
      <c r="O229" s="3">
        <f>K229</f>
        <v>86625</v>
      </c>
      <c r="P229" s="3"/>
      <c r="Q229" s="3"/>
      <c r="R229" s="4"/>
      <c r="S229" s="32">
        <v>0.9</v>
      </c>
      <c r="T229" s="4"/>
    </row>
    <row r="230" spans="1:20" x14ac:dyDescent="0.3">
      <c r="A230" s="2"/>
      <c r="B230" s="3"/>
      <c r="C230" s="3"/>
      <c r="D230" s="3"/>
      <c r="E230" s="3"/>
      <c r="F230" s="3"/>
      <c r="G230" s="3"/>
      <c r="H230" s="7"/>
      <c r="I230" s="3"/>
      <c r="J230" s="3"/>
      <c r="K230" s="3"/>
      <c r="L230" s="4"/>
      <c r="M230" s="4"/>
      <c r="N230" s="3"/>
      <c r="O230" s="3"/>
      <c r="P230" s="3"/>
      <c r="Q230" s="3"/>
      <c r="R230" s="4"/>
      <c r="S230" s="4"/>
      <c r="T230" s="4"/>
    </row>
    <row r="231" spans="1:20" x14ac:dyDescent="0.3">
      <c r="A231" s="2">
        <v>10</v>
      </c>
      <c r="B231" s="197" t="s">
        <v>105</v>
      </c>
      <c r="C231" s="197"/>
      <c r="D231" s="197"/>
      <c r="E231" s="197"/>
      <c r="F231" s="197"/>
      <c r="G231" s="197"/>
      <c r="H231" s="7"/>
      <c r="I231" s="3"/>
      <c r="J231" s="3"/>
      <c r="K231" s="3"/>
      <c r="L231" s="4"/>
      <c r="M231" s="4"/>
      <c r="N231" s="3"/>
      <c r="O231" s="3"/>
      <c r="P231" s="3"/>
      <c r="Q231" s="3"/>
      <c r="R231" s="4"/>
      <c r="S231" s="4"/>
      <c r="T231" s="4"/>
    </row>
    <row r="232" spans="1:20" x14ac:dyDescent="0.3">
      <c r="A232" s="2"/>
      <c r="B232" s="144"/>
      <c r="C232" s="144"/>
      <c r="D232" s="144"/>
      <c r="E232" s="144"/>
      <c r="F232" s="144"/>
      <c r="G232" s="144"/>
      <c r="H232" s="7">
        <f>[353]Equipment!$H$74</f>
        <v>1</v>
      </c>
      <c r="I232" s="3">
        <f>ROUND(825000*90%,0)</f>
        <v>742500</v>
      </c>
      <c r="J232" s="3" t="s">
        <v>128</v>
      </c>
      <c r="K232" s="3">
        <f t="shared" ref="K232" si="42">ROUND(H232*I232,0)</f>
        <v>742500</v>
      </c>
      <c r="L232" s="4"/>
      <c r="M232" s="4"/>
      <c r="N232" s="3">
        <f>H232</f>
        <v>1</v>
      </c>
      <c r="O232" s="3">
        <f>K232</f>
        <v>742500</v>
      </c>
      <c r="P232" s="3"/>
      <c r="Q232" s="3"/>
      <c r="R232" s="4"/>
      <c r="S232" s="32">
        <v>0.9</v>
      </c>
      <c r="T232" s="4"/>
    </row>
    <row r="233" spans="1:20" x14ac:dyDescent="0.3">
      <c r="A233" s="2"/>
      <c r="B233" s="3"/>
      <c r="C233" s="3"/>
      <c r="D233" s="3"/>
      <c r="E233" s="3"/>
      <c r="F233" s="3"/>
      <c r="G233" s="3"/>
      <c r="H233" s="7"/>
      <c r="I233" s="3"/>
      <c r="J233" s="3"/>
      <c r="K233" s="3"/>
      <c r="L233" s="4"/>
      <c r="M233" s="4"/>
      <c r="N233" s="3"/>
      <c r="O233" s="3"/>
      <c r="P233" s="3"/>
      <c r="Q233" s="3"/>
      <c r="R233" s="4"/>
      <c r="S233" s="4"/>
      <c r="T233" s="4"/>
    </row>
    <row r="234" spans="1:20" x14ac:dyDescent="0.3">
      <c r="A234" s="2">
        <v>11</v>
      </c>
      <c r="B234" s="197" t="s">
        <v>106</v>
      </c>
      <c r="C234" s="197"/>
      <c r="D234" s="197"/>
      <c r="E234" s="197"/>
      <c r="F234" s="197"/>
      <c r="G234" s="197"/>
      <c r="H234" s="7"/>
      <c r="I234" s="3"/>
      <c r="J234" s="3"/>
      <c r="K234" s="3"/>
      <c r="L234" s="4"/>
      <c r="M234" s="4"/>
      <c r="N234" s="3"/>
      <c r="O234" s="3"/>
      <c r="P234" s="3"/>
      <c r="Q234" s="3"/>
      <c r="R234" s="4"/>
      <c r="S234" s="4"/>
      <c r="T234" s="4"/>
    </row>
    <row r="235" spans="1:20" x14ac:dyDescent="0.3">
      <c r="A235" s="2"/>
      <c r="B235" s="144"/>
      <c r="C235" s="144"/>
      <c r="D235" s="144"/>
      <c r="E235" s="144"/>
      <c r="F235" s="144"/>
      <c r="G235" s="144"/>
      <c r="H235" s="7">
        <f>[353]Equipment!$H$76</f>
        <v>1</v>
      </c>
      <c r="I235" s="3">
        <f>ROUND(309000*90%,0)</f>
        <v>278100</v>
      </c>
      <c r="J235" s="3" t="s">
        <v>128</v>
      </c>
      <c r="K235" s="3">
        <f t="shared" ref="K235" si="43">ROUND(H235*I235,0)</f>
        <v>278100</v>
      </c>
      <c r="L235" s="4"/>
      <c r="M235" s="4"/>
      <c r="N235" s="3">
        <f>H235</f>
        <v>1</v>
      </c>
      <c r="O235" s="3">
        <f>K235</f>
        <v>278100</v>
      </c>
      <c r="P235" s="3"/>
      <c r="Q235" s="3"/>
      <c r="R235" s="4"/>
      <c r="S235" s="32">
        <v>0.9</v>
      </c>
      <c r="T235" s="4"/>
    </row>
    <row r="236" spans="1:20" x14ac:dyDescent="0.3">
      <c r="A236" s="2"/>
      <c r="B236" s="3"/>
      <c r="C236" s="3"/>
      <c r="D236" s="3"/>
      <c r="E236" s="3"/>
      <c r="F236" s="3"/>
      <c r="G236" s="3"/>
      <c r="H236" s="7"/>
      <c r="I236" s="3"/>
      <c r="J236" s="3"/>
      <c r="K236" s="3"/>
      <c r="L236" s="4"/>
      <c r="M236" s="4"/>
      <c r="N236" s="3"/>
      <c r="O236" s="3"/>
      <c r="P236" s="3"/>
      <c r="Q236" s="3"/>
      <c r="R236" s="4"/>
      <c r="S236" s="4"/>
      <c r="T236" s="4"/>
    </row>
    <row r="237" spans="1:20" x14ac:dyDescent="0.3">
      <c r="A237" s="2">
        <v>12</v>
      </c>
      <c r="B237" s="197" t="s">
        <v>107</v>
      </c>
      <c r="C237" s="197"/>
      <c r="D237" s="197"/>
      <c r="E237" s="197"/>
      <c r="F237" s="197"/>
      <c r="G237" s="197"/>
      <c r="H237" s="7"/>
      <c r="I237" s="3"/>
      <c r="J237" s="3"/>
      <c r="K237" s="3"/>
      <c r="L237" s="4"/>
      <c r="M237" s="4"/>
      <c r="N237" s="3"/>
      <c r="O237" s="3"/>
      <c r="P237" s="3"/>
      <c r="Q237" s="3"/>
      <c r="R237" s="4"/>
      <c r="S237" s="4"/>
      <c r="T237" s="4"/>
    </row>
    <row r="238" spans="1:20" x14ac:dyDescent="0.3">
      <c r="A238" s="2"/>
      <c r="B238" s="144"/>
      <c r="C238" s="144"/>
      <c r="D238" s="144"/>
      <c r="E238" s="144"/>
      <c r="F238" s="144"/>
      <c r="G238" s="144"/>
      <c r="H238" s="7">
        <f>[353]Equipment!$H$78</f>
        <v>1</v>
      </c>
      <c r="I238" s="3">
        <f>ROUND(2625000*90%,0)</f>
        <v>2362500</v>
      </c>
      <c r="J238" s="3" t="s">
        <v>128</v>
      </c>
      <c r="K238" s="3">
        <f t="shared" ref="K238" si="44">ROUND(H238*I238,0)</f>
        <v>2362500</v>
      </c>
      <c r="L238" s="4"/>
      <c r="M238" s="4"/>
      <c r="N238" s="3">
        <f>H238</f>
        <v>1</v>
      </c>
      <c r="O238" s="3">
        <f>K238</f>
        <v>2362500</v>
      </c>
      <c r="P238" s="3"/>
      <c r="Q238" s="3"/>
      <c r="R238" s="4"/>
      <c r="S238" s="32">
        <v>0.9</v>
      </c>
      <c r="T238" s="4"/>
    </row>
    <row r="239" spans="1:20" x14ac:dyDescent="0.3">
      <c r="A239" s="2"/>
      <c r="B239" s="3"/>
      <c r="C239" s="3"/>
      <c r="D239" s="3"/>
      <c r="E239" s="3"/>
      <c r="F239" s="3"/>
      <c r="G239" s="3"/>
      <c r="H239" s="7"/>
      <c r="I239" s="3"/>
      <c r="J239" s="3"/>
      <c r="K239" s="3"/>
      <c r="L239" s="4"/>
      <c r="M239" s="4"/>
      <c r="N239" s="3"/>
      <c r="O239" s="3"/>
      <c r="P239" s="3"/>
      <c r="Q239" s="3"/>
      <c r="R239" s="4"/>
      <c r="S239" s="4"/>
      <c r="T239" s="4"/>
    </row>
    <row r="240" spans="1:20" x14ac:dyDescent="0.3">
      <c r="A240" s="2">
        <v>13</v>
      </c>
      <c r="B240" s="197" t="s">
        <v>108</v>
      </c>
      <c r="C240" s="197"/>
      <c r="D240" s="197"/>
      <c r="E240" s="197"/>
      <c r="F240" s="197"/>
      <c r="G240" s="197"/>
      <c r="H240" s="7"/>
      <c r="I240" s="3"/>
      <c r="J240" s="3"/>
      <c r="K240" s="3"/>
      <c r="L240" s="4"/>
      <c r="M240" s="4"/>
      <c r="N240" s="3"/>
      <c r="O240" s="3"/>
      <c r="P240" s="3"/>
      <c r="Q240" s="3"/>
      <c r="R240" s="4"/>
      <c r="S240" s="4"/>
      <c r="T240" s="4"/>
    </row>
    <row r="241" spans="1:20" x14ac:dyDescent="0.3">
      <c r="A241" s="2"/>
      <c r="B241" s="144"/>
      <c r="C241" s="144"/>
      <c r="D241" s="144"/>
      <c r="E241" s="144"/>
      <c r="F241" s="144"/>
      <c r="G241" s="144"/>
      <c r="H241" s="7">
        <f>[353]Equipment!$H$80</f>
        <v>1</v>
      </c>
      <c r="I241" s="3">
        <f>ROUND(2560000*90%,0)</f>
        <v>2304000</v>
      </c>
      <c r="J241" s="3" t="s">
        <v>128</v>
      </c>
      <c r="K241" s="3">
        <f t="shared" ref="K241" si="45">ROUND(H241*I241,0)</f>
        <v>2304000</v>
      </c>
      <c r="L241" s="4"/>
      <c r="M241" s="4"/>
      <c r="N241" s="3">
        <f>H241</f>
        <v>1</v>
      </c>
      <c r="O241" s="3">
        <f>K241</f>
        <v>2304000</v>
      </c>
      <c r="P241" s="3"/>
      <c r="Q241" s="3"/>
      <c r="R241" s="4"/>
      <c r="S241" s="32">
        <v>0.9</v>
      </c>
      <c r="T241" s="4"/>
    </row>
    <row r="242" spans="1:20" x14ac:dyDescent="0.3">
      <c r="A242" s="2"/>
      <c r="B242" s="3"/>
      <c r="C242" s="3"/>
      <c r="D242" s="3"/>
      <c r="E242" s="3"/>
      <c r="F242" s="3"/>
      <c r="G242" s="3"/>
      <c r="H242" s="7"/>
      <c r="I242" s="3"/>
      <c r="J242" s="3"/>
      <c r="K242" s="3"/>
      <c r="L242" s="4"/>
      <c r="M242" s="4"/>
      <c r="N242" s="3"/>
      <c r="O242" s="3"/>
      <c r="P242" s="3"/>
      <c r="Q242" s="3"/>
      <c r="R242" s="4"/>
      <c r="S242" s="4"/>
      <c r="T242" s="4"/>
    </row>
    <row r="243" spans="1:20" x14ac:dyDescent="0.3">
      <c r="A243" s="2">
        <v>18</v>
      </c>
      <c r="B243" s="197" t="s">
        <v>109</v>
      </c>
      <c r="C243" s="197"/>
      <c r="D243" s="197"/>
      <c r="E243" s="197"/>
      <c r="F243" s="197"/>
      <c r="G243" s="197"/>
      <c r="H243" s="7"/>
      <c r="I243" s="3"/>
      <c r="J243" s="3"/>
      <c r="K243" s="3"/>
      <c r="L243" s="4"/>
      <c r="M243" s="4"/>
      <c r="N243" s="3"/>
      <c r="O243" s="3"/>
      <c r="P243" s="3"/>
      <c r="Q243" s="3"/>
      <c r="R243" s="4"/>
      <c r="S243" s="4"/>
      <c r="T243" s="4"/>
    </row>
    <row r="244" spans="1:20" x14ac:dyDescent="0.3">
      <c r="A244" s="2"/>
      <c r="B244" s="144"/>
      <c r="C244" s="144"/>
      <c r="D244" s="144"/>
      <c r="E244" s="144"/>
      <c r="F244" s="144"/>
      <c r="G244" s="144"/>
      <c r="H244" s="7">
        <f>[353]Equipment!$H$82</f>
        <v>1</v>
      </c>
      <c r="I244" s="3">
        <f>ROUND(731250*90%,0)</f>
        <v>658125</v>
      </c>
      <c r="J244" s="3" t="s">
        <v>128</v>
      </c>
      <c r="K244" s="3">
        <f t="shared" ref="K244" si="46">ROUND(H244*I244,0)</f>
        <v>658125</v>
      </c>
      <c r="L244" s="4"/>
      <c r="M244" s="4"/>
      <c r="N244" s="3">
        <f>H244</f>
        <v>1</v>
      </c>
      <c r="O244" s="3">
        <f>K244</f>
        <v>658125</v>
      </c>
      <c r="P244" s="3"/>
      <c r="Q244" s="3"/>
      <c r="R244" s="4"/>
      <c r="S244" s="32">
        <v>0.9</v>
      </c>
      <c r="T244" s="4"/>
    </row>
    <row r="245" spans="1:20" x14ac:dyDescent="0.3">
      <c r="A245" s="2"/>
      <c r="B245" s="3"/>
      <c r="C245" s="3"/>
      <c r="D245" s="3"/>
      <c r="E245" s="3"/>
      <c r="F245" s="3"/>
      <c r="G245" s="3"/>
      <c r="H245" s="7"/>
      <c r="I245" s="3"/>
      <c r="J245" s="3"/>
      <c r="K245" s="3"/>
      <c r="L245" s="4"/>
      <c r="M245" s="4"/>
      <c r="N245" s="3"/>
      <c r="O245" s="3"/>
      <c r="P245" s="3"/>
      <c r="Q245" s="3"/>
      <c r="R245" s="4"/>
      <c r="S245" s="4"/>
      <c r="T245" s="4"/>
    </row>
    <row r="246" spans="1:20" x14ac:dyDescent="0.3">
      <c r="A246" s="2">
        <v>21</v>
      </c>
      <c r="B246" s="197" t="s">
        <v>110</v>
      </c>
      <c r="C246" s="197"/>
      <c r="D246" s="197"/>
      <c r="E246" s="197"/>
      <c r="F246" s="197"/>
      <c r="G246" s="197"/>
      <c r="H246" s="7"/>
      <c r="I246" s="3"/>
      <c r="J246" s="3"/>
      <c r="K246" s="3"/>
      <c r="L246" s="4"/>
      <c r="M246" s="4"/>
      <c r="N246" s="3"/>
      <c r="O246" s="3"/>
      <c r="P246" s="3"/>
      <c r="Q246" s="3"/>
      <c r="R246" s="4"/>
      <c r="S246" s="4"/>
      <c r="T246" s="4"/>
    </row>
    <row r="247" spans="1:20" x14ac:dyDescent="0.3">
      <c r="A247" s="2"/>
      <c r="B247" s="144"/>
      <c r="C247" s="144"/>
      <c r="D247" s="144"/>
      <c r="E247" s="144"/>
      <c r="F247" s="144"/>
      <c r="G247" s="144"/>
      <c r="H247" s="7">
        <f>[353]Equipment!$H$84</f>
        <v>1</v>
      </c>
      <c r="I247" s="3">
        <f>ROUND(250000*90%,0)</f>
        <v>225000</v>
      </c>
      <c r="J247" s="3" t="s">
        <v>128</v>
      </c>
      <c r="K247" s="3">
        <f t="shared" ref="K247" si="47">ROUND(H247*I247,0)</f>
        <v>225000</v>
      </c>
      <c r="L247" s="4"/>
      <c r="M247" s="4"/>
      <c r="N247" s="3">
        <f>H247</f>
        <v>1</v>
      </c>
      <c r="O247" s="3">
        <f>K247</f>
        <v>225000</v>
      </c>
      <c r="P247" s="3"/>
      <c r="Q247" s="3"/>
      <c r="R247" s="4"/>
      <c r="S247" s="32">
        <v>0.9</v>
      </c>
      <c r="T247" s="4"/>
    </row>
    <row r="248" spans="1:20" x14ac:dyDescent="0.3">
      <c r="A248" s="2"/>
      <c r="B248" s="3"/>
      <c r="C248" s="3"/>
      <c r="D248" s="3"/>
      <c r="E248" s="3"/>
      <c r="F248" s="3"/>
      <c r="G248" s="3"/>
      <c r="H248" s="7"/>
      <c r="I248" s="3"/>
      <c r="J248" s="3"/>
      <c r="K248" s="3"/>
      <c r="L248" s="4"/>
      <c r="M248" s="4"/>
      <c r="N248" s="3"/>
      <c r="O248" s="3"/>
      <c r="P248" s="3"/>
      <c r="Q248" s="3"/>
      <c r="R248" s="4"/>
      <c r="S248" s="4"/>
      <c r="T248" s="4"/>
    </row>
    <row r="249" spans="1:20" x14ac:dyDescent="0.3">
      <c r="A249" s="2">
        <v>24</v>
      </c>
      <c r="B249" s="197" t="s">
        <v>111</v>
      </c>
      <c r="C249" s="197"/>
      <c r="D249" s="197"/>
      <c r="E249" s="197"/>
      <c r="F249" s="197"/>
      <c r="G249" s="197"/>
      <c r="H249" s="7"/>
      <c r="I249" s="3"/>
      <c r="J249" s="3"/>
      <c r="K249" s="3"/>
      <c r="L249" s="4"/>
      <c r="M249" s="4"/>
      <c r="N249" s="3"/>
      <c r="O249" s="3"/>
      <c r="P249" s="3"/>
      <c r="Q249" s="3"/>
      <c r="R249" s="4"/>
      <c r="S249" s="4"/>
      <c r="T249" s="4"/>
    </row>
    <row r="250" spans="1:20" x14ac:dyDescent="0.3">
      <c r="A250" s="2"/>
      <c r="B250" s="144"/>
      <c r="C250" s="144"/>
      <c r="D250" s="144"/>
      <c r="E250" s="144"/>
      <c r="F250" s="144"/>
      <c r="G250" s="144"/>
      <c r="H250" s="7">
        <f>[353]Equipment!$H$86</f>
        <v>1</v>
      </c>
      <c r="I250" s="3">
        <f>ROUND(103125*90%,0)</f>
        <v>92813</v>
      </c>
      <c r="J250" s="3" t="s">
        <v>128</v>
      </c>
      <c r="K250" s="3">
        <f t="shared" ref="K250" si="48">ROUND(H250*I250,0)</f>
        <v>92813</v>
      </c>
      <c r="L250" s="4"/>
      <c r="M250" s="4"/>
      <c r="N250" s="3">
        <f>H250</f>
        <v>1</v>
      </c>
      <c r="O250" s="3">
        <f>K250</f>
        <v>92813</v>
      </c>
      <c r="P250" s="3"/>
      <c r="Q250" s="3"/>
      <c r="R250" s="4"/>
      <c r="S250" s="32">
        <v>0.9</v>
      </c>
      <c r="T250" s="4"/>
    </row>
    <row r="251" spans="1:20" x14ac:dyDescent="0.3">
      <c r="A251" s="2"/>
      <c r="B251" s="3"/>
      <c r="C251" s="3"/>
      <c r="D251" s="3"/>
      <c r="E251" s="3"/>
      <c r="F251" s="3"/>
      <c r="G251" s="3"/>
      <c r="H251" s="7"/>
      <c r="I251" s="3"/>
      <c r="J251" s="3"/>
      <c r="K251" s="3"/>
      <c r="L251" s="4"/>
      <c r="M251" s="4"/>
      <c r="N251" s="3"/>
      <c r="O251" s="3"/>
      <c r="P251" s="3"/>
      <c r="Q251" s="3"/>
      <c r="R251" s="4"/>
      <c r="S251" s="4"/>
      <c r="T251" s="4"/>
    </row>
    <row r="252" spans="1:20" x14ac:dyDescent="0.3">
      <c r="A252" s="2">
        <v>25</v>
      </c>
      <c r="B252" s="197" t="s">
        <v>112</v>
      </c>
      <c r="C252" s="197"/>
      <c r="D252" s="197"/>
      <c r="E252" s="197"/>
      <c r="F252" s="197"/>
      <c r="G252" s="197"/>
      <c r="H252" s="7"/>
      <c r="I252" s="3"/>
      <c r="J252" s="3"/>
      <c r="K252" s="3"/>
      <c r="L252" s="4"/>
      <c r="M252" s="4"/>
      <c r="N252" s="3"/>
      <c r="O252" s="3"/>
      <c r="P252" s="3"/>
      <c r="Q252" s="3"/>
      <c r="R252" s="4"/>
      <c r="S252" s="4"/>
      <c r="T252" s="4"/>
    </row>
    <row r="253" spans="1:20" x14ac:dyDescent="0.3">
      <c r="A253" s="2"/>
      <c r="B253" s="144"/>
      <c r="C253" s="144"/>
      <c r="D253" s="144"/>
      <c r="E253" s="144"/>
      <c r="F253" s="144"/>
      <c r="G253" s="144"/>
      <c r="H253" s="7">
        <v>1</v>
      </c>
      <c r="I253" s="3">
        <f>ROUND(225000*90%,0)</f>
        <v>202500</v>
      </c>
      <c r="J253" s="3" t="s">
        <v>128</v>
      </c>
      <c r="K253" s="3">
        <f t="shared" ref="K253" si="49">ROUND(H253*I253,0)</f>
        <v>202500</v>
      </c>
      <c r="L253" s="4"/>
      <c r="M253" s="4"/>
      <c r="N253" s="3">
        <f>H253</f>
        <v>1</v>
      </c>
      <c r="O253" s="3">
        <f>K253</f>
        <v>202500</v>
      </c>
      <c r="P253" s="3"/>
      <c r="Q253" s="3"/>
      <c r="R253" s="4"/>
      <c r="S253" s="32">
        <v>0.9</v>
      </c>
      <c r="T253" s="4"/>
    </row>
    <row r="254" spans="1:20" x14ac:dyDescent="0.3">
      <c r="A254" s="2"/>
      <c r="B254" s="3"/>
      <c r="C254" s="3"/>
      <c r="D254" s="3"/>
      <c r="E254" s="3"/>
      <c r="F254" s="3"/>
      <c r="G254" s="3"/>
      <c r="H254" s="7"/>
      <c r="I254" s="3"/>
      <c r="J254" s="3"/>
      <c r="K254" s="3"/>
      <c r="L254" s="4"/>
      <c r="M254" s="4"/>
      <c r="N254" s="3"/>
      <c r="O254" s="3"/>
      <c r="P254" s="3"/>
      <c r="Q254" s="3"/>
      <c r="R254" s="4"/>
      <c r="S254" s="4"/>
      <c r="T254" s="4"/>
    </row>
    <row r="255" spans="1:20" x14ac:dyDescent="0.3">
      <c r="A255" s="2">
        <v>28</v>
      </c>
      <c r="B255" s="198" t="s">
        <v>113</v>
      </c>
      <c r="C255" s="198"/>
      <c r="D255" s="198"/>
      <c r="E255" s="198"/>
      <c r="F255" s="198"/>
      <c r="G255" s="198"/>
      <c r="H255" s="7"/>
      <c r="I255" s="3"/>
      <c r="J255" s="3"/>
      <c r="K255" s="3"/>
      <c r="L255" s="4"/>
      <c r="M255" s="4"/>
      <c r="N255" s="3"/>
      <c r="O255" s="3"/>
      <c r="P255" s="3"/>
      <c r="Q255" s="3"/>
      <c r="R255" s="4"/>
      <c r="S255" s="4"/>
      <c r="T255" s="4"/>
    </row>
    <row r="256" spans="1:20" x14ac:dyDescent="0.3">
      <c r="A256" s="2"/>
      <c r="B256" s="144"/>
      <c r="C256" s="144"/>
      <c r="D256" s="144"/>
      <c r="E256" s="144"/>
      <c r="F256" s="144"/>
      <c r="G256" s="144"/>
      <c r="H256" s="7">
        <v>2</v>
      </c>
      <c r="I256" s="3">
        <f>ROUND(280000*90%,0)</f>
        <v>252000</v>
      </c>
      <c r="J256" s="3" t="s">
        <v>128</v>
      </c>
      <c r="K256" s="3">
        <f t="shared" ref="K256" si="50">ROUND(H256*I256,0)</f>
        <v>504000</v>
      </c>
      <c r="L256" s="4"/>
      <c r="M256" s="4"/>
      <c r="N256" s="3">
        <f>H256</f>
        <v>2</v>
      </c>
      <c r="O256" s="3">
        <f>K256</f>
        <v>504000</v>
      </c>
      <c r="P256" s="3"/>
      <c r="Q256" s="3"/>
      <c r="R256" s="4"/>
      <c r="S256" s="32">
        <v>0.9</v>
      </c>
      <c r="T256" s="4"/>
    </row>
    <row r="257" spans="1:20" x14ac:dyDescent="0.3">
      <c r="A257" s="2"/>
      <c r="B257" s="3"/>
      <c r="C257" s="3"/>
      <c r="D257" s="3"/>
      <c r="E257" s="3"/>
      <c r="F257" s="3"/>
      <c r="G257" s="3"/>
      <c r="H257" s="7"/>
      <c r="I257" s="3"/>
      <c r="J257" s="3"/>
      <c r="K257" s="3"/>
      <c r="L257" s="4"/>
      <c r="M257" s="4"/>
      <c r="N257" s="3"/>
      <c r="O257" s="3"/>
      <c r="P257" s="3"/>
      <c r="Q257" s="3"/>
      <c r="R257" s="4"/>
      <c r="S257" s="4"/>
      <c r="T257" s="4"/>
    </row>
    <row r="258" spans="1:20" x14ac:dyDescent="0.3">
      <c r="A258" s="2">
        <v>29</v>
      </c>
      <c r="B258" s="197" t="s">
        <v>114</v>
      </c>
      <c r="C258" s="197"/>
      <c r="D258" s="197"/>
      <c r="E258" s="197"/>
      <c r="F258" s="197"/>
      <c r="G258" s="197"/>
      <c r="H258" s="7"/>
      <c r="I258" s="3"/>
      <c r="J258" s="3"/>
      <c r="K258" s="3"/>
      <c r="L258" s="4"/>
      <c r="M258" s="4"/>
      <c r="N258" s="3"/>
      <c r="O258" s="3"/>
      <c r="P258" s="3"/>
      <c r="Q258" s="3"/>
      <c r="R258" s="4"/>
      <c r="S258" s="4"/>
      <c r="T258" s="4"/>
    </row>
    <row r="259" spans="1:20" x14ac:dyDescent="0.3">
      <c r="A259" s="2"/>
      <c r="B259" s="144"/>
      <c r="C259" s="144"/>
      <c r="D259" s="144"/>
      <c r="E259" s="144"/>
      <c r="F259" s="144"/>
      <c r="G259" s="144"/>
      <c r="H259" s="7">
        <v>1</v>
      </c>
      <c r="I259" s="3">
        <f>ROUND(49500*90%,0)</f>
        <v>44550</v>
      </c>
      <c r="J259" s="3" t="s">
        <v>128</v>
      </c>
      <c r="K259" s="3">
        <f t="shared" ref="K259" si="51">ROUND(H259*I259,0)</f>
        <v>44550</v>
      </c>
      <c r="L259" s="4"/>
      <c r="M259" s="4"/>
      <c r="N259" s="3">
        <f>H259</f>
        <v>1</v>
      </c>
      <c r="O259" s="3">
        <f>K259</f>
        <v>44550</v>
      </c>
      <c r="P259" s="3"/>
      <c r="Q259" s="3"/>
      <c r="R259" s="4"/>
      <c r="S259" s="32">
        <v>0.9</v>
      </c>
      <c r="T259" s="4"/>
    </row>
    <row r="260" spans="1:20" x14ac:dyDescent="0.3">
      <c r="A260" s="2"/>
      <c r="B260" s="3"/>
      <c r="C260" s="3"/>
      <c r="D260" s="3"/>
      <c r="E260" s="3"/>
      <c r="F260" s="3"/>
      <c r="G260" s="3"/>
      <c r="H260" s="7"/>
      <c r="I260" s="3"/>
      <c r="J260" s="3"/>
      <c r="K260" s="3"/>
      <c r="L260" s="4"/>
      <c r="M260" s="4"/>
      <c r="N260" s="3"/>
      <c r="O260" s="3"/>
      <c r="P260" s="3"/>
      <c r="Q260" s="3"/>
      <c r="R260" s="4"/>
      <c r="S260" s="4"/>
      <c r="T260" s="4"/>
    </row>
    <row r="261" spans="1:20" x14ac:dyDescent="0.3">
      <c r="A261" s="2">
        <v>32</v>
      </c>
      <c r="B261" s="198" t="s">
        <v>115</v>
      </c>
      <c r="C261" s="198"/>
      <c r="D261" s="198"/>
      <c r="E261" s="198"/>
      <c r="F261" s="198"/>
      <c r="G261" s="198"/>
      <c r="H261" s="7"/>
      <c r="I261" s="3"/>
      <c r="J261" s="3"/>
      <c r="K261" s="3"/>
      <c r="L261" s="4"/>
      <c r="M261" s="4"/>
      <c r="N261" s="3"/>
      <c r="O261" s="3"/>
      <c r="P261" s="3"/>
      <c r="Q261" s="3"/>
      <c r="R261" s="4"/>
      <c r="S261" s="4"/>
      <c r="T261" s="4"/>
    </row>
    <row r="262" spans="1:20" x14ac:dyDescent="0.3">
      <c r="A262" s="2"/>
      <c r="B262" s="144"/>
      <c r="C262" s="144"/>
      <c r="D262" s="144"/>
      <c r="E262" s="144"/>
      <c r="F262" s="144"/>
      <c r="G262" s="144"/>
      <c r="H262" s="7">
        <f>[353]Equipment!$H$94</f>
        <v>1</v>
      </c>
      <c r="I262" s="3">
        <f>ROUND(2125000*90%,0)</f>
        <v>1912500</v>
      </c>
      <c r="J262" s="3" t="s">
        <v>128</v>
      </c>
      <c r="K262" s="3">
        <f t="shared" ref="K262" si="52">ROUND(H262*I262,0)</f>
        <v>1912500</v>
      </c>
      <c r="L262" s="4"/>
      <c r="M262" s="4"/>
      <c r="N262" s="3">
        <f>H262</f>
        <v>1</v>
      </c>
      <c r="O262" s="3">
        <f>K262</f>
        <v>1912500</v>
      </c>
      <c r="P262" s="3"/>
      <c r="Q262" s="3"/>
      <c r="R262" s="4"/>
      <c r="S262" s="32">
        <v>0.9</v>
      </c>
      <c r="T262" s="4"/>
    </row>
    <row r="263" spans="1:20" x14ac:dyDescent="0.3">
      <c r="A263" s="2"/>
      <c r="B263" s="3"/>
      <c r="C263" s="3"/>
      <c r="D263" s="3"/>
      <c r="E263" s="3"/>
      <c r="F263" s="3"/>
      <c r="G263" s="3"/>
      <c r="H263" s="7"/>
      <c r="I263" s="3"/>
      <c r="J263" s="3"/>
      <c r="K263" s="3"/>
      <c r="L263" s="4"/>
      <c r="M263" s="4"/>
      <c r="N263" s="3"/>
      <c r="O263" s="3"/>
      <c r="P263" s="3"/>
      <c r="Q263" s="3"/>
      <c r="R263" s="4"/>
      <c r="S263" s="4"/>
      <c r="T263" s="4"/>
    </row>
    <row r="264" spans="1:20" x14ac:dyDescent="0.3">
      <c r="A264" s="2">
        <v>33</v>
      </c>
      <c r="B264" s="198" t="s">
        <v>116</v>
      </c>
      <c r="C264" s="198"/>
      <c r="D264" s="198"/>
      <c r="E264" s="198"/>
      <c r="F264" s="198"/>
      <c r="G264" s="198"/>
      <c r="H264" s="7"/>
      <c r="I264" s="3"/>
      <c r="J264" s="3"/>
      <c r="K264" s="3"/>
      <c r="L264" s="4"/>
      <c r="M264" s="4"/>
      <c r="N264" s="3"/>
      <c r="O264" s="3"/>
      <c r="P264" s="3"/>
      <c r="Q264" s="3"/>
      <c r="R264" s="4"/>
      <c r="S264" s="4"/>
      <c r="T264" s="4"/>
    </row>
    <row r="265" spans="1:20" x14ac:dyDescent="0.3">
      <c r="A265" s="2"/>
      <c r="B265" s="144"/>
      <c r="C265" s="144"/>
      <c r="D265" s="144"/>
      <c r="E265" s="144"/>
      <c r="F265" s="144"/>
      <c r="G265" s="144"/>
      <c r="H265" s="7">
        <f>[353]Equipment!$H$96</f>
        <v>1</v>
      </c>
      <c r="I265" s="3">
        <f>ROUND(4200000*90%,0)</f>
        <v>3780000</v>
      </c>
      <c r="J265" s="3" t="s">
        <v>128</v>
      </c>
      <c r="K265" s="3">
        <f t="shared" ref="K265" si="53">ROUND(H265*I265,0)</f>
        <v>3780000</v>
      </c>
      <c r="L265" s="4"/>
      <c r="M265" s="4"/>
      <c r="N265" s="3">
        <f>H265</f>
        <v>1</v>
      </c>
      <c r="O265" s="3">
        <f>K265</f>
        <v>3780000</v>
      </c>
      <c r="P265" s="3"/>
      <c r="Q265" s="3"/>
      <c r="R265" s="4"/>
      <c r="S265" s="32">
        <v>0.9</v>
      </c>
      <c r="T265" s="4"/>
    </row>
    <row r="266" spans="1:20" x14ac:dyDescent="0.3">
      <c r="A266" s="2"/>
      <c r="B266" s="3"/>
      <c r="C266" s="3"/>
      <c r="D266" s="3"/>
      <c r="E266" s="3"/>
      <c r="F266" s="3"/>
      <c r="G266" s="3"/>
      <c r="H266" s="7"/>
      <c r="I266" s="3"/>
      <c r="J266" s="3"/>
      <c r="K266" s="3"/>
      <c r="L266" s="4"/>
      <c r="M266" s="4"/>
      <c r="N266" s="3"/>
      <c r="O266" s="3"/>
      <c r="P266" s="3"/>
      <c r="Q266" s="3"/>
      <c r="R266" s="4"/>
      <c r="S266" s="4"/>
      <c r="T266" s="4"/>
    </row>
    <row r="267" spans="1:20" x14ac:dyDescent="0.3">
      <c r="A267" s="2">
        <v>39</v>
      </c>
      <c r="B267" s="198" t="s">
        <v>117</v>
      </c>
      <c r="C267" s="198"/>
      <c r="D267" s="198"/>
      <c r="E267" s="198"/>
      <c r="F267" s="198"/>
      <c r="G267" s="198"/>
      <c r="H267" s="7"/>
      <c r="I267" s="3"/>
      <c r="J267" s="3"/>
      <c r="K267" s="3"/>
      <c r="L267" s="4"/>
      <c r="M267" s="4"/>
      <c r="N267" s="3"/>
      <c r="O267" s="3"/>
      <c r="P267" s="3"/>
      <c r="Q267" s="3"/>
      <c r="R267" s="4"/>
      <c r="S267" s="4"/>
      <c r="T267" s="4"/>
    </row>
    <row r="268" spans="1:20" x14ac:dyDescent="0.3">
      <c r="A268" s="2"/>
      <c r="B268" s="144"/>
      <c r="C268" s="144"/>
      <c r="D268" s="144"/>
      <c r="E268" s="144"/>
      <c r="F268" s="144"/>
      <c r="G268" s="144"/>
      <c r="H268" s="7">
        <v>2</v>
      </c>
      <c r="I268" s="3">
        <f>ROUND(34500*90%,0)</f>
        <v>31050</v>
      </c>
      <c r="J268" s="3" t="s">
        <v>128</v>
      </c>
      <c r="K268" s="3">
        <f t="shared" ref="K268" si="54">ROUND(H268*I268,0)</f>
        <v>62100</v>
      </c>
      <c r="L268" s="4"/>
      <c r="M268" s="4"/>
      <c r="N268" s="3">
        <f>H268</f>
        <v>2</v>
      </c>
      <c r="O268" s="3">
        <f>K268</f>
        <v>62100</v>
      </c>
      <c r="P268" s="3"/>
      <c r="Q268" s="3"/>
      <c r="R268" s="4"/>
      <c r="S268" s="32">
        <v>0.9</v>
      </c>
      <c r="T268" s="4"/>
    </row>
    <row r="269" spans="1:20" x14ac:dyDescent="0.3">
      <c r="A269" s="2"/>
      <c r="B269" s="3"/>
      <c r="C269" s="3"/>
      <c r="D269" s="3"/>
      <c r="E269" s="3"/>
      <c r="F269" s="3"/>
      <c r="G269" s="3"/>
      <c r="H269" s="7"/>
      <c r="I269" s="3"/>
      <c r="J269" s="3"/>
      <c r="K269" s="3"/>
      <c r="L269" s="4"/>
      <c r="M269" s="4"/>
      <c r="N269" s="3"/>
      <c r="O269" s="3"/>
      <c r="P269" s="3"/>
      <c r="Q269" s="3"/>
      <c r="R269" s="4"/>
      <c r="S269" s="4"/>
      <c r="T269" s="4"/>
    </row>
    <row r="270" spans="1:20" x14ac:dyDescent="0.3">
      <c r="A270" s="2">
        <v>42</v>
      </c>
      <c r="B270" s="197" t="s">
        <v>118</v>
      </c>
      <c r="C270" s="197"/>
      <c r="D270" s="197"/>
      <c r="E270" s="197"/>
      <c r="F270" s="197"/>
      <c r="G270" s="197"/>
      <c r="H270" s="7"/>
      <c r="I270" s="3"/>
      <c r="J270" s="3"/>
      <c r="K270" s="3"/>
      <c r="L270" s="4"/>
      <c r="M270" s="4"/>
      <c r="N270" s="3"/>
      <c r="O270" s="3"/>
      <c r="P270" s="3"/>
      <c r="Q270" s="3"/>
      <c r="R270" s="4"/>
      <c r="S270" s="4"/>
      <c r="T270" s="4"/>
    </row>
    <row r="271" spans="1:20" x14ac:dyDescent="0.3">
      <c r="A271" s="2"/>
      <c r="B271" s="144"/>
      <c r="C271" s="144"/>
      <c r="D271" s="144"/>
      <c r="E271" s="144"/>
      <c r="F271" s="144"/>
      <c r="G271" s="144"/>
      <c r="H271" s="7">
        <v>3</v>
      </c>
      <c r="I271" s="3">
        <f>ROUND(19250*90%,0)</f>
        <v>17325</v>
      </c>
      <c r="J271" s="3" t="s">
        <v>128</v>
      </c>
      <c r="K271" s="3">
        <f t="shared" ref="K271" si="55">ROUND(H271*I271,0)</f>
        <v>51975</v>
      </c>
      <c r="L271" s="4"/>
      <c r="M271" s="4"/>
      <c r="N271" s="3">
        <f>H271</f>
        <v>3</v>
      </c>
      <c r="O271" s="3">
        <f>K271</f>
        <v>51975</v>
      </c>
      <c r="P271" s="3"/>
      <c r="Q271" s="3"/>
      <c r="R271" s="4"/>
      <c r="S271" s="32">
        <v>0.9</v>
      </c>
      <c r="T271" s="4"/>
    </row>
    <row r="272" spans="1:20" x14ac:dyDescent="0.3">
      <c r="A272" s="2"/>
      <c r="B272" s="3"/>
      <c r="C272" s="3"/>
      <c r="D272" s="3"/>
      <c r="E272" s="3"/>
      <c r="F272" s="3"/>
      <c r="G272" s="3"/>
      <c r="H272" s="7"/>
      <c r="I272" s="3"/>
      <c r="J272" s="3"/>
      <c r="K272" s="3"/>
      <c r="L272" s="4"/>
      <c r="M272" s="4"/>
      <c r="N272" s="3"/>
      <c r="O272" s="3"/>
      <c r="P272" s="3"/>
      <c r="Q272" s="3"/>
      <c r="R272" s="4"/>
      <c r="S272" s="4"/>
      <c r="T272" s="4"/>
    </row>
    <row r="273" spans="1:20" x14ac:dyDescent="0.3">
      <c r="A273" s="2">
        <v>43</v>
      </c>
      <c r="B273" s="198" t="s">
        <v>119</v>
      </c>
      <c r="C273" s="198"/>
      <c r="D273" s="198"/>
      <c r="E273" s="198"/>
      <c r="F273" s="198"/>
      <c r="G273" s="198"/>
      <c r="H273" s="7"/>
      <c r="I273" s="3"/>
      <c r="J273" s="3"/>
      <c r="K273" s="3"/>
      <c r="L273" s="4"/>
      <c r="M273" s="4"/>
      <c r="N273" s="3"/>
      <c r="O273" s="3"/>
      <c r="P273" s="3"/>
      <c r="Q273" s="3"/>
      <c r="R273" s="4"/>
      <c r="S273" s="4"/>
      <c r="T273" s="4"/>
    </row>
    <row r="274" spans="1:20" x14ac:dyDescent="0.3">
      <c r="A274" s="2"/>
      <c r="B274" s="144"/>
      <c r="C274" s="144"/>
      <c r="D274" s="144"/>
      <c r="E274" s="144"/>
      <c r="F274" s="144"/>
      <c r="G274" s="144"/>
      <c r="H274" s="7">
        <v>6</v>
      </c>
      <c r="I274" s="3">
        <f>ROUND(13750*90%,0)</f>
        <v>12375</v>
      </c>
      <c r="J274" s="3" t="s">
        <v>128</v>
      </c>
      <c r="K274" s="3">
        <f t="shared" ref="K274" si="56">ROUND(H274*I274,0)</f>
        <v>74250</v>
      </c>
      <c r="L274" s="4"/>
      <c r="M274" s="4"/>
      <c r="N274" s="3">
        <f>H274</f>
        <v>6</v>
      </c>
      <c r="O274" s="3">
        <f>K274</f>
        <v>74250</v>
      </c>
      <c r="P274" s="3"/>
      <c r="Q274" s="3"/>
      <c r="R274" s="4"/>
      <c r="S274" s="32">
        <v>0.9</v>
      </c>
      <c r="T274" s="4"/>
    </row>
    <row r="275" spans="1:20" x14ac:dyDescent="0.3">
      <c r="A275" s="2"/>
      <c r="B275" s="3"/>
      <c r="C275" s="3"/>
      <c r="D275" s="3"/>
      <c r="E275" s="3"/>
      <c r="F275" s="3"/>
      <c r="G275" s="3"/>
      <c r="H275" s="7"/>
      <c r="I275" s="3"/>
      <c r="J275" s="3"/>
      <c r="K275" s="3"/>
      <c r="L275" s="4"/>
      <c r="M275" s="4"/>
      <c r="N275" s="3"/>
      <c r="O275" s="3"/>
      <c r="P275" s="3"/>
      <c r="Q275" s="3"/>
      <c r="R275" s="4"/>
      <c r="S275" s="4"/>
      <c r="T275" s="4"/>
    </row>
    <row r="276" spans="1:20" x14ac:dyDescent="0.3">
      <c r="A276" s="2">
        <v>44</v>
      </c>
      <c r="B276" s="197" t="s">
        <v>120</v>
      </c>
      <c r="C276" s="197"/>
      <c r="D276" s="197"/>
      <c r="E276" s="197"/>
      <c r="F276" s="197"/>
      <c r="G276" s="197"/>
      <c r="H276" s="7"/>
      <c r="I276" s="3"/>
      <c r="J276" s="3"/>
      <c r="K276" s="3"/>
      <c r="L276" s="4"/>
      <c r="M276" s="4"/>
      <c r="N276" s="3"/>
      <c r="O276" s="3"/>
      <c r="P276" s="3"/>
      <c r="Q276" s="3"/>
      <c r="R276" s="4"/>
      <c r="S276" s="4"/>
      <c r="T276" s="4"/>
    </row>
    <row r="277" spans="1:20" x14ac:dyDescent="0.3">
      <c r="A277" s="2"/>
      <c r="B277" s="144"/>
      <c r="C277" s="144"/>
      <c r="D277" s="144"/>
      <c r="E277" s="144"/>
      <c r="F277" s="144"/>
      <c r="G277" s="144"/>
      <c r="H277" s="7">
        <v>3</v>
      </c>
      <c r="I277" s="3">
        <f>ROUND(39200*90%,0)</f>
        <v>35280</v>
      </c>
      <c r="J277" s="3" t="s">
        <v>128</v>
      </c>
      <c r="K277" s="3">
        <f t="shared" ref="K277" si="57">ROUND(H277*I277,0)</f>
        <v>105840</v>
      </c>
      <c r="L277" s="4"/>
      <c r="M277" s="4"/>
      <c r="N277" s="3">
        <f>H277</f>
        <v>3</v>
      </c>
      <c r="O277" s="3">
        <f>K277</f>
        <v>105840</v>
      </c>
      <c r="P277" s="3"/>
      <c r="Q277" s="3"/>
      <c r="R277" s="4"/>
      <c r="S277" s="32">
        <v>0.9</v>
      </c>
      <c r="T277" s="4"/>
    </row>
    <row r="278" spans="1:20" x14ac:dyDescent="0.3">
      <c r="A278" s="2"/>
      <c r="B278" s="3"/>
      <c r="C278" s="3"/>
      <c r="D278" s="3"/>
      <c r="E278" s="3"/>
      <c r="F278" s="3"/>
      <c r="G278" s="3"/>
      <c r="H278" s="7"/>
      <c r="I278" s="3"/>
      <c r="J278" s="3"/>
      <c r="K278" s="3"/>
      <c r="L278" s="4"/>
      <c r="M278" s="4"/>
      <c r="N278" s="3"/>
      <c r="O278" s="3"/>
      <c r="P278" s="3"/>
      <c r="Q278" s="3"/>
      <c r="R278" s="4"/>
      <c r="S278" s="4"/>
      <c r="T278" s="4"/>
    </row>
    <row r="279" spans="1:20" x14ac:dyDescent="0.3">
      <c r="A279" s="2">
        <v>45</v>
      </c>
      <c r="B279" s="197" t="s">
        <v>121</v>
      </c>
      <c r="C279" s="197"/>
      <c r="D279" s="197"/>
      <c r="E279" s="197"/>
      <c r="F279" s="197"/>
      <c r="G279" s="197"/>
      <c r="H279" s="7"/>
      <c r="I279" s="3"/>
      <c r="J279" s="3"/>
      <c r="K279" s="3"/>
      <c r="L279" s="4"/>
      <c r="M279" s="4"/>
      <c r="N279" s="3"/>
      <c r="O279" s="3"/>
      <c r="P279" s="3"/>
      <c r="Q279" s="3"/>
      <c r="R279" s="4"/>
      <c r="S279" s="4"/>
      <c r="T279" s="4"/>
    </row>
    <row r="280" spans="1:20" x14ac:dyDescent="0.3">
      <c r="A280" s="2"/>
      <c r="B280" s="144"/>
      <c r="C280" s="144"/>
      <c r="D280" s="144"/>
      <c r="E280" s="144"/>
      <c r="F280" s="144"/>
      <c r="G280" s="144"/>
      <c r="H280" s="7">
        <f>[353]Equipment!$H$106</f>
        <v>3</v>
      </c>
      <c r="I280" s="3">
        <f>ROUND(62500*90%,0)</f>
        <v>56250</v>
      </c>
      <c r="J280" s="3" t="s">
        <v>128</v>
      </c>
      <c r="K280" s="3">
        <f t="shared" ref="K280" si="58">ROUND(H280*I280,0)</f>
        <v>168750</v>
      </c>
      <c r="L280" s="4"/>
      <c r="M280" s="4"/>
      <c r="N280" s="3">
        <f>H280</f>
        <v>3</v>
      </c>
      <c r="O280" s="3">
        <f>K280</f>
        <v>168750</v>
      </c>
      <c r="P280" s="3"/>
      <c r="Q280" s="3"/>
      <c r="R280" s="4"/>
      <c r="S280" s="32">
        <v>0.9</v>
      </c>
      <c r="T280" s="4"/>
    </row>
    <row r="281" spans="1:20" x14ac:dyDescent="0.3">
      <c r="A281" s="2"/>
      <c r="B281" s="3"/>
      <c r="C281" s="3"/>
      <c r="D281" s="3"/>
      <c r="E281" s="3"/>
      <c r="F281" s="3"/>
      <c r="G281" s="3"/>
      <c r="H281" s="7"/>
      <c r="I281" s="3"/>
      <c r="J281" s="3"/>
      <c r="K281" s="3"/>
      <c r="L281" s="4"/>
      <c r="M281" s="4"/>
      <c r="N281" s="3"/>
      <c r="O281" s="3"/>
      <c r="P281" s="3"/>
      <c r="Q281" s="3"/>
      <c r="R281" s="4"/>
      <c r="S281" s="32"/>
      <c r="T281" s="4"/>
    </row>
    <row r="282" spans="1:20" x14ac:dyDescent="0.3">
      <c r="A282" s="2">
        <v>46</v>
      </c>
      <c r="B282" s="198" t="s">
        <v>122</v>
      </c>
      <c r="C282" s="198"/>
      <c r="D282" s="198"/>
      <c r="E282" s="198"/>
      <c r="F282" s="198"/>
      <c r="G282" s="198"/>
      <c r="H282" s="7"/>
      <c r="I282" s="3"/>
      <c r="J282" s="3"/>
      <c r="K282" s="3"/>
      <c r="L282" s="4"/>
      <c r="M282" s="4"/>
      <c r="N282" s="3"/>
      <c r="O282" s="3"/>
      <c r="P282" s="3"/>
      <c r="Q282" s="3"/>
      <c r="R282" s="4"/>
      <c r="S282" s="4"/>
      <c r="T282" s="4"/>
    </row>
    <row r="283" spans="1:20" x14ac:dyDescent="0.3">
      <c r="A283" s="2"/>
      <c r="B283" s="144"/>
      <c r="C283" s="144"/>
      <c r="D283" s="144"/>
      <c r="E283" s="144"/>
      <c r="F283" s="144"/>
      <c r="G283" s="144"/>
      <c r="H283" s="7">
        <v>8</v>
      </c>
      <c r="I283" s="3">
        <f>ROUND(17500*90%,0)</f>
        <v>15750</v>
      </c>
      <c r="J283" s="3" t="s">
        <v>128</v>
      </c>
      <c r="K283" s="3">
        <f t="shared" ref="K283" si="59">ROUND(H283*I283,0)</f>
        <v>126000</v>
      </c>
      <c r="L283" s="4"/>
      <c r="M283" s="4"/>
      <c r="N283" s="3">
        <f>H283</f>
        <v>8</v>
      </c>
      <c r="O283" s="3">
        <f>K283</f>
        <v>126000</v>
      </c>
      <c r="P283" s="3"/>
      <c r="Q283" s="3"/>
      <c r="R283" s="4"/>
      <c r="S283" s="32">
        <v>0.9</v>
      </c>
      <c r="T283" s="4"/>
    </row>
    <row r="284" spans="1:20" x14ac:dyDescent="0.3">
      <c r="A284" s="2"/>
      <c r="B284" s="3"/>
      <c r="C284" s="3"/>
      <c r="D284" s="3"/>
      <c r="E284" s="3"/>
      <c r="F284" s="3"/>
      <c r="G284" s="3"/>
      <c r="H284" s="7"/>
      <c r="I284" s="3"/>
      <c r="J284" s="3"/>
      <c r="K284" s="3"/>
      <c r="L284" s="4"/>
      <c r="M284" s="4"/>
      <c r="N284" s="3"/>
      <c r="O284" s="3"/>
      <c r="P284" s="3"/>
      <c r="Q284" s="3"/>
      <c r="R284" s="4"/>
      <c r="S284" s="4"/>
      <c r="T284" s="4"/>
    </row>
    <row r="285" spans="1:20" ht="57.75" customHeight="1" x14ac:dyDescent="0.3">
      <c r="A285" s="2">
        <v>151</v>
      </c>
      <c r="B285" s="209" t="s">
        <v>123</v>
      </c>
      <c r="C285" s="210"/>
      <c r="D285" s="210"/>
      <c r="E285" s="210"/>
      <c r="F285" s="210"/>
      <c r="G285" s="211"/>
      <c r="H285" s="7"/>
      <c r="I285" s="3"/>
      <c r="J285" s="3"/>
      <c r="K285" s="3"/>
      <c r="L285" s="4"/>
      <c r="M285" s="4"/>
      <c r="N285" s="3"/>
      <c r="O285" s="3"/>
      <c r="P285" s="3"/>
      <c r="Q285" s="3"/>
      <c r="R285" s="4"/>
      <c r="S285" s="4"/>
      <c r="T285" s="4"/>
    </row>
    <row r="286" spans="1:20" x14ac:dyDescent="0.3">
      <c r="A286" s="2"/>
      <c r="B286" s="144"/>
      <c r="C286" s="144"/>
      <c r="D286" s="144"/>
      <c r="E286" s="144"/>
      <c r="F286" s="144"/>
      <c r="G286" s="144"/>
      <c r="H286" s="7">
        <v>1</v>
      </c>
      <c r="I286" s="3">
        <f>ROUND(590000*90%,0)</f>
        <v>531000</v>
      </c>
      <c r="J286" s="3" t="s">
        <v>128</v>
      </c>
      <c r="K286" s="3">
        <f>ROUND(H286*I286,0)</f>
        <v>531000</v>
      </c>
      <c r="L286" s="4"/>
      <c r="M286" s="4"/>
      <c r="N286" s="3">
        <f>H286</f>
        <v>1</v>
      </c>
      <c r="O286" s="3">
        <f>K286</f>
        <v>531000</v>
      </c>
      <c r="P286" s="3"/>
      <c r="Q286" s="3"/>
      <c r="R286" s="4"/>
      <c r="S286" s="32">
        <v>0.9</v>
      </c>
      <c r="T286" s="4"/>
    </row>
    <row r="287" spans="1:20" x14ac:dyDescent="0.3">
      <c r="A287" s="2"/>
      <c r="B287" s="3"/>
      <c r="C287" s="3"/>
      <c r="D287" s="3"/>
      <c r="E287" s="3"/>
      <c r="F287" s="3"/>
      <c r="G287" s="3"/>
      <c r="H287" s="7"/>
      <c r="I287" s="3"/>
      <c r="J287" s="3"/>
      <c r="K287" s="3"/>
      <c r="L287" s="4"/>
      <c r="M287" s="4"/>
      <c r="N287" s="3"/>
      <c r="O287" s="3"/>
      <c r="P287" s="3"/>
      <c r="Q287" s="3"/>
      <c r="R287" s="4"/>
      <c r="S287" s="4"/>
      <c r="T287" s="4"/>
    </row>
    <row r="288" spans="1:20" ht="36" customHeight="1" x14ac:dyDescent="0.3">
      <c r="A288" s="2">
        <v>166</v>
      </c>
      <c r="B288" s="198" t="s">
        <v>124</v>
      </c>
      <c r="C288" s="198"/>
      <c r="D288" s="198"/>
      <c r="E288" s="198"/>
      <c r="F288" s="198"/>
      <c r="G288" s="198"/>
      <c r="H288" s="7"/>
      <c r="I288" s="3"/>
      <c r="J288" s="3"/>
      <c r="K288" s="3"/>
      <c r="L288" s="4"/>
      <c r="M288" s="4"/>
      <c r="N288" s="3"/>
      <c r="O288" s="3"/>
      <c r="P288" s="3"/>
      <c r="Q288" s="3"/>
      <c r="R288" s="4"/>
      <c r="S288" s="4"/>
      <c r="T288" s="4"/>
    </row>
    <row r="289" spans="1:20" x14ac:dyDescent="0.3">
      <c r="A289" s="2"/>
      <c r="B289" s="144"/>
      <c r="C289" s="144"/>
      <c r="D289" s="144"/>
      <c r="E289" s="144"/>
      <c r="F289" s="144"/>
      <c r="G289" s="144"/>
      <c r="H289" s="7">
        <v>3</v>
      </c>
      <c r="I289" s="3">
        <f>ROUND(10500*90%,0)</f>
        <v>9450</v>
      </c>
      <c r="J289" s="3" t="s">
        <v>128</v>
      </c>
      <c r="K289" s="3">
        <f>ROUND(H289*I289,0)</f>
        <v>28350</v>
      </c>
      <c r="L289" s="4"/>
      <c r="M289" s="4"/>
      <c r="N289" s="3">
        <f>H289</f>
        <v>3</v>
      </c>
      <c r="O289" s="3">
        <f>K289</f>
        <v>28350</v>
      </c>
      <c r="P289" s="3"/>
      <c r="Q289" s="3"/>
      <c r="R289" s="4"/>
      <c r="S289" s="32">
        <v>0.9</v>
      </c>
      <c r="T289" s="4"/>
    </row>
    <row r="290" spans="1:20" x14ac:dyDescent="0.3">
      <c r="A290" s="2"/>
      <c r="B290" s="3"/>
      <c r="C290" s="3"/>
      <c r="D290" s="3"/>
      <c r="E290" s="3"/>
      <c r="F290" s="3"/>
      <c r="G290" s="3"/>
      <c r="H290" s="7"/>
      <c r="I290" s="3"/>
      <c r="J290" s="3"/>
      <c r="K290" s="3"/>
      <c r="L290" s="4"/>
      <c r="M290" s="4"/>
      <c r="N290" s="3"/>
      <c r="O290" s="3"/>
      <c r="P290" s="3"/>
      <c r="Q290" s="3"/>
      <c r="R290" s="4"/>
      <c r="S290" s="4"/>
      <c r="T290" s="4"/>
    </row>
    <row r="291" spans="1:20" ht="41.25" customHeight="1" x14ac:dyDescent="0.3">
      <c r="A291" s="2">
        <v>167</v>
      </c>
      <c r="B291" s="198" t="s">
        <v>125</v>
      </c>
      <c r="C291" s="198"/>
      <c r="D291" s="198"/>
      <c r="E291" s="198"/>
      <c r="F291" s="198"/>
      <c r="G291" s="198"/>
      <c r="H291" s="7"/>
      <c r="I291" s="3"/>
      <c r="J291" s="3"/>
      <c r="K291" s="3"/>
      <c r="L291" s="4"/>
      <c r="M291" s="4"/>
      <c r="N291" s="3"/>
      <c r="O291" s="3"/>
      <c r="P291" s="3"/>
      <c r="Q291" s="3"/>
      <c r="R291" s="4"/>
      <c r="S291" s="4"/>
      <c r="T291" s="4"/>
    </row>
    <row r="292" spans="1:20" x14ac:dyDescent="0.3">
      <c r="A292" s="2"/>
      <c r="B292" s="144"/>
      <c r="C292" s="144"/>
      <c r="D292" s="144"/>
      <c r="E292" s="144"/>
      <c r="F292" s="144"/>
      <c r="G292" s="144"/>
      <c r="H292" s="7">
        <f>[353]Equipment!$H$114</f>
        <v>2</v>
      </c>
      <c r="I292" s="3">
        <f>ROUND(12900*90%,0)</f>
        <v>11610</v>
      </c>
      <c r="J292" s="3" t="s">
        <v>128</v>
      </c>
      <c r="K292" s="3">
        <f>ROUND(H292*I292,0)</f>
        <v>23220</v>
      </c>
      <c r="L292" s="4"/>
      <c r="M292" s="4"/>
      <c r="N292" s="3">
        <f>H292</f>
        <v>2</v>
      </c>
      <c r="O292" s="3">
        <f>K292</f>
        <v>23220</v>
      </c>
      <c r="P292" s="3"/>
      <c r="Q292" s="3"/>
      <c r="R292" s="4"/>
      <c r="S292" s="32">
        <v>0.9</v>
      </c>
      <c r="T292" s="4"/>
    </row>
    <row r="293" spans="1:20" x14ac:dyDescent="0.3">
      <c r="A293" s="2"/>
      <c r="B293" s="3"/>
      <c r="C293" s="3"/>
      <c r="D293" s="3"/>
      <c r="E293" s="3"/>
      <c r="F293" s="3"/>
      <c r="G293" s="3"/>
      <c r="H293" s="7"/>
      <c r="I293" s="3"/>
      <c r="J293" s="3"/>
      <c r="K293" s="3"/>
      <c r="L293" s="4"/>
      <c r="M293" s="4"/>
      <c r="N293" s="3"/>
      <c r="O293" s="3"/>
      <c r="P293" s="3"/>
      <c r="Q293" s="3"/>
      <c r="R293" s="4"/>
      <c r="S293" s="4"/>
      <c r="T293" s="4"/>
    </row>
    <row r="294" spans="1:20" ht="48" customHeight="1" x14ac:dyDescent="0.3">
      <c r="A294" s="2">
        <v>153</v>
      </c>
      <c r="B294" s="198" t="s">
        <v>126</v>
      </c>
      <c r="C294" s="198"/>
      <c r="D294" s="198"/>
      <c r="E294" s="198"/>
      <c r="F294" s="198"/>
      <c r="G294" s="198"/>
      <c r="H294" s="7"/>
      <c r="I294" s="3"/>
      <c r="J294" s="3"/>
      <c r="K294" s="3"/>
      <c r="L294" s="4"/>
      <c r="M294" s="4"/>
      <c r="N294" s="3"/>
      <c r="O294" s="3"/>
      <c r="P294" s="3"/>
      <c r="Q294" s="3"/>
      <c r="R294" s="4"/>
      <c r="S294" s="4"/>
      <c r="T294" s="4"/>
    </row>
    <row r="295" spans="1:20" x14ac:dyDescent="0.3">
      <c r="A295" s="2"/>
      <c r="B295" s="144"/>
      <c r="C295" s="144"/>
      <c r="D295" s="144"/>
      <c r="E295" s="144"/>
      <c r="F295" s="144"/>
      <c r="G295" s="144"/>
      <c r="H295" s="7">
        <v>2</v>
      </c>
      <c r="I295" s="3">
        <f>ROUND(182000*90%,0)</f>
        <v>163800</v>
      </c>
      <c r="J295" s="3" t="s">
        <v>128</v>
      </c>
      <c r="K295" s="3">
        <f t="shared" ref="K295" si="60">ROUND(H295*I295,0)</f>
        <v>327600</v>
      </c>
      <c r="L295" s="4"/>
      <c r="M295" s="4"/>
      <c r="N295" s="3">
        <f>H295</f>
        <v>2</v>
      </c>
      <c r="O295" s="3">
        <f>K295</f>
        <v>327600</v>
      </c>
      <c r="P295" s="3"/>
      <c r="Q295" s="3"/>
      <c r="R295" s="4"/>
      <c r="S295" s="32">
        <v>0.9</v>
      </c>
      <c r="T295" s="4"/>
    </row>
    <row r="296" spans="1:20" x14ac:dyDescent="0.3">
      <c r="A296" s="2"/>
      <c r="B296" s="3"/>
      <c r="C296" s="3"/>
      <c r="D296" s="3"/>
      <c r="E296" s="3"/>
      <c r="F296" s="3"/>
      <c r="G296" s="3"/>
      <c r="H296" s="7"/>
      <c r="I296" s="3"/>
      <c r="J296" s="3"/>
      <c r="K296" s="3"/>
      <c r="L296" s="4"/>
      <c r="M296" s="4"/>
      <c r="N296" s="3"/>
      <c r="O296" s="3"/>
      <c r="P296" s="3"/>
      <c r="Q296" s="3"/>
      <c r="R296" s="4"/>
      <c r="S296" s="4"/>
      <c r="T296" s="4"/>
    </row>
    <row r="297" spans="1:20" ht="49.5" customHeight="1" x14ac:dyDescent="0.3">
      <c r="A297" s="2">
        <v>154</v>
      </c>
      <c r="B297" s="198" t="s">
        <v>127</v>
      </c>
      <c r="C297" s="198"/>
      <c r="D297" s="198"/>
      <c r="E297" s="198"/>
      <c r="F297" s="198"/>
      <c r="G297" s="198"/>
      <c r="H297" s="7"/>
      <c r="I297" s="3"/>
      <c r="J297" s="3"/>
      <c r="K297" s="3"/>
      <c r="L297" s="4"/>
      <c r="M297" s="4"/>
      <c r="N297" s="3"/>
      <c r="O297" s="3"/>
      <c r="P297" s="3"/>
      <c r="Q297" s="3"/>
      <c r="R297" s="4"/>
      <c r="S297" s="4"/>
      <c r="T297" s="4"/>
    </row>
    <row r="298" spans="1:20" x14ac:dyDescent="0.3">
      <c r="A298" s="2"/>
      <c r="B298" s="144"/>
      <c r="C298" s="144"/>
      <c r="D298" s="144"/>
      <c r="E298" s="144"/>
      <c r="F298" s="144"/>
      <c r="G298" s="144"/>
      <c r="H298" s="7">
        <v>1</v>
      </c>
      <c r="I298" s="3">
        <f>ROUND(205000*90%,0)</f>
        <v>184500</v>
      </c>
      <c r="J298" s="3" t="s">
        <v>128</v>
      </c>
      <c r="K298" s="3">
        <f t="shared" ref="K298" si="61">ROUND(H298*I298,0)</f>
        <v>184500</v>
      </c>
      <c r="L298" s="4"/>
      <c r="M298" s="4"/>
      <c r="N298" s="3">
        <f>H298</f>
        <v>1</v>
      </c>
      <c r="O298" s="3">
        <f>K298</f>
        <v>184500</v>
      </c>
      <c r="P298" s="3"/>
      <c r="Q298" s="3"/>
      <c r="R298" s="4"/>
      <c r="S298" s="32">
        <v>0.9</v>
      </c>
      <c r="T298" s="4"/>
    </row>
    <row r="299" spans="1:20" x14ac:dyDescent="0.3">
      <c r="A299" s="2"/>
      <c r="B299" s="3"/>
      <c r="C299" s="3"/>
      <c r="D299" s="3"/>
      <c r="E299" s="3"/>
      <c r="F299" s="3"/>
      <c r="G299" s="3"/>
      <c r="H299" s="7"/>
      <c r="I299" s="3"/>
      <c r="J299" s="3"/>
      <c r="K299" s="3"/>
      <c r="L299" s="4"/>
      <c r="M299" s="4"/>
      <c r="N299" s="3"/>
      <c r="O299" s="3"/>
      <c r="P299" s="3"/>
      <c r="Q299" s="3"/>
      <c r="R299" s="4"/>
      <c r="S299" s="4"/>
      <c r="T299" s="4"/>
    </row>
    <row r="300" spans="1:20" ht="51.75" customHeight="1" x14ac:dyDescent="0.3">
      <c r="A300" s="2">
        <v>152</v>
      </c>
      <c r="B300" s="221" t="s">
        <v>145</v>
      </c>
      <c r="C300" s="221"/>
      <c r="D300" s="221"/>
      <c r="E300" s="221"/>
      <c r="F300" s="221"/>
      <c r="G300" s="221"/>
      <c r="H300" s="7"/>
      <c r="I300" s="3"/>
      <c r="J300" s="3"/>
      <c r="K300" s="3"/>
      <c r="L300" s="4"/>
      <c r="M300" s="4"/>
      <c r="N300" s="3"/>
      <c r="O300" s="3"/>
      <c r="P300" s="3"/>
      <c r="Q300" s="3"/>
      <c r="R300" s="4"/>
      <c r="S300" s="4"/>
      <c r="T300" s="4"/>
    </row>
    <row r="301" spans="1:20" ht="24" customHeight="1" x14ac:dyDescent="0.3">
      <c r="B301" s="144"/>
      <c r="C301" s="144"/>
      <c r="D301" s="144"/>
      <c r="E301" s="144"/>
      <c r="F301" s="144"/>
      <c r="G301" s="144"/>
      <c r="H301" s="7">
        <v>6</v>
      </c>
      <c r="I301" s="3">
        <f>ROUND(42000*90%,0)</f>
        <v>37800</v>
      </c>
      <c r="J301" s="3" t="s">
        <v>128</v>
      </c>
      <c r="K301" s="3">
        <f t="shared" ref="K301" si="62">ROUND(H301*I301,0)</f>
        <v>226800</v>
      </c>
      <c r="L301" s="4"/>
      <c r="M301" s="4"/>
      <c r="N301" s="3">
        <f>H301</f>
        <v>6</v>
      </c>
      <c r="O301" s="3">
        <f>K301</f>
        <v>226800</v>
      </c>
      <c r="P301" s="3"/>
      <c r="Q301" s="3"/>
      <c r="R301" s="4"/>
      <c r="S301" s="32">
        <v>0.9</v>
      </c>
      <c r="T301" s="4"/>
    </row>
    <row r="302" spans="1:20" x14ac:dyDescent="0.3">
      <c r="A302" s="2"/>
      <c r="B302" s="29"/>
      <c r="C302" s="30"/>
      <c r="D302" s="30"/>
      <c r="E302" s="30"/>
      <c r="F302" s="30"/>
      <c r="G302" s="31"/>
    </row>
    <row r="303" spans="1:20" ht="14.25" customHeight="1" x14ac:dyDescent="0.3">
      <c r="A303" s="2"/>
      <c r="B303" s="13"/>
      <c r="C303" s="3"/>
      <c r="D303" s="3"/>
      <c r="E303" s="3"/>
      <c r="F303" s="3"/>
      <c r="G303" s="3"/>
      <c r="H303" s="7"/>
      <c r="I303" s="3"/>
      <c r="J303" s="20"/>
      <c r="K303" s="3"/>
      <c r="L303" s="4"/>
      <c r="M303" s="4"/>
      <c r="N303" s="3"/>
      <c r="O303" s="3"/>
      <c r="P303" s="7"/>
      <c r="Q303" s="3"/>
      <c r="R303" s="4"/>
      <c r="S303" s="4"/>
      <c r="T303" s="4"/>
    </row>
    <row r="304" spans="1:20" ht="37.5" customHeight="1" x14ac:dyDescent="0.3">
      <c r="A304" s="2">
        <v>140</v>
      </c>
      <c r="B304" s="147" t="s">
        <v>131</v>
      </c>
      <c r="C304" s="147"/>
      <c r="D304" s="147"/>
      <c r="E304" s="147"/>
      <c r="F304" s="147"/>
      <c r="G304" s="147"/>
      <c r="H304" s="7"/>
      <c r="I304" s="3"/>
      <c r="J304" s="20"/>
      <c r="K304" s="3"/>
      <c r="L304" s="4"/>
      <c r="M304" s="4"/>
      <c r="N304" s="3"/>
      <c r="O304" s="3"/>
      <c r="P304" s="7"/>
      <c r="Q304" s="3"/>
      <c r="R304" s="4"/>
      <c r="S304" s="4"/>
      <c r="T304" s="4"/>
    </row>
    <row r="305" spans="1:20" ht="14.25" customHeight="1" x14ac:dyDescent="0.3">
      <c r="A305" s="2"/>
      <c r="B305" s="144"/>
      <c r="C305" s="144"/>
      <c r="D305" s="144"/>
      <c r="E305" s="144"/>
      <c r="F305" s="144"/>
      <c r="G305" s="144"/>
      <c r="H305" s="7">
        <f>[353]ELV!$H$8</f>
        <v>1</v>
      </c>
      <c r="I305" s="3">
        <f>ROUND(383000*90%,0)</f>
        <v>344700</v>
      </c>
      <c r="J305" s="20" t="s">
        <v>132</v>
      </c>
      <c r="K305" s="3">
        <f>I305*H305</f>
        <v>344700</v>
      </c>
      <c r="L305" s="4"/>
      <c r="M305" s="4"/>
      <c r="N305" s="3">
        <f>H305</f>
        <v>1</v>
      </c>
      <c r="O305" s="3">
        <f>K305</f>
        <v>344700</v>
      </c>
      <c r="P305" s="7"/>
      <c r="Q305" s="3"/>
      <c r="R305" s="4"/>
      <c r="S305" s="32">
        <v>0.9</v>
      </c>
      <c r="T305" s="4"/>
    </row>
    <row r="306" spans="1:20" ht="14.25" customHeight="1" x14ac:dyDescent="0.3">
      <c r="A306" s="2"/>
      <c r="B306" s="3"/>
      <c r="C306" s="3"/>
      <c r="D306" s="3"/>
      <c r="E306" s="3"/>
      <c r="F306" s="3"/>
      <c r="G306" s="3"/>
      <c r="H306" s="7"/>
      <c r="I306" s="3"/>
      <c r="J306" s="20"/>
      <c r="K306" s="3"/>
      <c r="L306" s="4"/>
      <c r="M306" s="4"/>
      <c r="N306" s="3"/>
      <c r="O306" s="3"/>
      <c r="P306" s="7"/>
      <c r="Q306" s="3"/>
      <c r="R306" s="4"/>
      <c r="S306" s="4"/>
      <c r="T306" s="4"/>
    </row>
    <row r="307" spans="1:20" ht="37.5" customHeight="1" x14ac:dyDescent="0.3">
      <c r="A307" s="2">
        <v>141</v>
      </c>
      <c r="B307" s="147" t="s">
        <v>133</v>
      </c>
      <c r="C307" s="147"/>
      <c r="D307" s="147"/>
      <c r="E307" s="147"/>
      <c r="F307" s="147"/>
      <c r="G307" s="147"/>
      <c r="H307" s="7"/>
      <c r="I307" s="3"/>
      <c r="J307" s="20"/>
      <c r="K307" s="3"/>
      <c r="L307" s="4"/>
      <c r="M307" s="4"/>
      <c r="N307" s="3"/>
      <c r="O307" s="3"/>
      <c r="P307" s="7"/>
      <c r="Q307" s="3"/>
      <c r="R307" s="4"/>
      <c r="S307" s="4"/>
      <c r="T307" s="4"/>
    </row>
    <row r="308" spans="1:20" ht="14.25" customHeight="1" x14ac:dyDescent="0.3">
      <c r="A308" s="2"/>
      <c r="B308" s="144"/>
      <c r="C308" s="144"/>
      <c r="D308" s="144"/>
      <c r="E308" s="144"/>
      <c r="F308" s="144"/>
      <c r="G308" s="144"/>
      <c r="H308" s="7">
        <f>[353]ELV!$H$10</f>
        <v>1</v>
      </c>
      <c r="I308" s="3">
        <f>ROUND(124000*90%,0)</f>
        <v>111600</v>
      </c>
      <c r="J308" s="20" t="s">
        <v>128</v>
      </c>
      <c r="K308" s="3">
        <f>I308*H308</f>
        <v>111600</v>
      </c>
      <c r="L308" s="4"/>
      <c r="M308" s="4"/>
      <c r="N308" s="3">
        <f>H308</f>
        <v>1</v>
      </c>
      <c r="O308" s="3">
        <f>K308</f>
        <v>111600</v>
      </c>
      <c r="P308" s="7"/>
      <c r="Q308" s="3"/>
      <c r="R308" s="4"/>
      <c r="S308" s="32">
        <v>0.9</v>
      </c>
      <c r="T308" s="4"/>
    </row>
    <row r="309" spans="1:20" ht="14.25" customHeight="1" x14ac:dyDescent="0.3">
      <c r="A309" s="2"/>
      <c r="B309" s="3"/>
      <c r="C309" s="3"/>
      <c r="D309" s="3"/>
      <c r="E309" s="3"/>
      <c r="F309" s="3"/>
      <c r="G309" s="3"/>
      <c r="H309" s="7"/>
      <c r="I309" s="3"/>
      <c r="J309" s="20"/>
      <c r="K309" s="3"/>
      <c r="L309" s="4"/>
      <c r="M309" s="4"/>
      <c r="N309" s="3"/>
      <c r="O309" s="3"/>
      <c r="P309" s="7"/>
      <c r="Q309" s="3"/>
      <c r="R309" s="4"/>
      <c r="S309" s="4"/>
      <c r="T309" s="4"/>
    </row>
    <row r="310" spans="1:20" ht="61.5" customHeight="1" x14ac:dyDescent="0.3">
      <c r="A310" s="2">
        <v>142</v>
      </c>
      <c r="B310" s="147" t="s">
        <v>134</v>
      </c>
      <c r="C310" s="147"/>
      <c r="D310" s="147"/>
      <c r="E310" s="147"/>
      <c r="F310" s="147"/>
      <c r="G310" s="147"/>
      <c r="H310" s="7"/>
      <c r="I310" s="3"/>
      <c r="J310" s="20"/>
      <c r="K310" s="3"/>
      <c r="L310" s="4"/>
      <c r="M310" s="4"/>
      <c r="N310" s="3"/>
      <c r="O310" s="3"/>
      <c r="P310" s="7"/>
      <c r="Q310" s="3"/>
      <c r="R310" s="4"/>
      <c r="S310" s="4"/>
      <c r="T310" s="4"/>
    </row>
    <row r="311" spans="1:20" ht="14.25" customHeight="1" x14ac:dyDescent="0.3">
      <c r="A311" s="2"/>
      <c r="B311" s="144"/>
      <c r="C311" s="144"/>
      <c r="D311" s="144"/>
      <c r="E311" s="144"/>
      <c r="F311" s="144"/>
      <c r="G311" s="144"/>
      <c r="H311" s="7">
        <f>[353]ELV!$H$12</f>
        <v>1</v>
      </c>
      <c r="I311" s="3">
        <f>ROUND(510000*90%,0)</f>
        <v>459000</v>
      </c>
      <c r="J311" s="20" t="s">
        <v>132</v>
      </c>
      <c r="K311" s="3">
        <f>I311*H311</f>
        <v>459000</v>
      </c>
      <c r="L311" s="4"/>
      <c r="M311" s="4"/>
      <c r="N311" s="3">
        <f>H311</f>
        <v>1</v>
      </c>
      <c r="O311" s="3">
        <f>K311</f>
        <v>459000</v>
      </c>
      <c r="P311" s="7"/>
      <c r="Q311" s="3"/>
      <c r="R311" s="4"/>
      <c r="S311" s="32">
        <v>0.9</v>
      </c>
      <c r="T311" s="4"/>
    </row>
    <row r="312" spans="1:20" ht="14.25" customHeight="1" x14ac:dyDescent="0.3">
      <c r="A312" s="2"/>
      <c r="B312" s="3"/>
      <c r="C312" s="3"/>
      <c r="D312" s="3"/>
      <c r="E312" s="3"/>
      <c r="F312" s="3"/>
      <c r="G312" s="3"/>
      <c r="H312" s="7"/>
      <c r="I312" s="3"/>
      <c r="J312" s="20"/>
      <c r="K312" s="3"/>
      <c r="L312" s="4"/>
      <c r="M312" s="4"/>
      <c r="N312" s="3"/>
      <c r="O312" s="3"/>
      <c r="P312" s="7"/>
      <c r="Q312" s="3"/>
      <c r="R312" s="4"/>
      <c r="S312" s="4"/>
      <c r="T312" s="4"/>
    </row>
    <row r="313" spans="1:20" ht="45.75" customHeight="1" x14ac:dyDescent="0.3">
      <c r="A313" s="2">
        <v>143</v>
      </c>
      <c r="B313" s="147" t="s">
        <v>135</v>
      </c>
      <c r="C313" s="147"/>
      <c r="D313" s="147"/>
      <c r="E313" s="147"/>
      <c r="F313" s="147"/>
      <c r="G313" s="147"/>
      <c r="H313" s="7"/>
      <c r="I313" s="3"/>
      <c r="J313" s="20"/>
      <c r="K313" s="3"/>
      <c r="L313" s="4"/>
      <c r="M313" s="4"/>
      <c r="N313" s="3"/>
      <c r="O313" s="3"/>
      <c r="P313" s="7"/>
      <c r="Q313" s="3"/>
      <c r="R313" s="4"/>
      <c r="S313" s="4"/>
      <c r="T313" s="4"/>
    </row>
    <row r="314" spans="1:20" ht="14.25" customHeight="1" x14ac:dyDescent="0.3">
      <c r="A314" s="2"/>
      <c r="B314" s="144"/>
      <c r="C314" s="144"/>
      <c r="D314" s="144"/>
      <c r="E314" s="144"/>
      <c r="F314" s="144"/>
      <c r="G314" s="144"/>
      <c r="H314" s="7">
        <f>[353]ELV!$H$14</f>
        <v>1</v>
      </c>
      <c r="I314" s="3">
        <f>ROUND(182000*90%,0)</f>
        <v>163800</v>
      </c>
      <c r="J314" s="20" t="s">
        <v>132</v>
      </c>
      <c r="K314" s="3">
        <f>I314*H314</f>
        <v>163800</v>
      </c>
      <c r="L314" s="4"/>
      <c r="M314" s="4"/>
      <c r="N314" s="3">
        <f>H314</f>
        <v>1</v>
      </c>
      <c r="O314" s="3">
        <f>K314</f>
        <v>163800</v>
      </c>
      <c r="P314" s="7"/>
      <c r="Q314" s="3"/>
      <c r="R314" s="4"/>
      <c r="S314" s="32">
        <v>0.9</v>
      </c>
      <c r="T314" s="4"/>
    </row>
    <row r="315" spans="1:20" ht="14.25" customHeight="1" x14ac:dyDescent="0.3">
      <c r="A315" s="2"/>
      <c r="B315" s="3"/>
      <c r="C315" s="3"/>
      <c r="D315" s="3"/>
      <c r="E315" s="3"/>
      <c r="F315" s="3"/>
      <c r="G315" s="3"/>
      <c r="H315" s="7"/>
      <c r="I315" s="3"/>
      <c r="J315" s="20"/>
      <c r="K315" s="3"/>
      <c r="L315" s="4"/>
      <c r="M315" s="4"/>
      <c r="N315" s="3"/>
      <c r="O315" s="3"/>
      <c r="P315" s="7"/>
      <c r="Q315" s="3"/>
      <c r="R315" s="4"/>
      <c r="S315" s="4"/>
      <c r="T315" s="4"/>
    </row>
    <row r="316" spans="1:20" ht="47.25" customHeight="1" x14ac:dyDescent="0.3">
      <c r="A316" s="2">
        <v>144</v>
      </c>
      <c r="B316" s="147" t="s">
        <v>136</v>
      </c>
      <c r="C316" s="147"/>
      <c r="D316" s="147"/>
      <c r="E316" s="147"/>
      <c r="F316" s="147"/>
      <c r="G316" s="147"/>
      <c r="H316" s="7"/>
      <c r="I316" s="3"/>
      <c r="J316" s="20"/>
      <c r="K316" s="3"/>
      <c r="L316" s="4"/>
      <c r="M316" s="4"/>
      <c r="N316" s="3"/>
      <c r="O316" s="3"/>
      <c r="P316" s="7"/>
      <c r="Q316" s="3"/>
      <c r="R316" s="4"/>
      <c r="S316" s="4"/>
      <c r="T316" s="4"/>
    </row>
    <row r="317" spans="1:20" ht="14.25" customHeight="1" x14ac:dyDescent="0.3">
      <c r="A317" s="2"/>
      <c r="B317" s="144"/>
      <c r="C317" s="144"/>
      <c r="D317" s="144"/>
      <c r="E317" s="144"/>
      <c r="F317" s="144"/>
      <c r="G317" s="144"/>
      <c r="H317" s="7">
        <f>[353]ELV!$H$16</f>
        <v>1</v>
      </c>
      <c r="I317" s="3">
        <f>ROUND(138000*90%,0)</f>
        <v>124200</v>
      </c>
      <c r="J317" s="20" t="s">
        <v>132</v>
      </c>
      <c r="K317" s="3">
        <f>I317*H317</f>
        <v>124200</v>
      </c>
      <c r="L317" s="4"/>
      <c r="M317" s="4"/>
      <c r="N317" s="3">
        <f>H317</f>
        <v>1</v>
      </c>
      <c r="O317" s="3">
        <f>K317</f>
        <v>124200</v>
      </c>
      <c r="P317" s="7"/>
      <c r="Q317" s="3"/>
      <c r="R317" s="4"/>
      <c r="S317" s="32">
        <v>0.9</v>
      </c>
      <c r="T317" s="4"/>
    </row>
    <row r="318" spans="1:20" ht="14.25" customHeight="1" x14ac:dyDescent="0.3">
      <c r="A318" s="2"/>
      <c r="B318" s="3"/>
      <c r="C318" s="3"/>
      <c r="D318" s="3"/>
      <c r="E318" s="3"/>
      <c r="F318" s="3"/>
      <c r="G318" s="3"/>
      <c r="K318" s="3"/>
      <c r="L318" s="4"/>
      <c r="M318" s="4"/>
      <c r="N318" s="3"/>
      <c r="O318" s="3"/>
      <c r="P318" s="7"/>
      <c r="Q318" s="3"/>
      <c r="R318" s="4"/>
      <c r="S318" s="4"/>
      <c r="T318" s="4"/>
    </row>
    <row r="319" spans="1:20" ht="38.25" customHeight="1" x14ac:dyDescent="0.3">
      <c r="A319" s="2">
        <v>145</v>
      </c>
      <c r="B319" s="141" t="s">
        <v>137</v>
      </c>
      <c r="C319" s="142"/>
      <c r="D319" s="142"/>
      <c r="E319" s="142"/>
      <c r="F319" s="142"/>
      <c r="G319" s="143"/>
      <c r="H319" s="7"/>
      <c r="I319" s="3"/>
      <c r="J319" s="20"/>
      <c r="K319" s="3"/>
      <c r="L319" s="4"/>
      <c r="M319" s="4"/>
      <c r="N319" s="3"/>
      <c r="O319" s="3"/>
      <c r="P319" s="7"/>
      <c r="Q319" s="3"/>
      <c r="R319" s="4"/>
      <c r="S319" s="4"/>
      <c r="T319" s="4"/>
    </row>
    <row r="320" spans="1:20" ht="14.25" customHeight="1" x14ac:dyDescent="0.3">
      <c r="A320" s="2"/>
      <c r="B320" s="144"/>
      <c r="C320" s="144"/>
      <c r="D320" s="144"/>
      <c r="E320" s="144"/>
      <c r="F320" s="144"/>
      <c r="G320" s="144"/>
      <c r="H320" s="7">
        <f>[353]ELV!$H$18</f>
        <v>5</v>
      </c>
      <c r="I320" s="3">
        <f>ROUND(11225*90%,0)</f>
        <v>10103</v>
      </c>
      <c r="J320" s="20" t="s">
        <v>128</v>
      </c>
      <c r="K320" s="3">
        <f>I320*H320</f>
        <v>50515</v>
      </c>
      <c r="L320" s="4"/>
      <c r="M320" s="4"/>
      <c r="N320" s="3">
        <f>H320</f>
        <v>5</v>
      </c>
      <c r="O320" s="3">
        <f>K320</f>
        <v>50515</v>
      </c>
      <c r="P320" s="7"/>
      <c r="Q320" s="3"/>
      <c r="R320" s="4"/>
      <c r="S320" s="32">
        <v>0.9</v>
      </c>
      <c r="T320" s="4"/>
    </row>
    <row r="321" spans="1:20" ht="14.25" customHeight="1" x14ac:dyDescent="0.3">
      <c r="A321" s="2"/>
      <c r="B321" s="3"/>
      <c r="C321" s="3"/>
      <c r="D321" s="3"/>
      <c r="E321" s="3"/>
      <c r="F321" s="3"/>
      <c r="G321" s="3"/>
      <c r="H321" s="7"/>
      <c r="I321" s="3"/>
      <c r="J321" s="20"/>
      <c r="K321" s="3"/>
      <c r="L321" s="4"/>
      <c r="M321" s="4"/>
      <c r="N321" s="3"/>
      <c r="O321" s="3"/>
      <c r="P321" s="7"/>
      <c r="Q321" s="3"/>
      <c r="R321" s="4"/>
      <c r="S321" s="4"/>
      <c r="T321" s="4"/>
    </row>
    <row r="322" spans="1:20" ht="39.75" customHeight="1" x14ac:dyDescent="0.3">
      <c r="A322" s="2">
        <v>146</v>
      </c>
      <c r="B322" s="160" t="s">
        <v>138</v>
      </c>
      <c r="C322" s="160"/>
      <c r="D322" s="160"/>
      <c r="E322" s="160"/>
      <c r="F322" s="160"/>
      <c r="G322" s="160"/>
      <c r="H322" s="7"/>
      <c r="I322" s="3"/>
      <c r="J322" s="20"/>
      <c r="K322" s="3"/>
      <c r="L322" s="4"/>
      <c r="M322" s="4"/>
      <c r="N322" s="3"/>
      <c r="O322" s="3"/>
      <c r="P322" s="7"/>
      <c r="Q322" s="3"/>
      <c r="R322" s="4"/>
      <c r="S322" s="4"/>
      <c r="T322" s="4"/>
    </row>
    <row r="323" spans="1:20" ht="14.25" customHeight="1" x14ac:dyDescent="0.3">
      <c r="A323" s="2"/>
      <c r="B323" s="144"/>
      <c r="C323" s="144"/>
      <c r="D323" s="144"/>
      <c r="E323" s="144"/>
      <c r="F323" s="144"/>
      <c r="G323" s="144"/>
      <c r="H323" s="7">
        <f>[353]ELV!$H$20</f>
        <v>5</v>
      </c>
      <c r="I323" s="3">
        <f>ROUND(7686*90%,0)</f>
        <v>6917</v>
      </c>
      <c r="J323" s="20" t="s">
        <v>128</v>
      </c>
      <c r="K323" s="3">
        <f>I323*H323</f>
        <v>34585</v>
      </c>
      <c r="L323" s="4"/>
      <c r="M323" s="4"/>
      <c r="N323" s="3">
        <f>H323</f>
        <v>5</v>
      </c>
      <c r="O323" s="3">
        <f>K323</f>
        <v>34585</v>
      </c>
      <c r="P323" s="7"/>
      <c r="Q323" s="3"/>
      <c r="R323" s="4"/>
      <c r="S323" s="32">
        <v>0.9</v>
      </c>
      <c r="T323" s="4"/>
    </row>
    <row r="324" spans="1:20" ht="14.25" customHeight="1" x14ac:dyDescent="0.3">
      <c r="A324" s="2"/>
      <c r="B324" s="3"/>
      <c r="C324" s="3"/>
      <c r="D324" s="3"/>
      <c r="E324" s="3"/>
      <c r="F324" s="3"/>
      <c r="G324" s="3"/>
      <c r="H324" s="7"/>
      <c r="I324" s="3"/>
      <c r="J324" s="20"/>
      <c r="K324" s="3"/>
      <c r="L324" s="4"/>
      <c r="M324" s="4"/>
      <c r="N324" s="3"/>
      <c r="O324" s="3"/>
      <c r="P324" s="7"/>
      <c r="Q324" s="3"/>
      <c r="R324" s="4"/>
      <c r="S324" s="4"/>
      <c r="T324" s="4"/>
    </row>
    <row r="325" spans="1:20" ht="37.5" customHeight="1" x14ac:dyDescent="0.3">
      <c r="A325" s="2">
        <v>147</v>
      </c>
      <c r="B325" s="141" t="s">
        <v>139</v>
      </c>
      <c r="C325" s="142"/>
      <c r="D325" s="142"/>
      <c r="E325" s="142"/>
      <c r="F325" s="142"/>
      <c r="G325" s="143"/>
      <c r="H325" s="7"/>
      <c r="I325" s="3"/>
      <c r="J325" s="20"/>
      <c r="K325" s="3"/>
      <c r="L325" s="4"/>
      <c r="M325" s="4"/>
      <c r="N325" s="3"/>
      <c r="O325" s="3"/>
      <c r="P325" s="7"/>
      <c r="Q325" s="3"/>
      <c r="R325" s="4"/>
      <c r="S325" s="4"/>
      <c r="T325" s="4"/>
    </row>
    <row r="326" spans="1:20" ht="14.25" customHeight="1" x14ac:dyDescent="0.3">
      <c r="A326" s="2"/>
      <c r="B326" s="144"/>
      <c r="C326" s="144"/>
      <c r="D326" s="144"/>
      <c r="E326" s="144"/>
      <c r="F326" s="144"/>
      <c r="G326" s="144"/>
      <c r="H326" s="7">
        <f>[353]ELV!$H$22</f>
        <v>5</v>
      </c>
      <c r="I326" s="3">
        <f>ROUND(15065*90%,0)</f>
        <v>13559</v>
      </c>
      <c r="J326" s="20" t="s">
        <v>128</v>
      </c>
      <c r="K326" s="3">
        <f>I326*H326</f>
        <v>67795</v>
      </c>
      <c r="L326" s="4"/>
      <c r="M326" s="4"/>
      <c r="N326" s="3">
        <f>H326</f>
        <v>5</v>
      </c>
      <c r="O326" s="3">
        <f>K326</f>
        <v>67795</v>
      </c>
      <c r="P326" s="7"/>
      <c r="Q326" s="3"/>
      <c r="R326" s="4"/>
      <c r="S326" s="32">
        <v>0.9</v>
      </c>
      <c r="T326" s="4"/>
    </row>
    <row r="327" spans="1:20" ht="14.25" customHeight="1" x14ac:dyDescent="0.3">
      <c r="A327" s="2"/>
      <c r="B327" s="3"/>
      <c r="C327" s="3"/>
      <c r="D327" s="3"/>
      <c r="E327" s="3"/>
      <c r="F327" s="3"/>
      <c r="G327" s="3"/>
      <c r="H327" s="7"/>
      <c r="I327" s="3"/>
      <c r="J327" s="20"/>
      <c r="K327" s="3"/>
      <c r="L327" s="4"/>
      <c r="M327" s="4"/>
      <c r="N327" s="3"/>
      <c r="O327" s="3"/>
      <c r="P327" s="7"/>
      <c r="Q327" s="3"/>
      <c r="R327" s="4"/>
      <c r="S327" s="4"/>
      <c r="T327" s="4"/>
    </row>
    <row r="328" spans="1:20" ht="37.5" customHeight="1" x14ac:dyDescent="0.3">
      <c r="A328" s="2">
        <v>148</v>
      </c>
      <c r="B328" s="141" t="s">
        <v>140</v>
      </c>
      <c r="C328" s="142"/>
      <c r="D328" s="142"/>
      <c r="E328" s="142"/>
      <c r="F328" s="142"/>
      <c r="G328" s="143"/>
      <c r="H328" s="7"/>
      <c r="I328" s="3"/>
      <c r="J328" s="20"/>
      <c r="K328" s="3"/>
      <c r="L328" s="4"/>
      <c r="M328" s="4"/>
      <c r="N328" s="3"/>
      <c r="O328" s="3"/>
      <c r="P328" s="7"/>
      <c r="Q328" s="3"/>
      <c r="R328" s="4"/>
      <c r="S328" s="4"/>
      <c r="T328" s="4"/>
    </row>
    <row r="329" spans="1:20" ht="14.25" customHeight="1" x14ac:dyDescent="0.3">
      <c r="A329" s="2"/>
      <c r="B329" s="144"/>
      <c r="C329" s="144"/>
      <c r="D329" s="144"/>
      <c r="E329" s="144"/>
      <c r="F329" s="144"/>
      <c r="G329" s="144"/>
      <c r="H329" s="7">
        <f>[353]ELV!$H$24</f>
        <v>1</v>
      </c>
      <c r="I329" s="3">
        <f>ROUND(56000*90%,0)</f>
        <v>50400</v>
      </c>
      <c r="J329" s="20" t="s">
        <v>132</v>
      </c>
      <c r="K329" s="3">
        <f>I329*H329</f>
        <v>50400</v>
      </c>
      <c r="L329" s="4"/>
      <c r="M329" s="4"/>
      <c r="N329" s="3">
        <f>H329</f>
        <v>1</v>
      </c>
      <c r="O329" s="3">
        <f>K329</f>
        <v>50400</v>
      </c>
      <c r="P329" s="7"/>
      <c r="Q329" s="3"/>
      <c r="R329" s="4"/>
      <c r="S329" s="32">
        <v>0.9</v>
      </c>
      <c r="T329" s="4"/>
    </row>
    <row r="330" spans="1:20" ht="14.25" customHeight="1" x14ac:dyDescent="0.3">
      <c r="A330" s="2"/>
      <c r="B330" s="3"/>
      <c r="C330" s="3"/>
      <c r="D330" s="3"/>
      <c r="E330" s="3"/>
      <c r="F330" s="3"/>
      <c r="G330" s="3"/>
      <c r="H330" s="7"/>
      <c r="I330" s="3"/>
      <c r="J330" s="20"/>
      <c r="K330" s="3"/>
      <c r="L330" s="4"/>
      <c r="M330" s="4"/>
      <c r="N330" s="3"/>
      <c r="O330" s="3"/>
      <c r="P330" s="7"/>
      <c r="Q330" s="3"/>
      <c r="R330" s="4"/>
      <c r="S330" s="32"/>
      <c r="T330" s="4"/>
    </row>
    <row r="331" spans="1:20" ht="32.25" customHeight="1" x14ac:dyDescent="0.3">
      <c r="A331" s="2">
        <v>94</v>
      </c>
      <c r="B331" s="141" t="s">
        <v>169</v>
      </c>
      <c r="C331" s="142"/>
      <c r="D331" s="142"/>
      <c r="E331" s="142"/>
      <c r="F331" s="142"/>
      <c r="G331" s="143"/>
      <c r="H331" s="7"/>
      <c r="I331" s="3"/>
      <c r="J331" s="20"/>
      <c r="K331" s="3"/>
      <c r="L331" s="4"/>
      <c r="M331" s="4"/>
      <c r="N331" s="3"/>
      <c r="O331" s="3"/>
      <c r="P331" s="7"/>
      <c r="Q331" s="3"/>
      <c r="R331" s="4"/>
      <c r="S331" s="4"/>
      <c r="T331" s="4"/>
    </row>
    <row r="332" spans="1:20" ht="14.25" customHeight="1" x14ac:dyDescent="0.3">
      <c r="A332" s="2"/>
      <c r="B332" s="151" t="s">
        <v>163</v>
      </c>
      <c r="C332" s="152"/>
      <c r="D332" s="152"/>
      <c r="E332" s="152"/>
      <c r="F332" s="152"/>
      <c r="G332" s="153"/>
      <c r="H332" s="7">
        <f>[353]ELV!$H$24</f>
        <v>1</v>
      </c>
      <c r="I332" s="3">
        <f>ROUND(355000*90%,0)</f>
        <v>319500</v>
      </c>
      <c r="J332" s="20" t="s">
        <v>132</v>
      </c>
      <c r="K332" s="3">
        <f>I332*H332</f>
        <v>319500</v>
      </c>
      <c r="L332" s="4"/>
      <c r="M332" s="4"/>
      <c r="N332" s="3">
        <f>H332</f>
        <v>1</v>
      </c>
      <c r="O332" s="3">
        <f>K332</f>
        <v>319500</v>
      </c>
      <c r="P332" s="7"/>
      <c r="Q332" s="3"/>
      <c r="R332" s="4"/>
      <c r="S332" s="32">
        <v>0.9</v>
      </c>
      <c r="T332" s="4"/>
    </row>
    <row r="333" spans="1:20" ht="14.25" customHeight="1" x14ac:dyDescent="0.3">
      <c r="A333" s="2"/>
      <c r="B333" s="3"/>
      <c r="C333" s="3"/>
      <c r="D333" s="3"/>
      <c r="E333" s="3"/>
      <c r="F333" s="3"/>
      <c r="G333" s="3"/>
      <c r="H333" s="7"/>
      <c r="I333" s="3"/>
      <c r="J333" s="20"/>
      <c r="K333" s="3"/>
      <c r="L333" s="4"/>
      <c r="M333" s="4"/>
      <c r="N333" s="3"/>
      <c r="O333" s="3"/>
      <c r="P333" s="7"/>
      <c r="Q333" s="3"/>
      <c r="R333" s="4"/>
      <c r="S333" s="4"/>
      <c r="T333" s="4"/>
    </row>
    <row r="334" spans="1:20" ht="45" customHeight="1" x14ac:dyDescent="0.3">
      <c r="A334" s="2">
        <v>95</v>
      </c>
      <c r="B334" s="141" t="s">
        <v>170</v>
      </c>
      <c r="C334" s="142"/>
      <c r="D334" s="142"/>
      <c r="E334" s="142"/>
      <c r="F334" s="142"/>
      <c r="G334" s="143"/>
      <c r="H334" s="7"/>
      <c r="I334" s="3"/>
      <c r="J334" s="20"/>
      <c r="K334" s="3"/>
      <c r="L334" s="4"/>
      <c r="M334" s="4"/>
      <c r="N334" s="3"/>
      <c r="O334" s="3"/>
      <c r="P334" s="7"/>
      <c r="Q334" s="3"/>
      <c r="R334" s="4"/>
      <c r="S334" s="4"/>
      <c r="T334" s="4"/>
    </row>
    <row r="335" spans="1:20" ht="14.25" customHeight="1" x14ac:dyDescent="0.3">
      <c r="A335" s="2"/>
      <c r="B335" s="151" t="s">
        <v>171</v>
      </c>
      <c r="C335" s="152"/>
      <c r="D335" s="152"/>
      <c r="E335" s="152"/>
      <c r="F335" s="152"/>
      <c r="G335" s="153"/>
      <c r="H335" s="7">
        <v>3</v>
      </c>
      <c r="I335" s="3">
        <f>ROUND(61000*90%,0)</f>
        <v>54900</v>
      </c>
      <c r="J335" s="20" t="s">
        <v>132</v>
      </c>
      <c r="K335" s="3">
        <f>I335*H335</f>
        <v>164700</v>
      </c>
      <c r="L335" s="4"/>
      <c r="M335" s="4"/>
      <c r="N335" s="3">
        <f>H335</f>
        <v>3</v>
      </c>
      <c r="O335" s="3">
        <f>K335</f>
        <v>164700</v>
      </c>
      <c r="P335" s="7"/>
      <c r="Q335" s="3"/>
      <c r="R335" s="4"/>
      <c r="S335" s="32">
        <v>0.9</v>
      </c>
      <c r="T335" s="4"/>
    </row>
    <row r="336" spans="1:20" ht="14.25" customHeight="1" x14ac:dyDescent="0.3">
      <c r="A336" s="2"/>
      <c r="B336" s="3"/>
      <c r="C336" s="3"/>
      <c r="D336" s="3"/>
      <c r="E336" s="3"/>
      <c r="F336" s="3"/>
      <c r="G336" s="3"/>
      <c r="H336" s="7"/>
      <c r="I336" s="3"/>
      <c r="J336" s="20"/>
      <c r="K336" s="3"/>
      <c r="L336" s="4"/>
      <c r="M336" s="4"/>
      <c r="N336" s="3"/>
      <c r="O336" s="3"/>
      <c r="P336" s="7"/>
      <c r="Q336" s="3"/>
      <c r="R336" s="4"/>
      <c r="S336" s="4"/>
      <c r="T336" s="4"/>
    </row>
    <row r="337" spans="1:20" ht="14.25" customHeight="1" x14ac:dyDescent="0.3">
      <c r="A337" s="2"/>
      <c r="B337" s="13" t="s">
        <v>164</v>
      </c>
      <c r="C337" s="3"/>
      <c r="D337" s="3"/>
      <c r="E337" s="3"/>
      <c r="F337" s="3"/>
      <c r="G337" s="3"/>
      <c r="H337" s="7"/>
      <c r="I337" s="3"/>
      <c r="J337" s="20"/>
      <c r="K337" s="3"/>
      <c r="L337" s="4"/>
      <c r="M337" s="4"/>
      <c r="N337" s="3"/>
      <c r="O337" s="3"/>
      <c r="P337" s="7"/>
      <c r="Q337" s="3"/>
      <c r="R337" s="4"/>
      <c r="S337" s="4"/>
      <c r="T337" s="4"/>
    </row>
    <row r="338" spans="1:20" ht="32.25" customHeight="1" x14ac:dyDescent="0.3">
      <c r="A338" s="2">
        <v>178</v>
      </c>
      <c r="B338" s="157" t="s">
        <v>141</v>
      </c>
      <c r="C338" s="158"/>
      <c r="D338" s="158"/>
      <c r="E338" s="158"/>
      <c r="F338" s="158"/>
      <c r="G338" s="159"/>
      <c r="H338" s="7"/>
      <c r="I338" s="3"/>
      <c r="J338" s="20"/>
      <c r="K338" s="3"/>
      <c r="L338" s="4"/>
      <c r="M338" s="4"/>
      <c r="N338" s="3"/>
      <c r="O338" s="3"/>
      <c r="P338" s="7"/>
      <c r="Q338" s="3"/>
      <c r="R338" s="4"/>
      <c r="S338" s="4"/>
      <c r="T338" s="4"/>
    </row>
    <row r="339" spans="1:20" x14ac:dyDescent="0.3">
      <c r="A339" s="2"/>
      <c r="B339" s="144"/>
      <c r="C339" s="144"/>
      <c r="D339" s="144"/>
      <c r="E339" s="144"/>
      <c r="F339" s="144"/>
      <c r="G339" s="144"/>
      <c r="H339" s="7">
        <v>1</v>
      </c>
      <c r="I339" s="3">
        <f>ROUND(400000*90%,0)</f>
        <v>360000</v>
      </c>
      <c r="J339" s="20" t="s">
        <v>132</v>
      </c>
      <c r="K339" s="3">
        <f>I339*H339</f>
        <v>360000</v>
      </c>
      <c r="L339" s="4"/>
      <c r="M339" s="4"/>
      <c r="N339" s="3">
        <f>H339</f>
        <v>1</v>
      </c>
      <c r="O339" s="3">
        <f>K339</f>
        <v>360000</v>
      </c>
      <c r="P339" s="7"/>
      <c r="Q339" s="3"/>
      <c r="R339" s="4"/>
      <c r="S339" s="32">
        <v>0.9</v>
      </c>
      <c r="T339" s="4"/>
    </row>
    <row r="340" spans="1:20" ht="14.25" customHeight="1" x14ac:dyDescent="0.3">
      <c r="A340" s="2"/>
      <c r="B340" s="3"/>
      <c r="C340" s="3"/>
      <c r="D340" s="3"/>
      <c r="E340" s="3"/>
      <c r="F340" s="3"/>
      <c r="G340" s="3"/>
      <c r="H340" s="7"/>
      <c r="I340" s="3"/>
      <c r="J340" s="20"/>
      <c r="K340" s="3"/>
      <c r="L340" s="4"/>
      <c r="M340" s="4"/>
      <c r="N340" s="3"/>
      <c r="O340" s="3"/>
      <c r="P340" s="7"/>
      <c r="Q340" s="3"/>
      <c r="R340" s="4"/>
      <c r="S340" s="4"/>
      <c r="T340" s="4"/>
    </row>
    <row r="341" spans="1:20" ht="33.75" customHeight="1" x14ac:dyDescent="0.3">
      <c r="A341" s="2">
        <v>179</v>
      </c>
      <c r="B341" s="157" t="s">
        <v>142</v>
      </c>
      <c r="C341" s="158"/>
      <c r="D341" s="158"/>
      <c r="E341" s="158"/>
      <c r="F341" s="158"/>
      <c r="G341" s="159"/>
      <c r="H341" s="7"/>
      <c r="I341" s="3"/>
      <c r="J341" s="20"/>
      <c r="K341" s="3"/>
      <c r="L341" s="4"/>
      <c r="M341" s="4"/>
      <c r="N341" s="3"/>
      <c r="O341" s="3"/>
      <c r="P341" s="7"/>
      <c r="Q341" s="3"/>
      <c r="R341" s="4"/>
      <c r="S341" s="4"/>
      <c r="T341" s="4"/>
    </row>
    <row r="342" spans="1:20" ht="14.25" customHeight="1" x14ac:dyDescent="0.3">
      <c r="A342" s="2"/>
      <c r="B342" s="144"/>
      <c r="C342" s="144"/>
      <c r="D342" s="144"/>
      <c r="E342" s="144"/>
      <c r="F342" s="144"/>
      <c r="G342" s="144"/>
      <c r="H342" s="7">
        <f>'[353]VRV Copper pipe'!$H$30</f>
        <v>11</v>
      </c>
      <c r="I342" s="3">
        <f>ROUND(6191*90%,0)</f>
        <v>5572</v>
      </c>
      <c r="J342" s="20" t="s">
        <v>128</v>
      </c>
      <c r="K342" s="3">
        <f>I342*H342</f>
        <v>61292</v>
      </c>
      <c r="L342" s="4"/>
      <c r="M342" s="4"/>
      <c r="N342" s="3">
        <f>H342</f>
        <v>11</v>
      </c>
      <c r="O342" s="3">
        <f>K342</f>
        <v>61292</v>
      </c>
      <c r="P342" s="7"/>
      <c r="Q342" s="3"/>
      <c r="R342" s="4"/>
      <c r="S342" s="32">
        <v>0.9</v>
      </c>
      <c r="T342" s="4"/>
    </row>
    <row r="343" spans="1:20" ht="14.25" customHeight="1" x14ac:dyDescent="0.3">
      <c r="A343" s="2"/>
      <c r="B343" s="13" t="s">
        <v>172</v>
      </c>
      <c r="C343" s="3"/>
      <c r="D343" s="3"/>
      <c r="E343" s="3"/>
      <c r="F343" s="3"/>
      <c r="G343" s="3"/>
      <c r="H343" s="33"/>
      <c r="I343" s="3"/>
      <c r="J343" s="3"/>
      <c r="L343" s="15"/>
      <c r="M343" s="15"/>
      <c r="N343" s="15"/>
      <c r="O343" s="15"/>
      <c r="P343" s="8"/>
      <c r="Q343"/>
      <c r="R343" s="15"/>
      <c r="S343" s="15"/>
      <c r="T343" s="4"/>
    </row>
    <row r="344" spans="1:20" ht="160.5" customHeight="1" x14ac:dyDescent="0.3">
      <c r="A344" s="2">
        <v>137</v>
      </c>
      <c r="B344" s="212" t="s">
        <v>173</v>
      </c>
      <c r="C344" s="213"/>
      <c r="D344" s="213"/>
      <c r="E344" s="213"/>
      <c r="F344" s="213"/>
      <c r="G344" s="214"/>
      <c r="H344" s="33"/>
      <c r="I344" s="3"/>
      <c r="J344" s="3"/>
      <c r="K344" s="3"/>
      <c r="L344" s="4"/>
      <c r="M344" s="4"/>
      <c r="N344" s="4"/>
      <c r="O344" s="4"/>
      <c r="P344" s="3"/>
      <c r="Q344" s="4"/>
      <c r="R344" s="4"/>
      <c r="S344" s="4"/>
      <c r="T344" s="4"/>
    </row>
    <row r="345" spans="1:20" ht="14.25" customHeight="1" x14ac:dyDescent="0.3">
      <c r="A345" s="2"/>
      <c r="B345" s="144"/>
      <c r="C345" s="144"/>
      <c r="D345" s="144"/>
      <c r="E345" s="144"/>
      <c r="F345" s="144"/>
      <c r="G345" s="144"/>
      <c r="H345" s="33">
        <f>'[353]ELE-2'!$H$9</f>
        <v>1</v>
      </c>
      <c r="I345" s="3">
        <v>355000</v>
      </c>
      <c r="J345" s="3" t="s">
        <v>128</v>
      </c>
      <c r="K345" s="3">
        <f>I345*H345</f>
        <v>355000</v>
      </c>
      <c r="L345" s="4"/>
      <c r="M345" s="4"/>
      <c r="N345" s="4"/>
      <c r="O345" s="4"/>
      <c r="P345" s="7">
        <f>H345</f>
        <v>1</v>
      </c>
      <c r="Q345" s="4">
        <f>K345</f>
        <v>355000</v>
      </c>
      <c r="R345" s="4"/>
      <c r="S345" s="4"/>
      <c r="T345" s="4"/>
    </row>
    <row r="346" spans="1:20" ht="14.25" customHeight="1" x14ac:dyDescent="0.3">
      <c r="A346" s="2"/>
      <c r="B346" s="3"/>
      <c r="C346" s="3"/>
      <c r="D346" s="3"/>
      <c r="E346" s="3"/>
      <c r="F346" s="3"/>
      <c r="G346" s="3"/>
      <c r="H346" s="33"/>
      <c r="I346" s="3"/>
      <c r="J346" s="3"/>
      <c r="K346" s="3"/>
      <c r="L346" s="4"/>
      <c r="M346" s="4"/>
      <c r="N346" s="4"/>
      <c r="O346" s="4"/>
      <c r="P346" s="3"/>
      <c r="Q346" s="4"/>
      <c r="R346" s="4"/>
      <c r="S346" s="4"/>
      <c r="T346" s="4"/>
    </row>
    <row r="347" spans="1:20" ht="122.25" customHeight="1" x14ac:dyDescent="0.3">
      <c r="A347" s="2">
        <v>138</v>
      </c>
      <c r="B347" s="215" t="s">
        <v>174</v>
      </c>
      <c r="C347" s="216"/>
      <c r="D347" s="216"/>
      <c r="E347" s="216"/>
      <c r="F347" s="216"/>
      <c r="G347" s="217"/>
      <c r="H347" s="33"/>
      <c r="I347" s="3"/>
      <c r="J347" s="3"/>
      <c r="K347" s="3"/>
      <c r="L347" s="4"/>
      <c r="M347" s="4"/>
      <c r="N347" s="4"/>
      <c r="O347" s="4"/>
      <c r="P347" s="3"/>
      <c r="Q347" s="4"/>
      <c r="R347" s="4"/>
      <c r="S347" s="4"/>
      <c r="T347" s="4"/>
    </row>
    <row r="348" spans="1:20" ht="14.25" customHeight="1" x14ac:dyDescent="0.3">
      <c r="A348" s="2"/>
      <c r="B348" s="151"/>
      <c r="C348" s="152"/>
      <c r="D348" s="152"/>
      <c r="E348" s="152"/>
      <c r="F348" s="152"/>
      <c r="G348" s="153"/>
      <c r="H348" s="33">
        <f>'[353]ELE-2'!$H$12</f>
        <v>1</v>
      </c>
      <c r="I348" s="3">
        <v>270000</v>
      </c>
      <c r="J348" s="3" t="s">
        <v>128</v>
      </c>
      <c r="K348" s="3">
        <f>I348*H348</f>
        <v>270000</v>
      </c>
      <c r="L348" s="4"/>
      <c r="M348" s="4"/>
      <c r="N348" s="4"/>
      <c r="O348" s="4"/>
      <c r="P348" s="7">
        <f>H348</f>
        <v>1</v>
      </c>
      <c r="Q348" s="4">
        <f>K348</f>
        <v>270000</v>
      </c>
      <c r="R348" s="4"/>
      <c r="S348" s="4"/>
      <c r="T348" s="4"/>
    </row>
    <row r="349" spans="1:20" ht="14.25" customHeight="1" x14ac:dyDescent="0.3">
      <c r="A349" s="2"/>
      <c r="B349" s="3"/>
      <c r="C349" s="3"/>
      <c r="D349" s="3"/>
      <c r="E349" s="3"/>
      <c r="F349" s="3"/>
      <c r="G349" s="3"/>
      <c r="H349" s="33"/>
      <c r="I349" s="3"/>
      <c r="J349" s="3"/>
      <c r="K349" s="3"/>
      <c r="L349" s="4"/>
      <c r="M349" s="4"/>
      <c r="N349" s="4"/>
      <c r="O349" s="4"/>
      <c r="P349" s="3"/>
      <c r="Q349" s="4"/>
      <c r="R349" s="4"/>
      <c r="S349" s="4"/>
      <c r="T349" s="4"/>
    </row>
    <row r="350" spans="1:20" ht="37.5" customHeight="1" x14ac:dyDescent="0.3">
      <c r="A350" s="2">
        <v>139</v>
      </c>
      <c r="B350" s="218" t="s">
        <v>175</v>
      </c>
      <c r="C350" s="219"/>
      <c r="D350" s="219"/>
      <c r="E350" s="219"/>
      <c r="F350" s="219"/>
      <c r="G350" s="220"/>
      <c r="H350" s="33"/>
      <c r="I350" s="3"/>
      <c r="J350" s="3"/>
      <c r="K350" s="3"/>
      <c r="L350" s="4"/>
      <c r="M350" s="4"/>
      <c r="N350" s="4"/>
      <c r="O350" s="4"/>
      <c r="P350" s="3"/>
      <c r="Q350" s="4"/>
      <c r="R350" s="4"/>
      <c r="S350" s="4"/>
      <c r="T350" s="4"/>
    </row>
    <row r="351" spans="1:20" ht="14.25" customHeight="1" x14ac:dyDescent="0.3">
      <c r="A351" s="2"/>
      <c r="B351" s="151"/>
      <c r="C351" s="152"/>
      <c r="D351" s="152"/>
      <c r="E351" s="152"/>
      <c r="F351" s="152"/>
      <c r="G351" s="153"/>
      <c r="H351" s="33">
        <f>'[353]ELE-2'!$H$15</f>
        <v>3</v>
      </c>
      <c r="I351" s="3">
        <v>1540</v>
      </c>
      <c r="J351" s="3" t="s">
        <v>128</v>
      </c>
      <c r="K351" s="3">
        <f>I351*H351</f>
        <v>4620</v>
      </c>
      <c r="L351" s="4"/>
      <c r="M351" s="4"/>
      <c r="N351" s="4"/>
      <c r="O351" s="4"/>
      <c r="P351" s="7">
        <f>H351</f>
        <v>3</v>
      </c>
      <c r="Q351" s="4">
        <f>K351</f>
        <v>4620</v>
      </c>
      <c r="R351" s="4"/>
      <c r="S351" s="4"/>
      <c r="T351" s="4"/>
    </row>
    <row r="352" spans="1:20" ht="14.25" customHeight="1" x14ac:dyDescent="0.3">
      <c r="A352" s="2"/>
      <c r="B352" s="3"/>
      <c r="C352" s="3"/>
      <c r="D352" s="3"/>
      <c r="E352" s="3"/>
      <c r="F352" s="3"/>
      <c r="G352" s="3"/>
      <c r="H352" s="33"/>
      <c r="I352" s="3"/>
      <c r="J352" s="3"/>
      <c r="K352" s="3"/>
      <c r="L352" s="4"/>
      <c r="M352" s="4"/>
      <c r="N352" s="4"/>
      <c r="O352" s="4"/>
      <c r="P352" s="3"/>
      <c r="Q352" s="4"/>
      <c r="R352" s="4"/>
      <c r="S352" s="4"/>
      <c r="T352" s="4"/>
    </row>
    <row r="353" spans="1:20" ht="109.5" customHeight="1" x14ac:dyDescent="0.3">
      <c r="A353" s="2">
        <v>136</v>
      </c>
      <c r="B353" s="215" t="s">
        <v>176</v>
      </c>
      <c r="C353" s="216"/>
      <c r="D353" s="216"/>
      <c r="E353" s="216"/>
      <c r="F353" s="216"/>
      <c r="G353" s="217"/>
      <c r="H353" s="33"/>
      <c r="I353" s="3"/>
      <c r="J353" s="3"/>
      <c r="K353" s="3"/>
      <c r="L353" s="4"/>
      <c r="M353" s="4"/>
      <c r="N353" s="4"/>
      <c r="O353" s="4"/>
      <c r="P353" s="3"/>
      <c r="Q353" s="4"/>
      <c r="R353" s="4"/>
      <c r="S353" s="4"/>
      <c r="T353" s="4"/>
    </row>
    <row r="354" spans="1:20" ht="14.25" customHeight="1" x14ac:dyDescent="0.3">
      <c r="A354" s="2"/>
      <c r="B354" s="151"/>
      <c r="C354" s="152"/>
      <c r="D354" s="152"/>
      <c r="E354" s="152"/>
      <c r="F354" s="152"/>
      <c r="G354" s="153"/>
      <c r="H354" s="33">
        <v>80</v>
      </c>
      <c r="I354" s="3">
        <v>356</v>
      </c>
      <c r="J354" s="3" t="s">
        <v>46</v>
      </c>
      <c r="K354" s="3">
        <f>I354*H354</f>
        <v>28480</v>
      </c>
      <c r="L354" s="4"/>
      <c r="M354" s="4"/>
      <c r="N354" s="4"/>
      <c r="O354" s="4"/>
      <c r="P354" s="7">
        <f>H354</f>
        <v>80</v>
      </c>
      <c r="Q354" s="4">
        <f>K354</f>
        <v>28480</v>
      </c>
      <c r="R354" s="4"/>
      <c r="S354" s="4"/>
      <c r="T354" s="4"/>
    </row>
    <row r="355" spans="1:20" ht="14.25" customHeight="1" x14ac:dyDescent="0.3">
      <c r="A355" s="2"/>
      <c r="B355" s="3"/>
      <c r="C355" s="3"/>
      <c r="D355" s="3"/>
      <c r="E355" s="3"/>
      <c r="F355" s="3"/>
      <c r="G355" s="3" t="s">
        <v>143</v>
      </c>
      <c r="H355" s="33">
        <v>45</v>
      </c>
      <c r="I355" s="3">
        <v>285</v>
      </c>
      <c r="J355" s="3" t="s">
        <v>46</v>
      </c>
      <c r="K355" s="3">
        <f>I355*H355</f>
        <v>12825</v>
      </c>
      <c r="L355" s="4"/>
      <c r="M355" s="4"/>
      <c r="N355" s="4"/>
      <c r="O355" s="4"/>
      <c r="P355" s="7">
        <f>H355</f>
        <v>45</v>
      </c>
      <c r="Q355" s="4">
        <f>K355</f>
        <v>12825</v>
      </c>
      <c r="R355" s="4"/>
      <c r="S355" s="4"/>
      <c r="T355" s="4"/>
    </row>
    <row r="356" spans="1:20" ht="124.5" customHeight="1" x14ac:dyDescent="0.3">
      <c r="A356" s="2">
        <v>135</v>
      </c>
      <c r="B356" s="215" t="s">
        <v>177</v>
      </c>
      <c r="C356" s="216"/>
      <c r="D356" s="216"/>
      <c r="E356" s="216"/>
      <c r="F356" s="216"/>
      <c r="G356" s="217"/>
      <c r="H356" s="33"/>
      <c r="I356" s="3"/>
      <c r="J356" s="3"/>
      <c r="K356" s="3"/>
      <c r="L356" s="4"/>
      <c r="M356" s="4"/>
      <c r="N356" s="4"/>
      <c r="O356" s="4"/>
      <c r="P356" s="3"/>
      <c r="Q356" s="4"/>
      <c r="R356" s="4"/>
      <c r="S356" s="4"/>
      <c r="T356" s="4"/>
    </row>
    <row r="357" spans="1:20" ht="14.25" customHeight="1" x14ac:dyDescent="0.3">
      <c r="A357" s="2"/>
      <c r="B357" s="151"/>
      <c r="C357" s="152"/>
      <c r="D357" s="152"/>
      <c r="E357" s="152"/>
      <c r="F357" s="152"/>
      <c r="G357" s="153"/>
      <c r="H357" s="33">
        <f>'[353]ELE-2'!$H$23</f>
        <v>53</v>
      </c>
      <c r="I357" s="3">
        <v>484</v>
      </c>
      <c r="J357" s="3" t="s">
        <v>46</v>
      </c>
      <c r="K357" s="3">
        <f>I357*H357</f>
        <v>25652</v>
      </c>
      <c r="L357" s="4"/>
      <c r="M357" s="4"/>
      <c r="N357" s="4"/>
      <c r="O357" s="4"/>
      <c r="P357" s="7">
        <f>H357</f>
        <v>53</v>
      </c>
      <c r="Q357" s="4">
        <f>K357</f>
        <v>25652</v>
      </c>
      <c r="R357" s="4"/>
      <c r="S357" s="4"/>
      <c r="T357" s="4"/>
    </row>
    <row r="358" spans="1:20" ht="14.25" customHeight="1" x14ac:dyDescent="0.3">
      <c r="A358" s="2"/>
      <c r="B358" s="3"/>
      <c r="C358" s="3"/>
      <c r="D358" s="3"/>
      <c r="E358" s="3"/>
      <c r="F358" s="3"/>
      <c r="G358" s="3"/>
      <c r="H358" s="33"/>
      <c r="I358" s="3"/>
      <c r="J358" s="3"/>
      <c r="K358" s="3"/>
      <c r="L358" s="4"/>
      <c r="M358" s="4"/>
      <c r="N358" s="4"/>
      <c r="O358" s="4"/>
      <c r="P358" s="3"/>
      <c r="Q358" s="4"/>
      <c r="R358" s="4"/>
      <c r="S358" s="4"/>
      <c r="T358" s="4"/>
    </row>
    <row r="359" spans="1:20" ht="59.25" customHeight="1" x14ac:dyDescent="0.3">
      <c r="A359" s="2">
        <v>134</v>
      </c>
      <c r="B359" s="215" t="s">
        <v>178</v>
      </c>
      <c r="C359" s="216"/>
      <c r="D359" s="216"/>
      <c r="E359" s="216"/>
      <c r="F359" s="216"/>
      <c r="G359" s="217"/>
      <c r="H359" s="33"/>
      <c r="I359" s="3"/>
      <c r="J359" s="3"/>
      <c r="K359" s="3"/>
      <c r="L359" s="4"/>
      <c r="M359" s="4"/>
      <c r="N359" s="4"/>
      <c r="O359" s="4"/>
      <c r="P359" s="3"/>
      <c r="Q359" s="4"/>
      <c r="R359" s="4"/>
      <c r="S359" s="4"/>
      <c r="T359" s="4"/>
    </row>
    <row r="360" spans="1:20" ht="14.25" customHeight="1" x14ac:dyDescent="0.3">
      <c r="A360" s="2"/>
      <c r="B360" s="231"/>
      <c r="C360" s="232"/>
      <c r="D360" s="232"/>
      <c r="E360" s="232"/>
      <c r="F360" s="232"/>
      <c r="G360" s="233"/>
      <c r="H360" s="33">
        <f>'[353]ELE-2'!$H$27</f>
        <v>60</v>
      </c>
      <c r="I360" s="3">
        <v>1483</v>
      </c>
      <c r="J360" s="3" t="s">
        <v>46</v>
      </c>
      <c r="K360" s="3">
        <f>I360*H360</f>
        <v>88980</v>
      </c>
      <c r="L360" s="4"/>
      <c r="M360" s="4"/>
      <c r="N360" s="4"/>
      <c r="O360" s="4"/>
      <c r="P360" s="7">
        <f>H360</f>
        <v>60</v>
      </c>
      <c r="Q360" s="4">
        <f>K360</f>
        <v>88980</v>
      </c>
      <c r="R360" s="4"/>
      <c r="S360" s="4"/>
      <c r="T360" s="4"/>
    </row>
    <row r="361" spans="1:20" ht="14.25" customHeight="1" x14ac:dyDescent="0.3">
      <c r="A361" s="2"/>
      <c r="B361" s="3"/>
      <c r="C361" s="3"/>
      <c r="D361" s="3"/>
      <c r="E361" s="3"/>
      <c r="F361" s="3"/>
      <c r="G361" s="3"/>
      <c r="H361" s="33"/>
      <c r="I361" s="3"/>
      <c r="J361" s="3"/>
      <c r="K361" s="3"/>
      <c r="L361" s="4"/>
      <c r="M361" s="4"/>
      <c r="N361" s="4"/>
      <c r="O361" s="4"/>
      <c r="P361" s="3"/>
      <c r="Q361" s="4"/>
      <c r="R361" s="4"/>
      <c r="S361" s="4"/>
      <c r="T361" s="4"/>
    </row>
    <row r="362" spans="1:20" ht="29.25" customHeight="1" x14ac:dyDescent="0.3">
      <c r="A362" s="2">
        <v>130</v>
      </c>
      <c r="B362" s="215" t="s">
        <v>179</v>
      </c>
      <c r="C362" s="216"/>
      <c r="D362" s="216"/>
      <c r="E362" s="216"/>
      <c r="F362" s="216"/>
      <c r="G362" s="217"/>
      <c r="H362" s="33"/>
      <c r="I362" s="3"/>
      <c r="J362" s="3"/>
      <c r="K362" s="3"/>
      <c r="L362" s="4"/>
      <c r="M362" s="4"/>
      <c r="N362" s="4"/>
      <c r="O362" s="4"/>
      <c r="P362" s="3"/>
      <c r="Q362" s="4"/>
      <c r="R362" s="4"/>
      <c r="S362" s="4"/>
      <c r="T362" s="4"/>
    </row>
    <row r="363" spans="1:20" ht="14.25" customHeight="1" x14ac:dyDescent="0.3">
      <c r="A363" s="2"/>
      <c r="B363" s="151"/>
      <c r="C363" s="152"/>
      <c r="D363" s="152"/>
      <c r="E363" s="152"/>
      <c r="F363" s="152"/>
      <c r="G363" s="153"/>
      <c r="H363" s="33">
        <f>'[353]ELE-2'!$H$30</f>
        <v>65.3</v>
      </c>
      <c r="I363" s="3">
        <v>902</v>
      </c>
      <c r="J363" s="3" t="s">
        <v>46</v>
      </c>
      <c r="K363" s="3">
        <f>I363*H363</f>
        <v>58900.6</v>
      </c>
      <c r="L363" s="4"/>
      <c r="M363" s="4"/>
      <c r="N363" s="4"/>
      <c r="O363" s="4"/>
      <c r="P363" s="7">
        <f>H363</f>
        <v>65.3</v>
      </c>
      <c r="Q363" s="4">
        <f>K363</f>
        <v>58900.6</v>
      </c>
      <c r="R363" s="4"/>
      <c r="S363" s="4"/>
      <c r="T363" s="4"/>
    </row>
    <row r="364" spans="1:20" ht="14.25" customHeight="1" x14ac:dyDescent="0.3">
      <c r="A364" s="2"/>
      <c r="B364" s="3"/>
      <c r="C364" s="3"/>
      <c r="D364" s="3"/>
      <c r="E364" s="3"/>
      <c r="F364" s="3"/>
      <c r="G364" s="3"/>
      <c r="H364" s="33"/>
      <c r="I364" s="3"/>
      <c r="J364" s="3"/>
      <c r="K364" s="3"/>
      <c r="L364" s="4"/>
      <c r="M364" s="4"/>
      <c r="N364" s="4"/>
      <c r="O364" s="4"/>
      <c r="P364" s="3"/>
      <c r="Q364" s="4"/>
      <c r="R364" s="4"/>
      <c r="S364" s="4"/>
      <c r="T364" s="4"/>
    </row>
    <row r="365" spans="1:20" ht="40.5" customHeight="1" x14ac:dyDescent="0.3">
      <c r="A365" s="2">
        <v>129</v>
      </c>
      <c r="B365" s="215" t="s">
        <v>64</v>
      </c>
      <c r="C365" s="216"/>
      <c r="D365" s="216"/>
      <c r="E365" s="216"/>
      <c r="F365" s="216"/>
      <c r="G365" s="217"/>
      <c r="H365" s="33"/>
      <c r="I365" s="3"/>
      <c r="J365" s="3"/>
      <c r="K365" s="3"/>
      <c r="L365" s="4"/>
      <c r="M365" s="4"/>
      <c r="N365" s="4"/>
      <c r="O365" s="4"/>
      <c r="P365" s="3"/>
      <c r="Q365" s="4"/>
      <c r="R365" s="4"/>
      <c r="S365" s="4"/>
      <c r="T365" s="4"/>
    </row>
    <row r="366" spans="1:20" ht="14.25" customHeight="1" x14ac:dyDescent="0.3">
      <c r="A366" s="2"/>
      <c r="B366" s="151"/>
      <c r="C366" s="152"/>
      <c r="D366" s="152"/>
      <c r="E366" s="152"/>
      <c r="F366" s="152"/>
      <c r="G366" s="153"/>
      <c r="H366" s="33">
        <f>'[353]ELE-2'!$H$36</f>
        <v>52.4</v>
      </c>
      <c r="I366" s="3">
        <v>163</v>
      </c>
      <c r="J366" s="3" t="s">
        <v>46</v>
      </c>
      <c r="K366" s="3">
        <f>I366*H366</f>
        <v>8541.1999999999989</v>
      </c>
      <c r="L366" s="4"/>
      <c r="M366" s="4"/>
      <c r="N366" s="4"/>
      <c r="O366" s="4"/>
      <c r="P366" s="7">
        <f>H366</f>
        <v>52.4</v>
      </c>
      <c r="Q366" s="4">
        <f>K366</f>
        <v>8541.1999999999989</v>
      </c>
      <c r="R366" s="4"/>
      <c r="S366" s="4"/>
      <c r="T366" s="4"/>
    </row>
    <row r="367" spans="1:20" ht="14.25" customHeight="1" x14ac:dyDescent="0.3">
      <c r="A367" s="2"/>
      <c r="B367" s="3"/>
      <c r="C367" s="3"/>
      <c r="D367" s="3"/>
      <c r="E367" s="3"/>
      <c r="F367" s="3"/>
      <c r="G367" s="3"/>
      <c r="H367" s="33"/>
      <c r="I367" s="3"/>
      <c r="J367" s="3"/>
      <c r="K367" s="3"/>
      <c r="L367" s="4"/>
      <c r="M367" s="4"/>
      <c r="N367" s="4"/>
      <c r="O367" s="4"/>
      <c r="P367" s="3"/>
      <c r="Q367" s="4"/>
      <c r="R367" s="4"/>
      <c r="S367" s="4"/>
      <c r="T367" s="4"/>
    </row>
    <row r="368" spans="1:20" ht="57" customHeight="1" x14ac:dyDescent="0.3">
      <c r="A368" s="2">
        <v>127</v>
      </c>
      <c r="B368" s="215" t="s">
        <v>180</v>
      </c>
      <c r="C368" s="216"/>
      <c r="D368" s="216"/>
      <c r="E368" s="216"/>
      <c r="F368" s="216"/>
      <c r="G368" s="217"/>
      <c r="H368" s="33"/>
      <c r="I368" s="3"/>
      <c r="J368" s="3"/>
      <c r="K368" s="3"/>
      <c r="L368" s="4"/>
      <c r="M368" s="4"/>
      <c r="N368" s="4"/>
      <c r="O368" s="4"/>
      <c r="P368" s="3"/>
      <c r="Q368" s="4"/>
      <c r="R368" s="4"/>
      <c r="S368" s="4"/>
      <c r="T368" s="4"/>
    </row>
    <row r="369" spans="1:20" ht="14.25" customHeight="1" x14ac:dyDescent="0.3">
      <c r="A369" s="2"/>
      <c r="B369" s="151"/>
      <c r="C369" s="152"/>
      <c r="D369" s="152"/>
      <c r="E369" s="152"/>
      <c r="F369" s="152"/>
      <c r="G369" s="153"/>
      <c r="H369" s="33">
        <f>'[353]ELE-2'!$H$39</f>
        <v>2</v>
      </c>
      <c r="I369" s="3">
        <v>22283</v>
      </c>
      <c r="J369" s="3" t="s">
        <v>128</v>
      </c>
      <c r="K369" s="3">
        <f>I369*H369</f>
        <v>44566</v>
      </c>
      <c r="L369" s="4"/>
      <c r="M369" s="4"/>
      <c r="N369" s="4"/>
      <c r="O369" s="4"/>
      <c r="P369" s="7">
        <f>H369</f>
        <v>2</v>
      </c>
      <c r="Q369" s="4">
        <f>K369</f>
        <v>44566</v>
      </c>
      <c r="R369" s="4"/>
      <c r="S369" s="4"/>
      <c r="T369" s="4"/>
    </row>
    <row r="370" spans="1:20" ht="14.25" customHeight="1" x14ac:dyDescent="0.3">
      <c r="A370" s="2"/>
      <c r="B370" s="3"/>
      <c r="C370" s="3"/>
      <c r="D370" s="3"/>
      <c r="E370" s="3"/>
      <c r="F370" s="3"/>
      <c r="G370" s="3"/>
      <c r="H370" s="33"/>
      <c r="I370" s="3"/>
      <c r="J370" s="3"/>
      <c r="K370" s="3"/>
      <c r="L370" s="4"/>
      <c r="M370" s="4"/>
      <c r="N370" s="4"/>
      <c r="O370" s="4"/>
      <c r="P370" s="3"/>
      <c r="Q370" s="4"/>
      <c r="R370" s="4"/>
      <c r="S370" s="4"/>
      <c r="T370" s="4"/>
    </row>
    <row r="371" spans="1:20" ht="60" customHeight="1" x14ac:dyDescent="0.3">
      <c r="A371" s="2">
        <v>126</v>
      </c>
      <c r="B371" s="215" t="s">
        <v>181</v>
      </c>
      <c r="C371" s="216"/>
      <c r="D371" s="216"/>
      <c r="E371" s="216"/>
      <c r="F371" s="216"/>
      <c r="G371" s="217"/>
      <c r="H371" s="33"/>
      <c r="I371" s="3"/>
      <c r="J371" s="3"/>
      <c r="K371" s="3"/>
      <c r="L371" s="4"/>
      <c r="M371" s="4"/>
      <c r="N371" s="4"/>
      <c r="O371" s="4"/>
      <c r="P371" s="3"/>
      <c r="Q371" s="4"/>
      <c r="R371" s="4"/>
      <c r="S371" s="4"/>
      <c r="T371" s="4"/>
    </row>
    <row r="372" spans="1:20" ht="14.25" customHeight="1" x14ac:dyDescent="0.3">
      <c r="A372" s="2"/>
      <c r="B372" s="151"/>
      <c r="C372" s="152"/>
      <c r="D372" s="152"/>
      <c r="E372" s="152"/>
      <c r="F372" s="152"/>
      <c r="G372" s="153"/>
      <c r="H372" s="33">
        <f>'[353]ELE-2'!$H$42</f>
        <v>2</v>
      </c>
      <c r="I372" s="3">
        <v>8500</v>
      </c>
      <c r="J372" s="3" t="s">
        <v>128</v>
      </c>
      <c r="K372" s="3">
        <f>I372*H372</f>
        <v>17000</v>
      </c>
      <c r="L372" s="4"/>
      <c r="M372" s="4"/>
      <c r="N372" s="4"/>
      <c r="O372" s="4"/>
      <c r="P372" s="7">
        <f>H372</f>
        <v>2</v>
      </c>
      <c r="Q372" s="4">
        <f>K372</f>
        <v>17000</v>
      </c>
      <c r="R372" s="4"/>
      <c r="S372" s="4"/>
      <c r="T372" s="4"/>
    </row>
    <row r="373" spans="1:20" ht="14.25" customHeight="1" x14ac:dyDescent="0.3">
      <c r="A373" s="2"/>
      <c r="B373" s="3"/>
      <c r="C373" s="3"/>
      <c r="D373" s="3"/>
      <c r="E373" s="3"/>
      <c r="F373" s="3"/>
      <c r="G373" s="3"/>
      <c r="H373" s="33"/>
      <c r="I373" s="3"/>
      <c r="J373" s="3"/>
      <c r="K373" s="3"/>
      <c r="L373" s="4"/>
      <c r="M373" s="4"/>
      <c r="N373" s="4"/>
      <c r="O373" s="4"/>
      <c r="P373" s="3"/>
      <c r="Q373" s="4"/>
      <c r="R373" s="4"/>
      <c r="S373" s="4"/>
      <c r="T373" s="4"/>
    </row>
    <row r="374" spans="1:20" ht="57" customHeight="1" x14ac:dyDescent="0.3">
      <c r="A374" s="2">
        <v>121</v>
      </c>
      <c r="B374" s="215" t="s">
        <v>182</v>
      </c>
      <c r="C374" s="216"/>
      <c r="D374" s="216"/>
      <c r="E374" s="216"/>
      <c r="F374" s="216"/>
      <c r="G374" s="217"/>
      <c r="H374" s="33"/>
      <c r="I374" s="3"/>
      <c r="J374" s="3"/>
      <c r="K374" s="3"/>
      <c r="L374" s="4"/>
      <c r="M374" s="4"/>
      <c r="N374" s="4"/>
      <c r="O374" s="4"/>
      <c r="P374" s="3"/>
      <c r="Q374" s="4"/>
      <c r="R374" s="4"/>
      <c r="S374" s="4"/>
      <c r="T374" s="4"/>
    </row>
    <row r="375" spans="1:20" ht="14.25" customHeight="1" x14ac:dyDescent="0.3">
      <c r="A375" s="2"/>
      <c r="B375" s="151"/>
      <c r="C375" s="152"/>
      <c r="D375" s="152"/>
      <c r="E375" s="152"/>
      <c r="F375" s="152"/>
      <c r="G375" s="153"/>
      <c r="H375" s="33">
        <f>'[353]ELE-2'!$H$47</f>
        <v>36.200000000000003</v>
      </c>
      <c r="I375" s="3">
        <v>429</v>
      </c>
      <c r="J375" s="3" t="s">
        <v>46</v>
      </c>
      <c r="K375" s="3">
        <f>I375*H375</f>
        <v>15529.800000000001</v>
      </c>
      <c r="L375" s="4"/>
      <c r="M375" s="4"/>
      <c r="N375" s="4"/>
      <c r="O375" s="4"/>
      <c r="P375" s="7">
        <f>H375</f>
        <v>36.200000000000003</v>
      </c>
      <c r="Q375" s="4">
        <f>K375</f>
        <v>15529.800000000001</v>
      </c>
      <c r="R375" s="4"/>
      <c r="S375" s="4"/>
      <c r="T375" s="4"/>
    </row>
    <row r="376" spans="1:20" ht="14.25" customHeight="1" x14ac:dyDescent="0.3">
      <c r="A376" s="2"/>
      <c r="B376" s="3"/>
      <c r="C376" s="3"/>
      <c r="D376" s="3"/>
      <c r="E376" s="3"/>
      <c r="F376" s="3"/>
      <c r="G376" s="3"/>
      <c r="H376" s="33"/>
      <c r="I376" s="3"/>
      <c r="J376" s="3"/>
      <c r="K376" s="3"/>
      <c r="L376" s="4"/>
      <c r="M376" s="4"/>
      <c r="N376" s="4"/>
      <c r="O376" s="4"/>
      <c r="P376" s="3"/>
      <c r="Q376" s="4"/>
      <c r="R376" s="4"/>
      <c r="S376" s="4"/>
      <c r="T376" s="4"/>
    </row>
    <row r="377" spans="1:20" ht="36.75" customHeight="1" x14ac:dyDescent="0.3">
      <c r="A377" s="2">
        <v>120</v>
      </c>
      <c r="B377" s="215" t="s">
        <v>183</v>
      </c>
      <c r="C377" s="216"/>
      <c r="D377" s="216"/>
      <c r="E377" s="216"/>
      <c r="F377" s="216"/>
      <c r="G377" s="217"/>
      <c r="H377" s="33"/>
      <c r="I377" s="3"/>
      <c r="J377" s="3"/>
      <c r="K377" s="3"/>
      <c r="L377" s="4"/>
      <c r="M377" s="4"/>
      <c r="N377" s="4"/>
      <c r="O377" s="4"/>
      <c r="P377" s="3"/>
      <c r="Q377" s="4"/>
      <c r="R377" s="4"/>
      <c r="S377" s="4"/>
      <c r="T377" s="4"/>
    </row>
    <row r="378" spans="1:20" ht="14.25" customHeight="1" x14ac:dyDescent="0.3">
      <c r="A378" s="2"/>
      <c r="B378" s="151"/>
      <c r="C378" s="152"/>
      <c r="D378" s="152"/>
      <c r="E378" s="152"/>
      <c r="F378" s="152"/>
      <c r="G378" s="153"/>
      <c r="H378" s="33">
        <f>'[353]ELE-2'!$H$53</f>
        <v>4</v>
      </c>
      <c r="I378" s="3">
        <v>2203</v>
      </c>
      <c r="J378" s="3" t="s">
        <v>128</v>
      </c>
      <c r="K378" s="3">
        <f>I378*H378</f>
        <v>8812</v>
      </c>
      <c r="L378" s="4"/>
      <c r="M378" s="4"/>
      <c r="N378" s="4"/>
      <c r="O378" s="4"/>
      <c r="P378" s="7">
        <f>H378</f>
        <v>4</v>
      </c>
      <c r="Q378" s="4">
        <f>K378</f>
        <v>8812</v>
      </c>
      <c r="R378" s="4"/>
      <c r="S378" s="4"/>
      <c r="T378" s="4"/>
    </row>
    <row r="379" spans="1:20" ht="14.25" customHeight="1" x14ac:dyDescent="0.3">
      <c r="A379" s="2"/>
      <c r="B379" s="3"/>
      <c r="C379" s="3"/>
      <c r="D379" s="3"/>
      <c r="E379" s="3"/>
      <c r="F379" s="3"/>
      <c r="G379" s="3"/>
      <c r="H379" s="33"/>
      <c r="I379" s="3"/>
      <c r="J379" s="3"/>
      <c r="K379" s="3"/>
      <c r="L379" s="4"/>
      <c r="M379" s="4"/>
      <c r="N379" s="4"/>
      <c r="O379" s="4"/>
      <c r="P379" s="3"/>
      <c r="Q379" s="4"/>
      <c r="R379" s="4"/>
      <c r="S379" s="4"/>
      <c r="T379" s="4"/>
    </row>
    <row r="380" spans="1:20" ht="72.75" customHeight="1" x14ac:dyDescent="0.3">
      <c r="A380" s="2">
        <v>112</v>
      </c>
      <c r="B380" s="215" t="s">
        <v>184</v>
      </c>
      <c r="C380" s="216"/>
      <c r="D380" s="216"/>
      <c r="E380" s="216"/>
      <c r="F380" s="216"/>
      <c r="G380" s="217"/>
      <c r="H380" s="33"/>
      <c r="I380" s="3"/>
      <c r="J380" s="3"/>
      <c r="K380" s="3"/>
      <c r="L380" s="4"/>
      <c r="M380" s="4"/>
      <c r="N380" s="4"/>
      <c r="O380" s="4"/>
      <c r="P380" s="3"/>
      <c r="Q380" s="4"/>
      <c r="R380" s="4"/>
      <c r="S380" s="4"/>
      <c r="T380" s="4"/>
    </row>
    <row r="381" spans="1:20" ht="14.25" customHeight="1" x14ac:dyDescent="0.3">
      <c r="A381" s="2"/>
      <c r="B381" s="151"/>
      <c r="C381" s="152"/>
      <c r="D381" s="152"/>
      <c r="E381" s="152"/>
      <c r="F381" s="152"/>
      <c r="G381" s="153"/>
      <c r="H381" s="33">
        <f>'[353]ELE-2'!$H$56</f>
        <v>1</v>
      </c>
      <c r="I381" s="3">
        <v>28883</v>
      </c>
      <c r="J381" s="3" t="s">
        <v>128</v>
      </c>
      <c r="K381" s="3">
        <f>I381*H381</f>
        <v>28883</v>
      </c>
      <c r="L381" s="4"/>
      <c r="M381" s="4"/>
      <c r="N381" s="4"/>
      <c r="O381" s="4"/>
      <c r="P381" s="7">
        <f>H381</f>
        <v>1</v>
      </c>
      <c r="Q381" s="4">
        <f>K381</f>
        <v>28883</v>
      </c>
      <c r="R381" s="4"/>
      <c r="S381" s="4"/>
      <c r="T381" s="4"/>
    </row>
    <row r="382" spans="1:20" ht="14.25" customHeight="1" x14ac:dyDescent="0.3">
      <c r="A382" s="2"/>
      <c r="B382" s="3"/>
      <c r="C382" s="3"/>
      <c r="D382" s="3"/>
      <c r="E382" s="3"/>
      <c r="F382" s="3"/>
      <c r="G382" s="3"/>
      <c r="H382" s="33"/>
      <c r="I382" s="3"/>
      <c r="J382" s="3"/>
      <c r="K382" s="3"/>
      <c r="L382" s="4"/>
      <c r="M382" s="4"/>
      <c r="N382" s="4"/>
      <c r="O382" s="4"/>
      <c r="P382" s="3"/>
      <c r="Q382" s="4"/>
      <c r="R382" s="4"/>
      <c r="S382" s="4"/>
      <c r="T382" s="4"/>
    </row>
    <row r="383" spans="1:20" ht="47.25" customHeight="1" x14ac:dyDescent="0.3">
      <c r="A383" s="2">
        <v>108</v>
      </c>
      <c r="B383" s="215" t="s">
        <v>185</v>
      </c>
      <c r="C383" s="216"/>
      <c r="D383" s="216"/>
      <c r="E383" s="216"/>
      <c r="F383" s="216"/>
      <c r="G383" s="217"/>
      <c r="H383" s="33"/>
      <c r="I383" s="3"/>
      <c r="J383" s="3"/>
      <c r="K383" s="3"/>
      <c r="L383" s="4"/>
      <c r="M383" s="4"/>
      <c r="N383" s="4"/>
      <c r="O383" s="4"/>
      <c r="P383" s="3"/>
      <c r="Q383" s="4"/>
      <c r="R383" s="4"/>
      <c r="S383" s="4"/>
      <c r="T383" s="4"/>
    </row>
    <row r="384" spans="1:20" ht="14.25" customHeight="1" x14ac:dyDescent="0.3">
      <c r="A384" s="2"/>
      <c r="B384" s="151"/>
      <c r="C384" s="152"/>
      <c r="D384" s="152"/>
      <c r="E384" s="152"/>
      <c r="F384" s="152"/>
      <c r="G384" s="153"/>
      <c r="H384" s="33">
        <f>'[353]ELE-2'!$H$59</f>
        <v>1</v>
      </c>
      <c r="I384" s="3">
        <v>2562</v>
      </c>
      <c r="J384" s="3" t="s">
        <v>128</v>
      </c>
      <c r="K384" s="3">
        <f>I384*H384</f>
        <v>2562</v>
      </c>
      <c r="L384" s="4"/>
      <c r="M384" s="4"/>
      <c r="N384" s="4"/>
      <c r="O384" s="4"/>
      <c r="P384" s="7">
        <f>H384</f>
        <v>1</v>
      </c>
      <c r="Q384" s="4">
        <f>K384</f>
        <v>2562</v>
      </c>
      <c r="R384" s="4"/>
      <c r="S384" s="4"/>
      <c r="T384" s="4"/>
    </row>
    <row r="385" spans="1:20" ht="14.25" customHeight="1" x14ac:dyDescent="0.3">
      <c r="A385" s="2"/>
      <c r="B385" s="3"/>
      <c r="C385" s="3"/>
      <c r="D385" s="3"/>
      <c r="E385" s="3"/>
      <c r="F385" s="3"/>
      <c r="G385" s="3"/>
      <c r="H385" s="33"/>
      <c r="I385" s="3"/>
      <c r="J385" s="3"/>
      <c r="K385" s="3"/>
      <c r="L385" s="4"/>
      <c r="M385" s="4"/>
      <c r="N385" s="4"/>
      <c r="O385" s="4"/>
      <c r="P385" s="3"/>
      <c r="Q385" s="4"/>
      <c r="R385" s="4"/>
      <c r="S385" s="4"/>
      <c r="T385" s="4"/>
    </row>
    <row r="386" spans="1:20" ht="50.25" customHeight="1" x14ac:dyDescent="0.3">
      <c r="A386" s="2">
        <v>96</v>
      </c>
      <c r="B386" s="154" t="s">
        <v>48</v>
      </c>
      <c r="C386" s="155"/>
      <c r="D386" s="155"/>
      <c r="E386" s="155"/>
      <c r="F386" s="155"/>
      <c r="G386" s="156"/>
      <c r="H386" s="33"/>
      <c r="I386" s="3"/>
      <c r="J386" s="3"/>
      <c r="K386" s="3"/>
      <c r="L386" s="4"/>
      <c r="M386" s="4"/>
      <c r="N386" s="4"/>
      <c r="O386" s="4"/>
      <c r="P386" s="3"/>
      <c r="Q386" s="4"/>
      <c r="R386" s="4"/>
      <c r="S386" s="4"/>
      <c r="T386" s="4"/>
    </row>
    <row r="387" spans="1:20" ht="14.25" customHeight="1" x14ac:dyDescent="0.3">
      <c r="A387" s="2"/>
      <c r="B387" s="151"/>
      <c r="C387" s="152"/>
      <c r="D387" s="152"/>
      <c r="E387" s="152"/>
      <c r="F387" s="152"/>
      <c r="G387" s="153"/>
      <c r="H387" s="33">
        <v>200</v>
      </c>
      <c r="I387" s="3">
        <v>116</v>
      </c>
      <c r="J387" s="3" t="s">
        <v>46</v>
      </c>
      <c r="K387" s="3">
        <f>I387*H387</f>
        <v>23200</v>
      </c>
      <c r="L387" s="4"/>
      <c r="M387" s="4"/>
      <c r="N387" s="4"/>
      <c r="O387" s="4"/>
      <c r="P387" s="7">
        <f>H387</f>
        <v>200</v>
      </c>
      <c r="Q387" s="4">
        <f>K387</f>
        <v>23200</v>
      </c>
      <c r="R387" s="4"/>
      <c r="S387" s="4"/>
      <c r="T387" s="4"/>
    </row>
    <row r="388" spans="1:20" ht="14.25" customHeight="1" x14ac:dyDescent="0.3">
      <c r="A388" s="2"/>
      <c r="B388" s="3"/>
      <c r="C388" s="3"/>
      <c r="D388" s="3"/>
      <c r="E388" s="3"/>
      <c r="F388" s="3"/>
      <c r="G388" s="3" t="s">
        <v>143</v>
      </c>
      <c r="H388" s="33">
        <v>31.4</v>
      </c>
      <c r="I388" s="3">
        <v>93</v>
      </c>
      <c r="J388" s="3" t="s">
        <v>46</v>
      </c>
      <c r="K388" s="3">
        <f>I388*H388</f>
        <v>2920.2</v>
      </c>
      <c r="L388" s="4"/>
      <c r="M388" s="4"/>
      <c r="N388" s="4"/>
      <c r="O388" s="4"/>
      <c r="P388" s="7">
        <f>H388</f>
        <v>31.4</v>
      </c>
      <c r="Q388" s="4">
        <f>K388</f>
        <v>2920.2</v>
      </c>
      <c r="R388" s="4"/>
      <c r="S388" s="4"/>
      <c r="T388" s="4"/>
    </row>
    <row r="389" spans="1:20" ht="99.75" customHeight="1" x14ac:dyDescent="0.3">
      <c r="A389" s="2">
        <v>98</v>
      </c>
      <c r="B389" s="154" t="s">
        <v>49</v>
      </c>
      <c r="C389" s="155"/>
      <c r="D389" s="155"/>
      <c r="E389" s="155"/>
      <c r="F389" s="155"/>
      <c r="G389" s="156"/>
      <c r="H389" s="33"/>
      <c r="I389" s="3"/>
      <c r="J389" s="3"/>
      <c r="K389" s="3"/>
      <c r="L389" s="4"/>
      <c r="M389" s="4"/>
      <c r="N389" s="4"/>
      <c r="O389" s="4"/>
      <c r="P389" s="3"/>
      <c r="Q389" s="4"/>
      <c r="R389" s="4"/>
      <c r="S389" s="4"/>
      <c r="T389" s="4"/>
    </row>
    <row r="390" spans="1:20" ht="14.25" customHeight="1" x14ac:dyDescent="0.3">
      <c r="A390" s="2"/>
      <c r="B390" s="151"/>
      <c r="C390" s="152"/>
      <c r="D390" s="152"/>
      <c r="E390" s="152"/>
      <c r="F390" s="152"/>
      <c r="G390" s="153"/>
      <c r="H390" s="33">
        <f>'[353]ELE-2'!$H$85</f>
        <v>27</v>
      </c>
      <c r="I390" s="3">
        <v>945</v>
      </c>
      <c r="J390" s="3" t="s">
        <v>46</v>
      </c>
      <c r="K390" s="3">
        <f>I390*H390</f>
        <v>25515</v>
      </c>
      <c r="L390" s="4"/>
      <c r="M390" s="4"/>
      <c r="N390" s="4"/>
      <c r="O390" s="4"/>
      <c r="P390" s="7">
        <f>H390</f>
        <v>27</v>
      </c>
      <c r="Q390" s="4">
        <f>K390</f>
        <v>25515</v>
      </c>
      <c r="R390" s="4"/>
      <c r="S390" s="4"/>
      <c r="T390" s="4"/>
    </row>
    <row r="391" spans="1:20" ht="14.25" customHeight="1" x14ac:dyDescent="0.3">
      <c r="A391" s="2"/>
      <c r="B391" s="3"/>
      <c r="C391" s="3"/>
      <c r="D391" s="3"/>
      <c r="E391" s="3"/>
      <c r="F391" s="3"/>
      <c r="G391" s="3"/>
      <c r="H391" s="33"/>
      <c r="I391" s="3"/>
      <c r="J391" s="3"/>
      <c r="K391" s="3"/>
      <c r="L391" s="4"/>
      <c r="M391" s="4"/>
      <c r="N391" s="4"/>
      <c r="O391" s="4"/>
      <c r="P391" s="3"/>
      <c r="Q391" s="4"/>
      <c r="R391" s="4"/>
      <c r="S391" s="4"/>
      <c r="T391" s="4"/>
    </row>
    <row r="392" spans="1:20" ht="56.25" customHeight="1" x14ac:dyDescent="0.3">
      <c r="A392" s="2">
        <v>101</v>
      </c>
      <c r="B392" s="215" t="s">
        <v>52</v>
      </c>
      <c r="C392" s="216"/>
      <c r="D392" s="216"/>
      <c r="E392" s="216"/>
      <c r="F392" s="216"/>
      <c r="G392" s="217"/>
      <c r="H392" s="33"/>
      <c r="I392" s="3"/>
      <c r="J392" s="3"/>
      <c r="K392" s="3"/>
      <c r="L392" s="4"/>
      <c r="M392" s="4"/>
      <c r="N392" s="4"/>
      <c r="O392" s="4"/>
      <c r="P392" s="3"/>
      <c r="Q392" s="4"/>
      <c r="R392" s="4"/>
      <c r="S392" s="4"/>
      <c r="T392" s="4"/>
    </row>
    <row r="393" spans="1:20" ht="14.25" customHeight="1" x14ac:dyDescent="0.3">
      <c r="A393" s="2"/>
      <c r="B393" s="151"/>
      <c r="C393" s="152"/>
      <c r="D393" s="152"/>
      <c r="E393" s="152"/>
      <c r="F393" s="152"/>
      <c r="G393" s="153"/>
      <c r="H393" s="33">
        <f>'[353]ELE-2'!$H$92</f>
        <v>19</v>
      </c>
      <c r="I393" s="3">
        <v>1755</v>
      </c>
      <c r="J393" s="3" t="s">
        <v>128</v>
      </c>
      <c r="K393" s="3">
        <f>I393*H393</f>
        <v>33345</v>
      </c>
      <c r="L393" s="4"/>
      <c r="M393" s="4"/>
      <c r="N393" s="4"/>
      <c r="O393" s="4"/>
      <c r="P393" s="7">
        <f>H393</f>
        <v>19</v>
      </c>
      <c r="Q393" s="4">
        <f>K393</f>
        <v>33345</v>
      </c>
      <c r="R393" s="4"/>
      <c r="S393" s="4"/>
      <c r="T393" s="4"/>
    </row>
    <row r="394" spans="1:20" ht="14.25" customHeight="1" x14ac:dyDescent="0.3">
      <c r="A394" s="2"/>
      <c r="B394" s="3"/>
      <c r="C394" s="3"/>
      <c r="D394" s="3"/>
      <c r="E394" s="3"/>
      <c r="F394" s="3"/>
      <c r="G394" s="3"/>
      <c r="H394" s="33"/>
      <c r="I394" s="3"/>
      <c r="J394" s="3"/>
      <c r="K394" s="3"/>
      <c r="L394" s="4"/>
      <c r="M394" s="4"/>
      <c r="N394" s="4"/>
      <c r="O394" s="4"/>
      <c r="P394" s="3"/>
      <c r="Q394" s="4"/>
      <c r="R394" s="4"/>
      <c r="S394" s="4"/>
      <c r="T394" s="4"/>
    </row>
    <row r="395" spans="1:20" ht="57.75" customHeight="1" x14ac:dyDescent="0.3">
      <c r="A395" s="2">
        <v>105</v>
      </c>
      <c r="B395" s="154" t="s">
        <v>186</v>
      </c>
      <c r="C395" s="155"/>
      <c r="D395" s="155"/>
      <c r="E395" s="155"/>
      <c r="F395" s="155"/>
      <c r="G395" s="156"/>
      <c r="H395" s="33"/>
      <c r="I395" s="3"/>
      <c r="J395" s="3"/>
      <c r="K395" s="3"/>
      <c r="L395" s="4"/>
      <c r="M395" s="4"/>
      <c r="N395" s="4"/>
      <c r="O395" s="4"/>
      <c r="P395" s="3"/>
      <c r="Q395" s="4"/>
      <c r="R395" s="4"/>
      <c r="S395" s="4"/>
      <c r="T395" s="4"/>
    </row>
    <row r="396" spans="1:20" ht="14.25" customHeight="1" x14ac:dyDescent="0.3">
      <c r="A396" s="2"/>
      <c r="B396" s="151"/>
      <c r="C396" s="152"/>
      <c r="D396" s="152"/>
      <c r="E396" s="152"/>
      <c r="F396" s="152"/>
      <c r="G396" s="153"/>
      <c r="H396" s="33">
        <f>'[353]ELE-2'!$H$101</f>
        <v>178.29999999999998</v>
      </c>
      <c r="I396" s="3">
        <v>255</v>
      </c>
      <c r="J396" s="3" t="s">
        <v>128</v>
      </c>
      <c r="K396" s="3">
        <f>I396*H396</f>
        <v>45466.499999999993</v>
      </c>
      <c r="L396" s="4"/>
      <c r="M396" s="4"/>
      <c r="N396" s="4"/>
      <c r="O396" s="4"/>
      <c r="P396" s="7">
        <f>H396</f>
        <v>178.29999999999998</v>
      </c>
      <c r="Q396" s="4">
        <f>K396</f>
        <v>45466.499999999993</v>
      </c>
      <c r="R396" s="4"/>
      <c r="S396" s="4"/>
      <c r="T396" s="4"/>
    </row>
    <row r="397" spans="1:20" ht="14.25" customHeight="1" x14ac:dyDescent="0.3">
      <c r="A397" s="2"/>
      <c r="B397" s="3"/>
      <c r="C397" s="3"/>
      <c r="D397" s="3"/>
      <c r="E397" s="3"/>
      <c r="F397" s="3"/>
      <c r="G397" s="3"/>
      <c r="H397" s="33"/>
      <c r="I397" s="3"/>
      <c r="J397" s="3"/>
      <c r="K397" s="3"/>
      <c r="L397" s="4"/>
      <c r="M397" s="4"/>
      <c r="N397" s="4"/>
      <c r="O397" s="4"/>
      <c r="P397" s="3"/>
      <c r="Q397" s="4"/>
      <c r="R397" s="4"/>
      <c r="S397" s="4"/>
      <c r="T397" s="4"/>
    </row>
    <row r="398" spans="1:20" ht="44.25" customHeight="1" x14ac:dyDescent="0.3">
      <c r="A398" s="2">
        <v>106</v>
      </c>
      <c r="B398" s="154" t="s">
        <v>187</v>
      </c>
      <c r="C398" s="155"/>
      <c r="D398" s="155"/>
      <c r="E398" s="155"/>
      <c r="F398" s="155"/>
      <c r="G398" s="156"/>
      <c r="H398" s="33"/>
      <c r="I398" s="3"/>
      <c r="J398" s="3"/>
      <c r="K398" s="3"/>
      <c r="L398" s="4"/>
      <c r="M398" s="4"/>
      <c r="N398" s="4"/>
      <c r="O398" s="4"/>
      <c r="P398" s="3"/>
      <c r="Q398" s="4"/>
      <c r="R398" s="4"/>
      <c r="S398" s="4"/>
      <c r="T398" s="4"/>
    </row>
    <row r="399" spans="1:20" ht="14.25" customHeight="1" x14ac:dyDescent="0.3">
      <c r="A399" s="2"/>
      <c r="B399" s="151"/>
      <c r="C399" s="152"/>
      <c r="D399" s="152"/>
      <c r="E399" s="152"/>
      <c r="F399" s="152"/>
      <c r="G399" s="153"/>
      <c r="H399" s="33">
        <v>60</v>
      </c>
      <c r="I399" s="3">
        <v>606</v>
      </c>
      <c r="J399" s="3" t="s">
        <v>46</v>
      </c>
      <c r="K399" s="3">
        <f>I399*H399</f>
        <v>36360</v>
      </c>
      <c r="L399" s="4"/>
      <c r="M399" s="4"/>
      <c r="N399" s="4"/>
      <c r="O399" s="4"/>
      <c r="P399" s="7">
        <f>H399</f>
        <v>60</v>
      </c>
      <c r="Q399" s="4">
        <f>K399</f>
        <v>36360</v>
      </c>
      <c r="R399" s="4"/>
      <c r="S399" s="4"/>
      <c r="T399" s="4"/>
    </row>
    <row r="400" spans="1:20" ht="14.25" customHeight="1" x14ac:dyDescent="0.3">
      <c r="A400" s="2"/>
      <c r="B400" s="3"/>
      <c r="C400" s="3"/>
      <c r="D400" s="3"/>
      <c r="E400" s="3"/>
      <c r="F400" s="3"/>
      <c r="G400" s="3" t="s">
        <v>143</v>
      </c>
      <c r="H400" s="33">
        <v>30</v>
      </c>
      <c r="I400" s="3">
        <v>485</v>
      </c>
      <c r="J400" s="3" t="s">
        <v>46</v>
      </c>
      <c r="K400" s="3">
        <f>I400*H400</f>
        <v>14550</v>
      </c>
      <c r="L400" s="4"/>
      <c r="M400" s="4"/>
      <c r="N400" s="4"/>
      <c r="O400" s="4"/>
      <c r="P400" s="7">
        <f>H400</f>
        <v>30</v>
      </c>
      <c r="Q400" s="4">
        <f>K400</f>
        <v>14550</v>
      </c>
      <c r="R400" s="4"/>
      <c r="S400" s="4"/>
      <c r="T400" s="4"/>
    </row>
    <row r="401" spans="1:20" ht="43.5" customHeight="1" x14ac:dyDescent="0.3">
      <c r="A401" s="2">
        <v>104</v>
      </c>
      <c r="B401" s="154" t="s">
        <v>53</v>
      </c>
      <c r="C401" s="155"/>
      <c r="D401" s="155"/>
      <c r="E401" s="155"/>
      <c r="F401" s="155"/>
      <c r="G401" s="156"/>
      <c r="H401" s="33"/>
      <c r="I401" s="3"/>
      <c r="J401" s="3"/>
      <c r="K401" s="3"/>
      <c r="L401" s="4"/>
      <c r="M401" s="4"/>
      <c r="N401" s="4"/>
      <c r="O401" s="4"/>
      <c r="P401" s="3"/>
      <c r="Q401" s="4"/>
      <c r="R401" s="4"/>
      <c r="S401" s="4"/>
      <c r="T401" s="4"/>
    </row>
    <row r="402" spans="1:20" ht="14.25" customHeight="1" x14ac:dyDescent="0.3">
      <c r="A402" s="2"/>
      <c r="B402" s="144"/>
      <c r="C402" s="144"/>
      <c r="D402" s="144"/>
      <c r="E402" s="144"/>
      <c r="F402" s="144"/>
      <c r="G402" s="144"/>
      <c r="H402" s="33">
        <f>'[353]ELE-2'!$H$111</f>
        <v>96.4</v>
      </c>
      <c r="I402" s="3">
        <v>177</v>
      </c>
      <c r="J402" s="3" t="s">
        <v>46</v>
      </c>
      <c r="K402" s="3">
        <f>I402*H402</f>
        <v>17062.8</v>
      </c>
      <c r="L402" s="4"/>
      <c r="M402" s="4"/>
      <c r="N402" s="4"/>
      <c r="O402" s="4"/>
      <c r="P402" s="7">
        <f>H402</f>
        <v>96.4</v>
      </c>
      <c r="Q402" s="4">
        <f>K402</f>
        <v>17062.8</v>
      </c>
      <c r="R402" s="4"/>
      <c r="S402" s="4"/>
      <c r="T402" s="4"/>
    </row>
    <row r="403" spans="1:20" ht="14.25" customHeight="1" x14ac:dyDescent="0.3">
      <c r="A403" s="2"/>
      <c r="B403" s="3"/>
      <c r="C403" s="3"/>
      <c r="D403" s="3"/>
      <c r="E403" s="3"/>
      <c r="F403" s="3"/>
      <c r="G403" s="3"/>
      <c r="H403" s="33"/>
      <c r="I403" s="3"/>
      <c r="J403" s="20"/>
      <c r="K403" s="3"/>
      <c r="L403" s="4"/>
      <c r="M403" s="4"/>
      <c r="N403" s="4"/>
      <c r="O403" s="4"/>
      <c r="P403" s="7"/>
      <c r="Q403" s="4"/>
      <c r="R403" s="4"/>
      <c r="S403" s="4"/>
      <c r="T403" s="4"/>
    </row>
    <row r="404" spans="1:20" ht="47.25" customHeight="1" x14ac:dyDescent="0.3">
      <c r="A404" s="2" t="s">
        <v>189</v>
      </c>
      <c r="B404" s="148" t="s">
        <v>188</v>
      </c>
      <c r="C404" s="149"/>
      <c r="D404" s="149"/>
      <c r="E404" s="149"/>
      <c r="F404" s="149"/>
      <c r="G404" s="150"/>
      <c r="H404" s="33"/>
      <c r="I404" s="3"/>
      <c r="J404" s="20"/>
      <c r="K404" s="3"/>
      <c r="L404" s="4"/>
      <c r="M404" s="4"/>
      <c r="N404" s="4"/>
      <c r="O404" s="4"/>
      <c r="P404" s="7"/>
      <c r="Q404" s="4"/>
      <c r="R404" s="4"/>
      <c r="S404" s="4"/>
      <c r="T404" s="4"/>
    </row>
    <row r="405" spans="1:20" ht="14.25" customHeight="1" x14ac:dyDescent="0.3">
      <c r="A405" s="2"/>
      <c r="B405" s="144"/>
      <c r="C405" s="144"/>
      <c r="D405" s="144"/>
      <c r="E405" s="144"/>
      <c r="F405" s="144"/>
      <c r="G405" s="144"/>
      <c r="H405" s="33">
        <f>'[353]ELE-2'!$H$115</f>
        <v>12</v>
      </c>
      <c r="I405" s="3"/>
      <c r="J405" s="20"/>
      <c r="K405" s="3"/>
      <c r="L405" s="4"/>
      <c r="M405" s="4"/>
      <c r="N405" s="4"/>
      <c r="O405" s="4"/>
      <c r="P405" s="7"/>
      <c r="Q405" s="4"/>
      <c r="R405" s="4"/>
      <c r="S405" s="4"/>
      <c r="T405" s="4"/>
    </row>
    <row r="406" spans="1:20" ht="14.25" customHeight="1" x14ac:dyDescent="0.3">
      <c r="A406" s="2"/>
      <c r="B406" s="3"/>
      <c r="C406" s="3"/>
      <c r="D406" s="3"/>
      <c r="E406" s="3"/>
      <c r="F406" s="3"/>
      <c r="G406" s="3"/>
      <c r="H406" s="33"/>
      <c r="I406" s="3"/>
      <c r="J406" s="20"/>
      <c r="K406" s="3"/>
      <c r="L406" s="4"/>
      <c r="M406" s="4"/>
      <c r="N406" s="4"/>
      <c r="O406" s="4"/>
      <c r="P406" s="7"/>
      <c r="Q406" s="4"/>
      <c r="R406" s="4"/>
      <c r="S406" s="4"/>
      <c r="T406" s="4"/>
    </row>
    <row r="407" spans="1:20" ht="38.25" customHeight="1" x14ac:dyDescent="0.3">
      <c r="A407" s="34" t="s">
        <v>189</v>
      </c>
      <c r="B407" s="228" t="s">
        <v>190</v>
      </c>
      <c r="C407" s="229"/>
      <c r="D407" s="229"/>
      <c r="E407" s="229"/>
      <c r="F407" s="229"/>
      <c r="G407" s="230"/>
      <c r="H407" s="33"/>
      <c r="I407" s="3"/>
      <c r="J407" s="20"/>
      <c r="K407" s="3"/>
      <c r="L407" s="4"/>
      <c r="M407" s="4"/>
      <c r="N407" s="4"/>
      <c r="O407" s="4"/>
      <c r="P407" s="7"/>
      <c r="Q407" s="4"/>
      <c r="R407" s="4"/>
      <c r="S407" s="4"/>
      <c r="T407" s="4"/>
    </row>
    <row r="408" spans="1:20" ht="14.25" customHeight="1" x14ac:dyDescent="0.3">
      <c r="A408" s="2"/>
      <c r="B408" s="144"/>
      <c r="C408" s="144"/>
      <c r="D408" s="144"/>
      <c r="E408" s="144"/>
      <c r="F408" s="144"/>
      <c r="G408" s="144"/>
      <c r="H408" s="33">
        <f>'[353]ELE-2'!$H$128</f>
        <v>14</v>
      </c>
      <c r="I408" s="3"/>
      <c r="J408" s="20"/>
      <c r="K408" s="3"/>
      <c r="L408" s="4"/>
      <c r="M408" s="4"/>
      <c r="N408" s="4"/>
      <c r="O408" s="4"/>
      <c r="P408" s="7"/>
      <c r="Q408" s="4"/>
      <c r="R408" s="4"/>
      <c r="S408" s="4"/>
      <c r="T408" s="4"/>
    </row>
    <row r="409" spans="1:20" ht="14.25" customHeight="1" x14ac:dyDescent="0.3">
      <c r="A409" s="2"/>
      <c r="B409" s="3"/>
      <c r="C409" s="3"/>
      <c r="D409" s="3"/>
      <c r="E409" s="3"/>
      <c r="F409" s="3"/>
      <c r="G409" s="3"/>
      <c r="H409" s="33"/>
      <c r="I409" s="3"/>
      <c r="J409" s="20"/>
      <c r="K409" s="3"/>
      <c r="L409" s="4"/>
      <c r="M409" s="4"/>
      <c r="N409" s="4"/>
      <c r="O409" s="4"/>
      <c r="P409" s="7"/>
      <c r="Q409" s="4"/>
      <c r="R409" s="4"/>
      <c r="S409" s="4"/>
      <c r="T409" s="4"/>
    </row>
    <row r="410" spans="1:20" ht="24" customHeight="1" x14ac:dyDescent="0.3">
      <c r="A410" s="4" t="s">
        <v>189</v>
      </c>
      <c r="B410" s="228" t="s">
        <v>191</v>
      </c>
      <c r="C410" s="229"/>
      <c r="D410" s="229"/>
      <c r="E410" s="229"/>
      <c r="F410" s="229"/>
      <c r="G410" s="230"/>
      <c r="H410" s="33"/>
      <c r="I410" s="3"/>
      <c r="J410" s="20"/>
      <c r="K410" s="3"/>
      <c r="L410" s="4"/>
      <c r="M410" s="4"/>
      <c r="N410" s="4"/>
      <c r="O410" s="4"/>
      <c r="P410" s="7"/>
      <c r="Q410" s="4"/>
      <c r="R410" s="4"/>
      <c r="S410" s="4"/>
      <c r="T410" s="4"/>
    </row>
    <row r="411" spans="1:20" ht="14.25" customHeight="1" x14ac:dyDescent="0.3">
      <c r="A411" s="2"/>
      <c r="B411" s="144"/>
      <c r="C411" s="144"/>
      <c r="D411" s="144"/>
      <c r="E411" s="144"/>
      <c r="F411" s="144"/>
      <c r="G411" s="144"/>
      <c r="H411" s="33">
        <f>'[353]ELE-2'!$H$141</f>
        <v>14</v>
      </c>
      <c r="I411" s="3"/>
      <c r="J411" s="20"/>
      <c r="K411" s="3"/>
      <c r="L411" s="4"/>
      <c r="M411" s="4"/>
      <c r="N411" s="4"/>
      <c r="O411" s="4"/>
      <c r="P411" s="7"/>
      <c r="Q411" s="4"/>
      <c r="R411" s="4"/>
      <c r="S411" s="4"/>
      <c r="T411" s="4"/>
    </row>
    <row r="412" spans="1:20" ht="14.25" customHeight="1" x14ac:dyDescent="0.3">
      <c r="A412" s="2"/>
      <c r="B412" s="3"/>
      <c r="C412" s="3"/>
      <c r="D412" s="3"/>
      <c r="E412" s="3"/>
      <c r="F412" s="3"/>
      <c r="G412" s="3"/>
      <c r="H412" s="33"/>
      <c r="I412" s="3"/>
      <c r="J412" s="20"/>
      <c r="K412" s="3"/>
      <c r="L412" s="4"/>
      <c r="M412" s="4"/>
      <c r="N412" s="4"/>
      <c r="O412" s="4"/>
      <c r="P412" s="7"/>
      <c r="Q412" s="4"/>
      <c r="R412" s="4"/>
      <c r="S412" s="4"/>
      <c r="T412" s="4"/>
    </row>
    <row r="413" spans="1:20" ht="14.25" customHeight="1" x14ac:dyDescent="0.3">
      <c r="A413" s="4" t="s">
        <v>189</v>
      </c>
      <c r="B413" s="228" t="s">
        <v>192</v>
      </c>
      <c r="C413" s="229"/>
      <c r="D413" s="229"/>
      <c r="E413" s="229"/>
      <c r="F413" s="229"/>
      <c r="G413" s="230"/>
      <c r="H413" s="33"/>
      <c r="I413" s="3"/>
      <c r="J413" s="20"/>
      <c r="K413" s="3"/>
      <c r="L413" s="4"/>
      <c r="M413" s="4"/>
      <c r="N413" s="4"/>
      <c r="O413" s="4"/>
      <c r="P413" s="7"/>
      <c r="Q413" s="4"/>
      <c r="R413" s="4"/>
      <c r="S413" s="4"/>
      <c r="T413" s="4"/>
    </row>
    <row r="414" spans="1:20" ht="14.25" customHeight="1" x14ac:dyDescent="0.3">
      <c r="A414" s="2"/>
      <c r="B414" s="144"/>
      <c r="C414" s="144"/>
      <c r="D414" s="144"/>
      <c r="E414" s="144"/>
      <c r="F414" s="144"/>
      <c r="G414" s="144"/>
      <c r="H414" s="33">
        <f>'[353]ELE-2'!$H$154</f>
        <v>14</v>
      </c>
      <c r="I414" s="3"/>
      <c r="J414" s="20"/>
      <c r="K414" s="3"/>
      <c r="L414" s="4"/>
      <c r="M414" s="4"/>
      <c r="N414" s="4"/>
      <c r="O414" s="4"/>
      <c r="P414" s="7"/>
      <c r="Q414" s="4"/>
      <c r="R414" s="4"/>
      <c r="S414" s="4"/>
      <c r="T414" s="4"/>
    </row>
    <row r="415" spans="1:20" ht="14.25" customHeight="1" x14ac:dyDescent="0.3">
      <c r="A415" s="2"/>
      <c r="B415" s="3"/>
      <c r="C415" s="3"/>
      <c r="D415" s="3"/>
      <c r="E415" s="3"/>
      <c r="F415" s="3"/>
      <c r="G415" s="3"/>
      <c r="H415" s="33"/>
      <c r="I415" s="3"/>
      <c r="J415" s="20"/>
      <c r="K415" s="3"/>
      <c r="L415" s="4"/>
      <c r="M415" s="4"/>
      <c r="N415" s="4"/>
      <c r="O415" s="4"/>
      <c r="P415" s="7"/>
      <c r="Q415" s="4"/>
      <c r="R415" s="4"/>
      <c r="S415" s="4"/>
      <c r="T415" s="4"/>
    </row>
    <row r="416" spans="1:20" ht="48.75" customHeight="1" x14ac:dyDescent="0.3">
      <c r="A416" s="4" t="s">
        <v>189</v>
      </c>
      <c r="B416" s="225" t="s">
        <v>193</v>
      </c>
      <c r="C416" s="226"/>
      <c r="D416" s="226"/>
      <c r="E416" s="226"/>
      <c r="F416" s="226"/>
      <c r="G416" s="227"/>
      <c r="H416" s="33"/>
      <c r="I416" s="3"/>
      <c r="J416" s="20"/>
      <c r="K416" s="3"/>
      <c r="L416" s="4"/>
      <c r="M416" s="4"/>
      <c r="N416" s="4"/>
      <c r="O416" s="4"/>
      <c r="P416" s="7"/>
      <c r="Q416" s="4"/>
      <c r="R416" s="4"/>
      <c r="S416" s="4"/>
      <c r="T416" s="4"/>
    </row>
    <row r="417" spans="1:20" ht="14.25" customHeight="1" x14ac:dyDescent="0.3">
      <c r="A417" s="2"/>
      <c r="B417" s="144"/>
      <c r="C417" s="144"/>
      <c r="D417" s="144"/>
      <c r="E417" s="144"/>
      <c r="F417" s="144"/>
      <c r="G417" s="144"/>
      <c r="H417" s="33">
        <f>'[353]ELE-2'!$H$166</f>
        <v>30</v>
      </c>
      <c r="I417" s="3"/>
      <c r="J417" s="20"/>
      <c r="K417" s="3"/>
      <c r="L417" s="4"/>
      <c r="M417" s="4"/>
      <c r="N417" s="4"/>
      <c r="O417" s="4"/>
      <c r="P417" s="7"/>
      <c r="Q417" s="4"/>
      <c r="R417" s="4"/>
      <c r="S417" s="4"/>
      <c r="T417" s="4"/>
    </row>
    <row r="418" spans="1:20" ht="14.25" customHeight="1" x14ac:dyDescent="0.3">
      <c r="A418" s="2"/>
      <c r="B418" s="3"/>
      <c r="C418" s="3"/>
      <c r="D418" s="3"/>
      <c r="E418" s="3"/>
      <c r="F418" s="3"/>
      <c r="G418" s="3"/>
      <c r="H418" s="33"/>
      <c r="I418" s="3"/>
      <c r="J418" s="20"/>
      <c r="K418" s="3"/>
      <c r="L418" s="4"/>
      <c r="M418" s="4"/>
      <c r="N418" s="4"/>
      <c r="O418" s="4"/>
      <c r="P418" s="7"/>
      <c r="Q418" s="4"/>
      <c r="R418" s="4"/>
      <c r="S418" s="4"/>
      <c r="T418" s="4"/>
    </row>
    <row r="419" spans="1:20" ht="33.75" customHeight="1" x14ac:dyDescent="0.3">
      <c r="A419" s="4" t="s">
        <v>189</v>
      </c>
      <c r="B419" s="222" t="s">
        <v>194</v>
      </c>
      <c r="C419" s="223"/>
      <c r="D419" s="223"/>
      <c r="E419" s="223"/>
      <c r="F419" s="223"/>
      <c r="G419" s="224"/>
      <c r="H419" s="33"/>
      <c r="I419" s="3"/>
      <c r="J419" s="20"/>
      <c r="K419" s="3"/>
      <c r="L419" s="4"/>
      <c r="M419" s="4"/>
      <c r="N419" s="4"/>
      <c r="O419" s="4"/>
      <c r="P419" s="7"/>
      <c r="Q419" s="4"/>
      <c r="R419" s="4"/>
      <c r="S419" s="4"/>
      <c r="T419" s="4"/>
    </row>
    <row r="420" spans="1:20" ht="14.25" customHeight="1" x14ac:dyDescent="0.3">
      <c r="A420" s="2"/>
      <c r="B420" s="144"/>
      <c r="C420" s="144"/>
      <c r="D420" s="144"/>
      <c r="E420" s="144"/>
      <c r="F420" s="144"/>
      <c r="G420" s="144"/>
      <c r="H420" s="33">
        <f>'[353]ELE-2'!$H$179</f>
        <v>14</v>
      </c>
      <c r="I420" s="3"/>
      <c r="J420" s="20"/>
      <c r="K420" s="3"/>
      <c r="L420" s="4"/>
      <c r="M420" s="4"/>
      <c r="N420" s="4"/>
      <c r="O420" s="4"/>
      <c r="P420" s="7"/>
      <c r="Q420" s="4"/>
      <c r="R420" s="4"/>
      <c r="S420" s="4"/>
      <c r="T420" s="4"/>
    </row>
    <row r="421" spans="1:20" ht="14.25" customHeight="1" x14ac:dyDescent="0.3">
      <c r="A421" s="2"/>
      <c r="B421" s="3"/>
      <c r="C421" s="3"/>
      <c r="D421" s="3"/>
      <c r="E421" s="3"/>
      <c r="F421" s="3"/>
      <c r="G421" s="3"/>
      <c r="H421" s="33"/>
      <c r="I421" s="3"/>
      <c r="J421" s="20"/>
      <c r="K421" s="3"/>
      <c r="L421" s="4"/>
      <c r="M421" s="4"/>
      <c r="N421" s="4"/>
      <c r="O421" s="4"/>
      <c r="P421" s="7"/>
      <c r="Q421" s="4"/>
      <c r="R421" s="4"/>
      <c r="S421" s="4"/>
      <c r="T421" s="4"/>
    </row>
    <row r="422" spans="1:20" ht="29.25" customHeight="1" x14ac:dyDescent="0.3">
      <c r="A422" s="4" t="s">
        <v>189</v>
      </c>
      <c r="B422" s="225" t="s">
        <v>195</v>
      </c>
      <c r="C422" s="226"/>
      <c r="D422" s="226"/>
      <c r="E422" s="226"/>
      <c r="F422" s="226"/>
      <c r="G422" s="227"/>
      <c r="H422" s="33"/>
      <c r="I422" s="3"/>
      <c r="J422" s="20"/>
      <c r="K422" s="3"/>
      <c r="L422" s="4"/>
      <c r="M422" s="4"/>
      <c r="N422" s="4"/>
      <c r="O422" s="4"/>
      <c r="P422" s="7"/>
      <c r="Q422" s="4"/>
      <c r="R422" s="4"/>
      <c r="S422" s="4"/>
      <c r="T422" s="4"/>
    </row>
    <row r="423" spans="1:20" ht="14.25" customHeight="1" x14ac:dyDescent="0.3">
      <c r="A423" s="2"/>
      <c r="B423" s="144"/>
      <c r="C423" s="144"/>
      <c r="D423" s="144"/>
      <c r="E423" s="144"/>
      <c r="F423" s="144"/>
      <c r="G423" s="144"/>
      <c r="H423" s="33">
        <f>'[353]ELE-2'!$H$182</f>
        <v>1</v>
      </c>
      <c r="I423" s="3"/>
      <c r="J423" s="20"/>
      <c r="K423" s="3"/>
      <c r="L423" s="4"/>
      <c r="M423" s="4"/>
      <c r="N423" s="4"/>
      <c r="O423" s="4"/>
      <c r="P423" s="7"/>
      <c r="Q423" s="4"/>
      <c r="R423" s="4"/>
      <c r="S423" s="4"/>
      <c r="T423" s="4"/>
    </row>
    <row r="424" spans="1:20" ht="14.25" customHeight="1" x14ac:dyDescent="0.3">
      <c r="A424" s="2"/>
      <c r="B424" s="3"/>
      <c r="C424" s="3"/>
      <c r="D424" s="3"/>
      <c r="E424" s="3"/>
      <c r="F424" s="3"/>
      <c r="G424" s="3"/>
      <c r="H424" s="33"/>
      <c r="I424" s="3"/>
      <c r="J424" s="20"/>
      <c r="K424" s="3"/>
      <c r="L424" s="4"/>
      <c r="M424" s="4"/>
      <c r="N424" s="4"/>
      <c r="P424" s="7"/>
      <c r="Q424" s="4"/>
      <c r="R424" s="4"/>
      <c r="S424" s="4"/>
      <c r="T424" s="4"/>
    </row>
    <row r="425" spans="1:20" ht="14.25" customHeight="1" x14ac:dyDescent="0.3">
      <c r="A425" s="4" t="s">
        <v>38</v>
      </c>
      <c r="B425" s="4" t="s">
        <v>199</v>
      </c>
      <c r="C425" s="3"/>
      <c r="D425" s="3"/>
      <c r="E425" s="3"/>
      <c r="F425" s="3"/>
      <c r="G425" s="3"/>
      <c r="H425" s="33"/>
      <c r="I425" s="3"/>
      <c r="J425" s="20"/>
      <c r="K425" s="3"/>
      <c r="L425" s="4"/>
      <c r="M425" s="4"/>
      <c r="N425" s="4"/>
      <c r="P425" s="7"/>
      <c r="Q425" s="4"/>
      <c r="R425" s="4"/>
      <c r="S425" s="4"/>
      <c r="T425" s="4"/>
    </row>
    <row r="426" spans="1:20" ht="14.25" customHeight="1" x14ac:dyDescent="0.3">
      <c r="A426" s="2"/>
      <c r="B426" s="144"/>
      <c r="C426" s="144"/>
      <c r="D426" s="144"/>
      <c r="E426" s="144"/>
      <c r="F426" s="144"/>
      <c r="G426" s="144"/>
      <c r="H426" s="33">
        <f>'[353]ELE-2'!$H$185</f>
        <v>1</v>
      </c>
      <c r="I426" s="3"/>
      <c r="J426" s="20"/>
      <c r="K426" s="3"/>
      <c r="L426" s="4"/>
      <c r="M426" s="4"/>
      <c r="N426" s="4"/>
      <c r="P426" s="7"/>
      <c r="Q426" s="4"/>
      <c r="R426" s="4"/>
      <c r="S426" s="4"/>
      <c r="T426" s="4"/>
    </row>
    <row r="427" spans="1:20" ht="14.25" customHeight="1" x14ac:dyDescent="0.3">
      <c r="A427" s="2"/>
      <c r="B427" s="3"/>
      <c r="C427" s="3"/>
      <c r="D427" s="3"/>
      <c r="E427" s="3"/>
      <c r="F427" s="3"/>
      <c r="G427" s="3"/>
      <c r="H427" s="7"/>
      <c r="I427" s="3"/>
      <c r="J427" s="20"/>
      <c r="K427" s="3"/>
      <c r="L427" s="4"/>
      <c r="M427" s="4"/>
      <c r="N427" s="3"/>
      <c r="O427" s="3"/>
      <c r="P427" s="7"/>
      <c r="Q427" s="3"/>
      <c r="R427" s="4"/>
      <c r="S427" s="4"/>
      <c r="T427" s="4"/>
    </row>
    <row r="428" spans="1:20" x14ac:dyDescent="0.3">
      <c r="A428" s="2"/>
      <c r="B428" s="4"/>
      <c r="C428" s="4"/>
      <c r="D428" s="4"/>
      <c r="E428" s="4"/>
      <c r="F428" s="4"/>
      <c r="G428" s="4"/>
      <c r="H428" s="164" t="s">
        <v>68</v>
      </c>
      <c r="I428" s="164"/>
      <c r="J428" s="164"/>
      <c r="K428" s="17">
        <f>SUM(K9:K427)</f>
        <v>33699819.099999994</v>
      </c>
      <c r="L428" s="16"/>
      <c r="M428" s="16"/>
      <c r="N428" s="13"/>
      <c r="O428" s="4">
        <f>SUM(O9:O423)</f>
        <v>32531048</v>
      </c>
      <c r="P428" s="13"/>
      <c r="Q428" s="17">
        <f>SUM(Q132:Q427)</f>
        <v>1168771.0999999999</v>
      </c>
      <c r="R428" s="4"/>
      <c r="S428" s="4"/>
      <c r="T428" s="4"/>
    </row>
    <row r="429" spans="1:20" x14ac:dyDescent="0.3">
      <c r="A429" s="2"/>
      <c r="B429" s="4"/>
      <c r="C429" s="4"/>
      <c r="D429" s="4"/>
      <c r="E429" s="4"/>
      <c r="F429" s="4"/>
      <c r="G429" s="4"/>
      <c r="H429" s="164" t="s">
        <v>69</v>
      </c>
      <c r="I429" s="164"/>
      <c r="J429" s="164"/>
      <c r="K429" s="13">
        <f>ROUND(K428*18%,0)</f>
        <v>6065967</v>
      </c>
      <c r="L429" s="16"/>
      <c r="M429" s="16"/>
      <c r="N429" s="13"/>
      <c r="O429" s="13">
        <f>ROUND(O428*18%,0)</f>
        <v>5855589</v>
      </c>
      <c r="P429" s="13"/>
      <c r="Q429" s="13">
        <f>ROUND(Q428*18%,0)</f>
        <v>210379</v>
      </c>
      <c r="R429" s="4"/>
      <c r="S429" s="4"/>
      <c r="T429" s="4"/>
    </row>
    <row r="430" spans="1:20" x14ac:dyDescent="0.3">
      <c r="A430" s="2"/>
      <c r="B430" s="4"/>
      <c r="C430" s="4"/>
      <c r="D430" s="4"/>
      <c r="E430" s="4"/>
      <c r="F430" s="4"/>
      <c r="G430" s="4"/>
      <c r="H430" s="164" t="s">
        <v>68</v>
      </c>
      <c r="I430" s="164"/>
      <c r="J430" s="164"/>
      <c r="K430" s="17">
        <f>SUM(K428:K429)</f>
        <v>39765786.099999994</v>
      </c>
      <c r="L430" s="16"/>
      <c r="M430" s="16"/>
      <c r="N430" s="13"/>
      <c r="O430" s="13">
        <f>ROUND(O429+O428,0)</f>
        <v>38386637</v>
      </c>
      <c r="P430" s="3"/>
      <c r="Q430" s="17">
        <f>SUM(Q428:Q429)</f>
        <v>1379150.0999999999</v>
      </c>
      <c r="R430" s="4"/>
      <c r="S430" s="4"/>
      <c r="T430" s="4"/>
    </row>
    <row r="431" spans="1:20" x14ac:dyDescent="0.3">
      <c r="A431" s="2"/>
      <c r="B431" s="4"/>
      <c r="C431" s="4"/>
      <c r="D431" s="4"/>
      <c r="E431" s="4"/>
      <c r="F431" s="4"/>
      <c r="G431" s="4"/>
      <c r="H431" s="13"/>
      <c r="I431" s="13"/>
      <c r="J431" s="13"/>
      <c r="K431" s="17"/>
      <c r="L431" s="4"/>
      <c r="M431" s="4"/>
      <c r="N431" s="3"/>
      <c r="O431" s="3"/>
      <c r="P431" s="3"/>
      <c r="Q431" s="3"/>
      <c r="R431" s="4"/>
      <c r="S431" s="4"/>
      <c r="T431" s="4"/>
    </row>
    <row r="432" spans="1:20" x14ac:dyDescent="0.3">
      <c r="A432" s="2"/>
      <c r="B432" s="4"/>
      <c r="C432" s="4"/>
      <c r="D432" s="4"/>
      <c r="E432" s="4"/>
      <c r="F432" s="4"/>
      <c r="G432" s="4"/>
      <c r="H432" s="13"/>
      <c r="I432" s="13"/>
      <c r="J432" s="13"/>
      <c r="K432" s="17"/>
      <c r="L432" s="4"/>
      <c r="M432" s="4"/>
      <c r="N432" s="3"/>
      <c r="O432" s="3"/>
      <c r="P432" s="3"/>
      <c r="Q432" s="3"/>
      <c r="R432" s="4"/>
      <c r="S432" s="4"/>
      <c r="T432" s="4"/>
    </row>
    <row r="433" spans="1:20" x14ac:dyDescent="0.3">
      <c r="A433" s="2"/>
      <c r="B433" s="4"/>
      <c r="C433" s="4"/>
      <c r="D433" s="4"/>
      <c r="E433" s="4"/>
      <c r="F433" s="4"/>
      <c r="G433" s="4"/>
      <c r="H433" s="13"/>
      <c r="I433" s="13"/>
      <c r="J433" s="13"/>
      <c r="K433" s="17"/>
      <c r="L433" s="4"/>
      <c r="M433" s="4"/>
      <c r="N433" s="3"/>
      <c r="O433" s="3"/>
      <c r="P433" s="3"/>
      <c r="Q433" s="3"/>
      <c r="R433" s="4"/>
      <c r="S433" s="4"/>
      <c r="T433" s="4"/>
    </row>
    <row r="434" spans="1:20" x14ac:dyDescent="0.3">
      <c r="A434" s="2"/>
      <c r="B434" s="4"/>
      <c r="C434" s="4"/>
      <c r="D434" s="4"/>
      <c r="E434" s="4"/>
      <c r="F434" s="4"/>
      <c r="G434" s="4"/>
      <c r="H434" s="13"/>
      <c r="I434" s="13"/>
      <c r="J434" s="13"/>
      <c r="K434" s="17"/>
      <c r="L434" s="4"/>
      <c r="M434" s="4"/>
      <c r="N434" s="3"/>
      <c r="O434" s="3"/>
      <c r="P434" s="3"/>
      <c r="Q434" s="3"/>
      <c r="R434" s="4"/>
      <c r="S434" s="4"/>
      <c r="T434" s="4"/>
    </row>
    <row r="435" spans="1:20" x14ac:dyDescent="0.3">
      <c r="A435" s="2"/>
      <c r="B435" s="4"/>
      <c r="C435" s="4"/>
      <c r="D435" s="4"/>
      <c r="E435" s="4"/>
      <c r="F435" s="4"/>
      <c r="G435" s="4"/>
      <c r="H435" s="13"/>
      <c r="I435" s="13"/>
      <c r="J435" s="13"/>
      <c r="K435" s="17"/>
      <c r="L435" s="4"/>
      <c r="M435" s="4"/>
      <c r="N435" s="3"/>
      <c r="O435" s="3"/>
      <c r="P435" s="3"/>
      <c r="Q435" s="3"/>
      <c r="R435" s="4"/>
      <c r="S435" s="4"/>
      <c r="T435" s="4"/>
    </row>
    <row r="436" spans="1:20" x14ac:dyDescent="0.3">
      <c r="A436" s="2"/>
      <c r="B436" s="4"/>
      <c r="C436" s="4"/>
      <c r="D436" s="4"/>
      <c r="E436" s="4"/>
      <c r="F436" s="4"/>
      <c r="G436" s="4"/>
      <c r="H436" s="13"/>
      <c r="I436" s="13"/>
      <c r="J436" s="13"/>
      <c r="K436" s="17"/>
      <c r="L436" s="4"/>
      <c r="M436" s="4"/>
      <c r="N436" s="3"/>
      <c r="O436" s="3"/>
      <c r="P436" s="3"/>
      <c r="Q436" s="3"/>
      <c r="R436" s="4"/>
      <c r="S436" s="4"/>
      <c r="T436" s="4"/>
    </row>
    <row r="437" spans="1:20" x14ac:dyDescent="0.3">
      <c r="A437" s="2"/>
      <c r="B437" s="4"/>
      <c r="C437" s="4"/>
      <c r="D437" s="4"/>
      <c r="E437" s="4"/>
      <c r="F437" s="4"/>
      <c r="G437" s="4"/>
      <c r="H437" s="13"/>
      <c r="I437" s="13"/>
      <c r="J437" s="13"/>
      <c r="K437" s="17"/>
      <c r="L437" s="4"/>
      <c r="M437" s="4"/>
      <c r="N437" s="3"/>
      <c r="O437" s="3"/>
      <c r="P437" s="3"/>
      <c r="Q437" s="3"/>
      <c r="R437" s="4"/>
      <c r="S437" s="4"/>
      <c r="T437" s="4"/>
    </row>
    <row r="438" spans="1:20" x14ac:dyDescent="0.3">
      <c r="A438" s="2"/>
      <c r="B438" s="4"/>
      <c r="C438" s="4"/>
      <c r="D438" s="4"/>
      <c r="E438" s="4"/>
      <c r="F438" s="4"/>
      <c r="G438" s="4"/>
      <c r="H438" s="13"/>
      <c r="I438" s="13"/>
      <c r="J438" s="13"/>
      <c r="K438" s="17"/>
      <c r="L438" s="4"/>
      <c r="M438" s="4"/>
      <c r="N438" s="3"/>
      <c r="O438" s="3"/>
      <c r="P438" s="3"/>
      <c r="Q438" s="3"/>
      <c r="R438" s="4"/>
      <c r="S438" s="4"/>
      <c r="T438" s="4"/>
    </row>
    <row r="439" spans="1:20" x14ac:dyDescent="0.3">
      <c r="A439" s="2"/>
      <c r="B439" s="4"/>
      <c r="C439" s="4"/>
      <c r="D439" s="4"/>
      <c r="E439" s="4"/>
      <c r="F439" s="4"/>
      <c r="G439" s="4"/>
      <c r="H439" s="13"/>
      <c r="I439" s="13"/>
      <c r="J439" s="13"/>
      <c r="K439" s="17"/>
      <c r="L439" s="4"/>
      <c r="M439" s="4"/>
      <c r="N439" s="3"/>
      <c r="O439" s="3"/>
      <c r="P439" s="3"/>
      <c r="Q439" s="3"/>
      <c r="R439" s="4"/>
      <c r="S439" s="4"/>
      <c r="T439" s="4"/>
    </row>
    <row r="440" spans="1:20" x14ac:dyDescent="0.3">
      <c r="A440" s="2"/>
      <c r="B440" s="4"/>
      <c r="C440" s="4"/>
      <c r="D440" s="4"/>
      <c r="E440" s="4"/>
      <c r="F440" s="4"/>
      <c r="G440" s="4"/>
      <c r="H440" s="13"/>
      <c r="I440" s="13"/>
      <c r="J440" s="13"/>
      <c r="K440" s="17"/>
      <c r="L440" s="4"/>
      <c r="M440" s="4"/>
      <c r="N440" s="3"/>
      <c r="O440" s="3"/>
      <c r="P440" s="3"/>
      <c r="Q440" s="3"/>
      <c r="R440" s="4"/>
      <c r="S440" s="4"/>
      <c r="T440" s="4"/>
    </row>
    <row r="441" spans="1:20" x14ac:dyDescent="0.3">
      <c r="A441" s="2"/>
      <c r="B441" s="4"/>
      <c r="C441" s="4"/>
      <c r="D441" s="4"/>
      <c r="E441" s="4"/>
      <c r="F441" s="4"/>
      <c r="G441" s="4"/>
      <c r="H441" s="13"/>
      <c r="I441" s="13"/>
      <c r="J441" s="13"/>
      <c r="K441" s="17"/>
      <c r="L441" s="4"/>
      <c r="M441" s="4"/>
      <c r="N441" s="3"/>
      <c r="O441" s="3"/>
      <c r="P441" s="3"/>
      <c r="Q441" s="3"/>
      <c r="R441" s="4"/>
      <c r="S441" s="4"/>
      <c r="T441" s="4"/>
    </row>
    <row r="442" spans="1:20" x14ac:dyDescent="0.3">
      <c r="A442" s="2"/>
      <c r="B442" s="4"/>
      <c r="C442" s="4"/>
      <c r="D442" s="4"/>
      <c r="E442" s="4"/>
      <c r="F442" s="4"/>
      <c r="G442" s="4"/>
      <c r="H442" s="13"/>
      <c r="I442" s="13"/>
      <c r="J442" s="13"/>
      <c r="K442" s="17"/>
      <c r="L442" s="4"/>
      <c r="M442" s="4"/>
      <c r="N442" s="3"/>
      <c r="O442" s="3"/>
      <c r="P442" s="3"/>
      <c r="Q442" s="3"/>
      <c r="R442" s="4"/>
      <c r="S442" s="4"/>
      <c r="T442" s="4"/>
    </row>
    <row r="443" spans="1:20" x14ac:dyDescent="0.3">
      <c r="A443" s="2"/>
      <c r="B443" s="4"/>
      <c r="C443" s="4"/>
      <c r="D443" s="4"/>
      <c r="E443" s="4"/>
      <c r="F443" s="4"/>
      <c r="G443" s="4"/>
      <c r="H443" s="13"/>
      <c r="I443" s="13"/>
      <c r="J443" s="13"/>
      <c r="K443" s="17"/>
      <c r="L443" s="4"/>
      <c r="M443" s="4"/>
      <c r="N443" s="3"/>
      <c r="O443" s="3"/>
      <c r="P443" s="3"/>
      <c r="Q443" s="3"/>
      <c r="R443" s="4"/>
      <c r="S443" s="4"/>
      <c r="T443" s="4"/>
    </row>
    <row r="444" spans="1:20" x14ac:dyDescent="0.3">
      <c r="A444" s="2"/>
      <c r="B444" s="4"/>
      <c r="C444" s="4"/>
      <c r="D444" s="4"/>
      <c r="E444" s="4"/>
      <c r="F444" s="4"/>
      <c r="G444" s="4"/>
      <c r="H444" s="13"/>
      <c r="I444" s="13"/>
      <c r="J444" s="13"/>
      <c r="K444" s="17"/>
      <c r="L444" s="4"/>
      <c r="M444" s="4"/>
      <c r="N444" s="3"/>
      <c r="O444" s="3"/>
      <c r="P444" s="3"/>
      <c r="Q444" s="3"/>
      <c r="R444" s="4"/>
      <c r="S444" s="4"/>
      <c r="T444" s="4"/>
    </row>
    <row r="445" spans="1:20" x14ac:dyDescent="0.3">
      <c r="A445" s="2"/>
      <c r="B445" s="4"/>
      <c r="C445" s="4"/>
      <c r="D445" s="4"/>
      <c r="E445" s="4"/>
      <c r="F445" s="4"/>
      <c r="G445" s="4"/>
      <c r="H445" s="13"/>
      <c r="I445" s="13"/>
      <c r="J445" s="13"/>
      <c r="K445" s="17"/>
      <c r="L445" s="4"/>
      <c r="M445" s="4"/>
      <c r="N445" s="3"/>
      <c r="O445" s="3"/>
      <c r="P445" s="3"/>
      <c r="Q445" s="3"/>
      <c r="R445" s="4"/>
      <c r="S445" s="4"/>
      <c r="T445" s="4"/>
    </row>
    <row r="446" spans="1:20" x14ac:dyDescent="0.3">
      <c r="A446" s="2"/>
      <c r="B446" s="4"/>
      <c r="C446" s="4"/>
      <c r="D446" s="4"/>
      <c r="E446" s="4"/>
      <c r="F446" s="4"/>
      <c r="G446" s="4"/>
      <c r="H446" s="13"/>
      <c r="I446" s="13"/>
      <c r="J446" s="13"/>
      <c r="K446" s="17"/>
      <c r="L446" s="4"/>
      <c r="M446" s="4"/>
      <c r="N446" s="3"/>
      <c r="O446" s="3"/>
      <c r="P446" s="3"/>
      <c r="Q446" s="3"/>
      <c r="R446" s="4"/>
      <c r="S446" s="4"/>
      <c r="T446" s="4"/>
    </row>
    <row r="447" spans="1:20" x14ac:dyDescent="0.3">
      <c r="A447" s="2"/>
      <c r="B447" s="4"/>
      <c r="C447" s="4"/>
      <c r="D447" s="4"/>
      <c r="E447" s="4"/>
      <c r="F447" s="4"/>
      <c r="G447" s="4"/>
      <c r="H447" s="13"/>
      <c r="I447" s="13"/>
      <c r="J447" s="13"/>
      <c r="K447" s="17"/>
      <c r="L447" s="4"/>
      <c r="M447" s="4"/>
      <c r="N447" s="3"/>
      <c r="O447" s="3"/>
      <c r="P447" s="3"/>
      <c r="Q447" s="3"/>
      <c r="R447" s="4"/>
      <c r="S447" s="4"/>
      <c r="T447" s="4"/>
    </row>
    <row r="448" spans="1:20" x14ac:dyDescent="0.3">
      <c r="A448" s="2"/>
      <c r="B448" s="4"/>
      <c r="C448" s="4"/>
      <c r="D448" s="4"/>
      <c r="E448" s="4"/>
      <c r="F448" s="4"/>
      <c r="G448" s="4"/>
      <c r="H448" s="13"/>
      <c r="I448" s="13"/>
      <c r="J448" s="13"/>
      <c r="K448" s="17"/>
      <c r="L448" s="4"/>
      <c r="M448" s="4"/>
      <c r="N448" s="3"/>
      <c r="O448" s="3"/>
      <c r="P448" s="3"/>
      <c r="Q448" s="3"/>
      <c r="R448" s="4"/>
      <c r="S448" s="4"/>
      <c r="T448" s="4"/>
    </row>
    <row r="449" spans="1:20" x14ac:dyDescent="0.3">
      <c r="A449" s="2"/>
      <c r="B449" s="4"/>
      <c r="C449" s="4"/>
      <c r="D449" s="4"/>
      <c r="E449" s="4"/>
      <c r="F449" s="4"/>
      <c r="G449" s="4"/>
      <c r="H449" s="13"/>
      <c r="I449" s="13"/>
      <c r="J449" s="13"/>
      <c r="K449" s="17"/>
      <c r="L449" s="4"/>
      <c r="M449" s="4"/>
      <c r="N449" s="3"/>
      <c r="O449" s="3"/>
      <c r="P449" s="3"/>
      <c r="Q449" s="3"/>
      <c r="R449" s="4"/>
      <c r="S449" s="4"/>
      <c r="T449" s="4"/>
    </row>
    <row r="450" spans="1:20" x14ac:dyDescent="0.3">
      <c r="A450" s="2"/>
      <c r="B450" s="4"/>
      <c r="C450" s="4"/>
      <c r="D450" s="4"/>
      <c r="E450" s="4"/>
      <c r="F450" s="4"/>
      <c r="G450" s="4"/>
      <c r="H450" s="13"/>
      <c r="I450" s="13"/>
      <c r="J450" s="13"/>
      <c r="K450" s="17"/>
      <c r="L450" s="4"/>
      <c r="M450" s="4"/>
      <c r="N450" s="3"/>
      <c r="O450" s="3"/>
      <c r="P450" s="3"/>
      <c r="Q450" s="3"/>
      <c r="R450" s="4"/>
      <c r="S450" s="4"/>
      <c r="T450" s="4"/>
    </row>
    <row r="451" spans="1:20" x14ac:dyDescent="0.3">
      <c r="A451" s="2"/>
      <c r="B451" s="4"/>
      <c r="C451" s="4"/>
      <c r="D451" s="4"/>
      <c r="E451" s="4"/>
      <c r="F451" s="4"/>
      <c r="G451" s="4"/>
      <c r="H451" s="13"/>
      <c r="I451" s="13"/>
      <c r="J451" s="13"/>
      <c r="K451" s="17"/>
      <c r="L451" s="4"/>
      <c r="M451" s="4"/>
      <c r="N451" s="3"/>
      <c r="O451" s="3"/>
      <c r="P451" s="3"/>
      <c r="Q451" s="3"/>
      <c r="R451" s="4"/>
      <c r="S451" s="4"/>
      <c r="T451" s="4"/>
    </row>
    <row r="452" spans="1:20" x14ac:dyDescent="0.3">
      <c r="A452" s="2"/>
      <c r="B452" s="4"/>
      <c r="C452" s="4"/>
      <c r="D452" s="4"/>
      <c r="E452" s="4"/>
      <c r="F452" s="4"/>
      <c r="G452" s="4"/>
      <c r="H452" s="13"/>
      <c r="I452" s="13"/>
      <c r="J452" s="13"/>
      <c r="K452" s="17"/>
      <c r="L452" s="4"/>
      <c r="M452" s="4"/>
      <c r="N452" s="3"/>
      <c r="O452" s="3"/>
      <c r="P452" s="3"/>
      <c r="Q452" s="3"/>
      <c r="R452" s="4"/>
      <c r="S452" s="4"/>
      <c r="T452" s="4"/>
    </row>
    <row r="453" spans="1:20" x14ac:dyDescent="0.3">
      <c r="A453" s="2"/>
      <c r="B453" s="4"/>
      <c r="C453" s="4"/>
      <c r="D453" s="4"/>
      <c r="E453" s="4"/>
      <c r="F453" s="4"/>
      <c r="G453" s="4"/>
      <c r="H453" s="13"/>
      <c r="I453" s="13"/>
      <c r="J453" s="13"/>
      <c r="K453" s="17"/>
      <c r="L453" s="4"/>
      <c r="M453" s="4"/>
      <c r="N453" s="3"/>
      <c r="O453" s="3"/>
      <c r="P453" s="3"/>
      <c r="Q453" s="3"/>
      <c r="R453" s="4"/>
      <c r="S453" s="4"/>
      <c r="T453" s="4"/>
    </row>
    <row r="454" spans="1:20" x14ac:dyDescent="0.3">
      <c r="A454" s="2"/>
      <c r="B454" s="4"/>
      <c r="C454" s="4"/>
      <c r="D454" s="4"/>
      <c r="E454" s="4"/>
      <c r="F454" s="4"/>
      <c r="G454" s="4"/>
      <c r="H454" s="13"/>
      <c r="I454" s="13"/>
      <c r="J454" s="13"/>
      <c r="K454" s="17"/>
      <c r="L454" s="4"/>
      <c r="M454" s="4"/>
      <c r="N454" s="3"/>
      <c r="O454" s="3"/>
      <c r="P454" s="3"/>
      <c r="Q454" s="3"/>
      <c r="R454" s="4"/>
      <c r="S454" s="4"/>
      <c r="T454" s="4"/>
    </row>
    <row r="455" spans="1:20" x14ac:dyDescent="0.3">
      <c r="A455" s="2"/>
      <c r="B455" s="4"/>
      <c r="C455" s="4"/>
      <c r="D455" s="4"/>
      <c r="E455" s="4"/>
      <c r="F455" s="4"/>
      <c r="G455" s="4"/>
      <c r="H455" s="13"/>
      <c r="I455" s="13"/>
      <c r="J455" s="13"/>
      <c r="K455" s="17"/>
      <c r="L455" s="4"/>
      <c r="M455" s="4"/>
      <c r="N455" s="3"/>
      <c r="O455" s="3"/>
      <c r="P455" s="3"/>
      <c r="Q455" s="3"/>
      <c r="R455" s="4"/>
      <c r="S455" s="4"/>
      <c r="T455" s="4"/>
    </row>
    <row r="456" spans="1:20" x14ac:dyDescent="0.3">
      <c r="A456" s="2"/>
      <c r="B456" s="4"/>
      <c r="C456" s="4"/>
      <c r="D456" s="4"/>
      <c r="E456" s="4"/>
      <c r="F456" s="4"/>
      <c r="G456" s="4"/>
      <c r="H456" s="13"/>
      <c r="I456" s="13"/>
      <c r="J456" s="13"/>
      <c r="K456" s="17"/>
      <c r="L456" s="4"/>
      <c r="M456" s="4"/>
      <c r="N456" s="3"/>
      <c r="O456" s="3"/>
      <c r="P456" s="3"/>
      <c r="Q456" s="3"/>
      <c r="R456" s="4"/>
      <c r="S456" s="4"/>
      <c r="T456" s="4"/>
    </row>
    <row r="457" spans="1:20" x14ac:dyDescent="0.3">
      <c r="A457" s="2"/>
      <c r="B457" s="4"/>
      <c r="C457" s="4"/>
      <c r="D457" s="4"/>
      <c r="E457" s="4"/>
      <c r="F457" s="4"/>
      <c r="G457" s="4"/>
      <c r="H457" s="13"/>
      <c r="I457" s="13"/>
      <c r="J457" s="13"/>
      <c r="K457" s="17"/>
      <c r="L457" s="4"/>
      <c r="M457" s="4"/>
      <c r="N457" s="3"/>
      <c r="O457" s="3"/>
      <c r="P457" s="3"/>
      <c r="Q457" s="3"/>
      <c r="R457" s="4"/>
      <c r="S457" s="4"/>
      <c r="T457" s="4"/>
    </row>
    <row r="458" spans="1:20" x14ac:dyDescent="0.3">
      <c r="A458" s="2"/>
      <c r="B458" s="4"/>
      <c r="C458" s="4"/>
      <c r="D458" s="4"/>
      <c r="E458" s="4"/>
      <c r="F458" s="4"/>
      <c r="G458" s="4"/>
      <c r="H458" s="13"/>
      <c r="I458" s="13"/>
      <c r="J458" s="13"/>
      <c r="K458" s="17"/>
      <c r="L458" s="4"/>
      <c r="M458" s="4"/>
      <c r="N458" s="3"/>
      <c r="O458" s="3"/>
      <c r="P458" s="3"/>
      <c r="Q458" s="3"/>
      <c r="R458" s="4"/>
      <c r="S458" s="4"/>
      <c r="T458" s="4"/>
    </row>
    <row r="459" spans="1:20" x14ac:dyDescent="0.3">
      <c r="A459" s="2"/>
      <c r="B459" s="4"/>
      <c r="C459" s="4"/>
      <c r="D459" s="4"/>
      <c r="E459" s="4"/>
      <c r="F459" s="4"/>
      <c r="G459" s="4"/>
      <c r="H459" s="13"/>
      <c r="I459" s="13"/>
      <c r="J459" s="13"/>
      <c r="K459" s="17"/>
      <c r="L459" s="4"/>
      <c r="M459" s="4"/>
      <c r="N459" s="3"/>
      <c r="O459" s="3"/>
      <c r="P459" s="3"/>
      <c r="Q459" s="3"/>
      <c r="R459" s="4"/>
      <c r="S459" s="4"/>
      <c r="T459" s="4"/>
    </row>
    <row r="460" spans="1:20" x14ac:dyDescent="0.3">
      <c r="A460" s="2"/>
      <c r="B460" s="4"/>
      <c r="C460" s="4"/>
      <c r="D460" s="4"/>
      <c r="E460" s="4"/>
      <c r="F460" s="4"/>
      <c r="G460" s="4"/>
      <c r="H460" s="13"/>
      <c r="I460" s="13"/>
      <c r="J460" s="13"/>
      <c r="K460" s="17"/>
      <c r="L460" s="4"/>
      <c r="M460" s="4"/>
      <c r="N460" s="3"/>
      <c r="O460" s="3"/>
      <c r="P460" s="3"/>
      <c r="Q460" s="3"/>
      <c r="R460" s="4"/>
      <c r="S460" s="4"/>
      <c r="T460" s="4"/>
    </row>
    <row r="461" spans="1:20" x14ac:dyDescent="0.3">
      <c r="A461" s="2"/>
      <c r="B461" s="4"/>
      <c r="C461" s="4"/>
      <c r="D461" s="4"/>
      <c r="E461" s="4"/>
      <c r="F461" s="4"/>
      <c r="G461" s="4"/>
      <c r="H461" s="13"/>
      <c r="I461" s="13"/>
      <c r="J461" s="13"/>
      <c r="K461" s="17"/>
      <c r="L461" s="4"/>
      <c r="M461" s="4"/>
      <c r="N461" s="3"/>
      <c r="O461" s="3"/>
      <c r="P461" s="3"/>
      <c r="Q461" s="3"/>
      <c r="R461" s="4"/>
      <c r="S461" s="4"/>
      <c r="T461" s="4"/>
    </row>
    <row r="462" spans="1:20" x14ac:dyDescent="0.3">
      <c r="A462" s="2"/>
      <c r="B462" s="4"/>
      <c r="C462" s="4"/>
      <c r="D462" s="4"/>
      <c r="E462" s="4"/>
      <c r="F462" s="4"/>
      <c r="G462" s="4"/>
      <c r="H462" s="13"/>
      <c r="I462" s="13"/>
      <c r="J462" s="13"/>
      <c r="K462" s="17"/>
      <c r="L462" s="4"/>
      <c r="M462" s="4"/>
      <c r="N462" s="3"/>
      <c r="O462" s="3"/>
      <c r="P462" s="3"/>
      <c r="Q462" s="3"/>
      <c r="R462" s="4"/>
      <c r="S462" s="4"/>
      <c r="T462" s="4"/>
    </row>
    <row r="463" spans="1:20" x14ac:dyDescent="0.3">
      <c r="A463" s="2"/>
      <c r="B463" s="4"/>
      <c r="C463" s="4"/>
      <c r="D463" s="4"/>
      <c r="E463" s="4"/>
      <c r="F463" s="4"/>
      <c r="G463" s="4"/>
      <c r="H463" s="13"/>
      <c r="I463" s="13"/>
      <c r="J463" s="13"/>
      <c r="K463" s="17"/>
      <c r="L463" s="4"/>
      <c r="M463" s="4"/>
      <c r="N463" s="3"/>
      <c r="O463" s="3"/>
      <c r="P463" s="3"/>
      <c r="Q463" s="3"/>
      <c r="R463" s="4"/>
      <c r="S463" s="4"/>
      <c r="T463" s="4"/>
    </row>
    <row r="464" spans="1:20" x14ac:dyDescent="0.3">
      <c r="A464" s="2"/>
      <c r="B464" s="4"/>
      <c r="C464" s="4"/>
      <c r="D464" s="4"/>
      <c r="E464" s="4"/>
      <c r="F464" s="4"/>
      <c r="G464" s="4"/>
      <c r="H464" s="13"/>
      <c r="I464" s="13"/>
      <c r="J464" s="13"/>
      <c r="K464" s="17"/>
      <c r="L464" s="4"/>
      <c r="M464" s="4"/>
      <c r="N464" s="3"/>
      <c r="O464" s="3"/>
      <c r="P464" s="3"/>
      <c r="Q464" s="3"/>
      <c r="R464" s="4"/>
      <c r="S464" s="4"/>
      <c r="T464" s="4"/>
    </row>
    <row r="465" spans="1:20" x14ac:dyDescent="0.3">
      <c r="A465" s="2"/>
      <c r="B465" s="4"/>
      <c r="C465" s="4"/>
      <c r="D465" s="4"/>
      <c r="E465" s="4"/>
      <c r="F465" s="4"/>
      <c r="G465" s="4"/>
      <c r="H465" s="13"/>
      <c r="I465" s="13"/>
      <c r="J465" s="13"/>
      <c r="K465" s="17"/>
      <c r="L465" s="4"/>
      <c r="M465" s="4"/>
      <c r="N465" s="3"/>
      <c r="O465" s="3"/>
      <c r="P465" s="3"/>
      <c r="Q465" s="3"/>
      <c r="R465" s="4"/>
      <c r="S465" s="4"/>
      <c r="T465" s="4"/>
    </row>
    <row r="466" spans="1:20" x14ac:dyDescent="0.3">
      <c r="A466" s="2"/>
      <c r="B466" s="4"/>
      <c r="C466" s="4"/>
      <c r="D466" s="4"/>
      <c r="E466" s="4"/>
      <c r="F466" s="4"/>
      <c r="G466" s="4"/>
      <c r="H466" s="13"/>
      <c r="I466" s="13"/>
      <c r="J466" s="13"/>
      <c r="K466" s="17"/>
      <c r="L466" s="4"/>
      <c r="M466" s="4"/>
      <c r="N466" s="3"/>
      <c r="O466" s="3"/>
      <c r="P466" s="3"/>
      <c r="Q466" s="3"/>
      <c r="R466" s="4"/>
      <c r="S466" s="4"/>
      <c r="T466" s="4"/>
    </row>
    <row r="467" spans="1:20" x14ac:dyDescent="0.3">
      <c r="A467" s="2"/>
      <c r="B467" s="4"/>
      <c r="C467" s="4"/>
      <c r="D467" s="4"/>
      <c r="E467" s="4"/>
      <c r="F467" s="4"/>
      <c r="G467" s="4"/>
      <c r="H467" s="13"/>
      <c r="I467" s="13"/>
      <c r="J467" s="13"/>
      <c r="K467" s="17"/>
      <c r="L467" s="4"/>
      <c r="M467" s="4"/>
      <c r="N467" s="3"/>
      <c r="O467" s="3"/>
      <c r="P467" s="3"/>
      <c r="Q467" s="3"/>
      <c r="R467" s="4"/>
      <c r="S467" s="4"/>
      <c r="T467" s="4"/>
    </row>
    <row r="468" spans="1:20" ht="15.6" x14ac:dyDescent="0.3">
      <c r="A468" s="2"/>
      <c r="B468" s="10"/>
      <c r="C468" s="3"/>
      <c r="D468" s="3"/>
      <c r="E468" s="3"/>
      <c r="F468" s="3"/>
      <c r="G468" s="3"/>
      <c r="H468" s="11"/>
      <c r="I468" s="3"/>
      <c r="J468" s="3"/>
      <c r="K468" s="193" t="s">
        <v>70</v>
      </c>
      <c r="L468" s="193"/>
      <c r="M468" s="193"/>
      <c r="N468" s="193"/>
      <c r="O468" s="3"/>
      <c r="P468" s="3"/>
      <c r="Q468" s="3"/>
      <c r="R468" s="4"/>
      <c r="S468" s="4"/>
      <c r="T468" s="4"/>
    </row>
    <row r="469" spans="1:20" x14ac:dyDescent="0.3">
      <c r="A469" s="2"/>
      <c r="B469" s="4"/>
      <c r="C469" s="3"/>
      <c r="D469" s="3"/>
      <c r="E469" s="3"/>
      <c r="F469" s="3"/>
      <c r="G469" s="3"/>
      <c r="H469" s="11"/>
      <c r="I469" s="3"/>
      <c r="J469" s="3"/>
      <c r="K469" s="3"/>
      <c r="L469" s="4"/>
      <c r="M469" s="4"/>
      <c r="N469" s="3"/>
      <c r="O469" s="3"/>
      <c r="P469" s="3"/>
      <c r="Q469" s="3"/>
      <c r="R469" s="4"/>
      <c r="S469" s="4"/>
      <c r="T469" s="4"/>
    </row>
    <row r="470" spans="1:20" x14ac:dyDescent="0.3">
      <c r="A470" s="2"/>
      <c r="B470" s="4"/>
      <c r="C470" s="13"/>
      <c r="D470" s="13"/>
      <c r="E470" s="13"/>
      <c r="F470" s="13"/>
      <c r="G470" s="3"/>
      <c r="H470" s="26">
        <v>1</v>
      </c>
      <c r="I470" s="194" t="s">
        <v>71</v>
      </c>
      <c r="J470" s="194"/>
      <c r="K470" s="194"/>
      <c r="L470" s="194"/>
      <c r="M470" s="194"/>
      <c r="N470" s="194"/>
      <c r="O470" s="194"/>
      <c r="P470" s="194"/>
      <c r="Q470" s="194"/>
      <c r="R470" s="194"/>
      <c r="S470" s="194"/>
      <c r="T470" s="194"/>
    </row>
    <row r="471" spans="1:20" x14ac:dyDescent="0.3">
      <c r="A471" s="2"/>
      <c r="B471" s="4"/>
      <c r="C471" s="3"/>
      <c r="D471" s="3"/>
      <c r="E471" s="3"/>
      <c r="F471" s="3"/>
      <c r="G471" s="3"/>
      <c r="H471" s="26">
        <v>2</v>
      </c>
      <c r="I471" s="195" t="s">
        <v>72</v>
      </c>
      <c r="J471" s="195"/>
      <c r="K471" s="195"/>
      <c r="L471" s="195"/>
      <c r="M471" s="195"/>
      <c r="N471" s="195"/>
      <c r="O471" s="195"/>
      <c r="P471" s="195"/>
      <c r="Q471" s="195"/>
      <c r="R471" s="195"/>
      <c r="S471" s="195"/>
      <c r="T471" s="195"/>
    </row>
    <row r="472" spans="1:20" x14ac:dyDescent="0.3">
      <c r="A472" s="2"/>
      <c r="B472" s="4"/>
      <c r="C472" s="3"/>
      <c r="D472" s="3"/>
      <c r="E472" s="3"/>
      <c r="F472" s="3"/>
      <c r="G472" s="3"/>
      <c r="H472" s="26">
        <v>3</v>
      </c>
      <c r="I472" s="147" t="s">
        <v>73</v>
      </c>
      <c r="J472" s="147"/>
      <c r="K472" s="147"/>
      <c r="L472" s="147"/>
      <c r="M472" s="147"/>
      <c r="N472" s="147"/>
      <c r="O472" s="147"/>
      <c r="P472" s="147"/>
      <c r="Q472" s="147"/>
      <c r="R472" s="147"/>
      <c r="S472" s="147"/>
      <c r="T472" s="147"/>
    </row>
    <row r="473" spans="1:20" x14ac:dyDescent="0.3">
      <c r="A473" s="2"/>
      <c r="B473" s="4"/>
      <c r="C473" s="3"/>
      <c r="D473" s="3"/>
      <c r="E473" s="3"/>
      <c r="F473" s="3"/>
      <c r="G473" s="3"/>
      <c r="H473" s="26">
        <v>4</v>
      </c>
      <c r="I473" s="196" t="s">
        <v>74</v>
      </c>
      <c r="J473" s="196"/>
      <c r="K473" s="196"/>
      <c r="L473" s="196"/>
      <c r="M473" s="196"/>
      <c r="N473" s="196"/>
      <c r="O473" s="196"/>
      <c r="P473" s="196"/>
      <c r="Q473" s="196"/>
      <c r="R473" s="196"/>
      <c r="S473" s="196"/>
      <c r="T473" s="196"/>
    </row>
    <row r="474" spans="1:20" x14ac:dyDescent="0.3">
      <c r="A474" s="2"/>
      <c r="B474" s="4"/>
      <c r="C474" s="3"/>
      <c r="D474" s="3"/>
      <c r="E474" s="3"/>
      <c r="F474" s="3"/>
      <c r="G474" s="3"/>
      <c r="H474" s="26">
        <v>5</v>
      </c>
      <c r="I474" s="147" t="s">
        <v>75</v>
      </c>
      <c r="J474" s="147"/>
      <c r="K474" s="147"/>
      <c r="L474" s="147"/>
      <c r="M474" s="147"/>
      <c r="N474" s="147"/>
      <c r="O474" s="147"/>
      <c r="P474" s="147"/>
      <c r="Q474" s="147"/>
      <c r="R474" s="147"/>
      <c r="S474" s="147"/>
      <c r="T474" s="147"/>
    </row>
    <row r="475" spans="1:20" ht="31.5" customHeight="1" x14ac:dyDescent="0.3">
      <c r="A475" s="2"/>
      <c r="B475" s="4"/>
      <c r="C475" s="3"/>
      <c r="D475" s="3"/>
      <c r="E475" s="3"/>
      <c r="F475" s="3"/>
      <c r="G475" s="3"/>
      <c r="H475" s="11"/>
      <c r="I475" s="147" t="s">
        <v>168</v>
      </c>
      <c r="J475" s="147"/>
      <c r="K475" s="147"/>
      <c r="L475" s="147"/>
      <c r="M475" s="147"/>
      <c r="N475" s="147"/>
      <c r="O475" s="147"/>
      <c r="P475" s="147"/>
      <c r="Q475" s="147"/>
      <c r="R475" s="147"/>
      <c r="S475" s="147"/>
      <c r="T475" s="147"/>
    </row>
    <row r="476" spans="1:20" x14ac:dyDescent="0.3">
      <c r="A476" s="2"/>
      <c r="B476" s="4"/>
      <c r="C476" s="3"/>
      <c r="D476" s="13"/>
      <c r="E476" s="13"/>
      <c r="F476" s="13"/>
      <c r="G476" s="3"/>
      <c r="H476" s="11"/>
      <c r="I476" s="3"/>
      <c r="J476" s="3"/>
      <c r="K476" s="3"/>
      <c r="L476" s="4"/>
      <c r="M476" s="4"/>
      <c r="N476" s="3"/>
      <c r="O476" s="3"/>
      <c r="P476" s="3"/>
      <c r="Q476" s="3"/>
      <c r="R476" s="4"/>
      <c r="S476" s="4"/>
      <c r="T476" s="4"/>
    </row>
    <row r="477" spans="1:20" x14ac:dyDescent="0.3">
      <c r="A477" s="2"/>
      <c r="B477" s="4"/>
      <c r="C477" s="3"/>
      <c r="D477" s="3"/>
      <c r="E477" s="3"/>
      <c r="F477" s="3"/>
      <c r="G477" s="3"/>
      <c r="H477" s="11"/>
      <c r="I477" s="3"/>
      <c r="J477" s="3"/>
      <c r="K477" s="3"/>
      <c r="L477" s="4"/>
      <c r="M477" s="4"/>
      <c r="N477" s="3"/>
      <c r="O477" s="3"/>
      <c r="P477" s="3"/>
      <c r="Q477" s="3"/>
      <c r="R477" s="4"/>
      <c r="S477" s="4"/>
      <c r="T477" s="4"/>
    </row>
    <row r="478" spans="1:20" x14ac:dyDescent="0.3">
      <c r="A478" s="2"/>
      <c r="B478" s="4"/>
      <c r="C478" s="3"/>
      <c r="D478" s="3"/>
      <c r="E478" s="3"/>
      <c r="F478" s="3"/>
      <c r="G478" s="3"/>
      <c r="H478" s="11"/>
      <c r="I478" s="3"/>
      <c r="J478" s="3"/>
      <c r="K478" s="3"/>
      <c r="L478" s="4"/>
      <c r="M478" s="4"/>
      <c r="N478" s="3"/>
      <c r="O478" s="3"/>
      <c r="P478" s="3"/>
      <c r="Q478" s="3"/>
      <c r="R478" s="4"/>
      <c r="S478" s="4"/>
      <c r="T478" s="4"/>
    </row>
    <row r="479" spans="1:20" x14ac:dyDescent="0.3">
      <c r="A479" s="2"/>
      <c r="B479" s="4"/>
      <c r="C479" s="3"/>
      <c r="D479" s="3"/>
      <c r="E479" s="3"/>
      <c r="F479" s="3"/>
      <c r="G479" s="3"/>
      <c r="H479" s="11"/>
      <c r="I479" s="3"/>
      <c r="J479" s="3"/>
      <c r="K479" s="3"/>
      <c r="L479" s="4"/>
      <c r="M479" s="4"/>
      <c r="N479" s="3"/>
      <c r="O479" s="3"/>
      <c r="P479" s="3"/>
      <c r="Q479" s="3"/>
      <c r="R479" s="4"/>
      <c r="S479" s="4"/>
      <c r="T479" s="4"/>
    </row>
    <row r="480" spans="1:20" x14ac:dyDescent="0.3">
      <c r="A480" s="2"/>
      <c r="B480" s="12"/>
      <c r="C480" s="164"/>
      <c r="D480" s="164"/>
      <c r="E480" s="3"/>
      <c r="F480" s="3"/>
      <c r="G480" s="3"/>
      <c r="H480" s="11"/>
      <c r="I480" s="3"/>
      <c r="J480" s="3"/>
      <c r="K480" s="3"/>
      <c r="L480" s="4"/>
      <c r="M480" s="4"/>
      <c r="N480" s="3"/>
      <c r="O480" s="3"/>
      <c r="P480" s="3"/>
      <c r="Q480" s="3"/>
      <c r="R480" s="4"/>
      <c r="S480" s="4"/>
      <c r="T480" s="4"/>
    </row>
    <row r="481" spans="1:20" x14ac:dyDescent="0.3">
      <c r="A481" s="2"/>
      <c r="B481" s="4"/>
      <c r="C481" s="4"/>
      <c r="D481" s="4"/>
      <c r="E481" s="4"/>
      <c r="F481" s="4"/>
      <c r="G481" s="4"/>
      <c r="H481" s="3"/>
      <c r="I481" s="3"/>
      <c r="J481" s="3"/>
      <c r="K481" s="3"/>
      <c r="L481" s="4"/>
      <c r="M481" s="4"/>
      <c r="N481" s="3"/>
      <c r="O481" s="3"/>
      <c r="P481" s="3"/>
      <c r="Q481" s="3"/>
      <c r="R481" s="4"/>
      <c r="S481" s="4"/>
      <c r="T481" s="4"/>
    </row>
    <row r="482" spans="1:20" x14ac:dyDescent="0.3">
      <c r="A482" s="2"/>
      <c r="B482" s="4"/>
      <c r="C482" s="4"/>
      <c r="D482" s="4"/>
      <c r="E482" s="4"/>
      <c r="F482" s="4"/>
      <c r="G482" s="4"/>
      <c r="H482" s="3"/>
      <c r="I482" s="3"/>
      <c r="J482" s="3"/>
      <c r="K482" s="3"/>
      <c r="L482" s="4"/>
      <c r="M482" s="4"/>
      <c r="N482" s="3"/>
      <c r="O482" s="3"/>
      <c r="P482" s="3"/>
      <c r="Q482" s="3"/>
      <c r="R482" s="4"/>
      <c r="S482" s="4"/>
      <c r="T482" s="4"/>
    </row>
    <row r="483" spans="1:20" x14ac:dyDescent="0.3">
      <c r="A483" s="2"/>
      <c r="B483" s="4"/>
      <c r="C483" s="4"/>
      <c r="D483" s="4"/>
      <c r="E483" s="4"/>
      <c r="F483" s="4"/>
      <c r="G483" s="4"/>
      <c r="H483" s="3"/>
      <c r="I483" s="3"/>
      <c r="J483" s="3"/>
      <c r="K483" s="3"/>
      <c r="L483" s="4"/>
      <c r="M483" s="4"/>
      <c r="N483" s="3"/>
      <c r="O483" s="3"/>
      <c r="P483" s="3"/>
      <c r="Q483" s="3"/>
      <c r="R483" s="4"/>
      <c r="S483" s="4"/>
      <c r="T483" s="4"/>
    </row>
    <row r="484" spans="1:20" x14ac:dyDescent="0.3">
      <c r="A484" s="2"/>
      <c r="B484" s="4"/>
      <c r="C484" s="4"/>
      <c r="D484" s="4"/>
      <c r="E484" s="4"/>
      <c r="F484" s="4"/>
      <c r="G484" s="4"/>
      <c r="H484" s="3"/>
      <c r="I484" s="3"/>
      <c r="J484" s="3"/>
      <c r="K484" s="3"/>
      <c r="L484" s="4"/>
      <c r="M484" s="4"/>
      <c r="N484" s="3"/>
      <c r="O484" s="3"/>
      <c r="P484" s="3"/>
      <c r="Q484" s="3"/>
      <c r="R484" s="4"/>
      <c r="S484" s="4"/>
      <c r="T484" s="4"/>
    </row>
    <row r="485" spans="1:20" x14ac:dyDescent="0.3">
      <c r="A485" s="2"/>
      <c r="B485" s="4"/>
      <c r="C485" s="4"/>
      <c r="D485" s="4"/>
      <c r="E485" s="4"/>
      <c r="F485" s="4"/>
      <c r="G485" s="4"/>
      <c r="H485" s="3"/>
      <c r="I485" s="3"/>
      <c r="J485" s="3"/>
      <c r="K485" s="3"/>
      <c r="L485" s="4"/>
      <c r="M485" s="4"/>
      <c r="N485" s="3"/>
      <c r="O485" s="3"/>
      <c r="P485" s="3"/>
      <c r="Q485" s="3"/>
      <c r="R485" s="4"/>
      <c r="S485" s="4"/>
      <c r="T485" s="4"/>
    </row>
    <row r="486" spans="1:20" x14ac:dyDescent="0.3">
      <c r="A486" s="2"/>
      <c r="B486" s="4"/>
      <c r="C486" s="4"/>
      <c r="D486" s="4"/>
      <c r="E486" s="4"/>
      <c r="F486" s="4"/>
      <c r="G486" s="4"/>
      <c r="H486" s="3"/>
      <c r="I486" s="3"/>
      <c r="J486" s="3"/>
      <c r="K486" s="3"/>
      <c r="L486" s="4"/>
      <c r="M486" s="4"/>
      <c r="N486" s="3"/>
      <c r="O486" s="3"/>
      <c r="P486" s="3"/>
      <c r="Q486" s="3"/>
      <c r="R486" s="4"/>
      <c r="S486" s="4"/>
      <c r="T486" s="4"/>
    </row>
    <row r="487" spans="1:20" x14ac:dyDescent="0.3">
      <c r="A487" s="2"/>
      <c r="B487" s="4"/>
      <c r="C487" s="4"/>
      <c r="D487" s="4"/>
      <c r="E487" s="4"/>
      <c r="F487" s="4"/>
      <c r="G487" s="4"/>
      <c r="H487" s="3"/>
      <c r="I487" s="3"/>
      <c r="J487" s="3"/>
      <c r="K487" s="3"/>
      <c r="L487" s="4"/>
      <c r="M487" s="4"/>
      <c r="N487" s="3"/>
      <c r="O487" s="3"/>
      <c r="P487" s="3"/>
      <c r="Q487" s="3"/>
      <c r="R487" s="4"/>
      <c r="S487" s="4"/>
      <c r="T487" s="4"/>
    </row>
    <row r="488" spans="1:20" x14ac:dyDescent="0.3">
      <c r="A488" s="2"/>
      <c r="B488" s="4"/>
      <c r="C488" s="4"/>
      <c r="D488" s="4"/>
      <c r="E488" s="4"/>
      <c r="F488" s="4"/>
      <c r="G488" s="4"/>
      <c r="H488" s="3"/>
      <c r="I488" s="3"/>
      <c r="J488" s="3"/>
      <c r="K488" s="3"/>
      <c r="L488" s="4"/>
      <c r="M488" s="4"/>
      <c r="N488" s="3"/>
      <c r="O488" s="3"/>
      <c r="P488" s="3"/>
      <c r="Q488" s="3"/>
      <c r="R488" s="4"/>
      <c r="S488" s="4"/>
      <c r="T488" s="4"/>
    </row>
    <row r="489" spans="1:20" x14ac:dyDescent="0.3">
      <c r="A489" s="2"/>
      <c r="B489" s="4"/>
      <c r="C489" s="4"/>
      <c r="D489" s="4"/>
      <c r="E489" s="4"/>
      <c r="F489" s="4"/>
      <c r="G489" s="4"/>
      <c r="H489" s="3"/>
      <c r="I489" s="3"/>
      <c r="J489" s="3"/>
      <c r="K489" s="3"/>
      <c r="L489" s="4"/>
      <c r="M489" s="4"/>
      <c r="N489" s="3"/>
      <c r="O489" s="3"/>
      <c r="P489" s="3"/>
      <c r="Q489" s="3"/>
      <c r="R489" s="4"/>
      <c r="S489" s="4"/>
      <c r="T489" s="4"/>
    </row>
    <row r="490" spans="1:20" x14ac:dyDescent="0.3">
      <c r="A490" s="2"/>
      <c r="B490" s="4"/>
      <c r="C490" s="4"/>
      <c r="D490" s="4"/>
      <c r="E490" s="4"/>
      <c r="F490" s="4"/>
      <c r="G490" s="4"/>
      <c r="H490" s="3"/>
      <c r="I490" s="3"/>
      <c r="J490" s="3"/>
      <c r="K490" s="3"/>
      <c r="L490" s="4"/>
      <c r="M490" s="4"/>
      <c r="N490" s="3"/>
      <c r="O490" s="3"/>
      <c r="P490" s="3"/>
      <c r="Q490" s="3"/>
      <c r="R490" s="4"/>
      <c r="S490" s="4"/>
      <c r="T490" s="4"/>
    </row>
    <row r="491" spans="1:20" x14ac:dyDescent="0.3">
      <c r="A491" s="2"/>
      <c r="B491" s="4"/>
      <c r="C491" s="4"/>
      <c r="D491" s="4"/>
      <c r="E491" s="4"/>
      <c r="F491" s="4"/>
      <c r="G491" s="4"/>
      <c r="H491" s="3"/>
      <c r="I491" s="3"/>
      <c r="J491" s="3"/>
      <c r="K491" s="3"/>
      <c r="L491" s="4"/>
      <c r="M491" s="4"/>
      <c r="N491" s="3"/>
      <c r="O491" s="3"/>
      <c r="P491" s="3"/>
      <c r="Q491" s="3"/>
      <c r="R491" s="4"/>
      <c r="S491" s="4"/>
      <c r="T491" s="4"/>
    </row>
    <row r="492" spans="1:20" x14ac:dyDescent="0.3">
      <c r="A492" s="2"/>
      <c r="B492" s="4"/>
      <c r="C492" s="4"/>
      <c r="D492" s="4"/>
      <c r="E492" s="4"/>
      <c r="F492" s="4"/>
      <c r="G492" s="4"/>
      <c r="H492" s="3"/>
      <c r="I492" s="3"/>
      <c r="J492" s="3"/>
      <c r="K492" s="3"/>
      <c r="L492" s="4"/>
      <c r="M492" s="4"/>
      <c r="N492" s="3"/>
      <c r="O492" s="3"/>
      <c r="P492" s="3"/>
      <c r="Q492" s="3"/>
      <c r="R492" s="4"/>
      <c r="S492" s="4"/>
      <c r="T492" s="4"/>
    </row>
    <row r="493" spans="1:20" x14ac:dyDescent="0.3">
      <c r="A493" s="2"/>
      <c r="B493" s="4"/>
      <c r="C493" s="4"/>
      <c r="D493" s="4"/>
      <c r="E493" s="4"/>
      <c r="F493" s="4"/>
      <c r="G493" s="4"/>
      <c r="H493" s="3"/>
      <c r="I493" s="3"/>
      <c r="J493" s="3"/>
      <c r="K493" s="3"/>
      <c r="L493" s="4"/>
      <c r="M493" s="4"/>
      <c r="N493" s="3"/>
      <c r="O493" s="3"/>
      <c r="P493" s="3"/>
      <c r="Q493" s="3"/>
      <c r="R493" s="4"/>
      <c r="S493" s="4"/>
      <c r="T493" s="4"/>
    </row>
    <row r="494" spans="1:20" x14ac:dyDescent="0.3">
      <c r="A494" s="2"/>
      <c r="B494" s="4"/>
      <c r="C494" s="4"/>
      <c r="D494" s="4"/>
      <c r="E494" s="4"/>
      <c r="F494" s="4"/>
      <c r="G494" s="4"/>
      <c r="H494" s="3"/>
      <c r="I494" s="3"/>
      <c r="J494" s="3"/>
      <c r="K494" s="3"/>
      <c r="L494" s="4"/>
      <c r="M494" s="4"/>
      <c r="N494" s="3"/>
      <c r="O494" s="3"/>
      <c r="P494" s="3"/>
      <c r="Q494" s="3"/>
      <c r="R494" s="4"/>
      <c r="S494" s="4"/>
      <c r="T494" s="4"/>
    </row>
    <row r="495" spans="1:20" x14ac:dyDescent="0.3">
      <c r="A495" s="2"/>
      <c r="B495" s="4"/>
      <c r="C495" s="4"/>
      <c r="D495" s="4"/>
      <c r="E495" s="4"/>
      <c r="F495" s="4"/>
      <c r="G495" s="4"/>
      <c r="H495" s="3"/>
      <c r="I495" s="3"/>
      <c r="J495" s="3"/>
      <c r="K495" s="3"/>
      <c r="L495" s="4"/>
      <c r="M495" s="4"/>
      <c r="N495" s="3"/>
      <c r="O495" s="3"/>
      <c r="P495" s="3"/>
      <c r="Q495" s="3"/>
      <c r="R495" s="4"/>
      <c r="S495" s="4"/>
      <c r="T495" s="4"/>
    </row>
    <row r="496" spans="1:20" x14ac:dyDescent="0.3">
      <c r="A496" s="2"/>
      <c r="B496" s="4"/>
      <c r="C496" s="4"/>
      <c r="D496" s="4"/>
      <c r="E496" s="4"/>
      <c r="F496" s="4"/>
      <c r="G496" s="4"/>
      <c r="H496" s="3"/>
      <c r="I496" s="3"/>
      <c r="J496" s="3"/>
      <c r="K496" s="3"/>
      <c r="L496" s="4"/>
      <c r="M496" s="4"/>
      <c r="N496" s="3"/>
      <c r="O496" s="3"/>
      <c r="P496" s="3"/>
      <c r="Q496" s="3"/>
      <c r="R496" s="4"/>
      <c r="S496" s="4"/>
      <c r="T496" s="4"/>
    </row>
    <row r="497" spans="1:20" x14ac:dyDescent="0.3">
      <c r="A497" s="2"/>
      <c r="B497" s="4"/>
      <c r="C497" s="4"/>
      <c r="D497" s="4"/>
      <c r="E497" s="4"/>
      <c r="F497" s="4"/>
      <c r="G497" s="4"/>
      <c r="H497" s="3"/>
      <c r="I497" s="3"/>
      <c r="J497" s="3"/>
      <c r="K497" s="3"/>
      <c r="L497" s="4"/>
      <c r="M497" s="4"/>
      <c r="N497" s="3"/>
      <c r="O497" s="3"/>
      <c r="P497" s="3"/>
      <c r="Q497" s="3"/>
      <c r="R497" s="4"/>
      <c r="S497" s="4"/>
      <c r="T497" s="4"/>
    </row>
    <row r="498" spans="1:20" x14ac:dyDescent="0.3">
      <c r="A498" s="2"/>
      <c r="B498" s="4"/>
      <c r="C498" s="4"/>
      <c r="D498" s="4"/>
      <c r="E498" s="4"/>
      <c r="F498" s="4"/>
      <c r="G498" s="4"/>
      <c r="H498" s="3"/>
      <c r="I498" s="3"/>
      <c r="J498" s="3"/>
      <c r="K498" s="3"/>
      <c r="L498" s="4"/>
      <c r="M498" s="4"/>
      <c r="N498" s="3"/>
      <c r="O498" s="3"/>
      <c r="P498" s="3"/>
      <c r="Q498" s="3"/>
      <c r="R498" s="4"/>
      <c r="S498" s="4"/>
      <c r="T498" s="4"/>
    </row>
    <row r="499" spans="1:20" x14ac:dyDescent="0.3">
      <c r="A499" s="2"/>
      <c r="B499" s="4"/>
      <c r="C499" s="4"/>
      <c r="D499" s="4"/>
      <c r="E499" s="4"/>
      <c r="F499" s="4"/>
      <c r="G499" s="4"/>
      <c r="H499" s="3"/>
      <c r="I499" s="3"/>
      <c r="J499" s="3"/>
      <c r="K499" s="3"/>
      <c r="L499" s="4"/>
      <c r="M499" s="4"/>
      <c r="N499" s="3"/>
      <c r="O499" s="3"/>
      <c r="P499" s="3"/>
      <c r="Q499" s="3"/>
      <c r="R499" s="4"/>
      <c r="S499" s="4"/>
      <c r="T499" s="4"/>
    </row>
    <row r="500" spans="1:20" x14ac:dyDescent="0.3">
      <c r="A500" s="2"/>
      <c r="B500" s="4"/>
      <c r="C500" s="4"/>
      <c r="D500" s="4"/>
      <c r="E500" s="4"/>
      <c r="F500" s="4"/>
      <c r="G500" s="4"/>
      <c r="H500" s="3"/>
      <c r="I500" s="3"/>
      <c r="J500" s="3"/>
      <c r="K500" s="3"/>
      <c r="L500" s="4"/>
      <c r="M500" s="4"/>
      <c r="N500" s="3"/>
      <c r="O500" s="3"/>
      <c r="P500" s="3"/>
      <c r="Q500" s="3"/>
      <c r="R500" s="4"/>
      <c r="S500" s="4"/>
      <c r="T500" s="4"/>
    </row>
    <row r="501" spans="1:20" x14ac:dyDescent="0.3">
      <c r="A501" s="2"/>
      <c r="B501" s="4"/>
      <c r="C501" s="4"/>
      <c r="D501" s="4"/>
      <c r="E501" s="4"/>
      <c r="F501" s="4"/>
      <c r="G501" s="4"/>
      <c r="H501" s="3"/>
      <c r="I501" s="3"/>
      <c r="J501" s="3"/>
      <c r="K501" s="3"/>
      <c r="L501" s="4"/>
      <c r="M501" s="4"/>
      <c r="N501" s="3"/>
      <c r="O501" s="3"/>
      <c r="P501" s="3"/>
      <c r="Q501" s="3"/>
      <c r="R501" s="4"/>
      <c r="S501" s="4"/>
      <c r="T501" s="4"/>
    </row>
    <row r="502" spans="1:20" x14ac:dyDescent="0.3">
      <c r="A502" s="2"/>
      <c r="B502" s="4"/>
      <c r="C502" s="4"/>
      <c r="D502" s="4"/>
      <c r="E502" s="4"/>
      <c r="F502" s="4"/>
      <c r="G502" s="4"/>
      <c r="H502" s="3"/>
      <c r="I502" s="3"/>
      <c r="J502" s="3"/>
      <c r="K502" s="3"/>
      <c r="L502" s="4"/>
      <c r="M502" s="4"/>
      <c r="N502" s="3"/>
      <c r="O502" s="3"/>
      <c r="P502" s="3"/>
      <c r="Q502" s="3"/>
      <c r="R502" s="4"/>
      <c r="S502" s="4"/>
      <c r="T502" s="4"/>
    </row>
    <row r="503" spans="1:20" x14ac:dyDescent="0.3">
      <c r="A503" s="2"/>
      <c r="B503" s="4"/>
      <c r="C503" s="4"/>
      <c r="D503" s="4"/>
      <c r="E503" s="4"/>
      <c r="F503" s="4"/>
      <c r="G503" s="4"/>
      <c r="H503" s="3"/>
      <c r="I503" s="3"/>
      <c r="J503" s="3"/>
      <c r="K503" s="3"/>
      <c r="L503" s="4"/>
      <c r="M503" s="4"/>
      <c r="N503" s="3"/>
      <c r="O503" s="3"/>
      <c r="P503" s="3"/>
      <c r="Q503" s="3"/>
      <c r="R503" s="4"/>
      <c r="S503" s="4"/>
      <c r="T503" s="4"/>
    </row>
    <row r="504" spans="1:20" x14ac:dyDescent="0.3">
      <c r="A504" s="2"/>
      <c r="B504" s="4"/>
      <c r="C504" s="4"/>
      <c r="D504" s="4"/>
      <c r="E504" s="4"/>
      <c r="F504" s="4"/>
      <c r="G504" s="4"/>
      <c r="H504" s="3"/>
      <c r="I504" s="3"/>
      <c r="J504" s="3"/>
      <c r="K504" s="3"/>
      <c r="L504" s="4"/>
      <c r="M504" s="4"/>
      <c r="N504" s="3"/>
      <c r="O504" s="3"/>
      <c r="P504" s="3"/>
      <c r="Q504" s="3"/>
      <c r="R504" s="4"/>
      <c r="S504" s="4"/>
      <c r="T504" s="4"/>
    </row>
    <row r="505" spans="1:20" x14ac:dyDescent="0.3">
      <c r="A505" s="2"/>
      <c r="B505" s="4"/>
      <c r="C505" s="4"/>
      <c r="D505" s="4"/>
      <c r="E505" s="4"/>
      <c r="F505" s="4"/>
      <c r="G505" s="4"/>
      <c r="H505" s="3"/>
      <c r="I505" s="3"/>
      <c r="J505" s="3"/>
      <c r="K505" s="3"/>
      <c r="L505" s="4"/>
      <c r="M505" s="4"/>
      <c r="N505" s="3"/>
      <c r="O505" s="3"/>
      <c r="P505" s="3"/>
      <c r="Q505" s="3"/>
      <c r="R505" s="4"/>
      <c r="S505" s="4"/>
      <c r="T505" s="4"/>
    </row>
    <row r="506" spans="1:20" x14ac:dyDescent="0.3">
      <c r="A506" s="2"/>
      <c r="B506" s="4"/>
      <c r="C506" s="4"/>
      <c r="D506" s="4"/>
      <c r="E506" s="4"/>
      <c r="F506" s="4"/>
      <c r="G506" s="4"/>
      <c r="H506" s="3"/>
      <c r="I506" s="3"/>
      <c r="J506" s="3"/>
      <c r="K506" s="3"/>
      <c r="L506" s="4"/>
      <c r="M506" s="4"/>
      <c r="N506" s="3"/>
      <c r="O506" s="3"/>
      <c r="P506" s="3"/>
      <c r="Q506" s="3"/>
      <c r="R506" s="4"/>
      <c r="S506" s="4"/>
      <c r="T506" s="4"/>
    </row>
    <row r="507" spans="1:20" x14ac:dyDescent="0.3">
      <c r="A507" s="2"/>
      <c r="B507" s="4"/>
      <c r="C507" s="4"/>
      <c r="D507" s="4"/>
      <c r="E507" s="4"/>
      <c r="F507" s="4"/>
      <c r="G507" s="4"/>
      <c r="H507" s="3"/>
      <c r="I507" s="3"/>
      <c r="J507" s="3"/>
      <c r="K507" s="3"/>
      <c r="L507" s="4"/>
      <c r="M507" s="4"/>
      <c r="N507" s="3"/>
      <c r="O507" s="3"/>
      <c r="P507" s="3"/>
      <c r="Q507" s="3"/>
      <c r="R507" s="4"/>
      <c r="S507" s="4"/>
      <c r="T507" s="4"/>
    </row>
    <row r="508" spans="1:20" x14ac:dyDescent="0.3">
      <c r="A508" s="2"/>
      <c r="B508" s="4"/>
      <c r="C508" s="4"/>
      <c r="D508" s="4"/>
      <c r="E508" s="4"/>
      <c r="F508" s="4"/>
      <c r="G508" s="4"/>
      <c r="H508" s="3"/>
      <c r="I508" s="3"/>
      <c r="J508" s="3"/>
      <c r="K508" s="3"/>
      <c r="L508" s="4"/>
      <c r="M508" s="4"/>
      <c r="N508" s="3"/>
      <c r="O508" s="3"/>
      <c r="P508" s="3"/>
      <c r="Q508" s="3"/>
      <c r="R508" s="4"/>
      <c r="S508" s="4"/>
      <c r="T508" s="4"/>
    </row>
    <row r="509" spans="1:20" x14ac:dyDescent="0.3">
      <c r="A509" s="2"/>
      <c r="B509" s="4"/>
      <c r="C509" s="4"/>
      <c r="D509" s="4"/>
      <c r="E509" s="4"/>
      <c r="F509" s="4"/>
      <c r="G509" s="4"/>
      <c r="H509" s="3"/>
      <c r="I509" s="3"/>
      <c r="J509" s="3"/>
      <c r="K509" s="3"/>
      <c r="L509" s="4"/>
      <c r="M509" s="4"/>
      <c r="N509" s="3"/>
      <c r="O509" s="3"/>
      <c r="P509" s="3"/>
      <c r="Q509" s="3"/>
      <c r="R509" s="4"/>
      <c r="S509" s="4"/>
      <c r="T509" s="4"/>
    </row>
    <row r="510" spans="1:20" x14ac:dyDescent="0.3">
      <c r="A510" s="2"/>
      <c r="B510" s="4"/>
      <c r="C510" s="4"/>
      <c r="D510" s="4"/>
      <c r="E510" s="4"/>
      <c r="F510" s="4"/>
      <c r="G510" s="4"/>
      <c r="H510" s="3"/>
      <c r="I510" s="3"/>
      <c r="J510" s="3"/>
      <c r="K510" s="3"/>
      <c r="L510" s="4"/>
      <c r="M510" s="4"/>
      <c r="N510" s="3"/>
      <c r="O510" s="3"/>
      <c r="P510" s="3"/>
      <c r="Q510" s="3"/>
      <c r="R510" s="4"/>
      <c r="S510" s="4"/>
      <c r="T510" s="4"/>
    </row>
    <row r="511" spans="1:20" x14ac:dyDescent="0.3">
      <c r="A511" s="2"/>
      <c r="B511" s="4"/>
      <c r="C511" s="4"/>
      <c r="D511" s="4"/>
      <c r="E511" s="4"/>
      <c r="F511" s="4"/>
      <c r="G511" s="4"/>
      <c r="H511" s="3"/>
      <c r="I511" s="3"/>
      <c r="J511" s="3"/>
      <c r="K511" s="3"/>
      <c r="L511" s="4"/>
      <c r="M511" s="4"/>
      <c r="N511" s="3"/>
      <c r="O511" s="3"/>
      <c r="P511" s="3"/>
      <c r="Q511" s="3"/>
      <c r="R511" s="4"/>
      <c r="S511" s="4"/>
      <c r="T511" s="4"/>
    </row>
    <row r="512" spans="1:20" x14ac:dyDescent="0.3">
      <c r="A512" s="2"/>
      <c r="B512" s="4"/>
      <c r="C512" s="4"/>
      <c r="D512" s="4"/>
      <c r="E512" s="4"/>
      <c r="F512" s="4"/>
      <c r="G512" s="4"/>
      <c r="H512" s="3"/>
      <c r="I512" s="3"/>
      <c r="J512" s="3"/>
      <c r="K512" s="3"/>
      <c r="L512" s="4"/>
      <c r="M512" s="4"/>
      <c r="N512" s="3"/>
      <c r="O512" s="3"/>
      <c r="P512" s="3"/>
      <c r="Q512" s="3"/>
      <c r="R512" s="4"/>
      <c r="S512" s="4"/>
      <c r="T512" s="4"/>
    </row>
    <row r="513" spans="1:20" x14ac:dyDescent="0.3">
      <c r="A513" s="2"/>
      <c r="B513" s="4"/>
      <c r="C513" s="4"/>
      <c r="D513" s="4"/>
      <c r="E513" s="4"/>
      <c r="F513" s="4"/>
      <c r="G513" s="4"/>
      <c r="H513" s="3"/>
      <c r="I513" s="3"/>
      <c r="J513" s="3"/>
      <c r="K513" s="3"/>
      <c r="L513" s="4"/>
      <c r="M513" s="4"/>
      <c r="N513" s="3"/>
      <c r="O513" s="3"/>
      <c r="P513" s="3"/>
      <c r="Q513" s="3"/>
      <c r="R513" s="4"/>
      <c r="S513" s="4"/>
      <c r="T513" s="4"/>
    </row>
    <row r="514" spans="1:20" x14ac:dyDescent="0.3">
      <c r="A514" s="2"/>
      <c r="B514" s="4"/>
      <c r="C514" s="4"/>
      <c r="D514" s="4"/>
      <c r="E514" s="4"/>
      <c r="F514" s="4"/>
      <c r="G514" s="4"/>
      <c r="H514" s="3"/>
      <c r="I514" s="3"/>
      <c r="J514" s="3"/>
      <c r="K514" s="3"/>
      <c r="L514" s="4"/>
      <c r="M514" s="4"/>
      <c r="N514" s="3"/>
      <c r="O514" s="3"/>
      <c r="P514" s="3"/>
      <c r="Q514" s="3"/>
      <c r="R514" s="4"/>
      <c r="S514" s="4"/>
      <c r="T514" s="4"/>
    </row>
    <row r="515" spans="1:20" x14ac:dyDescent="0.3">
      <c r="A515" s="2"/>
      <c r="B515" s="4"/>
      <c r="C515" s="4"/>
      <c r="D515" s="4"/>
      <c r="E515" s="4"/>
      <c r="F515" s="4"/>
      <c r="G515" s="4"/>
      <c r="H515" s="3"/>
      <c r="I515" s="3"/>
      <c r="J515" s="3"/>
      <c r="K515" s="3"/>
      <c r="L515" s="4"/>
      <c r="M515" s="4"/>
      <c r="N515" s="3"/>
      <c r="O515" s="3"/>
      <c r="P515" s="3"/>
      <c r="Q515" s="3"/>
      <c r="R515" s="4"/>
      <c r="S515" s="4"/>
      <c r="T515" s="4"/>
    </row>
    <row r="516" spans="1:20" x14ac:dyDescent="0.3">
      <c r="A516" s="2"/>
      <c r="B516" s="4"/>
      <c r="C516" s="4"/>
      <c r="D516" s="4"/>
      <c r="E516" s="4"/>
      <c r="F516" s="4"/>
      <c r="G516" s="4"/>
      <c r="H516" s="3"/>
      <c r="I516" s="3"/>
      <c r="J516" s="3"/>
      <c r="K516" s="3"/>
      <c r="L516" s="4"/>
      <c r="M516" s="4"/>
      <c r="N516" s="3"/>
      <c r="O516" s="3"/>
      <c r="P516" s="3"/>
      <c r="Q516" s="3"/>
      <c r="R516" s="4"/>
      <c r="S516" s="4"/>
      <c r="T516" s="4"/>
    </row>
    <row r="517" spans="1:20" x14ac:dyDescent="0.3">
      <c r="A517" s="2"/>
      <c r="B517" s="4"/>
      <c r="C517" s="4"/>
      <c r="D517" s="4"/>
      <c r="E517" s="4"/>
      <c r="F517" s="4"/>
      <c r="G517" s="4"/>
      <c r="H517" s="3"/>
      <c r="I517" s="3"/>
      <c r="J517" s="3"/>
      <c r="K517" s="3"/>
      <c r="L517" s="4"/>
      <c r="M517" s="4"/>
      <c r="N517" s="3"/>
      <c r="O517" s="3"/>
      <c r="P517" s="3"/>
      <c r="Q517" s="3"/>
      <c r="R517" s="4"/>
      <c r="S517" s="4"/>
      <c r="T517" s="4"/>
    </row>
    <row r="518" spans="1:20" x14ac:dyDescent="0.3">
      <c r="A518" s="2"/>
      <c r="B518" s="4"/>
      <c r="C518" s="4"/>
      <c r="D518" s="4"/>
      <c r="E518" s="4"/>
      <c r="F518" s="4"/>
      <c r="G518" s="4"/>
      <c r="H518" s="3"/>
      <c r="I518" s="3"/>
      <c r="J518" s="3"/>
      <c r="K518" s="3"/>
      <c r="L518" s="4"/>
      <c r="M518" s="4"/>
      <c r="N518" s="3"/>
      <c r="O518" s="3"/>
      <c r="P518" s="3"/>
      <c r="Q518" s="3"/>
      <c r="R518" s="4"/>
      <c r="S518" s="4"/>
      <c r="T518" s="4"/>
    </row>
    <row r="519" spans="1:20" x14ac:dyDescent="0.3">
      <c r="A519" s="2"/>
      <c r="B519" s="4"/>
      <c r="C519" s="4"/>
      <c r="D519" s="4"/>
      <c r="E519" s="4"/>
      <c r="F519" s="4"/>
      <c r="G519" s="4"/>
      <c r="H519" s="3"/>
      <c r="I519" s="3"/>
      <c r="J519" s="3"/>
      <c r="K519" s="3"/>
      <c r="L519" s="4"/>
      <c r="M519" s="4"/>
      <c r="N519" s="3"/>
      <c r="O519" s="3"/>
      <c r="P519" s="3"/>
      <c r="Q519" s="3"/>
      <c r="R519" s="4"/>
      <c r="S519" s="4"/>
      <c r="T519" s="4"/>
    </row>
    <row r="520" spans="1:20" x14ac:dyDescent="0.3">
      <c r="A520" s="2"/>
      <c r="B520" s="4"/>
      <c r="C520" s="4"/>
      <c r="D520" s="4"/>
      <c r="E520" s="4"/>
      <c r="F520" s="4"/>
      <c r="G520" s="4"/>
      <c r="H520" s="3"/>
      <c r="I520" s="3"/>
      <c r="J520" s="3"/>
      <c r="K520" s="3"/>
      <c r="L520" s="4"/>
      <c r="M520" s="4"/>
      <c r="N520" s="3"/>
      <c r="O520" s="3"/>
      <c r="P520" s="3"/>
      <c r="Q520" s="3"/>
      <c r="R520" s="4"/>
      <c r="S520" s="4"/>
      <c r="T520" s="4"/>
    </row>
    <row r="521" spans="1:20" x14ac:dyDescent="0.3">
      <c r="A521" s="2"/>
      <c r="B521" s="4"/>
      <c r="C521" s="4"/>
      <c r="D521" s="4"/>
      <c r="E521" s="4"/>
      <c r="F521" s="4"/>
      <c r="G521" s="4"/>
      <c r="H521" s="3"/>
      <c r="I521" s="3"/>
      <c r="J521" s="3"/>
      <c r="K521" s="3"/>
      <c r="L521" s="4"/>
      <c r="M521" s="4"/>
      <c r="N521" s="3"/>
      <c r="O521" s="3"/>
      <c r="P521" s="3"/>
      <c r="Q521" s="3"/>
      <c r="R521" s="4"/>
      <c r="S521" s="4"/>
      <c r="T521" s="4"/>
    </row>
    <row r="522" spans="1:20" x14ac:dyDescent="0.3">
      <c r="A522" s="2"/>
      <c r="B522" s="4"/>
      <c r="C522" s="4"/>
      <c r="D522" s="4"/>
      <c r="E522" s="4"/>
      <c r="F522" s="4"/>
      <c r="G522" s="4"/>
      <c r="H522" s="3"/>
      <c r="I522" s="3"/>
      <c r="J522" s="3"/>
      <c r="K522" s="3"/>
      <c r="L522" s="4"/>
      <c r="M522" s="4"/>
      <c r="N522" s="3"/>
      <c r="O522" s="3"/>
      <c r="P522" s="3"/>
      <c r="Q522" s="3"/>
      <c r="R522" s="4"/>
      <c r="S522" s="4"/>
      <c r="T522" s="4"/>
    </row>
    <row r="523" spans="1:20" x14ac:dyDescent="0.3">
      <c r="A523" s="2"/>
      <c r="B523" s="4"/>
      <c r="C523" s="4"/>
      <c r="D523" s="4"/>
      <c r="E523" s="4"/>
      <c r="F523" s="4"/>
      <c r="G523" s="4"/>
      <c r="H523" s="3"/>
      <c r="I523" s="3"/>
      <c r="J523" s="3"/>
      <c r="K523" s="3"/>
      <c r="L523" s="4"/>
      <c r="M523" s="4"/>
      <c r="N523" s="3"/>
      <c r="O523" s="3"/>
      <c r="P523" s="3"/>
      <c r="Q523" s="3"/>
      <c r="R523" s="4"/>
      <c r="S523" s="4"/>
      <c r="T523" s="4"/>
    </row>
    <row r="524" spans="1:20" x14ac:dyDescent="0.3">
      <c r="A524" s="2"/>
      <c r="B524" s="4"/>
      <c r="C524" s="4"/>
      <c r="D524" s="4"/>
      <c r="E524" s="4"/>
      <c r="F524" s="4"/>
      <c r="G524" s="4"/>
      <c r="H524" s="3"/>
      <c r="I524" s="3"/>
      <c r="J524" s="3"/>
      <c r="K524" s="3"/>
      <c r="L524" s="4"/>
      <c r="M524" s="4"/>
      <c r="N524" s="3"/>
      <c r="O524" s="3"/>
      <c r="P524" s="3"/>
      <c r="Q524" s="3"/>
      <c r="R524" s="4"/>
      <c r="S524" s="4"/>
      <c r="T524" s="4"/>
    </row>
    <row r="525" spans="1:20" x14ac:dyDescent="0.3">
      <c r="A525" s="2"/>
      <c r="B525" s="4"/>
      <c r="C525" s="4"/>
      <c r="D525" s="4"/>
      <c r="E525" s="4"/>
      <c r="F525" s="4"/>
      <c r="G525" s="4"/>
      <c r="H525" s="3"/>
      <c r="I525" s="3"/>
      <c r="J525" s="3"/>
      <c r="K525" s="3"/>
      <c r="L525" s="4"/>
      <c r="M525" s="4"/>
      <c r="N525" s="3"/>
      <c r="O525" s="3"/>
      <c r="P525" s="3"/>
      <c r="Q525" s="3"/>
      <c r="R525" s="4"/>
      <c r="S525" s="4"/>
      <c r="T525" s="4"/>
    </row>
    <row r="526" spans="1:20" x14ac:dyDescent="0.3">
      <c r="A526" s="2"/>
      <c r="B526" s="4"/>
      <c r="C526" s="4"/>
      <c r="D526" s="4"/>
      <c r="E526" s="4"/>
      <c r="F526" s="4"/>
      <c r="G526" s="4"/>
      <c r="H526" s="3"/>
      <c r="I526" s="3"/>
      <c r="J526" s="3"/>
      <c r="K526" s="3"/>
      <c r="L526" s="4"/>
      <c r="M526" s="4"/>
      <c r="N526" s="3"/>
      <c r="O526" s="3"/>
      <c r="P526" s="3"/>
      <c r="Q526" s="3"/>
      <c r="R526" s="4"/>
      <c r="S526" s="4"/>
      <c r="T526" s="4"/>
    </row>
    <row r="527" spans="1:20" x14ac:dyDescent="0.3">
      <c r="A527" s="2"/>
      <c r="B527" s="4"/>
      <c r="C527" s="4"/>
      <c r="D527" s="4"/>
      <c r="E527" s="4"/>
      <c r="F527" s="4"/>
      <c r="G527" s="4"/>
      <c r="H527" s="3"/>
      <c r="I527" s="3"/>
      <c r="J527" s="3"/>
      <c r="K527" s="3"/>
      <c r="L527" s="4"/>
      <c r="M527" s="4"/>
      <c r="N527" s="3"/>
      <c r="O527" s="3"/>
      <c r="P527" s="3"/>
      <c r="Q527" s="3"/>
      <c r="R527" s="4"/>
      <c r="S527" s="4"/>
      <c r="T527" s="4"/>
    </row>
    <row r="528" spans="1:20" x14ac:dyDescent="0.3">
      <c r="A528" s="2"/>
      <c r="B528" s="4"/>
      <c r="C528" s="4"/>
      <c r="D528" s="4"/>
      <c r="E528" s="4"/>
      <c r="F528" s="4"/>
      <c r="G528" s="4"/>
      <c r="H528" s="3"/>
      <c r="I528" s="3"/>
      <c r="J528" s="3"/>
      <c r="K528" s="3"/>
      <c r="L528" s="4"/>
      <c r="M528" s="4"/>
      <c r="N528" s="3"/>
      <c r="O528" s="3"/>
      <c r="P528" s="3"/>
      <c r="Q528" s="3"/>
      <c r="R528" s="4"/>
      <c r="S528" s="4"/>
      <c r="T528" s="4"/>
    </row>
    <row r="529" spans="1:20" x14ac:dyDescent="0.3">
      <c r="A529" s="2"/>
      <c r="B529" s="4"/>
      <c r="C529" s="4"/>
      <c r="D529" s="4"/>
      <c r="E529" s="4"/>
      <c r="F529" s="4"/>
      <c r="G529" s="4"/>
      <c r="H529" s="3"/>
      <c r="I529" s="3"/>
      <c r="J529" s="3"/>
      <c r="K529" s="3"/>
      <c r="L529" s="4"/>
      <c r="M529" s="4"/>
      <c r="N529" s="3"/>
      <c r="O529" s="3"/>
      <c r="P529" s="3"/>
      <c r="Q529" s="3"/>
      <c r="R529" s="4"/>
      <c r="S529" s="4"/>
      <c r="T529" s="4"/>
    </row>
    <row r="530" spans="1:20" x14ac:dyDescent="0.3">
      <c r="A530" s="2"/>
      <c r="B530" s="4"/>
      <c r="C530" s="4"/>
      <c r="D530" s="4"/>
      <c r="E530" s="4"/>
      <c r="F530" s="4"/>
      <c r="G530" s="4"/>
      <c r="H530" s="3"/>
      <c r="I530" s="3"/>
      <c r="J530" s="3"/>
      <c r="K530" s="3"/>
      <c r="L530" s="4"/>
      <c r="M530" s="4"/>
      <c r="N530" s="3"/>
      <c r="O530" s="3"/>
      <c r="P530" s="3"/>
      <c r="Q530" s="3"/>
      <c r="R530" s="4"/>
      <c r="S530" s="4"/>
      <c r="T530" s="4"/>
    </row>
    <row r="531" spans="1:20" x14ac:dyDescent="0.3">
      <c r="A531" s="2"/>
      <c r="B531" s="4"/>
      <c r="C531" s="4"/>
      <c r="D531" s="4"/>
      <c r="E531" s="4"/>
      <c r="F531" s="4"/>
      <c r="G531" s="4"/>
      <c r="H531" s="3"/>
      <c r="I531" s="3"/>
      <c r="J531" s="3"/>
      <c r="K531" s="3"/>
      <c r="L531" s="4"/>
      <c r="M531" s="4"/>
      <c r="N531" s="3"/>
      <c r="O531" s="3"/>
      <c r="P531" s="3"/>
      <c r="Q531" s="3"/>
      <c r="R531" s="4"/>
      <c r="S531" s="4"/>
      <c r="T531" s="4"/>
    </row>
    <row r="532" spans="1:20" x14ac:dyDescent="0.3">
      <c r="A532" s="2"/>
      <c r="B532" s="4"/>
      <c r="C532" s="4"/>
      <c r="D532" s="4"/>
      <c r="E532" s="4"/>
      <c r="F532" s="4"/>
      <c r="G532" s="4"/>
      <c r="H532" s="3"/>
      <c r="I532" s="3"/>
      <c r="J532" s="3"/>
      <c r="K532" s="3"/>
      <c r="L532" s="4"/>
      <c r="M532" s="4"/>
      <c r="N532" s="3"/>
      <c r="O532" s="3"/>
      <c r="P532" s="3"/>
      <c r="Q532" s="3"/>
      <c r="R532" s="4"/>
      <c r="S532" s="4"/>
      <c r="T532" s="4"/>
    </row>
    <row r="533" spans="1:20" x14ac:dyDescent="0.3">
      <c r="A533" s="2"/>
      <c r="B533" s="4"/>
      <c r="C533" s="4"/>
      <c r="D533" s="4"/>
      <c r="E533" s="4"/>
      <c r="F533" s="4"/>
      <c r="G533" s="4"/>
      <c r="H533" s="3"/>
      <c r="I533" s="3"/>
      <c r="J533" s="3"/>
      <c r="K533" s="3"/>
      <c r="L533" s="4"/>
      <c r="M533" s="4"/>
      <c r="N533" s="3"/>
      <c r="O533" s="3"/>
      <c r="P533" s="3"/>
      <c r="Q533" s="3"/>
      <c r="R533" s="4"/>
      <c r="S533" s="4"/>
      <c r="T533" s="4"/>
    </row>
    <row r="534" spans="1:20" x14ac:dyDescent="0.3">
      <c r="A534" s="2"/>
      <c r="B534" s="4"/>
      <c r="C534" s="4"/>
      <c r="D534" s="4"/>
      <c r="E534" s="4"/>
      <c r="F534" s="4"/>
      <c r="G534" s="4"/>
      <c r="H534" s="3"/>
      <c r="I534" s="3"/>
      <c r="J534" s="3"/>
      <c r="K534" s="3"/>
      <c r="L534" s="4"/>
      <c r="M534" s="4"/>
      <c r="N534" s="3"/>
      <c r="O534" s="3"/>
      <c r="P534" s="3"/>
      <c r="Q534" s="3"/>
      <c r="R534" s="4"/>
      <c r="S534" s="4"/>
      <c r="T534" s="4"/>
    </row>
    <row r="535" spans="1:20" x14ac:dyDescent="0.3">
      <c r="A535" s="2"/>
      <c r="B535" s="4"/>
      <c r="C535" s="4"/>
      <c r="D535" s="4"/>
      <c r="E535" s="4"/>
      <c r="F535" s="4"/>
      <c r="G535" s="4"/>
      <c r="H535" s="3"/>
      <c r="I535" s="3"/>
      <c r="J535" s="3"/>
      <c r="K535" s="3"/>
      <c r="L535" s="4"/>
      <c r="M535" s="4"/>
      <c r="N535" s="3"/>
      <c r="O535" s="3"/>
      <c r="P535" s="3"/>
      <c r="Q535" s="3"/>
      <c r="R535" s="4"/>
      <c r="S535" s="4"/>
      <c r="T535" s="4"/>
    </row>
    <row r="536" spans="1:20" x14ac:dyDescent="0.3">
      <c r="A536" s="2"/>
      <c r="B536" s="4"/>
      <c r="C536" s="4"/>
      <c r="D536" s="4"/>
      <c r="E536" s="4"/>
      <c r="F536" s="4"/>
      <c r="G536" s="4"/>
      <c r="H536" s="3"/>
      <c r="I536" s="3"/>
      <c r="J536" s="3"/>
      <c r="K536" s="3"/>
      <c r="L536" s="4"/>
      <c r="M536" s="4"/>
      <c r="N536" s="3"/>
      <c r="O536" s="3"/>
      <c r="P536" s="3"/>
      <c r="Q536" s="3"/>
      <c r="R536" s="4"/>
      <c r="S536" s="4"/>
      <c r="T536" s="4"/>
    </row>
    <row r="537" spans="1:20" x14ac:dyDescent="0.3">
      <c r="A537" s="2"/>
      <c r="B537" s="4"/>
      <c r="C537" s="4"/>
      <c r="D537" s="4"/>
      <c r="E537" s="4"/>
      <c r="F537" s="4"/>
      <c r="G537" s="4"/>
      <c r="H537" s="3"/>
      <c r="I537" s="3"/>
      <c r="J537" s="3"/>
      <c r="K537" s="3"/>
      <c r="L537" s="4"/>
      <c r="M537" s="4"/>
      <c r="N537" s="3"/>
      <c r="O537" s="3"/>
      <c r="P537" s="3"/>
      <c r="Q537" s="3"/>
      <c r="R537" s="4"/>
      <c r="S537" s="4"/>
      <c r="T537" s="4"/>
    </row>
    <row r="538" spans="1:20" x14ac:dyDescent="0.3">
      <c r="A538" s="2"/>
      <c r="B538" s="4"/>
      <c r="C538" s="4"/>
      <c r="D538" s="4"/>
      <c r="E538" s="4"/>
      <c r="F538" s="4"/>
      <c r="G538" s="4"/>
      <c r="H538" s="3"/>
      <c r="I538" s="3"/>
      <c r="J538" s="3"/>
      <c r="K538" s="3"/>
      <c r="L538" s="4"/>
      <c r="M538" s="4"/>
      <c r="N538" s="3"/>
      <c r="O538" s="3"/>
      <c r="P538" s="3"/>
      <c r="Q538" s="3"/>
      <c r="R538" s="4"/>
      <c r="S538" s="4"/>
      <c r="T538" s="4"/>
    </row>
    <row r="539" spans="1:20" x14ac:dyDescent="0.3">
      <c r="A539" s="2"/>
      <c r="B539" s="4"/>
      <c r="C539" s="4"/>
      <c r="D539" s="4"/>
      <c r="E539" s="4"/>
      <c r="F539" s="4"/>
      <c r="G539" s="4"/>
      <c r="H539" s="3"/>
      <c r="I539" s="3"/>
      <c r="J539" s="3"/>
      <c r="K539" s="3"/>
      <c r="L539" s="4"/>
      <c r="M539" s="4"/>
      <c r="N539" s="3"/>
      <c r="O539" s="3"/>
      <c r="P539" s="3"/>
      <c r="Q539" s="3"/>
      <c r="R539" s="4"/>
      <c r="S539" s="4"/>
      <c r="T539" s="4"/>
    </row>
    <row r="540" spans="1:20" x14ac:dyDescent="0.3">
      <c r="A540" s="2"/>
      <c r="B540" s="4"/>
      <c r="C540" s="4"/>
      <c r="D540" s="4"/>
      <c r="E540" s="4"/>
      <c r="F540" s="4"/>
      <c r="G540" s="4"/>
      <c r="H540" s="3"/>
      <c r="I540" s="3"/>
      <c r="J540" s="3"/>
      <c r="K540" s="3"/>
      <c r="L540" s="4"/>
      <c r="M540" s="4"/>
      <c r="N540" s="3"/>
      <c r="O540" s="3"/>
      <c r="P540" s="3"/>
      <c r="Q540" s="3"/>
      <c r="R540" s="4"/>
      <c r="S540" s="4"/>
      <c r="T540" s="4"/>
    </row>
    <row r="541" spans="1:20" x14ac:dyDescent="0.3">
      <c r="A541" s="2"/>
      <c r="B541" s="4"/>
      <c r="C541" s="4"/>
      <c r="D541" s="4"/>
      <c r="E541" s="4"/>
      <c r="F541" s="4"/>
      <c r="G541" s="4"/>
      <c r="H541" s="3"/>
      <c r="I541" s="3"/>
      <c r="J541" s="3"/>
      <c r="K541" s="3"/>
      <c r="L541" s="4"/>
      <c r="M541" s="4"/>
      <c r="N541" s="3"/>
      <c r="O541" s="3"/>
      <c r="P541" s="3"/>
      <c r="Q541" s="3"/>
      <c r="R541" s="4"/>
      <c r="S541" s="4"/>
      <c r="T541" s="4"/>
    </row>
    <row r="542" spans="1:20" x14ac:dyDescent="0.3">
      <c r="A542" s="2"/>
      <c r="B542" s="4"/>
      <c r="C542" s="4"/>
      <c r="D542" s="4"/>
      <c r="E542" s="4"/>
      <c r="F542" s="4"/>
      <c r="G542" s="4"/>
      <c r="H542" s="3"/>
      <c r="I542" s="3"/>
      <c r="J542" s="3"/>
      <c r="K542" s="3"/>
      <c r="L542" s="4"/>
      <c r="M542" s="4"/>
      <c r="N542" s="3"/>
      <c r="O542" s="3"/>
      <c r="P542" s="3"/>
      <c r="Q542" s="3"/>
      <c r="R542" s="4"/>
      <c r="S542" s="4"/>
      <c r="T542" s="4"/>
    </row>
    <row r="543" spans="1:20" x14ac:dyDescent="0.3">
      <c r="A543" s="2"/>
      <c r="B543" s="4"/>
      <c r="C543" s="4"/>
      <c r="D543" s="4"/>
      <c r="E543" s="4"/>
      <c r="F543" s="4"/>
      <c r="G543" s="4"/>
      <c r="H543" s="3"/>
      <c r="I543" s="3"/>
      <c r="J543" s="3"/>
      <c r="K543" s="3"/>
      <c r="L543" s="4"/>
      <c r="M543" s="4"/>
      <c r="N543" s="3"/>
      <c r="O543" s="3"/>
      <c r="P543" s="3"/>
      <c r="Q543" s="3"/>
      <c r="R543" s="4"/>
      <c r="S543" s="4"/>
      <c r="T543" s="4"/>
    </row>
    <row r="544" spans="1:20" x14ac:dyDescent="0.3">
      <c r="A544" s="2"/>
      <c r="B544" s="4"/>
      <c r="C544" s="4"/>
      <c r="D544" s="4"/>
      <c r="E544" s="4"/>
      <c r="F544" s="4"/>
      <c r="G544" s="4"/>
      <c r="H544" s="3"/>
      <c r="I544" s="3"/>
      <c r="J544" s="3"/>
      <c r="K544" s="3"/>
      <c r="L544" s="4"/>
      <c r="M544" s="4"/>
      <c r="N544" s="3"/>
      <c r="O544" s="3"/>
      <c r="P544" s="3"/>
      <c r="Q544" s="3"/>
      <c r="R544" s="4"/>
      <c r="S544" s="4"/>
      <c r="T544" s="4"/>
    </row>
    <row r="545" spans="1:20" x14ac:dyDescent="0.3">
      <c r="A545" s="2"/>
      <c r="B545" s="4"/>
      <c r="C545" s="4"/>
      <c r="D545" s="4"/>
      <c r="E545" s="4"/>
      <c r="F545" s="4"/>
      <c r="G545" s="4"/>
      <c r="H545" s="3"/>
      <c r="I545" s="3"/>
      <c r="J545" s="3"/>
      <c r="K545" s="3"/>
      <c r="L545" s="4"/>
      <c r="M545" s="4"/>
      <c r="N545" s="3"/>
      <c r="O545" s="3"/>
      <c r="P545" s="3"/>
      <c r="Q545" s="3"/>
      <c r="R545" s="4"/>
      <c r="S545" s="4"/>
      <c r="T545" s="4"/>
    </row>
    <row r="546" spans="1:20" x14ac:dyDescent="0.3">
      <c r="A546" s="2"/>
      <c r="B546" s="4"/>
      <c r="C546" s="4"/>
      <c r="D546" s="4"/>
      <c r="E546" s="4"/>
      <c r="F546" s="4"/>
      <c r="G546" s="4"/>
      <c r="H546" s="3"/>
      <c r="I546" s="3"/>
      <c r="J546" s="3"/>
      <c r="K546" s="3"/>
      <c r="L546" s="4"/>
      <c r="M546" s="4"/>
      <c r="N546" s="3"/>
      <c r="O546" s="3"/>
      <c r="P546" s="3"/>
      <c r="Q546" s="3"/>
      <c r="R546" s="4"/>
      <c r="S546" s="4"/>
      <c r="T546" s="4"/>
    </row>
    <row r="547" spans="1:20" x14ac:dyDescent="0.3">
      <c r="A547" s="2"/>
      <c r="B547" s="4"/>
      <c r="C547" s="4"/>
      <c r="D547" s="4"/>
      <c r="E547" s="4"/>
      <c r="F547" s="4"/>
      <c r="G547" s="4"/>
      <c r="H547" s="3"/>
      <c r="I547" s="3"/>
      <c r="J547" s="3"/>
      <c r="K547" s="3"/>
      <c r="L547" s="4"/>
      <c r="M547" s="4"/>
      <c r="N547" s="3"/>
      <c r="O547" s="3"/>
      <c r="P547" s="3"/>
      <c r="Q547" s="3"/>
      <c r="R547" s="4"/>
      <c r="S547" s="4"/>
      <c r="T547" s="4"/>
    </row>
    <row r="548" spans="1:20" x14ac:dyDescent="0.3">
      <c r="A548" s="2"/>
      <c r="B548" s="4"/>
      <c r="C548" s="4"/>
      <c r="D548" s="4"/>
      <c r="E548" s="4"/>
      <c r="F548" s="4"/>
      <c r="G548" s="4"/>
      <c r="H548" s="3"/>
      <c r="I548" s="3"/>
      <c r="J548" s="3"/>
      <c r="K548" s="3"/>
      <c r="L548" s="4"/>
      <c r="M548" s="4"/>
      <c r="N548" s="3"/>
      <c r="O548" s="3"/>
      <c r="P548" s="3"/>
      <c r="Q548" s="3"/>
      <c r="R548" s="4"/>
      <c r="S548" s="4"/>
      <c r="T548" s="4"/>
    </row>
    <row r="549" spans="1:20" x14ac:dyDescent="0.3">
      <c r="A549" s="2"/>
      <c r="B549" s="4"/>
      <c r="C549" s="4"/>
      <c r="D549" s="4"/>
      <c r="E549" s="4"/>
      <c r="F549" s="4"/>
      <c r="G549" s="4"/>
      <c r="H549" s="3"/>
      <c r="I549" s="3"/>
      <c r="J549" s="3"/>
      <c r="K549" s="3"/>
      <c r="L549" s="4"/>
      <c r="M549" s="4"/>
      <c r="N549" s="3"/>
      <c r="O549" s="3"/>
      <c r="P549" s="3"/>
      <c r="Q549" s="3"/>
      <c r="R549" s="4"/>
      <c r="S549" s="4"/>
      <c r="T549" s="4"/>
    </row>
    <row r="550" spans="1:20" x14ac:dyDescent="0.3">
      <c r="A550" s="2"/>
      <c r="B550" s="4"/>
      <c r="C550" s="4"/>
      <c r="D550" s="4"/>
      <c r="E550" s="4"/>
      <c r="F550" s="4"/>
      <c r="G550" s="4"/>
      <c r="H550" s="3"/>
      <c r="I550" s="3"/>
      <c r="J550" s="3"/>
      <c r="K550" s="3"/>
      <c r="L550" s="4"/>
      <c r="M550" s="4"/>
      <c r="N550" s="3"/>
      <c r="O550" s="3"/>
      <c r="P550" s="3"/>
      <c r="Q550" s="3"/>
      <c r="R550" s="4"/>
      <c r="S550" s="4"/>
      <c r="T550" s="4"/>
    </row>
    <row r="551" spans="1:20" x14ac:dyDescent="0.3">
      <c r="A551" s="2"/>
      <c r="B551" s="4"/>
      <c r="C551" s="4"/>
      <c r="D551" s="4"/>
      <c r="E551" s="4"/>
      <c r="F551" s="4"/>
      <c r="G551" s="4"/>
      <c r="H551" s="3"/>
      <c r="I551" s="3"/>
      <c r="J551" s="3"/>
      <c r="K551" s="3"/>
      <c r="L551" s="4"/>
      <c r="M551" s="4"/>
      <c r="N551" s="3"/>
      <c r="O551" s="3"/>
      <c r="P551" s="3"/>
      <c r="Q551" s="3"/>
      <c r="R551" s="4"/>
      <c r="S551" s="4"/>
      <c r="T551" s="4"/>
    </row>
    <row r="552" spans="1:20" x14ac:dyDescent="0.3">
      <c r="A552" s="2"/>
      <c r="B552" s="4"/>
      <c r="C552" s="4"/>
      <c r="D552" s="4"/>
      <c r="E552" s="4"/>
      <c r="F552" s="4"/>
      <c r="G552" s="4"/>
      <c r="H552" s="3"/>
      <c r="I552" s="3"/>
      <c r="J552" s="3"/>
      <c r="K552" s="3"/>
      <c r="L552" s="4"/>
      <c r="M552" s="4"/>
      <c r="N552" s="3"/>
      <c r="O552" s="3"/>
      <c r="P552" s="3"/>
      <c r="Q552" s="3"/>
      <c r="R552" s="4"/>
      <c r="S552" s="4"/>
      <c r="T552" s="4"/>
    </row>
    <row r="553" spans="1:20" x14ac:dyDescent="0.3">
      <c r="A553" s="2"/>
      <c r="B553" s="4"/>
      <c r="C553" s="4"/>
      <c r="D553" s="4"/>
      <c r="E553" s="4"/>
      <c r="F553" s="4"/>
      <c r="G553" s="4"/>
      <c r="H553" s="3"/>
      <c r="I553" s="3"/>
      <c r="J553" s="3"/>
      <c r="K553" s="3"/>
      <c r="L553" s="4"/>
      <c r="M553" s="4"/>
      <c r="N553" s="3"/>
      <c r="O553" s="3"/>
      <c r="P553" s="3"/>
      <c r="Q553" s="3"/>
      <c r="R553" s="4"/>
      <c r="S553" s="4"/>
      <c r="T553" s="4"/>
    </row>
    <row r="554" spans="1:20" x14ac:dyDescent="0.3">
      <c r="A554" s="2"/>
      <c r="B554" s="4"/>
      <c r="C554" s="4"/>
      <c r="D554" s="4"/>
      <c r="E554" s="4"/>
      <c r="F554" s="4"/>
      <c r="G554" s="4"/>
      <c r="H554" s="3"/>
      <c r="I554" s="3"/>
      <c r="J554" s="3"/>
      <c r="K554" s="3"/>
      <c r="L554" s="4"/>
      <c r="M554" s="4"/>
      <c r="N554" s="3"/>
      <c r="O554" s="3"/>
      <c r="P554" s="3"/>
      <c r="Q554" s="3"/>
      <c r="R554" s="4"/>
      <c r="S554" s="4"/>
      <c r="T554" s="4"/>
    </row>
    <row r="555" spans="1:20" x14ac:dyDescent="0.3">
      <c r="A555" s="2"/>
      <c r="B555" s="4"/>
      <c r="C555" s="4"/>
      <c r="D555" s="4"/>
      <c r="E555" s="4"/>
      <c r="F555" s="4"/>
      <c r="G555" s="4"/>
      <c r="H555" s="3"/>
      <c r="I555" s="3"/>
      <c r="J555" s="3"/>
      <c r="K555" s="3"/>
      <c r="L555" s="4"/>
      <c r="M555" s="4"/>
      <c r="N555" s="3"/>
      <c r="O555" s="3"/>
      <c r="P555" s="3"/>
      <c r="Q555" s="3"/>
      <c r="R555" s="4"/>
      <c r="S555" s="4"/>
      <c r="T555" s="4"/>
    </row>
    <row r="556" spans="1:20" x14ac:dyDescent="0.3">
      <c r="A556" s="2"/>
      <c r="B556" s="4"/>
      <c r="C556" s="4"/>
      <c r="D556" s="4"/>
      <c r="E556" s="4"/>
      <c r="F556" s="4"/>
      <c r="G556" s="4"/>
      <c r="H556" s="3"/>
      <c r="I556" s="3"/>
      <c r="J556" s="3"/>
      <c r="K556" s="3"/>
      <c r="L556" s="4"/>
      <c r="M556" s="4"/>
      <c r="N556" s="3"/>
      <c r="O556" s="3"/>
      <c r="P556" s="3"/>
      <c r="Q556" s="3"/>
      <c r="R556" s="4"/>
      <c r="S556" s="4"/>
      <c r="T556" s="4"/>
    </row>
    <row r="557" spans="1:20" x14ac:dyDescent="0.3">
      <c r="A557" s="2"/>
      <c r="B557" s="4"/>
      <c r="C557" s="4"/>
      <c r="D557" s="4"/>
      <c r="E557" s="4"/>
      <c r="F557" s="4"/>
      <c r="G557" s="4"/>
      <c r="H557" s="3"/>
      <c r="I557" s="3"/>
      <c r="J557" s="3"/>
      <c r="K557" s="3"/>
      <c r="L557" s="4"/>
      <c r="M557" s="4"/>
      <c r="N557" s="3"/>
      <c r="O557" s="3"/>
      <c r="P557" s="3"/>
      <c r="Q557" s="3"/>
      <c r="R557" s="4"/>
      <c r="S557" s="4"/>
      <c r="T557" s="4"/>
    </row>
    <row r="558" spans="1:20" x14ac:dyDescent="0.3">
      <c r="A558" s="2"/>
      <c r="B558" s="4"/>
      <c r="C558" s="4"/>
      <c r="D558" s="4"/>
      <c r="E558" s="4"/>
      <c r="F558" s="4"/>
      <c r="G558" s="4"/>
      <c r="H558" s="3"/>
      <c r="I558" s="3"/>
      <c r="J558" s="3"/>
      <c r="K558" s="3"/>
      <c r="L558" s="4"/>
      <c r="M558" s="4"/>
      <c r="N558" s="3"/>
      <c r="O558" s="3"/>
      <c r="P558" s="3"/>
      <c r="Q558" s="3"/>
      <c r="R558" s="4"/>
      <c r="S558" s="4"/>
      <c r="T558" s="4"/>
    </row>
    <row r="559" spans="1:20" x14ac:dyDescent="0.3">
      <c r="A559" s="2"/>
      <c r="B559" s="4"/>
      <c r="C559" s="4"/>
      <c r="D559" s="4"/>
      <c r="E559" s="4"/>
      <c r="F559" s="4"/>
      <c r="G559" s="4"/>
      <c r="H559" s="3"/>
      <c r="I559" s="3"/>
      <c r="J559" s="3"/>
      <c r="K559" s="3"/>
      <c r="L559" s="4"/>
      <c r="M559" s="4"/>
      <c r="N559" s="3"/>
      <c r="O559" s="3"/>
      <c r="P559" s="3"/>
      <c r="Q559" s="3"/>
      <c r="R559" s="4"/>
      <c r="S559" s="4"/>
      <c r="T559" s="4"/>
    </row>
    <row r="560" spans="1:20" x14ac:dyDescent="0.3">
      <c r="A560" s="2"/>
      <c r="B560" s="4"/>
      <c r="C560" s="4"/>
      <c r="D560" s="4"/>
      <c r="E560" s="4"/>
      <c r="F560" s="4"/>
      <c r="G560" s="4"/>
      <c r="H560" s="3"/>
      <c r="I560" s="3"/>
      <c r="J560" s="3"/>
      <c r="K560" s="3"/>
      <c r="L560" s="4"/>
      <c r="M560" s="4"/>
      <c r="N560" s="3"/>
      <c r="O560" s="3"/>
      <c r="P560" s="3"/>
      <c r="Q560" s="3"/>
      <c r="R560" s="4"/>
      <c r="S560" s="4"/>
      <c r="T560" s="4"/>
    </row>
    <row r="561" spans="1:20" x14ac:dyDescent="0.3">
      <c r="A561" s="2"/>
      <c r="B561" s="4"/>
      <c r="C561" s="4"/>
      <c r="D561" s="4"/>
      <c r="E561" s="4"/>
      <c r="F561" s="4"/>
      <c r="G561" s="4"/>
      <c r="H561" s="3"/>
      <c r="I561" s="3"/>
      <c r="J561" s="3"/>
      <c r="K561" s="3"/>
      <c r="L561" s="4"/>
      <c r="M561" s="4"/>
      <c r="N561" s="3"/>
      <c r="O561" s="3"/>
      <c r="P561" s="3"/>
      <c r="Q561" s="3"/>
      <c r="R561" s="4"/>
      <c r="S561" s="4"/>
      <c r="T561" s="4"/>
    </row>
    <row r="562" spans="1:20" x14ac:dyDescent="0.3">
      <c r="A562" s="2"/>
      <c r="B562" s="4"/>
      <c r="C562" s="4"/>
      <c r="D562" s="4"/>
      <c r="E562" s="4"/>
      <c r="F562" s="4"/>
      <c r="G562" s="4"/>
      <c r="H562" s="3"/>
      <c r="I562" s="3"/>
      <c r="J562" s="3"/>
      <c r="K562" s="3"/>
      <c r="L562" s="4"/>
      <c r="M562" s="4"/>
      <c r="N562" s="3"/>
      <c r="O562" s="3"/>
      <c r="P562" s="3"/>
      <c r="Q562" s="3"/>
      <c r="R562" s="4"/>
      <c r="S562" s="4"/>
      <c r="T562" s="4"/>
    </row>
    <row r="563" spans="1:20" x14ac:dyDescent="0.3">
      <c r="A563" s="2"/>
      <c r="B563" s="4"/>
      <c r="C563" s="4"/>
      <c r="D563" s="4"/>
      <c r="E563" s="4"/>
      <c r="F563" s="4"/>
      <c r="G563" s="4"/>
      <c r="H563" s="3"/>
      <c r="I563" s="3"/>
      <c r="J563" s="3"/>
      <c r="K563" s="3"/>
      <c r="L563" s="4"/>
      <c r="M563" s="4"/>
      <c r="N563" s="3"/>
      <c r="O563" s="3"/>
      <c r="P563" s="3"/>
      <c r="Q563" s="3"/>
      <c r="R563" s="4"/>
      <c r="S563" s="4"/>
      <c r="T563" s="4"/>
    </row>
    <row r="564" spans="1:20" x14ac:dyDescent="0.3">
      <c r="A564" s="2"/>
      <c r="B564" s="4"/>
      <c r="C564" s="4"/>
      <c r="D564" s="4"/>
      <c r="E564" s="4"/>
      <c r="F564" s="4"/>
      <c r="G564" s="4"/>
      <c r="H564" s="3"/>
      <c r="I564" s="3"/>
      <c r="J564" s="3"/>
      <c r="K564" s="3"/>
      <c r="L564" s="4"/>
      <c r="M564" s="4"/>
      <c r="N564" s="3"/>
      <c r="O564" s="3"/>
      <c r="P564" s="3"/>
      <c r="Q564" s="3"/>
      <c r="R564" s="4"/>
      <c r="S564" s="4"/>
      <c r="T564" s="4"/>
    </row>
    <row r="565" spans="1:20" x14ac:dyDescent="0.3">
      <c r="A565" s="2"/>
      <c r="B565" s="4"/>
      <c r="C565" s="4"/>
      <c r="D565" s="4"/>
      <c r="E565" s="4"/>
      <c r="F565" s="4"/>
      <c r="G565" s="4"/>
      <c r="H565" s="3"/>
      <c r="I565" s="3"/>
      <c r="J565" s="3"/>
      <c r="K565" s="3"/>
      <c r="L565" s="4"/>
      <c r="M565" s="4"/>
      <c r="N565" s="3"/>
      <c r="O565" s="3"/>
      <c r="P565" s="3"/>
      <c r="Q565" s="3"/>
      <c r="R565" s="4"/>
      <c r="S565" s="4"/>
      <c r="T565" s="4"/>
    </row>
    <row r="566" spans="1:20" x14ac:dyDescent="0.3">
      <c r="A566" s="2"/>
      <c r="B566" s="4"/>
      <c r="C566" s="4"/>
      <c r="D566" s="4"/>
      <c r="E566" s="4"/>
      <c r="F566" s="4"/>
      <c r="G566" s="4"/>
      <c r="H566" s="3"/>
      <c r="I566" s="3"/>
      <c r="J566" s="3"/>
      <c r="K566" s="3"/>
      <c r="L566" s="4"/>
      <c r="M566" s="4"/>
      <c r="N566" s="3"/>
      <c r="O566" s="3"/>
      <c r="P566" s="3"/>
      <c r="Q566" s="3"/>
      <c r="R566" s="4"/>
      <c r="S566" s="4"/>
      <c r="T566" s="4"/>
    </row>
    <row r="567" spans="1:20" x14ac:dyDescent="0.3">
      <c r="A567" s="2"/>
      <c r="B567" s="4"/>
      <c r="C567" s="4"/>
      <c r="D567" s="4"/>
      <c r="E567" s="4"/>
      <c r="F567" s="4"/>
      <c r="G567" s="4"/>
      <c r="H567" s="3"/>
      <c r="I567" s="3"/>
      <c r="J567" s="3"/>
      <c r="K567" s="3"/>
      <c r="L567" s="4"/>
      <c r="M567" s="4"/>
      <c r="N567" s="3"/>
      <c r="O567" s="3"/>
      <c r="P567" s="3"/>
      <c r="Q567" s="3"/>
      <c r="R567" s="4"/>
      <c r="S567" s="4"/>
      <c r="T567" s="4"/>
    </row>
    <row r="568" spans="1:20" x14ac:dyDescent="0.3">
      <c r="A568" s="2"/>
      <c r="B568" s="4"/>
      <c r="C568" s="4"/>
      <c r="D568" s="4"/>
      <c r="E568" s="4"/>
      <c r="F568" s="4"/>
      <c r="G568" s="4"/>
      <c r="H568" s="3"/>
      <c r="I568" s="3"/>
      <c r="J568" s="3"/>
      <c r="K568" s="3"/>
      <c r="L568" s="4"/>
      <c r="M568" s="4"/>
      <c r="N568" s="3"/>
      <c r="O568" s="3"/>
      <c r="P568" s="3"/>
      <c r="Q568" s="3"/>
      <c r="R568" s="4"/>
      <c r="S568" s="4"/>
      <c r="T568" s="4"/>
    </row>
    <row r="569" spans="1:20" x14ac:dyDescent="0.3">
      <c r="A569" s="2"/>
      <c r="B569" s="4"/>
      <c r="C569" s="4"/>
      <c r="D569" s="4"/>
      <c r="E569" s="4"/>
      <c r="F569" s="4"/>
      <c r="G569" s="4"/>
      <c r="H569" s="3"/>
      <c r="I569" s="3"/>
      <c r="J569" s="3"/>
      <c r="K569" s="3"/>
      <c r="L569" s="4"/>
      <c r="M569" s="4"/>
      <c r="N569" s="3"/>
      <c r="O569" s="3"/>
      <c r="P569" s="3"/>
      <c r="Q569" s="3"/>
      <c r="R569" s="4"/>
      <c r="S569" s="4"/>
      <c r="T569" s="4"/>
    </row>
    <row r="570" spans="1:20" x14ac:dyDescent="0.3">
      <c r="A570" s="2"/>
      <c r="B570" s="4"/>
      <c r="C570" s="4"/>
      <c r="D570" s="4"/>
      <c r="E570" s="4"/>
      <c r="F570" s="4"/>
      <c r="G570" s="4"/>
      <c r="H570" s="3"/>
      <c r="I570" s="3"/>
      <c r="J570" s="3"/>
      <c r="K570" s="3"/>
      <c r="L570" s="4"/>
      <c r="M570" s="4"/>
      <c r="N570" s="3"/>
      <c r="O570" s="3"/>
      <c r="P570" s="3"/>
      <c r="Q570" s="3"/>
      <c r="R570" s="4"/>
      <c r="S570" s="4"/>
      <c r="T570" s="4"/>
    </row>
    <row r="571" spans="1:20" x14ac:dyDescent="0.3">
      <c r="A571" s="2"/>
      <c r="B571" s="4"/>
      <c r="C571" s="4"/>
      <c r="D571" s="4"/>
      <c r="E571" s="4"/>
      <c r="F571" s="4"/>
      <c r="G571" s="4"/>
      <c r="H571" s="3"/>
      <c r="I571" s="3"/>
      <c r="J571" s="3"/>
      <c r="K571" s="3"/>
      <c r="L571" s="4"/>
      <c r="M571" s="4"/>
      <c r="N571" s="3"/>
      <c r="O571" s="3"/>
      <c r="P571" s="3"/>
      <c r="Q571" s="3"/>
      <c r="R571" s="4"/>
      <c r="S571" s="4"/>
      <c r="T571" s="4"/>
    </row>
    <row r="572" spans="1:20" x14ac:dyDescent="0.3">
      <c r="A572" s="2"/>
      <c r="B572" s="4"/>
      <c r="C572" s="4"/>
      <c r="D572" s="4"/>
      <c r="E572" s="4"/>
      <c r="F572" s="4"/>
      <c r="G572" s="4"/>
      <c r="H572" s="3"/>
      <c r="I572" s="3"/>
      <c r="J572" s="3"/>
      <c r="K572" s="3"/>
      <c r="L572" s="4"/>
      <c r="M572" s="4"/>
      <c r="N572" s="3"/>
      <c r="O572" s="3"/>
      <c r="P572" s="3"/>
      <c r="Q572" s="3"/>
      <c r="R572" s="4"/>
      <c r="S572" s="4"/>
      <c r="T572" s="4"/>
    </row>
    <row r="573" spans="1:20" x14ac:dyDescent="0.3">
      <c r="A573" s="2"/>
      <c r="B573" s="4"/>
      <c r="C573" s="4"/>
      <c r="D573" s="4"/>
      <c r="E573" s="4"/>
      <c r="F573" s="4"/>
      <c r="G573" s="4"/>
      <c r="H573" s="3"/>
      <c r="I573" s="3"/>
      <c r="J573" s="3"/>
      <c r="K573" s="3"/>
      <c r="L573" s="4"/>
      <c r="M573" s="4"/>
      <c r="N573" s="3"/>
      <c r="O573" s="3"/>
      <c r="P573" s="3"/>
      <c r="Q573" s="3"/>
      <c r="R573" s="4"/>
      <c r="S573" s="4"/>
      <c r="T573" s="4"/>
    </row>
    <row r="574" spans="1:20" x14ac:dyDescent="0.3">
      <c r="A574" s="2"/>
      <c r="B574" s="4"/>
      <c r="C574" s="4"/>
      <c r="D574" s="4"/>
      <c r="E574" s="4"/>
      <c r="F574" s="4"/>
      <c r="G574" s="4"/>
      <c r="H574" s="3"/>
      <c r="I574" s="3"/>
      <c r="J574" s="3"/>
      <c r="K574" s="3"/>
      <c r="L574" s="4"/>
      <c r="M574" s="4"/>
      <c r="N574" s="3"/>
      <c r="O574" s="3"/>
      <c r="P574" s="3"/>
      <c r="Q574" s="3"/>
      <c r="R574" s="4"/>
      <c r="S574" s="4"/>
      <c r="T574" s="4"/>
    </row>
    <row r="575" spans="1:20" x14ac:dyDescent="0.3">
      <c r="A575" s="2"/>
      <c r="B575" s="4"/>
      <c r="C575" s="4"/>
      <c r="D575" s="4"/>
      <c r="E575" s="4"/>
      <c r="F575" s="4"/>
      <c r="G575" s="4"/>
      <c r="H575" s="3"/>
      <c r="I575" s="3"/>
      <c r="J575" s="3"/>
      <c r="K575" s="3"/>
      <c r="L575" s="4"/>
      <c r="M575" s="4"/>
      <c r="N575" s="3"/>
      <c r="O575" s="3"/>
      <c r="P575" s="3"/>
      <c r="Q575" s="3"/>
      <c r="R575" s="4"/>
      <c r="S575" s="4"/>
      <c r="T575" s="4"/>
    </row>
    <row r="576" spans="1:20" x14ac:dyDescent="0.3">
      <c r="A576" s="2"/>
      <c r="B576" s="4"/>
      <c r="C576" s="4"/>
      <c r="D576" s="4"/>
      <c r="E576" s="4"/>
      <c r="F576" s="4"/>
      <c r="G576" s="4"/>
      <c r="H576" s="3"/>
      <c r="I576" s="3"/>
      <c r="J576" s="3"/>
      <c r="K576" s="3"/>
      <c r="L576" s="4"/>
      <c r="M576" s="4"/>
      <c r="N576" s="3"/>
      <c r="O576" s="3"/>
      <c r="P576" s="3"/>
      <c r="Q576" s="3"/>
      <c r="R576" s="4"/>
      <c r="S576" s="4"/>
      <c r="T576" s="4"/>
    </row>
    <row r="577" spans="1:20" x14ac:dyDescent="0.3">
      <c r="A577" s="2"/>
      <c r="B577" s="4"/>
      <c r="C577" s="4"/>
      <c r="D577" s="4"/>
      <c r="E577" s="4"/>
      <c r="F577" s="4"/>
      <c r="G577" s="4"/>
      <c r="H577" s="3"/>
      <c r="I577" s="3"/>
      <c r="J577" s="3"/>
      <c r="K577" s="3"/>
      <c r="L577" s="4"/>
      <c r="M577" s="4"/>
      <c r="N577" s="3"/>
      <c r="O577" s="3"/>
      <c r="P577" s="3"/>
      <c r="Q577" s="3"/>
      <c r="R577" s="4"/>
      <c r="S577" s="4"/>
      <c r="T577" s="4"/>
    </row>
    <row r="578" spans="1:20" x14ac:dyDescent="0.3">
      <c r="A578" s="2"/>
      <c r="B578" s="4"/>
      <c r="C578" s="4"/>
      <c r="D578" s="4"/>
      <c r="E578" s="4"/>
      <c r="F578" s="4"/>
      <c r="G578" s="4"/>
      <c r="H578" s="3"/>
      <c r="I578" s="3"/>
      <c r="J578" s="3"/>
      <c r="K578" s="3"/>
      <c r="L578" s="4"/>
      <c r="M578" s="4"/>
      <c r="N578" s="3"/>
      <c r="O578" s="3"/>
      <c r="P578" s="3"/>
      <c r="Q578" s="3"/>
      <c r="R578" s="4"/>
      <c r="S578" s="4"/>
      <c r="T578" s="4"/>
    </row>
    <row r="579" spans="1:20" x14ac:dyDescent="0.3">
      <c r="A579" s="2"/>
      <c r="B579" s="4"/>
      <c r="C579" s="4"/>
      <c r="D579" s="4"/>
      <c r="E579" s="4"/>
      <c r="F579" s="4"/>
      <c r="G579" s="4"/>
      <c r="H579" s="3"/>
      <c r="I579" s="3"/>
      <c r="J579" s="3"/>
      <c r="K579" s="3"/>
      <c r="L579" s="4"/>
      <c r="M579" s="4"/>
      <c r="N579" s="3"/>
      <c r="O579" s="3"/>
      <c r="P579" s="3"/>
      <c r="Q579" s="3"/>
      <c r="R579" s="4"/>
      <c r="S579" s="4"/>
      <c r="T579" s="4"/>
    </row>
    <row r="580" spans="1:20" x14ac:dyDescent="0.3">
      <c r="A580" s="2"/>
      <c r="B580" s="4"/>
      <c r="C580" s="4"/>
      <c r="D580" s="4"/>
      <c r="E580" s="4"/>
      <c r="F580" s="4"/>
      <c r="G580" s="4"/>
      <c r="H580" s="3"/>
      <c r="I580" s="3"/>
      <c r="J580" s="3"/>
      <c r="K580" s="3"/>
      <c r="L580" s="4"/>
      <c r="M580" s="4"/>
      <c r="N580" s="3"/>
      <c r="O580" s="3"/>
      <c r="P580" s="3"/>
      <c r="Q580" s="3"/>
      <c r="R580" s="4"/>
      <c r="S580" s="4"/>
      <c r="T580" s="4"/>
    </row>
    <row r="581" spans="1:20" x14ac:dyDescent="0.3">
      <c r="A581" s="2"/>
      <c r="B581" s="4"/>
      <c r="C581" s="4"/>
      <c r="D581" s="4"/>
      <c r="E581" s="4"/>
      <c r="F581" s="4"/>
      <c r="G581" s="4"/>
      <c r="H581" s="3"/>
      <c r="I581" s="3"/>
      <c r="J581" s="3"/>
      <c r="K581" s="3"/>
      <c r="L581" s="4"/>
      <c r="M581" s="4"/>
      <c r="N581" s="3"/>
      <c r="O581" s="3"/>
      <c r="P581" s="3"/>
      <c r="Q581" s="3"/>
      <c r="R581" s="4"/>
      <c r="S581" s="4"/>
      <c r="T581" s="4"/>
    </row>
    <row r="582" spans="1:20" x14ac:dyDescent="0.3">
      <c r="A582" s="2"/>
      <c r="B582" s="4"/>
      <c r="C582" s="4"/>
      <c r="D582" s="4"/>
      <c r="E582" s="4"/>
      <c r="F582" s="4"/>
      <c r="G582" s="4"/>
      <c r="H582" s="3"/>
      <c r="I582" s="3"/>
      <c r="J582" s="3"/>
      <c r="K582" s="3"/>
      <c r="L582" s="4"/>
      <c r="M582" s="4"/>
      <c r="N582" s="3"/>
      <c r="O582" s="3"/>
      <c r="P582" s="3"/>
      <c r="Q582" s="3"/>
      <c r="R582" s="4"/>
      <c r="S582" s="4"/>
      <c r="T582" s="4"/>
    </row>
    <row r="583" spans="1:20" x14ac:dyDescent="0.3">
      <c r="A583" s="2"/>
      <c r="B583" s="4"/>
      <c r="C583" s="4"/>
      <c r="D583" s="4"/>
      <c r="E583" s="4"/>
      <c r="F583" s="4"/>
      <c r="G583" s="4"/>
      <c r="H583" s="3"/>
      <c r="I583" s="3"/>
      <c r="J583" s="3"/>
      <c r="K583" s="3"/>
      <c r="L583" s="4"/>
      <c r="M583" s="4"/>
      <c r="N583" s="3"/>
      <c r="O583" s="3"/>
      <c r="P583" s="3"/>
      <c r="Q583" s="3"/>
      <c r="R583" s="4"/>
      <c r="S583" s="4"/>
      <c r="T583" s="4"/>
    </row>
    <row r="584" spans="1:20" x14ac:dyDescent="0.3">
      <c r="A584" s="2"/>
      <c r="B584" s="4"/>
      <c r="C584" s="4"/>
      <c r="D584" s="4"/>
      <c r="E584" s="4"/>
      <c r="F584" s="4"/>
      <c r="G584" s="4"/>
      <c r="H584" s="3"/>
      <c r="I584" s="3"/>
      <c r="J584" s="3"/>
      <c r="K584" s="3"/>
      <c r="L584" s="4"/>
      <c r="M584" s="4"/>
      <c r="N584" s="3"/>
      <c r="O584" s="3"/>
      <c r="P584" s="3"/>
      <c r="Q584" s="3"/>
      <c r="R584" s="4"/>
      <c r="S584" s="4"/>
      <c r="T584" s="4"/>
    </row>
    <row r="585" spans="1:20" x14ac:dyDescent="0.3">
      <c r="A585" s="2"/>
      <c r="B585" s="4"/>
      <c r="C585" s="4"/>
      <c r="D585" s="4"/>
      <c r="E585" s="4"/>
      <c r="F585" s="4"/>
      <c r="G585" s="4"/>
      <c r="H585" s="3"/>
      <c r="I585" s="3"/>
      <c r="J585" s="3"/>
      <c r="K585" s="3"/>
      <c r="L585" s="4"/>
      <c r="M585" s="4"/>
      <c r="N585" s="3"/>
      <c r="O585" s="3"/>
      <c r="P585" s="3"/>
      <c r="Q585" s="3"/>
      <c r="R585" s="4"/>
      <c r="S585" s="4"/>
      <c r="T585" s="4"/>
    </row>
    <row r="586" spans="1:20" x14ac:dyDescent="0.3">
      <c r="A586" s="2"/>
      <c r="B586" s="4"/>
      <c r="C586" s="4"/>
      <c r="D586" s="4"/>
      <c r="E586" s="4"/>
      <c r="F586" s="4"/>
      <c r="G586" s="4"/>
      <c r="H586" s="3"/>
      <c r="I586" s="3"/>
      <c r="J586" s="3"/>
      <c r="K586" s="3"/>
      <c r="L586" s="4"/>
      <c r="M586" s="4"/>
      <c r="N586" s="3"/>
      <c r="O586" s="3"/>
      <c r="P586" s="3"/>
      <c r="Q586" s="3"/>
      <c r="R586" s="4"/>
      <c r="S586" s="4"/>
      <c r="T586" s="4"/>
    </row>
    <row r="587" spans="1:20" x14ac:dyDescent="0.3">
      <c r="A587" s="2"/>
      <c r="B587" s="4"/>
      <c r="C587" s="4"/>
      <c r="D587" s="4"/>
      <c r="E587" s="4"/>
      <c r="F587" s="4"/>
      <c r="G587" s="4"/>
      <c r="H587" s="3"/>
      <c r="I587" s="3"/>
      <c r="J587" s="3"/>
      <c r="K587" s="3"/>
      <c r="L587" s="4"/>
      <c r="M587" s="4"/>
      <c r="N587" s="3"/>
      <c r="O587" s="3"/>
      <c r="P587" s="3"/>
      <c r="Q587" s="3"/>
      <c r="R587" s="4"/>
      <c r="S587" s="4"/>
      <c r="T587" s="4"/>
    </row>
    <row r="588" spans="1:20" x14ac:dyDescent="0.3">
      <c r="A588" s="2"/>
      <c r="B588" s="4"/>
      <c r="C588" s="4"/>
      <c r="D588" s="4"/>
      <c r="E588" s="4"/>
      <c r="F588" s="4"/>
      <c r="G588" s="4"/>
      <c r="H588" s="3"/>
      <c r="I588" s="3"/>
      <c r="J588" s="3"/>
      <c r="K588" s="3"/>
      <c r="L588" s="4"/>
      <c r="M588" s="4"/>
      <c r="N588" s="3"/>
      <c r="O588" s="3"/>
      <c r="P588" s="3"/>
      <c r="Q588" s="3"/>
      <c r="R588" s="4"/>
      <c r="S588" s="4"/>
      <c r="T588" s="4"/>
    </row>
    <row r="589" spans="1:20" x14ac:dyDescent="0.3">
      <c r="A589" s="2"/>
      <c r="B589" s="4"/>
      <c r="C589" s="4"/>
      <c r="D589" s="4"/>
      <c r="E589" s="4"/>
      <c r="F589" s="4"/>
      <c r="G589" s="4"/>
      <c r="H589" s="3"/>
      <c r="I589" s="3"/>
      <c r="J589" s="3"/>
      <c r="K589" s="3"/>
      <c r="L589" s="4"/>
      <c r="M589" s="4"/>
      <c r="N589" s="3"/>
      <c r="O589" s="3"/>
      <c r="P589" s="3"/>
      <c r="Q589" s="3"/>
      <c r="R589" s="4"/>
      <c r="S589" s="4"/>
      <c r="T589" s="4"/>
    </row>
    <row r="590" spans="1:20" x14ac:dyDescent="0.3">
      <c r="A590" s="2"/>
      <c r="B590" s="4"/>
      <c r="C590" s="4"/>
      <c r="D590" s="4"/>
      <c r="E590" s="4"/>
      <c r="F590" s="4"/>
      <c r="G590" s="4"/>
      <c r="H590" s="3"/>
      <c r="I590" s="3"/>
      <c r="J590" s="3"/>
      <c r="K590" s="3"/>
      <c r="L590" s="4"/>
      <c r="M590" s="4"/>
      <c r="N590" s="3"/>
      <c r="O590" s="3"/>
      <c r="P590" s="3"/>
      <c r="Q590" s="3"/>
      <c r="R590" s="4"/>
      <c r="S590" s="4"/>
      <c r="T590" s="4"/>
    </row>
    <row r="591" spans="1:20" x14ac:dyDescent="0.3">
      <c r="A591" s="2"/>
      <c r="B591" s="4"/>
      <c r="C591" s="4"/>
      <c r="D591" s="4"/>
      <c r="E591" s="4"/>
      <c r="F591" s="4"/>
      <c r="G591" s="4"/>
      <c r="H591" s="3"/>
      <c r="I591" s="3"/>
      <c r="J591" s="3"/>
      <c r="K591" s="3"/>
      <c r="L591" s="4"/>
      <c r="M591" s="4"/>
      <c r="N591" s="3"/>
      <c r="O591" s="3"/>
      <c r="P591" s="3"/>
      <c r="Q591" s="3"/>
      <c r="R591" s="4"/>
      <c r="S591" s="4"/>
      <c r="T591" s="4"/>
    </row>
    <row r="592" spans="1:20" x14ac:dyDescent="0.3">
      <c r="A592" s="2"/>
      <c r="B592" s="4"/>
      <c r="C592" s="4"/>
      <c r="D592" s="4"/>
      <c r="E592" s="4"/>
      <c r="F592" s="4"/>
      <c r="G592" s="4"/>
      <c r="H592" s="3"/>
      <c r="I592" s="3"/>
      <c r="J592" s="3"/>
      <c r="K592" s="3"/>
      <c r="L592" s="4"/>
      <c r="M592" s="4"/>
      <c r="N592" s="3"/>
      <c r="O592" s="3"/>
      <c r="P592" s="3"/>
      <c r="Q592" s="3"/>
      <c r="R592" s="4"/>
      <c r="S592" s="4"/>
      <c r="T592" s="4"/>
    </row>
    <row r="593" spans="1:20" x14ac:dyDescent="0.3">
      <c r="A593" s="2"/>
      <c r="B593" s="4"/>
      <c r="C593" s="4"/>
      <c r="D593" s="4"/>
      <c r="E593" s="4"/>
      <c r="F593" s="4"/>
      <c r="G593" s="4"/>
      <c r="H593" s="3"/>
      <c r="I593" s="3"/>
      <c r="J593" s="3"/>
      <c r="K593" s="3"/>
      <c r="L593" s="4"/>
      <c r="M593" s="4"/>
      <c r="N593" s="3"/>
      <c r="O593" s="3"/>
      <c r="P593" s="3"/>
      <c r="Q593" s="3"/>
      <c r="R593" s="4"/>
      <c r="S593" s="4"/>
      <c r="T593" s="4"/>
    </row>
    <row r="594" spans="1:20" x14ac:dyDescent="0.3">
      <c r="A594" s="2"/>
      <c r="B594" s="4"/>
      <c r="C594" s="4"/>
      <c r="D594" s="4"/>
      <c r="E594" s="4"/>
      <c r="F594" s="4"/>
      <c r="G594" s="4"/>
      <c r="H594" s="3"/>
      <c r="I594" s="3"/>
      <c r="J594" s="3"/>
      <c r="K594" s="3"/>
      <c r="L594" s="4"/>
      <c r="M594" s="4"/>
      <c r="N594" s="3"/>
      <c r="O594" s="3"/>
      <c r="P594" s="3"/>
      <c r="Q594" s="3"/>
      <c r="R594" s="4"/>
      <c r="S594" s="4"/>
      <c r="T594" s="4"/>
    </row>
    <row r="595" spans="1:20" x14ac:dyDescent="0.3">
      <c r="A595" s="2"/>
      <c r="B595" s="4"/>
      <c r="C595" s="4"/>
      <c r="D595" s="4"/>
      <c r="E595" s="4"/>
      <c r="F595" s="4"/>
      <c r="G595" s="4"/>
      <c r="H595" s="3"/>
      <c r="I595" s="3"/>
      <c r="J595" s="3"/>
      <c r="K595" s="3"/>
      <c r="L595" s="4"/>
      <c r="M595" s="4"/>
      <c r="N595" s="3"/>
      <c r="O595" s="3"/>
      <c r="P595" s="3"/>
      <c r="Q595" s="3"/>
      <c r="R595" s="4"/>
      <c r="S595" s="4"/>
      <c r="T595" s="4"/>
    </row>
    <row r="596" spans="1:20" x14ac:dyDescent="0.3">
      <c r="A596" s="2"/>
      <c r="B596" s="4"/>
      <c r="C596" s="4"/>
      <c r="D596" s="4"/>
      <c r="E596" s="4"/>
      <c r="F596" s="4"/>
      <c r="G596" s="4"/>
      <c r="H596" s="3"/>
      <c r="I596" s="3"/>
      <c r="J596" s="3"/>
      <c r="K596" s="3"/>
      <c r="L596" s="4"/>
      <c r="M596" s="4"/>
      <c r="N596" s="3"/>
      <c r="O596" s="3"/>
      <c r="P596" s="3"/>
      <c r="Q596" s="3"/>
      <c r="R596" s="4"/>
      <c r="S596" s="4"/>
      <c r="T596" s="4"/>
    </row>
    <row r="597" spans="1:20" x14ac:dyDescent="0.3">
      <c r="A597" s="2"/>
      <c r="B597" s="4"/>
      <c r="C597" s="4"/>
      <c r="D597" s="4"/>
      <c r="E597" s="4"/>
      <c r="F597" s="4"/>
      <c r="G597" s="4"/>
      <c r="H597" s="3"/>
      <c r="I597" s="3"/>
      <c r="J597" s="3"/>
      <c r="K597" s="3"/>
      <c r="L597" s="4"/>
      <c r="M597" s="4"/>
      <c r="N597" s="3"/>
      <c r="O597" s="3"/>
      <c r="P597" s="3"/>
      <c r="Q597" s="3"/>
      <c r="R597" s="4"/>
      <c r="S597" s="4"/>
      <c r="T597" s="4"/>
    </row>
    <row r="598" spans="1:20" x14ac:dyDescent="0.3">
      <c r="A598" s="2"/>
      <c r="B598" s="4"/>
      <c r="C598" s="4"/>
      <c r="D598" s="4"/>
      <c r="E598" s="4"/>
      <c r="F598" s="4"/>
      <c r="G598" s="4"/>
      <c r="H598" s="3"/>
      <c r="I598" s="3"/>
      <c r="J598" s="3"/>
      <c r="K598" s="3"/>
      <c r="L598" s="4"/>
      <c r="M598" s="4"/>
      <c r="N598" s="3"/>
      <c r="O598" s="3"/>
      <c r="P598" s="3"/>
      <c r="Q598" s="3"/>
      <c r="R598" s="4"/>
      <c r="S598" s="4"/>
      <c r="T598" s="4"/>
    </row>
    <row r="599" spans="1:20" x14ac:dyDescent="0.3">
      <c r="A599" s="2"/>
      <c r="B599" s="4"/>
      <c r="C599" s="4"/>
      <c r="D599" s="4"/>
      <c r="E599" s="4"/>
      <c r="F599" s="4"/>
      <c r="G599" s="4"/>
      <c r="H599" s="3"/>
      <c r="I599" s="3"/>
      <c r="J599" s="3"/>
      <c r="K599" s="3"/>
      <c r="L599" s="4"/>
      <c r="M599" s="4"/>
      <c r="N599" s="3"/>
      <c r="O599" s="3"/>
      <c r="P599" s="3"/>
      <c r="Q599" s="3"/>
      <c r="R599" s="4"/>
      <c r="S599" s="4"/>
      <c r="T599" s="4"/>
    </row>
    <row r="600" spans="1:20" x14ac:dyDescent="0.3">
      <c r="A600" s="2"/>
      <c r="B600" s="4"/>
      <c r="C600" s="4"/>
      <c r="D600" s="4"/>
      <c r="E600" s="4"/>
      <c r="F600" s="4"/>
      <c r="G600" s="4"/>
      <c r="H600" s="3"/>
      <c r="I600" s="3"/>
      <c r="J600" s="3"/>
      <c r="K600" s="3"/>
      <c r="L600" s="4"/>
      <c r="M600" s="4"/>
      <c r="N600" s="3"/>
      <c r="O600" s="3"/>
      <c r="P600" s="3"/>
      <c r="Q600" s="3"/>
      <c r="R600" s="4"/>
      <c r="S600" s="4"/>
      <c r="T600" s="4"/>
    </row>
    <row r="601" spans="1:20" x14ac:dyDescent="0.3">
      <c r="A601" s="2"/>
      <c r="B601" s="4"/>
      <c r="C601" s="4"/>
      <c r="D601" s="4"/>
      <c r="E601" s="4"/>
      <c r="F601" s="4"/>
      <c r="G601" s="4"/>
      <c r="H601" s="3"/>
      <c r="I601" s="3"/>
      <c r="J601" s="3"/>
      <c r="K601" s="3"/>
      <c r="L601" s="4"/>
      <c r="M601" s="4"/>
      <c r="N601" s="3"/>
      <c r="O601" s="3"/>
      <c r="P601" s="3"/>
      <c r="Q601" s="3"/>
      <c r="R601" s="4"/>
      <c r="S601" s="4"/>
      <c r="T601" s="4"/>
    </row>
  </sheetData>
  <mergeCells count="307">
    <mergeCell ref="B413:G413"/>
    <mergeCell ref="B414:G414"/>
    <mergeCell ref="B416:G416"/>
    <mergeCell ref="B417:G417"/>
    <mergeCell ref="B419:G419"/>
    <mergeCell ref="B420:G420"/>
    <mergeCell ref="B422:G422"/>
    <mergeCell ref="B423:G423"/>
    <mergeCell ref="B426:G426"/>
    <mergeCell ref="B399:G399"/>
    <mergeCell ref="B401:G401"/>
    <mergeCell ref="B402:G402"/>
    <mergeCell ref="B404:G404"/>
    <mergeCell ref="B405:G405"/>
    <mergeCell ref="B407:G407"/>
    <mergeCell ref="B408:G408"/>
    <mergeCell ref="B410:G410"/>
    <mergeCell ref="B411:G411"/>
    <mergeCell ref="B386:G386"/>
    <mergeCell ref="B387:G387"/>
    <mergeCell ref="B389:G389"/>
    <mergeCell ref="B390:G390"/>
    <mergeCell ref="B392:G392"/>
    <mergeCell ref="B393:G393"/>
    <mergeCell ref="B395:G395"/>
    <mergeCell ref="B396:G396"/>
    <mergeCell ref="B398:G398"/>
    <mergeCell ref="B372:G372"/>
    <mergeCell ref="B374:G374"/>
    <mergeCell ref="B375:G375"/>
    <mergeCell ref="B377:G377"/>
    <mergeCell ref="B378:G378"/>
    <mergeCell ref="B380:G380"/>
    <mergeCell ref="B381:G381"/>
    <mergeCell ref="B383:G383"/>
    <mergeCell ref="B384:G384"/>
    <mergeCell ref="B359:G359"/>
    <mergeCell ref="B360:G360"/>
    <mergeCell ref="B362:G362"/>
    <mergeCell ref="B363:G363"/>
    <mergeCell ref="B365:G365"/>
    <mergeCell ref="B366:G366"/>
    <mergeCell ref="B368:G368"/>
    <mergeCell ref="B369:G369"/>
    <mergeCell ref="B371:G371"/>
    <mergeCell ref="I475:T475"/>
    <mergeCell ref="C480:D480"/>
    <mergeCell ref="K468:N468"/>
    <mergeCell ref="I470:T470"/>
    <mergeCell ref="I471:T471"/>
    <mergeCell ref="I472:T472"/>
    <mergeCell ref="I473:T473"/>
    <mergeCell ref="I474:T474"/>
    <mergeCell ref="B339:G339"/>
    <mergeCell ref="B341:G341"/>
    <mergeCell ref="B342:G342"/>
    <mergeCell ref="H428:J428"/>
    <mergeCell ref="H429:J429"/>
    <mergeCell ref="H430:J430"/>
    <mergeCell ref="B344:G344"/>
    <mergeCell ref="B345:G345"/>
    <mergeCell ref="B347:G347"/>
    <mergeCell ref="B348:G348"/>
    <mergeCell ref="B350:G350"/>
    <mergeCell ref="B351:G351"/>
    <mergeCell ref="B353:G353"/>
    <mergeCell ref="B354:G354"/>
    <mergeCell ref="B356:G356"/>
    <mergeCell ref="B357:G357"/>
    <mergeCell ref="B323:G323"/>
    <mergeCell ref="B325:G325"/>
    <mergeCell ref="B326:G326"/>
    <mergeCell ref="B328:G328"/>
    <mergeCell ref="B329:G329"/>
    <mergeCell ref="B338:G338"/>
    <mergeCell ref="B314:G314"/>
    <mergeCell ref="B316:G316"/>
    <mergeCell ref="B317:G317"/>
    <mergeCell ref="B319:G319"/>
    <mergeCell ref="B320:G320"/>
    <mergeCell ref="B322:G322"/>
    <mergeCell ref="B331:G331"/>
    <mergeCell ref="B332:G332"/>
    <mergeCell ref="B334:G334"/>
    <mergeCell ref="B335:G335"/>
    <mergeCell ref="B305:G305"/>
    <mergeCell ref="B307:G307"/>
    <mergeCell ref="B308:G308"/>
    <mergeCell ref="B310:G310"/>
    <mergeCell ref="B311:G311"/>
    <mergeCell ref="B313:G313"/>
    <mergeCell ref="B295:G295"/>
    <mergeCell ref="B297:G297"/>
    <mergeCell ref="B298:G298"/>
    <mergeCell ref="B300:G300"/>
    <mergeCell ref="B301:G301"/>
    <mergeCell ref="B304:G304"/>
    <mergeCell ref="B286:G286"/>
    <mergeCell ref="B288:G288"/>
    <mergeCell ref="B289:G289"/>
    <mergeCell ref="B291:G291"/>
    <mergeCell ref="B292:G292"/>
    <mergeCell ref="B294:G294"/>
    <mergeCell ref="B277:G277"/>
    <mergeCell ref="B279:G279"/>
    <mergeCell ref="B280:G280"/>
    <mergeCell ref="B282:G282"/>
    <mergeCell ref="B283:G283"/>
    <mergeCell ref="B285:G285"/>
    <mergeCell ref="B268:G268"/>
    <mergeCell ref="B270:G270"/>
    <mergeCell ref="B271:G271"/>
    <mergeCell ref="B273:G273"/>
    <mergeCell ref="B274:G274"/>
    <mergeCell ref="B276:G276"/>
    <mergeCell ref="B259:G259"/>
    <mergeCell ref="B261:G261"/>
    <mergeCell ref="B262:G262"/>
    <mergeCell ref="B264:G264"/>
    <mergeCell ref="B265:G265"/>
    <mergeCell ref="B267:G267"/>
    <mergeCell ref="B250:G250"/>
    <mergeCell ref="B252:G252"/>
    <mergeCell ref="B253:G253"/>
    <mergeCell ref="B255:G255"/>
    <mergeCell ref="B256:G256"/>
    <mergeCell ref="B258:G258"/>
    <mergeCell ref="B241:G241"/>
    <mergeCell ref="B243:G243"/>
    <mergeCell ref="B244:G244"/>
    <mergeCell ref="B246:G246"/>
    <mergeCell ref="B247:G247"/>
    <mergeCell ref="B249:G249"/>
    <mergeCell ref="B232:G232"/>
    <mergeCell ref="B234:G234"/>
    <mergeCell ref="B235:G235"/>
    <mergeCell ref="B237:G237"/>
    <mergeCell ref="B238:G238"/>
    <mergeCell ref="B240:G240"/>
    <mergeCell ref="B223:G223"/>
    <mergeCell ref="B225:G225"/>
    <mergeCell ref="B226:G226"/>
    <mergeCell ref="B228:G228"/>
    <mergeCell ref="B229:G229"/>
    <mergeCell ref="B231:G231"/>
    <mergeCell ref="B214:G214"/>
    <mergeCell ref="B216:G216"/>
    <mergeCell ref="B217:G217"/>
    <mergeCell ref="B219:G219"/>
    <mergeCell ref="B220:G220"/>
    <mergeCell ref="B222:G222"/>
    <mergeCell ref="B205:G205"/>
    <mergeCell ref="B207:G207"/>
    <mergeCell ref="B208:G208"/>
    <mergeCell ref="B210:G210"/>
    <mergeCell ref="B211:G211"/>
    <mergeCell ref="B213:G213"/>
    <mergeCell ref="B196:G196"/>
    <mergeCell ref="B198:G198"/>
    <mergeCell ref="B199:G199"/>
    <mergeCell ref="B201:G201"/>
    <mergeCell ref="B202:G202"/>
    <mergeCell ref="B204:G204"/>
    <mergeCell ref="B186:G186"/>
    <mergeCell ref="B188:G188"/>
    <mergeCell ref="B189:G189"/>
    <mergeCell ref="B191:G191"/>
    <mergeCell ref="B192:G192"/>
    <mergeCell ref="B195:G195"/>
    <mergeCell ref="B177:G177"/>
    <mergeCell ref="B179:G179"/>
    <mergeCell ref="B180:G180"/>
    <mergeCell ref="B182:G182"/>
    <mergeCell ref="B183:G183"/>
    <mergeCell ref="B185:G185"/>
    <mergeCell ref="B168:G168"/>
    <mergeCell ref="B170:G170"/>
    <mergeCell ref="B171:G171"/>
    <mergeCell ref="B173:G173"/>
    <mergeCell ref="B174:G174"/>
    <mergeCell ref="B176:G176"/>
    <mergeCell ref="B159:G159"/>
    <mergeCell ref="B161:G161"/>
    <mergeCell ref="B162:G162"/>
    <mergeCell ref="B164:G164"/>
    <mergeCell ref="B165:G165"/>
    <mergeCell ref="B167:G167"/>
    <mergeCell ref="B150:G150"/>
    <mergeCell ref="B152:G152"/>
    <mergeCell ref="B153:G153"/>
    <mergeCell ref="B155:G155"/>
    <mergeCell ref="B156:G156"/>
    <mergeCell ref="B158:G158"/>
    <mergeCell ref="B141:G141"/>
    <mergeCell ref="B143:G143"/>
    <mergeCell ref="B144:G144"/>
    <mergeCell ref="B146:G146"/>
    <mergeCell ref="B147:G147"/>
    <mergeCell ref="B149:G149"/>
    <mergeCell ref="B132:G132"/>
    <mergeCell ref="B134:G134"/>
    <mergeCell ref="B135:G135"/>
    <mergeCell ref="B137:G137"/>
    <mergeCell ref="B138:G138"/>
    <mergeCell ref="B140:G140"/>
    <mergeCell ref="B125:G125"/>
    <mergeCell ref="B126:G126"/>
    <mergeCell ref="B128:G128"/>
    <mergeCell ref="B129:G129"/>
    <mergeCell ref="B130:G130"/>
    <mergeCell ref="B131:G131"/>
    <mergeCell ref="B114:G114"/>
    <mergeCell ref="B115:G115"/>
    <mergeCell ref="B117:G117"/>
    <mergeCell ref="B118:G118"/>
    <mergeCell ref="B121:G121"/>
    <mergeCell ref="B122:G122"/>
    <mergeCell ref="B102:G102"/>
    <mergeCell ref="B103:G103"/>
    <mergeCell ref="B106:G106"/>
    <mergeCell ref="B107:G107"/>
    <mergeCell ref="B110:G110"/>
    <mergeCell ref="B111:G111"/>
    <mergeCell ref="B92:G92"/>
    <mergeCell ref="B93:G93"/>
    <mergeCell ref="B96:G96"/>
    <mergeCell ref="B97:G97"/>
    <mergeCell ref="B99:G99"/>
    <mergeCell ref="B100:G100"/>
    <mergeCell ref="B81:G81"/>
    <mergeCell ref="B82:G82"/>
    <mergeCell ref="B84:G84"/>
    <mergeCell ref="B85:G85"/>
    <mergeCell ref="B88:G88"/>
    <mergeCell ref="B89:G89"/>
    <mergeCell ref="B72:G72"/>
    <mergeCell ref="B73:G73"/>
    <mergeCell ref="B75:G75"/>
    <mergeCell ref="B76:G76"/>
    <mergeCell ref="B78:G78"/>
    <mergeCell ref="B79:G79"/>
    <mergeCell ref="B60:G60"/>
    <mergeCell ref="B61:G61"/>
    <mergeCell ref="B64:G64"/>
    <mergeCell ref="B65:G65"/>
    <mergeCell ref="B68:G68"/>
    <mergeCell ref="B69:G69"/>
    <mergeCell ref="B50:G50"/>
    <mergeCell ref="B53:G53"/>
    <mergeCell ref="B54:G54"/>
    <mergeCell ref="B56:G56"/>
    <mergeCell ref="B57:G57"/>
    <mergeCell ref="B58:G58"/>
    <mergeCell ref="B40:G40"/>
    <mergeCell ref="B42:G42"/>
    <mergeCell ref="B43:G43"/>
    <mergeCell ref="B46:G46"/>
    <mergeCell ref="B47:G47"/>
    <mergeCell ref="B49:G49"/>
    <mergeCell ref="H33:I33"/>
    <mergeCell ref="B34:G34"/>
    <mergeCell ref="B36:G36"/>
    <mergeCell ref="H36:I36"/>
    <mergeCell ref="B37:G37"/>
    <mergeCell ref="B39:G39"/>
    <mergeCell ref="B25:G25"/>
    <mergeCell ref="B27:G27"/>
    <mergeCell ref="B28:G28"/>
    <mergeCell ref="B30:G30"/>
    <mergeCell ref="B31:G31"/>
    <mergeCell ref="B33:G33"/>
    <mergeCell ref="B12:G12"/>
    <mergeCell ref="B15:G15"/>
    <mergeCell ref="B18:G18"/>
    <mergeCell ref="B20:G20"/>
    <mergeCell ref="B21:G21"/>
    <mergeCell ref="B24:G24"/>
    <mergeCell ref="B7:G7"/>
    <mergeCell ref="B9:G9"/>
    <mergeCell ref="N4:O4"/>
    <mergeCell ref="P4:R4"/>
    <mergeCell ref="S4:T6"/>
    <mergeCell ref="C5:D6"/>
    <mergeCell ref="E5:E6"/>
    <mergeCell ref="F5:F6"/>
    <mergeCell ref="G5:G6"/>
    <mergeCell ref="H5:H6"/>
    <mergeCell ref="I5:I6"/>
    <mergeCell ref="J5:J6"/>
    <mergeCell ref="A4:A6"/>
    <mergeCell ref="B4:B6"/>
    <mergeCell ref="C4:H4"/>
    <mergeCell ref="I4:J4"/>
    <mergeCell ref="K4:K6"/>
    <mergeCell ref="L4:M4"/>
    <mergeCell ref="L5:L6"/>
    <mergeCell ref="M5:M6"/>
    <mergeCell ref="A1:T1"/>
    <mergeCell ref="A2:A3"/>
    <mergeCell ref="B2:H3"/>
    <mergeCell ref="I2:I3"/>
    <mergeCell ref="J2:O3"/>
    <mergeCell ref="P2:T3"/>
    <mergeCell ref="N5:N6"/>
    <mergeCell ref="O5:O6"/>
    <mergeCell ref="P5:P6"/>
    <mergeCell ref="Q5:R5"/>
  </mergeCells>
  <pageMargins left="0.70866141732283472" right="0.70866141732283472" top="0.55118110236220474" bottom="0.74803149606299213" header="0.31496062992125984" footer="0.51181102362204722"/>
  <pageSetup paperSize="9" scale="74" orientation="landscape" r:id="rId1"/>
  <headerFoot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98"/>
  <sheetViews>
    <sheetView view="pageBreakPreview" zoomScaleSheetLayoutView="100" workbookViewId="0">
      <selection activeCell="W7" sqref="W7"/>
    </sheetView>
  </sheetViews>
  <sheetFormatPr defaultRowHeight="14.4" x14ac:dyDescent="0.3"/>
  <cols>
    <col min="1" max="1" width="4.6640625" customWidth="1"/>
    <col min="2" max="2" width="37.33203125" customWidth="1"/>
    <col min="3" max="3" width="4.33203125" style="25" customWidth="1"/>
    <col min="4" max="4" width="5.33203125" style="25" customWidth="1"/>
    <col min="5" max="5" width="6.33203125" style="25" customWidth="1"/>
    <col min="6" max="6" width="8.44140625" style="25" customWidth="1"/>
    <col min="7" max="7" width="6.6640625" hidden="1" customWidth="1"/>
    <col min="8" max="8" width="8.33203125" style="25" bestFit="1" customWidth="1"/>
    <col min="9" max="9" width="5.33203125" style="25" customWidth="1"/>
    <col min="10" max="10" width="2.88671875" bestFit="1" customWidth="1"/>
    <col min="11" max="11" width="3.44140625" bestFit="1" customWidth="1"/>
    <col min="12" max="12" width="3.77734375" bestFit="1" customWidth="1"/>
    <col min="13" max="13" width="3.44140625" bestFit="1" customWidth="1"/>
    <col min="14" max="14" width="2.88671875" bestFit="1" customWidth="1"/>
    <col min="15" max="15" width="5.6640625" bestFit="1" customWidth="1"/>
    <col min="16" max="16" width="4.5546875" bestFit="1" customWidth="1"/>
    <col min="17" max="17" width="4" bestFit="1" customWidth="1"/>
    <col min="18" max="19" width="3.44140625" bestFit="1" customWidth="1"/>
    <col min="20" max="20" width="3.5546875" customWidth="1"/>
    <col min="21" max="21" width="3.33203125" customWidth="1"/>
  </cols>
  <sheetData>
    <row r="1" spans="1:21" ht="23.25" customHeight="1" x14ac:dyDescent="0.3">
      <c r="A1" s="165" t="s">
        <v>244</v>
      </c>
      <c r="B1" s="165"/>
      <c r="C1" s="165"/>
      <c r="D1" s="165"/>
      <c r="E1" s="165"/>
      <c r="F1" s="165"/>
      <c r="G1" s="165"/>
      <c r="H1" s="165"/>
      <c r="I1" s="165"/>
      <c r="J1" s="308"/>
      <c r="K1" s="308"/>
      <c r="L1" s="308"/>
      <c r="M1" s="308"/>
      <c r="N1" s="308"/>
      <c r="O1" s="308"/>
      <c r="P1" s="308"/>
      <c r="Q1" s="308"/>
      <c r="R1" s="308"/>
      <c r="S1" s="308"/>
      <c r="T1" s="308"/>
      <c r="U1" s="309"/>
    </row>
    <row r="2" spans="1:21" x14ac:dyDescent="0.3">
      <c r="A2" s="164"/>
      <c r="B2" s="257" t="s">
        <v>1</v>
      </c>
      <c r="C2" s="257"/>
      <c r="D2" s="257"/>
      <c r="E2" s="257"/>
      <c r="F2" s="257"/>
      <c r="G2" s="257"/>
      <c r="H2" s="257"/>
      <c r="I2" s="258"/>
      <c r="J2" s="164"/>
      <c r="K2" s="174" t="s">
        <v>245</v>
      </c>
      <c r="L2" s="175"/>
      <c r="M2" s="175"/>
      <c r="N2" s="175"/>
      <c r="O2" s="175"/>
      <c r="P2" s="176"/>
      <c r="Q2" s="174" t="s">
        <v>246</v>
      </c>
      <c r="R2" s="175"/>
      <c r="S2" s="175"/>
      <c r="T2" s="175"/>
      <c r="U2" s="176"/>
    </row>
    <row r="3" spans="1:21" ht="25.8" customHeight="1" x14ac:dyDescent="0.3">
      <c r="A3" s="164"/>
      <c r="B3" s="259"/>
      <c r="C3" s="259"/>
      <c r="D3" s="259"/>
      <c r="E3" s="259"/>
      <c r="F3" s="259"/>
      <c r="G3" s="259"/>
      <c r="H3" s="259"/>
      <c r="I3" s="260"/>
      <c r="J3" s="164"/>
      <c r="K3" s="177"/>
      <c r="L3" s="178"/>
      <c r="M3" s="178"/>
      <c r="N3" s="178"/>
      <c r="O3" s="178"/>
      <c r="P3" s="179"/>
      <c r="Q3" s="177"/>
      <c r="R3" s="178"/>
      <c r="S3" s="178"/>
      <c r="T3" s="178"/>
      <c r="U3" s="179"/>
    </row>
    <row r="4" spans="1:21" ht="18.600000000000001" customHeight="1" x14ac:dyDescent="0.3">
      <c r="A4" s="256"/>
      <c r="B4" s="169" t="s">
        <v>5</v>
      </c>
      <c r="C4" s="165" t="s">
        <v>6</v>
      </c>
      <c r="D4" s="165"/>
      <c r="E4" s="165"/>
      <c r="F4" s="165"/>
      <c r="G4" s="165"/>
      <c r="H4" s="165"/>
      <c r="I4" s="105"/>
      <c r="J4" s="105"/>
      <c r="K4" s="105"/>
      <c r="L4" s="165" t="s">
        <v>7</v>
      </c>
      <c r="M4" s="161" t="s">
        <v>8</v>
      </c>
      <c r="N4" s="163"/>
      <c r="O4" s="161" t="s">
        <v>9</v>
      </c>
      <c r="P4" s="163"/>
      <c r="Q4" s="161" t="s">
        <v>10</v>
      </c>
      <c r="R4" s="162"/>
      <c r="S4" s="163"/>
      <c r="T4" s="174" t="s">
        <v>11</v>
      </c>
      <c r="U4" s="176"/>
    </row>
    <row r="5" spans="1:21" ht="11.4" customHeight="1" x14ac:dyDescent="0.3">
      <c r="A5" s="256"/>
      <c r="B5" s="169"/>
      <c r="C5" s="180" t="s">
        <v>12</v>
      </c>
      <c r="D5" s="181"/>
      <c r="E5" s="184" t="s">
        <v>13</v>
      </c>
      <c r="F5" s="165" t="s">
        <v>14</v>
      </c>
      <c r="G5" s="165" t="s">
        <v>15</v>
      </c>
      <c r="H5" s="184" t="s">
        <v>16</v>
      </c>
      <c r="I5" s="165" t="s">
        <v>248</v>
      </c>
      <c r="J5" s="186" t="s">
        <v>17</v>
      </c>
      <c r="K5" s="165" t="s">
        <v>18</v>
      </c>
      <c r="L5" s="165"/>
      <c r="M5" s="165" t="s">
        <v>19</v>
      </c>
      <c r="N5" s="165" t="s">
        <v>20</v>
      </c>
      <c r="O5" s="165" t="s">
        <v>21</v>
      </c>
      <c r="P5" s="165" t="s">
        <v>22</v>
      </c>
      <c r="Q5" s="165" t="s">
        <v>23</v>
      </c>
      <c r="R5" s="165" t="s">
        <v>24</v>
      </c>
      <c r="S5" s="165"/>
      <c r="T5" s="251"/>
      <c r="U5" s="252"/>
    </row>
    <row r="6" spans="1:21" ht="5.4" customHeight="1" x14ac:dyDescent="0.3">
      <c r="A6" s="256"/>
      <c r="B6" s="169"/>
      <c r="C6" s="253"/>
      <c r="D6" s="254"/>
      <c r="E6" s="184"/>
      <c r="F6" s="165"/>
      <c r="G6" s="165"/>
      <c r="H6" s="184"/>
      <c r="I6" s="165"/>
      <c r="J6" s="255"/>
      <c r="K6" s="165"/>
      <c r="L6" s="165"/>
      <c r="M6" s="165"/>
      <c r="N6" s="165"/>
      <c r="O6" s="165"/>
      <c r="P6" s="165"/>
      <c r="Q6" s="165"/>
      <c r="R6" s="48" t="s">
        <v>19</v>
      </c>
      <c r="S6" s="48" t="s">
        <v>18</v>
      </c>
      <c r="T6" s="177"/>
      <c r="U6" s="179"/>
    </row>
    <row r="7" spans="1:21" ht="63" customHeight="1" x14ac:dyDescent="0.3">
      <c r="A7" s="2">
        <v>49</v>
      </c>
      <c r="B7" s="247" t="s">
        <v>25</v>
      </c>
      <c r="C7" s="247"/>
      <c r="D7" s="247"/>
      <c r="E7" s="247"/>
      <c r="F7" s="247"/>
      <c r="G7" s="247"/>
      <c r="H7" s="13"/>
      <c r="I7" s="13"/>
      <c r="J7" s="4"/>
      <c r="K7" s="4"/>
      <c r="L7" s="4"/>
      <c r="M7" s="4"/>
      <c r="N7" s="4"/>
      <c r="O7" s="4"/>
      <c r="P7" s="4"/>
      <c r="Q7" s="4"/>
      <c r="R7" s="4"/>
      <c r="S7" s="4"/>
      <c r="T7" s="4"/>
      <c r="U7" s="4"/>
    </row>
    <row r="8" spans="1:21" ht="20.100000000000001" customHeight="1" x14ac:dyDescent="0.3">
      <c r="A8" s="56"/>
      <c r="B8" s="56" t="s">
        <v>249</v>
      </c>
      <c r="C8" s="2">
        <v>1</v>
      </c>
      <c r="D8" s="2">
        <v>2</v>
      </c>
      <c r="E8" s="57">
        <v>0.75</v>
      </c>
      <c r="F8" s="57">
        <v>0.23</v>
      </c>
      <c r="G8" s="57">
        <v>0.4</v>
      </c>
      <c r="H8" s="50">
        <f>G8*F8*E8*D8*C8</f>
        <v>0.13800000000000001</v>
      </c>
      <c r="I8" s="48"/>
      <c r="J8" s="56"/>
      <c r="K8" s="56"/>
      <c r="L8" s="56"/>
      <c r="M8" s="56"/>
      <c r="N8" s="56"/>
      <c r="O8" s="56"/>
      <c r="P8" s="56"/>
      <c r="Q8" s="56"/>
      <c r="R8" s="56"/>
      <c r="S8" s="56"/>
      <c r="T8" s="56"/>
      <c r="U8" s="56"/>
    </row>
    <row r="9" spans="1:21" ht="20.100000000000001" customHeight="1" x14ac:dyDescent="0.3">
      <c r="A9" s="56"/>
      <c r="B9" s="56" t="s">
        <v>250</v>
      </c>
      <c r="C9" s="2">
        <v>1</v>
      </c>
      <c r="D9" s="2">
        <v>2</v>
      </c>
      <c r="E9" s="57">
        <v>0.85</v>
      </c>
      <c r="F9" s="57">
        <v>0.23</v>
      </c>
      <c r="G9" s="57">
        <v>0.4</v>
      </c>
      <c r="H9" s="50">
        <f t="shared" ref="H9:H11" si="0">G9*F9*E9*D9*C9</f>
        <v>0.15640000000000001</v>
      </c>
      <c r="I9" s="48"/>
      <c r="J9" s="56"/>
      <c r="K9" s="56"/>
      <c r="L9" s="56"/>
      <c r="M9" s="56"/>
      <c r="N9" s="56"/>
      <c r="O9" s="56"/>
      <c r="P9" s="56"/>
      <c r="Q9" s="56"/>
      <c r="R9" s="56"/>
      <c r="S9" s="56"/>
      <c r="T9" s="56"/>
      <c r="U9" s="56"/>
    </row>
    <row r="10" spans="1:21" ht="20.100000000000001" customHeight="1" x14ac:dyDescent="0.3">
      <c r="A10" s="56"/>
      <c r="B10" s="56" t="s">
        <v>251</v>
      </c>
      <c r="C10" s="2">
        <v>1</v>
      </c>
      <c r="D10" s="2">
        <v>1</v>
      </c>
      <c r="E10" s="57">
        <v>3</v>
      </c>
      <c r="F10" s="57">
        <v>0.23</v>
      </c>
      <c r="G10" s="57">
        <v>3</v>
      </c>
      <c r="H10" s="50">
        <f t="shared" si="0"/>
        <v>2.0700000000000003</v>
      </c>
      <c r="I10" s="48"/>
      <c r="J10" s="56"/>
      <c r="K10" s="56"/>
      <c r="L10" s="56"/>
      <c r="M10" s="56"/>
      <c r="N10" s="56"/>
      <c r="O10" s="56"/>
      <c r="P10" s="56"/>
      <c r="Q10" s="56"/>
      <c r="R10" s="56"/>
      <c r="S10" s="56"/>
      <c r="T10" s="56"/>
      <c r="U10" s="56"/>
    </row>
    <row r="11" spans="1:21" ht="20.100000000000001" customHeight="1" x14ac:dyDescent="0.3">
      <c r="A11" s="56"/>
      <c r="B11" s="56" t="s">
        <v>252</v>
      </c>
      <c r="C11" s="2">
        <v>-1</v>
      </c>
      <c r="D11" s="2">
        <v>1</v>
      </c>
      <c r="E11" s="2">
        <v>1.5</v>
      </c>
      <c r="F11" s="2">
        <v>0.23</v>
      </c>
      <c r="G11" s="56">
        <v>2.6</v>
      </c>
      <c r="H11" s="50">
        <f t="shared" si="0"/>
        <v>-0.89700000000000013</v>
      </c>
      <c r="I11" s="48"/>
      <c r="J11" s="56"/>
      <c r="K11" s="56"/>
      <c r="L11" s="56"/>
      <c r="M11" s="56"/>
      <c r="N11" s="56"/>
      <c r="O11" s="56"/>
      <c r="P11" s="56"/>
      <c r="Q11" s="56"/>
      <c r="R11" s="56"/>
      <c r="S11" s="56"/>
      <c r="T11" s="56"/>
      <c r="U11" s="56"/>
    </row>
    <row r="12" spans="1:21" ht="20.100000000000001" customHeight="1" x14ac:dyDescent="0.3">
      <c r="A12" s="56"/>
      <c r="B12" s="56"/>
      <c r="C12" s="2"/>
      <c r="D12" s="2"/>
      <c r="E12" s="2"/>
      <c r="F12" s="2"/>
      <c r="G12" s="56"/>
      <c r="H12" s="49">
        <f>SUM(H8:H11)</f>
        <v>1.4674</v>
      </c>
      <c r="I12" s="48" t="s">
        <v>27</v>
      </c>
      <c r="J12" s="56"/>
      <c r="K12" s="56"/>
      <c r="L12" s="56"/>
      <c r="M12" s="56"/>
      <c r="N12" s="56"/>
      <c r="O12" s="56"/>
      <c r="P12" s="56"/>
      <c r="Q12" s="56"/>
      <c r="R12" s="56"/>
      <c r="S12" s="56"/>
      <c r="T12" s="56"/>
      <c r="U12" s="56"/>
    </row>
    <row r="13" spans="1:21" ht="128.25" customHeight="1" x14ac:dyDescent="0.3">
      <c r="A13" s="2">
        <v>53</v>
      </c>
      <c r="B13" s="188" t="s">
        <v>200</v>
      </c>
      <c r="C13" s="189"/>
      <c r="D13" s="189"/>
      <c r="E13" s="189"/>
      <c r="F13" s="189"/>
      <c r="G13" s="248"/>
      <c r="H13" s="7"/>
      <c r="I13" s="13"/>
      <c r="J13" s="4"/>
      <c r="K13" s="4"/>
      <c r="L13" s="4"/>
      <c r="M13" s="4"/>
      <c r="N13" s="4"/>
      <c r="O13" s="4"/>
      <c r="P13" s="4"/>
      <c r="Q13" s="4"/>
      <c r="R13" s="4"/>
      <c r="S13" s="4"/>
      <c r="T13" s="4"/>
      <c r="U13" s="4"/>
    </row>
    <row r="14" spans="1:21" ht="20.100000000000001" customHeight="1" x14ac:dyDescent="0.3">
      <c r="A14" s="4"/>
      <c r="B14" s="56" t="s">
        <v>253</v>
      </c>
      <c r="C14" s="2">
        <v>1</v>
      </c>
      <c r="D14" s="2">
        <v>1</v>
      </c>
      <c r="E14" s="50">
        <v>4.2</v>
      </c>
      <c r="F14" s="2">
        <v>1.4</v>
      </c>
      <c r="G14" s="2">
        <v>0.3</v>
      </c>
      <c r="H14" s="50">
        <f>F14*E14*D14*C14</f>
        <v>5.88</v>
      </c>
      <c r="I14" s="3"/>
      <c r="J14" s="4"/>
      <c r="K14" s="4"/>
      <c r="L14" s="4"/>
      <c r="M14" s="4"/>
      <c r="N14" s="4"/>
      <c r="O14" s="4"/>
      <c r="P14" s="4"/>
      <c r="Q14" s="4"/>
      <c r="R14" s="4"/>
      <c r="S14" s="4"/>
      <c r="T14" s="4"/>
      <c r="U14" s="4"/>
    </row>
    <row r="15" spans="1:21" ht="20.100000000000001" customHeight="1" x14ac:dyDescent="0.3">
      <c r="A15" s="4"/>
      <c r="B15" s="56" t="s">
        <v>254</v>
      </c>
      <c r="C15" s="2">
        <v>1</v>
      </c>
      <c r="D15" s="2">
        <v>1</v>
      </c>
      <c r="E15" s="50">
        <v>0.6</v>
      </c>
      <c r="F15" s="2">
        <v>0.6</v>
      </c>
      <c r="G15" s="2">
        <v>0.6</v>
      </c>
      <c r="H15" s="50">
        <f>F15*E15*D15*C15</f>
        <v>0.36</v>
      </c>
      <c r="I15" s="3"/>
      <c r="J15" s="4"/>
      <c r="K15" s="4"/>
      <c r="L15" s="4"/>
      <c r="M15" s="4"/>
      <c r="N15" s="4"/>
      <c r="O15" s="4"/>
      <c r="P15" s="4"/>
      <c r="Q15" s="4"/>
      <c r="R15" s="4"/>
      <c r="S15" s="4"/>
      <c r="T15" s="4"/>
      <c r="U15" s="4"/>
    </row>
    <row r="16" spans="1:21" ht="20.100000000000001" customHeight="1" x14ac:dyDescent="0.3">
      <c r="A16" s="4"/>
      <c r="B16" s="56"/>
      <c r="C16" s="2"/>
      <c r="D16" s="2"/>
      <c r="E16" s="2"/>
      <c r="F16" s="2"/>
      <c r="G16" s="56"/>
      <c r="H16" s="49">
        <f>SUM(H14:H15)</f>
        <v>6.24</v>
      </c>
      <c r="I16" s="48" t="s">
        <v>27</v>
      </c>
      <c r="J16" s="4"/>
      <c r="K16" s="4"/>
      <c r="L16" s="4"/>
      <c r="M16" s="4"/>
      <c r="N16" s="4"/>
      <c r="O16" s="4"/>
      <c r="P16" s="4"/>
      <c r="Q16" s="4"/>
      <c r="R16" s="4"/>
      <c r="S16" s="4"/>
      <c r="T16" s="4"/>
      <c r="U16" s="4"/>
    </row>
    <row r="17" spans="1:21" ht="105.75" customHeight="1" x14ac:dyDescent="0.3">
      <c r="A17" s="2">
        <v>56</v>
      </c>
      <c r="B17" s="247" t="s">
        <v>201</v>
      </c>
      <c r="C17" s="247"/>
      <c r="D17" s="247"/>
      <c r="E17" s="247"/>
      <c r="F17" s="247"/>
      <c r="G17" s="247"/>
      <c r="H17" s="3"/>
      <c r="I17" s="3"/>
      <c r="J17" s="4"/>
      <c r="K17" s="4"/>
      <c r="L17" s="4"/>
      <c r="M17" s="4"/>
      <c r="N17" s="4"/>
      <c r="O17" s="4"/>
      <c r="P17" s="4"/>
      <c r="Q17" s="4"/>
      <c r="R17" s="4"/>
      <c r="S17" s="4"/>
      <c r="T17" s="4"/>
      <c r="U17" s="4"/>
    </row>
    <row r="18" spans="1:21" ht="20.100000000000001" customHeight="1" x14ac:dyDescent="0.3">
      <c r="A18" s="4"/>
      <c r="B18" s="4" t="s">
        <v>253</v>
      </c>
      <c r="C18" s="3">
        <v>1</v>
      </c>
      <c r="D18" s="3">
        <v>1</v>
      </c>
      <c r="E18" s="3">
        <v>4.2</v>
      </c>
      <c r="F18" s="3">
        <v>1.4</v>
      </c>
      <c r="G18" s="4"/>
      <c r="H18" s="3">
        <f>F18*E18*D18*C18</f>
        <v>5.88</v>
      </c>
      <c r="I18" s="3"/>
      <c r="J18" s="4"/>
      <c r="K18" s="4"/>
      <c r="L18" s="4"/>
      <c r="M18" s="4"/>
      <c r="N18" s="4"/>
      <c r="O18" s="4"/>
      <c r="P18" s="4"/>
      <c r="Q18" s="4"/>
      <c r="R18" s="4"/>
      <c r="S18" s="4"/>
      <c r="T18" s="4"/>
      <c r="U18" s="4"/>
    </row>
    <row r="19" spans="1:21" ht="20.100000000000001" customHeight="1" x14ac:dyDescent="0.3">
      <c r="A19" s="4"/>
      <c r="B19" s="4" t="s">
        <v>255</v>
      </c>
      <c r="C19" s="3">
        <v>1</v>
      </c>
      <c r="D19" s="3">
        <v>2</v>
      </c>
      <c r="E19" s="3">
        <v>4.2</v>
      </c>
      <c r="F19" s="3"/>
      <c r="G19" s="4">
        <v>0.3</v>
      </c>
      <c r="H19" s="3">
        <f>G19*E19*D19*C19</f>
        <v>2.52</v>
      </c>
      <c r="I19" s="3"/>
      <c r="J19" s="4"/>
      <c r="K19" s="4"/>
      <c r="L19" s="4"/>
      <c r="M19" s="4"/>
      <c r="N19" s="4"/>
      <c r="O19" s="4"/>
      <c r="P19" s="4"/>
      <c r="Q19" s="4"/>
      <c r="R19" s="4"/>
      <c r="S19" s="4"/>
      <c r="T19" s="4"/>
      <c r="U19" s="4"/>
    </row>
    <row r="20" spans="1:21" ht="20.100000000000001" customHeight="1" x14ac:dyDescent="0.3">
      <c r="A20" s="4"/>
      <c r="B20" s="4" t="s">
        <v>255</v>
      </c>
      <c r="C20" s="3">
        <v>1</v>
      </c>
      <c r="D20" s="3">
        <v>2</v>
      </c>
      <c r="E20" s="3">
        <v>1.4</v>
      </c>
      <c r="F20" s="3"/>
      <c r="G20" s="4">
        <v>0.3</v>
      </c>
      <c r="H20" s="3">
        <f>G20*E20*D20*C20</f>
        <v>0.84</v>
      </c>
      <c r="I20" s="3"/>
      <c r="J20" s="4"/>
      <c r="K20" s="4"/>
      <c r="L20" s="4"/>
      <c r="M20" s="4"/>
      <c r="N20" s="4"/>
      <c r="O20" s="4"/>
      <c r="P20" s="4"/>
      <c r="Q20" s="4"/>
      <c r="R20" s="4"/>
      <c r="S20" s="4"/>
      <c r="T20" s="4"/>
      <c r="U20" s="4"/>
    </row>
    <row r="21" spans="1:21" ht="20.100000000000001" customHeight="1" x14ac:dyDescent="0.3">
      <c r="A21" s="4"/>
      <c r="B21" s="4" t="s">
        <v>254</v>
      </c>
      <c r="C21" s="3">
        <v>1</v>
      </c>
      <c r="D21" s="3">
        <v>1</v>
      </c>
      <c r="E21" s="3">
        <v>0.6</v>
      </c>
      <c r="F21" s="3">
        <v>0.6</v>
      </c>
      <c r="G21" s="4"/>
      <c r="H21" s="3">
        <f>F21*E21*D21*C21</f>
        <v>0.36</v>
      </c>
      <c r="I21" s="3"/>
      <c r="J21" s="4"/>
      <c r="K21" s="4"/>
      <c r="L21" s="4"/>
      <c r="M21" s="4"/>
      <c r="N21" s="4"/>
      <c r="O21" s="4"/>
      <c r="P21" s="4"/>
      <c r="Q21" s="4"/>
      <c r="R21" s="4"/>
      <c r="S21" s="4"/>
      <c r="T21" s="4"/>
      <c r="U21" s="4"/>
    </row>
    <row r="22" spans="1:21" ht="20.100000000000001" customHeight="1" x14ac:dyDescent="0.3">
      <c r="A22" s="4"/>
      <c r="B22" s="4" t="s">
        <v>255</v>
      </c>
      <c r="C22" s="3">
        <v>1</v>
      </c>
      <c r="D22" s="3">
        <v>2</v>
      </c>
      <c r="E22" s="3">
        <v>0.6</v>
      </c>
      <c r="F22" s="3"/>
      <c r="G22" s="4">
        <v>0.6</v>
      </c>
      <c r="H22" s="3">
        <f>G22*E22*D22*C22</f>
        <v>0.72</v>
      </c>
      <c r="I22" s="3"/>
      <c r="J22" s="4"/>
      <c r="K22" s="4"/>
      <c r="L22" s="4"/>
      <c r="M22" s="4"/>
      <c r="N22" s="4"/>
      <c r="O22" s="4"/>
      <c r="P22" s="4"/>
      <c r="Q22" s="4"/>
      <c r="R22" s="4"/>
      <c r="S22" s="4"/>
      <c r="T22" s="4"/>
      <c r="U22" s="4"/>
    </row>
    <row r="23" spans="1:21" ht="20.100000000000001" customHeight="1" x14ac:dyDescent="0.3">
      <c r="A23" s="4"/>
      <c r="B23" s="4" t="s">
        <v>255</v>
      </c>
      <c r="C23" s="3">
        <v>1</v>
      </c>
      <c r="D23" s="3">
        <v>2</v>
      </c>
      <c r="E23" s="3">
        <v>0.6</v>
      </c>
      <c r="F23" s="3"/>
      <c r="G23" s="4">
        <v>0.6</v>
      </c>
      <c r="H23" s="3">
        <f>G23*E23*D23*C23</f>
        <v>0.72</v>
      </c>
      <c r="I23" s="3"/>
      <c r="J23" s="4"/>
      <c r="K23" s="4"/>
      <c r="L23" s="4"/>
      <c r="M23" s="4"/>
      <c r="N23" s="4"/>
      <c r="O23" s="4"/>
      <c r="P23" s="4"/>
      <c r="Q23" s="4"/>
      <c r="R23" s="4"/>
      <c r="S23" s="4"/>
      <c r="T23" s="4"/>
      <c r="U23" s="4"/>
    </row>
    <row r="24" spans="1:21" ht="20.100000000000001" customHeight="1" x14ac:dyDescent="0.3">
      <c r="A24" s="4"/>
      <c r="B24" s="4"/>
      <c r="C24" s="3"/>
      <c r="D24" s="3"/>
      <c r="E24" s="3"/>
      <c r="F24" s="3"/>
      <c r="G24" s="4"/>
      <c r="H24" s="13">
        <f>SUM(H18:H23)</f>
        <v>11.040000000000001</v>
      </c>
      <c r="I24" s="13" t="s">
        <v>29</v>
      </c>
      <c r="J24" s="4"/>
      <c r="K24" s="4"/>
      <c r="L24" s="4"/>
      <c r="M24" s="4"/>
      <c r="N24" s="4"/>
      <c r="O24" s="4"/>
      <c r="P24" s="4"/>
      <c r="Q24" s="4"/>
      <c r="R24" s="4"/>
      <c r="S24" s="4"/>
      <c r="T24" s="4"/>
      <c r="U24" s="4"/>
    </row>
    <row r="25" spans="1:21" ht="133.5" customHeight="1" x14ac:dyDescent="0.3">
      <c r="A25" s="2">
        <v>58</v>
      </c>
      <c r="B25" s="157" t="s">
        <v>213</v>
      </c>
      <c r="C25" s="158"/>
      <c r="D25" s="158"/>
      <c r="E25" s="158"/>
      <c r="F25" s="158"/>
      <c r="G25" s="158"/>
      <c r="H25" s="159"/>
      <c r="I25" s="3"/>
      <c r="J25" s="4"/>
      <c r="K25" s="4"/>
      <c r="L25" s="4"/>
      <c r="M25" s="4"/>
      <c r="N25" s="4"/>
      <c r="O25" s="4"/>
      <c r="P25" s="4"/>
      <c r="Q25" s="4"/>
      <c r="R25" s="4"/>
      <c r="S25" s="4"/>
      <c r="T25" s="4"/>
      <c r="U25" s="4"/>
    </row>
    <row r="26" spans="1:21" ht="20.100000000000001" customHeight="1" x14ac:dyDescent="0.3">
      <c r="A26" s="4"/>
      <c r="B26" s="4" t="s">
        <v>273</v>
      </c>
      <c r="C26" s="3">
        <v>1</v>
      </c>
      <c r="D26" s="3">
        <v>1</v>
      </c>
      <c r="E26" s="3">
        <v>1.46</v>
      </c>
      <c r="F26" s="3"/>
      <c r="G26" s="4">
        <v>2.2000000000000002</v>
      </c>
      <c r="H26" s="3">
        <f>G26*E26*D26*C26</f>
        <v>3.2120000000000002</v>
      </c>
      <c r="I26" s="3"/>
      <c r="J26" s="4"/>
      <c r="K26" s="4"/>
      <c r="L26" s="4"/>
      <c r="M26" s="4"/>
      <c r="N26" s="4"/>
      <c r="O26" s="4"/>
      <c r="P26" s="4"/>
      <c r="Q26" s="4"/>
      <c r="R26" s="4"/>
      <c r="S26" s="4"/>
      <c r="T26" s="4"/>
      <c r="U26" s="4"/>
    </row>
    <row r="27" spans="1:21" ht="20.100000000000001" customHeight="1" x14ac:dyDescent="0.3">
      <c r="A27" s="4"/>
      <c r="B27" s="4" t="s">
        <v>255</v>
      </c>
      <c r="C27" s="3">
        <v>1</v>
      </c>
      <c r="D27" s="3">
        <v>1</v>
      </c>
      <c r="E27" s="3">
        <v>1.42</v>
      </c>
      <c r="F27" s="3"/>
      <c r="G27" s="4">
        <v>2.2000000000000002</v>
      </c>
      <c r="H27" s="3">
        <f t="shared" ref="H27:H30" si="1">G27*E27*D27*C27</f>
        <v>3.1240000000000001</v>
      </c>
      <c r="I27" s="3"/>
      <c r="J27" s="4"/>
      <c r="K27" s="4"/>
      <c r="L27" s="4"/>
      <c r="M27" s="4"/>
      <c r="N27" s="4"/>
      <c r="O27" s="4"/>
      <c r="P27" s="4"/>
      <c r="Q27" s="4"/>
      <c r="R27" s="4"/>
      <c r="S27" s="4"/>
      <c r="T27" s="4"/>
      <c r="U27" s="4"/>
    </row>
    <row r="28" spans="1:21" ht="20.100000000000001" customHeight="1" x14ac:dyDescent="0.3">
      <c r="A28" s="4"/>
      <c r="B28" s="4" t="s">
        <v>274</v>
      </c>
      <c r="C28" s="3">
        <v>1</v>
      </c>
      <c r="D28" s="3">
        <v>1</v>
      </c>
      <c r="E28" s="3">
        <v>1.5</v>
      </c>
      <c r="F28" s="3"/>
      <c r="G28" s="4">
        <v>2.2000000000000002</v>
      </c>
      <c r="H28" s="3">
        <f t="shared" si="1"/>
        <v>3.3000000000000003</v>
      </c>
      <c r="I28" s="3"/>
      <c r="J28" s="4"/>
      <c r="K28" s="4"/>
      <c r="L28" s="4"/>
      <c r="M28" s="4"/>
      <c r="N28" s="4"/>
      <c r="O28" s="4"/>
      <c r="P28" s="4"/>
      <c r="Q28" s="4"/>
      <c r="R28" s="4"/>
      <c r="S28" s="4"/>
      <c r="T28" s="4"/>
      <c r="U28" s="4"/>
    </row>
    <row r="29" spans="1:21" ht="20.100000000000001" customHeight="1" x14ac:dyDescent="0.3">
      <c r="A29" s="4"/>
      <c r="B29" s="4" t="s">
        <v>275</v>
      </c>
      <c r="C29" s="3">
        <v>1</v>
      </c>
      <c r="D29" s="3">
        <v>1</v>
      </c>
      <c r="E29" s="3">
        <v>1.62</v>
      </c>
      <c r="F29" s="3"/>
      <c r="G29" s="4">
        <v>2.2000000000000002</v>
      </c>
      <c r="H29" s="3">
        <f t="shared" si="1"/>
        <v>3.5640000000000005</v>
      </c>
      <c r="I29" s="3"/>
      <c r="J29" s="4"/>
      <c r="K29" s="4"/>
      <c r="L29" s="4"/>
      <c r="M29" s="4"/>
      <c r="N29" s="4"/>
      <c r="O29" s="4"/>
      <c r="P29" s="4"/>
      <c r="Q29" s="4"/>
      <c r="R29" s="4"/>
      <c r="S29" s="4"/>
      <c r="T29" s="4"/>
      <c r="U29" s="4"/>
    </row>
    <row r="30" spans="1:21" ht="20.100000000000001" customHeight="1" x14ac:dyDescent="0.3">
      <c r="A30" s="4"/>
      <c r="B30" s="4" t="s">
        <v>276</v>
      </c>
      <c r="C30" s="3">
        <v>1</v>
      </c>
      <c r="D30" s="3">
        <v>1</v>
      </c>
      <c r="E30" s="3">
        <v>1.65</v>
      </c>
      <c r="F30" s="3"/>
      <c r="G30" s="4">
        <v>2.2000000000000002</v>
      </c>
      <c r="H30" s="3">
        <f t="shared" si="1"/>
        <v>3.63</v>
      </c>
      <c r="I30" s="3"/>
      <c r="J30" s="4"/>
      <c r="K30" s="4"/>
      <c r="L30" s="4"/>
      <c r="M30" s="4"/>
      <c r="N30" s="4"/>
      <c r="O30" s="4"/>
      <c r="P30" s="4"/>
      <c r="Q30" s="4"/>
      <c r="R30" s="4"/>
      <c r="S30" s="4"/>
      <c r="T30" s="4"/>
      <c r="U30" s="4"/>
    </row>
    <row r="31" spans="1:21" ht="20.100000000000001" customHeight="1" x14ac:dyDescent="0.3">
      <c r="A31" s="4"/>
      <c r="B31" s="4"/>
      <c r="C31" s="3"/>
      <c r="D31" s="3"/>
      <c r="E31" s="3"/>
      <c r="F31" s="3"/>
      <c r="G31" s="4"/>
      <c r="H31" s="13">
        <f>SUM(H26:H30)</f>
        <v>16.830000000000002</v>
      </c>
      <c r="I31" s="48" t="s">
        <v>29</v>
      </c>
      <c r="J31" s="4"/>
      <c r="K31" s="4"/>
      <c r="L31" s="4"/>
      <c r="M31" s="4"/>
      <c r="N31" s="4"/>
      <c r="O31" s="4"/>
      <c r="P31" s="4"/>
      <c r="Q31" s="4"/>
      <c r="R31" s="4"/>
      <c r="S31" s="4"/>
      <c r="T31" s="4"/>
      <c r="U31" s="4"/>
    </row>
    <row r="32" spans="1:21" ht="117" customHeight="1" x14ac:dyDescent="0.3">
      <c r="A32" s="2">
        <v>69</v>
      </c>
      <c r="B32" s="239" t="s">
        <v>214</v>
      </c>
      <c r="C32" s="239"/>
      <c r="D32" s="239"/>
      <c r="E32" s="239"/>
      <c r="F32" s="239"/>
      <c r="G32" s="239"/>
      <c r="H32" s="240"/>
      <c r="I32" s="48"/>
      <c r="J32" s="4"/>
      <c r="K32" s="4"/>
      <c r="L32" s="4"/>
      <c r="M32" s="4"/>
      <c r="N32" s="4"/>
      <c r="O32" s="4"/>
      <c r="P32" s="4"/>
      <c r="Q32" s="4"/>
      <c r="R32" s="4"/>
      <c r="S32" s="4"/>
      <c r="T32" s="4"/>
      <c r="U32" s="4"/>
    </row>
    <row r="33" spans="1:21" ht="20.100000000000001" customHeight="1" x14ac:dyDescent="0.3">
      <c r="A33" s="4"/>
      <c r="B33" s="37" t="s">
        <v>277</v>
      </c>
      <c r="C33" s="2">
        <v>1</v>
      </c>
      <c r="D33" s="2">
        <v>1</v>
      </c>
      <c r="E33" s="50">
        <v>6.3</v>
      </c>
      <c r="F33" s="50"/>
      <c r="G33" s="50">
        <f>3.5-1.5</f>
        <v>2</v>
      </c>
      <c r="H33" s="50">
        <f>G33*E33*D33*C33</f>
        <v>12.6</v>
      </c>
      <c r="I33" s="3"/>
      <c r="J33" s="4"/>
      <c r="K33" s="4"/>
      <c r="L33" s="4"/>
      <c r="M33" s="4"/>
      <c r="N33" s="4"/>
      <c r="O33" s="4"/>
      <c r="P33" s="4"/>
      <c r="Q33" s="4"/>
      <c r="R33" s="4"/>
      <c r="S33" s="4"/>
      <c r="T33" s="4"/>
      <c r="U33" s="4"/>
    </row>
    <row r="34" spans="1:21" ht="20.100000000000001" customHeight="1" x14ac:dyDescent="0.3">
      <c r="A34" s="4"/>
      <c r="B34" s="37" t="s">
        <v>278</v>
      </c>
      <c r="C34" s="2">
        <v>1</v>
      </c>
      <c r="D34" s="2">
        <v>1</v>
      </c>
      <c r="E34" s="50">
        <v>3</v>
      </c>
      <c r="F34" s="2"/>
      <c r="G34" s="2">
        <v>2</v>
      </c>
      <c r="H34" s="50">
        <f t="shared" ref="H34:H99" si="2">G34*E34*D34*C34</f>
        <v>6</v>
      </c>
      <c r="I34" s="3"/>
      <c r="J34" s="4"/>
      <c r="K34" s="4"/>
      <c r="L34" s="4"/>
      <c r="M34" s="4"/>
      <c r="N34" s="4"/>
      <c r="O34" s="4"/>
      <c r="P34" s="4"/>
      <c r="Q34" s="4"/>
      <c r="R34" s="4"/>
      <c r="S34" s="4"/>
      <c r="T34" s="4"/>
      <c r="U34" s="4"/>
    </row>
    <row r="35" spans="1:21" ht="20.100000000000001" customHeight="1" x14ac:dyDescent="0.3">
      <c r="A35" s="4"/>
      <c r="B35" s="37" t="s">
        <v>252</v>
      </c>
      <c r="C35" s="2">
        <v>-1</v>
      </c>
      <c r="D35" s="2">
        <v>1</v>
      </c>
      <c r="E35" s="50">
        <v>1.5</v>
      </c>
      <c r="F35" s="2"/>
      <c r="G35" s="2">
        <v>2</v>
      </c>
      <c r="H35" s="50">
        <f t="shared" si="2"/>
        <v>-3</v>
      </c>
      <c r="I35" s="3"/>
      <c r="J35" s="4"/>
      <c r="K35" s="4"/>
      <c r="L35" s="4"/>
      <c r="M35" s="4"/>
      <c r="N35" s="4"/>
      <c r="O35" s="4"/>
      <c r="P35" s="4"/>
      <c r="Q35" s="4"/>
      <c r="R35" s="4"/>
      <c r="S35" s="4"/>
      <c r="T35" s="4"/>
      <c r="U35" s="4"/>
    </row>
    <row r="36" spans="1:21" ht="20.100000000000001" customHeight="1" x14ac:dyDescent="0.3">
      <c r="A36" s="4"/>
      <c r="B36" s="37" t="s">
        <v>279</v>
      </c>
      <c r="C36" s="2">
        <v>1</v>
      </c>
      <c r="D36" s="2">
        <v>1</v>
      </c>
      <c r="E36" s="50">
        <v>3</v>
      </c>
      <c r="F36" s="2"/>
      <c r="G36" s="2">
        <v>2</v>
      </c>
      <c r="H36" s="50">
        <f t="shared" si="2"/>
        <v>6</v>
      </c>
      <c r="I36" s="3"/>
      <c r="J36" s="4"/>
      <c r="K36" s="4"/>
      <c r="L36" s="4"/>
      <c r="M36" s="4"/>
      <c r="N36" s="4"/>
      <c r="O36" s="4"/>
      <c r="P36" s="4"/>
      <c r="Q36" s="4"/>
      <c r="R36" s="4"/>
      <c r="S36" s="4"/>
      <c r="T36" s="4"/>
      <c r="U36" s="4"/>
    </row>
    <row r="37" spans="1:21" ht="20.100000000000001" customHeight="1" x14ac:dyDescent="0.3">
      <c r="A37" s="4"/>
      <c r="B37" s="37" t="s">
        <v>280</v>
      </c>
      <c r="C37" s="2">
        <v>1</v>
      </c>
      <c r="D37" s="2">
        <v>2</v>
      </c>
      <c r="E37" s="50">
        <v>3.4</v>
      </c>
      <c r="F37" s="2"/>
      <c r="G37" s="2">
        <v>2</v>
      </c>
      <c r="H37" s="50">
        <f t="shared" si="2"/>
        <v>13.6</v>
      </c>
      <c r="I37" s="3"/>
      <c r="J37" s="4"/>
      <c r="K37" s="4"/>
      <c r="L37" s="4"/>
      <c r="M37" s="4"/>
      <c r="N37" s="4"/>
      <c r="O37" s="4"/>
      <c r="P37" s="4"/>
      <c r="Q37" s="4"/>
      <c r="R37" s="4"/>
      <c r="S37" s="4"/>
      <c r="T37" s="4"/>
      <c r="U37" s="4"/>
    </row>
    <row r="38" spans="1:21" ht="20.100000000000001" customHeight="1" x14ac:dyDescent="0.3">
      <c r="A38" s="4"/>
      <c r="B38" s="37" t="s">
        <v>281</v>
      </c>
      <c r="C38" s="2">
        <v>1</v>
      </c>
      <c r="D38" s="2">
        <v>1</v>
      </c>
      <c r="E38" s="50">
        <v>3</v>
      </c>
      <c r="F38" s="50"/>
      <c r="G38" s="50">
        <v>2</v>
      </c>
      <c r="H38" s="50">
        <f t="shared" si="2"/>
        <v>6</v>
      </c>
      <c r="I38" s="3"/>
      <c r="J38" s="4"/>
      <c r="K38" s="4"/>
      <c r="L38" s="4"/>
      <c r="M38" s="4"/>
      <c r="N38" s="4"/>
      <c r="O38" s="4"/>
      <c r="P38" s="4"/>
      <c r="Q38" s="4"/>
      <c r="R38" s="4"/>
      <c r="S38" s="4"/>
      <c r="T38" s="4"/>
      <c r="U38" s="4"/>
    </row>
    <row r="39" spans="1:21" ht="20.100000000000001" customHeight="1" x14ac:dyDescent="0.3">
      <c r="A39" s="4"/>
      <c r="B39" s="37" t="s">
        <v>282</v>
      </c>
      <c r="C39" s="2">
        <v>1</v>
      </c>
      <c r="D39" s="2">
        <v>1</v>
      </c>
      <c r="E39" s="50">
        <f>1+2.1+2.1</f>
        <v>5.2</v>
      </c>
      <c r="F39" s="50">
        <v>0.15</v>
      </c>
      <c r="G39" s="50"/>
      <c r="H39" s="50">
        <f>F39*E39*D39*C39</f>
        <v>0.78</v>
      </c>
      <c r="I39" s="3"/>
      <c r="J39" s="4"/>
      <c r="K39" s="4"/>
      <c r="L39" s="4"/>
      <c r="M39" s="4"/>
      <c r="N39" s="4"/>
      <c r="O39" s="4"/>
      <c r="P39" s="4"/>
      <c r="Q39" s="4"/>
      <c r="R39" s="4"/>
      <c r="S39" s="4"/>
      <c r="T39" s="4"/>
      <c r="U39" s="4"/>
    </row>
    <row r="40" spans="1:21" ht="20.100000000000001" customHeight="1" x14ac:dyDescent="0.3">
      <c r="A40" s="4"/>
      <c r="B40" s="37" t="s">
        <v>252</v>
      </c>
      <c r="C40" s="2">
        <v>-1</v>
      </c>
      <c r="D40" s="2">
        <v>1</v>
      </c>
      <c r="E40" s="50">
        <v>1</v>
      </c>
      <c r="F40" s="50"/>
      <c r="G40" s="50">
        <v>2</v>
      </c>
      <c r="H40" s="50">
        <f t="shared" si="2"/>
        <v>-2</v>
      </c>
      <c r="I40" s="3"/>
      <c r="J40" s="4"/>
      <c r="K40" s="4"/>
      <c r="L40" s="4"/>
      <c r="M40" s="4"/>
      <c r="N40" s="4"/>
      <c r="O40" s="4"/>
      <c r="P40" s="4"/>
      <c r="Q40" s="4"/>
      <c r="R40" s="4"/>
      <c r="S40" s="4"/>
      <c r="T40" s="4"/>
      <c r="U40" s="4"/>
    </row>
    <row r="41" spans="1:21" ht="20.100000000000001" customHeight="1" x14ac:dyDescent="0.3">
      <c r="A41" s="4"/>
      <c r="B41" s="37" t="s">
        <v>283</v>
      </c>
      <c r="C41" s="2">
        <v>1</v>
      </c>
      <c r="D41" s="2">
        <v>2</v>
      </c>
      <c r="E41" s="50">
        <v>3.2</v>
      </c>
      <c r="F41" s="50"/>
      <c r="G41" s="50">
        <v>2</v>
      </c>
      <c r="H41" s="50">
        <f t="shared" si="2"/>
        <v>12.8</v>
      </c>
      <c r="I41" s="3"/>
      <c r="J41" s="4"/>
      <c r="K41" s="4"/>
      <c r="L41" s="4"/>
      <c r="M41" s="4"/>
      <c r="N41" s="4"/>
      <c r="O41" s="4"/>
      <c r="P41" s="4"/>
      <c r="Q41" s="4"/>
      <c r="R41" s="4"/>
      <c r="S41" s="4"/>
      <c r="T41" s="4"/>
      <c r="U41" s="4"/>
    </row>
    <row r="42" spans="1:21" ht="20.100000000000001" customHeight="1" x14ac:dyDescent="0.3">
      <c r="A42" s="4"/>
      <c r="B42" s="37" t="s">
        <v>255</v>
      </c>
      <c r="C42" s="2">
        <v>1</v>
      </c>
      <c r="D42" s="2">
        <v>1</v>
      </c>
      <c r="E42" s="50">
        <v>3</v>
      </c>
      <c r="F42" s="50"/>
      <c r="G42" s="50">
        <v>2</v>
      </c>
      <c r="H42" s="50">
        <f t="shared" si="2"/>
        <v>6</v>
      </c>
      <c r="I42" s="3"/>
      <c r="J42" s="4"/>
      <c r="K42" s="4"/>
      <c r="L42" s="4"/>
      <c r="M42" s="4"/>
      <c r="N42" s="4"/>
      <c r="O42" s="4"/>
      <c r="P42" s="4"/>
      <c r="Q42" s="4"/>
      <c r="R42" s="4"/>
      <c r="S42" s="4"/>
      <c r="T42" s="4"/>
      <c r="U42" s="4"/>
    </row>
    <row r="43" spans="1:21" ht="20.100000000000001" customHeight="1" x14ac:dyDescent="0.3">
      <c r="A43" s="4"/>
      <c r="B43" s="37" t="s">
        <v>255</v>
      </c>
      <c r="C43" s="2">
        <v>1</v>
      </c>
      <c r="D43" s="2">
        <v>1</v>
      </c>
      <c r="E43" s="50">
        <v>3</v>
      </c>
      <c r="F43" s="50"/>
      <c r="G43" s="50">
        <v>3.5</v>
      </c>
      <c r="H43" s="50">
        <f t="shared" si="2"/>
        <v>10.5</v>
      </c>
      <c r="I43" s="3"/>
      <c r="J43" s="4"/>
      <c r="K43" s="4"/>
      <c r="L43" s="4"/>
      <c r="M43" s="4"/>
      <c r="N43" s="4"/>
      <c r="O43" s="4"/>
      <c r="P43" s="4"/>
      <c r="Q43" s="4"/>
      <c r="R43" s="4"/>
      <c r="S43" s="4"/>
      <c r="T43" s="4"/>
      <c r="U43" s="4"/>
    </row>
    <row r="44" spans="1:21" ht="20.100000000000001" customHeight="1" x14ac:dyDescent="0.3">
      <c r="A44" s="4"/>
      <c r="B44" s="37" t="s">
        <v>284</v>
      </c>
      <c r="C44" s="2">
        <v>-1</v>
      </c>
      <c r="D44" s="2">
        <v>1</v>
      </c>
      <c r="E44" s="50">
        <v>1</v>
      </c>
      <c r="F44" s="50"/>
      <c r="G44" s="50">
        <v>2.1</v>
      </c>
      <c r="H44" s="50">
        <f t="shared" si="2"/>
        <v>-2.1</v>
      </c>
      <c r="I44" s="3"/>
      <c r="J44" s="4"/>
      <c r="K44" s="4"/>
      <c r="L44" s="4"/>
      <c r="M44" s="4"/>
      <c r="N44" s="4"/>
      <c r="O44" s="4"/>
      <c r="P44" s="4"/>
      <c r="Q44" s="4"/>
      <c r="R44" s="4"/>
      <c r="S44" s="4"/>
      <c r="T44" s="4"/>
      <c r="U44" s="4"/>
    </row>
    <row r="45" spans="1:21" ht="20.100000000000001" customHeight="1" x14ac:dyDescent="0.3">
      <c r="A45" s="4"/>
      <c r="B45" s="37" t="s">
        <v>285</v>
      </c>
      <c r="C45" s="2">
        <v>1</v>
      </c>
      <c r="D45" s="2">
        <v>1</v>
      </c>
      <c r="E45" s="50">
        <v>1.8</v>
      </c>
      <c r="F45" s="50"/>
      <c r="G45" s="50">
        <v>1.4</v>
      </c>
      <c r="H45" s="50">
        <f t="shared" si="2"/>
        <v>2.52</v>
      </c>
      <c r="I45" s="3"/>
      <c r="J45" s="4"/>
      <c r="K45" s="4"/>
      <c r="L45" s="4"/>
      <c r="M45" s="4"/>
      <c r="N45" s="4"/>
      <c r="O45" s="4"/>
      <c r="P45" s="4"/>
      <c r="Q45" s="4"/>
      <c r="R45" s="4"/>
      <c r="S45" s="4"/>
      <c r="T45" s="4"/>
      <c r="U45" s="4"/>
    </row>
    <row r="46" spans="1:21" ht="20.100000000000001" customHeight="1" x14ac:dyDescent="0.3">
      <c r="A46" s="4"/>
      <c r="B46" s="37" t="s">
        <v>286</v>
      </c>
      <c r="C46" s="2">
        <v>1</v>
      </c>
      <c r="D46" s="2">
        <v>1</v>
      </c>
      <c r="E46" s="50">
        <f>1.8+1.8+1.8</f>
        <v>5.4</v>
      </c>
      <c r="F46" s="50">
        <v>0.15</v>
      </c>
      <c r="G46" s="50"/>
      <c r="H46" s="50">
        <f>F46*E46*D46*C46</f>
        <v>0.81</v>
      </c>
      <c r="I46" s="3"/>
      <c r="J46" s="4"/>
      <c r="K46" s="4"/>
      <c r="L46" s="4"/>
      <c r="M46" s="4"/>
      <c r="N46" s="4"/>
      <c r="O46" s="4"/>
      <c r="P46" s="4"/>
      <c r="Q46" s="4"/>
      <c r="R46" s="4"/>
      <c r="S46" s="4"/>
      <c r="T46" s="4"/>
      <c r="U46" s="4"/>
    </row>
    <row r="47" spans="1:21" ht="20.100000000000001" customHeight="1" x14ac:dyDescent="0.3">
      <c r="A47" s="4"/>
      <c r="B47" s="37" t="s">
        <v>287</v>
      </c>
      <c r="C47" s="2">
        <v>1</v>
      </c>
      <c r="D47" s="2">
        <v>2</v>
      </c>
      <c r="E47" s="50">
        <v>4.47</v>
      </c>
      <c r="F47" s="50"/>
      <c r="G47" s="50">
        <v>3.5</v>
      </c>
      <c r="H47" s="50">
        <f t="shared" si="2"/>
        <v>31.29</v>
      </c>
      <c r="I47" s="3"/>
      <c r="J47" s="4"/>
      <c r="K47" s="4"/>
      <c r="L47" s="4"/>
      <c r="M47" s="4"/>
      <c r="N47" s="4"/>
      <c r="O47" s="4"/>
      <c r="P47" s="4"/>
      <c r="Q47" s="4"/>
      <c r="R47" s="4"/>
      <c r="S47" s="4"/>
      <c r="T47" s="4"/>
      <c r="U47" s="4"/>
    </row>
    <row r="48" spans="1:21" ht="20.100000000000001" customHeight="1" x14ac:dyDescent="0.3">
      <c r="A48" s="4"/>
      <c r="B48" s="37" t="s">
        <v>288</v>
      </c>
      <c r="C48" s="2">
        <v>1</v>
      </c>
      <c r="D48" s="2">
        <v>2</v>
      </c>
      <c r="E48" s="50">
        <v>2.1800000000000002</v>
      </c>
      <c r="F48" s="50"/>
      <c r="G48" s="50">
        <v>3.5</v>
      </c>
      <c r="H48" s="50">
        <f t="shared" si="2"/>
        <v>15.260000000000002</v>
      </c>
      <c r="I48" s="3"/>
      <c r="J48" s="4"/>
      <c r="K48" s="4"/>
      <c r="L48" s="4"/>
      <c r="M48" s="4"/>
      <c r="N48" s="4"/>
      <c r="O48" s="4"/>
      <c r="P48" s="4"/>
      <c r="Q48" s="4"/>
      <c r="R48" s="4"/>
      <c r="S48" s="4"/>
      <c r="T48" s="4"/>
      <c r="U48" s="4"/>
    </row>
    <row r="49" spans="1:21" ht="20.100000000000001" customHeight="1" x14ac:dyDescent="0.3">
      <c r="A49" s="4"/>
      <c r="B49" s="37" t="s">
        <v>282</v>
      </c>
      <c r="C49" s="2">
        <v>1</v>
      </c>
      <c r="D49" s="2">
        <v>1</v>
      </c>
      <c r="E49" s="50">
        <f>1.212+2.3+2.3</f>
        <v>5.8119999999999994</v>
      </c>
      <c r="F49" s="50">
        <v>0.15</v>
      </c>
      <c r="G49" s="50"/>
      <c r="H49" s="50">
        <f>F49*E49*D49*C49</f>
        <v>0.87179999999999991</v>
      </c>
      <c r="I49" s="3"/>
      <c r="J49" s="4"/>
      <c r="K49" s="4"/>
      <c r="L49" s="4"/>
      <c r="M49" s="4"/>
      <c r="N49" s="4"/>
      <c r="O49" s="4"/>
      <c r="P49" s="4"/>
      <c r="Q49" s="4"/>
      <c r="R49" s="4"/>
      <c r="S49" s="4"/>
      <c r="T49" s="4"/>
      <c r="U49" s="4"/>
    </row>
    <row r="50" spans="1:21" ht="20.100000000000001" customHeight="1" x14ac:dyDescent="0.3">
      <c r="A50" s="4"/>
      <c r="B50" s="37" t="s">
        <v>252</v>
      </c>
      <c r="C50" s="2">
        <v>-1</v>
      </c>
      <c r="D50" s="2">
        <v>1</v>
      </c>
      <c r="E50" s="50">
        <v>1.2150000000000001</v>
      </c>
      <c r="F50" s="2"/>
      <c r="G50" s="50">
        <v>2.2999999999999998</v>
      </c>
      <c r="H50" s="50">
        <f t="shared" si="2"/>
        <v>-2.7944999999999998</v>
      </c>
      <c r="I50" s="3"/>
      <c r="J50" s="4"/>
      <c r="K50" s="4"/>
      <c r="L50" s="4"/>
      <c r="M50" s="4"/>
      <c r="N50" s="4"/>
      <c r="O50" s="4"/>
      <c r="P50" s="4"/>
      <c r="Q50" s="4"/>
      <c r="R50" s="4"/>
      <c r="S50" s="4"/>
      <c r="T50" s="4"/>
      <c r="U50" s="4"/>
    </row>
    <row r="51" spans="1:21" ht="20.100000000000001" customHeight="1" x14ac:dyDescent="0.3">
      <c r="A51" s="4"/>
      <c r="B51" s="37" t="s">
        <v>289</v>
      </c>
      <c r="C51" s="2">
        <v>-1</v>
      </c>
      <c r="D51" s="2">
        <v>1</v>
      </c>
      <c r="E51" s="50">
        <v>0.45</v>
      </c>
      <c r="F51" s="2"/>
      <c r="G51" s="50">
        <v>0.45</v>
      </c>
      <c r="H51" s="50">
        <f t="shared" si="2"/>
        <v>-0.20250000000000001</v>
      </c>
      <c r="I51" s="3"/>
      <c r="J51" s="4"/>
      <c r="K51" s="4"/>
      <c r="L51" s="4"/>
      <c r="M51" s="4"/>
      <c r="N51" s="4"/>
      <c r="O51" s="4"/>
      <c r="P51" s="4"/>
      <c r="Q51" s="4"/>
      <c r="R51" s="4"/>
      <c r="S51" s="4"/>
      <c r="T51" s="4"/>
      <c r="U51" s="4"/>
    </row>
    <row r="52" spans="1:21" ht="20.100000000000001" customHeight="1" x14ac:dyDescent="0.3">
      <c r="A52" s="4"/>
      <c r="B52" s="37" t="s">
        <v>290</v>
      </c>
      <c r="C52" s="2">
        <v>1</v>
      </c>
      <c r="D52" s="2">
        <v>1</v>
      </c>
      <c r="E52" s="50">
        <f>0.45+0.45+0.45+0.45</f>
        <v>1.8</v>
      </c>
      <c r="F52" s="2">
        <v>0.15</v>
      </c>
      <c r="G52" s="50"/>
      <c r="H52" s="50">
        <f>F52*E52*D52*C52</f>
        <v>0.27</v>
      </c>
      <c r="I52" s="3"/>
      <c r="J52" s="4"/>
      <c r="K52" s="4"/>
      <c r="L52" s="4"/>
      <c r="M52" s="4"/>
      <c r="N52" s="4"/>
      <c r="O52" s="4"/>
      <c r="P52" s="4"/>
      <c r="Q52" s="4"/>
      <c r="R52" s="4"/>
      <c r="S52" s="4"/>
      <c r="T52" s="4"/>
      <c r="U52" s="4"/>
    </row>
    <row r="53" spans="1:21" ht="20.100000000000001" customHeight="1" x14ac:dyDescent="0.3">
      <c r="A53" s="4"/>
      <c r="B53" s="37" t="s">
        <v>291</v>
      </c>
      <c r="C53" s="2">
        <v>1</v>
      </c>
      <c r="D53" s="2">
        <v>2</v>
      </c>
      <c r="E53" s="50">
        <v>2.1800000000000002</v>
      </c>
      <c r="F53" s="2"/>
      <c r="G53" s="50">
        <v>3.5</v>
      </c>
      <c r="H53" s="50">
        <f t="shared" si="2"/>
        <v>15.260000000000002</v>
      </c>
      <c r="I53" s="3"/>
      <c r="J53" s="4"/>
      <c r="K53" s="4"/>
      <c r="L53" s="4"/>
      <c r="M53" s="4"/>
      <c r="N53" s="4"/>
      <c r="O53" s="4"/>
      <c r="P53" s="4"/>
      <c r="Q53" s="4"/>
      <c r="R53" s="4"/>
      <c r="S53" s="4"/>
      <c r="T53" s="4"/>
      <c r="U53" s="4"/>
    </row>
    <row r="54" spans="1:21" ht="20.100000000000001" customHeight="1" x14ac:dyDescent="0.3">
      <c r="A54" s="4"/>
      <c r="B54" s="37" t="s">
        <v>292</v>
      </c>
      <c r="C54" s="2">
        <v>1</v>
      </c>
      <c r="D54" s="2">
        <v>2</v>
      </c>
      <c r="E54" s="50">
        <v>1.19</v>
      </c>
      <c r="F54" s="2"/>
      <c r="G54" s="50">
        <v>3.5</v>
      </c>
      <c r="H54" s="50">
        <f t="shared" si="2"/>
        <v>8.33</v>
      </c>
      <c r="I54" s="3"/>
      <c r="J54" s="4"/>
      <c r="K54" s="4"/>
      <c r="L54" s="4"/>
      <c r="M54" s="4"/>
      <c r="N54" s="4"/>
      <c r="O54" s="4"/>
      <c r="P54" s="4"/>
      <c r="Q54" s="4"/>
      <c r="R54" s="4"/>
      <c r="S54" s="4"/>
      <c r="T54" s="4"/>
      <c r="U54" s="4"/>
    </row>
    <row r="55" spans="1:21" ht="20.100000000000001" customHeight="1" x14ac:dyDescent="0.3">
      <c r="A55" s="4"/>
      <c r="B55" s="37" t="s">
        <v>293</v>
      </c>
      <c r="C55" s="2">
        <v>-1</v>
      </c>
      <c r="D55" s="2">
        <v>1</v>
      </c>
      <c r="E55" s="50">
        <v>1.21</v>
      </c>
      <c r="F55" s="2"/>
      <c r="G55" s="50">
        <v>2.37</v>
      </c>
      <c r="H55" s="50">
        <f t="shared" si="2"/>
        <v>-2.8677000000000001</v>
      </c>
      <c r="I55" s="3"/>
      <c r="J55" s="4"/>
      <c r="K55" s="4"/>
      <c r="L55" s="4"/>
      <c r="M55" s="4"/>
      <c r="N55" s="4"/>
      <c r="O55" s="4"/>
      <c r="P55" s="4"/>
      <c r="Q55" s="4"/>
      <c r="R55" s="4"/>
      <c r="S55" s="4"/>
      <c r="T55" s="4"/>
      <c r="U55" s="4"/>
    </row>
    <row r="56" spans="1:21" ht="20.100000000000001" customHeight="1" x14ac:dyDescent="0.3">
      <c r="A56" s="4"/>
      <c r="B56" s="37" t="s">
        <v>282</v>
      </c>
      <c r="C56" s="2">
        <v>1</v>
      </c>
      <c r="D56" s="2">
        <v>1</v>
      </c>
      <c r="E56" s="50">
        <f>1.21+2.3+2.3</f>
        <v>5.81</v>
      </c>
      <c r="F56" s="2">
        <v>0.15</v>
      </c>
      <c r="G56" s="50"/>
      <c r="H56" s="50">
        <f>F56*E56*D56*C56</f>
        <v>0.87149999999999994</v>
      </c>
      <c r="I56" s="3"/>
      <c r="J56" s="4"/>
      <c r="K56" s="4"/>
      <c r="L56" s="4"/>
      <c r="M56" s="4"/>
      <c r="N56" s="4"/>
      <c r="O56" s="4"/>
      <c r="P56" s="4"/>
      <c r="Q56" s="4"/>
      <c r="R56" s="4"/>
      <c r="S56" s="4"/>
      <c r="T56" s="4"/>
      <c r="U56" s="4"/>
    </row>
    <row r="57" spans="1:21" ht="20.100000000000001" customHeight="1" x14ac:dyDescent="0.3">
      <c r="A57" s="4"/>
      <c r="B57" s="37" t="s">
        <v>294</v>
      </c>
      <c r="C57" s="2">
        <v>1</v>
      </c>
      <c r="D57" s="2">
        <v>2</v>
      </c>
      <c r="E57" s="50">
        <v>1.5</v>
      </c>
      <c r="F57" s="2"/>
      <c r="G57" s="50">
        <v>2</v>
      </c>
      <c r="H57" s="50">
        <f t="shared" si="2"/>
        <v>6</v>
      </c>
      <c r="I57" s="3"/>
      <c r="J57" s="4"/>
      <c r="K57" s="4"/>
      <c r="L57" s="4"/>
      <c r="M57" s="4"/>
      <c r="N57" s="4"/>
      <c r="O57" s="4"/>
      <c r="P57" s="4"/>
      <c r="Q57" s="4"/>
      <c r="R57" s="4"/>
      <c r="S57" s="4"/>
      <c r="T57" s="4"/>
      <c r="U57" s="4"/>
    </row>
    <row r="58" spans="1:21" ht="20.100000000000001" customHeight="1" x14ac:dyDescent="0.3">
      <c r="A58" s="4"/>
      <c r="B58" s="37" t="s">
        <v>295</v>
      </c>
      <c r="C58" s="2">
        <v>1</v>
      </c>
      <c r="D58" s="2">
        <v>2</v>
      </c>
      <c r="E58" s="50">
        <v>1.2</v>
      </c>
      <c r="F58" s="2"/>
      <c r="G58" s="50">
        <v>2</v>
      </c>
      <c r="H58" s="50">
        <f t="shared" si="2"/>
        <v>4.8</v>
      </c>
      <c r="I58" s="3"/>
      <c r="J58" s="4"/>
      <c r="K58" s="4"/>
      <c r="L58" s="4"/>
      <c r="M58" s="4"/>
      <c r="N58" s="4"/>
      <c r="O58" s="4"/>
      <c r="P58" s="4"/>
      <c r="Q58" s="4"/>
      <c r="R58" s="4"/>
      <c r="S58" s="4"/>
      <c r="T58" s="4"/>
      <c r="U58" s="4"/>
    </row>
    <row r="59" spans="1:21" ht="20.100000000000001" customHeight="1" x14ac:dyDescent="0.3">
      <c r="A59" s="4"/>
      <c r="B59" s="37" t="s">
        <v>252</v>
      </c>
      <c r="C59" s="2">
        <v>-1</v>
      </c>
      <c r="D59" s="2">
        <v>2</v>
      </c>
      <c r="E59" s="50">
        <v>0.8</v>
      </c>
      <c r="F59" s="2"/>
      <c r="G59" s="50">
        <v>2</v>
      </c>
      <c r="H59" s="50">
        <f t="shared" si="2"/>
        <v>-3.2</v>
      </c>
      <c r="I59" s="3"/>
      <c r="J59" s="4"/>
      <c r="K59" s="4"/>
      <c r="L59" s="4"/>
      <c r="M59" s="4"/>
      <c r="N59" s="4"/>
      <c r="O59" s="4"/>
      <c r="P59" s="4"/>
      <c r="Q59" s="4"/>
      <c r="R59" s="4"/>
      <c r="S59" s="4"/>
      <c r="T59" s="4"/>
      <c r="U59" s="4"/>
    </row>
    <row r="60" spans="1:21" ht="20.100000000000001" customHeight="1" x14ac:dyDescent="0.3">
      <c r="A60" s="4"/>
      <c r="B60" s="37" t="s">
        <v>282</v>
      </c>
      <c r="C60" s="2">
        <v>1</v>
      </c>
      <c r="D60" s="2">
        <v>1</v>
      </c>
      <c r="E60" s="50">
        <f>0.8+2.1+2.1</f>
        <v>5</v>
      </c>
      <c r="F60" s="2">
        <v>0.15</v>
      </c>
      <c r="G60" s="50"/>
      <c r="H60" s="50">
        <f>F60*E60*D60*C60</f>
        <v>0.75</v>
      </c>
      <c r="I60" s="3"/>
      <c r="J60" s="4"/>
      <c r="K60" s="4"/>
      <c r="L60" s="4"/>
      <c r="M60" s="4"/>
      <c r="N60" s="4"/>
      <c r="O60" s="4"/>
      <c r="P60" s="4"/>
      <c r="Q60" s="4"/>
      <c r="R60" s="4"/>
      <c r="S60" s="4"/>
      <c r="T60" s="4"/>
      <c r="U60" s="4"/>
    </row>
    <row r="61" spans="1:21" ht="20.100000000000001" customHeight="1" x14ac:dyDescent="0.3">
      <c r="A61" s="4"/>
      <c r="B61" s="37" t="s">
        <v>296</v>
      </c>
      <c r="C61" s="2">
        <v>1</v>
      </c>
      <c r="D61" s="2">
        <v>2</v>
      </c>
      <c r="E61" s="50">
        <v>3.24</v>
      </c>
      <c r="F61" s="2"/>
      <c r="G61" s="50">
        <v>3.5</v>
      </c>
      <c r="H61" s="50">
        <f t="shared" si="2"/>
        <v>22.68</v>
      </c>
      <c r="I61" s="3"/>
      <c r="J61" s="4"/>
      <c r="K61" s="4"/>
      <c r="L61" s="4"/>
      <c r="M61" s="4"/>
      <c r="N61" s="4"/>
      <c r="O61" s="4"/>
      <c r="P61" s="4"/>
      <c r="Q61" s="4"/>
      <c r="R61" s="4"/>
      <c r="S61" s="4"/>
      <c r="T61" s="4"/>
      <c r="U61" s="4"/>
    </row>
    <row r="62" spans="1:21" ht="20.100000000000001" customHeight="1" x14ac:dyDescent="0.3">
      <c r="A62" s="4"/>
      <c r="B62" s="37" t="s">
        <v>296</v>
      </c>
      <c r="C62" s="2">
        <v>1</v>
      </c>
      <c r="D62" s="2">
        <v>2</v>
      </c>
      <c r="E62" s="50">
        <v>2.4500000000000002</v>
      </c>
      <c r="F62" s="2"/>
      <c r="G62" s="50">
        <v>3.5</v>
      </c>
      <c r="H62" s="50">
        <f t="shared" si="2"/>
        <v>17.150000000000002</v>
      </c>
      <c r="I62" s="3"/>
      <c r="J62" s="4"/>
      <c r="K62" s="4"/>
      <c r="L62" s="4"/>
      <c r="M62" s="4"/>
      <c r="N62" s="4"/>
      <c r="O62" s="4"/>
      <c r="P62" s="4"/>
      <c r="Q62" s="4"/>
      <c r="R62" s="4"/>
      <c r="S62" s="4"/>
      <c r="T62" s="4"/>
      <c r="U62" s="4"/>
    </row>
    <row r="63" spans="1:21" ht="20.100000000000001" customHeight="1" x14ac:dyDescent="0.3">
      <c r="A63" s="4"/>
      <c r="B63" s="37" t="s">
        <v>297</v>
      </c>
      <c r="C63" s="2">
        <v>1</v>
      </c>
      <c r="D63" s="2">
        <v>1</v>
      </c>
      <c r="E63" s="50">
        <f>1.07+2.2+2.2</f>
        <v>5.4700000000000006</v>
      </c>
      <c r="F63" s="2">
        <v>0.15</v>
      </c>
      <c r="G63" s="50"/>
      <c r="H63" s="50">
        <f>F63*E63*D63*C63</f>
        <v>0.82050000000000012</v>
      </c>
      <c r="I63" s="3"/>
      <c r="J63" s="4"/>
      <c r="K63" s="4"/>
      <c r="L63" s="4"/>
      <c r="M63" s="4"/>
      <c r="N63" s="4"/>
      <c r="O63" s="4"/>
      <c r="P63" s="4"/>
      <c r="Q63" s="4"/>
      <c r="R63" s="4"/>
      <c r="S63" s="4"/>
      <c r="T63" s="4"/>
      <c r="U63" s="4"/>
    </row>
    <row r="64" spans="1:21" ht="20.100000000000001" customHeight="1" x14ac:dyDescent="0.3">
      <c r="A64" s="4"/>
      <c r="B64" s="37" t="s">
        <v>252</v>
      </c>
      <c r="C64" s="2">
        <v>-1</v>
      </c>
      <c r="D64" s="2">
        <v>1</v>
      </c>
      <c r="E64" s="50">
        <v>1.07</v>
      </c>
      <c r="F64" s="2"/>
      <c r="G64" s="50">
        <v>2.2000000000000002</v>
      </c>
      <c r="H64" s="50">
        <f t="shared" si="2"/>
        <v>-2.3540000000000005</v>
      </c>
      <c r="I64" s="3"/>
      <c r="J64" s="4"/>
      <c r="K64" s="4"/>
      <c r="L64" s="4"/>
      <c r="M64" s="4"/>
      <c r="N64" s="4"/>
      <c r="O64" s="4"/>
      <c r="P64" s="4"/>
      <c r="Q64" s="4"/>
      <c r="R64" s="4"/>
      <c r="S64" s="4"/>
      <c r="T64" s="4"/>
      <c r="U64" s="4"/>
    </row>
    <row r="65" spans="1:21" ht="20.100000000000001" customHeight="1" x14ac:dyDescent="0.3">
      <c r="A65" s="4"/>
      <c r="B65" s="37" t="s">
        <v>285</v>
      </c>
      <c r="C65" s="2">
        <v>-1</v>
      </c>
      <c r="D65" s="2">
        <v>1</v>
      </c>
      <c r="E65" s="50">
        <v>1.8</v>
      </c>
      <c r="F65" s="2"/>
      <c r="G65" s="50">
        <v>1.8</v>
      </c>
      <c r="H65" s="50">
        <f t="shared" si="2"/>
        <v>-3.24</v>
      </c>
      <c r="I65" s="3"/>
      <c r="J65" s="4"/>
      <c r="K65" s="4"/>
      <c r="L65" s="4"/>
      <c r="M65" s="4"/>
      <c r="N65" s="4"/>
      <c r="O65" s="4"/>
      <c r="P65" s="4"/>
      <c r="Q65" s="4"/>
      <c r="R65" s="4"/>
      <c r="S65" s="4"/>
      <c r="T65" s="4"/>
      <c r="U65" s="4"/>
    </row>
    <row r="66" spans="1:21" ht="20.100000000000001" customHeight="1" x14ac:dyDescent="0.3">
      <c r="A66" s="4"/>
      <c r="B66" s="37" t="s">
        <v>298</v>
      </c>
      <c r="C66" s="2">
        <v>1</v>
      </c>
      <c r="D66" s="2">
        <v>2</v>
      </c>
      <c r="E66" s="50">
        <v>3.24</v>
      </c>
      <c r="F66" s="2"/>
      <c r="G66" s="50">
        <v>3.5</v>
      </c>
      <c r="H66" s="50">
        <f t="shared" si="2"/>
        <v>22.68</v>
      </c>
      <c r="I66" s="3"/>
      <c r="J66" s="4"/>
      <c r="K66" s="4"/>
      <c r="L66" s="4"/>
      <c r="M66" s="4"/>
      <c r="N66" s="4"/>
      <c r="O66" s="4"/>
      <c r="P66" s="4"/>
      <c r="Q66" s="4"/>
      <c r="R66" s="4"/>
      <c r="S66" s="4"/>
      <c r="T66" s="4"/>
      <c r="U66" s="4"/>
    </row>
    <row r="67" spans="1:21" ht="20.100000000000001" customHeight="1" x14ac:dyDescent="0.3">
      <c r="A67" s="4"/>
      <c r="B67" s="37" t="s">
        <v>299</v>
      </c>
      <c r="C67" s="2">
        <v>1</v>
      </c>
      <c r="D67" s="2">
        <v>2</v>
      </c>
      <c r="E67" s="50">
        <v>2.4500000000000002</v>
      </c>
      <c r="F67" s="2"/>
      <c r="G67" s="50">
        <v>3.5</v>
      </c>
      <c r="H67" s="50">
        <f t="shared" si="2"/>
        <v>17.150000000000002</v>
      </c>
      <c r="I67" s="3"/>
      <c r="J67" s="4"/>
      <c r="K67" s="4"/>
      <c r="L67" s="4"/>
      <c r="M67" s="4"/>
      <c r="N67" s="4"/>
      <c r="O67" s="4"/>
      <c r="P67" s="4"/>
      <c r="Q67" s="4"/>
      <c r="R67" s="4"/>
      <c r="S67" s="4"/>
      <c r="T67" s="4"/>
      <c r="U67" s="4"/>
    </row>
    <row r="68" spans="1:21" ht="20.100000000000001" customHeight="1" x14ac:dyDescent="0.3">
      <c r="A68" s="4"/>
      <c r="B68" s="37" t="s">
        <v>282</v>
      </c>
      <c r="C68" s="2">
        <v>1</v>
      </c>
      <c r="D68" s="2">
        <v>1</v>
      </c>
      <c r="E68" s="50">
        <f>1.09+2.2+2.2</f>
        <v>5.49</v>
      </c>
      <c r="F68" s="2">
        <v>0.15</v>
      </c>
      <c r="G68" s="50"/>
      <c r="H68" s="50">
        <f>F68*E68*D68*C68</f>
        <v>0.82350000000000001</v>
      </c>
      <c r="I68" s="3"/>
      <c r="J68" s="4"/>
      <c r="K68" s="4"/>
      <c r="L68" s="4"/>
      <c r="M68" s="4"/>
      <c r="N68" s="4"/>
      <c r="O68" s="4"/>
      <c r="P68" s="4"/>
      <c r="Q68" s="4"/>
      <c r="R68" s="4"/>
      <c r="S68" s="4"/>
      <c r="T68" s="4"/>
      <c r="U68" s="4"/>
    </row>
    <row r="69" spans="1:21" ht="20.100000000000001" customHeight="1" x14ac:dyDescent="0.3">
      <c r="A69" s="4"/>
      <c r="B69" s="37" t="s">
        <v>252</v>
      </c>
      <c r="C69" s="2">
        <v>-1</v>
      </c>
      <c r="D69" s="2">
        <v>1</v>
      </c>
      <c r="E69" s="50">
        <v>1.0900000000000001</v>
      </c>
      <c r="F69" s="2"/>
      <c r="G69" s="2">
        <v>2.2000000000000002</v>
      </c>
      <c r="H69" s="50">
        <f t="shared" si="2"/>
        <v>-2.3980000000000006</v>
      </c>
      <c r="I69" s="3"/>
      <c r="J69" s="4"/>
      <c r="K69" s="4"/>
      <c r="L69" s="4"/>
      <c r="M69" s="4"/>
      <c r="N69" s="4"/>
      <c r="O69" s="4"/>
      <c r="P69" s="4"/>
      <c r="Q69" s="4"/>
      <c r="R69" s="4"/>
      <c r="S69" s="4"/>
      <c r="T69" s="4"/>
      <c r="U69" s="4"/>
    </row>
    <row r="70" spans="1:21" ht="20.100000000000001" customHeight="1" x14ac:dyDescent="0.3">
      <c r="A70" s="4"/>
      <c r="B70" s="37" t="s">
        <v>300</v>
      </c>
      <c r="C70" s="2">
        <v>1</v>
      </c>
      <c r="D70" s="2">
        <v>2</v>
      </c>
      <c r="E70" s="50">
        <v>5.0999999999999996</v>
      </c>
      <c r="F70" s="2"/>
      <c r="G70" s="50">
        <v>3.5</v>
      </c>
      <c r="H70" s="50">
        <f t="shared" si="2"/>
        <v>35.699999999999996</v>
      </c>
      <c r="I70" s="3"/>
      <c r="J70" s="4"/>
      <c r="K70" s="4"/>
      <c r="L70" s="4"/>
      <c r="M70" s="4"/>
      <c r="N70" s="4"/>
      <c r="O70" s="4"/>
      <c r="P70" s="4"/>
      <c r="Q70" s="4"/>
      <c r="R70" s="4"/>
      <c r="S70" s="4"/>
      <c r="T70" s="4"/>
      <c r="U70" s="4"/>
    </row>
    <row r="71" spans="1:21" ht="20.100000000000001" customHeight="1" x14ac:dyDescent="0.3">
      <c r="A71" s="4"/>
      <c r="B71" s="37" t="s">
        <v>255</v>
      </c>
      <c r="C71" s="2">
        <v>1</v>
      </c>
      <c r="D71" s="2">
        <v>1</v>
      </c>
      <c r="E71" s="50">
        <v>1.2</v>
      </c>
      <c r="F71" s="2"/>
      <c r="G71" s="50">
        <v>3.5</v>
      </c>
      <c r="H71" s="50">
        <f t="shared" si="2"/>
        <v>4.2</v>
      </c>
      <c r="I71" s="3"/>
      <c r="J71" s="4"/>
      <c r="K71" s="4"/>
      <c r="L71" s="4"/>
      <c r="M71" s="4"/>
      <c r="N71" s="4"/>
      <c r="O71" s="4"/>
      <c r="P71" s="4"/>
      <c r="Q71" s="4"/>
      <c r="R71" s="4"/>
      <c r="S71" s="4"/>
      <c r="T71" s="4"/>
      <c r="U71" s="4"/>
    </row>
    <row r="72" spans="1:21" ht="20.100000000000001" customHeight="1" x14ac:dyDescent="0.3">
      <c r="A72" s="4"/>
      <c r="B72" s="37" t="s">
        <v>301</v>
      </c>
      <c r="C72" s="2">
        <v>-1</v>
      </c>
      <c r="D72" s="2">
        <v>1</v>
      </c>
      <c r="E72" s="50">
        <v>1.0900000000000001</v>
      </c>
      <c r="F72" s="2"/>
      <c r="G72" s="50">
        <v>2.2000000000000002</v>
      </c>
      <c r="H72" s="50">
        <f t="shared" si="2"/>
        <v>-2.3980000000000006</v>
      </c>
      <c r="I72" s="3"/>
      <c r="J72" s="4"/>
      <c r="K72" s="4"/>
      <c r="L72" s="4"/>
      <c r="M72" s="4"/>
      <c r="N72" s="4"/>
      <c r="O72" s="4"/>
      <c r="P72" s="4"/>
      <c r="Q72" s="4"/>
      <c r="R72" s="4"/>
      <c r="S72" s="4"/>
      <c r="T72" s="4"/>
      <c r="U72" s="4"/>
    </row>
    <row r="73" spans="1:21" ht="20.100000000000001" customHeight="1" x14ac:dyDescent="0.3">
      <c r="A73" s="4"/>
      <c r="B73" s="37" t="s">
        <v>302</v>
      </c>
      <c r="C73" s="2">
        <v>-1</v>
      </c>
      <c r="D73" s="2">
        <v>1</v>
      </c>
      <c r="E73" s="50">
        <v>1.07</v>
      </c>
      <c r="F73" s="2"/>
      <c r="G73" s="50">
        <v>2.2000000000000002</v>
      </c>
      <c r="H73" s="50">
        <f t="shared" si="2"/>
        <v>-2.3540000000000005</v>
      </c>
      <c r="I73" s="3"/>
      <c r="J73" s="4"/>
      <c r="K73" s="4"/>
      <c r="L73" s="4"/>
      <c r="M73" s="4"/>
      <c r="N73" s="4"/>
      <c r="O73" s="4"/>
      <c r="P73" s="4"/>
      <c r="Q73" s="4"/>
      <c r="R73" s="4"/>
      <c r="S73" s="4"/>
      <c r="T73" s="4"/>
      <c r="U73" s="4"/>
    </row>
    <row r="74" spans="1:21" ht="20.100000000000001" customHeight="1" x14ac:dyDescent="0.3">
      <c r="A74" s="4"/>
      <c r="B74" s="37" t="s">
        <v>303</v>
      </c>
      <c r="C74" s="2">
        <v>-1</v>
      </c>
      <c r="D74" s="2">
        <v>1</v>
      </c>
      <c r="E74" s="50">
        <v>1.2</v>
      </c>
      <c r="F74" s="2"/>
      <c r="G74" s="50">
        <v>2.2999999999999998</v>
      </c>
      <c r="H74" s="50">
        <f t="shared" si="2"/>
        <v>-2.76</v>
      </c>
      <c r="I74" s="3"/>
      <c r="J74" s="4"/>
      <c r="K74" s="4"/>
      <c r="L74" s="4"/>
      <c r="M74" s="4"/>
      <c r="N74" s="4"/>
      <c r="O74" s="4"/>
      <c r="P74" s="4"/>
      <c r="Q74" s="4"/>
      <c r="R74" s="4"/>
      <c r="S74" s="4"/>
      <c r="T74" s="4"/>
      <c r="U74" s="4"/>
    </row>
    <row r="75" spans="1:21" ht="20.100000000000001" customHeight="1" x14ac:dyDescent="0.3">
      <c r="A75" s="4"/>
      <c r="B75" s="37" t="s">
        <v>304</v>
      </c>
      <c r="C75" s="2">
        <v>-1</v>
      </c>
      <c r="D75" s="2">
        <v>1</v>
      </c>
      <c r="E75" s="50">
        <v>1.2</v>
      </c>
      <c r="F75" s="2"/>
      <c r="G75" s="50">
        <v>2.2999999999999998</v>
      </c>
      <c r="H75" s="50">
        <f t="shared" si="2"/>
        <v>-2.76</v>
      </c>
      <c r="I75" s="3"/>
      <c r="J75" s="4"/>
      <c r="K75" s="4"/>
      <c r="L75" s="4"/>
      <c r="M75" s="4"/>
      <c r="N75" s="4"/>
      <c r="O75" s="4"/>
      <c r="P75" s="4"/>
      <c r="Q75" s="4"/>
      <c r="R75" s="4"/>
      <c r="S75" s="4"/>
      <c r="T75" s="4"/>
      <c r="U75" s="4"/>
    </row>
    <row r="76" spans="1:21" ht="20.100000000000001" customHeight="1" x14ac:dyDescent="0.3">
      <c r="A76" s="4"/>
      <c r="B76" s="37" t="s">
        <v>305</v>
      </c>
      <c r="C76" s="2">
        <v>1</v>
      </c>
      <c r="D76" s="2">
        <v>2</v>
      </c>
      <c r="E76" s="50">
        <v>6.3</v>
      </c>
      <c r="F76" s="2"/>
      <c r="G76" s="50">
        <v>2</v>
      </c>
      <c r="H76" s="50">
        <f t="shared" si="2"/>
        <v>25.2</v>
      </c>
      <c r="I76" s="3"/>
      <c r="J76" s="4"/>
      <c r="K76" s="4"/>
      <c r="L76" s="4"/>
      <c r="M76" s="4"/>
      <c r="N76" s="4"/>
      <c r="O76" s="4"/>
      <c r="P76" s="4"/>
      <c r="Q76" s="4"/>
      <c r="R76" s="4"/>
      <c r="S76" s="4"/>
      <c r="T76" s="4"/>
      <c r="U76" s="4"/>
    </row>
    <row r="77" spans="1:21" ht="20.100000000000001" customHeight="1" x14ac:dyDescent="0.3">
      <c r="A77" s="4"/>
      <c r="B77" s="37" t="s">
        <v>252</v>
      </c>
      <c r="C77" s="2">
        <v>-1</v>
      </c>
      <c r="D77" s="2">
        <v>1</v>
      </c>
      <c r="E77" s="50">
        <v>1.49</v>
      </c>
      <c r="F77" s="2"/>
      <c r="G77" s="2">
        <v>2</v>
      </c>
      <c r="H77" s="50">
        <f t="shared" si="2"/>
        <v>-2.98</v>
      </c>
      <c r="I77" s="3"/>
      <c r="J77" s="4"/>
      <c r="K77" s="4"/>
      <c r="L77" s="4"/>
      <c r="M77" s="4"/>
      <c r="N77" s="4"/>
      <c r="O77" s="4"/>
      <c r="P77" s="4"/>
      <c r="Q77" s="4"/>
      <c r="R77" s="4"/>
      <c r="S77" s="4"/>
      <c r="T77" s="4"/>
      <c r="U77" s="4"/>
    </row>
    <row r="78" spans="1:21" ht="20.100000000000001" customHeight="1" x14ac:dyDescent="0.3">
      <c r="A78" s="4"/>
      <c r="B78" s="37" t="s">
        <v>306</v>
      </c>
      <c r="C78" s="2">
        <v>-1</v>
      </c>
      <c r="D78" s="2">
        <v>1</v>
      </c>
      <c r="E78" s="50">
        <v>1.2</v>
      </c>
      <c r="F78" s="2"/>
      <c r="G78" s="50">
        <v>2</v>
      </c>
      <c r="H78" s="50">
        <f t="shared" si="2"/>
        <v>-2.4</v>
      </c>
      <c r="I78" s="3"/>
      <c r="J78" s="4"/>
      <c r="K78" s="4"/>
      <c r="L78" s="4"/>
      <c r="M78" s="4"/>
      <c r="N78" s="4"/>
      <c r="O78" s="4"/>
      <c r="P78" s="4"/>
      <c r="Q78" s="4"/>
      <c r="R78" s="4"/>
      <c r="S78" s="4"/>
      <c r="T78" s="4"/>
      <c r="U78" s="4"/>
    </row>
    <row r="79" spans="1:21" ht="20.100000000000001" customHeight="1" x14ac:dyDescent="0.3">
      <c r="A79" s="4"/>
      <c r="B79" s="37" t="s">
        <v>307</v>
      </c>
      <c r="C79" s="2">
        <v>1</v>
      </c>
      <c r="D79" s="2">
        <v>1</v>
      </c>
      <c r="E79" s="50">
        <v>6.48</v>
      </c>
      <c r="F79" s="2"/>
      <c r="G79" s="50">
        <v>2</v>
      </c>
      <c r="H79" s="50">
        <f t="shared" si="2"/>
        <v>12.96</v>
      </c>
      <c r="I79" s="3"/>
      <c r="J79" s="4"/>
      <c r="K79" s="4"/>
      <c r="L79" s="4"/>
      <c r="M79" s="4"/>
      <c r="N79" s="4"/>
      <c r="O79" s="4"/>
      <c r="P79" s="4"/>
      <c r="Q79" s="4"/>
      <c r="R79" s="4"/>
      <c r="S79" s="4"/>
      <c r="T79" s="4"/>
      <c r="U79" s="4"/>
    </row>
    <row r="80" spans="1:21" ht="20.100000000000001" customHeight="1" x14ac:dyDescent="0.3">
      <c r="A80" s="4"/>
      <c r="B80" s="37" t="s">
        <v>307</v>
      </c>
      <c r="C80" s="2">
        <v>1</v>
      </c>
      <c r="D80" s="2">
        <v>1</v>
      </c>
      <c r="E80" s="50">
        <f>6.48-2-0.1</f>
        <v>4.3800000000000008</v>
      </c>
      <c r="F80" s="2"/>
      <c r="G80" s="2">
        <v>2</v>
      </c>
      <c r="H80" s="50">
        <f t="shared" si="2"/>
        <v>8.7600000000000016</v>
      </c>
      <c r="I80" s="3"/>
      <c r="J80" s="4"/>
      <c r="K80" s="4"/>
      <c r="L80" s="4"/>
      <c r="M80" s="4"/>
      <c r="N80" s="4"/>
      <c r="O80" s="4"/>
      <c r="P80" s="4"/>
      <c r="Q80" s="4"/>
      <c r="R80" s="4"/>
      <c r="S80" s="4"/>
      <c r="T80" s="4"/>
      <c r="U80" s="4"/>
    </row>
    <row r="81" spans="1:21" ht="20.100000000000001" customHeight="1" x14ac:dyDescent="0.3">
      <c r="A81" s="4"/>
      <c r="B81" s="37" t="s">
        <v>308</v>
      </c>
      <c r="C81" s="2">
        <v>1</v>
      </c>
      <c r="D81" s="2">
        <v>1</v>
      </c>
      <c r="E81" s="50">
        <v>6</v>
      </c>
      <c r="F81" s="2"/>
      <c r="G81" s="50">
        <v>2</v>
      </c>
      <c r="H81" s="50">
        <f t="shared" si="2"/>
        <v>12</v>
      </c>
      <c r="I81" s="3"/>
      <c r="J81" s="4"/>
      <c r="K81" s="4"/>
      <c r="L81" s="4"/>
      <c r="M81" s="4"/>
      <c r="N81" s="4"/>
      <c r="O81" s="4"/>
      <c r="P81" s="4"/>
      <c r="Q81" s="4"/>
      <c r="R81" s="4"/>
      <c r="S81" s="4"/>
      <c r="T81" s="4"/>
      <c r="U81" s="4"/>
    </row>
    <row r="82" spans="1:21" ht="20.100000000000001" customHeight="1" x14ac:dyDescent="0.3">
      <c r="A82" s="4"/>
      <c r="B82" s="37" t="s">
        <v>308</v>
      </c>
      <c r="C82" s="2">
        <v>1</v>
      </c>
      <c r="D82" s="2">
        <v>1</v>
      </c>
      <c r="E82" s="50">
        <f>6-1.2</f>
        <v>4.8</v>
      </c>
      <c r="F82" s="50"/>
      <c r="G82" s="50">
        <v>2</v>
      </c>
      <c r="H82" s="50">
        <f t="shared" si="2"/>
        <v>9.6</v>
      </c>
      <c r="I82" s="3"/>
      <c r="J82" s="4"/>
      <c r="K82" s="4"/>
      <c r="L82" s="4"/>
      <c r="M82" s="4"/>
      <c r="N82" s="4"/>
      <c r="O82" s="4"/>
      <c r="P82" s="4"/>
      <c r="Q82" s="4"/>
      <c r="R82" s="4"/>
      <c r="S82" s="4"/>
      <c r="T82" s="4"/>
      <c r="U82" s="4"/>
    </row>
    <row r="83" spans="1:21" ht="20.100000000000001" customHeight="1" x14ac:dyDescent="0.3">
      <c r="A83" s="4"/>
      <c r="B83" s="37" t="s">
        <v>252</v>
      </c>
      <c r="C83" s="2">
        <v>-1</v>
      </c>
      <c r="D83" s="2">
        <v>1</v>
      </c>
      <c r="E83" s="50">
        <v>1.49</v>
      </c>
      <c r="F83" s="50"/>
      <c r="G83" s="50">
        <v>2</v>
      </c>
      <c r="H83" s="50">
        <f t="shared" si="2"/>
        <v>-2.98</v>
      </c>
      <c r="I83" s="3"/>
      <c r="J83" s="4"/>
      <c r="K83" s="4"/>
      <c r="L83" s="4"/>
      <c r="M83" s="4"/>
      <c r="N83" s="4"/>
      <c r="O83" s="4"/>
      <c r="P83" s="4"/>
      <c r="Q83" s="4"/>
      <c r="R83" s="4"/>
      <c r="S83" s="4"/>
      <c r="T83" s="4"/>
      <c r="U83" s="4"/>
    </row>
    <row r="84" spans="1:21" ht="20.100000000000001" customHeight="1" x14ac:dyDescent="0.3">
      <c r="A84" s="4"/>
      <c r="B84" s="37" t="s">
        <v>282</v>
      </c>
      <c r="C84" s="2">
        <v>1</v>
      </c>
      <c r="D84" s="2">
        <v>1</v>
      </c>
      <c r="E84" s="50">
        <f>1.49+2.5+2.5</f>
        <v>6.49</v>
      </c>
      <c r="F84" s="50">
        <v>0.23</v>
      </c>
      <c r="G84" s="50"/>
      <c r="H84" s="50">
        <f>F84*E84*D84*C84</f>
        <v>1.4927000000000001</v>
      </c>
      <c r="I84" s="3"/>
      <c r="J84" s="4"/>
      <c r="K84" s="4"/>
      <c r="L84" s="4"/>
      <c r="M84" s="4"/>
      <c r="N84" s="4"/>
      <c r="O84" s="4"/>
      <c r="P84" s="4"/>
      <c r="Q84" s="4"/>
      <c r="R84" s="4"/>
      <c r="S84" s="4"/>
      <c r="T84" s="4"/>
      <c r="U84" s="4"/>
    </row>
    <row r="85" spans="1:21" ht="20.100000000000001" customHeight="1" x14ac:dyDescent="0.3">
      <c r="A85" s="4"/>
      <c r="B85" s="37" t="s">
        <v>285</v>
      </c>
      <c r="C85" s="2">
        <v>-1</v>
      </c>
      <c r="D85" s="2">
        <v>1</v>
      </c>
      <c r="E85" s="50">
        <v>1.8</v>
      </c>
      <c r="F85" s="50"/>
      <c r="G85" s="50">
        <v>1.4</v>
      </c>
      <c r="H85" s="50">
        <f t="shared" si="2"/>
        <v>-2.52</v>
      </c>
      <c r="I85" s="3"/>
      <c r="J85" s="4"/>
      <c r="K85" s="4"/>
      <c r="L85" s="4"/>
      <c r="M85" s="4"/>
      <c r="N85" s="4"/>
      <c r="O85" s="4"/>
      <c r="P85" s="4"/>
      <c r="Q85" s="4"/>
      <c r="R85" s="4"/>
      <c r="S85" s="4"/>
      <c r="T85" s="4"/>
      <c r="U85" s="4"/>
    </row>
    <row r="86" spans="1:21" ht="20.100000000000001" customHeight="1" x14ac:dyDescent="0.3">
      <c r="A86" s="4"/>
      <c r="B86" s="37" t="s">
        <v>309</v>
      </c>
      <c r="C86" s="2">
        <v>1</v>
      </c>
      <c r="D86" s="2">
        <v>1</v>
      </c>
      <c r="E86" s="50">
        <f>1.8*4</f>
        <v>7.2</v>
      </c>
      <c r="F86" s="50">
        <v>0.15</v>
      </c>
      <c r="G86" s="50"/>
      <c r="H86" s="50">
        <f>F86*E86*D86*C86</f>
        <v>1.08</v>
      </c>
      <c r="I86" s="3"/>
      <c r="J86" s="4"/>
      <c r="K86" s="4"/>
      <c r="L86" s="4"/>
      <c r="M86" s="4"/>
      <c r="N86" s="4"/>
      <c r="O86" s="4"/>
      <c r="P86" s="4"/>
      <c r="Q86" s="4"/>
      <c r="R86" s="4"/>
      <c r="S86" s="4"/>
      <c r="T86" s="4"/>
      <c r="U86" s="4"/>
    </row>
    <row r="87" spans="1:21" ht="20.100000000000001" customHeight="1" x14ac:dyDescent="0.3">
      <c r="A87" s="4"/>
      <c r="B87" s="37" t="s">
        <v>310</v>
      </c>
      <c r="C87" s="2">
        <v>1</v>
      </c>
      <c r="D87" s="2">
        <v>2</v>
      </c>
      <c r="E87" s="50">
        <v>6.45</v>
      </c>
      <c r="F87" s="50"/>
      <c r="G87" s="50">
        <v>2</v>
      </c>
      <c r="H87" s="50">
        <f t="shared" si="2"/>
        <v>25.8</v>
      </c>
      <c r="I87" s="3"/>
      <c r="J87" s="4"/>
      <c r="K87" s="4"/>
      <c r="L87" s="4"/>
      <c r="M87" s="4"/>
      <c r="N87" s="4"/>
      <c r="O87" s="4"/>
      <c r="P87" s="4"/>
      <c r="Q87" s="4"/>
      <c r="R87" s="4"/>
      <c r="S87" s="4"/>
      <c r="T87" s="4"/>
      <c r="U87" s="4"/>
    </row>
    <row r="88" spans="1:21" ht="20.100000000000001" customHeight="1" x14ac:dyDescent="0.3">
      <c r="A88" s="4"/>
      <c r="B88" s="37" t="s">
        <v>311</v>
      </c>
      <c r="C88" s="2">
        <v>-1</v>
      </c>
      <c r="D88" s="2">
        <v>2</v>
      </c>
      <c r="E88" s="50">
        <v>1.2</v>
      </c>
      <c r="F88" s="50"/>
      <c r="G88" s="50">
        <f>2-0.5</f>
        <v>1.5</v>
      </c>
      <c r="H88" s="50">
        <f t="shared" si="2"/>
        <v>-3.5999999999999996</v>
      </c>
      <c r="I88" s="3"/>
      <c r="J88" s="4"/>
      <c r="K88" s="4"/>
      <c r="L88" s="4"/>
      <c r="M88" s="4"/>
      <c r="N88" s="4"/>
      <c r="O88" s="4"/>
      <c r="P88" s="4"/>
      <c r="Q88" s="4"/>
      <c r="R88" s="4"/>
      <c r="S88" s="4"/>
      <c r="T88" s="4"/>
      <c r="U88" s="4"/>
    </row>
    <row r="89" spans="1:21" ht="20.100000000000001" customHeight="1" x14ac:dyDescent="0.3">
      <c r="A89" s="4"/>
      <c r="B89" s="37" t="s">
        <v>312</v>
      </c>
      <c r="C89" s="2">
        <v>1</v>
      </c>
      <c r="D89" s="2">
        <v>2</v>
      </c>
      <c r="E89" s="50">
        <v>3</v>
      </c>
      <c r="F89" s="50"/>
      <c r="G89" s="50">
        <v>3.5</v>
      </c>
      <c r="H89" s="50">
        <f t="shared" si="2"/>
        <v>21</v>
      </c>
      <c r="I89" s="3"/>
      <c r="J89" s="4"/>
      <c r="K89" s="4"/>
      <c r="L89" s="4"/>
      <c r="M89" s="4"/>
      <c r="N89" s="4"/>
      <c r="O89" s="4"/>
      <c r="P89" s="4"/>
      <c r="Q89" s="4"/>
      <c r="R89" s="4"/>
      <c r="S89" s="4"/>
      <c r="T89" s="4"/>
      <c r="U89" s="4"/>
    </row>
    <row r="90" spans="1:21" ht="20.100000000000001" customHeight="1" x14ac:dyDescent="0.3">
      <c r="A90" s="4"/>
      <c r="B90" s="37" t="s">
        <v>252</v>
      </c>
      <c r="C90" s="2">
        <v>-1</v>
      </c>
      <c r="D90" s="2">
        <v>2</v>
      </c>
      <c r="E90" s="50">
        <v>1.5</v>
      </c>
      <c r="F90" s="50"/>
      <c r="G90" s="50">
        <v>2.6</v>
      </c>
      <c r="H90" s="50">
        <f t="shared" si="2"/>
        <v>-7.8000000000000007</v>
      </c>
      <c r="I90" s="3"/>
      <c r="J90" s="4"/>
      <c r="K90" s="4"/>
      <c r="L90" s="4"/>
      <c r="M90" s="4"/>
      <c r="N90" s="4"/>
      <c r="O90" s="4"/>
      <c r="P90" s="4"/>
      <c r="Q90" s="4"/>
      <c r="R90" s="4"/>
      <c r="S90" s="4"/>
      <c r="T90" s="4"/>
      <c r="U90" s="4"/>
    </row>
    <row r="91" spans="1:21" ht="20.100000000000001" customHeight="1" x14ac:dyDescent="0.3">
      <c r="A91" s="4"/>
      <c r="B91" s="37" t="s">
        <v>282</v>
      </c>
      <c r="C91" s="2">
        <v>1</v>
      </c>
      <c r="D91" s="2">
        <v>1</v>
      </c>
      <c r="E91" s="50">
        <f>1.5+2.6+2.6</f>
        <v>6.6999999999999993</v>
      </c>
      <c r="F91" s="50">
        <v>0.23</v>
      </c>
      <c r="G91" s="50"/>
      <c r="H91" s="50">
        <f>F91*E91*D91*C91</f>
        <v>1.5409999999999999</v>
      </c>
      <c r="I91" s="3"/>
      <c r="J91" s="4"/>
      <c r="K91" s="4"/>
      <c r="L91" s="4"/>
      <c r="M91" s="4"/>
      <c r="N91" s="4"/>
      <c r="O91" s="4"/>
      <c r="P91" s="4"/>
      <c r="Q91" s="4"/>
      <c r="R91" s="4"/>
      <c r="S91" s="4"/>
      <c r="T91" s="4"/>
      <c r="U91" s="4"/>
    </row>
    <row r="92" spans="1:21" ht="20.100000000000001" customHeight="1" x14ac:dyDescent="0.3">
      <c r="A92" s="4"/>
      <c r="B92" s="37" t="s">
        <v>313</v>
      </c>
      <c r="C92" s="2">
        <v>1</v>
      </c>
      <c r="D92" s="2">
        <v>2</v>
      </c>
      <c r="E92" s="50">
        <v>4.7</v>
      </c>
      <c r="F92" s="50"/>
      <c r="G92" s="50">
        <v>3.5</v>
      </c>
      <c r="H92" s="50">
        <f t="shared" si="2"/>
        <v>32.9</v>
      </c>
      <c r="I92" s="3"/>
      <c r="J92" s="4"/>
      <c r="K92" s="4"/>
      <c r="L92" s="4"/>
      <c r="M92" s="4"/>
      <c r="N92" s="4"/>
      <c r="O92" s="4"/>
      <c r="P92" s="4"/>
      <c r="Q92" s="4"/>
      <c r="R92" s="4"/>
      <c r="S92" s="4"/>
      <c r="T92" s="4"/>
      <c r="U92" s="4"/>
    </row>
    <row r="93" spans="1:21" ht="20.100000000000001" customHeight="1" x14ac:dyDescent="0.3">
      <c r="A93" s="4"/>
      <c r="B93" s="37" t="s">
        <v>314</v>
      </c>
      <c r="C93" s="2">
        <v>1</v>
      </c>
      <c r="D93" s="2">
        <v>2</v>
      </c>
      <c r="E93" s="50">
        <v>4.68</v>
      </c>
      <c r="F93" s="50"/>
      <c r="G93" s="50">
        <v>3.5</v>
      </c>
      <c r="H93" s="50">
        <f t="shared" si="2"/>
        <v>32.76</v>
      </c>
      <c r="I93" s="3"/>
      <c r="J93" s="4"/>
      <c r="K93" s="4"/>
      <c r="L93" s="4"/>
      <c r="M93" s="4"/>
      <c r="N93" s="4"/>
      <c r="O93" s="4"/>
      <c r="P93" s="4"/>
      <c r="Q93" s="4"/>
      <c r="R93" s="4"/>
      <c r="S93" s="4"/>
      <c r="T93" s="4"/>
      <c r="U93" s="4"/>
    </row>
    <row r="94" spans="1:21" ht="20.100000000000001" customHeight="1" x14ac:dyDescent="0.3">
      <c r="A94" s="4"/>
      <c r="B94" s="37" t="s">
        <v>311</v>
      </c>
      <c r="C94" s="2">
        <v>1</v>
      </c>
      <c r="D94" s="2">
        <v>1</v>
      </c>
      <c r="E94" s="50">
        <v>1.2</v>
      </c>
      <c r="F94" s="50"/>
      <c r="G94" s="50">
        <v>3</v>
      </c>
      <c r="H94" s="50">
        <f t="shared" si="2"/>
        <v>3.5999999999999996</v>
      </c>
      <c r="I94" s="3"/>
      <c r="J94" s="4"/>
      <c r="K94" s="4"/>
      <c r="L94" s="4"/>
      <c r="M94" s="4"/>
      <c r="N94" s="4"/>
      <c r="O94" s="4"/>
      <c r="P94" s="4"/>
      <c r="Q94" s="4"/>
      <c r="R94" s="4"/>
      <c r="S94" s="4"/>
      <c r="T94" s="4"/>
      <c r="U94" s="4"/>
    </row>
    <row r="95" spans="1:21" ht="20.100000000000001" customHeight="1" x14ac:dyDescent="0.3">
      <c r="A95" s="4"/>
      <c r="B95" s="37" t="s">
        <v>315</v>
      </c>
      <c r="C95" s="2">
        <v>-1</v>
      </c>
      <c r="D95" s="2">
        <v>1</v>
      </c>
      <c r="E95" s="50">
        <v>1</v>
      </c>
      <c r="F95" s="50"/>
      <c r="G95" s="50">
        <v>2.1</v>
      </c>
      <c r="H95" s="50">
        <f t="shared" si="2"/>
        <v>-2.1</v>
      </c>
      <c r="I95" s="3"/>
      <c r="J95" s="4"/>
      <c r="K95" s="4"/>
      <c r="L95" s="4"/>
      <c r="M95" s="4"/>
      <c r="N95" s="4"/>
      <c r="O95" s="4"/>
      <c r="P95" s="4"/>
      <c r="Q95" s="4"/>
      <c r="R95" s="4"/>
      <c r="S95" s="4"/>
      <c r="T95" s="4"/>
      <c r="U95" s="4"/>
    </row>
    <row r="96" spans="1:21" ht="20.100000000000001" customHeight="1" x14ac:dyDescent="0.3">
      <c r="A96" s="4"/>
      <c r="B96" s="37" t="s">
        <v>316</v>
      </c>
      <c r="C96" s="2">
        <v>1</v>
      </c>
      <c r="D96" s="2">
        <v>2</v>
      </c>
      <c r="E96" s="50">
        <v>4.68</v>
      </c>
      <c r="F96" s="50"/>
      <c r="G96" s="50">
        <v>2</v>
      </c>
      <c r="H96" s="50">
        <f t="shared" si="2"/>
        <v>18.72</v>
      </c>
      <c r="I96" s="3"/>
      <c r="J96" s="4"/>
      <c r="K96" s="4"/>
      <c r="L96" s="4"/>
      <c r="M96" s="4"/>
      <c r="N96" s="4"/>
      <c r="O96" s="4"/>
      <c r="P96" s="4"/>
      <c r="Q96" s="4"/>
      <c r="R96" s="4"/>
      <c r="S96" s="4"/>
      <c r="T96" s="4"/>
      <c r="U96" s="4"/>
    </row>
    <row r="97" spans="1:21" ht="20.100000000000001" customHeight="1" x14ac:dyDescent="0.3">
      <c r="A97" s="4"/>
      <c r="B97" s="37" t="s">
        <v>316</v>
      </c>
      <c r="C97" s="2">
        <v>1</v>
      </c>
      <c r="D97" s="2">
        <v>2</v>
      </c>
      <c r="E97" s="50">
        <v>1.85</v>
      </c>
      <c r="F97" s="50"/>
      <c r="G97" s="50">
        <v>2</v>
      </c>
      <c r="H97" s="50">
        <f t="shared" si="2"/>
        <v>7.4</v>
      </c>
      <c r="I97" s="3"/>
      <c r="J97" s="4"/>
      <c r="K97" s="4"/>
      <c r="L97" s="4"/>
      <c r="M97" s="4"/>
      <c r="N97" s="4"/>
      <c r="O97" s="4"/>
      <c r="P97" s="4"/>
      <c r="Q97" s="4"/>
      <c r="R97" s="4"/>
      <c r="S97" s="4"/>
      <c r="T97" s="4"/>
      <c r="U97" s="4"/>
    </row>
    <row r="98" spans="1:21" ht="20.100000000000001" customHeight="1" x14ac:dyDescent="0.3">
      <c r="A98" s="4"/>
      <c r="B98" s="37" t="s">
        <v>252</v>
      </c>
      <c r="C98" s="2">
        <v>-1</v>
      </c>
      <c r="D98" s="2">
        <v>1</v>
      </c>
      <c r="E98" s="50">
        <v>1</v>
      </c>
      <c r="F98" s="50"/>
      <c r="G98" s="50">
        <v>2.1</v>
      </c>
      <c r="H98" s="50">
        <f t="shared" si="2"/>
        <v>-2.1</v>
      </c>
      <c r="I98" s="3"/>
      <c r="J98" s="4"/>
      <c r="K98" s="4"/>
      <c r="L98" s="4"/>
      <c r="M98" s="4"/>
      <c r="N98" s="4"/>
      <c r="O98" s="4"/>
      <c r="P98" s="4"/>
      <c r="Q98" s="4"/>
      <c r="R98" s="4"/>
      <c r="S98" s="4"/>
      <c r="T98" s="4"/>
      <c r="U98" s="4"/>
    </row>
    <row r="99" spans="1:21" ht="20.100000000000001" customHeight="1" x14ac:dyDescent="0.3">
      <c r="A99" s="4"/>
      <c r="B99" s="37" t="s">
        <v>289</v>
      </c>
      <c r="C99" s="2">
        <v>-1</v>
      </c>
      <c r="D99" s="2">
        <v>1</v>
      </c>
      <c r="E99" s="50">
        <v>0.45</v>
      </c>
      <c r="F99" s="50"/>
      <c r="G99" s="50">
        <v>0.45</v>
      </c>
      <c r="H99" s="50">
        <f t="shared" si="2"/>
        <v>-0.20250000000000001</v>
      </c>
      <c r="I99" s="3"/>
      <c r="J99" s="4"/>
      <c r="K99" s="4"/>
      <c r="L99" s="4"/>
      <c r="M99" s="4"/>
      <c r="N99" s="4"/>
      <c r="O99" s="4"/>
      <c r="P99" s="4"/>
      <c r="Q99" s="4"/>
      <c r="R99" s="4"/>
      <c r="S99" s="4"/>
      <c r="T99" s="4"/>
      <c r="U99" s="4"/>
    </row>
    <row r="100" spans="1:21" ht="20.100000000000001" customHeight="1" x14ac:dyDescent="0.3">
      <c r="A100" s="4"/>
      <c r="B100" s="37" t="s">
        <v>317</v>
      </c>
      <c r="C100" s="2">
        <v>1</v>
      </c>
      <c r="D100" s="2">
        <v>2</v>
      </c>
      <c r="E100" s="50">
        <v>2.61</v>
      </c>
      <c r="F100" s="50"/>
      <c r="G100" s="50">
        <v>3.5</v>
      </c>
      <c r="H100" s="50">
        <f t="shared" ref="H100:H155" si="3">G100*E100*D100*C100</f>
        <v>18.27</v>
      </c>
      <c r="I100" s="3"/>
      <c r="J100" s="4"/>
      <c r="K100" s="4"/>
      <c r="L100" s="4"/>
      <c r="M100" s="4"/>
      <c r="N100" s="4"/>
      <c r="O100" s="4"/>
      <c r="P100" s="4"/>
      <c r="Q100" s="4"/>
      <c r="R100" s="4"/>
      <c r="S100" s="4"/>
      <c r="T100" s="4"/>
      <c r="U100" s="4"/>
    </row>
    <row r="101" spans="1:21" ht="20.100000000000001" customHeight="1" x14ac:dyDescent="0.3">
      <c r="A101" s="4"/>
      <c r="B101" s="37" t="s">
        <v>317</v>
      </c>
      <c r="C101" s="2">
        <v>1</v>
      </c>
      <c r="D101" s="2">
        <v>2</v>
      </c>
      <c r="E101" s="50">
        <v>2.2000000000000002</v>
      </c>
      <c r="F101" s="50"/>
      <c r="G101" s="50">
        <v>3.5</v>
      </c>
      <c r="H101" s="50">
        <f t="shared" si="3"/>
        <v>15.400000000000002</v>
      </c>
      <c r="I101" s="3"/>
      <c r="J101" s="4"/>
      <c r="K101" s="4"/>
      <c r="L101" s="4"/>
      <c r="M101" s="4"/>
      <c r="N101" s="4"/>
      <c r="O101" s="4"/>
      <c r="P101" s="4"/>
      <c r="Q101" s="4"/>
      <c r="R101" s="4"/>
      <c r="S101" s="4"/>
      <c r="T101" s="4"/>
      <c r="U101" s="4"/>
    </row>
    <row r="102" spans="1:21" ht="20.100000000000001" customHeight="1" x14ac:dyDescent="0.3">
      <c r="A102" s="4"/>
      <c r="B102" s="37" t="s">
        <v>318</v>
      </c>
      <c r="C102" s="2">
        <v>-1</v>
      </c>
      <c r="D102" s="2">
        <v>1</v>
      </c>
      <c r="E102" s="50">
        <v>1</v>
      </c>
      <c r="F102" s="50"/>
      <c r="G102" s="50">
        <v>2.1</v>
      </c>
      <c r="H102" s="50">
        <f t="shared" si="3"/>
        <v>-2.1</v>
      </c>
      <c r="I102" s="3"/>
      <c r="J102" s="4"/>
      <c r="K102" s="4"/>
      <c r="L102" s="4"/>
      <c r="M102" s="4"/>
      <c r="N102" s="4"/>
      <c r="O102" s="4"/>
      <c r="P102" s="4"/>
      <c r="Q102" s="4"/>
      <c r="R102" s="4"/>
      <c r="S102" s="4"/>
      <c r="T102" s="4"/>
      <c r="U102" s="4"/>
    </row>
    <row r="103" spans="1:21" ht="20.100000000000001" customHeight="1" x14ac:dyDescent="0.3">
      <c r="A103" s="4"/>
      <c r="B103" s="37" t="s">
        <v>317</v>
      </c>
      <c r="C103" s="2">
        <v>1</v>
      </c>
      <c r="D103" s="2">
        <v>2</v>
      </c>
      <c r="E103" s="50">
        <f>2.2-0.75</f>
        <v>1.4500000000000002</v>
      </c>
      <c r="F103" s="50"/>
      <c r="G103" s="50">
        <v>3.5</v>
      </c>
      <c r="H103" s="50">
        <f t="shared" si="3"/>
        <v>10.150000000000002</v>
      </c>
      <c r="I103" s="3"/>
      <c r="J103" s="4"/>
      <c r="K103" s="4"/>
      <c r="L103" s="4"/>
      <c r="M103" s="4"/>
      <c r="N103" s="4"/>
      <c r="O103" s="4"/>
      <c r="P103" s="4"/>
      <c r="Q103" s="4"/>
      <c r="R103" s="4"/>
      <c r="S103" s="4"/>
      <c r="T103" s="4"/>
      <c r="U103" s="4"/>
    </row>
    <row r="104" spans="1:21" ht="20.100000000000001" customHeight="1" x14ac:dyDescent="0.3">
      <c r="A104" s="4"/>
      <c r="B104" s="37" t="s">
        <v>317</v>
      </c>
      <c r="C104" s="2">
        <v>1</v>
      </c>
      <c r="D104" s="2">
        <v>2</v>
      </c>
      <c r="E104" s="50">
        <v>1.45</v>
      </c>
      <c r="F104" s="50"/>
      <c r="G104" s="50">
        <v>3.5</v>
      </c>
      <c r="H104" s="50">
        <f t="shared" si="3"/>
        <v>10.15</v>
      </c>
      <c r="I104" s="3"/>
      <c r="J104" s="4"/>
      <c r="K104" s="4"/>
      <c r="L104" s="4"/>
      <c r="M104" s="4"/>
      <c r="N104" s="4"/>
      <c r="O104" s="4"/>
      <c r="P104" s="4"/>
      <c r="Q104" s="4"/>
      <c r="R104" s="4"/>
      <c r="S104" s="4"/>
      <c r="T104" s="4"/>
      <c r="U104" s="4"/>
    </row>
    <row r="105" spans="1:21" ht="20.100000000000001" customHeight="1" x14ac:dyDescent="0.3">
      <c r="A105" s="4"/>
      <c r="B105" s="37" t="s">
        <v>319</v>
      </c>
      <c r="C105" s="2">
        <v>1</v>
      </c>
      <c r="D105" s="2">
        <v>2</v>
      </c>
      <c r="E105" s="50">
        <v>3.3</v>
      </c>
      <c r="F105" s="50"/>
      <c r="G105" s="50">
        <v>3.5</v>
      </c>
      <c r="H105" s="50">
        <f t="shared" si="3"/>
        <v>23.099999999999998</v>
      </c>
      <c r="I105" s="3"/>
      <c r="J105" s="4"/>
      <c r="K105" s="4"/>
      <c r="L105" s="4"/>
      <c r="M105" s="4"/>
      <c r="N105" s="4"/>
      <c r="O105" s="4"/>
      <c r="P105" s="4"/>
      <c r="Q105" s="4"/>
      <c r="R105" s="4"/>
      <c r="S105" s="4"/>
      <c r="T105" s="4"/>
      <c r="U105" s="4"/>
    </row>
    <row r="106" spans="1:21" ht="20.100000000000001" customHeight="1" x14ac:dyDescent="0.3">
      <c r="A106" s="4"/>
      <c r="B106" s="37" t="s">
        <v>319</v>
      </c>
      <c r="C106" s="2">
        <v>1</v>
      </c>
      <c r="D106" s="2">
        <v>1</v>
      </c>
      <c r="E106" s="50">
        <v>1.2</v>
      </c>
      <c r="F106" s="50"/>
      <c r="G106" s="50">
        <v>3.5</v>
      </c>
      <c r="H106" s="50">
        <f t="shared" si="3"/>
        <v>4.2</v>
      </c>
      <c r="I106" s="3"/>
      <c r="J106" s="4"/>
      <c r="K106" s="4"/>
      <c r="L106" s="4"/>
      <c r="M106" s="4"/>
      <c r="N106" s="4"/>
      <c r="O106" s="4"/>
      <c r="P106" s="4"/>
      <c r="Q106" s="4"/>
      <c r="R106" s="4"/>
      <c r="S106" s="4"/>
      <c r="T106" s="4"/>
      <c r="U106" s="4"/>
    </row>
    <row r="107" spans="1:21" ht="20.100000000000001" customHeight="1" x14ac:dyDescent="0.3">
      <c r="A107" s="4"/>
      <c r="B107" s="37" t="s">
        <v>318</v>
      </c>
      <c r="C107" s="2">
        <v>-1</v>
      </c>
      <c r="D107" s="2">
        <v>1</v>
      </c>
      <c r="E107" s="50">
        <v>1.08</v>
      </c>
      <c r="F107" s="50"/>
      <c r="G107" s="50">
        <v>2.2999999999999998</v>
      </c>
      <c r="H107" s="50">
        <f t="shared" si="3"/>
        <v>-2.484</v>
      </c>
      <c r="I107" s="3"/>
      <c r="J107" s="4"/>
      <c r="K107" s="4"/>
      <c r="L107" s="4"/>
      <c r="M107" s="4"/>
      <c r="N107" s="4"/>
      <c r="O107" s="4"/>
      <c r="P107" s="4"/>
      <c r="Q107" s="4"/>
      <c r="R107" s="4"/>
      <c r="S107" s="4"/>
      <c r="T107" s="4"/>
      <c r="U107" s="4"/>
    </row>
    <row r="108" spans="1:21" ht="20.100000000000001" customHeight="1" x14ac:dyDescent="0.3">
      <c r="A108" s="4"/>
      <c r="B108" s="37" t="s">
        <v>318</v>
      </c>
      <c r="C108" s="2">
        <v>-1</v>
      </c>
      <c r="D108" s="2">
        <v>1</v>
      </c>
      <c r="E108" s="50">
        <v>0.98599999999999999</v>
      </c>
      <c r="F108" s="50"/>
      <c r="G108" s="50">
        <v>2.2000000000000002</v>
      </c>
      <c r="H108" s="50">
        <f t="shared" si="3"/>
        <v>-2.1692</v>
      </c>
      <c r="I108" s="3"/>
      <c r="J108" s="4"/>
      <c r="K108" s="4"/>
      <c r="L108" s="4"/>
      <c r="M108" s="4"/>
      <c r="N108" s="4"/>
      <c r="O108" s="4"/>
      <c r="P108" s="4"/>
      <c r="Q108" s="4"/>
      <c r="R108" s="4"/>
      <c r="S108" s="4"/>
      <c r="T108" s="4"/>
      <c r="U108" s="4"/>
    </row>
    <row r="109" spans="1:21" ht="20.100000000000001" customHeight="1" x14ac:dyDescent="0.3">
      <c r="A109" s="4"/>
      <c r="B109" s="37" t="s">
        <v>320</v>
      </c>
      <c r="C109" s="2">
        <v>1</v>
      </c>
      <c r="D109" s="2">
        <v>2</v>
      </c>
      <c r="E109" s="50">
        <v>3.1850000000000001</v>
      </c>
      <c r="F109" s="50"/>
      <c r="G109" s="50">
        <v>3.5</v>
      </c>
      <c r="H109" s="50">
        <f t="shared" si="3"/>
        <v>22.295000000000002</v>
      </c>
      <c r="I109" s="3"/>
      <c r="J109" s="4"/>
      <c r="K109" s="4"/>
      <c r="L109" s="4"/>
      <c r="M109" s="4"/>
      <c r="N109" s="4"/>
      <c r="O109" s="4"/>
      <c r="P109" s="4"/>
      <c r="Q109" s="4"/>
      <c r="R109" s="4"/>
      <c r="S109" s="4"/>
      <c r="T109" s="4"/>
      <c r="U109" s="4"/>
    </row>
    <row r="110" spans="1:21" ht="20.100000000000001" customHeight="1" x14ac:dyDescent="0.3">
      <c r="A110" s="4"/>
      <c r="B110" s="37" t="s">
        <v>321</v>
      </c>
      <c r="C110" s="2">
        <v>1</v>
      </c>
      <c r="D110" s="2">
        <v>2</v>
      </c>
      <c r="E110" s="50">
        <v>2.13</v>
      </c>
      <c r="F110" s="50"/>
      <c r="G110" s="50">
        <v>3.5</v>
      </c>
      <c r="H110" s="50">
        <f t="shared" si="3"/>
        <v>14.91</v>
      </c>
      <c r="I110" s="3"/>
      <c r="J110" s="4"/>
      <c r="K110" s="4"/>
      <c r="L110" s="4"/>
      <c r="M110" s="4"/>
      <c r="N110" s="4"/>
      <c r="O110" s="4"/>
      <c r="P110" s="4"/>
      <c r="Q110" s="4"/>
      <c r="R110" s="4"/>
      <c r="S110" s="4"/>
      <c r="T110" s="4"/>
      <c r="U110" s="4"/>
    </row>
    <row r="111" spans="1:21" ht="20.100000000000001" customHeight="1" x14ac:dyDescent="0.3">
      <c r="A111" s="4"/>
      <c r="B111" s="37" t="s">
        <v>318</v>
      </c>
      <c r="C111" s="2">
        <v>-1</v>
      </c>
      <c r="D111" s="2">
        <v>1</v>
      </c>
      <c r="E111" s="50">
        <v>1.01</v>
      </c>
      <c r="F111" s="50"/>
      <c r="G111" s="50">
        <v>2.2999999999999998</v>
      </c>
      <c r="H111" s="50">
        <f t="shared" si="3"/>
        <v>-2.323</v>
      </c>
      <c r="I111" s="3"/>
      <c r="J111" s="4"/>
      <c r="K111" s="4"/>
      <c r="L111" s="4"/>
      <c r="M111" s="4"/>
      <c r="N111" s="4"/>
      <c r="O111" s="4"/>
      <c r="P111" s="4"/>
      <c r="Q111" s="4"/>
      <c r="R111" s="4"/>
      <c r="S111" s="4"/>
      <c r="T111" s="4"/>
      <c r="U111" s="4"/>
    </row>
    <row r="112" spans="1:21" ht="20.100000000000001" customHeight="1" x14ac:dyDescent="0.3">
      <c r="A112" s="4"/>
      <c r="B112" s="37" t="s">
        <v>282</v>
      </c>
      <c r="C112" s="2">
        <v>1</v>
      </c>
      <c r="D112" s="2">
        <v>1</v>
      </c>
      <c r="E112" s="50">
        <f>1.01+2.3+2.3</f>
        <v>5.6099999999999994</v>
      </c>
      <c r="F112" s="50">
        <v>0.15</v>
      </c>
      <c r="G112" s="50"/>
      <c r="H112" s="50">
        <f>F112*E112*D112*C112</f>
        <v>0.84149999999999991</v>
      </c>
      <c r="I112" s="3"/>
      <c r="J112" s="4"/>
      <c r="K112" s="4"/>
      <c r="L112" s="4"/>
      <c r="M112" s="4"/>
      <c r="N112" s="4"/>
      <c r="O112" s="4"/>
      <c r="P112" s="4"/>
      <c r="Q112" s="4"/>
      <c r="R112" s="4"/>
      <c r="S112" s="4"/>
      <c r="T112" s="4"/>
      <c r="U112" s="4"/>
    </row>
    <row r="113" spans="1:21" ht="20.100000000000001" customHeight="1" x14ac:dyDescent="0.3">
      <c r="A113" s="4"/>
      <c r="B113" s="37" t="s">
        <v>322</v>
      </c>
      <c r="C113" s="2">
        <v>3</v>
      </c>
      <c r="D113" s="2">
        <v>2</v>
      </c>
      <c r="E113" s="50">
        <v>1.87</v>
      </c>
      <c r="F113" s="50"/>
      <c r="G113" s="50">
        <v>3.5</v>
      </c>
      <c r="H113" s="50">
        <f t="shared" si="3"/>
        <v>39.269999999999996</v>
      </c>
      <c r="I113" s="3"/>
      <c r="J113" s="4"/>
      <c r="K113" s="4"/>
      <c r="L113" s="4"/>
      <c r="M113" s="4"/>
      <c r="N113" s="4"/>
      <c r="O113" s="4"/>
      <c r="P113" s="4"/>
      <c r="Q113" s="4"/>
      <c r="R113" s="4"/>
      <c r="S113" s="4"/>
      <c r="T113" s="4"/>
      <c r="U113" s="4"/>
    </row>
    <row r="114" spans="1:21" ht="20.100000000000001" customHeight="1" x14ac:dyDescent="0.3">
      <c r="A114" s="4"/>
      <c r="B114" s="37" t="s">
        <v>323</v>
      </c>
      <c r="C114" s="2">
        <v>1</v>
      </c>
      <c r="D114" s="2">
        <v>1</v>
      </c>
      <c r="E114" s="50">
        <v>5.2</v>
      </c>
      <c r="F114" s="50"/>
      <c r="G114" s="50">
        <v>2</v>
      </c>
      <c r="H114" s="50">
        <f t="shared" si="3"/>
        <v>10.4</v>
      </c>
      <c r="I114" s="3"/>
      <c r="J114" s="4"/>
      <c r="K114" s="4"/>
      <c r="L114" s="4"/>
      <c r="M114" s="4"/>
      <c r="N114" s="4"/>
      <c r="O114" s="4"/>
      <c r="P114" s="4"/>
      <c r="Q114" s="4"/>
      <c r="R114" s="4"/>
      <c r="S114" s="4"/>
      <c r="T114" s="4"/>
      <c r="U114" s="4"/>
    </row>
    <row r="115" spans="1:21" ht="20.100000000000001" customHeight="1" x14ac:dyDescent="0.3">
      <c r="A115" s="4"/>
      <c r="B115" s="37" t="s">
        <v>324</v>
      </c>
      <c r="C115" s="2">
        <v>1</v>
      </c>
      <c r="D115" s="2">
        <v>1</v>
      </c>
      <c r="E115" s="50">
        <v>5.2</v>
      </c>
      <c r="F115" s="2"/>
      <c r="G115" s="2">
        <v>3.5</v>
      </c>
      <c r="H115" s="50">
        <f t="shared" si="3"/>
        <v>18.2</v>
      </c>
      <c r="I115" s="3"/>
      <c r="J115" s="4"/>
      <c r="K115" s="4"/>
      <c r="L115" s="4"/>
      <c r="M115" s="4"/>
      <c r="N115" s="4"/>
      <c r="O115" s="4"/>
      <c r="P115" s="4"/>
      <c r="Q115" s="4"/>
      <c r="R115" s="4"/>
      <c r="S115" s="4"/>
      <c r="T115" s="4"/>
      <c r="U115" s="4"/>
    </row>
    <row r="116" spans="1:21" ht="20.100000000000001" customHeight="1" x14ac:dyDescent="0.3">
      <c r="A116" s="4"/>
      <c r="B116" s="37" t="s">
        <v>318</v>
      </c>
      <c r="C116" s="2">
        <v>-1</v>
      </c>
      <c r="D116" s="2">
        <v>1</v>
      </c>
      <c r="E116" s="50">
        <v>0.998</v>
      </c>
      <c r="F116" s="2"/>
      <c r="G116" s="2">
        <v>2.1</v>
      </c>
      <c r="H116" s="50">
        <f t="shared" si="3"/>
        <v>-2.0958000000000001</v>
      </c>
      <c r="I116" s="3"/>
      <c r="J116" s="4"/>
      <c r="K116" s="4"/>
      <c r="L116" s="4"/>
      <c r="M116" s="4"/>
      <c r="N116" s="4"/>
      <c r="O116" s="4"/>
      <c r="P116" s="4"/>
      <c r="Q116" s="4"/>
      <c r="R116" s="4"/>
      <c r="S116" s="4"/>
      <c r="T116" s="4"/>
      <c r="U116" s="4"/>
    </row>
    <row r="117" spans="1:21" ht="20.100000000000001" customHeight="1" x14ac:dyDescent="0.3">
      <c r="A117" s="4"/>
      <c r="B117" s="37" t="s">
        <v>318</v>
      </c>
      <c r="C117" s="2">
        <v>-1</v>
      </c>
      <c r="D117" s="2">
        <v>1</v>
      </c>
      <c r="E117" s="50">
        <v>0.999</v>
      </c>
      <c r="F117" s="2"/>
      <c r="G117" s="2">
        <v>2.1</v>
      </c>
      <c r="H117" s="50">
        <f t="shared" si="3"/>
        <v>-2.0979000000000001</v>
      </c>
      <c r="I117" s="3"/>
      <c r="J117" s="4"/>
      <c r="K117" s="4"/>
      <c r="L117" s="4"/>
      <c r="M117" s="4"/>
      <c r="N117" s="4"/>
      <c r="O117" s="4"/>
      <c r="P117" s="4"/>
      <c r="Q117" s="4"/>
      <c r="R117" s="4"/>
      <c r="S117" s="4"/>
      <c r="T117" s="4"/>
      <c r="U117" s="4"/>
    </row>
    <row r="118" spans="1:21" ht="20.100000000000001" customHeight="1" x14ac:dyDescent="0.3">
      <c r="A118" s="4"/>
      <c r="B118" s="37" t="s">
        <v>325</v>
      </c>
      <c r="C118" s="2">
        <v>1</v>
      </c>
      <c r="D118" s="2">
        <v>1</v>
      </c>
      <c r="E118" s="50">
        <v>3.3</v>
      </c>
      <c r="F118" s="2"/>
      <c r="G118" s="2">
        <v>3.5</v>
      </c>
      <c r="H118" s="50">
        <f t="shared" si="3"/>
        <v>11.549999999999999</v>
      </c>
      <c r="I118" s="3"/>
      <c r="J118" s="4"/>
      <c r="K118" s="4"/>
      <c r="L118" s="4"/>
      <c r="M118" s="4"/>
      <c r="N118" s="4"/>
      <c r="O118" s="4"/>
      <c r="P118" s="4"/>
      <c r="Q118" s="4"/>
      <c r="R118" s="4"/>
      <c r="S118" s="4"/>
      <c r="T118" s="4"/>
      <c r="U118" s="4"/>
    </row>
    <row r="119" spans="1:21" ht="20.100000000000001" customHeight="1" x14ac:dyDescent="0.3">
      <c r="A119" s="4"/>
      <c r="B119" s="37" t="s">
        <v>325</v>
      </c>
      <c r="C119" s="2">
        <v>1</v>
      </c>
      <c r="D119" s="2">
        <v>1</v>
      </c>
      <c r="E119" s="50">
        <v>3.3</v>
      </c>
      <c r="F119" s="2"/>
      <c r="G119" s="2">
        <v>2.4</v>
      </c>
      <c r="H119" s="50">
        <f t="shared" si="3"/>
        <v>7.919999999999999</v>
      </c>
      <c r="I119" s="3"/>
      <c r="J119" s="4"/>
      <c r="K119" s="4"/>
      <c r="L119" s="4"/>
      <c r="M119" s="4"/>
      <c r="N119" s="4"/>
      <c r="O119" s="4"/>
      <c r="P119" s="4"/>
      <c r="Q119" s="4"/>
      <c r="R119" s="4"/>
      <c r="S119" s="4"/>
      <c r="T119" s="4"/>
      <c r="U119" s="4"/>
    </row>
    <row r="120" spans="1:21" ht="20.100000000000001" customHeight="1" x14ac:dyDescent="0.3">
      <c r="A120" s="4"/>
      <c r="B120" s="37" t="s">
        <v>326</v>
      </c>
      <c r="C120" s="2">
        <v>1</v>
      </c>
      <c r="D120" s="2">
        <v>2</v>
      </c>
      <c r="E120" s="50">
        <v>2.5</v>
      </c>
      <c r="F120" s="2"/>
      <c r="G120" s="2">
        <v>3.5</v>
      </c>
      <c r="H120" s="50">
        <f t="shared" si="3"/>
        <v>17.5</v>
      </c>
      <c r="I120" s="3"/>
      <c r="J120" s="4"/>
      <c r="K120" s="4"/>
      <c r="L120" s="4"/>
      <c r="M120" s="4"/>
      <c r="N120" s="4"/>
      <c r="O120" s="4"/>
      <c r="P120" s="4"/>
      <c r="Q120" s="4"/>
      <c r="R120" s="4"/>
      <c r="S120" s="4"/>
      <c r="T120" s="4"/>
      <c r="U120" s="4"/>
    </row>
    <row r="121" spans="1:21" ht="20.100000000000001" customHeight="1" x14ac:dyDescent="0.3">
      <c r="A121" s="4"/>
      <c r="B121" s="37" t="s">
        <v>318</v>
      </c>
      <c r="C121" s="2">
        <v>-1</v>
      </c>
      <c r="D121" s="2">
        <v>1</v>
      </c>
      <c r="E121" s="50">
        <v>1</v>
      </c>
      <c r="F121" s="2"/>
      <c r="G121" s="2">
        <v>2.1</v>
      </c>
      <c r="H121" s="50">
        <f t="shared" si="3"/>
        <v>-2.1</v>
      </c>
      <c r="I121" s="3"/>
      <c r="J121" s="4"/>
      <c r="K121" s="4"/>
      <c r="L121" s="4"/>
      <c r="M121" s="4"/>
      <c r="N121" s="4"/>
      <c r="O121" s="4"/>
      <c r="P121" s="4"/>
      <c r="Q121" s="4"/>
      <c r="R121" s="4"/>
      <c r="S121" s="4"/>
      <c r="T121" s="4"/>
      <c r="U121" s="4"/>
    </row>
    <row r="122" spans="1:21" ht="20.100000000000001" customHeight="1" x14ac:dyDescent="0.3">
      <c r="A122" s="4"/>
      <c r="B122" s="37" t="s">
        <v>327</v>
      </c>
      <c r="C122" s="2">
        <v>1</v>
      </c>
      <c r="D122" s="2">
        <v>1</v>
      </c>
      <c r="E122" s="50">
        <v>3.3</v>
      </c>
      <c r="F122" s="2">
        <v>0.15</v>
      </c>
      <c r="G122" s="2"/>
      <c r="H122" s="50">
        <f>F122*E122*D122*C122</f>
        <v>0.49499999999999994</v>
      </c>
      <c r="I122" s="3"/>
      <c r="J122" s="4"/>
      <c r="K122" s="4"/>
      <c r="L122" s="4"/>
      <c r="M122" s="4"/>
      <c r="N122" s="4"/>
      <c r="O122" s="4"/>
      <c r="P122" s="4"/>
      <c r="Q122" s="4"/>
      <c r="R122" s="4"/>
      <c r="S122" s="4"/>
      <c r="T122" s="4"/>
      <c r="U122" s="4"/>
    </row>
    <row r="123" spans="1:21" ht="20.100000000000001" customHeight="1" x14ac:dyDescent="0.3">
      <c r="A123" s="4"/>
      <c r="B123" s="37" t="s">
        <v>328</v>
      </c>
      <c r="C123" s="2">
        <v>1</v>
      </c>
      <c r="D123" s="2">
        <v>2</v>
      </c>
      <c r="E123" s="50">
        <v>3.3</v>
      </c>
      <c r="F123" s="2"/>
      <c r="G123" s="2">
        <v>2.4</v>
      </c>
      <c r="H123" s="50">
        <f t="shared" si="3"/>
        <v>15.839999999999998</v>
      </c>
      <c r="I123" s="3"/>
      <c r="J123" s="4"/>
      <c r="K123" s="4"/>
      <c r="L123" s="4"/>
      <c r="M123" s="4"/>
      <c r="N123" s="4"/>
      <c r="O123" s="4"/>
      <c r="P123" s="4"/>
      <c r="Q123" s="4"/>
      <c r="R123" s="4"/>
      <c r="S123" s="4"/>
      <c r="T123" s="4"/>
      <c r="U123" s="4"/>
    </row>
    <row r="124" spans="1:21" ht="20.100000000000001" customHeight="1" x14ac:dyDescent="0.3">
      <c r="A124" s="4"/>
      <c r="B124" s="37" t="s">
        <v>329</v>
      </c>
      <c r="C124" s="2">
        <v>1</v>
      </c>
      <c r="D124" s="2">
        <v>2</v>
      </c>
      <c r="E124" s="50">
        <v>2.5</v>
      </c>
      <c r="F124" s="2"/>
      <c r="G124" s="2">
        <v>3.5</v>
      </c>
      <c r="H124" s="50">
        <f t="shared" si="3"/>
        <v>17.5</v>
      </c>
      <c r="I124" s="3"/>
      <c r="J124" s="4"/>
      <c r="K124" s="4"/>
      <c r="L124" s="4"/>
      <c r="M124" s="4"/>
      <c r="N124" s="4"/>
      <c r="O124" s="4"/>
      <c r="P124" s="4"/>
      <c r="Q124" s="4"/>
      <c r="R124" s="4"/>
      <c r="S124" s="4"/>
      <c r="T124" s="4"/>
      <c r="U124" s="4"/>
    </row>
    <row r="125" spans="1:21" ht="20.100000000000001" customHeight="1" x14ac:dyDescent="0.3">
      <c r="A125" s="4"/>
      <c r="B125" s="37" t="s">
        <v>318</v>
      </c>
      <c r="C125" s="2">
        <v>-1</v>
      </c>
      <c r="D125" s="2">
        <v>1</v>
      </c>
      <c r="E125" s="50">
        <v>1</v>
      </c>
      <c r="F125" s="2"/>
      <c r="G125" s="2">
        <v>2.1</v>
      </c>
      <c r="H125" s="50">
        <f t="shared" si="3"/>
        <v>-2.1</v>
      </c>
      <c r="I125" s="3"/>
      <c r="J125" s="4"/>
      <c r="K125" s="4"/>
      <c r="L125" s="4"/>
      <c r="M125" s="4"/>
      <c r="N125" s="4"/>
      <c r="O125" s="4"/>
      <c r="P125" s="4"/>
      <c r="Q125" s="4"/>
      <c r="R125" s="4"/>
      <c r="S125" s="4"/>
      <c r="T125" s="4"/>
      <c r="U125" s="4"/>
    </row>
    <row r="126" spans="1:21" ht="20.100000000000001" customHeight="1" x14ac:dyDescent="0.3">
      <c r="A126" s="4"/>
      <c r="B126" s="37" t="s">
        <v>330</v>
      </c>
      <c r="C126" s="2">
        <v>1</v>
      </c>
      <c r="D126" s="2">
        <v>1</v>
      </c>
      <c r="E126" s="50">
        <v>3.3</v>
      </c>
      <c r="F126" s="2">
        <v>0.15</v>
      </c>
      <c r="G126" s="2"/>
      <c r="H126" s="50">
        <f>F126*E126*D126*C126</f>
        <v>0.49499999999999994</v>
      </c>
      <c r="I126" s="3"/>
      <c r="J126" s="4"/>
      <c r="K126" s="4"/>
      <c r="L126" s="4"/>
      <c r="M126" s="4"/>
      <c r="N126" s="4"/>
      <c r="O126" s="4"/>
      <c r="P126" s="4"/>
      <c r="Q126" s="4"/>
      <c r="R126" s="4"/>
      <c r="S126" s="4"/>
      <c r="T126" s="4"/>
      <c r="U126" s="4"/>
    </row>
    <row r="127" spans="1:21" ht="20.100000000000001" customHeight="1" x14ac:dyDescent="0.3">
      <c r="A127" s="4"/>
      <c r="B127" s="37" t="s">
        <v>331</v>
      </c>
      <c r="C127" s="2">
        <v>1</v>
      </c>
      <c r="D127" s="2">
        <v>1</v>
      </c>
      <c r="E127" s="50">
        <v>3.3</v>
      </c>
      <c r="F127" s="2"/>
      <c r="G127" s="2">
        <v>2.4</v>
      </c>
      <c r="H127" s="50">
        <f t="shared" si="3"/>
        <v>7.919999999999999</v>
      </c>
      <c r="I127" s="3"/>
      <c r="J127" s="4"/>
      <c r="K127" s="4"/>
      <c r="L127" s="4"/>
      <c r="M127" s="4"/>
      <c r="N127" s="4"/>
      <c r="O127" s="4"/>
      <c r="P127" s="4"/>
      <c r="Q127" s="4"/>
      <c r="R127" s="4"/>
      <c r="S127" s="4"/>
      <c r="T127" s="4"/>
      <c r="U127" s="4"/>
    </row>
    <row r="128" spans="1:21" ht="20.100000000000001" customHeight="1" x14ac:dyDescent="0.3">
      <c r="A128" s="4"/>
      <c r="B128" s="37" t="s">
        <v>331</v>
      </c>
      <c r="C128" s="2">
        <v>1</v>
      </c>
      <c r="D128" s="2">
        <v>1</v>
      </c>
      <c r="E128" s="50">
        <v>3.3</v>
      </c>
      <c r="F128" s="2"/>
      <c r="G128" s="2">
        <v>3.5</v>
      </c>
      <c r="H128" s="50">
        <f t="shared" si="3"/>
        <v>11.549999999999999</v>
      </c>
      <c r="I128" s="3"/>
      <c r="J128" s="4"/>
      <c r="K128" s="4"/>
      <c r="L128" s="4"/>
      <c r="M128" s="4"/>
      <c r="N128" s="4"/>
      <c r="O128" s="4"/>
      <c r="P128" s="4"/>
      <c r="Q128" s="4"/>
      <c r="R128" s="4"/>
      <c r="S128" s="4"/>
      <c r="T128" s="4"/>
      <c r="U128" s="4"/>
    </row>
    <row r="129" spans="1:21" ht="20.100000000000001" customHeight="1" x14ac:dyDescent="0.3">
      <c r="A129" s="4"/>
      <c r="B129" s="37" t="s">
        <v>332</v>
      </c>
      <c r="C129" s="2">
        <v>1</v>
      </c>
      <c r="D129" s="2">
        <v>2</v>
      </c>
      <c r="E129" s="50">
        <f>2.365+0.9</f>
        <v>3.2650000000000001</v>
      </c>
      <c r="F129" s="2"/>
      <c r="G129" s="2">
        <v>3.5</v>
      </c>
      <c r="H129" s="50">
        <f t="shared" si="3"/>
        <v>22.855</v>
      </c>
      <c r="I129" s="3"/>
      <c r="J129" s="4"/>
      <c r="K129" s="4"/>
      <c r="L129" s="4"/>
      <c r="M129" s="4"/>
      <c r="N129" s="4"/>
      <c r="O129" s="4"/>
      <c r="P129" s="4"/>
      <c r="Q129" s="4"/>
      <c r="R129" s="4"/>
      <c r="S129" s="4"/>
      <c r="T129" s="4"/>
      <c r="U129" s="4"/>
    </row>
    <row r="130" spans="1:21" ht="20.100000000000001" customHeight="1" x14ac:dyDescent="0.3">
      <c r="A130" s="4"/>
      <c r="B130" s="37" t="s">
        <v>318</v>
      </c>
      <c r="C130" s="2">
        <v>-1</v>
      </c>
      <c r="D130" s="2">
        <v>1</v>
      </c>
      <c r="E130" s="50">
        <v>0.8</v>
      </c>
      <c r="F130" s="2"/>
      <c r="G130" s="2">
        <v>2.1</v>
      </c>
      <c r="H130" s="50">
        <f t="shared" si="3"/>
        <v>-1.6800000000000002</v>
      </c>
      <c r="I130" s="3"/>
      <c r="J130" s="4"/>
      <c r="K130" s="4"/>
      <c r="L130" s="4"/>
      <c r="M130" s="4"/>
      <c r="N130" s="4"/>
      <c r="O130" s="4"/>
      <c r="P130" s="4"/>
      <c r="Q130" s="4"/>
      <c r="R130" s="4"/>
      <c r="S130" s="4"/>
      <c r="T130" s="4"/>
      <c r="U130" s="4"/>
    </row>
    <row r="131" spans="1:21" ht="20.100000000000001" customHeight="1" x14ac:dyDescent="0.3">
      <c r="A131" s="4"/>
      <c r="B131" s="37" t="s">
        <v>318</v>
      </c>
      <c r="C131" s="2">
        <v>-1</v>
      </c>
      <c r="D131" s="2">
        <v>1</v>
      </c>
      <c r="E131" s="50">
        <v>1</v>
      </c>
      <c r="F131" s="2"/>
      <c r="G131" s="2">
        <v>2.1</v>
      </c>
      <c r="H131" s="50">
        <f t="shared" si="3"/>
        <v>-2.1</v>
      </c>
      <c r="I131" s="3"/>
      <c r="J131" s="4"/>
      <c r="K131" s="4"/>
      <c r="L131" s="4"/>
      <c r="M131" s="4"/>
      <c r="N131" s="4"/>
      <c r="O131" s="4"/>
      <c r="P131" s="4"/>
      <c r="Q131" s="4"/>
      <c r="R131" s="4"/>
      <c r="S131" s="4"/>
      <c r="T131" s="4"/>
      <c r="U131" s="4"/>
    </row>
    <row r="132" spans="1:21" ht="20.100000000000001" customHeight="1" x14ac:dyDescent="0.3">
      <c r="A132" s="4"/>
      <c r="B132" s="37" t="s">
        <v>333</v>
      </c>
      <c r="C132" s="2">
        <v>1</v>
      </c>
      <c r="D132" s="2">
        <v>2</v>
      </c>
      <c r="E132" s="50">
        <v>1.6</v>
      </c>
      <c r="F132" s="2"/>
      <c r="G132" s="2">
        <v>2</v>
      </c>
      <c r="H132" s="50">
        <f t="shared" si="3"/>
        <v>6.4</v>
      </c>
      <c r="I132" s="3"/>
      <c r="J132" s="4"/>
      <c r="K132" s="4"/>
      <c r="L132" s="4"/>
      <c r="M132" s="4"/>
      <c r="N132" s="4"/>
      <c r="O132" s="4"/>
      <c r="P132" s="4"/>
      <c r="Q132" s="4"/>
      <c r="R132" s="4"/>
      <c r="S132" s="4"/>
      <c r="T132" s="4"/>
      <c r="U132" s="4"/>
    </row>
    <row r="133" spans="1:21" ht="20.100000000000001" customHeight="1" x14ac:dyDescent="0.3">
      <c r="A133" s="4"/>
      <c r="B133" s="37" t="s">
        <v>333</v>
      </c>
      <c r="C133" s="2">
        <v>1</v>
      </c>
      <c r="D133" s="2">
        <v>2</v>
      </c>
      <c r="E133" s="50">
        <v>1.1000000000000001</v>
      </c>
      <c r="F133" s="2"/>
      <c r="G133" s="2">
        <v>2</v>
      </c>
      <c r="H133" s="50">
        <f t="shared" si="3"/>
        <v>4.4000000000000004</v>
      </c>
      <c r="I133" s="3"/>
      <c r="J133" s="4"/>
      <c r="K133" s="4"/>
      <c r="L133" s="4"/>
      <c r="M133" s="4"/>
      <c r="N133" s="4"/>
      <c r="O133" s="4"/>
      <c r="P133" s="4"/>
      <c r="Q133" s="4"/>
      <c r="R133" s="4"/>
      <c r="S133" s="4"/>
      <c r="T133" s="4"/>
      <c r="U133" s="4"/>
    </row>
    <row r="134" spans="1:21" ht="20.100000000000001" customHeight="1" x14ac:dyDescent="0.3">
      <c r="A134" s="4"/>
      <c r="B134" s="37" t="s">
        <v>318</v>
      </c>
      <c r="C134" s="2">
        <v>-1</v>
      </c>
      <c r="D134" s="2">
        <v>1</v>
      </c>
      <c r="E134" s="50">
        <v>0.8</v>
      </c>
      <c r="F134" s="2"/>
      <c r="G134" s="2">
        <v>2.1</v>
      </c>
      <c r="H134" s="50">
        <f t="shared" si="3"/>
        <v>-1.6800000000000002</v>
      </c>
      <c r="I134" s="3"/>
      <c r="J134" s="4"/>
      <c r="K134" s="4"/>
      <c r="L134" s="4"/>
      <c r="M134" s="4"/>
      <c r="N134" s="4"/>
      <c r="O134" s="4"/>
      <c r="P134" s="4"/>
      <c r="Q134" s="4"/>
      <c r="R134" s="4"/>
      <c r="S134" s="4"/>
      <c r="T134" s="4"/>
      <c r="U134" s="4"/>
    </row>
    <row r="135" spans="1:21" ht="20.100000000000001" customHeight="1" x14ac:dyDescent="0.3">
      <c r="A135" s="4"/>
      <c r="B135" s="37" t="s">
        <v>289</v>
      </c>
      <c r="C135" s="2">
        <v>-1</v>
      </c>
      <c r="D135" s="2">
        <v>1</v>
      </c>
      <c r="E135" s="50">
        <v>0.45</v>
      </c>
      <c r="F135" s="2"/>
      <c r="G135" s="2">
        <v>0.45</v>
      </c>
      <c r="H135" s="50">
        <f t="shared" si="3"/>
        <v>-0.20250000000000001</v>
      </c>
      <c r="I135" s="3"/>
      <c r="J135" s="4"/>
      <c r="K135" s="4"/>
      <c r="L135" s="4"/>
      <c r="M135" s="4"/>
      <c r="N135" s="4"/>
      <c r="O135" s="4"/>
      <c r="P135" s="4"/>
      <c r="Q135" s="4"/>
      <c r="R135" s="4"/>
      <c r="S135" s="4"/>
      <c r="T135" s="4"/>
      <c r="U135" s="4"/>
    </row>
    <row r="136" spans="1:21" ht="20.100000000000001" customHeight="1" x14ac:dyDescent="0.3">
      <c r="A136" s="4"/>
      <c r="B136" s="37" t="s">
        <v>334</v>
      </c>
      <c r="C136" s="2">
        <v>1</v>
      </c>
      <c r="D136" s="2">
        <v>2</v>
      </c>
      <c r="E136" s="50">
        <v>6.3</v>
      </c>
      <c r="F136" s="2"/>
      <c r="G136" s="2">
        <v>2</v>
      </c>
      <c r="H136" s="50">
        <f t="shared" si="3"/>
        <v>25.2</v>
      </c>
      <c r="I136" s="3"/>
      <c r="J136" s="4"/>
      <c r="K136" s="4"/>
      <c r="L136" s="4"/>
      <c r="M136" s="4"/>
      <c r="N136" s="4"/>
      <c r="O136" s="4"/>
      <c r="P136" s="4"/>
      <c r="Q136" s="4"/>
      <c r="R136" s="4"/>
      <c r="S136" s="4"/>
      <c r="T136" s="4"/>
      <c r="U136" s="4"/>
    </row>
    <row r="137" spans="1:21" ht="20.100000000000001" customHeight="1" x14ac:dyDescent="0.3">
      <c r="A137" s="4"/>
      <c r="B137" s="37" t="s">
        <v>334</v>
      </c>
      <c r="C137" s="2">
        <v>1</v>
      </c>
      <c r="D137" s="2">
        <v>1</v>
      </c>
      <c r="E137" s="50">
        <v>3</v>
      </c>
      <c r="F137" s="2"/>
      <c r="G137" s="2">
        <v>2</v>
      </c>
      <c r="H137" s="50">
        <f t="shared" si="3"/>
        <v>6</v>
      </c>
      <c r="I137" s="3"/>
      <c r="J137" s="4"/>
      <c r="K137" s="4"/>
      <c r="L137" s="4"/>
      <c r="M137" s="4"/>
      <c r="N137" s="4"/>
      <c r="O137" s="4"/>
      <c r="P137" s="4"/>
      <c r="Q137" s="4"/>
      <c r="R137" s="4"/>
      <c r="S137" s="4"/>
      <c r="T137" s="4"/>
      <c r="U137" s="4"/>
    </row>
    <row r="138" spans="1:21" ht="20.100000000000001" customHeight="1" x14ac:dyDescent="0.3">
      <c r="A138" s="4"/>
      <c r="B138" s="37" t="s">
        <v>335</v>
      </c>
      <c r="C138" s="2">
        <v>-1</v>
      </c>
      <c r="D138" s="2">
        <v>1</v>
      </c>
      <c r="E138" s="50">
        <v>1.5</v>
      </c>
      <c r="F138" s="2"/>
      <c r="G138" s="2">
        <v>2</v>
      </c>
      <c r="H138" s="50">
        <f t="shared" si="3"/>
        <v>-3</v>
      </c>
      <c r="I138" s="3"/>
      <c r="J138" s="4"/>
      <c r="K138" s="4"/>
      <c r="L138" s="4"/>
      <c r="M138" s="4"/>
      <c r="N138" s="4"/>
      <c r="O138" s="4"/>
      <c r="P138" s="4"/>
      <c r="Q138" s="4"/>
      <c r="R138" s="4"/>
      <c r="S138" s="4"/>
      <c r="T138" s="4"/>
      <c r="U138" s="4"/>
    </row>
    <row r="139" spans="1:21" ht="20.100000000000001" customHeight="1" x14ac:dyDescent="0.3">
      <c r="A139" s="4"/>
      <c r="B139" s="37" t="s">
        <v>336</v>
      </c>
      <c r="C139" s="2">
        <v>-1</v>
      </c>
      <c r="D139" s="2">
        <v>1</v>
      </c>
      <c r="E139" s="50">
        <v>1.5</v>
      </c>
      <c r="F139" s="2"/>
      <c r="G139" s="2">
        <v>2</v>
      </c>
      <c r="H139" s="50">
        <f t="shared" si="3"/>
        <v>-3</v>
      </c>
      <c r="I139" s="3"/>
      <c r="J139" s="4"/>
      <c r="K139" s="4"/>
      <c r="L139" s="4"/>
      <c r="M139" s="4"/>
      <c r="N139" s="4"/>
      <c r="O139" s="4"/>
      <c r="P139" s="4"/>
      <c r="Q139" s="4"/>
      <c r="R139" s="4"/>
      <c r="S139" s="4"/>
      <c r="T139" s="4"/>
      <c r="U139" s="4"/>
    </row>
    <row r="140" spans="1:21" ht="20.100000000000001" customHeight="1" x14ac:dyDescent="0.3">
      <c r="A140" s="4"/>
      <c r="B140" s="37" t="s">
        <v>337</v>
      </c>
      <c r="C140" s="2">
        <v>-1</v>
      </c>
      <c r="D140" s="2">
        <v>1</v>
      </c>
      <c r="E140" s="50">
        <v>1.5</v>
      </c>
      <c r="F140" s="2"/>
      <c r="G140" s="2">
        <v>2</v>
      </c>
      <c r="H140" s="50">
        <f t="shared" si="3"/>
        <v>-3</v>
      </c>
      <c r="I140" s="3"/>
      <c r="J140" s="4"/>
      <c r="K140" s="4"/>
      <c r="L140" s="4"/>
      <c r="M140" s="4"/>
      <c r="N140" s="4"/>
      <c r="O140" s="4"/>
      <c r="P140" s="4"/>
      <c r="Q140" s="4"/>
      <c r="R140" s="4"/>
      <c r="S140" s="4"/>
      <c r="T140" s="4"/>
      <c r="U140" s="4"/>
    </row>
    <row r="141" spans="1:21" ht="20.100000000000001" customHeight="1" x14ac:dyDescent="0.3">
      <c r="A141" s="4"/>
      <c r="B141" s="37" t="s">
        <v>338</v>
      </c>
      <c r="C141" s="2">
        <v>-1</v>
      </c>
      <c r="D141" s="2">
        <v>1</v>
      </c>
      <c r="E141" s="50">
        <v>1.8</v>
      </c>
      <c r="F141" s="2"/>
      <c r="G141" s="2">
        <v>2</v>
      </c>
      <c r="H141" s="50">
        <f t="shared" si="3"/>
        <v>-3.6</v>
      </c>
      <c r="I141" s="3"/>
      <c r="J141" s="4"/>
      <c r="K141" s="4"/>
      <c r="L141" s="4"/>
      <c r="M141" s="4"/>
      <c r="N141" s="4"/>
      <c r="O141" s="4"/>
      <c r="P141" s="4"/>
      <c r="Q141" s="4"/>
      <c r="R141" s="4"/>
      <c r="S141" s="4"/>
      <c r="T141" s="4"/>
      <c r="U141" s="4"/>
    </row>
    <row r="142" spans="1:21" ht="20.100000000000001" customHeight="1" x14ac:dyDescent="0.3">
      <c r="A142" s="4"/>
      <c r="B142" s="37" t="s">
        <v>339</v>
      </c>
      <c r="C142" s="2">
        <v>1</v>
      </c>
      <c r="D142" s="2">
        <v>2</v>
      </c>
      <c r="E142" s="50">
        <v>6.4</v>
      </c>
      <c r="F142" s="2"/>
      <c r="G142" s="2">
        <v>3.5</v>
      </c>
      <c r="H142" s="50">
        <f t="shared" si="3"/>
        <v>44.800000000000004</v>
      </c>
      <c r="I142" s="3"/>
      <c r="J142" s="4"/>
      <c r="K142" s="4"/>
      <c r="L142" s="4"/>
      <c r="M142" s="4"/>
      <c r="N142" s="4"/>
      <c r="O142" s="4"/>
      <c r="P142" s="4"/>
      <c r="Q142" s="4"/>
      <c r="R142" s="4"/>
      <c r="S142" s="4"/>
      <c r="T142" s="4"/>
      <c r="U142" s="4"/>
    </row>
    <row r="143" spans="1:21" ht="20.100000000000001" customHeight="1" x14ac:dyDescent="0.3">
      <c r="A143" s="4"/>
      <c r="B143" s="37" t="s">
        <v>340</v>
      </c>
      <c r="C143" s="2">
        <v>1</v>
      </c>
      <c r="D143" s="2">
        <v>2</v>
      </c>
      <c r="E143" s="50">
        <v>4.2</v>
      </c>
      <c r="F143" s="2"/>
      <c r="G143" s="2">
        <v>3.5</v>
      </c>
      <c r="H143" s="50">
        <f t="shared" si="3"/>
        <v>29.400000000000002</v>
      </c>
      <c r="I143" s="3"/>
      <c r="J143" s="4"/>
      <c r="K143" s="4"/>
      <c r="L143" s="4"/>
      <c r="M143" s="4"/>
      <c r="N143" s="4"/>
      <c r="O143" s="4"/>
      <c r="P143" s="4"/>
      <c r="Q143" s="4"/>
      <c r="R143" s="4"/>
      <c r="S143" s="4"/>
      <c r="T143" s="4"/>
      <c r="U143" s="4"/>
    </row>
    <row r="144" spans="1:21" ht="20.100000000000001" customHeight="1" x14ac:dyDescent="0.3">
      <c r="A144" s="4"/>
      <c r="B144" s="37" t="s">
        <v>318</v>
      </c>
      <c r="C144" s="2">
        <v>-1</v>
      </c>
      <c r="D144" s="2">
        <v>1</v>
      </c>
      <c r="E144" s="50">
        <v>1.5</v>
      </c>
      <c r="F144" s="2"/>
      <c r="G144" s="2">
        <v>2.6</v>
      </c>
      <c r="H144" s="50">
        <f t="shared" si="3"/>
        <v>-3.9000000000000004</v>
      </c>
      <c r="I144" s="3"/>
      <c r="J144" s="4"/>
      <c r="K144" s="4"/>
      <c r="L144" s="4"/>
      <c r="M144" s="4"/>
      <c r="N144" s="4"/>
      <c r="O144" s="4"/>
      <c r="P144" s="4"/>
      <c r="Q144" s="4"/>
      <c r="R144" s="4"/>
      <c r="S144" s="4"/>
      <c r="T144" s="4"/>
      <c r="U144" s="4"/>
    </row>
    <row r="145" spans="1:21" ht="20.100000000000001" customHeight="1" x14ac:dyDescent="0.3">
      <c r="A145" s="4"/>
      <c r="B145" s="37" t="s">
        <v>341</v>
      </c>
      <c r="C145" s="2">
        <v>-1</v>
      </c>
      <c r="D145" s="2">
        <v>1</v>
      </c>
      <c r="E145" s="50">
        <v>0.6</v>
      </c>
      <c r="F145" s="2"/>
      <c r="G145" s="2">
        <v>0.6</v>
      </c>
      <c r="H145" s="50">
        <f t="shared" si="3"/>
        <v>-0.36</v>
      </c>
      <c r="I145" s="3"/>
      <c r="J145" s="4"/>
      <c r="K145" s="4"/>
      <c r="L145" s="4"/>
      <c r="M145" s="4"/>
      <c r="N145" s="4"/>
      <c r="O145" s="4"/>
      <c r="P145" s="4"/>
      <c r="Q145" s="4"/>
      <c r="R145" s="4"/>
      <c r="S145" s="4"/>
      <c r="T145" s="4"/>
      <c r="U145" s="4"/>
    </row>
    <row r="146" spans="1:21" ht="20.100000000000001" customHeight="1" x14ac:dyDescent="0.3">
      <c r="A146" s="4"/>
      <c r="B146" s="37" t="s">
        <v>342</v>
      </c>
      <c r="C146" s="2">
        <v>1</v>
      </c>
      <c r="D146" s="2">
        <v>2</v>
      </c>
      <c r="E146" s="50">
        <v>4.25</v>
      </c>
      <c r="F146" s="2"/>
      <c r="G146" s="2">
        <v>3.5</v>
      </c>
      <c r="H146" s="50">
        <f t="shared" si="3"/>
        <v>29.75</v>
      </c>
      <c r="I146" s="3"/>
      <c r="J146" s="4"/>
      <c r="K146" s="4"/>
      <c r="L146" s="4"/>
      <c r="M146" s="4"/>
      <c r="N146" s="4"/>
      <c r="O146" s="4"/>
      <c r="P146" s="4"/>
      <c r="Q146" s="4"/>
      <c r="R146" s="4"/>
      <c r="S146" s="4"/>
      <c r="T146" s="4"/>
      <c r="U146" s="4"/>
    </row>
    <row r="147" spans="1:21" ht="20.100000000000001" customHeight="1" x14ac:dyDescent="0.3">
      <c r="A147" s="4"/>
      <c r="B147" s="37" t="s">
        <v>343</v>
      </c>
      <c r="C147" s="2">
        <v>1</v>
      </c>
      <c r="D147" s="2">
        <v>2</v>
      </c>
      <c r="E147" s="50">
        <v>4.08</v>
      </c>
      <c r="F147" s="2"/>
      <c r="G147" s="2">
        <v>3.5</v>
      </c>
      <c r="H147" s="50">
        <f t="shared" si="3"/>
        <v>28.560000000000002</v>
      </c>
      <c r="I147" s="3"/>
      <c r="J147" s="4"/>
      <c r="K147" s="4"/>
      <c r="L147" s="4"/>
      <c r="M147" s="4"/>
      <c r="N147" s="4"/>
      <c r="O147" s="4"/>
      <c r="P147" s="4"/>
      <c r="Q147" s="4"/>
      <c r="R147" s="4"/>
      <c r="S147" s="4"/>
      <c r="T147" s="4"/>
      <c r="U147" s="4"/>
    </row>
    <row r="148" spans="1:21" ht="20.100000000000001" customHeight="1" x14ac:dyDescent="0.3">
      <c r="A148" s="4"/>
      <c r="B148" s="37" t="s">
        <v>318</v>
      </c>
      <c r="C148" s="2">
        <v>-1</v>
      </c>
      <c r="D148" s="2">
        <v>1</v>
      </c>
      <c r="E148" s="50">
        <v>1.5</v>
      </c>
      <c r="F148" s="2"/>
      <c r="G148" s="2">
        <v>2.6</v>
      </c>
      <c r="H148" s="50">
        <f t="shared" si="3"/>
        <v>-3.9000000000000004</v>
      </c>
      <c r="I148" s="3"/>
      <c r="J148" s="4"/>
      <c r="K148" s="4"/>
      <c r="L148" s="4"/>
      <c r="M148" s="4"/>
      <c r="N148" s="4"/>
      <c r="O148" s="4"/>
      <c r="P148" s="4"/>
      <c r="Q148" s="4"/>
      <c r="R148" s="4"/>
      <c r="S148" s="4"/>
      <c r="T148" s="4"/>
      <c r="U148" s="4"/>
    </row>
    <row r="149" spans="1:21" ht="20.100000000000001" customHeight="1" x14ac:dyDescent="0.3">
      <c r="A149" s="4"/>
      <c r="B149" s="37" t="s">
        <v>318</v>
      </c>
      <c r="C149" s="2">
        <v>-1</v>
      </c>
      <c r="D149" s="2">
        <v>1</v>
      </c>
      <c r="E149" s="50">
        <v>1</v>
      </c>
      <c r="F149" s="2"/>
      <c r="G149" s="2">
        <v>2.1</v>
      </c>
      <c r="H149" s="50">
        <f t="shared" si="3"/>
        <v>-2.1</v>
      </c>
      <c r="I149" s="3"/>
      <c r="J149" s="4"/>
      <c r="K149" s="4"/>
      <c r="L149" s="4"/>
      <c r="M149" s="4"/>
      <c r="N149" s="4"/>
      <c r="O149" s="4"/>
      <c r="P149" s="4"/>
      <c r="Q149" s="4"/>
      <c r="R149" s="4"/>
      <c r="S149" s="4"/>
      <c r="T149" s="4"/>
      <c r="U149" s="4"/>
    </row>
    <row r="150" spans="1:21" ht="20.100000000000001" customHeight="1" x14ac:dyDescent="0.3">
      <c r="A150" s="4"/>
      <c r="B150" s="37" t="s">
        <v>344</v>
      </c>
      <c r="C150" s="2">
        <v>1</v>
      </c>
      <c r="D150" s="2">
        <v>2</v>
      </c>
      <c r="E150" s="50">
        <v>3</v>
      </c>
      <c r="F150" s="2"/>
      <c r="G150" s="2">
        <v>3.5</v>
      </c>
      <c r="H150" s="50">
        <f t="shared" si="3"/>
        <v>21</v>
      </c>
      <c r="I150" s="3"/>
      <c r="J150" s="4"/>
      <c r="K150" s="4"/>
      <c r="L150" s="4"/>
      <c r="M150" s="4"/>
      <c r="N150" s="4"/>
      <c r="O150" s="4"/>
      <c r="P150" s="4"/>
      <c r="Q150" s="4"/>
      <c r="R150" s="4"/>
      <c r="S150" s="4"/>
      <c r="T150" s="4"/>
      <c r="U150" s="4"/>
    </row>
    <row r="151" spans="1:21" ht="20.100000000000001" customHeight="1" x14ac:dyDescent="0.3">
      <c r="A151" s="4"/>
      <c r="B151" s="37" t="s">
        <v>255</v>
      </c>
      <c r="C151" s="2">
        <v>1</v>
      </c>
      <c r="D151" s="2">
        <v>2</v>
      </c>
      <c r="E151" s="50">
        <v>1.6</v>
      </c>
      <c r="F151" s="2"/>
      <c r="G151" s="2">
        <v>3.5</v>
      </c>
      <c r="H151" s="50">
        <f t="shared" si="3"/>
        <v>11.200000000000001</v>
      </c>
      <c r="I151" s="3"/>
      <c r="J151" s="4"/>
      <c r="K151" s="4"/>
      <c r="L151" s="4"/>
      <c r="M151" s="4"/>
      <c r="N151" s="4"/>
      <c r="O151" s="4"/>
      <c r="P151" s="4"/>
      <c r="Q151" s="4"/>
      <c r="R151" s="4"/>
      <c r="S151" s="4"/>
      <c r="T151" s="4"/>
      <c r="U151" s="4"/>
    </row>
    <row r="152" spans="1:21" ht="20.100000000000001" customHeight="1" x14ac:dyDescent="0.3">
      <c r="A152" s="4"/>
      <c r="B152" s="37" t="s">
        <v>345</v>
      </c>
      <c r="C152" s="2">
        <v>-1</v>
      </c>
      <c r="D152" s="2">
        <v>1</v>
      </c>
      <c r="E152" s="50">
        <v>1</v>
      </c>
      <c r="F152" s="2"/>
      <c r="G152" s="2">
        <v>2.1</v>
      </c>
      <c r="H152" s="50">
        <f t="shared" si="3"/>
        <v>-2.1</v>
      </c>
      <c r="I152" s="3"/>
      <c r="J152" s="4"/>
      <c r="K152" s="4"/>
      <c r="L152" s="4"/>
      <c r="M152" s="4"/>
      <c r="N152" s="4"/>
      <c r="O152" s="4"/>
      <c r="P152" s="4"/>
      <c r="Q152" s="4"/>
      <c r="R152" s="4"/>
      <c r="S152" s="4"/>
      <c r="T152" s="4"/>
      <c r="U152" s="4"/>
    </row>
    <row r="153" spans="1:21" ht="20.100000000000001" customHeight="1" x14ac:dyDescent="0.3">
      <c r="A153" s="4"/>
      <c r="B153" s="37" t="s">
        <v>346</v>
      </c>
      <c r="C153" s="2">
        <v>1</v>
      </c>
      <c r="D153" s="2">
        <v>1</v>
      </c>
      <c r="E153" s="50">
        <v>4.2</v>
      </c>
      <c r="F153" s="2"/>
      <c r="G153" s="2">
        <v>2</v>
      </c>
      <c r="H153" s="50">
        <f t="shared" si="3"/>
        <v>8.4</v>
      </c>
      <c r="I153" s="3"/>
      <c r="J153" s="4"/>
      <c r="K153" s="4"/>
      <c r="L153" s="4"/>
      <c r="M153" s="4"/>
      <c r="N153" s="4"/>
      <c r="O153" s="4"/>
      <c r="P153" s="4"/>
      <c r="Q153" s="4"/>
      <c r="R153" s="4"/>
      <c r="S153" s="4"/>
      <c r="T153" s="4"/>
      <c r="U153" s="4"/>
    </row>
    <row r="154" spans="1:21" ht="20.100000000000001" customHeight="1" x14ac:dyDescent="0.3">
      <c r="A154" s="4"/>
      <c r="B154" s="37" t="s">
        <v>346</v>
      </c>
      <c r="C154" s="2">
        <v>1</v>
      </c>
      <c r="D154" s="2">
        <v>2</v>
      </c>
      <c r="E154" s="50">
        <v>4.2</v>
      </c>
      <c r="F154" s="2"/>
      <c r="G154" s="2">
        <v>2</v>
      </c>
      <c r="H154" s="50">
        <f t="shared" si="3"/>
        <v>16.8</v>
      </c>
      <c r="I154" s="3"/>
      <c r="J154" s="4"/>
      <c r="K154" s="4"/>
      <c r="L154" s="4"/>
      <c r="M154" s="4"/>
      <c r="N154" s="4"/>
      <c r="O154" s="4"/>
      <c r="P154" s="4"/>
      <c r="Q154" s="4"/>
      <c r="R154" s="4"/>
      <c r="S154" s="4"/>
      <c r="T154" s="4"/>
      <c r="U154" s="4"/>
    </row>
    <row r="155" spans="1:21" ht="20.100000000000001" customHeight="1" x14ac:dyDescent="0.3">
      <c r="A155" s="4"/>
      <c r="B155" s="37" t="s">
        <v>285</v>
      </c>
      <c r="C155" s="2">
        <v>-1</v>
      </c>
      <c r="D155" s="2">
        <v>1</v>
      </c>
      <c r="E155" s="50">
        <v>1.8</v>
      </c>
      <c r="F155" s="2"/>
      <c r="G155" s="2">
        <v>1.8</v>
      </c>
      <c r="H155" s="50">
        <f t="shared" si="3"/>
        <v>-3.24</v>
      </c>
      <c r="I155" s="3"/>
      <c r="J155" s="4"/>
      <c r="K155" s="4"/>
      <c r="L155" s="4"/>
      <c r="M155" s="4"/>
      <c r="N155" s="4"/>
      <c r="O155" s="4"/>
      <c r="P155" s="4"/>
      <c r="Q155" s="4"/>
      <c r="R155" s="4"/>
      <c r="S155" s="4"/>
      <c r="T155" s="4"/>
      <c r="U155" s="4"/>
    </row>
    <row r="156" spans="1:21" ht="20.100000000000001" customHeight="1" x14ac:dyDescent="0.3">
      <c r="A156" s="4"/>
      <c r="B156" s="4" t="s">
        <v>273</v>
      </c>
      <c r="C156" s="3">
        <v>2</v>
      </c>
      <c r="D156" s="3">
        <v>2</v>
      </c>
      <c r="E156" s="7">
        <v>2.2000000000000002</v>
      </c>
      <c r="F156" s="7"/>
      <c r="G156" s="7">
        <v>3.45</v>
      </c>
      <c r="H156" s="7">
        <f>G156*E156*D156*C156</f>
        <v>30.360000000000003</v>
      </c>
      <c r="I156" s="3"/>
      <c r="J156" s="4"/>
      <c r="K156" s="4"/>
      <c r="L156" s="4"/>
      <c r="M156" s="4"/>
      <c r="N156" s="4"/>
      <c r="O156" s="4"/>
      <c r="P156" s="4"/>
      <c r="Q156" s="4"/>
      <c r="R156" s="4"/>
      <c r="S156" s="4"/>
      <c r="T156" s="4"/>
      <c r="U156" s="4"/>
    </row>
    <row r="157" spans="1:21" ht="20.100000000000001" customHeight="1" x14ac:dyDescent="0.3">
      <c r="A157" s="4"/>
      <c r="B157" s="4" t="s">
        <v>347</v>
      </c>
      <c r="C157" s="3">
        <v>1</v>
      </c>
      <c r="D157" s="3">
        <v>2</v>
      </c>
      <c r="E157" s="7">
        <v>3.18</v>
      </c>
      <c r="F157" s="7"/>
      <c r="G157" s="7">
        <v>3.45</v>
      </c>
      <c r="H157" s="7">
        <f t="shared" ref="H157:H160" si="4">G157*E157*D157*C157</f>
        <v>21.942000000000004</v>
      </c>
      <c r="I157" s="3"/>
      <c r="J157" s="4"/>
      <c r="K157" s="4"/>
      <c r="L157" s="4"/>
      <c r="M157" s="4"/>
      <c r="N157" s="4"/>
      <c r="O157" s="4"/>
      <c r="P157" s="4"/>
      <c r="Q157" s="4"/>
      <c r="R157" s="4"/>
      <c r="S157" s="4"/>
      <c r="T157" s="4"/>
      <c r="U157" s="4"/>
    </row>
    <row r="158" spans="1:21" ht="20.100000000000001" customHeight="1" x14ac:dyDescent="0.3">
      <c r="A158" s="4"/>
      <c r="B158" s="4" t="s">
        <v>255</v>
      </c>
      <c r="C158" s="3">
        <v>1</v>
      </c>
      <c r="D158" s="3">
        <v>2</v>
      </c>
      <c r="E158" s="7">
        <v>2.1800000000000002</v>
      </c>
      <c r="F158" s="7"/>
      <c r="G158" s="7">
        <v>3.45</v>
      </c>
      <c r="H158" s="7">
        <f t="shared" si="4"/>
        <v>15.042000000000002</v>
      </c>
      <c r="I158" s="3"/>
      <c r="J158" s="4"/>
      <c r="K158" s="4"/>
      <c r="L158" s="4"/>
      <c r="M158" s="4"/>
      <c r="N158" s="4"/>
      <c r="O158" s="4"/>
      <c r="P158" s="4"/>
      <c r="Q158" s="4"/>
      <c r="R158" s="4"/>
      <c r="S158" s="4"/>
      <c r="T158" s="4"/>
      <c r="U158" s="4"/>
    </row>
    <row r="159" spans="1:21" ht="20.100000000000001" customHeight="1" x14ac:dyDescent="0.3">
      <c r="A159" s="4"/>
      <c r="B159" s="4" t="s">
        <v>252</v>
      </c>
      <c r="C159" s="3">
        <v>-1</v>
      </c>
      <c r="D159" s="3">
        <v>2</v>
      </c>
      <c r="E159" s="7">
        <v>0.8</v>
      </c>
      <c r="F159" s="7"/>
      <c r="G159" s="7">
        <v>2.1</v>
      </c>
      <c r="H159" s="7">
        <f t="shared" si="4"/>
        <v>-3.3600000000000003</v>
      </c>
      <c r="I159" s="3"/>
      <c r="J159" s="4"/>
      <c r="K159" s="4"/>
      <c r="L159" s="4"/>
      <c r="M159" s="4"/>
      <c r="N159" s="4"/>
      <c r="O159" s="4"/>
      <c r="P159" s="4"/>
      <c r="Q159" s="4"/>
      <c r="R159" s="4"/>
      <c r="S159" s="4"/>
      <c r="T159" s="4"/>
      <c r="U159" s="4"/>
    </row>
    <row r="160" spans="1:21" ht="20.100000000000001" customHeight="1" x14ac:dyDescent="0.3">
      <c r="A160" s="4"/>
      <c r="B160" s="4" t="s">
        <v>348</v>
      </c>
      <c r="C160" s="3">
        <v>2</v>
      </c>
      <c r="D160" s="3">
        <v>2</v>
      </c>
      <c r="E160" s="7">
        <v>1.87</v>
      </c>
      <c r="F160" s="7"/>
      <c r="G160" s="7">
        <v>3.45</v>
      </c>
      <c r="H160" s="7">
        <f t="shared" si="4"/>
        <v>25.806000000000004</v>
      </c>
      <c r="I160" s="3"/>
      <c r="J160" s="4"/>
      <c r="K160" s="4"/>
      <c r="L160" s="4"/>
      <c r="M160" s="4"/>
      <c r="N160" s="4"/>
      <c r="O160" s="4"/>
      <c r="P160" s="4"/>
      <c r="Q160" s="4"/>
      <c r="R160" s="4"/>
      <c r="S160" s="4"/>
      <c r="T160" s="4"/>
      <c r="U160" s="4"/>
    </row>
    <row r="161" spans="1:21" ht="20.100000000000001" customHeight="1" x14ac:dyDescent="0.3">
      <c r="A161" s="4"/>
      <c r="B161" s="37"/>
      <c r="C161" s="3"/>
      <c r="D161" s="3"/>
      <c r="E161" s="3"/>
      <c r="F161" s="3"/>
      <c r="G161" s="3"/>
      <c r="H161" s="49">
        <f>SUM(H33:H160)</f>
        <v>1007.3988999999998</v>
      </c>
      <c r="I161" s="48" t="s">
        <v>29</v>
      </c>
      <c r="J161" s="4"/>
      <c r="K161" s="4"/>
      <c r="L161" s="4"/>
      <c r="M161" s="4"/>
      <c r="N161" s="4"/>
      <c r="O161" s="4"/>
      <c r="P161" s="4"/>
      <c r="Q161" s="4"/>
      <c r="R161" s="4"/>
      <c r="S161" s="4"/>
      <c r="T161" s="4"/>
      <c r="U161" s="4"/>
    </row>
    <row r="162" spans="1:21" ht="78.75" customHeight="1" x14ac:dyDescent="0.3">
      <c r="A162" s="2">
        <v>71</v>
      </c>
      <c r="B162" s="241" t="s">
        <v>215</v>
      </c>
      <c r="C162" s="242"/>
      <c r="D162" s="242"/>
      <c r="E162" s="242"/>
      <c r="F162" s="242"/>
      <c r="G162" s="242"/>
      <c r="H162" s="243"/>
      <c r="I162" s="78"/>
      <c r="J162" s="4"/>
      <c r="K162" s="60"/>
      <c r="L162" s="60"/>
      <c r="M162" s="60"/>
      <c r="N162" s="60"/>
      <c r="O162" s="60"/>
      <c r="P162" s="60"/>
      <c r="Q162" s="60"/>
      <c r="R162" s="60"/>
      <c r="S162" s="60"/>
      <c r="T162" s="60"/>
      <c r="U162" s="60"/>
    </row>
    <row r="163" spans="1:21" ht="20.100000000000001" customHeight="1" x14ac:dyDescent="0.3">
      <c r="A163" s="4"/>
      <c r="B163" s="37" t="s">
        <v>277</v>
      </c>
      <c r="C163" s="2">
        <v>1</v>
      </c>
      <c r="D163" s="2">
        <v>1</v>
      </c>
      <c r="E163" s="50">
        <v>6.3</v>
      </c>
      <c r="F163" s="50"/>
      <c r="G163" s="50">
        <v>1.5</v>
      </c>
      <c r="H163" s="50">
        <f>G163*E163*D163*C163</f>
        <v>9.4499999999999993</v>
      </c>
      <c r="I163" s="3"/>
      <c r="J163" s="60"/>
      <c r="K163" s="4"/>
      <c r="L163" s="4"/>
      <c r="M163" s="4"/>
      <c r="N163" s="4"/>
      <c r="O163" s="4"/>
      <c r="P163" s="4"/>
      <c r="Q163" s="4"/>
      <c r="R163" s="4"/>
      <c r="S163" s="4"/>
      <c r="T163" s="4"/>
      <c r="U163" s="4"/>
    </row>
    <row r="164" spans="1:21" ht="20.100000000000001" customHeight="1" x14ac:dyDescent="0.3">
      <c r="A164" s="4"/>
      <c r="B164" s="37" t="s">
        <v>278</v>
      </c>
      <c r="C164" s="2">
        <v>1</v>
      </c>
      <c r="D164" s="2">
        <v>1</v>
      </c>
      <c r="E164" s="50">
        <v>3</v>
      </c>
      <c r="F164" s="2"/>
      <c r="G164" s="50">
        <v>1.5</v>
      </c>
      <c r="H164" s="50">
        <f t="shared" ref="H164:H168" si="5">G164*E164*D164*C164</f>
        <v>4.5</v>
      </c>
      <c r="I164" s="3"/>
      <c r="J164" s="4"/>
      <c r="K164" s="4"/>
      <c r="L164" s="4"/>
      <c r="M164" s="4"/>
      <c r="N164" s="4"/>
      <c r="O164" s="4"/>
      <c r="P164" s="4"/>
      <c r="Q164" s="4"/>
      <c r="R164" s="4"/>
      <c r="S164" s="4"/>
      <c r="T164" s="4"/>
      <c r="U164" s="4"/>
    </row>
    <row r="165" spans="1:21" ht="20.100000000000001" customHeight="1" x14ac:dyDescent="0.3">
      <c r="A165" s="4"/>
      <c r="B165" s="37" t="s">
        <v>252</v>
      </c>
      <c r="C165" s="2">
        <v>-1</v>
      </c>
      <c r="D165" s="2">
        <v>1</v>
      </c>
      <c r="E165" s="50">
        <v>1.5</v>
      </c>
      <c r="F165" s="2"/>
      <c r="G165" s="2">
        <v>2.6</v>
      </c>
      <c r="H165" s="50">
        <f t="shared" si="5"/>
        <v>-3.9000000000000004</v>
      </c>
      <c r="I165" s="3"/>
      <c r="J165" s="4"/>
      <c r="K165" s="4"/>
      <c r="L165" s="4"/>
      <c r="M165" s="4"/>
      <c r="N165" s="4"/>
      <c r="O165" s="4"/>
      <c r="P165" s="4"/>
      <c r="Q165" s="4"/>
      <c r="R165" s="4"/>
      <c r="S165" s="4"/>
      <c r="T165" s="4"/>
      <c r="U165" s="4"/>
    </row>
    <row r="166" spans="1:21" ht="20.100000000000001" customHeight="1" x14ac:dyDescent="0.3">
      <c r="A166" s="4"/>
      <c r="B166" s="37" t="s">
        <v>279</v>
      </c>
      <c r="C166" s="2">
        <v>1</v>
      </c>
      <c r="D166" s="2">
        <v>1</v>
      </c>
      <c r="E166" s="50">
        <v>3</v>
      </c>
      <c r="F166" s="2"/>
      <c r="G166" s="2">
        <v>1.5</v>
      </c>
      <c r="H166" s="50">
        <f t="shared" si="5"/>
        <v>4.5</v>
      </c>
      <c r="I166" s="3"/>
      <c r="J166" s="4"/>
      <c r="K166" s="4"/>
      <c r="L166" s="4"/>
      <c r="M166" s="4"/>
      <c r="N166" s="4"/>
      <c r="O166" s="4"/>
      <c r="P166" s="4"/>
      <c r="Q166" s="4"/>
      <c r="R166" s="4"/>
      <c r="S166" s="4"/>
      <c r="T166" s="4"/>
      <c r="U166" s="4"/>
    </row>
    <row r="167" spans="1:21" ht="20.100000000000001" customHeight="1" x14ac:dyDescent="0.3">
      <c r="A167" s="4"/>
      <c r="B167" s="37" t="s">
        <v>280</v>
      </c>
      <c r="C167" s="2">
        <v>1</v>
      </c>
      <c r="D167" s="2">
        <v>2</v>
      </c>
      <c r="E167" s="50">
        <v>3.4</v>
      </c>
      <c r="F167" s="2"/>
      <c r="G167" s="2">
        <v>1.5</v>
      </c>
      <c r="H167" s="50">
        <f t="shared" si="5"/>
        <v>10.199999999999999</v>
      </c>
      <c r="I167" s="3"/>
      <c r="J167" s="4"/>
      <c r="K167" s="4"/>
      <c r="L167" s="4"/>
      <c r="M167" s="4"/>
      <c r="N167" s="4"/>
      <c r="O167" s="4"/>
      <c r="P167" s="4"/>
      <c r="Q167" s="4"/>
      <c r="R167" s="4"/>
      <c r="S167" s="4"/>
      <c r="T167" s="4"/>
      <c r="U167" s="4"/>
    </row>
    <row r="168" spans="1:21" ht="20.100000000000001" customHeight="1" x14ac:dyDescent="0.3">
      <c r="A168" s="4"/>
      <c r="B168" s="37" t="s">
        <v>281</v>
      </c>
      <c r="C168" s="2">
        <v>1</v>
      </c>
      <c r="D168" s="2">
        <v>2</v>
      </c>
      <c r="E168" s="50">
        <v>3</v>
      </c>
      <c r="F168" s="50"/>
      <c r="G168" s="50">
        <v>3.05</v>
      </c>
      <c r="H168" s="50">
        <f t="shared" si="5"/>
        <v>18.299999999999997</v>
      </c>
      <c r="I168" s="3"/>
      <c r="J168" s="4"/>
      <c r="K168" s="4"/>
      <c r="L168" s="4"/>
      <c r="M168" s="4"/>
      <c r="N168" s="4"/>
      <c r="O168" s="4"/>
      <c r="P168" s="4"/>
      <c r="Q168" s="4"/>
      <c r="R168" s="4"/>
      <c r="S168" s="4"/>
      <c r="T168" s="4"/>
      <c r="U168" s="4"/>
    </row>
    <row r="169" spans="1:21" ht="20.100000000000001" customHeight="1" x14ac:dyDescent="0.3">
      <c r="A169" s="4"/>
      <c r="B169" s="37" t="s">
        <v>282</v>
      </c>
      <c r="C169" s="2">
        <v>1</v>
      </c>
      <c r="D169" s="2">
        <v>1</v>
      </c>
      <c r="E169" s="50">
        <f>1+2.1+2.1</f>
        <v>5.2</v>
      </c>
      <c r="F169" s="50">
        <v>0.15</v>
      </c>
      <c r="G169" s="50"/>
      <c r="H169" s="50">
        <f>F169*E169*D169*C169</f>
        <v>0.78</v>
      </c>
      <c r="I169" s="3"/>
      <c r="J169" s="4"/>
      <c r="K169" s="4"/>
      <c r="L169" s="4"/>
      <c r="M169" s="4"/>
      <c r="N169" s="4"/>
      <c r="O169" s="4"/>
      <c r="P169" s="4"/>
      <c r="Q169" s="4"/>
      <c r="R169" s="4"/>
      <c r="S169" s="4"/>
      <c r="T169" s="4"/>
      <c r="U169" s="4"/>
    </row>
    <row r="170" spans="1:21" ht="20.100000000000001" customHeight="1" x14ac:dyDescent="0.3">
      <c r="A170" s="4"/>
      <c r="B170" s="37" t="s">
        <v>252</v>
      </c>
      <c r="C170" s="2">
        <v>-1</v>
      </c>
      <c r="D170" s="2">
        <v>1</v>
      </c>
      <c r="E170" s="50">
        <v>1</v>
      </c>
      <c r="F170" s="50"/>
      <c r="G170" s="50">
        <v>2.1</v>
      </c>
      <c r="H170" s="50">
        <f t="shared" ref="H170:H173" si="6">G170*E170*D170*C170</f>
        <v>-2.1</v>
      </c>
      <c r="I170" s="3"/>
      <c r="J170" s="4"/>
      <c r="K170" s="4"/>
      <c r="L170" s="4"/>
      <c r="M170" s="4"/>
      <c r="N170" s="4"/>
      <c r="O170" s="4"/>
      <c r="P170" s="4"/>
      <c r="Q170" s="4"/>
      <c r="R170" s="4"/>
      <c r="S170" s="4"/>
      <c r="T170" s="4"/>
      <c r="U170" s="4"/>
    </row>
    <row r="171" spans="1:21" ht="20.100000000000001" customHeight="1" x14ac:dyDescent="0.3">
      <c r="A171" s="4"/>
      <c r="B171" s="37" t="s">
        <v>283</v>
      </c>
      <c r="C171" s="2">
        <v>1</v>
      </c>
      <c r="D171" s="2">
        <v>2</v>
      </c>
      <c r="E171" s="50">
        <v>3.2</v>
      </c>
      <c r="F171" s="50"/>
      <c r="G171" s="50">
        <v>1.5</v>
      </c>
      <c r="H171" s="50">
        <f t="shared" si="6"/>
        <v>9.6000000000000014</v>
      </c>
      <c r="I171" s="3"/>
      <c r="J171" s="4"/>
      <c r="K171" s="4"/>
      <c r="L171" s="4"/>
      <c r="M171" s="4"/>
      <c r="N171" s="4"/>
      <c r="O171" s="4"/>
      <c r="P171" s="4"/>
      <c r="Q171" s="4"/>
      <c r="R171" s="4"/>
      <c r="S171" s="4"/>
      <c r="T171" s="4"/>
      <c r="U171" s="4"/>
    </row>
    <row r="172" spans="1:21" ht="20.100000000000001" customHeight="1" x14ac:dyDescent="0.3">
      <c r="A172" s="4"/>
      <c r="B172" s="37" t="s">
        <v>255</v>
      </c>
      <c r="C172" s="2">
        <v>1</v>
      </c>
      <c r="D172" s="2">
        <v>1</v>
      </c>
      <c r="E172" s="50">
        <v>3</v>
      </c>
      <c r="F172" s="50"/>
      <c r="G172" s="50">
        <v>1.5</v>
      </c>
      <c r="H172" s="50">
        <f t="shared" si="6"/>
        <v>4.5</v>
      </c>
      <c r="I172" s="3"/>
      <c r="J172" s="4"/>
      <c r="K172" s="4"/>
      <c r="L172" s="4"/>
      <c r="M172" s="4"/>
      <c r="N172" s="4"/>
      <c r="O172" s="4"/>
      <c r="P172" s="4"/>
      <c r="Q172" s="4"/>
      <c r="R172" s="4"/>
      <c r="S172" s="4"/>
      <c r="T172" s="4"/>
      <c r="U172" s="4"/>
    </row>
    <row r="173" spans="1:21" ht="20.100000000000001" customHeight="1" x14ac:dyDescent="0.3">
      <c r="A173" s="4"/>
      <c r="B173" s="37" t="s">
        <v>285</v>
      </c>
      <c r="C173" s="2">
        <v>1</v>
      </c>
      <c r="D173" s="2">
        <v>1</v>
      </c>
      <c r="E173" s="50">
        <v>1.8</v>
      </c>
      <c r="F173" s="50"/>
      <c r="G173" s="50">
        <v>1.4</v>
      </c>
      <c r="H173" s="50">
        <f t="shared" si="6"/>
        <v>2.52</v>
      </c>
      <c r="I173" s="3"/>
      <c r="J173" s="4"/>
      <c r="K173" s="4"/>
      <c r="L173" s="4"/>
      <c r="M173" s="4"/>
      <c r="N173" s="4"/>
      <c r="O173" s="4"/>
      <c r="P173" s="4"/>
      <c r="Q173" s="4"/>
      <c r="R173" s="4"/>
      <c r="S173" s="4"/>
      <c r="T173" s="4"/>
      <c r="U173" s="4"/>
    </row>
    <row r="174" spans="1:21" ht="20.100000000000001" customHeight="1" x14ac:dyDescent="0.3">
      <c r="A174" s="4"/>
      <c r="B174" s="37" t="s">
        <v>286</v>
      </c>
      <c r="C174" s="2">
        <v>1</v>
      </c>
      <c r="D174" s="2">
        <v>1</v>
      </c>
      <c r="E174" s="50">
        <f>1.8+1.8+1.8</f>
        <v>5.4</v>
      </c>
      <c r="F174" s="50">
        <v>0.15</v>
      </c>
      <c r="G174" s="50"/>
      <c r="H174" s="50">
        <f>F174*E174*D174*C174</f>
        <v>0.81</v>
      </c>
      <c r="I174" s="3"/>
      <c r="J174" s="4"/>
      <c r="K174" s="4"/>
      <c r="L174" s="4"/>
      <c r="M174" s="4"/>
      <c r="N174" s="4"/>
      <c r="O174" s="4"/>
      <c r="P174" s="4"/>
      <c r="Q174" s="4"/>
      <c r="R174" s="4"/>
      <c r="S174" s="4"/>
      <c r="T174" s="4"/>
      <c r="U174" s="4"/>
    </row>
    <row r="175" spans="1:21" ht="20.100000000000001" customHeight="1" x14ac:dyDescent="0.3">
      <c r="A175" s="4"/>
      <c r="B175" s="37" t="s">
        <v>287</v>
      </c>
      <c r="C175" s="2">
        <v>1</v>
      </c>
      <c r="D175" s="2">
        <v>2</v>
      </c>
      <c r="E175" s="50">
        <v>4.5049999999999999</v>
      </c>
      <c r="F175" s="50"/>
      <c r="G175" s="50">
        <v>3.05</v>
      </c>
      <c r="H175" s="50">
        <f t="shared" ref="H175:H176" si="7">G175*E175*D175*C175</f>
        <v>27.480499999999999</v>
      </c>
      <c r="I175" s="3"/>
      <c r="J175" s="4"/>
      <c r="K175" s="4"/>
      <c r="L175" s="4"/>
      <c r="M175" s="4"/>
      <c r="N175" s="4"/>
      <c r="O175" s="4"/>
      <c r="P175" s="4"/>
      <c r="Q175" s="4"/>
      <c r="R175" s="4"/>
      <c r="S175" s="4"/>
      <c r="T175" s="4"/>
      <c r="U175" s="4"/>
    </row>
    <row r="176" spans="1:21" ht="20.100000000000001" customHeight="1" x14ac:dyDescent="0.3">
      <c r="A176" s="4"/>
      <c r="B176" s="37" t="s">
        <v>288</v>
      </c>
      <c r="C176" s="2">
        <v>1</v>
      </c>
      <c r="D176" s="2">
        <v>2</v>
      </c>
      <c r="E176" s="50">
        <v>2.1800000000000002</v>
      </c>
      <c r="F176" s="50"/>
      <c r="G176" s="50">
        <v>3.05</v>
      </c>
      <c r="H176" s="50">
        <f t="shared" si="7"/>
        <v>13.298</v>
      </c>
      <c r="I176" s="3"/>
      <c r="J176" s="4"/>
      <c r="K176" s="4"/>
      <c r="L176" s="4"/>
      <c r="M176" s="4"/>
      <c r="N176" s="4"/>
      <c r="O176" s="4"/>
      <c r="P176" s="4"/>
      <c r="Q176" s="4"/>
      <c r="R176" s="4"/>
      <c r="S176" s="4"/>
      <c r="T176" s="4"/>
      <c r="U176" s="4"/>
    </row>
    <row r="177" spans="1:21" ht="20.100000000000001" customHeight="1" x14ac:dyDescent="0.3">
      <c r="A177" s="4"/>
      <c r="B177" s="37" t="s">
        <v>282</v>
      </c>
      <c r="C177" s="2">
        <v>1</v>
      </c>
      <c r="D177" s="2">
        <v>1</v>
      </c>
      <c r="E177" s="50">
        <f>1.212+2.3+2.3</f>
        <v>5.8119999999999994</v>
      </c>
      <c r="F177" s="50">
        <v>0.15</v>
      </c>
      <c r="G177" s="50"/>
      <c r="H177" s="50">
        <f>F177*E177*D177*C177</f>
        <v>0.87179999999999991</v>
      </c>
      <c r="I177" s="3"/>
      <c r="J177" s="4"/>
      <c r="K177" s="4"/>
      <c r="L177" s="4"/>
      <c r="M177" s="4"/>
      <c r="N177" s="4"/>
      <c r="O177" s="4"/>
      <c r="P177" s="4"/>
      <c r="Q177" s="4"/>
      <c r="R177" s="4"/>
      <c r="S177" s="4"/>
      <c r="T177" s="4"/>
      <c r="U177" s="4"/>
    </row>
    <row r="178" spans="1:21" ht="20.100000000000001" customHeight="1" x14ac:dyDescent="0.3">
      <c r="A178" s="4"/>
      <c r="B178" s="37" t="s">
        <v>252</v>
      </c>
      <c r="C178" s="2">
        <v>-1</v>
      </c>
      <c r="D178" s="2">
        <v>1</v>
      </c>
      <c r="E178" s="50">
        <v>1.2150000000000001</v>
      </c>
      <c r="F178" s="2"/>
      <c r="G178" s="50">
        <v>2.2999999999999998</v>
      </c>
      <c r="H178" s="50">
        <f t="shared" ref="H178:H179" si="8">G178*E178*D178*C178</f>
        <v>-2.7944999999999998</v>
      </c>
      <c r="I178" s="3"/>
      <c r="J178" s="4"/>
      <c r="K178" s="4"/>
      <c r="L178" s="4"/>
      <c r="M178" s="4"/>
      <c r="N178" s="4"/>
      <c r="O178" s="4"/>
      <c r="P178" s="4"/>
      <c r="Q178" s="4"/>
      <c r="R178" s="4"/>
      <c r="S178" s="4"/>
      <c r="T178" s="4"/>
      <c r="U178" s="4"/>
    </row>
    <row r="179" spans="1:21" ht="20.100000000000001" customHeight="1" x14ac:dyDescent="0.3">
      <c r="A179" s="4"/>
      <c r="B179" s="37" t="s">
        <v>289</v>
      </c>
      <c r="C179" s="2">
        <v>-1</v>
      </c>
      <c r="D179" s="2">
        <v>1</v>
      </c>
      <c r="E179" s="50">
        <v>0.45</v>
      </c>
      <c r="F179" s="2"/>
      <c r="G179" s="50">
        <v>0.45</v>
      </c>
      <c r="H179" s="50">
        <f t="shared" si="8"/>
        <v>-0.20250000000000001</v>
      </c>
      <c r="I179" s="3"/>
      <c r="J179" s="4"/>
      <c r="K179" s="4"/>
      <c r="L179" s="4"/>
      <c r="M179" s="4"/>
      <c r="N179" s="4"/>
      <c r="O179" s="4"/>
      <c r="P179" s="4"/>
      <c r="Q179" s="4"/>
      <c r="R179" s="4"/>
      <c r="S179" s="4"/>
      <c r="T179" s="4"/>
      <c r="U179" s="4"/>
    </row>
    <row r="180" spans="1:21" ht="20.100000000000001" customHeight="1" x14ac:dyDescent="0.3">
      <c r="A180" s="4"/>
      <c r="B180" s="37" t="s">
        <v>290</v>
      </c>
      <c r="C180" s="2">
        <v>1</v>
      </c>
      <c r="D180" s="2">
        <v>1</v>
      </c>
      <c r="E180" s="50">
        <f>0.45+0.45+0.45+0.45</f>
        <v>1.8</v>
      </c>
      <c r="F180" s="2">
        <v>0.15</v>
      </c>
      <c r="G180" s="50"/>
      <c r="H180" s="50">
        <f>F180*E180*D180*C180</f>
        <v>0.27</v>
      </c>
      <c r="I180" s="3"/>
      <c r="J180" s="4"/>
      <c r="K180" s="4"/>
      <c r="L180" s="4"/>
      <c r="M180" s="4"/>
      <c r="N180" s="4"/>
      <c r="O180" s="4"/>
      <c r="P180" s="4"/>
      <c r="Q180" s="4"/>
      <c r="R180" s="4"/>
      <c r="S180" s="4"/>
      <c r="T180" s="4"/>
      <c r="U180" s="4"/>
    </row>
    <row r="181" spans="1:21" ht="20.100000000000001" customHeight="1" x14ac:dyDescent="0.3">
      <c r="A181" s="4"/>
      <c r="B181" s="37" t="s">
        <v>291</v>
      </c>
      <c r="C181" s="2">
        <v>1</v>
      </c>
      <c r="D181" s="2">
        <v>2</v>
      </c>
      <c r="E181" s="50">
        <v>2.1800000000000002</v>
      </c>
      <c r="F181" s="2"/>
      <c r="G181" s="50">
        <v>3.05</v>
      </c>
      <c r="H181" s="50">
        <f t="shared" ref="H181:H183" si="9">G181*E181*D181*C181</f>
        <v>13.298</v>
      </c>
      <c r="I181" s="3"/>
      <c r="J181" s="4"/>
      <c r="K181" s="4"/>
      <c r="L181" s="4"/>
      <c r="M181" s="4"/>
      <c r="N181" s="4"/>
      <c r="O181" s="4"/>
      <c r="P181" s="4"/>
      <c r="Q181" s="4"/>
      <c r="R181" s="4"/>
      <c r="S181" s="4"/>
      <c r="T181" s="4"/>
      <c r="U181" s="4"/>
    </row>
    <row r="182" spans="1:21" ht="20.100000000000001" customHeight="1" x14ac:dyDescent="0.3">
      <c r="A182" s="4"/>
      <c r="B182" s="37" t="s">
        <v>292</v>
      </c>
      <c r="C182" s="2">
        <v>1</v>
      </c>
      <c r="D182" s="2">
        <v>2</v>
      </c>
      <c r="E182" s="50">
        <v>1.19</v>
      </c>
      <c r="F182" s="2"/>
      <c r="G182" s="50">
        <v>3.05</v>
      </c>
      <c r="H182" s="50">
        <f t="shared" si="9"/>
        <v>7.2589999999999995</v>
      </c>
      <c r="I182" s="3"/>
      <c r="J182" s="4"/>
      <c r="K182" s="4"/>
      <c r="L182" s="4"/>
      <c r="M182" s="4"/>
      <c r="N182" s="4"/>
      <c r="O182" s="4"/>
      <c r="P182" s="4"/>
      <c r="Q182" s="4"/>
      <c r="R182" s="4"/>
      <c r="S182" s="4"/>
      <c r="T182" s="4"/>
      <c r="U182" s="4"/>
    </row>
    <row r="183" spans="1:21" ht="20.100000000000001" customHeight="1" x14ac:dyDescent="0.3">
      <c r="A183" s="4"/>
      <c r="B183" s="37" t="s">
        <v>293</v>
      </c>
      <c r="C183" s="2">
        <v>-1</v>
      </c>
      <c r="D183" s="2">
        <v>1</v>
      </c>
      <c r="E183" s="50">
        <v>1.21</v>
      </c>
      <c r="F183" s="2"/>
      <c r="G183" s="50">
        <v>2.37</v>
      </c>
      <c r="H183" s="50">
        <f t="shared" si="9"/>
        <v>-2.8677000000000001</v>
      </c>
      <c r="I183" s="3"/>
      <c r="J183" s="4"/>
      <c r="K183" s="4"/>
      <c r="L183" s="4"/>
      <c r="M183" s="4"/>
      <c r="N183" s="4"/>
      <c r="O183" s="4"/>
      <c r="P183" s="4"/>
      <c r="Q183" s="4"/>
      <c r="R183" s="4"/>
      <c r="S183" s="4"/>
      <c r="T183" s="4"/>
      <c r="U183" s="4"/>
    </row>
    <row r="184" spans="1:21" ht="20.100000000000001" customHeight="1" x14ac:dyDescent="0.3">
      <c r="A184" s="4"/>
      <c r="B184" s="37" t="s">
        <v>282</v>
      </c>
      <c r="C184" s="2">
        <v>1</v>
      </c>
      <c r="D184" s="2">
        <v>1</v>
      </c>
      <c r="E184" s="50">
        <f>1.21+2.3+2.3</f>
        <v>5.81</v>
      </c>
      <c r="F184" s="2">
        <v>0.15</v>
      </c>
      <c r="G184" s="50"/>
      <c r="H184" s="50">
        <f>F184*E184*D184*C184</f>
        <v>0.87149999999999994</v>
      </c>
      <c r="I184" s="3"/>
      <c r="J184" s="4"/>
      <c r="K184" s="4"/>
      <c r="L184" s="4"/>
      <c r="M184" s="4"/>
      <c r="N184" s="4"/>
      <c r="O184" s="4"/>
      <c r="P184" s="4"/>
      <c r="Q184" s="4"/>
      <c r="R184" s="4"/>
      <c r="S184" s="4"/>
      <c r="T184" s="4"/>
      <c r="U184" s="4"/>
    </row>
    <row r="185" spans="1:21" ht="20.100000000000001" customHeight="1" x14ac:dyDescent="0.3">
      <c r="A185" s="4"/>
      <c r="B185" s="37" t="s">
        <v>294</v>
      </c>
      <c r="C185" s="2">
        <v>1</v>
      </c>
      <c r="D185" s="2">
        <v>2</v>
      </c>
      <c r="E185" s="50">
        <v>1.5</v>
      </c>
      <c r="F185" s="2"/>
      <c r="G185" s="50">
        <v>1.5</v>
      </c>
      <c r="H185" s="50">
        <f t="shared" ref="H185:H187" si="10">G185*E185*D185*C185</f>
        <v>4.5</v>
      </c>
      <c r="I185" s="3"/>
      <c r="J185" s="4"/>
      <c r="K185" s="4"/>
      <c r="L185" s="4"/>
      <c r="M185" s="4"/>
      <c r="N185" s="4"/>
      <c r="O185" s="4"/>
      <c r="P185" s="4"/>
      <c r="Q185" s="4"/>
      <c r="R185" s="4"/>
      <c r="S185" s="4"/>
      <c r="T185" s="4"/>
      <c r="U185" s="4"/>
    </row>
    <row r="186" spans="1:21" ht="20.100000000000001" customHeight="1" x14ac:dyDescent="0.3">
      <c r="A186" s="4"/>
      <c r="B186" s="37" t="s">
        <v>295</v>
      </c>
      <c r="C186" s="2">
        <v>1</v>
      </c>
      <c r="D186" s="2">
        <v>2</v>
      </c>
      <c r="E186" s="50">
        <v>1.2</v>
      </c>
      <c r="F186" s="2"/>
      <c r="G186" s="50">
        <v>1.5</v>
      </c>
      <c r="H186" s="50">
        <f t="shared" si="10"/>
        <v>3.5999999999999996</v>
      </c>
      <c r="I186" s="3"/>
      <c r="J186" s="4"/>
      <c r="K186" s="4"/>
      <c r="L186" s="4"/>
      <c r="M186" s="4"/>
      <c r="N186" s="4"/>
      <c r="O186" s="4"/>
      <c r="P186" s="4"/>
      <c r="Q186" s="4"/>
      <c r="R186" s="4"/>
      <c r="S186" s="4"/>
      <c r="T186" s="4"/>
      <c r="U186" s="4"/>
    </row>
    <row r="187" spans="1:21" ht="20.100000000000001" customHeight="1" x14ac:dyDescent="0.3">
      <c r="A187" s="4"/>
      <c r="B187" s="37" t="s">
        <v>252</v>
      </c>
      <c r="C187" s="2">
        <v>1</v>
      </c>
      <c r="D187" s="2">
        <v>2</v>
      </c>
      <c r="E187" s="50">
        <v>0.8</v>
      </c>
      <c r="F187" s="2"/>
      <c r="G187" s="50">
        <v>2.1</v>
      </c>
      <c r="H187" s="50">
        <f t="shared" si="10"/>
        <v>3.3600000000000003</v>
      </c>
      <c r="I187" s="3"/>
      <c r="J187" s="4"/>
      <c r="K187" s="4"/>
      <c r="L187" s="4"/>
      <c r="M187" s="4"/>
      <c r="N187" s="4"/>
      <c r="O187" s="4"/>
      <c r="P187" s="4"/>
      <c r="Q187" s="4"/>
      <c r="R187" s="4"/>
      <c r="S187" s="4"/>
      <c r="T187" s="4"/>
      <c r="U187" s="4"/>
    </row>
    <row r="188" spans="1:21" ht="20.100000000000001" customHeight="1" x14ac:dyDescent="0.3">
      <c r="A188" s="4"/>
      <c r="B188" s="37" t="s">
        <v>282</v>
      </c>
      <c r="C188" s="2">
        <v>1</v>
      </c>
      <c r="D188" s="2">
        <v>1</v>
      </c>
      <c r="E188" s="50">
        <f>0.8+2.1+2.1</f>
        <v>5</v>
      </c>
      <c r="F188" s="2">
        <v>0.15</v>
      </c>
      <c r="G188" s="50"/>
      <c r="H188" s="50">
        <f>F188*E188*D188*C188</f>
        <v>0.75</v>
      </c>
      <c r="I188" s="3"/>
      <c r="J188" s="4"/>
      <c r="K188" s="4"/>
      <c r="L188" s="4"/>
      <c r="M188" s="4"/>
      <c r="N188" s="4"/>
      <c r="O188" s="4"/>
      <c r="P188" s="4"/>
      <c r="Q188" s="4"/>
      <c r="R188" s="4"/>
      <c r="S188" s="4"/>
      <c r="T188" s="4"/>
      <c r="U188" s="4"/>
    </row>
    <row r="189" spans="1:21" ht="20.100000000000001" customHeight="1" x14ac:dyDescent="0.3">
      <c r="A189" s="4"/>
      <c r="B189" s="37" t="s">
        <v>296</v>
      </c>
      <c r="C189" s="2">
        <v>1</v>
      </c>
      <c r="D189" s="2">
        <v>2</v>
      </c>
      <c r="E189" s="50">
        <v>3.24</v>
      </c>
      <c r="F189" s="2"/>
      <c r="G189" s="50">
        <v>3.05</v>
      </c>
      <c r="H189" s="50">
        <f t="shared" ref="H189:H190" si="11">G189*E189*D189*C189</f>
        <v>19.763999999999999</v>
      </c>
      <c r="I189" s="3"/>
      <c r="J189" s="4"/>
      <c r="K189" s="4"/>
      <c r="L189" s="4"/>
      <c r="M189" s="4"/>
      <c r="N189" s="4"/>
      <c r="O189" s="4"/>
      <c r="P189" s="4"/>
      <c r="Q189" s="4"/>
      <c r="R189" s="4"/>
      <c r="S189" s="4"/>
      <c r="T189" s="4"/>
      <c r="U189" s="4"/>
    </row>
    <row r="190" spans="1:21" ht="20.100000000000001" customHeight="1" x14ac:dyDescent="0.3">
      <c r="A190" s="4"/>
      <c r="B190" s="37" t="s">
        <v>296</v>
      </c>
      <c r="C190" s="2">
        <v>1</v>
      </c>
      <c r="D190" s="2">
        <v>2</v>
      </c>
      <c r="E190" s="50">
        <v>2.4500000000000002</v>
      </c>
      <c r="F190" s="2"/>
      <c r="G190" s="50">
        <v>3.05</v>
      </c>
      <c r="H190" s="50">
        <f t="shared" si="11"/>
        <v>14.945</v>
      </c>
      <c r="I190" s="3"/>
      <c r="J190" s="4"/>
      <c r="K190" s="4"/>
      <c r="L190" s="4"/>
      <c r="M190" s="4"/>
      <c r="N190" s="4"/>
      <c r="O190" s="4"/>
      <c r="P190" s="4"/>
      <c r="Q190" s="4"/>
      <c r="R190" s="4"/>
      <c r="S190" s="4"/>
      <c r="T190" s="4"/>
      <c r="U190" s="4"/>
    </row>
    <row r="191" spans="1:21" ht="20.100000000000001" customHeight="1" x14ac:dyDescent="0.3">
      <c r="A191" s="4"/>
      <c r="B191" s="37" t="s">
        <v>297</v>
      </c>
      <c r="C191" s="2">
        <v>1</v>
      </c>
      <c r="D191" s="2">
        <v>1</v>
      </c>
      <c r="E191" s="50">
        <f>1.07+2.2+2.2</f>
        <v>5.4700000000000006</v>
      </c>
      <c r="F191" s="2">
        <v>0.15</v>
      </c>
      <c r="G191" s="50"/>
      <c r="H191" s="50">
        <f>F191*E191*D191*C191</f>
        <v>0.82050000000000012</v>
      </c>
      <c r="I191" s="3"/>
      <c r="J191" s="4"/>
      <c r="K191" s="4"/>
      <c r="L191" s="4"/>
      <c r="M191" s="4"/>
      <c r="N191" s="4"/>
      <c r="O191" s="4"/>
      <c r="P191" s="4"/>
      <c r="Q191" s="4"/>
      <c r="R191" s="4"/>
      <c r="S191" s="4"/>
      <c r="T191" s="4"/>
      <c r="U191" s="4"/>
    </row>
    <row r="192" spans="1:21" ht="20.100000000000001" customHeight="1" x14ac:dyDescent="0.3">
      <c r="A192" s="4"/>
      <c r="B192" s="37" t="s">
        <v>252</v>
      </c>
      <c r="C192" s="2">
        <v>-1</v>
      </c>
      <c r="D192" s="2">
        <v>1</v>
      </c>
      <c r="E192" s="50">
        <v>1.07</v>
      </c>
      <c r="F192" s="2"/>
      <c r="G192" s="50">
        <v>2.2000000000000002</v>
      </c>
      <c r="H192" s="50">
        <f t="shared" ref="H192:H195" si="12">G192*E192*D192*C192</f>
        <v>-2.3540000000000005</v>
      </c>
      <c r="I192" s="3"/>
      <c r="J192" s="4"/>
      <c r="K192" s="4"/>
      <c r="L192" s="4"/>
      <c r="M192" s="4"/>
      <c r="N192" s="4"/>
      <c r="O192" s="4"/>
      <c r="P192" s="4"/>
      <c r="Q192" s="4"/>
      <c r="R192" s="4"/>
      <c r="S192" s="4"/>
      <c r="T192" s="4"/>
      <c r="U192" s="4"/>
    </row>
    <row r="193" spans="1:21" ht="20.100000000000001" customHeight="1" x14ac:dyDescent="0.3">
      <c r="A193" s="4"/>
      <c r="B193" s="37" t="s">
        <v>285</v>
      </c>
      <c r="C193" s="2">
        <v>-1</v>
      </c>
      <c r="D193" s="2">
        <v>1</v>
      </c>
      <c r="E193" s="50">
        <v>1.8</v>
      </c>
      <c r="F193" s="2"/>
      <c r="G193" s="50">
        <v>1.8</v>
      </c>
      <c r="H193" s="50">
        <f t="shared" si="12"/>
        <v>-3.24</v>
      </c>
      <c r="I193" s="3"/>
      <c r="J193" s="4"/>
      <c r="K193" s="4"/>
      <c r="L193" s="4"/>
      <c r="M193" s="4"/>
      <c r="N193" s="4"/>
      <c r="O193" s="4"/>
      <c r="P193" s="4"/>
      <c r="Q193" s="4"/>
      <c r="R193" s="4"/>
      <c r="S193" s="4"/>
      <c r="T193" s="4"/>
      <c r="U193" s="4"/>
    </row>
    <row r="194" spans="1:21" ht="20.100000000000001" customHeight="1" x14ac:dyDescent="0.3">
      <c r="A194" s="4"/>
      <c r="B194" s="37" t="s">
        <v>298</v>
      </c>
      <c r="C194" s="2">
        <v>1</v>
      </c>
      <c r="D194" s="2">
        <v>2</v>
      </c>
      <c r="E194" s="50">
        <v>3.24</v>
      </c>
      <c r="F194" s="2"/>
      <c r="G194" s="50">
        <v>3.05</v>
      </c>
      <c r="H194" s="50">
        <f t="shared" si="12"/>
        <v>19.763999999999999</v>
      </c>
      <c r="I194" s="3"/>
      <c r="J194" s="4"/>
      <c r="K194" s="4"/>
      <c r="L194" s="4"/>
      <c r="M194" s="4"/>
      <c r="N194" s="4"/>
      <c r="O194" s="4"/>
      <c r="P194" s="4"/>
      <c r="Q194" s="4"/>
      <c r="R194" s="4"/>
      <c r="S194" s="4"/>
      <c r="T194" s="4"/>
      <c r="U194" s="4"/>
    </row>
    <row r="195" spans="1:21" ht="20.100000000000001" customHeight="1" x14ac:dyDescent="0.3">
      <c r="A195" s="4"/>
      <c r="B195" s="37" t="s">
        <v>299</v>
      </c>
      <c r="C195" s="2">
        <v>1</v>
      </c>
      <c r="D195" s="2">
        <v>2</v>
      </c>
      <c r="E195" s="50">
        <v>2.4500000000000002</v>
      </c>
      <c r="F195" s="2"/>
      <c r="G195" s="50">
        <v>3.05</v>
      </c>
      <c r="H195" s="50">
        <f t="shared" si="12"/>
        <v>14.945</v>
      </c>
      <c r="I195" s="3"/>
      <c r="J195" s="4"/>
      <c r="K195" s="4"/>
      <c r="L195" s="4"/>
      <c r="M195" s="4"/>
      <c r="N195" s="4"/>
      <c r="O195" s="4"/>
      <c r="P195" s="4"/>
      <c r="Q195" s="4"/>
      <c r="R195" s="4"/>
      <c r="S195" s="4"/>
      <c r="T195" s="4"/>
      <c r="U195" s="4"/>
    </row>
    <row r="196" spans="1:21" ht="20.100000000000001" customHeight="1" x14ac:dyDescent="0.3">
      <c r="A196" s="4"/>
      <c r="B196" s="37" t="s">
        <v>282</v>
      </c>
      <c r="C196" s="2">
        <v>1</v>
      </c>
      <c r="D196" s="2">
        <v>1</v>
      </c>
      <c r="E196" s="50">
        <f>1.09+2.2+2.2</f>
        <v>5.49</v>
      </c>
      <c r="F196" s="2">
        <v>0.15</v>
      </c>
      <c r="G196" s="50"/>
      <c r="H196" s="50">
        <f>F196*E196*D196*C196</f>
        <v>0.82350000000000001</v>
      </c>
      <c r="I196" s="3"/>
      <c r="J196" s="4"/>
      <c r="K196" s="4"/>
      <c r="L196" s="4"/>
      <c r="M196" s="4"/>
      <c r="N196" s="4"/>
      <c r="O196" s="4"/>
      <c r="P196" s="4"/>
      <c r="Q196" s="4"/>
      <c r="R196" s="4"/>
      <c r="S196" s="4"/>
      <c r="T196" s="4"/>
      <c r="U196" s="4"/>
    </row>
    <row r="197" spans="1:21" ht="20.100000000000001" customHeight="1" x14ac:dyDescent="0.3">
      <c r="A197" s="4"/>
      <c r="B197" s="37" t="s">
        <v>252</v>
      </c>
      <c r="C197" s="2">
        <v>-1</v>
      </c>
      <c r="D197" s="2">
        <v>1</v>
      </c>
      <c r="E197" s="50">
        <v>1.0900000000000001</v>
      </c>
      <c r="F197" s="2"/>
      <c r="G197" s="2">
        <v>2.2000000000000002</v>
      </c>
      <c r="H197" s="50">
        <f t="shared" ref="H197:H211" si="13">G197*E197*D197*C197</f>
        <v>-2.3980000000000006</v>
      </c>
      <c r="I197" s="3"/>
      <c r="J197" s="4"/>
      <c r="K197" s="4"/>
      <c r="L197" s="4"/>
      <c r="M197" s="4"/>
      <c r="N197" s="4"/>
      <c r="O197" s="4"/>
      <c r="P197" s="4"/>
      <c r="Q197" s="4"/>
      <c r="R197" s="4"/>
      <c r="S197" s="4"/>
      <c r="T197" s="4"/>
      <c r="U197" s="4"/>
    </row>
    <row r="198" spans="1:21" ht="20.100000000000001" customHeight="1" x14ac:dyDescent="0.3">
      <c r="A198" s="4"/>
      <c r="B198" s="37" t="s">
        <v>300</v>
      </c>
      <c r="C198" s="2">
        <v>1</v>
      </c>
      <c r="D198" s="2">
        <v>2</v>
      </c>
      <c r="E198" s="50">
        <v>5.0999999999999996</v>
      </c>
      <c r="F198" s="2"/>
      <c r="G198" s="50">
        <v>3.05</v>
      </c>
      <c r="H198" s="50">
        <f t="shared" si="13"/>
        <v>31.109999999999996</v>
      </c>
      <c r="I198" s="3"/>
      <c r="J198" s="4"/>
      <c r="K198" s="4"/>
      <c r="L198" s="4"/>
      <c r="M198" s="4"/>
      <c r="N198" s="4"/>
      <c r="O198" s="4"/>
      <c r="P198" s="4"/>
      <c r="Q198" s="4"/>
      <c r="R198" s="4"/>
      <c r="S198" s="4"/>
      <c r="T198" s="4"/>
      <c r="U198" s="4"/>
    </row>
    <row r="199" spans="1:21" ht="20.100000000000001" customHeight="1" x14ac:dyDescent="0.3">
      <c r="A199" s="4"/>
      <c r="B199" s="37" t="s">
        <v>255</v>
      </c>
      <c r="C199" s="2">
        <v>1</v>
      </c>
      <c r="D199" s="2">
        <v>1</v>
      </c>
      <c r="E199" s="50">
        <v>1.2</v>
      </c>
      <c r="F199" s="2"/>
      <c r="G199" s="50">
        <v>3.05</v>
      </c>
      <c r="H199" s="50">
        <f t="shared" si="13"/>
        <v>3.6599999999999997</v>
      </c>
      <c r="I199" s="3"/>
      <c r="J199" s="4"/>
      <c r="K199" s="4"/>
      <c r="L199" s="4"/>
      <c r="M199" s="4"/>
      <c r="N199" s="4"/>
      <c r="O199" s="4"/>
      <c r="P199" s="4"/>
      <c r="Q199" s="4"/>
      <c r="R199" s="4"/>
      <c r="S199" s="4"/>
      <c r="T199" s="4"/>
      <c r="U199" s="4"/>
    </row>
    <row r="200" spans="1:21" ht="20.100000000000001" customHeight="1" x14ac:dyDescent="0.3">
      <c r="A200" s="4"/>
      <c r="B200" s="37" t="s">
        <v>301</v>
      </c>
      <c r="C200" s="2">
        <v>-1</v>
      </c>
      <c r="D200" s="2">
        <v>1</v>
      </c>
      <c r="E200" s="50">
        <v>1.0900000000000001</v>
      </c>
      <c r="F200" s="2"/>
      <c r="G200" s="50">
        <v>2.2000000000000002</v>
      </c>
      <c r="H200" s="50">
        <f t="shared" si="13"/>
        <v>-2.3980000000000006</v>
      </c>
      <c r="I200" s="3"/>
      <c r="J200" s="4"/>
      <c r="K200" s="4"/>
      <c r="L200" s="4"/>
      <c r="M200" s="4"/>
      <c r="N200" s="4"/>
      <c r="O200" s="4"/>
      <c r="P200" s="4"/>
      <c r="Q200" s="4"/>
      <c r="R200" s="4"/>
      <c r="S200" s="4"/>
      <c r="T200" s="4"/>
      <c r="U200" s="4"/>
    </row>
    <row r="201" spans="1:21" ht="20.100000000000001" customHeight="1" x14ac:dyDescent="0.3">
      <c r="A201" s="4"/>
      <c r="B201" s="37" t="s">
        <v>302</v>
      </c>
      <c r="C201" s="2">
        <v>-1</v>
      </c>
      <c r="D201" s="2">
        <v>1</v>
      </c>
      <c r="E201" s="50">
        <v>1.07</v>
      </c>
      <c r="F201" s="2"/>
      <c r="G201" s="50">
        <v>2.2000000000000002</v>
      </c>
      <c r="H201" s="50">
        <f t="shared" si="13"/>
        <v>-2.3540000000000005</v>
      </c>
      <c r="I201" s="3"/>
      <c r="J201" s="4"/>
      <c r="K201" s="4"/>
      <c r="L201" s="4"/>
      <c r="M201" s="4"/>
      <c r="N201" s="4"/>
      <c r="O201" s="4"/>
      <c r="P201" s="4"/>
      <c r="Q201" s="4"/>
      <c r="R201" s="4"/>
      <c r="S201" s="4"/>
      <c r="T201" s="4"/>
      <c r="U201" s="4"/>
    </row>
    <row r="202" spans="1:21" ht="20.100000000000001" customHeight="1" x14ac:dyDescent="0.3">
      <c r="A202" s="4"/>
      <c r="B202" s="37" t="s">
        <v>303</v>
      </c>
      <c r="C202" s="2">
        <v>-1</v>
      </c>
      <c r="D202" s="2">
        <v>1</v>
      </c>
      <c r="E202" s="50">
        <v>1.2</v>
      </c>
      <c r="F202" s="2"/>
      <c r="G202" s="50">
        <v>2.2999999999999998</v>
      </c>
      <c r="H202" s="50">
        <f t="shared" si="13"/>
        <v>-2.76</v>
      </c>
      <c r="I202" s="3"/>
      <c r="J202" s="4"/>
      <c r="K202" s="4"/>
      <c r="L202" s="4"/>
      <c r="M202" s="4"/>
      <c r="N202" s="4"/>
      <c r="O202" s="4"/>
      <c r="P202" s="4"/>
      <c r="Q202" s="4"/>
      <c r="R202" s="4"/>
      <c r="S202" s="4"/>
      <c r="T202" s="4"/>
      <c r="U202" s="4"/>
    </row>
    <row r="203" spans="1:21" ht="20.100000000000001" customHeight="1" x14ac:dyDescent="0.3">
      <c r="A203" s="4"/>
      <c r="B203" s="37" t="s">
        <v>304</v>
      </c>
      <c r="C203" s="2">
        <v>-1</v>
      </c>
      <c r="D203" s="2">
        <v>1</v>
      </c>
      <c r="E203" s="50">
        <v>1.2</v>
      </c>
      <c r="F203" s="2"/>
      <c r="G203" s="50">
        <v>2.2999999999999998</v>
      </c>
      <c r="H203" s="50">
        <f t="shared" si="13"/>
        <v>-2.76</v>
      </c>
      <c r="I203" s="3"/>
      <c r="J203" s="4"/>
      <c r="K203" s="4"/>
      <c r="L203" s="4"/>
      <c r="M203" s="4"/>
      <c r="N203" s="4"/>
      <c r="O203" s="4"/>
      <c r="P203" s="4"/>
      <c r="Q203" s="4"/>
      <c r="R203" s="4"/>
      <c r="S203" s="4"/>
      <c r="T203" s="4"/>
      <c r="U203" s="4"/>
    </row>
    <row r="204" spans="1:21" ht="20.100000000000001" customHeight="1" x14ac:dyDescent="0.3">
      <c r="A204" s="4"/>
      <c r="B204" s="37" t="s">
        <v>305</v>
      </c>
      <c r="C204" s="2">
        <v>1</v>
      </c>
      <c r="D204" s="2">
        <v>2</v>
      </c>
      <c r="E204" s="50">
        <v>6.3</v>
      </c>
      <c r="F204" s="2"/>
      <c r="G204" s="50">
        <v>1.5</v>
      </c>
      <c r="H204" s="50">
        <f t="shared" si="13"/>
        <v>18.899999999999999</v>
      </c>
      <c r="I204" s="3"/>
      <c r="J204" s="4"/>
      <c r="K204" s="4"/>
      <c r="L204" s="4"/>
      <c r="M204" s="4"/>
      <c r="N204" s="4"/>
      <c r="O204" s="4"/>
      <c r="P204" s="4"/>
      <c r="Q204" s="4"/>
      <c r="R204" s="4"/>
      <c r="S204" s="4"/>
      <c r="T204" s="4"/>
      <c r="U204" s="4"/>
    </row>
    <row r="205" spans="1:21" ht="20.100000000000001" customHeight="1" x14ac:dyDescent="0.3">
      <c r="A205" s="4"/>
      <c r="B205" s="37" t="s">
        <v>252</v>
      </c>
      <c r="C205" s="2">
        <v>-1</v>
      </c>
      <c r="D205" s="2">
        <v>1</v>
      </c>
      <c r="E205" s="50">
        <v>1.49</v>
      </c>
      <c r="F205" s="2"/>
      <c r="G205" s="50">
        <v>1.5</v>
      </c>
      <c r="H205" s="50">
        <f t="shared" si="13"/>
        <v>-2.2349999999999999</v>
      </c>
      <c r="I205" s="3"/>
      <c r="J205" s="4"/>
      <c r="K205" s="4"/>
      <c r="L205" s="4"/>
      <c r="M205" s="4"/>
      <c r="N205" s="4"/>
      <c r="O205" s="4"/>
      <c r="P205" s="4"/>
      <c r="Q205" s="4"/>
      <c r="R205" s="4"/>
      <c r="S205" s="4"/>
      <c r="T205" s="4"/>
      <c r="U205" s="4"/>
    </row>
    <row r="206" spans="1:21" ht="20.100000000000001" customHeight="1" x14ac:dyDescent="0.3">
      <c r="A206" s="4"/>
      <c r="B206" s="37" t="s">
        <v>306</v>
      </c>
      <c r="C206" s="2">
        <v>-1</v>
      </c>
      <c r="D206" s="2">
        <v>1</v>
      </c>
      <c r="E206" s="50">
        <v>1.2</v>
      </c>
      <c r="F206" s="2"/>
      <c r="G206" s="50">
        <v>2</v>
      </c>
      <c r="H206" s="50">
        <f t="shared" si="13"/>
        <v>-2.4</v>
      </c>
      <c r="I206" s="3"/>
      <c r="J206" s="4"/>
      <c r="K206" s="4"/>
      <c r="L206" s="4"/>
      <c r="M206" s="4"/>
      <c r="N206" s="4"/>
      <c r="O206" s="4"/>
      <c r="P206" s="4"/>
      <c r="Q206" s="4"/>
      <c r="R206" s="4"/>
      <c r="S206" s="4"/>
      <c r="T206" s="4"/>
      <c r="U206" s="4"/>
    </row>
    <row r="207" spans="1:21" ht="20.100000000000001" customHeight="1" x14ac:dyDescent="0.3">
      <c r="A207" s="4"/>
      <c r="B207" s="37" t="s">
        <v>307</v>
      </c>
      <c r="C207" s="2">
        <v>1</v>
      </c>
      <c r="D207" s="2">
        <v>1</v>
      </c>
      <c r="E207" s="50">
        <v>6.48</v>
      </c>
      <c r="F207" s="2"/>
      <c r="G207" s="50">
        <v>1.5</v>
      </c>
      <c r="H207" s="50">
        <f t="shared" si="13"/>
        <v>9.7200000000000006</v>
      </c>
      <c r="I207" s="3"/>
      <c r="J207" s="4"/>
      <c r="K207" s="4"/>
      <c r="L207" s="4"/>
      <c r="M207" s="4"/>
      <c r="N207" s="4"/>
      <c r="O207" s="4"/>
      <c r="P207" s="4"/>
      <c r="Q207" s="4"/>
      <c r="R207" s="4"/>
      <c r="S207" s="4"/>
      <c r="T207" s="4"/>
      <c r="U207" s="4"/>
    </row>
    <row r="208" spans="1:21" ht="20.100000000000001" customHeight="1" x14ac:dyDescent="0.3">
      <c r="A208" s="4"/>
      <c r="B208" s="37" t="s">
        <v>307</v>
      </c>
      <c r="C208" s="2">
        <v>1</v>
      </c>
      <c r="D208" s="2">
        <v>1</v>
      </c>
      <c r="E208" s="50">
        <f>6.48-2-0.1</f>
        <v>4.3800000000000008</v>
      </c>
      <c r="F208" s="2"/>
      <c r="G208" s="50">
        <v>1.5</v>
      </c>
      <c r="H208" s="50">
        <f t="shared" si="13"/>
        <v>6.5700000000000012</v>
      </c>
      <c r="I208" s="3"/>
      <c r="J208" s="4"/>
      <c r="K208" s="4"/>
      <c r="L208" s="4"/>
      <c r="M208" s="4"/>
      <c r="N208" s="4"/>
      <c r="O208" s="4"/>
      <c r="P208" s="4"/>
      <c r="Q208" s="4"/>
      <c r="R208" s="4"/>
      <c r="S208" s="4"/>
      <c r="T208" s="4"/>
      <c r="U208" s="4"/>
    </row>
    <row r="209" spans="1:21" ht="20.100000000000001" customHeight="1" x14ac:dyDescent="0.3">
      <c r="A209" s="4"/>
      <c r="B209" s="37" t="s">
        <v>308</v>
      </c>
      <c r="C209" s="2">
        <v>1</v>
      </c>
      <c r="D209" s="2">
        <v>1</v>
      </c>
      <c r="E209" s="50">
        <v>6</v>
      </c>
      <c r="F209" s="2"/>
      <c r="G209" s="50">
        <v>1.5</v>
      </c>
      <c r="H209" s="50">
        <f t="shared" si="13"/>
        <v>9</v>
      </c>
      <c r="I209" s="3"/>
      <c r="J209" s="4"/>
      <c r="K209" s="4"/>
      <c r="L209" s="4"/>
      <c r="M209" s="4"/>
      <c r="N209" s="4"/>
      <c r="O209" s="4"/>
      <c r="P209" s="4"/>
      <c r="Q209" s="4"/>
      <c r="R209" s="4"/>
      <c r="S209" s="4"/>
      <c r="T209" s="4"/>
      <c r="U209" s="4"/>
    </row>
    <row r="210" spans="1:21" ht="20.100000000000001" customHeight="1" x14ac:dyDescent="0.3">
      <c r="A210" s="4"/>
      <c r="B210" s="37" t="s">
        <v>308</v>
      </c>
      <c r="C210" s="2">
        <v>1</v>
      </c>
      <c r="D210" s="2">
        <v>1</v>
      </c>
      <c r="E210" s="50">
        <f>6-1.2</f>
        <v>4.8</v>
      </c>
      <c r="F210" s="50"/>
      <c r="G210" s="50">
        <v>1.5</v>
      </c>
      <c r="H210" s="50">
        <f t="shared" si="13"/>
        <v>7.1999999999999993</v>
      </c>
      <c r="I210" s="3"/>
      <c r="J210" s="4"/>
      <c r="K210" s="4"/>
      <c r="L210" s="4"/>
      <c r="M210" s="4"/>
      <c r="N210" s="4"/>
      <c r="O210" s="4"/>
      <c r="P210" s="4"/>
      <c r="Q210" s="4"/>
      <c r="R210" s="4"/>
      <c r="S210" s="4"/>
      <c r="T210" s="4"/>
      <c r="U210" s="4"/>
    </row>
    <row r="211" spans="1:21" ht="20.100000000000001" customHeight="1" x14ac:dyDescent="0.3">
      <c r="A211" s="4"/>
      <c r="B211" s="37" t="s">
        <v>252</v>
      </c>
      <c r="C211" s="2">
        <v>-1</v>
      </c>
      <c r="D211" s="2">
        <v>1</v>
      </c>
      <c r="E211" s="50">
        <v>1.49</v>
      </c>
      <c r="F211" s="50"/>
      <c r="G211" s="50">
        <v>2.5</v>
      </c>
      <c r="H211" s="50">
        <f t="shared" si="13"/>
        <v>-3.7250000000000001</v>
      </c>
      <c r="I211" s="3"/>
      <c r="J211" s="4"/>
      <c r="K211" s="4"/>
      <c r="L211" s="4"/>
      <c r="M211" s="4"/>
      <c r="N211" s="4"/>
      <c r="O211" s="4"/>
      <c r="P211" s="4"/>
      <c r="Q211" s="4"/>
      <c r="R211" s="4"/>
      <c r="S211" s="4"/>
      <c r="T211" s="4"/>
      <c r="U211" s="4"/>
    </row>
    <row r="212" spans="1:21" ht="20.100000000000001" customHeight="1" x14ac:dyDescent="0.3">
      <c r="A212" s="4"/>
      <c r="B212" s="37" t="s">
        <v>282</v>
      </c>
      <c r="C212" s="2">
        <v>1</v>
      </c>
      <c r="D212" s="2">
        <v>1</v>
      </c>
      <c r="E212" s="50">
        <f>1.49+2.5+2.5</f>
        <v>6.49</v>
      </c>
      <c r="F212" s="50">
        <v>0.23</v>
      </c>
      <c r="G212" s="50"/>
      <c r="H212" s="50">
        <f>F212*E212*D212*C212</f>
        <v>1.4927000000000001</v>
      </c>
      <c r="I212" s="3"/>
      <c r="J212" s="4"/>
      <c r="K212" s="4"/>
      <c r="L212" s="4"/>
      <c r="M212" s="4"/>
      <c r="N212" s="4"/>
      <c r="O212" s="4"/>
      <c r="P212" s="4"/>
      <c r="Q212" s="4"/>
      <c r="R212" s="4"/>
      <c r="S212" s="4"/>
      <c r="T212" s="4"/>
      <c r="U212" s="4"/>
    </row>
    <row r="213" spans="1:21" ht="20.100000000000001" customHeight="1" x14ac:dyDescent="0.3">
      <c r="A213" s="4"/>
      <c r="B213" s="37" t="s">
        <v>285</v>
      </c>
      <c r="C213" s="2">
        <v>-1</v>
      </c>
      <c r="D213" s="2">
        <v>1</v>
      </c>
      <c r="E213" s="50">
        <v>1.8</v>
      </c>
      <c r="F213" s="50"/>
      <c r="G213" s="50">
        <v>1.4</v>
      </c>
      <c r="H213" s="50">
        <f t="shared" ref="H213" si="14">G213*E213*D213*C213</f>
        <v>-2.52</v>
      </c>
      <c r="I213" s="3"/>
      <c r="J213" s="4"/>
      <c r="K213" s="4"/>
      <c r="L213" s="4"/>
      <c r="M213" s="4"/>
      <c r="N213" s="4"/>
      <c r="O213" s="4"/>
      <c r="P213" s="4"/>
      <c r="Q213" s="4"/>
      <c r="R213" s="4"/>
      <c r="S213" s="4"/>
      <c r="T213" s="4"/>
      <c r="U213" s="4"/>
    </row>
    <row r="214" spans="1:21" ht="20.100000000000001" customHeight="1" x14ac:dyDescent="0.3">
      <c r="A214" s="4"/>
      <c r="B214" s="37" t="s">
        <v>309</v>
      </c>
      <c r="C214" s="2">
        <v>1</v>
      </c>
      <c r="D214" s="2">
        <v>1</v>
      </c>
      <c r="E214" s="50">
        <f>1.8*4</f>
        <v>7.2</v>
      </c>
      <c r="F214" s="50">
        <v>0.15</v>
      </c>
      <c r="G214" s="50"/>
      <c r="H214" s="50">
        <f>F214*E214*D214*C214</f>
        <v>1.08</v>
      </c>
      <c r="I214" s="3"/>
      <c r="J214" s="4"/>
      <c r="K214" s="4"/>
      <c r="L214" s="4"/>
      <c r="M214" s="4"/>
      <c r="N214" s="4"/>
      <c r="O214" s="4"/>
      <c r="P214" s="4"/>
      <c r="Q214" s="4"/>
      <c r="R214" s="4"/>
      <c r="S214" s="4"/>
      <c r="T214" s="4"/>
      <c r="U214" s="4"/>
    </row>
    <row r="215" spans="1:21" ht="20.100000000000001" customHeight="1" x14ac:dyDescent="0.3">
      <c r="A215" s="4"/>
      <c r="B215" s="37" t="s">
        <v>310</v>
      </c>
      <c r="C215" s="2">
        <v>1</v>
      </c>
      <c r="D215" s="2">
        <v>2</v>
      </c>
      <c r="E215" s="50">
        <v>6.45</v>
      </c>
      <c r="F215" s="50"/>
      <c r="G215" s="50">
        <v>2</v>
      </c>
      <c r="H215" s="50">
        <f t="shared" ref="H215:H218" si="15">G215*E215*D215*C215</f>
        <v>25.8</v>
      </c>
      <c r="I215" s="3"/>
      <c r="J215" s="4"/>
      <c r="K215" s="4"/>
      <c r="L215" s="4"/>
      <c r="M215" s="4"/>
      <c r="N215" s="4"/>
      <c r="O215" s="4"/>
      <c r="P215" s="4"/>
      <c r="Q215" s="4"/>
      <c r="R215" s="4"/>
      <c r="S215" s="4"/>
      <c r="T215" s="4"/>
      <c r="U215" s="4"/>
    </row>
    <row r="216" spans="1:21" ht="20.100000000000001" customHeight="1" x14ac:dyDescent="0.3">
      <c r="A216" s="4"/>
      <c r="B216" s="37" t="s">
        <v>311</v>
      </c>
      <c r="C216" s="2">
        <v>-1</v>
      </c>
      <c r="D216" s="2">
        <v>2</v>
      </c>
      <c r="E216" s="50">
        <v>1.2</v>
      </c>
      <c r="F216" s="50"/>
      <c r="G216" s="50">
        <f>2-0.5</f>
        <v>1.5</v>
      </c>
      <c r="H216" s="50">
        <f t="shared" si="15"/>
        <v>-3.5999999999999996</v>
      </c>
      <c r="I216" s="3"/>
      <c r="J216" s="4"/>
      <c r="K216" s="4"/>
      <c r="L216" s="4"/>
      <c r="M216" s="4"/>
      <c r="N216" s="4"/>
      <c r="O216" s="4"/>
      <c r="P216" s="4"/>
      <c r="Q216" s="4"/>
      <c r="R216" s="4"/>
      <c r="S216" s="4"/>
      <c r="T216" s="4"/>
      <c r="U216" s="4"/>
    </row>
    <row r="217" spans="1:21" ht="20.100000000000001" customHeight="1" x14ac:dyDescent="0.3">
      <c r="A217" s="4"/>
      <c r="B217" s="37" t="s">
        <v>312</v>
      </c>
      <c r="C217" s="2">
        <v>1</v>
      </c>
      <c r="D217" s="2">
        <v>2</v>
      </c>
      <c r="E217" s="50">
        <v>3</v>
      </c>
      <c r="F217" s="50"/>
      <c r="G217" s="50">
        <v>3.05</v>
      </c>
      <c r="H217" s="50">
        <f t="shared" si="15"/>
        <v>18.299999999999997</v>
      </c>
      <c r="I217" s="3"/>
      <c r="J217" s="4"/>
      <c r="K217" s="4"/>
      <c r="L217" s="4"/>
      <c r="M217" s="4"/>
      <c r="N217" s="4"/>
      <c r="O217" s="4"/>
      <c r="P217" s="4"/>
      <c r="Q217" s="4"/>
      <c r="R217" s="4"/>
      <c r="S217" s="4"/>
      <c r="T217" s="4"/>
      <c r="U217" s="4"/>
    </row>
    <row r="218" spans="1:21" ht="20.100000000000001" customHeight="1" x14ac:dyDescent="0.3">
      <c r="A218" s="4"/>
      <c r="B218" s="37" t="s">
        <v>252</v>
      </c>
      <c r="C218" s="2">
        <v>-1</v>
      </c>
      <c r="D218" s="2">
        <v>2</v>
      </c>
      <c r="E218" s="50">
        <v>1.5</v>
      </c>
      <c r="F218" s="50"/>
      <c r="G218" s="50">
        <v>2.6</v>
      </c>
      <c r="H218" s="50">
        <f t="shared" si="15"/>
        <v>-7.8000000000000007</v>
      </c>
      <c r="I218" s="3"/>
      <c r="J218" s="4"/>
      <c r="K218" s="4"/>
      <c r="L218" s="4"/>
      <c r="M218" s="4"/>
      <c r="N218" s="4"/>
      <c r="O218" s="4"/>
      <c r="P218" s="4"/>
      <c r="Q218" s="4"/>
      <c r="R218" s="4"/>
      <c r="S218" s="4"/>
      <c r="T218" s="4"/>
      <c r="U218" s="4"/>
    </row>
    <row r="219" spans="1:21" ht="20.100000000000001" customHeight="1" x14ac:dyDescent="0.3">
      <c r="A219" s="4"/>
      <c r="B219" s="37" t="s">
        <v>282</v>
      </c>
      <c r="C219" s="2">
        <v>1</v>
      </c>
      <c r="D219" s="2">
        <v>1</v>
      </c>
      <c r="E219" s="50">
        <f>1.5+2.6+2.6</f>
        <v>6.6999999999999993</v>
      </c>
      <c r="F219" s="50">
        <v>0.23</v>
      </c>
      <c r="G219" s="50"/>
      <c r="H219" s="50">
        <f>F219*E219*D219*C219</f>
        <v>1.5409999999999999</v>
      </c>
      <c r="I219" s="3"/>
      <c r="J219" s="4"/>
      <c r="K219" s="4"/>
      <c r="L219" s="4"/>
      <c r="M219" s="4"/>
      <c r="N219" s="4"/>
      <c r="O219" s="4"/>
      <c r="P219" s="4"/>
      <c r="Q219" s="4"/>
      <c r="R219" s="4"/>
      <c r="S219" s="4"/>
      <c r="T219" s="4"/>
      <c r="U219" s="4"/>
    </row>
    <row r="220" spans="1:21" ht="20.100000000000001" customHeight="1" x14ac:dyDescent="0.3">
      <c r="A220" s="4"/>
      <c r="B220" s="37" t="s">
        <v>313</v>
      </c>
      <c r="C220" s="2">
        <v>1</v>
      </c>
      <c r="D220" s="2">
        <v>2</v>
      </c>
      <c r="E220" s="50">
        <v>4.7</v>
      </c>
      <c r="F220" s="50"/>
      <c r="G220" s="50">
        <v>3.05</v>
      </c>
      <c r="H220" s="50">
        <f t="shared" ref="H220:H239" si="16">G220*E220*D220*C220</f>
        <v>28.669999999999998</v>
      </c>
      <c r="I220" s="3"/>
      <c r="J220" s="4"/>
      <c r="K220" s="4"/>
      <c r="L220" s="4"/>
      <c r="M220" s="4"/>
      <c r="N220" s="4"/>
      <c r="O220" s="4"/>
      <c r="P220" s="4"/>
      <c r="Q220" s="4"/>
      <c r="R220" s="4"/>
      <c r="S220" s="4"/>
      <c r="T220" s="4"/>
      <c r="U220" s="4"/>
    </row>
    <row r="221" spans="1:21" ht="20.100000000000001" customHeight="1" x14ac:dyDescent="0.3">
      <c r="A221" s="4"/>
      <c r="B221" s="37" t="s">
        <v>314</v>
      </c>
      <c r="C221" s="2">
        <v>1</v>
      </c>
      <c r="D221" s="2">
        <v>2</v>
      </c>
      <c r="E221" s="50">
        <v>4.68</v>
      </c>
      <c r="F221" s="50"/>
      <c r="G221" s="50">
        <v>3.05</v>
      </c>
      <c r="H221" s="50">
        <f t="shared" si="16"/>
        <v>28.547999999999998</v>
      </c>
      <c r="I221" s="3"/>
      <c r="J221" s="4"/>
      <c r="K221" s="4"/>
      <c r="L221" s="4"/>
      <c r="M221" s="4"/>
      <c r="N221" s="4"/>
      <c r="O221" s="4"/>
      <c r="P221" s="4"/>
      <c r="Q221" s="4"/>
      <c r="R221" s="4"/>
      <c r="S221" s="4"/>
      <c r="T221" s="4"/>
      <c r="U221" s="4"/>
    </row>
    <row r="222" spans="1:21" ht="20.100000000000001" customHeight="1" x14ac:dyDescent="0.3">
      <c r="A222" s="4"/>
      <c r="B222" s="37" t="s">
        <v>311</v>
      </c>
      <c r="C222" s="2">
        <v>1</v>
      </c>
      <c r="D222" s="2">
        <v>1</v>
      </c>
      <c r="E222" s="50">
        <v>1.2</v>
      </c>
      <c r="F222" s="50"/>
      <c r="G222" s="50">
        <v>3</v>
      </c>
      <c r="H222" s="50">
        <f t="shared" si="16"/>
        <v>3.5999999999999996</v>
      </c>
      <c r="I222" s="3"/>
      <c r="J222" s="4"/>
      <c r="K222" s="4"/>
      <c r="L222" s="4"/>
      <c r="M222" s="4"/>
      <c r="N222" s="4"/>
      <c r="O222" s="4"/>
      <c r="P222" s="4"/>
      <c r="Q222" s="4"/>
      <c r="R222" s="4"/>
      <c r="S222" s="4"/>
      <c r="T222" s="4"/>
      <c r="U222" s="4"/>
    </row>
    <row r="223" spans="1:21" ht="20.100000000000001" customHeight="1" x14ac:dyDescent="0.3">
      <c r="A223" s="4"/>
      <c r="B223" s="37" t="s">
        <v>315</v>
      </c>
      <c r="C223" s="2">
        <v>-1</v>
      </c>
      <c r="D223" s="2">
        <v>1</v>
      </c>
      <c r="E223" s="50">
        <v>1</v>
      </c>
      <c r="F223" s="50"/>
      <c r="G223" s="50">
        <v>2.1</v>
      </c>
      <c r="H223" s="50">
        <f t="shared" si="16"/>
        <v>-2.1</v>
      </c>
      <c r="I223" s="3"/>
      <c r="J223" s="4"/>
      <c r="K223" s="4"/>
      <c r="L223" s="4"/>
      <c r="M223" s="4"/>
      <c r="N223" s="4"/>
      <c r="O223" s="4"/>
      <c r="P223" s="4"/>
      <c r="Q223" s="4"/>
      <c r="R223" s="4"/>
      <c r="S223" s="4"/>
      <c r="T223" s="4"/>
      <c r="U223" s="4"/>
    </row>
    <row r="224" spans="1:21" ht="20.100000000000001" customHeight="1" x14ac:dyDescent="0.3">
      <c r="A224" s="4"/>
      <c r="B224" s="37" t="s">
        <v>316</v>
      </c>
      <c r="C224" s="2">
        <v>1</v>
      </c>
      <c r="D224" s="2">
        <v>2</v>
      </c>
      <c r="E224" s="50">
        <v>4.68</v>
      </c>
      <c r="F224" s="50"/>
      <c r="G224" s="50">
        <v>1.5</v>
      </c>
      <c r="H224" s="50">
        <f t="shared" si="16"/>
        <v>14.04</v>
      </c>
      <c r="I224" s="3"/>
      <c r="J224" s="4"/>
      <c r="K224" s="4"/>
      <c r="L224" s="4"/>
      <c r="M224" s="4"/>
      <c r="N224" s="4"/>
      <c r="O224" s="4"/>
      <c r="P224" s="4"/>
      <c r="Q224" s="4"/>
      <c r="R224" s="4"/>
      <c r="S224" s="4"/>
      <c r="T224" s="4"/>
      <c r="U224" s="4"/>
    </row>
    <row r="225" spans="1:21" ht="20.100000000000001" customHeight="1" x14ac:dyDescent="0.3">
      <c r="A225" s="4"/>
      <c r="B225" s="37" t="s">
        <v>316</v>
      </c>
      <c r="C225" s="2">
        <v>1</v>
      </c>
      <c r="D225" s="2">
        <v>2</v>
      </c>
      <c r="E225" s="50">
        <v>1.85</v>
      </c>
      <c r="F225" s="50"/>
      <c r="G225" s="50">
        <v>1.5</v>
      </c>
      <c r="H225" s="50">
        <f t="shared" si="16"/>
        <v>5.5500000000000007</v>
      </c>
      <c r="I225" s="3"/>
      <c r="J225" s="4"/>
      <c r="K225" s="4"/>
      <c r="L225" s="4"/>
      <c r="M225" s="4"/>
      <c r="N225" s="4"/>
      <c r="O225" s="4"/>
      <c r="P225" s="4"/>
      <c r="Q225" s="4"/>
      <c r="R225" s="4"/>
      <c r="S225" s="4"/>
      <c r="T225" s="4"/>
      <c r="U225" s="4"/>
    </row>
    <row r="226" spans="1:21" ht="20.100000000000001" customHeight="1" x14ac:dyDescent="0.3">
      <c r="A226" s="4"/>
      <c r="B226" s="37" t="s">
        <v>252</v>
      </c>
      <c r="C226" s="2">
        <v>-1</v>
      </c>
      <c r="D226" s="2">
        <v>1</v>
      </c>
      <c r="E226" s="50">
        <v>1</v>
      </c>
      <c r="F226" s="50"/>
      <c r="G226" s="50">
        <v>1.5</v>
      </c>
      <c r="H226" s="50">
        <f t="shared" si="16"/>
        <v>-1.5</v>
      </c>
      <c r="I226" s="3"/>
      <c r="J226" s="4"/>
      <c r="K226" s="4"/>
      <c r="L226" s="4"/>
      <c r="M226" s="4"/>
      <c r="N226" s="4"/>
      <c r="O226" s="4"/>
      <c r="P226" s="4"/>
      <c r="Q226" s="4"/>
      <c r="R226" s="4"/>
      <c r="S226" s="4"/>
      <c r="T226" s="4"/>
      <c r="U226" s="4"/>
    </row>
    <row r="227" spans="1:21" ht="20.100000000000001" customHeight="1" x14ac:dyDescent="0.3">
      <c r="A227" s="4"/>
      <c r="B227" s="37" t="s">
        <v>289</v>
      </c>
      <c r="C227" s="2">
        <v>-1</v>
      </c>
      <c r="D227" s="2">
        <v>1</v>
      </c>
      <c r="E227" s="50">
        <v>0.45</v>
      </c>
      <c r="F227" s="50"/>
      <c r="G227" s="50">
        <v>0.45</v>
      </c>
      <c r="H227" s="50">
        <f t="shared" si="16"/>
        <v>-0.20250000000000001</v>
      </c>
      <c r="I227" s="3"/>
      <c r="J227" s="4"/>
      <c r="K227" s="4"/>
      <c r="L227" s="4"/>
      <c r="M227" s="4"/>
      <c r="N227" s="4"/>
      <c r="O227" s="4"/>
      <c r="P227" s="4"/>
      <c r="Q227" s="4"/>
      <c r="R227" s="4"/>
      <c r="S227" s="4"/>
      <c r="T227" s="4"/>
      <c r="U227" s="4"/>
    </row>
    <row r="228" spans="1:21" ht="20.100000000000001" customHeight="1" x14ac:dyDescent="0.3">
      <c r="A228" s="4"/>
      <c r="B228" s="37" t="s">
        <v>317</v>
      </c>
      <c r="C228" s="2">
        <v>1</v>
      </c>
      <c r="D228" s="2">
        <v>2</v>
      </c>
      <c r="E228" s="50">
        <v>2.61</v>
      </c>
      <c r="F228" s="50"/>
      <c r="G228" s="50">
        <v>3.05</v>
      </c>
      <c r="H228" s="50">
        <f t="shared" si="16"/>
        <v>15.920999999999998</v>
      </c>
      <c r="I228" s="3"/>
      <c r="J228" s="4"/>
      <c r="K228" s="4"/>
      <c r="L228" s="4"/>
      <c r="M228" s="4"/>
      <c r="N228" s="4"/>
      <c r="O228" s="4"/>
      <c r="P228" s="4"/>
      <c r="Q228" s="4"/>
      <c r="R228" s="4"/>
      <c r="S228" s="4"/>
      <c r="T228" s="4"/>
      <c r="U228" s="4"/>
    </row>
    <row r="229" spans="1:21" ht="20.100000000000001" customHeight="1" x14ac:dyDescent="0.3">
      <c r="A229" s="4"/>
      <c r="B229" s="37" t="s">
        <v>317</v>
      </c>
      <c r="C229" s="2">
        <v>1</v>
      </c>
      <c r="D229" s="2">
        <v>2</v>
      </c>
      <c r="E229" s="50">
        <v>2.2000000000000002</v>
      </c>
      <c r="F229" s="50"/>
      <c r="G229" s="50">
        <v>3.05</v>
      </c>
      <c r="H229" s="50">
        <f t="shared" si="16"/>
        <v>13.42</v>
      </c>
      <c r="I229" s="3"/>
      <c r="J229" s="4"/>
      <c r="K229" s="4"/>
      <c r="L229" s="4"/>
      <c r="M229" s="4"/>
      <c r="N229" s="4"/>
      <c r="O229" s="4"/>
      <c r="P229" s="4"/>
      <c r="Q229" s="4"/>
      <c r="R229" s="4"/>
      <c r="S229" s="4"/>
      <c r="T229" s="4"/>
      <c r="U229" s="4"/>
    </row>
    <row r="230" spans="1:21" ht="20.100000000000001" customHeight="1" x14ac:dyDescent="0.3">
      <c r="A230" s="4"/>
      <c r="B230" s="37" t="s">
        <v>318</v>
      </c>
      <c r="C230" s="2">
        <v>-1</v>
      </c>
      <c r="D230" s="2">
        <v>1</v>
      </c>
      <c r="E230" s="50">
        <v>1</v>
      </c>
      <c r="F230" s="50"/>
      <c r="G230" s="50">
        <v>2.1</v>
      </c>
      <c r="H230" s="50">
        <f t="shared" si="16"/>
        <v>-2.1</v>
      </c>
      <c r="I230" s="3"/>
      <c r="J230" s="4"/>
      <c r="K230" s="4"/>
      <c r="L230" s="4"/>
      <c r="M230" s="4"/>
      <c r="N230" s="4"/>
      <c r="O230" s="4"/>
      <c r="P230" s="4"/>
      <c r="Q230" s="4"/>
      <c r="R230" s="4"/>
      <c r="S230" s="4"/>
      <c r="T230" s="4"/>
      <c r="U230" s="4"/>
    </row>
    <row r="231" spans="1:21" ht="20.100000000000001" customHeight="1" x14ac:dyDescent="0.3">
      <c r="A231" s="4"/>
      <c r="B231" s="37" t="s">
        <v>317</v>
      </c>
      <c r="C231" s="2">
        <v>1</v>
      </c>
      <c r="D231" s="2">
        <v>2</v>
      </c>
      <c r="E231" s="50">
        <f>2.2-0.75</f>
        <v>1.4500000000000002</v>
      </c>
      <c r="F231" s="50"/>
      <c r="G231" s="50">
        <v>3.05</v>
      </c>
      <c r="H231" s="50">
        <f t="shared" si="16"/>
        <v>8.8450000000000006</v>
      </c>
      <c r="I231" s="3"/>
      <c r="J231" s="4"/>
      <c r="K231" s="4"/>
      <c r="L231" s="4"/>
      <c r="M231" s="4"/>
      <c r="N231" s="4"/>
      <c r="O231" s="4"/>
      <c r="P231" s="4"/>
      <c r="Q231" s="4"/>
      <c r="R231" s="4"/>
      <c r="S231" s="4"/>
      <c r="T231" s="4"/>
      <c r="U231" s="4"/>
    </row>
    <row r="232" spans="1:21" ht="20.100000000000001" customHeight="1" x14ac:dyDescent="0.3">
      <c r="A232" s="4"/>
      <c r="B232" s="37" t="s">
        <v>317</v>
      </c>
      <c r="C232" s="2">
        <v>1</v>
      </c>
      <c r="D232" s="2">
        <v>2</v>
      </c>
      <c r="E232" s="50">
        <v>1.45</v>
      </c>
      <c r="F232" s="50"/>
      <c r="G232" s="50">
        <v>3.05</v>
      </c>
      <c r="H232" s="50">
        <f t="shared" si="16"/>
        <v>8.8449999999999989</v>
      </c>
      <c r="I232" s="3"/>
      <c r="J232" s="4"/>
      <c r="K232" s="4"/>
      <c r="L232" s="4"/>
      <c r="M232" s="4"/>
      <c r="N232" s="4"/>
      <c r="O232" s="4"/>
      <c r="P232" s="4"/>
      <c r="Q232" s="4"/>
      <c r="R232" s="4"/>
      <c r="S232" s="4"/>
      <c r="T232" s="4"/>
      <c r="U232" s="4"/>
    </row>
    <row r="233" spans="1:21" ht="20.100000000000001" customHeight="1" x14ac:dyDescent="0.3">
      <c r="A233" s="4"/>
      <c r="B233" s="37" t="s">
        <v>319</v>
      </c>
      <c r="C233" s="2">
        <v>1</v>
      </c>
      <c r="D233" s="2">
        <v>2</v>
      </c>
      <c r="E233" s="50">
        <v>3.3</v>
      </c>
      <c r="F233" s="50"/>
      <c r="G233" s="50">
        <v>3.05</v>
      </c>
      <c r="H233" s="50">
        <f t="shared" si="16"/>
        <v>20.13</v>
      </c>
      <c r="I233" s="3"/>
      <c r="J233" s="4"/>
      <c r="K233" s="4"/>
      <c r="L233" s="4"/>
      <c r="M233" s="4"/>
      <c r="N233" s="4"/>
      <c r="O233" s="4"/>
      <c r="P233" s="4"/>
      <c r="Q233" s="4"/>
      <c r="R233" s="4"/>
      <c r="S233" s="4"/>
      <c r="T233" s="4"/>
      <c r="U233" s="4"/>
    </row>
    <row r="234" spans="1:21" ht="20.100000000000001" customHeight="1" x14ac:dyDescent="0.3">
      <c r="A234" s="4"/>
      <c r="B234" s="37" t="s">
        <v>319</v>
      </c>
      <c r="C234" s="2">
        <v>1</v>
      </c>
      <c r="D234" s="2">
        <v>1</v>
      </c>
      <c r="E234" s="50">
        <v>1.2</v>
      </c>
      <c r="F234" s="50"/>
      <c r="G234" s="50">
        <v>3.05</v>
      </c>
      <c r="H234" s="50">
        <f t="shared" si="16"/>
        <v>3.6599999999999997</v>
      </c>
      <c r="I234" s="3"/>
      <c r="J234" s="4"/>
      <c r="K234" s="4"/>
      <c r="L234" s="4"/>
      <c r="M234" s="4"/>
      <c r="N234" s="4"/>
      <c r="O234" s="4"/>
      <c r="P234" s="4"/>
      <c r="Q234" s="4"/>
      <c r="R234" s="4"/>
      <c r="S234" s="4"/>
      <c r="T234" s="4"/>
      <c r="U234" s="4"/>
    </row>
    <row r="235" spans="1:21" ht="20.100000000000001" customHeight="1" x14ac:dyDescent="0.3">
      <c r="A235" s="4"/>
      <c r="B235" s="37" t="s">
        <v>318</v>
      </c>
      <c r="C235" s="2">
        <v>-1</v>
      </c>
      <c r="D235" s="2">
        <v>1</v>
      </c>
      <c r="E235" s="50">
        <v>1.08</v>
      </c>
      <c r="F235" s="50"/>
      <c r="G235" s="50">
        <v>2.2999999999999998</v>
      </c>
      <c r="H235" s="50">
        <f t="shared" si="16"/>
        <v>-2.484</v>
      </c>
      <c r="I235" s="3"/>
      <c r="J235" s="4"/>
      <c r="K235" s="4"/>
      <c r="L235" s="4"/>
      <c r="M235" s="4"/>
      <c r="N235" s="4"/>
      <c r="O235" s="4"/>
      <c r="P235" s="4"/>
      <c r="Q235" s="4"/>
      <c r="R235" s="4"/>
      <c r="S235" s="4"/>
      <c r="T235" s="4"/>
      <c r="U235" s="4"/>
    </row>
    <row r="236" spans="1:21" ht="20.100000000000001" customHeight="1" x14ac:dyDescent="0.3">
      <c r="A236" s="4"/>
      <c r="B236" s="37" t="s">
        <v>318</v>
      </c>
      <c r="C236" s="2">
        <v>-1</v>
      </c>
      <c r="D236" s="2">
        <v>1</v>
      </c>
      <c r="E236" s="50">
        <v>0.98599999999999999</v>
      </c>
      <c r="F236" s="50"/>
      <c r="G236" s="50">
        <v>2.2000000000000002</v>
      </c>
      <c r="H236" s="50">
        <f t="shared" si="16"/>
        <v>-2.1692</v>
      </c>
      <c r="I236" s="3"/>
      <c r="J236" s="4"/>
      <c r="K236" s="4"/>
      <c r="L236" s="4"/>
      <c r="M236" s="4"/>
      <c r="N236" s="4"/>
      <c r="O236" s="4"/>
      <c r="P236" s="4"/>
      <c r="Q236" s="4"/>
      <c r="R236" s="4"/>
      <c r="S236" s="4"/>
      <c r="T236" s="4"/>
      <c r="U236" s="4"/>
    </row>
    <row r="237" spans="1:21" ht="20.100000000000001" customHeight="1" x14ac:dyDescent="0.3">
      <c r="A237" s="4"/>
      <c r="B237" s="37" t="s">
        <v>320</v>
      </c>
      <c r="C237" s="2">
        <v>1</v>
      </c>
      <c r="D237" s="2">
        <v>2</v>
      </c>
      <c r="E237" s="50">
        <v>3.1850000000000001</v>
      </c>
      <c r="F237" s="50"/>
      <c r="G237" s="50">
        <v>3.05</v>
      </c>
      <c r="H237" s="50">
        <f t="shared" si="16"/>
        <v>19.4285</v>
      </c>
      <c r="I237" s="3"/>
      <c r="J237" s="4"/>
      <c r="K237" s="4"/>
      <c r="L237" s="4"/>
      <c r="M237" s="4"/>
      <c r="N237" s="4"/>
      <c r="O237" s="4"/>
      <c r="P237" s="4"/>
      <c r="Q237" s="4"/>
      <c r="R237" s="4"/>
      <c r="S237" s="4"/>
      <c r="T237" s="4"/>
      <c r="U237" s="4"/>
    </row>
    <row r="238" spans="1:21" ht="20.100000000000001" customHeight="1" x14ac:dyDescent="0.3">
      <c r="A238" s="4"/>
      <c r="B238" s="37" t="s">
        <v>321</v>
      </c>
      <c r="C238" s="2">
        <v>1</v>
      </c>
      <c r="D238" s="2">
        <v>2</v>
      </c>
      <c r="E238" s="50">
        <v>2.13</v>
      </c>
      <c r="F238" s="50"/>
      <c r="G238" s="50">
        <v>3.05</v>
      </c>
      <c r="H238" s="50">
        <f t="shared" si="16"/>
        <v>12.992999999999999</v>
      </c>
      <c r="I238" s="3"/>
      <c r="J238" s="4"/>
      <c r="K238" s="4"/>
      <c r="L238" s="4"/>
      <c r="M238" s="4"/>
      <c r="N238" s="4"/>
      <c r="O238" s="4"/>
      <c r="P238" s="4"/>
      <c r="Q238" s="4"/>
      <c r="R238" s="4"/>
      <c r="S238" s="4"/>
      <c r="T238" s="4"/>
      <c r="U238" s="4"/>
    </row>
    <row r="239" spans="1:21" ht="20.100000000000001" customHeight="1" x14ac:dyDescent="0.3">
      <c r="A239" s="4"/>
      <c r="B239" s="37" t="s">
        <v>318</v>
      </c>
      <c r="C239" s="2">
        <v>-1</v>
      </c>
      <c r="D239" s="2">
        <v>1</v>
      </c>
      <c r="E239" s="50">
        <v>1.01</v>
      </c>
      <c r="F239" s="50"/>
      <c r="G239" s="50">
        <v>2.2999999999999998</v>
      </c>
      <c r="H239" s="50">
        <f t="shared" si="16"/>
        <v>-2.323</v>
      </c>
      <c r="I239" s="3"/>
      <c r="J239" s="4"/>
      <c r="K239" s="4"/>
      <c r="L239" s="4"/>
      <c r="M239" s="4"/>
      <c r="N239" s="4"/>
      <c r="O239" s="4"/>
      <c r="P239" s="4"/>
      <c r="Q239" s="4"/>
      <c r="R239" s="4"/>
      <c r="S239" s="4"/>
      <c r="T239" s="4"/>
      <c r="U239" s="4"/>
    </row>
    <row r="240" spans="1:21" ht="20.100000000000001" customHeight="1" x14ac:dyDescent="0.3">
      <c r="A240" s="4"/>
      <c r="B240" s="37" t="s">
        <v>282</v>
      </c>
      <c r="C240" s="2">
        <v>1</v>
      </c>
      <c r="D240" s="2">
        <v>1</v>
      </c>
      <c r="E240" s="50">
        <f>1.01+2.3+2.3</f>
        <v>5.6099999999999994</v>
      </c>
      <c r="F240" s="50">
        <v>0.15</v>
      </c>
      <c r="G240" s="50"/>
      <c r="H240" s="50">
        <f>F240*E240*D240*C240</f>
        <v>0.84149999999999991</v>
      </c>
      <c r="I240" s="3"/>
      <c r="J240" s="4"/>
      <c r="K240" s="4"/>
      <c r="L240" s="4"/>
      <c r="M240" s="4"/>
      <c r="N240" s="4"/>
      <c r="O240" s="4"/>
      <c r="P240" s="4"/>
      <c r="Q240" s="4"/>
      <c r="R240" s="4"/>
      <c r="S240" s="4"/>
      <c r="T240" s="4"/>
      <c r="U240" s="4"/>
    </row>
    <row r="241" spans="1:21" ht="20.100000000000001" customHeight="1" x14ac:dyDescent="0.3">
      <c r="A241" s="4"/>
      <c r="B241" s="37" t="s">
        <v>322</v>
      </c>
      <c r="C241" s="2">
        <v>3</v>
      </c>
      <c r="D241" s="2">
        <v>2</v>
      </c>
      <c r="E241" s="50">
        <v>1.87</v>
      </c>
      <c r="F241" s="50"/>
      <c r="G241" s="50">
        <v>3.05</v>
      </c>
      <c r="H241" s="50">
        <f t="shared" ref="H241:H249" si="17">G241*E241*D241*C241</f>
        <v>34.221000000000004</v>
      </c>
      <c r="I241" s="3"/>
      <c r="J241" s="4"/>
      <c r="K241" s="4"/>
      <c r="L241" s="4"/>
      <c r="M241" s="4"/>
      <c r="N241" s="4"/>
      <c r="O241" s="4"/>
      <c r="P241" s="4"/>
      <c r="Q241" s="4"/>
      <c r="R241" s="4"/>
      <c r="S241" s="4"/>
      <c r="T241" s="4"/>
      <c r="U241" s="4"/>
    </row>
    <row r="242" spans="1:21" ht="20.100000000000001" customHeight="1" x14ac:dyDescent="0.3">
      <c r="A242" s="4"/>
      <c r="B242" s="37" t="s">
        <v>323</v>
      </c>
      <c r="C242" s="2">
        <v>1</v>
      </c>
      <c r="D242" s="2">
        <v>1</v>
      </c>
      <c r="E242" s="50">
        <v>5.2</v>
      </c>
      <c r="F242" s="50"/>
      <c r="G242" s="50">
        <v>1.5</v>
      </c>
      <c r="H242" s="50">
        <f t="shared" si="17"/>
        <v>7.8000000000000007</v>
      </c>
      <c r="I242" s="3"/>
      <c r="J242" s="4"/>
      <c r="K242" s="4"/>
      <c r="L242" s="4"/>
      <c r="M242" s="4"/>
      <c r="N242" s="4"/>
      <c r="O242" s="4"/>
      <c r="P242" s="4"/>
      <c r="Q242" s="4"/>
      <c r="R242" s="4"/>
      <c r="S242" s="4"/>
      <c r="T242" s="4"/>
      <c r="U242" s="4"/>
    </row>
    <row r="243" spans="1:21" ht="20.100000000000001" customHeight="1" x14ac:dyDescent="0.3">
      <c r="A243" s="4"/>
      <c r="B243" s="37" t="s">
        <v>324</v>
      </c>
      <c r="C243" s="2">
        <v>1</v>
      </c>
      <c r="D243" s="2">
        <v>1</v>
      </c>
      <c r="E243" s="50">
        <v>5.2</v>
      </c>
      <c r="F243" s="2"/>
      <c r="G243" s="2">
        <v>3.05</v>
      </c>
      <c r="H243" s="50">
        <f t="shared" si="17"/>
        <v>15.86</v>
      </c>
      <c r="I243" s="3"/>
      <c r="J243" s="4"/>
      <c r="K243" s="4"/>
      <c r="L243" s="4"/>
      <c r="M243" s="4"/>
      <c r="N243" s="4"/>
      <c r="O243" s="4"/>
      <c r="P243" s="4"/>
      <c r="Q243" s="4"/>
      <c r="R243" s="4"/>
      <c r="S243" s="4"/>
      <c r="T243" s="4"/>
      <c r="U243" s="4"/>
    </row>
    <row r="244" spans="1:21" ht="20.100000000000001" customHeight="1" x14ac:dyDescent="0.3">
      <c r="A244" s="4"/>
      <c r="B244" s="37" t="s">
        <v>318</v>
      </c>
      <c r="C244" s="2">
        <v>-1</v>
      </c>
      <c r="D244" s="2">
        <v>1</v>
      </c>
      <c r="E244" s="50">
        <v>0.998</v>
      </c>
      <c r="F244" s="2"/>
      <c r="G244" s="2">
        <v>2.1</v>
      </c>
      <c r="H244" s="50">
        <f t="shared" si="17"/>
        <v>-2.0958000000000001</v>
      </c>
      <c r="I244" s="3"/>
      <c r="J244" s="4"/>
      <c r="K244" s="4"/>
      <c r="L244" s="4"/>
      <c r="M244" s="4"/>
      <c r="N244" s="4"/>
      <c r="O244" s="4"/>
      <c r="P244" s="4"/>
      <c r="Q244" s="4"/>
      <c r="R244" s="4"/>
      <c r="S244" s="4"/>
      <c r="T244" s="4"/>
      <c r="U244" s="4"/>
    </row>
    <row r="245" spans="1:21" ht="20.100000000000001" customHeight="1" x14ac:dyDescent="0.3">
      <c r="A245" s="4"/>
      <c r="B245" s="37" t="s">
        <v>318</v>
      </c>
      <c r="C245" s="2">
        <v>-1</v>
      </c>
      <c r="D245" s="2">
        <v>1</v>
      </c>
      <c r="E245" s="50">
        <v>0.999</v>
      </c>
      <c r="F245" s="2"/>
      <c r="G245" s="2">
        <v>2.1</v>
      </c>
      <c r="H245" s="50">
        <f t="shared" si="17"/>
        <v>-2.0979000000000001</v>
      </c>
      <c r="I245" s="3"/>
      <c r="J245" s="4"/>
      <c r="K245" s="4"/>
      <c r="L245" s="4"/>
      <c r="M245" s="4"/>
      <c r="N245" s="4"/>
      <c r="O245" s="4"/>
      <c r="P245" s="4"/>
      <c r="Q245" s="4"/>
      <c r="R245" s="4"/>
      <c r="S245" s="4"/>
      <c r="T245" s="4"/>
      <c r="U245" s="4"/>
    </row>
    <row r="246" spans="1:21" ht="20.100000000000001" customHeight="1" x14ac:dyDescent="0.3">
      <c r="A246" s="4"/>
      <c r="B246" s="37" t="s">
        <v>325</v>
      </c>
      <c r="C246" s="2">
        <v>1</v>
      </c>
      <c r="D246" s="2">
        <v>1</v>
      </c>
      <c r="E246" s="50">
        <v>3.3</v>
      </c>
      <c r="F246" s="2"/>
      <c r="G246" s="2">
        <v>3.05</v>
      </c>
      <c r="H246" s="50">
        <f t="shared" si="17"/>
        <v>10.065</v>
      </c>
      <c r="I246" s="3"/>
      <c r="J246" s="4"/>
      <c r="K246" s="4"/>
      <c r="L246" s="4"/>
      <c r="M246" s="4"/>
      <c r="N246" s="4"/>
      <c r="O246" s="4"/>
      <c r="P246" s="4"/>
      <c r="Q246" s="4"/>
      <c r="R246" s="4"/>
      <c r="S246" s="4"/>
      <c r="T246" s="4"/>
      <c r="U246" s="4"/>
    </row>
    <row r="247" spans="1:21" ht="20.100000000000001" customHeight="1" x14ac:dyDescent="0.3">
      <c r="A247" s="4"/>
      <c r="B247" s="37" t="s">
        <v>325</v>
      </c>
      <c r="C247" s="2">
        <v>1</v>
      </c>
      <c r="D247" s="2">
        <v>1</v>
      </c>
      <c r="E247" s="50">
        <v>3.3</v>
      </c>
      <c r="F247" s="2"/>
      <c r="G247" s="2">
        <v>2.4</v>
      </c>
      <c r="H247" s="50">
        <f t="shared" si="17"/>
        <v>7.919999999999999</v>
      </c>
      <c r="I247" s="3"/>
      <c r="J247" s="4"/>
      <c r="K247" s="4"/>
      <c r="L247" s="4"/>
      <c r="M247" s="4"/>
      <c r="N247" s="4"/>
      <c r="O247" s="4"/>
      <c r="P247" s="4"/>
      <c r="Q247" s="4"/>
      <c r="R247" s="4"/>
      <c r="S247" s="4"/>
      <c r="T247" s="4"/>
      <c r="U247" s="4"/>
    </row>
    <row r="248" spans="1:21" ht="20.100000000000001" customHeight="1" x14ac:dyDescent="0.3">
      <c r="A248" s="4"/>
      <c r="B248" s="37" t="s">
        <v>326</v>
      </c>
      <c r="C248" s="2">
        <v>1</v>
      </c>
      <c r="D248" s="2">
        <v>2</v>
      </c>
      <c r="E248" s="50">
        <v>2.5</v>
      </c>
      <c r="F248" s="2"/>
      <c r="G248" s="2">
        <v>3.05</v>
      </c>
      <c r="H248" s="50">
        <f t="shared" si="17"/>
        <v>15.25</v>
      </c>
      <c r="I248" s="3"/>
      <c r="J248" s="4"/>
      <c r="K248" s="4"/>
      <c r="L248" s="4"/>
      <c r="M248" s="4"/>
      <c r="N248" s="4"/>
      <c r="O248" s="4"/>
      <c r="P248" s="4"/>
      <c r="Q248" s="4"/>
      <c r="R248" s="4"/>
      <c r="S248" s="4"/>
      <c r="T248" s="4"/>
      <c r="U248" s="4"/>
    </row>
    <row r="249" spans="1:21" ht="20.100000000000001" customHeight="1" x14ac:dyDescent="0.3">
      <c r="A249" s="4"/>
      <c r="B249" s="37" t="s">
        <v>318</v>
      </c>
      <c r="C249" s="2">
        <v>-1</v>
      </c>
      <c r="D249" s="2">
        <v>1</v>
      </c>
      <c r="E249" s="50">
        <v>1</v>
      </c>
      <c r="F249" s="2"/>
      <c r="G249" s="2">
        <v>2.1</v>
      </c>
      <c r="H249" s="50">
        <f t="shared" si="17"/>
        <v>-2.1</v>
      </c>
      <c r="I249" s="3"/>
      <c r="J249" s="4"/>
      <c r="K249" s="4"/>
      <c r="L249" s="4"/>
      <c r="M249" s="4"/>
      <c r="N249" s="4"/>
      <c r="O249" s="4"/>
      <c r="P249" s="4"/>
      <c r="Q249" s="4"/>
      <c r="R249" s="4"/>
      <c r="S249" s="4"/>
      <c r="T249" s="4"/>
      <c r="U249" s="4"/>
    </row>
    <row r="250" spans="1:21" ht="20.100000000000001" customHeight="1" x14ac:dyDescent="0.3">
      <c r="A250" s="4"/>
      <c r="B250" s="37" t="s">
        <v>327</v>
      </c>
      <c r="C250" s="2">
        <v>1</v>
      </c>
      <c r="D250" s="2">
        <v>1</v>
      </c>
      <c r="E250" s="50">
        <v>3.3</v>
      </c>
      <c r="F250" s="2">
        <v>0.15</v>
      </c>
      <c r="G250" s="2"/>
      <c r="H250" s="50">
        <f>F250*E250*D250*C250</f>
        <v>0.49499999999999994</v>
      </c>
      <c r="I250" s="3"/>
      <c r="J250" s="4"/>
      <c r="K250" s="4"/>
      <c r="L250" s="4"/>
      <c r="M250" s="4"/>
      <c r="N250" s="4"/>
      <c r="O250" s="4"/>
      <c r="P250" s="4"/>
      <c r="Q250" s="4"/>
      <c r="R250" s="4"/>
      <c r="S250" s="4"/>
      <c r="T250" s="4"/>
      <c r="U250" s="4"/>
    </row>
    <row r="251" spans="1:21" ht="20.100000000000001" customHeight="1" x14ac:dyDescent="0.3">
      <c r="A251" s="4"/>
      <c r="B251" s="37" t="s">
        <v>328</v>
      </c>
      <c r="C251" s="2">
        <v>1</v>
      </c>
      <c r="D251" s="2">
        <v>2</v>
      </c>
      <c r="E251" s="50">
        <v>3.3</v>
      </c>
      <c r="F251" s="2"/>
      <c r="G251" s="2">
        <v>2.4</v>
      </c>
      <c r="H251" s="50">
        <f t="shared" ref="H251:H253" si="18">G251*E251*D251*C251</f>
        <v>15.839999999999998</v>
      </c>
      <c r="I251" s="3"/>
      <c r="J251" s="4"/>
      <c r="K251" s="4"/>
      <c r="L251" s="4"/>
      <c r="M251" s="4"/>
      <c r="N251" s="4"/>
      <c r="O251" s="4"/>
      <c r="P251" s="4"/>
      <c r="Q251" s="4"/>
      <c r="R251" s="4"/>
      <c r="S251" s="4"/>
      <c r="T251" s="4"/>
      <c r="U251" s="4"/>
    </row>
    <row r="252" spans="1:21" ht="20.100000000000001" customHeight="1" x14ac:dyDescent="0.3">
      <c r="A252" s="4"/>
      <c r="B252" s="37" t="s">
        <v>329</v>
      </c>
      <c r="C252" s="2">
        <v>1</v>
      </c>
      <c r="D252" s="2">
        <v>2</v>
      </c>
      <c r="E252" s="50">
        <v>2.5</v>
      </c>
      <c r="F252" s="2"/>
      <c r="G252" s="2">
        <v>3.05</v>
      </c>
      <c r="H252" s="50">
        <f t="shared" si="18"/>
        <v>15.25</v>
      </c>
      <c r="I252" s="3"/>
      <c r="J252" s="4"/>
      <c r="K252" s="4"/>
      <c r="L252" s="4"/>
      <c r="M252" s="4"/>
      <c r="N252" s="4"/>
      <c r="O252" s="4"/>
      <c r="P252" s="4"/>
      <c r="Q252" s="4"/>
      <c r="R252" s="4"/>
      <c r="S252" s="4"/>
      <c r="T252" s="4"/>
      <c r="U252" s="4"/>
    </row>
    <row r="253" spans="1:21" ht="20.100000000000001" customHeight="1" x14ac:dyDescent="0.3">
      <c r="A253" s="4"/>
      <c r="B253" s="37" t="s">
        <v>318</v>
      </c>
      <c r="C253" s="2">
        <v>-1</v>
      </c>
      <c r="D253" s="2">
        <v>1</v>
      </c>
      <c r="E253" s="50">
        <v>1</v>
      </c>
      <c r="F253" s="2"/>
      <c r="G253" s="2">
        <v>2.1</v>
      </c>
      <c r="H253" s="50">
        <f t="shared" si="18"/>
        <v>-2.1</v>
      </c>
      <c r="I253" s="3"/>
      <c r="J253" s="4"/>
      <c r="K253" s="4"/>
      <c r="L253" s="4"/>
      <c r="M253" s="4"/>
      <c r="N253" s="4"/>
      <c r="O253" s="4"/>
      <c r="P253" s="4"/>
      <c r="Q253" s="4"/>
      <c r="R253" s="4"/>
      <c r="S253" s="4"/>
      <c r="T253" s="4"/>
      <c r="U253" s="4"/>
    </row>
    <row r="254" spans="1:21" ht="20.100000000000001" customHeight="1" x14ac:dyDescent="0.3">
      <c r="A254" s="4"/>
      <c r="B254" s="37" t="s">
        <v>330</v>
      </c>
      <c r="C254" s="2">
        <v>1</v>
      </c>
      <c r="D254" s="2">
        <v>1</v>
      </c>
      <c r="E254" s="50">
        <v>3.3</v>
      </c>
      <c r="F254" s="2">
        <v>0.15</v>
      </c>
      <c r="G254" s="2"/>
      <c r="H254" s="50">
        <f>F254*E254*D254*C254</f>
        <v>0.49499999999999994</v>
      </c>
      <c r="I254" s="3"/>
      <c r="J254" s="4"/>
      <c r="K254" s="4"/>
      <c r="L254" s="4"/>
      <c r="M254" s="4"/>
      <c r="N254" s="4"/>
      <c r="O254" s="4"/>
      <c r="P254" s="4"/>
      <c r="Q254" s="4"/>
      <c r="R254" s="4"/>
      <c r="S254" s="4"/>
      <c r="T254" s="4"/>
      <c r="U254" s="4"/>
    </row>
    <row r="255" spans="1:21" ht="20.100000000000001" customHeight="1" x14ac:dyDescent="0.3">
      <c r="A255" s="4"/>
      <c r="B255" s="37" t="s">
        <v>331</v>
      </c>
      <c r="C255" s="2">
        <v>1</v>
      </c>
      <c r="D255" s="2">
        <v>1</v>
      </c>
      <c r="E255" s="50">
        <v>3.3</v>
      </c>
      <c r="F255" s="2"/>
      <c r="G255" s="2">
        <v>2.4</v>
      </c>
      <c r="H255" s="50">
        <f t="shared" ref="H255:H283" si="19">G255*E255*D255*C255</f>
        <v>7.919999999999999</v>
      </c>
      <c r="I255" s="3"/>
      <c r="J255" s="4"/>
      <c r="K255" s="4"/>
      <c r="L255" s="4"/>
      <c r="M255" s="4"/>
      <c r="N255" s="4"/>
      <c r="O255" s="4"/>
      <c r="P255" s="4"/>
      <c r="Q255" s="4"/>
      <c r="R255" s="4"/>
      <c r="S255" s="4"/>
      <c r="T255" s="4"/>
      <c r="U255" s="4"/>
    </row>
    <row r="256" spans="1:21" ht="20.100000000000001" customHeight="1" x14ac:dyDescent="0.3">
      <c r="A256" s="4"/>
      <c r="B256" s="37" t="s">
        <v>331</v>
      </c>
      <c r="C256" s="2">
        <v>1</v>
      </c>
      <c r="D256" s="2">
        <v>1</v>
      </c>
      <c r="E256" s="50">
        <v>3.3</v>
      </c>
      <c r="F256" s="2"/>
      <c r="G256" s="2">
        <v>3.05</v>
      </c>
      <c r="H256" s="50">
        <f t="shared" si="19"/>
        <v>10.065</v>
      </c>
      <c r="I256" s="3"/>
      <c r="J256" s="4"/>
      <c r="K256" s="4"/>
      <c r="L256" s="4"/>
      <c r="M256" s="4"/>
      <c r="N256" s="4"/>
      <c r="O256" s="4"/>
      <c r="P256" s="4"/>
      <c r="Q256" s="4"/>
      <c r="R256" s="4"/>
      <c r="S256" s="4"/>
      <c r="T256" s="4"/>
      <c r="U256" s="4"/>
    </row>
    <row r="257" spans="1:21" ht="20.100000000000001" customHeight="1" x14ac:dyDescent="0.3">
      <c r="A257" s="4"/>
      <c r="B257" s="37" t="s">
        <v>332</v>
      </c>
      <c r="C257" s="2">
        <v>1</v>
      </c>
      <c r="D257" s="2">
        <v>2</v>
      </c>
      <c r="E257" s="50">
        <f>2.365+0.9</f>
        <v>3.2650000000000001</v>
      </c>
      <c r="F257" s="2"/>
      <c r="G257" s="2">
        <v>3.05</v>
      </c>
      <c r="H257" s="50">
        <f t="shared" si="19"/>
        <v>19.916499999999999</v>
      </c>
      <c r="I257" s="3"/>
      <c r="J257" s="4"/>
      <c r="K257" s="4"/>
      <c r="L257" s="4"/>
      <c r="M257" s="4"/>
      <c r="N257" s="4"/>
      <c r="O257" s="4"/>
      <c r="P257" s="4"/>
      <c r="Q257" s="4"/>
      <c r="R257" s="4"/>
      <c r="S257" s="4"/>
      <c r="T257" s="4"/>
      <c r="U257" s="4"/>
    </row>
    <row r="258" spans="1:21" ht="20.100000000000001" customHeight="1" x14ac:dyDescent="0.3">
      <c r="A258" s="4"/>
      <c r="B258" s="37" t="s">
        <v>318</v>
      </c>
      <c r="C258" s="2">
        <v>-1</v>
      </c>
      <c r="D258" s="2">
        <v>1</v>
      </c>
      <c r="E258" s="50">
        <v>0.8</v>
      </c>
      <c r="F258" s="2"/>
      <c r="G258" s="2">
        <v>2.1</v>
      </c>
      <c r="H258" s="50">
        <f t="shared" si="19"/>
        <v>-1.6800000000000002</v>
      </c>
      <c r="I258" s="3"/>
      <c r="J258" s="4"/>
      <c r="K258" s="4"/>
      <c r="L258" s="4"/>
      <c r="M258" s="4"/>
      <c r="N258" s="4"/>
      <c r="O258" s="4"/>
      <c r="P258" s="4"/>
      <c r="Q258" s="4"/>
      <c r="R258" s="4"/>
      <c r="S258" s="4"/>
      <c r="T258" s="4"/>
      <c r="U258" s="4"/>
    </row>
    <row r="259" spans="1:21" ht="20.100000000000001" customHeight="1" x14ac:dyDescent="0.3">
      <c r="A259" s="4"/>
      <c r="B259" s="37" t="s">
        <v>318</v>
      </c>
      <c r="C259" s="2">
        <v>-1</v>
      </c>
      <c r="D259" s="2">
        <v>1</v>
      </c>
      <c r="E259" s="50">
        <v>1</v>
      </c>
      <c r="F259" s="2"/>
      <c r="G259" s="2">
        <v>2.1</v>
      </c>
      <c r="H259" s="50">
        <f t="shared" si="19"/>
        <v>-2.1</v>
      </c>
      <c r="I259" s="3"/>
      <c r="J259" s="4"/>
      <c r="K259" s="4"/>
      <c r="L259" s="4"/>
      <c r="M259" s="4"/>
      <c r="N259" s="4"/>
      <c r="O259" s="4"/>
      <c r="P259" s="4"/>
      <c r="Q259" s="4"/>
      <c r="R259" s="4"/>
      <c r="S259" s="4"/>
      <c r="T259" s="4"/>
      <c r="U259" s="4"/>
    </row>
    <row r="260" spans="1:21" ht="20.100000000000001" customHeight="1" x14ac:dyDescent="0.3">
      <c r="A260" s="4"/>
      <c r="B260" s="37" t="s">
        <v>333</v>
      </c>
      <c r="C260" s="2">
        <v>1</v>
      </c>
      <c r="D260" s="2">
        <v>2</v>
      </c>
      <c r="E260" s="50">
        <v>1.6</v>
      </c>
      <c r="F260" s="2"/>
      <c r="G260" s="2">
        <v>1.5</v>
      </c>
      <c r="H260" s="50">
        <f t="shared" si="19"/>
        <v>4.8000000000000007</v>
      </c>
      <c r="I260" s="3"/>
      <c r="J260" s="4"/>
      <c r="K260" s="4"/>
      <c r="L260" s="4"/>
      <c r="M260" s="4"/>
      <c r="N260" s="4"/>
      <c r="O260" s="4"/>
      <c r="P260" s="4"/>
      <c r="Q260" s="4"/>
      <c r="R260" s="4"/>
      <c r="S260" s="4"/>
      <c r="T260" s="4"/>
      <c r="U260" s="4"/>
    </row>
    <row r="261" spans="1:21" ht="20.100000000000001" customHeight="1" x14ac:dyDescent="0.3">
      <c r="A261" s="4"/>
      <c r="B261" s="37" t="s">
        <v>333</v>
      </c>
      <c r="C261" s="2">
        <v>1</v>
      </c>
      <c r="D261" s="2">
        <v>2</v>
      </c>
      <c r="E261" s="50">
        <v>1.1000000000000001</v>
      </c>
      <c r="F261" s="2"/>
      <c r="G261" s="2">
        <v>1.5</v>
      </c>
      <c r="H261" s="50">
        <f t="shared" si="19"/>
        <v>3.3000000000000003</v>
      </c>
      <c r="I261" s="3"/>
      <c r="J261" s="4"/>
      <c r="K261" s="4"/>
      <c r="L261" s="4"/>
      <c r="M261" s="4"/>
      <c r="N261" s="4"/>
      <c r="O261" s="4"/>
      <c r="P261" s="4"/>
      <c r="Q261" s="4"/>
      <c r="R261" s="4"/>
      <c r="S261" s="4"/>
      <c r="T261" s="4"/>
      <c r="U261" s="4"/>
    </row>
    <row r="262" spans="1:21" ht="20.100000000000001" customHeight="1" x14ac:dyDescent="0.3">
      <c r="A262" s="4"/>
      <c r="B262" s="37" t="s">
        <v>318</v>
      </c>
      <c r="C262" s="2">
        <v>-1</v>
      </c>
      <c r="D262" s="2">
        <v>1</v>
      </c>
      <c r="E262" s="50">
        <v>0.8</v>
      </c>
      <c r="F262" s="2"/>
      <c r="G262" s="2">
        <v>1.5</v>
      </c>
      <c r="H262" s="50">
        <f t="shared" si="19"/>
        <v>-1.2000000000000002</v>
      </c>
      <c r="I262" s="3"/>
      <c r="J262" s="4"/>
      <c r="K262" s="4"/>
      <c r="L262" s="4"/>
      <c r="M262" s="4"/>
      <c r="N262" s="4"/>
      <c r="O262" s="4"/>
      <c r="P262" s="4"/>
      <c r="Q262" s="4"/>
      <c r="R262" s="4"/>
      <c r="S262" s="4"/>
      <c r="T262" s="4"/>
      <c r="U262" s="4"/>
    </row>
    <row r="263" spans="1:21" ht="20.100000000000001" customHeight="1" x14ac:dyDescent="0.3">
      <c r="A263" s="4"/>
      <c r="B263" s="37" t="s">
        <v>289</v>
      </c>
      <c r="C263" s="2">
        <v>-1</v>
      </c>
      <c r="D263" s="2">
        <v>1</v>
      </c>
      <c r="E263" s="50">
        <v>0.45</v>
      </c>
      <c r="F263" s="2"/>
      <c r="G263" s="2">
        <v>0.45</v>
      </c>
      <c r="H263" s="50">
        <f t="shared" si="19"/>
        <v>-0.20250000000000001</v>
      </c>
      <c r="I263" s="3"/>
      <c r="J263" s="4"/>
      <c r="K263" s="4"/>
      <c r="L263" s="4"/>
      <c r="M263" s="4"/>
      <c r="N263" s="4"/>
      <c r="O263" s="4"/>
      <c r="P263" s="4"/>
      <c r="Q263" s="4"/>
      <c r="R263" s="4"/>
      <c r="S263" s="4"/>
      <c r="T263" s="4"/>
      <c r="U263" s="4"/>
    </row>
    <row r="264" spans="1:21" ht="20.100000000000001" customHeight="1" x14ac:dyDescent="0.3">
      <c r="A264" s="4"/>
      <c r="B264" s="37" t="s">
        <v>334</v>
      </c>
      <c r="C264" s="2">
        <v>1</v>
      </c>
      <c r="D264" s="2">
        <v>2</v>
      </c>
      <c r="E264" s="50">
        <v>6.3</v>
      </c>
      <c r="F264" s="2"/>
      <c r="G264" s="2">
        <v>1.5</v>
      </c>
      <c r="H264" s="50">
        <f t="shared" si="19"/>
        <v>18.899999999999999</v>
      </c>
      <c r="I264" s="3"/>
      <c r="J264" s="4"/>
      <c r="K264" s="4"/>
      <c r="L264" s="4"/>
      <c r="M264" s="4"/>
      <c r="N264" s="4"/>
      <c r="O264" s="4"/>
      <c r="P264" s="4"/>
      <c r="Q264" s="4"/>
      <c r="R264" s="4"/>
      <c r="S264" s="4"/>
      <c r="T264" s="4"/>
      <c r="U264" s="4"/>
    </row>
    <row r="265" spans="1:21" ht="20.100000000000001" customHeight="1" x14ac:dyDescent="0.3">
      <c r="A265" s="4"/>
      <c r="B265" s="37" t="s">
        <v>334</v>
      </c>
      <c r="C265" s="2">
        <v>1</v>
      </c>
      <c r="D265" s="2">
        <v>1</v>
      </c>
      <c r="E265" s="50">
        <v>3</v>
      </c>
      <c r="F265" s="2"/>
      <c r="G265" s="2">
        <v>1.5</v>
      </c>
      <c r="H265" s="50">
        <f t="shared" si="19"/>
        <v>4.5</v>
      </c>
      <c r="I265" s="3"/>
      <c r="J265" s="4"/>
      <c r="K265" s="4"/>
      <c r="L265" s="4"/>
      <c r="M265" s="4"/>
      <c r="N265" s="4"/>
      <c r="O265" s="4"/>
      <c r="P265" s="4"/>
      <c r="Q265" s="4"/>
      <c r="R265" s="4"/>
      <c r="S265" s="4"/>
      <c r="T265" s="4"/>
      <c r="U265" s="4"/>
    </row>
    <row r="266" spans="1:21" ht="20.100000000000001" customHeight="1" x14ac:dyDescent="0.3">
      <c r="A266" s="4"/>
      <c r="B266" s="37" t="s">
        <v>335</v>
      </c>
      <c r="C266" s="2">
        <v>-1</v>
      </c>
      <c r="D266" s="2">
        <v>1</v>
      </c>
      <c r="E266" s="50">
        <v>1.5</v>
      </c>
      <c r="F266" s="2"/>
      <c r="G266" s="2">
        <v>1.5</v>
      </c>
      <c r="H266" s="50">
        <f t="shared" si="19"/>
        <v>-2.25</v>
      </c>
      <c r="I266" s="3"/>
      <c r="J266" s="4"/>
      <c r="K266" s="4"/>
      <c r="L266" s="4"/>
      <c r="M266" s="4"/>
      <c r="N266" s="4"/>
      <c r="O266" s="4"/>
      <c r="P266" s="4"/>
      <c r="Q266" s="4"/>
      <c r="R266" s="4"/>
      <c r="S266" s="4"/>
      <c r="T266" s="4"/>
      <c r="U266" s="4"/>
    </row>
    <row r="267" spans="1:21" ht="20.100000000000001" customHeight="1" x14ac:dyDescent="0.3">
      <c r="A267" s="4"/>
      <c r="B267" s="37" t="s">
        <v>336</v>
      </c>
      <c r="C267" s="2">
        <v>-1</v>
      </c>
      <c r="D267" s="2">
        <v>1</v>
      </c>
      <c r="E267" s="50">
        <v>1.5</v>
      </c>
      <c r="F267" s="2"/>
      <c r="G267" s="2">
        <v>1.5</v>
      </c>
      <c r="H267" s="50">
        <f t="shared" si="19"/>
        <v>-2.25</v>
      </c>
      <c r="I267" s="3"/>
      <c r="J267" s="4"/>
      <c r="K267" s="4"/>
      <c r="L267" s="4"/>
      <c r="M267" s="4"/>
      <c r="N267" s="4"/>
      <c r="O267" s="4"/>
      <c r="P267" s="4"/>
      <c r="Q267" s="4"/>
      <c r="R267" s="4"/>
      <c r="S267" s="4"/>
      <c r="T267" s="4"/>
      <c r="U267" s="4"/>
    </row>
    <row r="268" spans="1:21" ht="20.100000000000001" customHeight="1" x14ac:dyDescent="0.3">
      <c r="A268" s="4"/>
      <c r="B268" s="37" t="s">
        <v>337</v>
      </c>
      <c r="C268" s="2">
        <v>-1</v>
      </c>
      <c r="D268" s="2">
        <v>1</v>
      </c>
      <c r="E268" s="50">
        <v>1.5</v>
      </c>
      <c r="F268" s="2"/>
      <c r="G268" s="2">
        <v>1.5</v>
      </c>
      <c r="H268" s="50">
        <f t="shared" si="19"/>
        <v>-2.25</v>
      </c>
      <c r="I268" s="3"/>
      <c r="J268" s="4"/>
      <c r="K268" s="4"/>
      <c r="L268" s="4"/>
      <c r="M268" s="4"/>
      <c r="N268" s="4"/>
      <c r="O268" s="4"/>
      <c r="P268" s="4"/>
      <c r="Q268" s="4"/>
      <c r="R268" s="4"/>
      <c r="S268" s="4"/>
      <c r="T268" s="4"/>
      <c r="U268" s="4"/>
    </row>
    <row r="269" spans="1:21" ht="20.100000000000001" customHeight="1" x14ac:dyDescent="0.3">
      <c r="A269" s="4"/>
      <c r="B269" s="37" t="s">
        <v>338</v>
      </c>
      <c r="C269" s="2">
        <v>-1</v>
      </c>
      <c r="D269" s="2">
        <v>1</v>
      </c>
      <c r="E269" s="50">
        <v>1.8</v>
      </c>
      <c r="F269" s="2"/>
      <c r="G269" s="2">
        <v>1.5</v>
      </c>
      <c r="H269" s="50">
        <f t="shared" si="19"/>
        <v>-2.7</v>
      </c>
      <c r="I269" s="3"/>
      <c r="J269" s="4"/>
      <c r="K269" s="4"/>
      <c r="L269" s="4"/>
      <c r="M269" s="4"/>
      <c r="N269" s="4"/>
      <c r="O269" s="4"/>
      <c r="P269" s="4"/>
      <c r="Q269" s="4"/>
      <c r="R269" s="4"/>
      <c r="S269" s="4"/>
      <c r="T269" s="4"/>
      <c r="U269" s="4"/>
    </row>
    <row r="270" spans="1:21" ht="20.100000000000001" customHeight="1" x14ac:dyDescent="0.3">
      <c r="A270" s="4"/>
      <c r="B270" s="37" t="s">
        <v>339</v>
      </c>
      <c r="C270" s="2">
        <v>1</v>
      </c>
      <c r="D270" s="2">
        <v>2</v>
      </c>
      <c r="E270" s="50">
        <v>6.4</v>
      </c>
      <c r="F270" s="2"/>
      <c r="G270" s="2">
        <v>3.05</v>
      </c>
      <c r="H270" s="50">
        <f t="shared" si="19"/>
        <v>39.04</v>
      </c>
      <c r="I270" s="3"/>
      <c r="J270" s="4"/>
      <c r="K270" s="4"/>
      <c r="L270" s="4"/>
      <c r="M270" s="4"/>
      <c r="N270" s="4"/>
      <c r="O270" s="4"/>
      <c r="P270" s="4"/>
      <c r="Q270" s="4"/>
      <c r="R270" s="4"/>
      <c r="S270" s="4"/>
      <c r="T270" s="4"/>
      <c r="U270" s="4"/>
    </row>
    <row r="271" spans="1:21" ht="20.100000000000001" customHeight="1" x14ac:dyDescent="0.3">
      <c r="A271" s="4"/>
      <c r="B271" s="37" t="s">
        <v>340</v>
      </c>
      <c r="C271" s="2">
        <v>1</v>
      </c>
      <c r="D271" s="2">
        <v>2</v>
      </c>
      <c r="E271" s="50">
        <v>4.2</v>
      </c>
      <c r="F271" s="2"/>
      <c r="G271" s="2">
        <v>3.05</v>
      </c>
      <c r="H271" s="50">
        <f t="shared" si="19"/>
        <v>25.62</v>
      </c>
      <c r="I271" s="3"/>
      <c r="J271" s="4"/>
      <c r="K271" s="4"/>
      <c r="L271" s="4"/>
      <c r="M271" s="4"/>
      <c r="N271" s="4"/>
      <c r="O271" s="4"/>
      <c r="P271" s="4"/>
      <c r="Q271" s="4"/>
      <c r="R271" s="4"/>
      <c r="S271" s="4"/>
      <c r="T271" s="4"/>
      <c r="U271" s="4"/>
    </row>
    <row r="272" spans="1:21" ht="20.100000000000001" customHeight="1" x14ac:dyDescent="0.3">
      <c r="A272" s="4"/>
      <c r="B272" s="37" t="s">
        <v>318</v>
      </c>
      <c r="C272" s="2">
        <v>-1</v>
      </c>
      <c r="D272" s="2">
        <v>1</v>
      </c>
      <c r="E272" s="50">
        <v>1.5</v>
      </c>
      <c r="F272" s="2"/>
      <c r="G272" s="2">
        <v>2.6</v>
      </c>
      <c r="H272" s="50">
        <f t="shared" si="19"/>
        <v>-3.9000000000000004</v>
      </c>
      <c r="I272" s="3"/>
      <c r="J272" s="4"/>
      <c r="K272" s="4"/>
      <c r="L272" s="4"/>
      <c r="M272" s="4"/>
      <c r="N272" s="4"/>
      <c r="O272" s="4"/>
      <c r="P272" s="4"/>
      <c r="Q272" s="4"/>
      <c r="R272" s="4"/>
      <c r="S272" s="4"/>
      <c r="T272" s="4"/>
      <c r="U272" s="4"/>
    </row>
    <row r="273" spans="1:21" ht="20.100000000000001" customHeight="1" x14ac:dyDescent="0.3">
      <c r="A273" s="4"/>
      <c r="B273" s="37" t="s">
        <v>341</v>
      </c>
      <c r="C273" s="2">
        <v>-1</v>
      </c>
      <c r="D273" s="2">
        <v>1</v>
      </c>
      <c r="E273" s="50">
        <v>0.6</v>
      </c>
      <c r="F273" s="2"/>
      <c r="G273" s="2">
        <v>0.6</v>
      </c>
      <c r="H273" s="50">
        <f t="shared" si="19"/>
        <v>-0.36</v>
      </c>
      <c r="I273" s="3"/>
      <c r="J273" s="4"/>
      <c r="K273" s="4"/>
      <c r="L273" s="4"/>
      <c r="M273" s="4"/>
      <c r="N273" s="4"/>
      <c r="O273" s="4"/>
      <c r="P273" s="4"/>
      <c r="Q273" s="4"/>
      <c r="R273" s="4"/>
      <c r="S273" s="4"/>
      <c r="T273" s="4"/>
      <c r="U273" s="4"/>
    </row>
    <row r="274" spans="1:21" ht="20.100000000000001" customHeight="1" x14ac:dyDescent="0.3">
      <c r="A274" s="4"/>
      <c r="B274" s="37" t="s">
        <v>342</v>
      </c>
      <c r="C274" s="2">
        <v>1</v>
      </c>
      <c r="D274" s="2">
        <v>2</v>
      </c>
      <c r="E274" s="50">
        <v>4.25</v>
      </c>
      <c r="F274" s="2"/>
      <c r="G274" s="2">
        <v>3.05</v>
      </c>
      <c r="H274" s="50">
        <f t="shared" si="19"/>
        <v>25.924999999999997</v>
      </c>
      <c r="I274" s="3"/>
      <c r="J274" s="4"/>
      <c r="K274" s="4"/>
      <c r="L274" s="4"/>
      <c r="M274" s="4"/>
      <c r="N274" s="4"/>
      <c r="O274" s="4"/>
      <c r="P274" s="4"/>
      <c r="Q274" s="4"/>
      <c r="R274" s="4"/>
      <c r="S274" s="4"/>
      <c r="T274" s="4"/>
      <c r="U274" s="4"/>
    </row>
    <row r="275" spans="1:21" ht="20.100000000000001" customHeight="1" x14ac:dyDescent="0.3">
      <c r="A275" s="4"/>
      <c r="B275" s="37" t="s">
        <v>343</v>
      </c>
      <c r="C275" s="2">
        <v>1</v>
      </c>
      <c r="D275" s="2">
        <v>2</v>
      </c>
      <c r="E275" s="50">
        <v>4.08</v>
      </c>
      <c r="F275" s="2"/>
      <c r="G275" s="2">
        <v>3.05</v>
      </c>
      <c r="H275" s="50">
        <f t="shared" si="19"/>
        <v>24.887999999999998</v>
      </c>
      <c r="I275" s="3"/>
      <c r="J275" s="4"/>
      <c r="K275" s="4"/>
      <c r="L275" s="4"/>
      <c r="M275" s="4"/>
      <c r="N275" s="4"/>
      <c r="O275" s="4"/>
      <c r="P275" s="4"/>
      <c r="Q275" s="4"/>
      <c r="R275" s="4"/>
      <c r="S275" s="4"/>
      <c r="T275" s="4"/>
      <c r="U275" s="4"/>
    </row>
    <row r="276" spans="1:21" ht="20.100000000000001" customHeight="1" x14ac:dyDescent="0.3">
      <c r="A276" s="4"/>
      <c r="B276" s="37" t="s">
        <v>318</v>
      </c>
      <c r="C276" s="2">
        <v>-1</v>
      </c>
      <c r="D276" s="2">
        <v>1</v>
      </c>
      <c r="E276" s="50">
        <v>1.5</v>
      </c>
      <c r="F276" s="2"/>
      <c r="G276" s="2">
        <v>2.6</v>
      </c>
      <c r="H276" s="50">
        <f t="shared" si="19"/>
        <v>-3.9000000000000004</v>
      </c>
      <c r="I276" s="3"/>
      <c r="J276" s="4"/>
      <c r="K276" s="4"/>
      <c r="L276" s="4"/>
      <c r="M276" s="4"/>
      <c r="N276" s="4"/>
      <c r="O276" s="4"/>
      <c r="P276" s="4"/>
      <c r="Q276" s="4"/>
      <c r="R276" s="4"/>
      <c r="S276" s="4"/>
      <c r="T276" s="4"/>
      <c r="U276" s="4"/>
    </row>
    <row r="277" spans="1:21" ht="20.100000000000001" customHeight="1" x14ac:dyDescent="0.3">
      <c r="A277" s="4"/>
      <c r="B277" s="37" t="s">
        <v>318</v>
      </c>
      <c r="C277" s="2">
        <v>-1</v>
      </c>
      <c r="D277" s="2">
        <v>1</v>
      </c>
      <c r="E277" s="50">
        <v>1</v>
      </c>
      <c r="F277" s="2"/>
      <c r="G277" s="2">
        <v>2.1</v>
      </c>
      <c r="H277" s="50">
        <f t="shared" si="19"/>
        <v>-2.1</v>
      </c>
      <c r="I277" s="3"/>
      <c r="J277" s="4"/>
      <c r="K277" s="4"/>
      <c r="L277" s="4"/>
      <c r="M277" s="4"/>
      <c r="N277" s="4"/>
      <c r="O277" s="4"/>
      <c r="P277" s="4"/>
      <c r="Q277" s="4"/>
      <c r="R277" s="4"/>
      <c r="S277" s="4"/>
      <c r="T277" s="4"/>
      <c r="U277" s="4"/>
    </row>
    <row r="278" spans="1:21" ht="20.100000000000001" customHeight="1" x14ac:dyDescent="0.3">
      <c r="A278" s="4"/>
      <c r="B278" s="37" t="s">
        <v>344</v>
      </c>
      <c r="C278" s="2">
        <v>1</v>
      </c>
      <c r="D278" s="2">
        <v>2</v>
      </c>
      <c r="E278" s="50">
        <v>3</v>
      </c>
      <c r="F278" s="2"/>
      <c r="G278" s="2">
        <v>3.05</v>
      </c>
      <c r="H278" s="50">
        <f t="shared" si="19"/>
        <v>18.299999999999997</v>
      </c>
      <c r="I278" s="3"/>
      <c r="J278" s="4"/>
      <c r="K278" s="4"/>
      <c r="L278" s="4"/>
      <c r="M278" s="4"/>
      <c r="N278" s="4"/>
      <c r="O278" s="4"/>
      <c r="P278" s="4"/>
      <c r="Q278" s="4"/>
      <c r="R278" s="4"/>
      <c r="S278" s="4"/>
      <c r="T278" s="4"/>
      <c r="U278" s="4"/>
    </row>
    <row r="279" spans="1:21" ht="20.100000000000001" customHeight="1" x14ac:dyDescent="0.3">
      <c r="A279" s="4"/>
      <c r="B279" s="37" t="s">
        <v>255</v>
      </c>
      <c r="C279" s="2">
        <v>1</v>
      </c>
      <c r="D279" s="2">
        <v>2</v>
      </c>
      <c r="E279" s="50">
        <v>1.6</v>
      </c>
      <c r="F279" s="2"/>
      <c r="G279" s="2">
        <v>3.05</v>
      </c>
      <c r="H279" s="50">
        <f t="shared" si="19"/>
        <v>9.76</v>
      </c>
      <c r="I279" s="3"/>
      <c r="J279" s="4"/>
      <c r="K279" s="4"/>
      <c r="L279" s="4"/>
      <c r="M279" s="4"/>
      <c r="N279" s="4"/>
      <c r="O279" s="4"/>
      <c r="P279" s="4"/>
      <c r="Q279" s="4"/>
      <c r="R279" s="4"/>
      <c r="S279" s="4"/>
      <c r="T279" s="4"/>
      <c r="U279" s="4"/>
    </row>
    <row r="280" spans="1:21" ht="20.100000000000001" customHeight="1" x14ac:dyDescent="0.3">
      <c r="A280" s="4"/>
      <c r="B280" s="37" t="s">
        <v>345</v>
      </c>
      <c r="C280" s="2">
        <v>-1</v>
      </c>
      <c r="D280" s="2">
        <v>1</v>
      </c>
      <c r="E280" s="50">
        <v>1</v>
      </c>
      <c r="F280" s="2"/>
      <c r="G280" s="2">
        <v>2.1</v>
      </c>
      <c r="H280" s="50">
        <f t="shared" si="19"/>
        <v>-2.1</v>
      </c>
      <c r="I280" s="3"/>
      <c r="J280" s="4"/>
      <c r="K280" s="4"/>
      <c r="L280" s="4"/>
      <c r="M280" s="4"/>
      <c r="N280" s="4"/>
      <c r="O280" s="4"/>
      <c r="P280" s="4"/>
      <c r="Q280" s="4"/>
      <c r="R280" s="4"/>
      <c r="S280" s="4"/>
      <c r="T280" s="4"/>
      <c r="U280" s="4"/>
    </row>
    <row r="281" spans="1:21" ht="20.100000000000001" customHeight="1" x14ac:dyDescent="0.3">
      <c r="A281" s="4"/>
      <c r="B281" s="37" t="s">
        <v>346</v>
      </c>
      <c r="C281" s="2">
        <v>1</v>
      </c>
      <c r="D281" s="2">
        <v>1</v>
      </c>
      <c r="E281" s="50">
        <v>4.2</v>
      </c>
      <c r="F281" s="2"/>
      <c r="G281" s="2">
        <v>1.5</v>
      </c>
      <c r="H281" s="50">
        <f t="shared" si="19"/>
        <v>6.3000000000000007</v>
      </c>
      <c r="I281" s="3"/>
      <c r="J281" s="4"/>
      <c r="K281" s="4"/>
      <c r="L281" s="4"/>
      <c r="M281" s="4"/>
      <c r="N281" s="4"/>
      <c r="O281" s="4"/>
      <c r="P281" s="4"/>
      <c r="Q281" s="4"/>
      <c r="R281" s="4"/>
      <c r="S281" s="4"/>
      <c r="T281" s="4"/>
      <c r="U281" s="4"/>
    </row>
    <row r="282" spans="1:21" ht="20.100000000000001" customHeight="1" x14ac:dyDescent="0.3">
      <c r="A282" s="4"/>
      <c r="B282" s="37" t="s">
        <v>346</v>
      </c>
      <c r="C282" s="2">
        <v>1</v>
      </c>
      <c r="D282" s="2">
        <v>2</v>
      </c>
      <c r="E282" s="50">
        <v>4.2</v>
      </c>
      <c r="F282" s="2"/>
      <c r="G282" s="2">
        <v>1.5</v>
      </c>
      <c r="H282" s="50">
        <f t="shared" si="19"/>
        <v>12.600000000000001</v>
      </c>
      <c r="I282" s="3"/>
      <c r="J282" s="4"/>
      <c r="K282" s="4"/>
      <c r="L282" s="4"/>
      <c r="M282" s="4"/>
      <c r="N282" s="4"/>
      <c r="O282" s="4"/>
      <c r="P282" s="4"/>
      <c r="Q282" s="4"/>
      <c r="R282" s="4"/>
      <c r="S282" s="4"/>
      <c r="T282" s="4"/>
      <c r="U282" s="4"/>
    </row>
    <row r="283" spans="1:21" ht="20.100000000000001" customHeight="1" x14ac:dyDescent="0.3">
      <c r="A283" s="4"/>
      <c r="B283" s="37" t="s">
        <v>285</v>
      </c>
      <c r="C283" s="2">
        <v>-1</v>
      </c>
      <c r="D283" s="2">
        <v>1</v>
      </c>
      <c r="E283" s="50">
        <v>1.8</v>
      </c>
      <c r="F283" s="2"/>
      <c r="G283" s="2">
        <v>1.5</v>
      </c>
      <c r="H283" s="50">
        <f t="shared" si="19"/>
        <v>-2.7</v>
      </c>
      <c r="I283" s="3"/>
      <c r="J283" s="4"/>
      <c r="K283" s="4"/>
      <c r="L283" s="4"/>
      <c r="M283" s="4"/>
      <c r="N283" s="4"/>
      <c r="O283" s="4"/>
      <c r="P283" s="4"/>
      <c r="Q283" s="4"/>
      <c r="R283" s="4"/>
      <c r="S283" s="4"/>
      <c r="T283" s="4"/>
      <c r="U283" s="4"/>
    </row>
    <row r="284" spans="1:21" ht="20.100000000000001" customHeight="1" x14ac:dyDescent="0.3">
      <c r="A284" s="4"/>
      <c r="B284" s="4" t="s">
        <v>273</v>
      </c>
      <c r="C284" s="3">
        <v>2</v>
      </c>
      <c r="D284" s="3">
        <v>2</v>
      </c>
      <c r="E284" s="7">
        <v>2.2000000000000002</v>
      </c>
      <c r="F284" s="7"/>
      <c r="G284" s="7">
        <v>3.45</v>
      </c>
      <c r="H284" s="7">
        <f>G284*E284*D284*C284</f>
        <v>30.360000000000003</v>
      </c>
      <c r="I284" s="3"/>
      <c r="J284" s="4"/>
      <c r="K284" s="4"/>
      <c r="L284" s="4"/>
      <c r="M284" s="4"/>
      <c r="N284" s="4"/>
      <c r="O284" s="4"/>
      <c r="P284" s="4"/>
      <c r="Q284" s="4"/>
      <c r="R284" s="4"/>
      <c r="S284" s="4"/>
      <c r="T284" s="4"/>
      <c r="U284" s="4"/>
    </row>
    <row r="285" spans="1:21" ht="20.100000000000001" customHeight="1" x14ac:dyDescent="0.3">
      <c r="A285" s="4"/>
      <c r="B285" s="4" t="s">
        <v>347</v>
      </c>
      <c r="C285" s="3">
        <v>1</v>
      </c>
      <c r="D285" s="3">
        <v>2</v>
      </c>
      <c r="E285" s="7">
        <v>3.18</v>
      </c>
      <c r="F285" s="7"/>
      <c r="G285" s="7">
        <v>3.45</v>
      </c>
      <c r="H285" s="7">
        <f t="shared" ref="H285:H288" si="20">G285*E285*D285*C285</f>
        <v>21.942000000000004</v>
      </c>
      <c r="I285" s="3"/>
      <c r="J285" s="4"/>
      <c r="K285" s="4"/>
      <c r="L285" s="4"/>
      <c r="M285" s="4"/>
      <c r="N285" s="4"/>
      <c r="O285" s="4"/>
      <c r="P285" s="4"/>
      <c r="Q285" s="4"/>
      <c r="R285" s="4"/>
      <c r="S285" s="4"/>
      <c r="T285" s="4"/>
      <c r="U285" s="4"/>
    </row>
    <row r="286" spans="1:21" ht="20.100000000000001" customHeight="1" x14ac:dyDescent="0.3">
      <c r="A286" s="4"/>
      <c r="B286" s="4" t="s">
        <v>255</v>
      </c>
      <c r="C286" s="3">
        <v>1</v>
      </c>
      <c r="D286" s="3">
        <v>2</v>
      </c>
      <c r="E286" s="7">
        <v>2.1800000000000002</v>
      </c>
      <c r="F286" s="7"/>
      <c r="G286" s="7">
        <v>3.45</v>
      </c>
      <c r="H286" s="7">
        <f t="shared" si="20"/>
        <v>15.042000000000002</v>
      </c>
      <c r="I286" s="3"/>
      <c r="J286" s="4"/>
      <c r="K286" s="4"/>
      <c r="L286" s="4"/>
      <c r="M286" s="4"/>
      <c r="N286" s="4"/>
      <c r="O286" s="4"/>
      <c r="P286" s="4"/>
      <c r="Q286" s="4"/>
      <c r="R286" s="4"/>
      <c r="S286" s="4"/>
      <c r="T286" s="4"/>
      <c r="U286" s="4"/>
    </row>
    <row r="287" spans="1:21" ht="20.100000000000001" customHeight="1" x14ac:dyDescent="0.3">
      <c r="A287" s="4"/>
      <c r="B287" s="4" t="s">
        <v>252</v>
      </c>
      <c r="C287" s="3">
        <v>-1</v>
      </c>
      <c r="D287" s="3">
        <v>2</v>
      </c>
      <c r="E287" s="7">
        <v>0.8</v>
      </c>
      <c r="F287" s="7"/>
      <c r="G287" s="7">
        <v>2.1</v>
      </c>
      <c r="H287" s="7">
        <f t="shared" si="20"/>
        <v>-3.3600000000000003</v>
      </c>
      <c r="I287" s="3"/>
      <c r="J287" s="4"/>
      <c r="K287" s="4"/>
      <c r="L287" s="4"/>
      <c r="M287" s="4"/>
      <c r="N287" s="4"/>
      <c r="O287" s="4"/>
      <c r="P287" s="4"/>
      <c r="Q287" s="4"/>
      <c r="R287" s="4"/>
      <c r="S287" s="4"/>
      <c r="T287" s="4"/>
      <c r="U287" s="4"/>
    </row>
    <row r="288" spans="1:21" ht="20.100000000000001" customHeight="1" x14ac:dyDescent="0.3">
      <c r="A288" s="4"/>
      <c r="B288" s="4" t="s">
        <v>348</v>
      </c>
      <c r="C288" s="3">
        <v>2</v>
      </c>
      <c r="D288" s="3">
        <v>2</v>
      </c>
      <c r="E288" s="7">
        <v>1.87</v>
      </c>
      <c r="F288" s="7"/>
      <c r="G288" s="7">
        <v>3.45</v>
      </c>
      <c r="H288" s="7">
        <f t="shared" si="20"/>
        <v>25.806000000000004</v>
      </c>
      <c r="I288" s="3"/>
      <c r="J288" s="4"/>
      <c r="K288" s="4"/>
      <c r="L288" s="4"/>
      <c r="M288" s="4"/>
      <c r="N288" s="4"/>
      <c r="O288" s="4"/>
      <c r="P288" s="4"/>
      <c r="Q288" s="4"/>
      <c r="R288" s="4"/>
      <c r="S288" s="4"/>
      <c r="T288" s="4"/>
      <c r="U288" s="4"/>
    </row>
    <row r="289" spans="1:21" ht="20.100000000000001" customHeight="1" x14ac:dyDescent="0.3">
      <c r="A289" s="4"/>
      <c r="B289" s="37"/>
      <c r="C289" s="3"/>
      <c r="D289" s="3"/>
      <c r="E289" s="3"/>
      <c r="F289" s="3"/>
      <c r="G289" s="3"/>
      <c r="H289" s="49">
        <f>SUM(H163:H288)</f>
        <v>872.09339999999975</v>
      </c>
      <c r="I289" s="13" t="s">
        <v>29</v>
      </c>
      <c r="J289" s="4"/>
      <c r="K289" s="4"/>
      <c r="L289" s="4"/>
      <c r="M289" s="4"/>
      <c r="N289" s="4"/>
      <c r="O289" s="4"/>
      <c r="P289" s="4"/>
      <c r="Q289" s="4"/>
      <c r="R289" s="4"/>
      <c r="S289" s="4"/>
      <c r="T289" s="4"/>
      <c r="U289" s="4"/>
    </row>
    <row r="290" spans="1:21" ht="228.75" customHeight="1" x14ac:dyDescent="0.3">
      <c r="A290" s="2">
        <v>67</v>
      </c>
      <c r="B290" s="244" t="s">
        <v>216</v>
      </c>
      <c r="C290" s="245"/>
      <c r="D290" s="245"/>
      <c r="E290" s="245"/>
      <c r="F290" s="245"/>
      <c r="G290" s="245"/>
      <c r="H290" s="246"/>
      <c r="I290" s="3"/>
      <c r="J290" s="4"/>
      <c r="K290" s="4"/>
      <c r="L290" s="4"/>
      <c r="M290" s="4"/>
      <c r="N290" s="4"/>
      <c r="O290" s="4"/>
      <c r="P290" s="4"/>
      <c r="Q290" s="4"/>
      <c r="R290" s="4"/>
      <c r="S290" s="4"/>
      <c r="T290" s="4"/>
      <c r="U290" s="4"/>
    </row>
    <row r="291" spans="1:21" ht="20.100000000000001" customHeight="1" x14ac:dyDescent="0.3">
      <c r="A291" s="4"/>
      <c r="B291" s="37" t="s">
        <v>277</v>
      </c>
      <c r="C291" s="2">
        <v>1</v>
      </c>
      <c r="D291" s="2">
        <v>1</v>
      </c>
      <c r="E291" s="50">
        <v>6.3</v>
      </c>
      <c r="F291" s="2">
        <v>2.94</v>
      </c>
      <c r="G291" s="3"/>
      <c r="H291" s="7">
        <f>F291*E291*D291*C291</f>
        <v>18.521999999999998</v>
      </c>
      <c r="I291" s="3"/>
      <c r="J291" s="4"/>
      <c r="K291" s="4"/>
      <c r="L291" s="4"/>
      <c r="M291" s="4"/>
      <c r="N291" s="4"/>
      <c r="O291" s="4"/>
      <c r="P291" s="4"/>
      <c r="Q291" s="4"/>
      <c r="R291" s="4"/>
      <c r="S291" s="4"/>
      <c r="T291" s="4"/>
      <c r="U291" s="4"/>
    </row>
    <row r="292" spans="1:21" ht="20.100000000000001" customHeight="1" x14ac:dyDescent="0.3">
      <c r="A292" s="4"/>
      <c r="B292" s="37" t="s">
        <v>279</v>
      </c>
      <c r="C292" s="2">
        <v>1</v>
      </c>
      <c r="D292" s="2">
        <v>1</v>
      </c>
      <c r="E292" s="50">
        <v>3</v>
      </c>
      <c r="F292" s="2">
        <v>3</v>
      </c>
      <c r="G292" s="3"/>
      <c r="H292" s="7">
        <f t="shared" ref="H292:H322" si="21">F292*E292*D292*C292</f>
        <v>9</v>
      </c>
      <c r="I292" s="3"/>
      <c r="J292" s="4"/>
      <c r="K292" s="4"/>
      <c r="L292" s="4"/>
      <c r="M292" s="4"/>
      <c r="N292" s="4"/>
      <c r="O292" s="4"/>
      <c r="P292" s="4"/>
      <c r="Q292" s="4"/>
      <c r="R292" s="4"/>
      <c r="S292" s="4"/>
      <c r="T292" s="4"/>
      <c r="U292" s="4"/>
    </row>
    <row r="293" spans="1:21" ht="20.100000000000001" customHeight="1" x14ac:dyDescent="0.3">
      <c r="A293" s="4"/>
      <c r="B293" s="37" t="s">
        <v>349</v>
      </c>
      <c r="C293" s="2">
        <v>1</v>
      </c>
      <c r="D293" s="2">
        <v>1</v>
      </c>
      <c r="E293" s="50">
        <v>3.4</v>
      </c>
      <c r="F293" s="2">
        <v>3</v>
      </c>
      <c r="G293" s="3"/>
      <c r="H293" s="7">
        <f t="shared" si="21"/>
        <v>10.199999999999999</v>
      </c>
      <c r="I293" s="3"/>
      <c r="J293" s="4"/>
      <c r="K293" s="4"/>
      <c r="L293" s="4"/>
      <c r="M293" s="4"/>
      <c r="N293" s="4"/>
      <c r="O293" s="4"/>
      <c r="P293" s="4"/>
      <c r="Q293" s="4"/>
      <c r="R293" s="4"/>
      <c r="S293" s="4"/>
      <c r="T293" s="4"/>
      <c r="U293" s="4"/>
    </row>
    <row r="294" spans="1:21" ht="20.100000000000001" customHeight="1" x14ac:dyDescent="0.3">
      <c r="A294" s="4"/>
      <c r="B294" s="37" t="s">
        <v>350</v>
      </c>
      <c r="C294" s="2">
        <v>1</v>
      </c>
      <c r="D294" s="2">
        <v>1</v>
      </c>
      <c r="E294" s="50">
        <v>3.2</v>
      </c>
      <c r="F294" s="2">
        <v>3</v>
      </c>
      <c r="G294" s="3"/>
      <c r="H294" s="7">
        <f t="shared" si="21"/>
        <v>9.6000000000000014</v>
      </c>
      <c r="I294" s="3"/>
      <c r="J294" s="4"/>
      <c r="K294" s="4"/>
      <c r="L294" s="4"/>
      <c r="M294" s="4"/>
      <c r="N294" s="4"/>
      <c r="O294" s="4"/>
      <c r="P294" s="4"/>
      <c r="Q294" s="4"/>
      <c r="R294" s="4"/>
      <c r="S294" s="4"/>
      <c r="T294" s="4"/>
      <c r="U294" s="4"/>
    </row>
    <row r="295" spans="1:21" ht="20.100000000000001" customHeight="1" x14ac:dyDescent="0.3">
      <c r="A295" s="4"/>
      <c r="B295" s="37" t="s">
        <v>351</v>
      </c>
      <c r="C295" s="2">
        <v>1</v>
      </c>
      <c r="D295" s="2">
        <v>1</v>
      </c>
      <c r="E295" s="50">
        <v>6.3</v>
      </c>
      <c r="F295" s="2">
        <v>3</v>
      </c>
      <c r="G295" s="3"/>
      <c r="H295" s="7">
        <f t="shared" si="21"/>
        <v>18.899999999999999</v>
      </c>
      <c r="I295" s="3"/>
      <c r="J295" s="4"/>
      <c r="K295" s="4"/>
      <c r="L295" s="4"/>
      <c r="M295" s="4"/>
      <c r="N295" s="4"/>
      <c r="O295" s="4"/>
      <c r="P295" s="4"/>
      <c r="Q295" s="4"/>
      <c r="R295" s="4"/>
      <c r="S295" s="4"/>
      <c r="T295" s="4"/>
      <c r="U295" s="4"/>
    </row>
    <row r="296" spans="1:21" ht="20.100000000000001" customHeight="1" x14ac:dyDescent="0.3">
      <c r="A296" s="4"/>
      <c r="B296" s="37" t="s">
        <v>300</v>
      </c>
      <c r="C296" s="2">
        <v>1</v>
      </c>
      <c r="D296" s="2">
        <v>1</v>
      </c>
      <c r="E296" s="50">
        <v>5.0999999999999996</v>
      </c>
      <c r="F296" s="2">
        <v>1.2</v>
      </c>
      <c r="G296" s="3"/>
      <c r="H296" s="7">
        <f t="shared" si="21"/>
        <v>6.1199999999999992</v>
      </c>
      <c r="I296" s="3"/>
      <c r="J296" s="4"/>
      <c r="K296" s="4"/>
      <c r="L296" s="4"/>
      <c r="M296" s="4"/>
      <c r="N296" s="4"/>
      <c r="O296" s="4"/>
      <c r="P296" s="4"/>
      <c r="Q296" s="4"/>
      <c r="R296" s="4"/>
      <c r="S296" s="4"/>
      <c r="T296" s="4"/>
      <c r="U296" s="4"/>
    </row>
    <row r="297" spans="1:21" ht="20.100000000000001" customHeight="1" x14ac:dyDescent="0.3">
      <c r="A297" s="4"/>
      <c r="B297" s="37" t="s">
        <v>255</v>
      </c>
      <c r="C297" s="2">
        <v>1</v>
      </c>
      <c r="D297" s="2">
        <v>1</v>
      </c>
      <c r="E297" s="50">
        <v>0.4</v>
      </c>
      <c r="F297" s="2">
        <v>0.1</v>
      </c>
      <c r="G297" s="3"/>
      <c r="H297" s="7">
        <f t="shared" si="21"/>
        <v>4.0000000000000008E-2</v>
      </c>
      <c r="I297" s="3"/>
      <c r="J297" s="4"/>
      <c r="K297" s="4"/>
      <c r="L297" s="4"/>
      <c r="M297" s="4"/>
      <c r="N297" s="4"/>
      <c r="O297" s="4"/>
      <c r="P297" s="4"/>
      <c r="Q297" s="4"/>
      <c r="R297" s="4"/>
      <c r="S297" s="4"/>
      <c r="T297" s="4"/>
      <c r="U297" s="4"/>
    </row>
    <row r="298" spans="1:21" ht="20.100000000000001" customHeight="1" x14ac:dyDescent="0.3">
      <c r="A298" s="4"/>
      <c r="B298" s="37" t="s">
        <v>352</v>
      </c>
      <c r="C298" s="2">
        <v>1</v>
      </c>
      <c r="D298" s="2">
        <v>1</v>
      </c>
      <c r="E298" s="50">
        <v>1.5</v>
      </c>
      <c r="F298" s="2">
        <v>1.2</v>
      </c>
      <c r="G298" s="3"/>
      <c r="H298" s="7">
        <f t="shared" si="21"/>
        <v>1.7999999999999998</v>
      </c>
      <c r="I298" s="3"/>
      <c r="J298" s="4"/>
      <c r="K298" s="4"/>
      <c r="L298" s="4"/>
      <c r="M298" s="4"/>
      <c r="N298" s="4"/>
      <c r="O298" s="4"/>
      <c r="P298" s="4"/>
      <c r="Q298" s="4"/>
      <c r="R298" s="4"/>
      <c r="S298" s="4"/>
      <c r="T298" s="4"/>
      <c r="U298" s="4"/>
    </row>
    <row r="299" spans="1:21" ht="20.100000000000001" customHeight="1" x14ac:dyDescent="0.3">
      <c r="A299" s="4"/>
      <c r="B299" s="37" t="s">
        <v>353</v>
      </c>
      <c r="C299" s="2">
        <v>1</v>
      </c>
      <c r="D299" s="2">
        <v>1</v>
      </c>
      <c r="E299" s="50">
        <v>3.2</v>
      </c>
      <c r="F299" s="2">
        <v>3</v>
      </c>
      <c r="G299" s="3"/>
      <c r="H299" s="7">
        <f t="shared" si="21"/>
        <v>9.6000000000000014</v>
      </c>
      <c r="I299" s="3"/>
      <c r="J299" s="4"/>
      <c r="K299" s="4"/>
      <c r="L299" s="4"/>
      <c r="M299" s="4"/>
      <c r="N299" s="4"/>
      <c r="O299" s="4"/>
      <c r="P299" s="4"/>
      <c r="Q299" s="4"/>
      <c r="R299" s="4"/>
      <c r="S299" s="4"/>
      <c r="T299" s="4"/>
      <c r="U299" s="4"/>
    </row>
    <row r="300" spans="1:21" ht="20.100000000000001" customHeight="1" x14ac:dyDescent="0.3">
      <c r="A300" s="4"/>
      <c r="B300" s="37" t="s">
        <v>354</v>
      </c>
      <c r="C300" s="2">
        <v>1</v>
      </c>
      <c r="D300" s="2">
        <v>1</v>
      </c>
      <c r="E300" s="50">
        <v>2.1800000000000002</v>
      </c>
      <c r="F300" s="2">
        <v>1.9</v>
      </c>
      <c r="G300" s="3"/>
      <c r="H300" s="7">
        <f t="shared" si="21"/>
        <v>4.1420000000000003</v>
      </c>
      <c r="I300" s="3"/>
      <c r="J300" s="4"/>
      <c r="K300" s="4"/>
      <c r="L300" s="4"/>
      <c r="M300" s="4"/>
      <c r="N300" s="4"/>
      <c r="O300" s="4"/>
      <c r="P300" s="4"/>
      <c r="Q300" s="4"/>
      <c r="R300" s="4"/>
      <c r="S300" s="4"/>
      <c r="T300" s="4"/>
      <c r="U300" s="4"/>
    </row>
    <row r="301" spans="1:21" ht="20.100000000000001" customHeight="1" x14ac:dyDescent="0.3">
      <c r="A301" s="4"/>
      <c r="B301" s="37" t="s">
        <v>355</v>
      </c>
      <c r="C301" s="2">
        <v>1</v>
      </c>
      <c r="D301" s="2">
        <v>1</v>
      </c>
      <c r="E301" s="50">
        <v>3.24</v>
      </c>
      <c r="F301" s="2">
        <v>2.4</v>
      </c>
      <c r="G301" s="3"/>
      <c r="H301" s="7">
        <f t="shared" si="21"/>
        <v>7.7759999999999998</v>
      </c>
      <c r="I301" s="3"/>
      <c r="J301" s="4"/>
      <c r="K301" s="4"/>
      <c r="L301" s="4"/>
      <c r="M301" s="4"/>
      <c r="N301" s="4"/>
      <c r="O301" s="4"/>
      <c r="P301" s="4"/>
      <c r="Q301" s="4"/>
      <c r="R301" s="4"/>
      <c r="S301" s="4"/>
      <c r="T301" s="4"/>
      <c r="U301" s="4"/>
    </row>
    <row r="302" spans="1:21" ht="20.100000000000001" customHeight="1" x14ac:dyDescent="0.3">
      <c r="A302" s="4"/>
      <c r="B302" s="37" t="s">
        <v>356</v>
      </c>
      <c r="C302" s="2">
        <v>1</v>
      </c>
      <c r="D302" s="2">
        <v>1</v>
      </c>
      <c r="E302" s="50">
        <v>3.2</v>
      </c>
      <c r="F302" s="2">
        <v>2.4500000000000002</v>
      </c>
      <c r="G302" s="3"/>
      <c r="H302" s="7">
        <f t="shared" si="21"/>
        <v>7.8400000000000007</v>
      </c>
      <c r="I302" s="3"/>
      <c r="J302" s="4"/>
      <c r="K302" s="4"/>
      <c r="L302" s="4"/>
      <c r="M302" s="4"/>
      <c r="N302" s="4"/>
      <c r="O302" s="4"/>
      <c r="P302" s="4"/>
      <c r="Q302" s="4"/>
      <c r="R302" s="4"/>
      <c r="S302" s="4"/>
      <c r="T302" s="4"/>
      <c r="U302" s="4"/>
    </row>
    <row r="303" spans="1:21" ht="20.100000000000001" customHeight="1" x14ac:dyDescent="0.3">
      <c r="A303" s="4"/>
      <c r="B303" s="37" t="s">
        <v>357</v>
      </c>
      <c r="C303" s="2">
        <v>1</v>
      </c>
      <c r="D303" s="2">
        <v>1</v>
      </c>
      <c r="E303" s="50">
        <v>6.48</v>
      </c>
      <c r="F303" s="2">
        <v>6</v>
      </c>
      <c r="G303" s="3"/>
      <c r="H303" s="7">
        <f t="shared" si="21"/>
        <v>38.880000000000003</v>
      </c>
      <c r="I303" s="3"/>
      <c r="J303" s="4"/>
      <c r="K303" s="4"/>
      <c r="L303" s="4"/>
      <c r="M303" s="4"/>
      <c r="N303" s="4"/>
      <c r="O303" s="4"/>
      <c r="P303" s="4"/>
      <c r="Q303" s="4"/>
      <c r="R303" s="4"/>
      <c r="S303" s="4"/>
      <c r="T303" s="4"/>
      <c r="U303" s="4"/>
    </row>
    <row r="304" spans="1:21" ht="20.100000000000001" customHeight="1" x14ac:dyDescent="0.3">
      <c r="A304" s="4"/>
      <c r="B304" s="37" t="s">
        <v>358</v>
      </c>
      <c r="C304" s="2">
        <v>-1</v>
      </c>
      <c r="D304" s="2">
        <v>1</v>
      </c>
      <c r="E304" s="50">
        <v>2</v>
      </c>
      <c r="F304" s="2">
        <v>2.1</v>
      </c>
      <c r="G304" s="3"/>
      <c r="H304" s="7">
        <f t="shared" si="21"/>
        <v>-4.2</v>
      </c>
      <c r="I304" s="3"/>
      <c r="J304" s="4"/>
      <c r="K304" s="4"/>
      <c r="L304" s="4"/>
      <c r="M304" s="4"/>
      <c r="N304" s="4"/>
      <c r="O304" s="4"/>
      <c r="P304" s="4"/>
      <c r="Q304" s="4"/>
      <c r="R304" s="4"/>
      <c r="S304" s="4"/>
      <c r="T304" s="4"/>
      <c r="U304" s="4"/>
    </row>
    <row r="305" spans="1:21" ht="20.100000000000001" customHeight="1" x14ac:dyDescent="0.3">
      <c r="A305" s="4"/>
      <c r="B305" s="37" t="s">
        <v>359</v>
      </c>
      <c r="C305" s="2">
        <v>-1</v>
      </c>
      <c r="D305" s="2">
        <v>1</v>
      </c>
      <c r="E305" s="50">
        <v>0.53</v>
      </c>
      <c r="F305" s="2">
        <v>0.53</v>
      </c>
      <c r="G305" s="3"/>
      <c r="H305" s="7">
        <f t="shared" si="21"/>
        <v>-0.28090000000000004</v>
      </c>
      <c r="I305" s="3"/>
      <c r="J305" s="4"/>
      <c r="K305" s="4"/>
      <c r="L305" s="4"/>
      <c r="M305" s="4"/>
      <c r="N305" s="4"/>
      <c r="O305" s="4"/>
      <c r="P305" s="4"/>
      <c r="Q305" s="4"/>
      <c r="R305" s="4"/>
      <c r="S305" s="4"/>
      <c r="T305" s="4"/>
      <c r="U305" s="4"/>
    </row>
    <row r="306" spans="1:21" ht="20.100000000000001" customHeight="1" x14ac:dyDescent="0.3">
      <c r="A306" s="4"/>
      <c r="B306" s="37" t="s">
        <v>360</v>
      </c>
      <c r="C306" s="2">
        <v>1</v>
      </c>
      <c r="D306" s="2">
        <v>1</v>
      </c>
      <c r="E306" s="50">
        <v>1.7</v>
      </c>
      <c r="F306" s="2">
        <v>1.2</v>
      </c>
      <c r="G306" s="3"/>
      <c r="H306" s="7">
        <f t="shared" si="21"/>
        <v>2.04</v>
      </c>
      <c r="I306" s="3"/>
      <c r="J306" s="4"/>
      <c r="K306" s="4"/>
      <c r="L306" s="4"/>
      <c r="M306" s="4"/>
      <c r="N306" s="4"/>
      <c r="O306" s="4"/>
      <c r="P306" s="4"/>
      <c r="Q306" s="4"/>
      <c r="R306" s="4"/>
      <c r="S306" s="4"/>
      <c r="T306" s="4"/>
      <c r="U306" s="4"/>
    </row>
    <row r="307" spans="1:21" ht="20.100000000000001" customHeight="1" x14ac:dyDescent="0.3">
      <c r="A307" s="4"/>
      <c r="B307" s="37" t="s">
        <v>310</v>
      </c>
      <c r="C307" s="2">
        <v>1</v>
      </c>
      <c r="D307" s="2">
        <v>1</v>
      </c>
      <c r="E307" s="50">
        <v>6.45</v>
      </c>
      <c r="F307" s="2">
        <v>3</v>
      </c>
      <c r="G307" s="3"/>
      <c r="H307" s="7">
        <f t="shared" si="21"/>
        <v>19.350000000000001</v>
      </c>
      <c r="I307" s="3"/>
      <c r="J307" s="4"/>
      <c r="K307" s="4"/>
      <c r="L307" s="4"/>
      <c r="M307" s="4"/>
      <c r="N307" s="4"/>
      <c r="O307" s="4"/>
      <c r="P307" s="4"/>
      <c r="Q307" s="4"/>
      <c r="R307" s="4"/>
      <c r="S307" s="4"/>
      <c r="T307" s="4"/>
      <c r="U307" s="4"/>
    </row>
    <row r="308" spans="1:21" ht="20.100000000000001" customHeight="1" x14ac:dyDescent="0.3">
      <c r="A308" s="4"/>
      <c r="B308" s="37" t="s">
        <v>361</v>
      </c>
      <c r="C308" s="2">
        <v>1</v>
      </c>
      <c r="D308" s="2">
        <v>1</v>
      </c>
      <c r="E308" s="50">
        <v>4.7</v>
      </c>
      <c r="F308" s="2">
        <v>4.68</v>
      </c>
      <c r="G308" s="3"/>
      <c r="H308" s="7">
        <f t="shared" si="21"/>
        <v>21.995999999999999</v>
      </c>
      <c r="I308" s="3"/>
      <c r="J308" s="4"/>
      <c r="K308" s="4"/>
      <c r="L308" s="4"/>
      <c r="M308" s="4"/>
      <c r="N308" s="4"/>
      <c r="O308" s="4"/>
      <c r="P308" s="4"/>
      <c r="Q308" s="4"/>
      <c r="R308" s="4"/>
      <c r="S308" s="4"/>
      <c r="T308" s="4"/>
      <c r="U308" s="4"/>
    </row>
    <row r="309" spans="1:21" ht="20.100000000000001" customHeight="1" x14ac:dyDescent="0.3">
      <c r="A309" s="4"/>
      <c r="B309" s="37" t="s">
        <v>255</v>
      </c>
      <c r="C309" s="2">
        <v>1</v>
      </c>
      <c r="D309" s="2">
        <v>1</v>
      </c>
      <c r="E309" s="50">
        <v>4.8</v>
      </c>
      <c r="F309" s="2">
        <v>0.1</v>
      </c>
      <c r="G309" s="3"/>
      <c r="H309" s="7">
        <f t="shared" si="21"/>
        <v>0.48</v>
      </c>
      <c r="I309" s="3"/>
      <c r="J309" s="4"/>
      <c r="K309" s="4"/>
      <c r="L309" s="4"/>
      <c r="M309" s="4"/>
      <c r="N309" s="4"/>
      <c r="O309" s="4"/>
      <c r="P309" s="4"/>
      <c r="Q309" s="4"/>
      <c r="R309" s="4"/>
      <c r="S309" s="4"/>
      <c r="T309" s="4"/>
      <c r="U309" s="4"/>
    </row>
    <row r="310" spans="1:21" ht="20.100000000000001" customHeight="1" x14ac:dyDescent="0.3">
      <c r="A310" s="4"/>
      <c r="B310" s="37" t="s">
        <v>362</v>
      </c>
      <c r="C310" s="2">
        <v>1</v>
      </c>
      <c r="D310" s="2">
        <v>1</v>
      </c>
      <c r="E310" s="50">
        <v>4.68</v>
      </c>
      <c r="F310" s="2">
        <v>1.85</v>
      </c>
      <c r="G310" s="4"/>
      <c r="H310" s="7">
        <f t="shared" si="21"/>
        <v>8.6579999999999995</v>
      </c>
      <c r="I310" s="3"/>
      <c r="J310" s="4"/>
      <c r="K310" s="4"/>
      <c r="L310" s="4"/>
      <c r="M310" s="4"/>
      <c r="N310" s="4"/>
      <c r="O310" s="4"/>
      <c r="P310" s="4"/>
      <c r="Q310" s="4"/>
      <c r="R310" s="4"/>
      <c r="S310" s="4"/>
      <c r="T310" s="4"/>
      <c r="U310" s="4"/>
    </row>
    <row r="311" spans="1:21" ht="20.100000000000001" customHeight="1" x14ac:dyDescent="0.3">
      <c r="A311" s="4"/>
      <c r="B311" s="37" t="s">
        <v>363</v>
      </c>
      <c r="C311" s="2">
        <v>1</v>
      </c>
      <c r="D311" s="2">
        <v>1</v>
      </c>
      <c r="E311" s="50">
        <v>6.45</v>
      </c>
      <c r="F311" s="3">
        <f>1.2+1.87</f>
        <v>3.0700000000000003</v>
      </c>
      <c r="G311" s="4"/>
      <c r="H311" s="7">
        <f t="shared" si="21"/>
        <v>19.801500000000001</v>
      </c>
      <c r="I311" s="3"/>
      <c r="J311" s="4"/>
      <c r="K311" s="4"/>
      <c r="L311" s="4"/>
      <c r="M311" s="4"/>
      <c r="N311" s="4"/>
      <c r="O311" s="4"/>
      <c r="P311" s="4"/>
      <c r="Q311" s="4"/>
      <c r="R311" s="4"/>
      <c r="S311" s="4"/>
      <c r="T311" s="4"/>
      <c r="U311" s="4"/>
    </row>
    <row r="312" spans="1:21" ht="20.100000000000001" customHeight="1" x14ac:dyDescent="0.3">
      <c r="A312" s="4"/>
      <c r="B312" s="37" t="s">
        <v>347</v>
      </c>
      <c r="C312" s="2">
        <v>1</v>
      </c>
      <c r="D312" s="2">
        <v>1</v>
      </c>
      <c r="E312" s="50">
        <v>3.3</v>
      </c>
      <c r="F312" s="2">
        <v>2.58</v>
      </c>
      <c r="G312" s="4"/>
      <c r="H312" s="7">
        <f t="shared" si="21"/>
        <v>8.5139999999999993</v>
      </c>
      <c r="I312" s="3"/>
      <c r="J312" s="4"/>
      <c r="K312" s="4"/>
      <c r="L312" s="4"/>
      <c r="M312" s="4"/>
      <c r="N312" s="4"/>
      <c r="O312" s="4"/>
      <c r="P312" s="4"/>
      <c r="Q312" s="4"/>
      <c r="R312" s="4"/>
      <c r="S312" s="4"/>
      <c r="T312" s="4"/>
      <c r="U312" s="4"/>
    </row>
    <row r="313" spans="1:21" ht="20.100000000000001" customHeight="1" x14ac:dyDescent="0.3">
      <c r="A313" s="4"/>
      <c r="B313" s="37" t="s">
        <v>364</v>
      </c>
      <c r="C313" s="2">
        <v>1</v>
      </c>
      <c r="D313" s="2">
        <v>1</v>
      </c>
      <c r="E313" s="50">
        <v>3.3</v>
      </c>
      <c r="F313" s="2">
        <v>2.58</v>
      </c>
      <c r="G313" s="4"/>
      <c r="H313" s="7">
        <f t="shared" si="21"/>
        <v>8.5139999999999993</v>
      </c>
      <c r="I313" s="3"/>
      <c r="J313" s="4"/>
      <c r="K313" s="4"/>
      <c r="L313" s="4"/>
      <c r="M313" s="4"/>
      <c r="N313" s="4"/>
      <c r="O313" s="4"/>
      <c r="P313" s="4"/>
      <c r="Q313" s="4"/>
      <c r="R313" s="4"/>
      <c r="S313" s="4"/>
      <c r="T313" s="4"/>
      <c r="U313" s="4"/>
    </row>
    <row r="314" spans="1:21" ht="20.100000000000001" customHeight="1" x14ac:dyDescent="0.3">
      <c r="A314" s="4"/>
      <c r="B314" s="37" t="s">
        <v>260</v>
      </c>
      <c r="C314" s="2">
        <v>1</v>
      </c>
      <c r="D314" s="2">
        <v>1</v>
      </c>
      <c r="E314" s="50">
        <v>3.3</v>
      </c>
      <c r="F314" s="2">
        <v>3.27</v>
      </c>
      <c r="G314" s="4"/>
      <c r="H314" s="7">
        <f t="shared" si="21"/>
        <v>10.790999999999999</v>
      </c>
      <c r="I314" s="3"/>
      <c r="J314" s="4"/>
      <c r="K314" s="4"/>
      <c r="L314" s="4"/>
      <c r="M314" s="4"/>
      <c r="N314" s="4"/>
      <c r="O314" s="4"/>
      <c r="P314" s="4"/>
      <c r="Q314" s="4"/>
      <c r="R314" s="4"/>
      <c r="S314" s="4"/>
      <c r="T314" s="4"/>
      <c r="U314" s="4"/>
    </row>
    <row r="315" spans="1:21" ht="20.100000000000001" customHeight="1" x14ac:dyDescent="0.3">
      <c r="A315" s="4"/>
      <c r="B315" s="37" t="s">
        <v>365</v>
      </c>
      <c r="C315" s="2">
        <v>1</v>
      </c>
      <c r="D315" s="2">
        <v>1</v>
      </c>
      <c r="E315" s="50">
        <v>1.6</v>
      </c>
      <c r="F315" s="2">
        <v>1.1000000000000001</v>
      </c>
      <c r="G315" s="4"/>
      <c r="H315" s="7">
        <f t="shared" si="21"/>
        <v>1.7600000000000002</v>
      </c>
      <c r="I315" s="3"/>
      <c r="J315" s="4"/>
      <c r="K315" s="4"/>
      <c r="L315" s="4"/>
      <c r="M315" s="4"/>
      <c r="N315" s="4"/>
      <c r="O315" s="4"/>
      <c r="P315" s="4"/>
      <c r="Q315" s="4"/>
      <c r="R315" s="4"/>
      <c r="S315" s="4"/>
      <c r="T315" s="4"/>
      <c r="U315" s="4"/>
    </row>
    <row r="316" spans="1:21" ht="20.100000000000001" customHeight="1" x14ac:dyDescent="0.3">
      <c r="A316" s="4"/>
      <c r="B316" s="37" t="s">
        <v>366</v>
      </c>
      <c r="C316" s="2">
        <v>1</v>
      </c>
      <c r="D316" s="2">
        <v>1</v>
      </c>
      <c r="E316" s="50">
        <v>3.1850000000000001</v>
      </c>
      <c r="F316" s="2">
        <v>2.13</v>
      </c>
      <c r="G316" s="4"/>
      <c r="H316" s="7">
        <f t="shared" si="21"/>
        <v>6.7840499999999997</v>
      </c>
      <c r="I316" s="3"/>
      <c r="J316" s="4"/>
      <c r="K316" s="4"/>
      <c r="L316" s="4"/>
      <c r="M316" s="4"/>
      <c r="N316" s="4"/>
      <c r="O316" s="4"/>
      <c r="P316" s="4"/>
      <c r="Q316" s="4"/>
      <c r="R316" s="4"/>
      <c r="S316" s="4"/>
      <c r="T316" s="4"/>
      <c r="U316" s="4"/>
    </row>
    <row r="317" spans="1:21" ht="20.100000000000001" customHeight="1" x14ac:dyDescent="0.3">
      <c r="A317" s="4"/>
      <c r="B317" s="37" t="s">
        <v>367</v>
      </c>
      <c r="C317" s="2">
        <v>-1</v>
      </c>
      <c r="D317" s="2">
        <v>1</v>
      </c>
      <c r="E317" s="50">
        <v>0.68</v>
      </c>
      <c r="F317" s="2">
        <v>0.68</v>
      </c>
      <c r="G317" s="4"/>
      <c r="H317" s="7">
        <f t="shared" si="21"/>
        <v>-0.46240000000000009</v>
      </c>
      <c r="I317" s="3"/>
      <c r="J317" s="4"/>
      <c r="K317" s="4"/>
      <c r="L317" s="4"/>
      <c r="M317" s="4"/>
      <c r="N317" s="4"/>
      <c r="O317" s="4"/>
      <c r="P317" s="4"/>
      <c r="Q317" s="4"/>
      <c r="R317" s="4"/>
      <c r="S317" s="4"/>
      <c r="T317" s="4"/>
      <c r="U317" s="4"/>
    </row>
    <row r="318" spans="1:21" ht="20.100000000000001" customHeight="1" x14ac:dyDescent="0.3">
      <c r="A318" s="4"/>
      <c r="B318" s="37" t="s">
        <v>368</v>
      </c>
      <c r="C318" s="2">
        <v>1</v>
      </c>
      <c r="D318" s="2">
        <v>1</v>
      </c>
      <c r="E318" s="50">
        <v>6.4</v>
      </c>
      <c r="F318" s="2">
        <v>4.2</v>
      </c>
      <c r="G318" s="4"/>
      <c r="H318" s="7">
        <f t="shared" si="21"/>
        <v>26.880000000000003</v>
      </c>
      <c r="I318" s="3"/>
      <c r="J318" s="4"/>
      <c r="K318" s="4"/>
      <c r="L318" s="4"/>
      <c r="M318" s="4"/>
      <c r="N318" s="4"/>
      <c r="O318" s="4"/>
      <c r="P318" s="4"/>
      <c r="Q318" s="4"/>
      <c r="R318" s="4"/>
      <c r="S318" s="4"/>
      <c r="T318" s="4"/>
      <c r="U318" s="4"/>
    </row>
    <row r="319" spans="1:21" ht="20.100000000000001" customHeight="1" x14ac:dyDescent="0.3">
      <c r="A319" s="4"/>
      <c r="B319" s="37" t="s">
        <v>334</v>
      </c>
      <c r="C319" s="2">
        <v>1</v>
      </c>
      <c r="D319" s="2">
        <v>1</v>
      </c>
      <c r="E319" s="50">
        <v>6.3</v>
      </c>
      <c r="F319" s="2">
        <v>3</v>
      </c>
      <c r="G319" s="4"/>
      <c r="H319" s="7">
        <f t="shared" si="21"/>
        <v>18.899999999999999</v>
      </c>
      <c r="I319" s="3"/>
      <c r="J319" s="4"/>
      <c r="K319" s="4"/>
      <c r="L319" s="4"/>
      <c r="M319" s="4"/>
      <c r="N319" s="4"/>
      <c r="O319" s="4"/>
      <c r="P319" s="4"/>
      <c r="Q319" s="4"/>
      <c r="R319" s="4"/>
      <c r="S319" s="4"/>
      <c r="T319" s="4"/>
      <c r="U319" s="4"/>
    </row>
    <row r="320" spans="1:21" ht="20.100000000000001" customHeight="1" x14ac:dyDescent="0.3">
      <c r="A320" s="4"/>
      <c r="B320" s="37" t="s">
        <v>369</v>
      </c>
      <c r="C320" s="2">
        <v>1</v>
      </c>
      <c r="D320" s="2">
        <v>1</v>
      </c>
      <c r="E320" s="50">
        <v>3.53</v>
      </c>
      <c r="F320" s="2">
        <v>0.68</v>
      </c>
      <c r="G320" s="4"/>
      <c r="H320" s="7">
        <f t="shared" si="21"/>
        <v>2.4003999999999999</v>
      </c>
      <c r="I320" s="3"/>
      <c r="J320" s="4"/>
      <c r="K320" s="4"/>
      <c r="L320" s="4"/>
      <c r="M320" s="4"/>
      <c r="N320" s="4"/>
      <c r="O320" s="4"/>
      <c r="P320" s="4"/>
      <c r="Q320" s="4"/>
      <c r="R320" s="4"/>
      <c r="S320" s="4"/>
      <c r="T320" s="4"/>
      <c r="U320" s="4"/>
    </row>
    <row r="321" spans="1:21" ht="20.100000000000001" customHeight="1" x14ac:dyDescent="0.3">
      <c r="A321" s="4"/>
      <c r="B321" s="37" t="s">
        <v>370</v>
      </c>
      <c r="C321" s="2">
        <v>1</v>
      </c>
      <c r="D321" s="2">
        <v>1</v>
      </c>
      <c r="E321" s="50">
        <v>4.13</v>
      </c>
      <c r="F321" s="2">
        <v>4.0999999999999996</v>
      </c>
      <c r="G321" s="4"/>
      <c r="H321" s="7">
        <f t="shared" si="21"/>
        <v>16.933</v>
      </c>
      <c r="I321" s="3"/>
      <c r="J321" s="4"/>
      <c r="K321" s="4"/>
      <c r="L321" s="4"/>
      <c r="M321" s="4"/>
      <c r="N321" s="4"/>
      <c r="O321" s="4"/>
      <c r="P321" s="4"/>
      <c r="Q321" s="4"/>
      <c r="R321" s="4"/>
      <c r="S321" s="4"/>
      <c r="T321" s="4"/>
      <c r="U321" s="4"/>
    </row>
    <row r="322" spans="1:21" ht="20.100000000000001" customHeight="1" x14ac:dyDescent="0.3">
      <c r="A322" s="4"/>
      <c r="B322" s="37" t="s">
        <v>371</v>
      </c>
      <c r="C322" s="2">
        <v>1</v>
      </c>
      <c r="D322" s="2">
        <v>1</v>
      </c>
      <c r="E322" s="50">
        <v>3</v>
      </c>
      <c r="F322" s="2">
        <v>1.6</v>
      </c>
      <c r="G322" s="4"/>
      <c r="H322" s="7">
        <f t="shared" si="21"/>
        <v>4.8000000000000007</v>
      </c>
      <c r="I322" s="3"/>
      <c r="J322" s="4"/>
      <c r="K322" s="4"/>
      <c r="L322" s="4"/>
      <c r="M322" s="4"/>
      <c r="N322" s="4"/>
      <c r="O322" s="4"/>
      <c r="P322" s="4"/>
      <c r="Q322" s="4"/>
      <c r="R322" s="4"/>
      <c r="S322" s="4"/>
      <c r="T322" s="4"/>
      <c r="U322" s="4"/>
    </row>
    <row r="323" spans="1:21" ht="20.100000000000001" customHeight="1" x14ac:dyDescent="0.3">
      <c r="A323" s="4"/>
      <c r="B323" s="37"/>
      <c r="C323" s="3"/>
      <c r="D323" s="3"/>
      <c r="E323" s="3"/>
      <c r="F323" s="3"/>
      <c r="G323" s="4"/>
      <c r="H323" s="59">
        <f>SUM(H291:H322)</f>
        <v>316.07864999999998</v>
      </c>
      <c r="I323" s="13" t="s">
        <v>29</v>
      </c>
      <c r="J323" s="4"/>
      <c r="K323" s="4"/>
      <c r="L323" s="4"/>
      <c r="M323" s="4"/>
      <c r="N323" s="4"/>
      <c r="O323" s="4"/>
      <c r="P323" s="4"/>
      <c r="Q323" s="4"/>
      <c r="R323" s="4"/>
      <c r="S323" s="4"/>
      <c r="T323" s="4"/>
      <c r="U323" s="4"/>
    </row>
    <row r="324" spans="1:21" ht="92.25" customHeight="1" x14ac:dyDescent="0.3">
      <c r="A324" s="2">
        <v>93</v>
      </c>
      <c r="B324" s="157" t="s">
        <v>217</v>
      </c>
      <c r="C324" s="158"/>
      <c r="D324" s="158"/>
      <c r="E324" s="158"/>
      <c r="F324" s="158"/>
      <c r="G324" s="159"/>
      <c r="H324" s="59"/>
      <c r="I324" s="13"/>
      <c r="J324" s="4"/>
      <c r="K324" s="4"/>
      <c r="L324" s="4"/>
      <c r="M324" s="4"/>
      <c r="N324" s="4"/>
      <c r="O324" s="4"/>
      <c r="P324" s="4"/>
      <c r="Q324" s="4"/>
      <c r="R324" s="4"/>
      <c r="S324" s="4"/>
      <c r="T324" s="4"/>
      <c r="U324" s="4"/>
    </row>
    <row r="325" spans="1:21" ht="20.100000000000001" customHeight="1" x14ac:dyDescent="0.3">
      <c r="A325" s="4"/>
      <c r="B325" s="37" t="s">
        <v>368</v>
      </c>
      <c r="C325" s="2">
        <v>1</v>
      </c>
      <c r="D325" s="2">
        <v>1</v>
      </c>
      <c r="E325" s="50">
        <v>6.4</v>
      </c>
      <c r="F325" s="2">
        <v>4.2</v>
      </c>
      <c r="G325" s="4"/>
      <c r="H325" s="7">
        <f t="shared" ref="H325:H338" si="22">F325*E325*D325*C325</f>
        <v>26.880000000000003</v>
      </c>
      <c r="I325" s="3"/>
      <c r="J325" s="4"/>
      <c r="K325" s="4"/>
      <c r="L325" s="4"/>
      <c r="M325" s="4"/>
      <c r="N325" s="4"/>
      <c r="O325" s="4"/>
      <c r="P325" s="4"/>
      <c r="Q325" s="4"/>
      <c r="R325" s="4"/>
      <c r="S325" s="4"/>
      <c r="T325" s="4"/>
      <c r="U325" s="4"/>
    </row>
    <row r="326" spans="1:21" ht="20.100000000000001" customHeight="1" x14ac:dyDescent="0.3">
      <c r="A326" s="4"/>
      <c r="B326" s="37" t="s">
        <v>372</v>
      </c>
      <c r="C326" s="2">
        <v>1</v>
      </c>
      <c r="D326" s="2">
        <v>1</v>
      </c>
      <c r="E326" s="50">
        <v>1.5</v>
      </c>
      <c r="F326" s="2">
        <v>0.23</v>
      </c>
      <c r="G326" s="4"/>
      <c r="H326" s="7">
        <f t="shared" si="22"/>
        <v>0.34500000000000003</v>
      </c>
      <c r="I326" s="3"/>
      <c r="J326" s="4"/>
      <c r="K326" s="4"/>
      <c r="L326" s="4"/>
      <c r="M326" s="4"/>
      <c r="N326" s="4"/>
      <c r="O326" s="4"/>
      <c r="P326" s="4"/>
      <c r="Q326" s="4"/>
      <c r="R326" s="4"/>
      <c r="S326" s="4"/>
      <c r="T326" s="4"/>
      <c r="U326" s="4"/>
    </row>
    <row r="327" spans="1:21" ht="20.100000000000001" customHeight="1" x14ac:dyDescent="0.3">
      <c r="A327" s="4"/>
      <c r="B327" s="37" t="s">
        <v>334</v>
      </c>
      <c r="C327" s="2">
        <v>1</v>
      </c>
      <c r="D327" s="2">
        <v>1</v>
      </c>
      <c r="E327" s="50">
        <v>6.3</v>
      </c>
      <c r="F327" s="2">
        <v>3</v>
      </c>
      <c r="G327" s="4"/>
      <c r="H327" s="7">
        <f t="shared" si="22"/>
        <v>18.899999999999999</v>
      </c>
      <c r="I327" s="3"/>
      <c r="J327" s="4"/>
      <c r="K327" s="4"/>
      <c r="L327" s="4"/>
      <c r="M327" s="4"/>
      <c r="N327" s="4"/>
      <c r="O327" s="4"/>
      <c r="P327" s="4"/>
      <c r="Q327" s="4"/>
      <c r="R327" s="4"/>
      <c r="S327" s="4"/>
      <c r="T327" s="4"/>
      <c r="U327" s="4"/>
    </row>
    <row r="328" spans="1:21" ht="20.100000000000001" customHeight="1" x14ac:dyDescent="0.3">
      <c r="A328" s="4"/>
      <c r="B328" s="37" t="s">
        <v>373</v>
      </c>
      <c r="C328" s="2">
        <v>-1</v>
      </c>
      <c r="D328" s="2">
        <v>1</v>
      </c>
      <c r="E328" s="50">
        <v>0.5</v>
      </c>
      <c r="F328" s="2">
        <v>1.71</v>
      </c>
      <c r="G328" s="4"/>
      <c r="H328" s="7">
        <f t="shared" si="22"/>
        <v>-0.85499999999999998</v>
      </c>
      <c r="I328" s="3"/>
      <c r="J328" s="4"/>
      <c r="K328" s="4"/>
      <c r="L328" s="4"/>
      <c r="M328" s="4"/>
      <c r="N328" s="4"/>
      <c r="O328" s="4"/>
      <c r="P328" s="4"/>
      <c r="Q328" s="4"/>
      <c r="R328" s="4"/>
      <c r="S328" s="4"/>
      <c r="T328" s="4"/>
      <c r="U328" s="4"/>
    </row>
    <row r="329" spans="1:21" ht="20.100000000000001" customHeight="1" x14ac:dyDescent="0.3">
      <c r="A329" s="4"/>
      <c r="B329" s="37" t="s">
        <v>374</v>
      </c>
      <c r="C329" s="2">
        <v>1</v>
      </c>
      <c r="D329" s="2">
        <v>1</v>
      </c>
      <c r="E329" s="50">
        <v>6.48</v>
      </c>
      <c r="F329" s="2">
        <v>4.05</v>
      </c>
      <c r="G329" s="4"/>
      <c r="H329" s="7">
        <f t="shared" si="22"/>
        <v>26.244</v>
      </c>
      <c r="I329" s="3"/>
      <c r="J329" s="4"/>
      <c r="K329" s="4"/>
      <c r="L329" s="4"/>
      <c r="M329" s="4"/>
      <c r="N329" s="4"/>
      <c r="O329" s="4"/>
      <c r="P329" s="4"/>
      <c r="Q329" s="4"/>
      <c r="R329" s="4"/>
      <c r="S329" s="4"/>
      <c r="T329" s="4"/>
      <c r="U329" s="4"/>
    </row>
    <row r="330" spans="1:21" ht="20.100000000000001" customHeight="1" x14ac:dyDescent="0.3">
      <c r="A330" s="4"/>
      <c r="B330" s="37" t="s">
        <v>375</v>
      </c>
      <c r="C330" s="2">
        <v>1</v>
      </c>
      <c r="D330" s="2">
        <v>1</v>
      </c>
      <c r="E330" s="50">
        <v>1.5</v>
      </c>
      <c r="F330" s="2">
        <v>0.23</v>
      </c>
      <c r="G330" s="4"/>
      <c r="H330" s="7">
        <f t="shared" si="22"/>
        <v>0.34500000000000003</v>
      </c>
      <c r="I330" s="3"/>
      <c r="J330" s="4"/>
      <c r="K330" s="4"/>
      <c r="L330" s="4"/>
      <c r="M330" s="4"/>
      <c r="N330" s="4"/>
      <c r="O330" s="4"/>
      <c r="P330" s="4"/>
      <c r="Q330" s="4"/>
      <c r="R330" s="4"/>
      <c r="S330" s="4"/>
      <c r="T330" s="4"/>
      <c r="U330" s="4"/>
    </row>
    <row r="331" spans="1:21" ht="20.100000000000001" customHeight="1" x14ac:dyDescent="0.3">
      <c r="A331" s="4"/>
      <c r="B331" s="37" t="s">
        <v>255</v>
      </c>
      <c r="C331" s="2">
        <v>1</v>
      </c>
      <c r="D331" s="2">
        <v>1</v>
      </c>
      <c r="E331" s="50">
        <v>0.39</v>
      </c>
      <c r="F331" s="2">
        <v>1.5</v>
      </c>
      <c r="G331" s="4"/>
      <c r="H331" s="7">
        <f t="shared" si="22"/>
        <v>0.58499999999999996</v>
      </c>
      <c r="I331" s="3"/>
      <c r="J331" s="4"/>
      <c r="K331" s="4"/>
      <c r="L331" s="4"/>
      <c r="M331" s="4"/>
      <c r="N331" s="4"/>
      <c r="O331" s="4"/>
      <c r="P331" s="4"/>
      <c r="Q331" s="4"/>
      <c r="R331" s="4"/>
      <c r="S331" s="4"/>
      <c r="T331" s="4"/>
      <c r="U331" s="4"/>
    </row>
    <row r="332" spans="1:21" ht="20.100000000000001" customHeight="1" x14ac:dyDescent="0.3">
      <c r="A332" s="4"/>
      <c r="B332" s="37" t="s">
        <v>376</v>
      </c>
      <c r="C332" s="2">
        <v>1</v>
      </c>
      <c r="D332" s="2">
        <v>1</v>
      </c>
      <c r="E332" s="50">
        <v>6.48</v>
      </c>
      <c r="F332" s="2">
        <v>4.3</v>
      </c>
      <c r="G332" s="4"/>
      <c r="H332" s="7">
        <f t="shared" si="22"/>
        <v>27.864000000000001</v>
      </c>
      <c r="I332" s="3"/>
      <c r="J332" s="4"/>
      <c r="K332" s="4"/>
      <c r="L332" s="4"/>
      <c r="M332" s="4"/>
      <c r="N332" s="4"/>
      <c r="O332" s="4"/>
      <c r="P332" s="4"/>
      <c r="Q332" s="4"/>
      <c r="R332" s="4"/>
      <c r="S332" s="4"/>
      <c r="T332" s="4"/>
      <c r="U332" s="4"/>
    </row>
    <row r="333" spans="1:21" ht="20.100000000000001" customHeight="1" x14ac:dyDescent="0.3">
      <c r="A333" s="4"/>
      <c r="B333" s="37" t="s">
        <v>375</v>
      </c>
      <c r="C333" s="2">
        <v>1</v>
      </c>
      <c r="D333" s="2">
        <v>1</v>
      </c>
      <c r="E333" s="50">
        <v>1.5</v>
      </c>
      <c r="F333" s="2">
        <v>0.1</v>
      </c>
      <c r="G333" s="4"/>
      <c r="H333" s="7">
        <f t="shared" si="22"/>
        <v>0.15000000000000002</v>
      </c>
      <c r="I333" s="3"/>
      <c r="J333" s="4"/>
      <c r="K333" s="4"/>
      <c r="L333" s="4"/>
      <c r="M333" s="4"/>
      <c r="N333" s="4"/>
      <c r="O333" s="4"/>
      <c r="P333" s="4"/>
      <c r="Q333" s="4"/>
      <c r="R333" s="4"/>
      <c r="S333" s="4"/>
      <c r="T333" s="4"/>
      <c r="U333" s="4"/>
    </row>
    <row r="334" spans="1:21" ht="20.100000000000001" customHeight="1" x14ac:dyDescent="0.3">
      <c r="A334" s="4"/>
      <c r="B334" s="37" t="s">
        <v>369</v>
      </c>
      <c r="C334" s="2">
        <v>1</v>
      </c>
      <c r="D334" s="2">
        <v>1</v>
      </c>
      <c r="E334" s="50">
        <v>3.53</v>
      </c>
      <c r="F334" s="2">
        <v>0.68</v>
      </c>
      <c r="G334" s="4"/>
      <c r="H334" s="7">
        <f t="shared" si="22"/>
        <v>2.4003999999999999</v>
      </c>
      <c r="I334" s="3"/>
      <c r="J334" s="4"/>
      <c r="K334" s="4"/>
      <c r="L334" s="4"/>
      <c r="M334" s="4"/>
      <c r="N334" s="4"/>
      <c r="O334" s="4"/>
      <c r="P334" s="4"/>
      <c r="Q334" s="4"/>
      <c r="R334" s="4"/>
      <c r="S334" s="4"/>
      <c r="T334" s="4"/>
      <c r="U334" s="4"/>
    </row>
    <row r="335" spans="1:21" ht="20.100000000000001" customHeight="1" x14ac:dyDescent="0.3">
      <c r="A335" s="4"/>
      <c r="B335" s="37" t="s">
        <v>370</v>
      </c>
      <c r="C335" s="2">
        <v>1</v>
      </c>
      <c r="D335" s="2">
        <v>1</v>
      </c>
      <c r="E335" s="50">
        <v>4.13</v>
      </c>
      <c r="F335" s="2">
        <v>4.0999999999999996</v>
      </c>
      <c r="G335" s="4"/>
      <c r="H335" s="7">
        <f t="shared" si="22"/>
        <v>16.933</v>
      </c>
      <c r="I335" s="3"/>
      <c r="J335" s="4"/>
      <c r="K335" s="4"/>
      <c r="L335" s="4"/>
      <c r="M335" s="4"/>
      <c r="N335" s="4"/>
      <c r="O335" s="4"/>
      <c r="P335" s="4"/>
      <c r="Q335" s="4"/>
      <c r="R335" s="4"/>
      <c r="S335" s="4"/>
      <c r="T335" s="4"/>
      <c r="U335" s="4"/>
    </row>
    <row r="336" spans="1:21" ht="20.100000000000001" customHeight="1" x14ac:dyDescent="0.3">
      <c r="A336" s="4"/>
      <c r="B336" s="37" t="s">
        <v>372</v>
      </c>
      <c r="C336" s="2">
        <v>1</v>
      </c>
      <c r="D336" s="2">
        <v>1</v>
      </c>
      <c r="E336" s="50">
        <v>1.5</v>
      </c>
      <c r="F336" s="2">
        <v>0.1</v>
      </c>
      <c r="G336" s="4"/>
      <c r="H336" s="7">
        <f t="shared" si="22"/>
        <v>0.15000000000000002</v>
      </c>
      <c r="I336" s="3"/>
      <c r="J336" s="4"/>
      <c r="K336" s="4"/>
      <c r="L336" s="4"/>
      <c r="M336" s="4"/>
      <c r="N336" s="4"/>
      <c r="O336" s="4"/>
      <c r="P336" s="4"/>
      <c r="Q336" s="4"/>
      <c r="R336" s="4"/>
      <c r="S336" s="4"/>
      <c r="T336" s="4"/>
      <c r="U336" s="4"/>
    </row>
    <row r="337" spans="1:21" ht="20.100000000000001" customHeight="1" x14ac:dyDescent="0.3">
      <c r="A337" s="4"/>
      <c r="B337" s="37" t="s">
        <v>371</v>
      </c>
      <c r="C337" s="2">
        <v>1</v>
      </c>
      <c r="D337" s="2">
        <v>1</v>
      </c>
      <c r="E337" s="50">
        <v>3</v>
      </c>
      <c r="F337" s="2">
        <v>1.6</v>
      </c>
      <c r="G337" s="4"/>
      <c r="H337" s="7">
        <f t="shared" si="22"/>
        <v>4.8000000000000007</v>
      </c>
      <c r="I337" s="3"/>
      <c r="J337" s="4"/>
      <c r="K337" s="4"/>
      <c r="L337" s="4"/>
      <c r="M337" s="4"/>
      <c r="N337" s="4"/>
      <c r="O337" s="4"/>
      <c r="P337" s="4"/>
      <c r="Q337" s="4"/>
      <c r="R337" s="4"/>
      <c r="S337" s="4"/>
      <c r="T337" s="4"/>
      <c r="U337" s="4"/>
    </row>
    <row r="338" spans="1:21" ht="20.100000000000001" customHeight="1" x14ac:dyDescent="0.3">
      <c r="A338" s="4"/>
      <c r="B338" s="37" t="s">
        <v>375</v>
      </c>
      <c r="C338" s="2">
        <v>1</v>
      </c>
      <c r="D338" s="2">
        <v>1</v>
      </c>
      <c r="E338" s="50">
        <v>1</v>
      </c>
      <c r="F338" s="2">
        <v>0.1</v>
      </c>
      <c r="G338" s="4"/>
      <c r="H338" s="7">
        <f t="shared" si="22"/>
        <v>0.1</v>
      </c>
      <c r="I338" s="3"/>
      <c r="J338" s="4"/>
      <c r="K338" s="4"/>
      <c r="L338" s="4"/>
      <c r="M338" s="4"/>
      <c r="N338" s="4"/>
      <c r="O338" s="4"/>
      <c r="P338" s="4"/>
      <c r="Q338" s="4"/>
      <c r="R338" s="4"/>
      <c r="S338" s="4"/>
      <c r="T338" s="4"/>
      <c r="U338" s="4"/>
    </row>
    <row r="339" spans="1:21" ht="20.100000000000001" customHeight="1" x14ac:dyDescent="0.3">
      <c r="A339" s="4"/>
      <c r="B339" s="4"/>
      <c r="C339" s="3"/>
      <c r="D339" s="3"/>
      <c r="E339" s="3"/>
      <c r="F339" s="3"/>
      <c r="G339" s="4"/>
      <c r="H339" s="7">
        <f>SUM(H325:H338)</f>
        <v>124.84140000000001</v>
      </c>
      <c r="I339" s="13" t="s">
        <v>29</v>
      </c>
      <c r="J339" s="4"/>
      <c r="K339" s="4"/>
      <c r="L339" s="4"/>
      <c r="M339" s="4"/>
      <c r="N339" s="4"/>
      <c r="O339" s="4"/>
      <c r="P339" s="4"/>
      <c r="Q339" s="4"/>
      <c r="R339" s="4"/>
      <c r="S339" s="4"/>
      <c r="T339" s="4"/>
      <c r="U339" s="4"/>
    </row>
    <row r="340" spans="1:21" ht="122.25" customHeight="1" x14ac:dyDescent="0.3">
      <c r="A340" s="2">
        <v>160</v>
      </c>
      <c r="B340" s="160" t="s">
        <v>219</v>
      </c>
      <c r="C340" s="160"/>
      <c r="D340" s="160"/>
      <c r="E340" s="160"/>
      <c r="F340" s="160"/>
      <c r="G340" s="160"/>
      <c r="H340" s="7"/>
      <c r="I340" s="3"/>
      <c r="J340" s="4"/>
      <c r="K340" s="4"/>
      <c r="L340" s="4"/>
      <c r="M340" s="4"/>
      <c r="N340" s="4"/>
      <c r="O340" s="4"/>
      <c r="P340" s="4"/>
      <c r="Q340" s="4"/>
      <c r="R340" s="4"/>
      <c r="S340" s="4"/>
      <c r="T340" s="4"/>
      <c r="U340" s="4"/>
    </row>
    <row r="341" spans="1:21" ht="20.100000000000001" customHeight="1" x14ac:dyDescent="0.3">
      <c r="A341" s="4"/>
      <c r="B341" s="4" t="s">
        <v>377</v>
      </c>
      <c r="C341" s="3">
        <v>1</v>
      </c>
      <c r="D341" s="3">
        <v>6</v>
      </c>
      <c r="E341" s="3">
        <v>1.23</v>
      </c>
      <c r="F341" s="3">
        <f t="shared" ref="F341:F349" si="23">0.65+0.65+0.35+0.35</f>
        <v>2</v>
      </c>
      <c r="G341" s="4"/>
      <c r="H341" s="7">
        <f t="shared" ref="H341:H350" si="24">F341*E341*D341*C341</f>
        <v>14.76</v>
      </c>
      <c r="I341" s="3"/>
      <c r="J341" s="4"/>
      <c r="K341" s="4"/>
      <c r="L341" s="4"/>
      <c r="M341" s="4"/>
      <c r="N341" s="4"/>
      <c r="O341" s="4"/>
      <c r="P341" s="4"/>
      <c r="Q341" s="4"/>
      <c r="R341" s="4"/>
      <c r="S341" s="4"/>
      <c r="T341" s="4"/>
      <c r="U341" s="4"/>
    </row>
    <row r="342" spans="1:21" ht="20.100000000000001" customHeight="1" x14ac:dyDescent="0.3">
      <c r="A342" s="4"/>
      <c r="B342" s="4" t="s">
        <v>378</v>
      </c>
      <c r="C342" s="3">
        <v>1</v>
      </c>
      <c r="D342" s="3">
        <v>1</v>
      </c>
      <c r="E342" s="3">
        <v>0.95</v>
      </c>
      <c r="F342" s="3">
        <f t="shared" si="23"/>
        <v>2</v>
      </c>
      <c r="G342" s="4"/>
      <c r="H342" s="7">
        <f t="shared" si="24"/>
        <v>1.9</v>
      </c>
      <c r="I342" s="3"/>
      <c r="J342" s="4"/>
      <c r="K342" s="4"/>
      <c r="L342" s="4"/>
      <c r="M342" s="4"/>
      <c r="N342" s="4"/>
      <c r="O342" s="4"/>
      <c r="P342" s="4"/>
      <c r="Q342" s="4"/>
      <c r="R342" s="4"/>
      <c r="S342" s="4"/>
      <c r="T342" s="4"/>
      <c r="U342" s="4"/>
    </row>
    <row r="343" spans="1:21" ht="20.100000000000001" customHeight="1" x14ac:dyDescent="0.3">
      <c r="A343" s="4"/>
      <c r="B343" s="4" t="s">
        <v>379</v>
      </c>
      <c r="C343" s="3">
        <v>1</v>
      </c>
      <c r="D343" s="3">
        <v>1</v>
      </c>
      <c r="E343" s="3">
        <v>0.75</v>
      </c>
      <c r="F343" s="3">
        <f t="shared" si="23"/>
        <v>2</v>
      </c>
      <c r="G343" s="4"/>
      <c r="H343" s="7">
        <f t="shared" si="24"/>
        <v>1.5</v>
      </c>
      <c r="I343" s="3"/>
      <c r="J343" s="4"/>
      <c r="K343" s="4"/>
      <c r="L343" s="4"/>
      <c r="M343" s="4"/>
      <c r="N343" s="4"/>
      <c r="O343" s="4"/>
      <c r="P343" s="4"/>
      <c r="Q343" s="4"/>
      <c r="R343" s="4"/>
      <c r="S343" s="4"/>
      <c r="T343" s="4"/>
      <c r="U343" s="4"/>
    </row>
    <row r="344" spans="1:21" ht="20.100000000000001" customHeight="1" x14ac:dyDescent="0.3">
      <c r="A344" s="4"/>
      <c r="B344" s="4" t="s">
        <v>379</v>
      </c>
      <c r="C344" s="3">
        <v>1</v>
      </c>
      <c r="D344" s="3">
        <v>8</v>
      </c>
      <c r="E344" s="3">
        <v>1.23</v>
      </c>
      <c r="F344" s="3">
        <f t="shared" si="23"/>
        <v>2</v>
      </c>
      <c r="G344" s="4"/>
      <c r="H344" s="7">
        <f t="shared" si="24"/>
        <v>19.68</v>
      </c>
      <c r="I344" s="3"/>
      <c r="J344" s="4"/>
      <c r="K344" s="4"/>
      <c r="L344" s="4"/>
      <c r="M344" s="4"/>
      <c r="N344" s="4"/>
      <c r="O344" s="4"/>
      <c r="P344" s="4"/>
      <c r="Q344" s="4"/>
      <c r="R344" s="4"/>
      <c r="S344" s="4"/>
      <c r="T344" s="4"/>
      <c r="U344" s="4"/>
    </row>
    <row r="345" spans="1:21" ht="20.100000000000001" customHeight="1" x14ac:dyDescent="0.3">
      <c r="A345" s="4"/>
      <c r="B345" s="4" t="s">
        <v>380</v>
      </c>
      <c r="C345" s="3">
        <v>1</v>
      </c>
      <c r="D345" s="3">
        <v>1</v>
      </c>
      <c r="E345" s="3">
        <v>0.95</v>
      </c>
      <c r="F345" s="3">
        <f t="shared" si="23"/>
        <v>2</v>
      </c>
      <c r="G345" s="4"/>
      <c r="H345" s="7">
        <f t="shared" si="24"/>
        <v>1.9</v>
      </c>
      <c r="I345" s="3"/>
      <c r="J345" s="4"/>
      <c r="K345" s="4"/>
      <c r="L345" s="4"/>
      <c r="M345" s="4"/>
      <c r="N345" s="4"/>
      <c r="O345" s="4"/>
      <c r="P345" s="4"/>
      <c r="Q345" s="4"/>
      <c r="R345" s="4"/>
      <c r="S345" s="4"/>
      <c r="T345" s="4"/>
      <c r="U345" s="4"/>
    </row>
    <row r="346" spans="1:21" ht="20.100000000000001" customHeight="1" x14ac:dyDescent="0.3">
      <c r="A346" s="4"/>
      <c r="B346" s="4" t="s">
        <v>381</v>
      </c>
      <c r="C346" s="3">
        <v>1</v>
      </c>
      <c r="D346" s="3">
        <v>7</v>
      </c>
      <c r="E346" s="3">
        <v>1.23</v>
      </c>
      <c r="F346" s="3">
        <f t="shared" si="23"/>
        <v>2</v>
      </c>
      <c r="G346" s="4"/>
      <c r="H346" s="7">
        <f t="shared" si="24"/>
        <v>17.22</v>
      </c>
      <c r="I346" s="3"/>
      <c r="J346" s="4"/>
      <c r="K346" s="4"/>
      <c r="L346" s="4"/>
      <c r="M346" s="4"/>
      <c r="N346" s="4"/>
      <c r="O346" s="4"/>
      <c r="P346" s="4"/>
      <c r="Q346" s="4"/>
      <c r="R346" s="4"/>
      <c r="S346" s="4"/>
      <c r="T346" s="4"/>
      <c r="U346" s="4"/>
    </row>
    <row r="347" spans="1:21" ht="20.100000000000001" customHeight="1" x14ac:dyDescent="0.3">
      <c r="A347" s="4"/>
      <c r="B347" s="4" t="s">
        <v>381</v>
      </c>
      <c r="C347" s="3">
        <v>1</v>
      </c>
      <c r="D347" s="3">
        <v>1</v>
      </c>
      <c r="E347" s="3">
        <v>0.75</v>
      </c>
      <c r="F347" s="3">
        <f t="shared" si="23"/>
        <v>2</v>
      </c>
      <c r="G347" s="4"/>
      <c r="H347" s="7">
        <f t="shared" si="24"/>
        <v>1.5</v>
      </c>
      <c r="I347" s="3"/>
      <c r="J347" s="4"/>
      <c r="K347" s="4"/>
      <c r="L347" s="4"/>
      <c r="M347" s="4"/>
      <c r="N347" s="4"/>
      <c r="O347" s="4"/>
      <c r="P347" s="4"/>
      <c r="Q347" s="4"/>
      <c r="R347" s="4"/>
      <c r="S347" s="4"/>
      <c r="T347" s="4"/>
      <c r="U347" s="4"/>
    </row>
    <row r="348" spans="1:21" ht="20.100000000000001" customHeight="1" x14ac:dyDescent="0.3">
      <c r="A348" s="4"/>
      <c r="B348" s="4" t="s">
        <v>381</v>
      </c>
      <c r="C348" s="3">
        <v>1</v>
      </c>
      <c r="D348" s="3">
        <v>1</v>
      </c>
      <c r="E348" s="3">
        <v>1.05</v>
      </c>
      <c r="F348" s="3">
        <f t="shared" si="23"/>
        <v>2</v>
      </c>
      <c r="G348" s="4"/>
      <c r="H348" s="7">
        <f t="shared" si="24"/>
        <v>2.1</v>
      </c>
      <c r="I348" s="3"/>
      <c r="J348" s="4"/>
      <c r="K348" s="4"/>
      <c r="L348" s="4"/>
      <c r="M348" s="4"/>
      <c r="N348" s="4"/>
      <c r="O348" s="4"/>
      <c r="P348" s="4"/>
      <c r="Q348" s="4"/>
      <c r="R348" s="4"/>
      <c r="S348" s="4"/>
      <c r="T348" s="4"/>
      <c r="U348" s="4"/>
    </row>
    <row r="349" spans="1:21" ht="20.100000000000001" customHeight="1" x14ac:dyDescent="0.3">
      <c r="A349" s="4"/>
      <c r="B349" s="4" t="s">
        <v>381</v>
      </c>
      <c r="C349" s="3">
        <v>1</v>
      </c>
      <c r="D349" s="3">
        <v>2</v>
      </c>
      <c r="E349" s="3">
        <v>0.65</v>
      </c>
      <c r="F349" s="3">
        <f t="shared" si="23"/>
        <v>2</v>
      </c>
      <c r="G349" s="4"/>
      <c r="H349" s="7">
        <f t="shared" si="24"/>
        <v>2.6</v>
      </c>
      <c r="I349" s="3"/>
      <c r="J349" s="4"/>
      <c r="K349" s="4"/>
      <c r="L349" s="4"/>
      <c r="M349" s="4"/>
      <c r="N349" s="4"/>
      <c r="O349" s="4"/>
      <c r="P349" s="4"/>
      <c r="Q349" s="4"/>
      <c r="R349" s="4"/>
      <c r="S349" s="4"/>
      <c r="T349" s="4"/>
      <c r="U349" s="4"/>
    </row>
    <row r="350" spans="1:21" ht="20.100000000000001" customHeight="1" x14ac:dyDescent="0.3">
      <c r="A350" s="4"/>
      <c r="B350" s="4" t="s">
        <v>382</v>
      </c>
      <c r="C350" s="3">
        <v>1</v>
      </c>
      <c r="D350" s="3">
        <v>1</v>
      </c>
      <c r="E350" s="3">
        <v>0.65</v>
      </c>
      <c r="F350" s="3">
        <f>0.2+0.2+0.35+0.35</f>
        <v>1.1000000000000001</v>
      </c>
      <c r="G350" s="4"/>
      <c r="H350" s="7">
        <f t="shared" si="24"/>
        <v>0.71500000000000008</v>
      </c>
      <c r="I350" s="3"/>
      <c r="J350" s="4"/>
      <c r="K350" s="4"/>
      <c r="L350" s="4"/>
      <c r="M350" s="4"/>
      <c r="N350" s="4"/>
      <c r="O350" s="4"/>
      <c r="P350" s="4"/>
      <c r="Q350" s="4"/>
      <c r="R350" s="4"/>
      <c r="S350" s="4"/>
      <c r="T350" s="4"/>
      <c r="U350" s="4"/>
    </row>
    <row r="351" spans="1:21" ht="20.100000000000001" customHeight="1" x14ac:dyDescent="0.3">
      <c r="A351" s="4"/>
      <c r="B351" s="4" t="s">
        <v>383</v>
      </c>
      <c r="C351" s="3">
        <v>1</v>
      </c>
      <c r="D351" s="3">
        <v>1</v>
      </c>
      <c r="E351" s="3">
        <v>0.3</v>
      </c>
      <c r="F351" s="3"/>
      <c r="G351" s="4">
        <v>0.45</v>
      </c>
      <c r="H351" s="7">
        <f>G351*E351*D351*C351</f>
        <v>0.13500000000000001</v>
      </c>
      <c r="I351" s="3"/>
      <c r="J351" s="4"/>
      <c r="K351" s="4"/>
      <c r="L351" s="4"/>
      <c r="M351" s="4"/>
      <c r="N351" s="4"/>
      <c r="O351" s="4"/>
      <c r="P351" s="4"/>
      <c r="Q351" s="4"/>
      <c r="R351" s="4"/>
      <c r="S351" s="4"/>
      <c r="T351" s="4"/>
      <c r="U351" s="4"/>
    </row>
    <row r="352" spans="1:21" ht="20.100000000000001" customHeight="1" x14ac:dyDescent="0.3">
      <c r="A352" s="4"/>
      <c r="B352" s="4" t="s">
        <v>384</v>
      </c>
      <c r="C352" s="3">
        <v>1</v>
      </c>
      <c r="D352" s="3">
        <v>1</v>
      </c>
      <c r="E352" s="3">
        <v>1.1000000000000001</v>
      </c>
      <c r="F352" s="3">
        <v>1.55</v>
      </c>
      <c r="G352" s="4"/>
      <c r="H352" s="7">
        <f t="shared" ref="H352:H357" si="25">F352*E352*D352*C352</f>
        <v>1.7050000000000003</v>
      </c>
      <c r="I352" s="3"/>
      <c r="J352" s="4"/>
      <c r="K352" s="4"/>
      <c r="L352" s="4"/>
      <c r="M352" s="4"/>
      <c r="N352" s="4"/>
      <c r="O352" s="4"/>
      <c r="P352" s="4"/>
      <c r="Q352" s="4"/>
      <c r="R352" s="4"/>
      <c r="S352" s="4"/>
      <c r="T352" s="4"/>
      <c r="U352" s="4"/>
    </row>
    <row r="353" spans="1:21" ht="20.100000000000001" customHeight="1" x14ac:dyDescent="0.3">
      <c r="A353" s="4"/>
      <c r="B353" s="4" t="s">
        <v>385</v>
      </c>
      <c r="C353" s="3">
        <v>1</v>
      </c>
      <c r="D353" s="3">
        <v>2</v>
      </c>
      <c r="E353" s="3">
        <v>1.23</v>
      </c>
      <c r="F353" s="3">
        <f>0.45+0.45+0.3+0.3</f>
        <v>1.5</v>
      </c>
      <c r="G353" s="4"/>
      <c r="H353" s="7">
        <f t="shared" si="25"/>
        <v>3.69</v>
      </c>
      <c r="I353" s="3"/>
      <c r="J353" s="4"/>
      <c r="K353" s="4"/>
      <c r="L353" s="4"/>
      <c r="M353" s="4"/>
      <c r="N353" s="4"/>
      <c r="O353" s="4"/>
      <c r="P353" s="4"/>
      <c r="Q353" s="4"/>
      <c r="R353" s="4"/>
      <c r="S353" s="4"/>
      <c r="T353" s="4"/>
      <c r="U353" s="4"/>
    </row>
    <row r="354" spans="1:21" ht="20.100000000000001" customHeight="1" x14ac:dyDescent="0.3">
      <c r="A354" s="4"/>
      <c r="B354" s="4" t="s">
        <v>385</v>
      </c>
      <c r="C354" s="3">
        <v>1</v>
      </c>
      <c r="D354" s="3">
        <v>1</v>
      </c>
      <c r="E354" s="3">
        <v>0.9</v>
      </c>
      <c r="F354" s="3">
        <f>0.45+0.45+0.3+0.3</f>
        <v>1.5</v>
      </c>
      <c r="G354" s="4"/>
      <c r="H354" s="7">
        <f t="shared" si="25"/>
        <v>1.35</v>
      </c>
      <c r="I354" s="3"/>
      <c r="J354" s="4"/>
      <c r="K354" s="4"/>
      <c r="L354" s="4"/>
      <c r="M354" s="4"/>
      <c r="N354" s="4"/>
      <c r="O354" s="4"/>
      <c r="P354" s="4"/>
      <c r="Q354" s="4"/>
      <c r="R354" s="4"/>
      <c r="S354" s="4"/>
      <c r="T354" s="4"/>
      <c r="U354" s="4"/>
    </row>
    <row r="355" spans="1:21" ht="20.100000000000001" customHeight="1" x14ac:dyDescent="0.3">
      <c r="A355" s="4"/>
      <c r="B355" s="4" t="s">
        <v>386</v>
      </c>
      <c r="C355" s="3">
        <v>1</v>
      </c>
      <c r="D355" s="3">
        <v>1</v>
      </c>
      <c r="E355" s="3">
        <v>0.65</v>
      </c>
      <c r="F355" s="3">
        <f>0.65+0.65+0.3+0.3</f>
        <v>1.9000000000000001</v>
      </c>
      <c r="G355" s="4"/>
      <c r="H355" s="7">
        <f t="shared" si="25"/>
        <v>1.2350000000000001</v>
      </c>
      <c r="I355" s="3"/>
      <c r="J355" s="4"/>
      <c r="K355" s="4"/>
      <c r="L355" s="4"/>
      <c r="M355" s="4"/>
      <c r="N355" s="4"/>
      <c r="O355" s="4"/>
      <c r="P355" s="4"/>
      <c r="Q355" s="4"/>
      <c r="R355" s="4"/>
      <c r="S355" s="4"/>
      <c r="T355" s="4"/>
      <c r="U355" s="4"/>
    </row>
    <row r="356" spans="1:21" ht="20.100000000000001" customHeight="1" x14ac:dyDescent="0.3">
      <c r="A356" s="4"/>
      <c r="B356" s="4" t="s">
        <v>387</v>
      </c>
      <c r="C356" s="3">
        <v>1</v>
      </c>
      <c r="D356" s="3">
        <v>1</v>
      </c>
      <c r="E356" s="3">
        <v>0.65</v>
      </c>
      <c r="F356" s="3">
        <f>0.25+0.25+0.3+0.3</f>
        <v>1.1000000000000001</v>
      </c>
      <c r="G356" s="4"/>
      <c r="H356" s="7">
        <f t="shared" si="25"/>
        <v>0.71500000000000008</v>
      </c>
      <c r="I356" s="3"/>
      <c r="J356" s="4"/>
      <c r="K356" s="4"/>
      <c r="L356" s="4"/>
      <c r="M356" s="4"/>
      <c r="N356" s="4"/>
      <c r="O356" s="4"/>
      <c r="P356" s="4"/>
      <c r="Q356" s="4"/>
      <c r="R356" s="4"/>
      <c r="S356" s="4"/>
      <c r="T356" s="4"/>
      <c r="U356" s="4"/>
    </row>
    <row r="357" spans="1:21" ht="20.100000000000001" customHeight="1" x14ac:dyDescent="0.3">
      <c r="A357" s="4"/>
      <c r="B357" s="4" t="s">
        <v>388</v>
      </c>
      <c r="C357" s="3">
        <v>1</v>
      </c>
      <c r="D357" s="3">
        <v>1</v>
      </c>
      <c r="E357" s="3">
        <v>0.9</v>
      </c>
      <c r="F357" s="3">
        <v>1.05</v>
      </c>
      <c r="G357" s="4"/>
      <c r="H357" s="7">
        <f t="shared" si="25"/>
        <v>0.94500000000000006</v>
      </c>
      <c r="I357" s="3"/>
      <c r="J357" s="4"/>
      <c r="K357" s="4"/>
      <c r="L357" s="4"/>
      <c r="M357" s="4"/>
      <c r="N357" s="4"/>
      <c r="O357" s="4"/>
      <c r="P357" s="4"/>
      <c r="Q357" s="4"/>
      <c r="R357" s="4"/>
      <c r="S357" s="4"/>
      <c r="T357" s="4"/>
      <c r="U357" s="4"/>
    </row>
    <row r="358" spans="1:21" ht="20.100000000000001" customHeight="1" x14ac:dyDescent="0.3">
      <c r="A358" s="4"/>
      <c r="B358" s="4" t="s">
        <v>389</v>
      </c>
      <c r="C358" s="3">
        <v>1</v>
      </c>
      <c r="D358" s="3">
        <v>1</v>
      </c>
      <c r="E358" s="3">
        <v>0.4</v>
      </c>
      <c r="F358" s="3"/>
      <c r="G358" s="4">
        <v>0.4</v>
      </c>
      <c r="H358" s="7">
        <f>G358*E358*D358*C358</f>
        <v>0.16000000000000003</v>
      </c>
      <c r="I358" s="3"/>
      <c r="J358" s="4"/>
      <c r="K358" s="4"/>
      <c r="L358" s="4"/>
      <c r="M358" s="4"/>
      <c r="N358" s="4"/>
      <c r="O358" s="4"/>
      <c r="P358" s="4"/>
      <c r="Q358" s="4"/>
      <c r="R358" s="4"/>
      <c r="S358" s="4"/>
      <c r="T358" s="4"/>
      <c r="U358" s="4"/>
    </row>
    <row r="359" spans="1:21" ht="20.100000000000001" customHeight="1" x14ac:dyDescent="0.3">
      <c r="A359" s="4"/>
      <c r="B359" s="4" t="s">
        <v>390</v>
      </c>
      <c r="C359" s="3">
        <v>1</v>
      </c>
      <c r="D359" s="3">
        <v>1</v>
      </c>
      <c r="E359" s="3">
        <v>1.23</v>
      </c>
      <c r="F359" s="3">
        <f>0.35+0.35+0.3+0.3</f>
        <v>1.3</v>
      </c>
      <c r="G359" s="4"/>
      <c r="H359" s="7">
        <f>F359*E359*D359*C359</f>
        <v>1.599</v>
      </c>
      <c r="I359" s="3"/>
      <c r="J359" s="4"/>
      <c r="K359" s="4"/>
      <c r="L359" s="4"/>
      <c r="M359" s="4"/>
      <c r="N359" s="4"/>
      <c r="O359" s="4"/>
      <c r="P359" s="4"/>
      <c r="Q359" s="4"/>
      <c r="R359" s="4"/>
      <c r="S359" s="4"/>
      <c r="T359" s="4"/>
      <c r="U359" s="4"/>
    </row>
    <row r="360" spans="1:21" ht="20.100000000000001" customHeight="1" x14ac:dyDescent="0.3">
      <c r="A360" s="4"/>
      <c r="B360" s="4" t="s">
        <v>390</v>
      </c>
      <c r="C360" s="3">
        <v>1</v>
      </c>
      <c r="D360" s="3">
        <v>1</v>
      </c>
      <c r="E360" s="3">
        <v>0.65</v>
      </c>
      <c r="F360" s="3">
        <f>0.35+0.35+0.3+0.3</f>
        <v>1.3</v>
      </c>
      <c r="G360" s="4"/>
      <c r="H360" s="7">
        <f>F360*E360*D360*C360</f>
        <v>0.84500000000000008</v>
      </c>
      <c r="I360" s="3"/>
      <c r="J360" s="4"/>
      <c r="K360" s="4"/>
      <c r="L360" s="4"/>
      <c r="M360" s="4"/>
      <c r="N360" s="4"/>
      <c r="O360" s="4"/>
      <c r="P360" s="4"/>
      <c r="Q360" s="4"/>
      <c r="R360" s="4"/>
      <c r="S360" s="4"/>
      <c r="T360" s="4"/>
      <c r="U360" s="4"/>
    </row>
    <row r="361" spans="1:21" ht="20.100000000000001" customHeight="1" x14ac:dyDescent="0.3">
      <c r="A361" s="4"/>
      <c r="B361" s="4" t="s">
        <v>390</v>
      </c>
      <c r="C361" s="3">
        <v>1</v>
      </c>
      <c r="D361" s="3">
        <v>1</v>
      </c>
      <c r="E361" s="3">
        <v>1.43</v>
      </c>
      <c r="F361" s="3">
        <f>0.35+0.35+0.3+0.3</f>
        <v>1.3</v>
      </c>
      <c r="G361" s="4"/>
      <c r="H361" s="7">
        <f>F361*E361*D361*C361</f>
        <v>1.859</v>
      </c>
      <c r="I361" s="3"/>
      <c r="J361" s="4"/>
      <c r="K361" s="4"/>
      <c r="L361" s="4"/>
      <c r="M361" s="4"/>
      <c r="N361" s="4"/>
      <c r="O361" s="4"/>
      <c r="P361" s="4"/>
      <c r="Q361" s="4"/>
      <c r="R361" s="4"/>
      <c r="S361" s="4"/>
      <c r="T361" s="4"/>
      <c r="U361" s="4"/>
    </row>
    <row r="362" spans="1:21" ht="20.100000000000001" customHeight="1" x14ac:dyDescent="0.3">
      <c r="A362" s="4"/>
      <c r="B362" s="4" t="s">
        <v>391</v>
      </c>
      <c r="C362" s="3">
        <v>1</v>
      </c>
      <c r="D362" s="3">
        <v>1</v>
      </c>
      <c r="E362" s="3">
        <v>0.45</v>
      </c>
      <c r="F362" s="3"/>
      <c r="G362" s="4">
        <v>0.4</v>
      </c>
      <c r="H362" s="7">
        <f>G362*E362*D362*C362</f>
        <v>0.18000000000000002</v>
      </c>
      <c r="I362" s="3"/>
      <c r="J362" s="4"/>
      <c r="K362" s="4"/>
      <c r="L362" s="4"/>
      <c r="M362" s="4"/>
      <c r="N362" s="4"/>
      <c r="O362" s="4"/>
      <c r="P362" s="4"/>
      <c r="Q362" s="4"/>
      <c r="R362" s="4"/>
      <c r="S362" s="4"/>
      <c r="T362" s="4"/>
      <c r="U362" s="4"/>
    </row>
    <row r="363" spans="1:21" ht="20.100000000000001" customHeight="1" x14ac:dyDescent="0.3">
      <c r="A363" s="4"/>
      <c r="B363" s="4" t="s">
        <v>392</v>
      </c>
      <c r="C363" s="3">
        <v>1</v>
      </c>
      <c r="D363" s="3">
        <v>4</v>
      </c>
      <c r="E363" s="3">
        <v>1.23</v>
      </c>
      <c r="F363" s="3">
        <f t="shared" ref="F363:F370" si="26">0.75+0.75+0.3+0.3</f>
        <v>2.1</v>
      </c>
      <c r="H363" s="7">
        <f t="shared" ref="H363:H381" si="27">F363*E363*D363*C363</f>
        <v>10.332000000000001</v>
      </c>
      <c r="I363" s="3"/>
      <c r="J363" s="4"/>
      <c r="K363" s="4"/>
      <c r="L363" s="4"/>
      <c r="M363" s="4"/>
      <c r="N363" s="4"/>
      <c r="O363" s="4"/>
      <c r="P363" s="4"/>
      <c r="Q363" s="4"/>
      <c r="R363" s="4"/>
      <c r="S363" s="4"/>
      <c r="T363" s="4"/>
      <c r="U363" s="4"/>
    </row>
    <row r="364" spans="1:21" ht="20.100000000000001" customHeight="1" x14ac:dyDescent="0.3">
      <c r="A364" s="4"/>
      <c r="B364" s="4" t="s">
        <v>393</v>
      </c>
      <c r="C364" s="3">
        <v>1</v>
      </c>
      <c r="D364" s="3">
        <v>1</v>
      </c>
      <c r="E364" s="3">
        <v>1.05</v>
      </c>
      <c r="F364" s="3">
        <f t="shared" si="26"/>
        <v>2.1</v>
      </c>
      <c r="G364" s="4"/>
      <c r="H364" s="7">
        <f t="shared" si="27"/>
        <v>2.2050000000000001</v>
      </c>
      <c r="I364" s="3"/>
      <c r="J364" s="4"/>
      <c r="K364" s="4"/>
      <c r="L364" s="4"/>
      <c r="M364" s="4"/>
      <c r="N364" s="4"/>
      <c r="O364" s="4"/>
      <c r="P364" s="4"/>
      <c r="Q364" s="4"/>
      <c r="R364" s="4"/>
      <c r="S364" s="4"/>
      <c r="T364" s="4"/>
      <c r="U364" s="4"/>
    </row>
    <row r="365" spans="1:21" ht="20.100000000000001" customHeight="1" x14ac:dyDescent="0.3">
      <c r="A365" s="4"/>
      <c r="B365" s="4" t="s">
        <v>394</v>
      </c>
      <c r="C365" s="3">
        <v>1</v>
      </c>
      <c r="D365" s="3">
        <v>4</v>
      </c>
      <c r="E365" s="3">
        <v>1.23</v>
      </c>
      <c r="F365" s="3">
        <f t="shared" si="26"/>
        <v>2.1</v>
      </c>
      <c r="G365" s="4"/>
      <c r="H365" s="7">
        <f t="shared" si="27"/>
        <v>10.332000000000001</v>
      </c>
      <c r="I365" s="3"/>
      <c r="J365" s="4"/>
      <c r="K365" s="4"/>
      <c r="L365" s="4"/>
      <c r="M365" s="4"/>
      <c r="N365" s="4"/>
      <c r="O365" s="4"/>
      <c r="P365" s="4"/>
      <c r="Q365" s="4"/>
      <c r="R365" s="4"/>
      <c r="S365" s="4"/>
      <c r="T365" s="4"/>
      <c r="U365" s="4"/>
    </row>
    <row r="366" spans="1:21" ht="20.100000000000001" customHeight="1" x14ac:dyDescent="0.3">
      <c r="A366" s="4"/>
      <c r="B366" s="4" t="s">
        <v>393</v>
      </c>
      <c r="C366" s="3">
        <v>1</v>
      </c>
      <c r="D366" s="3">
        <v>1</v>
      </c>
      <c r="E366" s="3">
        <v>1.05</v>
      </c>
      <c r="F366" s="3">
        <f t="shared" si="26"/>
        <v>2.1</v>
      </c>
      <c r="G366" s="4"/>
      <c r="H366" s="7">
        <f t="shared" si="27"/>
        <v>2.2050000000000001</v>
      </c>
      <c r="I366" s="3"/>
      <c r="J366" s="4"/>
      <c r="K366" s="4"/>
      <c r="L366" s="4"/>
      <c r="M366" s="4"/>
      <c r="N366" s="4"/>
      <c r="O366" s="4"/>
      <c r="P366" s="4"/>
      <c r="Q366" s="4"/>
      <c r="R366" s="4"/>
      <c r="S366" s="4"/>
      <c r="T366" s="4"/>
      <c r="U366" s="4"/>
    </row>
    <row r="367" spans="1:21" ht="20.100000000000001" customHeight="1" x14ac:dyDescent="0.3">
      <c r="A367" s="4"/>
      <c r="B367" s="4" t="s">
        <v>394</v>
      </c>
      <c r="C367" s="3">
        <v>1</v>
      </c>
      <c r="D367" s="3">
        <v>8</v>
      </c>
      <c r="E367" s="3">
        <v>1.23</v>
      </c>
      <c r="F367" s="3">
        <f t="shared" si="26"/>
        <v>2.1</v>
      </c>
      <c r="G367" s="4"/>
      <c r="H367" s="7">
        <f t="shared" si="27"/>
        <v>20.664000000000001</v>
      </c>
      <c r="I367" s="3"/>
      <c r="J367" s="4"/>
      <c r="K367" s="4"/>
      <c r="L367" s="4"/>
      <c r="M367" s="4"/>
      <c r="N367" s="4"/>
      <c r="O367" s="4"/>
      <c r="P367" s="4"/>
      <c r="Q367" s="4"/>
      <c r="R367" s="4"/>
      <c r="S367" s="4"/>
      <c r="T367" s="4"/>
      <c r="U367" s="4"/>
    </row>
    <row r="368" spans="1:21" ht="20.100000000000001" customHeight="1" x14ac:dyDescent="0.3">
      <c r="A368" s="4"/>
      <c r="B368" s="4" t="s">
        <v>393</v>
      </c>
      <c r="C368" s="3">
        <v>1</v>
      </c>
      <c r="D368" s="3">
        <v>1</v>
      </c>
      <c r="E368" s="3">
        <v>1.05</v>
      </c>
      <c r="F368" s="3">
        <f t="shared" si="26"/>
        <v>2.1</v>
      </c>
      <c r="G368" s="4"/>
      <c r="H368" s="7">
        <f t="shared" si="27"/>
        <v>2.2050000000000001</v>
      </c>
      <c r="I368" s="3"/>
      <c r="J368" s="4"/>
      <c r="K368" s="4"/>
      <c r="L368" s="4"/>
      <c r="M368" s="4"/>
      <c r="N368" s="4"/>
      <c r="O368" s="4"/>
      <c r="P368" s="4"/>
      <c r="Q368" s="4"/>
      <c r="R368" s="4"/>
      <c r="S368" s="4"/>
      <c r="T368" s="4"/>
      <c r="U368" s="4"/>
    </row>
    <row r="369" spans="1:21" ht="20.100000000000001" customHeight="1" x14ac:dyDescent="0.3">
      <c r="A369" s="4"/>
      <c r="B369" s="4" t="s">
        <v>395</v>
      </c>
      <c r="C369" s="3">
        <v>1</v>
      </c>
      <c r="D369" s="3">
        <v>9</v>
      </c>
      <c r="E369" s="3">
        <v>1.23</v>
      </c>
      <c r="F369" s="3">
        <f t="shared" si="26"/>
        <v>2.1</v>
      </c>
      <c r="G369" s="4"/>
      <c r="H369" s="7">
        <f t="shared" si="27"/>
        <v>23.247</v>
      </c>
      <c r="I369" s="3"/>
      <c r="J369" s="4"/>
      <c r="K369" s="4"/>
      <c r="L369" s="4"/>
      <c r="M369" s="4"/>
      <c r="N369" s="4"/>
      <c r="O369" s="4"/>
      <c r="P369" s="4"/>
      <c r="Q369" s="4"/>
      <c r="R369" s="4"/>
      <c r="S369" s="4"/>
      <c r="T369" s="4"/>
      <c r="U369" s="4"/>
    </row>
    <row r="370" spans="1:21" ht="20.100000000000001" customHeight="1" x14ac:dyDescent="0.3">
      <c r="A370" s="4"/>
      <c r="B370" s="4" t="s">
        <v>396</v>
      </c>
      <c r="C370" s="3">
        <v>1</v>
      </c>
      <c r="D370" s="3">
        <v>1</v>
      </c>
      <c r="E370" s="3">
        <v>0.7</v>
      </c>
      <c r="F370" s="3">
        <f t="shared" si="26"/>
        <v>2.1</v>
      </c>
      <c r="G370" s="4"/>
      <c r="H370" s="7">
        <f t="shared" si="27"/>
        <v>1.47</v>
      </c>
      <c r="I370" s="3"/>
      <c r="J370" s="4"/>
      <c r="K370" s="4"/>
      <c r="L370" s="4"/>
      <c r="M370" s="4"/>
      <c r="N370" s="4"/>
      <c r="O370" s="4"/>
      <c r="P370" s="4"/>
      <c r="Q370" s="4"/>
      <c r="R370" s="4"/>
      <c r="S370" s="4"/>
      <c r="T370" s="4"/>
      <c r="U370" s="4"/>
    </row>
    <row r="371" spans="1:21" ht="20.100000000000001" customHeight="1" x14ac:dyDescent="0.3">
      <c r="A371" s="4"/>
      <c r="B371" s="4" t="s">
        <v>397</v>
      </c>
      <c r="C371" s="3">
        <v>1</v>
      </c>
      <c r="D371" s="3">
        <v>1</v>
      </c>
      <c r="E371" s="3">
        <v>0.9</v>
      </c>
      <c r="F371" s="3">
        <f>0.75+0.3+0.5+0.3</f>
        <v>1.85</v>
      </c>
      <c r="G371" s="4"/>
      <c r="H371" s="7">
        <f t="shared" si="27"/>
        <v>1.665</v>
      </c>
      <c r="I371" s="3"/>
      <c r="J371" s="4"/>
      <c r="K371" s="4"/>
      <c r="L371" s="4"/>
      <c r="M371" s="4"/>
      <c r="N371" s="4"/>
      <c r="O371" s="4"/>
      <c r="P371" s="4"/>
      <c r="Q371" s="4"/>
      <c r="R371" s="4"/>
      <c r="S371" s="4"/>
      <c r="T371" s="4"/>
      <c r="U371" s="4"/>
    </row>
    <row r="372" spans="1:21" ht="20.100000000000001" customHeight="1" x14ac:dyDescent="0.3">
      <c r="A372" s="4"/>
      <c r="B372" s="4" t="s">
        <v>398</v>
      </c>
      <c r="C372" s="3">
        <v>1</v>
      </c>
      <c r="D372" s="3">
        <v>4</v>
      </c>
      <c r="E372" s="3">
        <v>1.23</v>
      </c>
      <c r="F372" s="3">
        <f>0.5+0.5+0.3+0.3</f>
        <v>1.6</v>
      </c>
      <c r="G372" s="4"/>
      <c r="H372" s="7">
        <f t="shared" si="27"/>
        <v>7.8719999999999999</v>
      </c>
      <c r="I372" s="3"/>
      <c r="J372" s="4"/>
      <c r="K372" s="4"/>
      <c r="L372" s="4"/>
      <c r="M372" s="4"/>
      <c r="N372" s="4"/>
      <c r="O372" s="4"/>
      <c r="P372" s="4"/>
      <c r="Q372" s="4"/>
      <c r="R372" s="4"/>
      <c r="S372" s="4"/>
      <c r="T372" s="4"/>
      <c r="U372" s="4"/>
    </row>
    <row r="373" spans="1:21" ht="20.100000000000001" customHeight="1" x14ac:dyDescent="0.3">
      <c r="A373" s="4"/>
      <c r="B373" s="4" t="s">
        <v>399</v>
      </c>
      <c r="C373" s="3">
        <v>1</v>
      </c>
      <c r="D373" s="3">
        <v>1</v>
      </c>
      <c r="E373" s="3">
        <v>0.7</v>
      </c>
      <c r="F373" s="3">
        <f>0.5+0.5+0.3+0.3</f>
        <v>1.6</v>
      </c>
      <c r="G373" s="4"/>
      <c r="H373" s="7">
        <f t="shared" si="27"/>
        <v>1.1199999999999999</v>
      </c>
      <c r="I373" s="3"/>
      <c r="J373" s="4"/>
      <c r="K373" s="4"/>
      <c r="L373" s="4"/>
      <c r="M373" s="4"/>
      <c r="N373" s="4"/>
      <c r="O373" s="4"/>
      <c r="P373" s="4"/>
      <c r="Q373" s="4"/>
      <c r="R373" s="4"/>
      <c r="S373" s="4"/>
      <c r="T373" s="4"/>
      <c r="U373" s="4"/>
    </row>
    <row r="374" spans="1:21" ht="20.100000000000001" customHeight="1" x14ac:dyDescent="0.3">
      <c r="A374" s="4"/>
      <c r="B374" s="4" t="s">
        <v>400</v>
      </c>
      <c r="C374" s="3">
        <v>1</v>
      </c>
      <c r="D374" s="3">
        <v>1</v>
      </c>
      <c r="E374" s="3">
        <v>0.65</v>
      </c>
      <c r="F374" s="3">
        <f>0.5+0.5+0.3+0.3</f>
        <v>1.6</v>
      </c>
      <c r="G374" s="4"/>
      <c r="H374" s="7">
        <f t="shared" si="27"/>
        <v>1.04</v>
      </c>
      <c r="I374" s="3"/>
      <c r="J374" s="4"/>
      <c r="K374" s="4"/>
      <c r="L374" s="4"/>
      <c r="M374" s="4"/>
      <c r="N374" s="4"/>
      <c r="O374" s="4"/>
      <c r="P374" s="4"/>
      <c r="Q374" s="4"/>
      <c r="R374" s="4"/>
      <c r="S374" s="4"/>
      <c r="T374" s="4"/>
      <c r="U374" s="4"/>
    </row>
    <row r="375" spans="1:21" ht="20.100000000000001" customHeight="1" x14ac:dyDescent="0.3">
      <c r="A375" s="4"/>
      <c r="B375" s="4" t="s">
        <v>399</v>
      </c>
      <c r="C375" s="3">
        <v>1</v>
      </c>
      <c r="D375" s="3">
        <v>4</v>
      </c>
      <c r="E375" s="3">
        <v>1.23</v>
      </c>
      <c r="F375" s="3">
        <f t="shared" ref="F375:F376" si="28">0.5+0.5+0.3+0.3</f>
        <v>1.6</v>
      </c>
      <c r="G375" s="4"/>
      <c r="H375" s="7">
        <f t="shared" si="27"/>
        <v>7.8719999999999999</v>
      </c>
      <c r="I375" s="3"/>
      <c r="J375" s="4"/>
      <c r="K375" s="4"/>
      <c r="L375" s="4"/>
      <c r="M375" s="4"/>
      <c r="N375" s="4"/>
      <c r="O375" s="4"/>
      <c r="P375" s="4"/>
      <c r="Q375" s="4"/>
      <c r="R375" s="4"/>
      <c r="S375" s="4"/>
      <c r="T375" s="4"/>
      <c r="U375" s="4"/>
    </row>
    <row r="376" spans="1:21" ht="20.100000000000001" customHeight="1" x14ac:dyDescent="0.3">
      <c r="A376" s="4"/>
      <c r="B376" s="4" t="s">
        <v>399</v>
      </c>
      <c r="C376" s="3">
        <v>1</v>
      </c>
      <c r="D376" s="3">
        <v>2</v>
      </c>
      <c r="E376" s="3">
        <v>0.7</v>
      </c>
      <c r="F376" s="3">
        <f t="shared" si="28"/>
        <v>1.6</v>
      </c>
      <c r="G376" s="4"/>
      <c r="H376" s="7">
        <f t="shared" si="27"/>
        <v>2.2399999999999998</v>
      </c>
      <c r="I376" s="3"/>
      <c r="J376" s="4"/>
      <c r="K376" s="4"/>
      <c r="L376" s="4"/>
      <c r="M376" s="4"/>
      <c r="N376" s="4"/>
      <c r="O376" s="4"/>
      <c r="P376" s="4"/>
      <c r="Q376" s="4"/>
      <c r="R376" s="4"/>
      <c r="S376" s="4"/>
      <c r="T376" s="4"/>
      <c r="U376" s="4"/>
    </row>
    <row r="377" spans="1:21" ht="20.100000000000001" customHeight="1" x14ac:dyDescent="0.3">
      <c r="A377" s="4"/>
      <c r="B377" s="4" t="s">
        <v>401</v>
      </c>
      <c r="C377" s="3">
        <v>1</v>
      </c>
      <c r="D377" s="3">
        <v>6</v>
      </c>
      <c r="E377" s="3">
        <v>2.67</v>
      </c>
      <c r="F377" s="3">
        <f>0.6+0.6+0.15+0.15</f>
        <v>1.4999999999999998</v>
      </c>
      <c r="G377" s="4"/>
      <c r="H377" s="7">
        <f t="shared" si="27"/>
        <v>24.029999999999994</v>
      </c>
      <c r="I377" s="3"/>
      <c r="J377" s="4"/>
      <c r="K377" s="4"/>
      <c r="L377" s="4"/>
      <c r="M377" s="4"/>
      <c r="N377" s="4"/>
      <c r="O377" s="4"/>
      <c r="P377" s="4"/>
      <c r="Q377" s="4"/>
      <c r="R377" s="4"/>
      <c r="S377" s="4"/>
      <c r="T377" s="4"/>
      <c r="U377" s="4"/>
    </row>
    <row r="378" spans="1:21" ht="20.100000000000001" customHeight="1" x14ac:dyDescent="0.3">
      <c r="A378" s="4"/>
      <c r="B378" s="4" t="s">
        <v>402</v>
      </c>
      <c r="C378" s="3">
        <v>1</v>
      </c>
      <c r="D378" s="3">
        <v>3</v>
      </c>
      <c r="E378" s="3">
        <v>1.9</v>
      </c>
      <c r="F378" s="3">
        <f>0.65+0.65+0.25+0.25</f>
        <v>1.8</v>
      </c>
      <c r="G378" s="4"/>
      <c r="H378" s="7">
        <f t="shared" si="27"/>
        <v>10.26</v>
      </c>
      <c r="I378" s="3"/>
      <c r="J378" s="4"/>
      <c r="K378" s="4"/>
      <c r="L378" s="4"/>
      <c r="M378" s="4"/>
      <c r="N378" s="4"/>
      <c r="O378" s="4"/>
      <c r="P378" s="4"/>
      <c r="Q378" s="4"/>
      <c r="R378" s="4"/>
      <c r="S378" s="4"/>
      <c r="T378" s="4"/>
      <c r="U378" s="4"/>
    </row>
    <row r="379" spans="1:21" ht="20.100000000000001" customHeight="1" x14ac:dyDescent="0.3">
      <c r="A379" s="4"/>
      <c r="B379" s="4" t="s">
        <v>403</v>
      </c>
      <c r="C379" s="3">
        <v>1</v>
      </c>
      <c r="D379" s="3">
        <v>3</v>
      </c>
      <c r="E379" s="3">
        <v>1.9</v>
      </c>
      <c r="F379" s="3">
        <f>0.65+0.65+0.25+0.25</f>
        <v>1.8</v>
      </c>
      <c r="G379" s="4"/>
      <c r="H379" s="7">
        <f t="shared" si="27"/>
        <v>10.26</v>
      </c>
      <c r="I379" s="3"/>
      <c r="J379" s="4"/>
      <c r="K379" s="4"/>
      <c r="L379" s="4"/>
      <c r="M379" s="4"/>
      <c r="N379" s="4"/>
      <c r="O379" s="4"/>
      <c r="P379" s="4"/>
      <c r="Q379" s="4"/>
      <c r="R379" s="4"/>
      <c r="S379" s="4"/>
      <c r="T379" s="4"/>
      <c r="U379" s="4"/>
    </row>
    <row r="380" spans="1:21" ht="20.100000000000001" customHeight="1" x14ac:dyDescent="0.3">
      <c r="A380" s="4"/>
      <c r="B380" s="4" t="s">
        <v>404</v>
      </c>
      <c r="C380" s="3">
        <v>1</v>
      </c>
      <c r="D380" s="3">
        <v>3</v>
      </c>
      <c r="E380" s="3">
        <v>1.1299999999999999</v>
      </c>
      <c r="F380" s="3">
        <f>0.8+0.8+0.15+0.15</f>
        <v>1.9</v>
      </c>
      <c r="G380" s="4"/>
      <c r="H380" s="7">
        <f t="shared" si="27"/>
        <v>6.4409999999999989</v>
      </c>
      <c r="I380" s="3"/>
      <c r="J380" s="4"/>
      <c r="K380" s="4"/>
      <c r="L380" s="4"/>
      <c r="M380" s="4"/>
      <c r="N380" s="4"/>
      <c r="O380" s="4"/>
      <c r="P380" s="4"/>
      <c r="Q380" s="4"/>
      <c r="R380" s="4"/>
      <c r="S380" s="4"/>
      <c r="T380" s="4"/>
      <c r="U380" s="4"/>
    </row>
    <row r="381" spans="1:21" ht="20.100000000000001" customHeight="1" x14ac:dyDescent="0.3">
      <c r="A381" s="4"/>
      <c r="B381" s="4" t="s">
        <v>405</v>
      </c>
      <c r="C381" s="3">
        <v>1</v>
      </c>
      <c r="D381" s="3">
        <v>3</v>
      </c>
      <c r="E381" s="3">
        <v>1.1299999999999999</v>
      </c>
      <c r="F381" s="3">
        <f>0.8+0.8+0.15+0.15</f>
        <v>1.9</v>
      </c>
      <c r="G381" s="4"/>
      <c r="H381" s="7">
        <f t="shared" si="27"/>
        <v>6.4409999999999989</v>
      </c>
      <c r="I381" s="3"/>
      <c r="J381" s="4"/>
      <c r="K381" s="4"/>
      <c r="L381" s="4"/>
      <c r="M381" s="4"/>
      <c r="N381" s="4"/>
      <c r="O381" s="4"/>
      <c r="P381" s="4"/>
      <c r="Q381" s="4"/>
      <c r="R381" s="4"/>
      <c r="S381" s="4"/>
      <c r="T381" s="4"/>
      <c r="U381" s="4"/>
    </row>
    <row r="382" spans="1:21" ht="20.100000000000001" customHeight="1" x14ac:dyDescent="0.3">
      <c r="A382" s="4"/>
      <c r="B382" s="4"/>
      <c r="C382" s="3"/>
      <c r="D382" s="3"/>
      <c r="E382" s="3"/>
      <c r="F382" s="3"/>
      <c r="G382" s="4"/>
      <c r="H382" s="59">
        <f>SUM(H341:H381)</f>
        <v>230.19399999999999</v>
      </c>
      <c r="I382" s="3" t="s">
        <v>29</v>
      </c>
      <c r="J382" s="4"/>
      <c r="K382" s="4"/>
      <c r="L382" s="4"/>
      <c r="M382" s="4"/>
      <c r="N382" s="4"/>
      <c r="O382" s="4"/>
      <c r="P382" s="4"/>
      <c r="Q382" s="4"/>
      <c r="R382" s="4"/>
      <c r="S382" s="4"/>
      <c r="T382" s="4"/>
      <c r="U382" s="4"/>
    </row>
    <row r="383" spans="1:21" ht="151.5" customHeight="1" x14ac:dyDescent="0.3">
      <c r="A383" s="2">
        <v>156</v>
      </c>
      <c r="B383" s="157" t="s">
        <v>480</v>
      </c>
      <c r="C383" s="158"/>
      <c r="D383" s="158"/>
      <c r="E383" s="158"/>
      <c r="F383" s="158"/>
      <c r="G383" s="159"/>
      <c r="H383" s="7"/>
      <c r="I383" s="3"/>
      <c r="J383" s="4"/>
      <c r="K383" s="4"/>
      <c r="L383" s="4"/>
      <c r="M383" s="4"/>
      <c r="N383" s="4"/>
      <c r="O383" s="4"/>
      <c r="P383" s="4"/>
      <c r="Q383" s="4"/>
      <c r="R383" s="4"/>
      <c r="S383" s="4"/>
      <c r="T383" s="4"/>
      <c r="U383" s="4"/>
    </row>
    <row r="384" spans="1:21" ht="20.100000000000001" customHeight="1" x14ac:dyDescent="0.3">
      <c r="A384" s="4"/>
      <c r="B384" s="4" t="s">
        <v>406</v>
      </c>
      <c r="C384" s="2">
        <v>1</v>
      </c>
      <c r="D384" s="2">
        <v>1</v>
      </c>
      <c r="E384" s="2">
        <v>12</v>
      </c>
      <c r="F384" s="2"/>
      <c r="G384" s="56"/>
      <c r="H384" s="50">
        <f>C384*D384*E384</f>
        <v>12</v>
      </c>
      <c r="I384" s="2"/>
      <c r="J384" s="4"/>
      <c r="K384" s="4"/>
      <c r="L384" s="4"/>
      <c r="M384" s="4"/>
      <c r="N384" s="4"/>
      <c r="O384" s="4"/>
      <c r="P384" s="4"/>
      <c r="Q384" s="4"/>
      <c r="R384" s="4"/>
      <c r="S384" s="4"/>
      <c r="T384" s="4"/>
      <c r="U384" s="4"/>
    </row>
    <row r="385" spans="1:21" ht="20.100000000000001" customHeight="1" x14ac:dyDescent="0.3">
      <c r="A385" s="4"/>
      <c r="B385" s="4"/>
      <c r="C385" s="2"/>
      <c r="D385" s="2"/>
      <c r="E385" s="2"/>
      <c r="F385" s="2"/>
      <c r="G385" s="56"/>
      <c r="H385" s="50">
        <v>12</v>
      </c>
      <c r="I385" s="2" t="s">
        <v>46</v>
      </c>
      <c r="J385" s="4"/>
      <c r="K385" s="4"/>
      <c r="L385" s="4"/>
      <c r="M385" s="4"/>
      <c r="N385" s="4"/>
      <c r="O385" s="4"/>
      <c r="P385" s="4"/>
      <c r="Q385" s="4"/>
      <c r="R385" s="4"/>
      <c r="S385" s="4"/>
      <c r="T385" s="4"/>
      <c r="U385" s="4"/>
    </row>
    <row r="386" spans="1:21" ht="151.5" customHeight="1" x14ac:dyDescent="0.3">
      <c r="A386" s="2">
        <v>155</v>
      </c>
      <c r="B386" s="160" t="s">
        <v>221</v>
      </c>
      <c r="C386" s="160"/>
      <c r="D386" s="160"/>
      <c r="E386" s="160"/>
      <c r="F386" s="160"/>
      <c r="G386" s="160"/>
      <c r="H386" s="7"/>
      <c r="I386" s="3"/>
      <c r="J386" s="4"/>
      <c r="K386" s="4"/>
      <c r="L386" s="4"/>
      <c r="M386" s="4"/>
      <c r="N386" s="4"/>
      <c r="O386" s="4"/>
      <c r="P386" s="4"/>
      <c r="Q386" s="4"/>
      <c r="R386" s="4"/>
      <c r="S386" s="4"/>
      <c r="T386" s="4"/>
      <c r="U386" s="4"/>
    </row>
    <row r="387" spans="1:21" ht="20.100000000000001" customHeight="1" x14ac:dyDescent="0.3">
      <c r="A387" s="4"/>
      <c r="B387" s="4" t="s">
        <v>406</v>
      </c>
      <c r="C387" s="3">
        <v>1</v>
      </c>
      <c r="D387" s="3">
        <v>1</v>
      </c>
      <c r="E387" s="3">
        <v>10</v>
      </c>
      <c r="F387" s="3"/>
      <c r="G387" s="4"/>
      <c r="H387" s="7">
        <f>C387*D387*E387</f>
        <v>10</v>
      </c>
      <c r="I387" s="3"/>
      <c r="J387" s="4"/>
      <c r="K387" s="4"/>
      <c r="L387" s="4"/>
      <c r="M387" s="4"/>
      <c r="N387" s="4"/>
      <c r="O387" s="4"/>
      <c r="P387" s="4"/>
      <c r="Q387" s="4"/>
      <c r="R387" s="4"/>
      <c r="S387" s="4"/>
      <c r="T387" s="4"/>
      <c r="U387" s="4"/>
    </row>
    <row r="388" spans="1:21" ht="20.100000000000001" customHeight="1" x14ac:dyDescent="0.3">
      <c r="A388" s="4"/>
      <c r="B388" s="4"/>
      <c r="C388" s="3"/>
      <c r="D388" s="3"/>
      <c r="E388" s="3"/>
      <c r="F388" s="3"/>
      <c r="G388" s="4"/>
      <c r="H388" s="7">
        <v>10</v>
      </c>
      <c r="I388" s="3" t="s">
        <v>46</v>
      </c>
      <c r="J388" s="4"/>
      <c r="K388" s="4"/>
      <c r="L388" s="4"/>
      <c r="M388" s="4"/>
      <c r="N388" s="4"/>
      <c r="O388" s="4"/>
      <c r="P388" s="4"/>
      <c r="Q388" s="4"/>
      <c r="R388" s="4"/>
      <c r="S388" s="4"/>
      <c r="T388" s="4"/>
      <c r="U388" s="4"/>
    </row>
    <row r="389" spans="1:21" ht="52.5" customHeight="1" x14ac:dyDescent="0.3">
      <c r="A389" s="2">
        <v>158</v>
      </c>
      <c r="B389" s="160" t="s">
        <v>222</v>
      </c>
      <c r="C389" s="160"/>
      <c r="D389" s="160"/>
      <c r="E389" s="160"/>
      <c r="F389" s="160"/>
      <c r="G389" s="160"/>
      <c r="H389" s="7"/>
      <c r="I389" s="3"/>
      <c r="J389" s="4"/>
      <c r="K389" s="4"/>
      <c r="L389" s="4"/>
      <c r="M389" s="4"/>
      <c r="N389" s="4"/>
      <c r="O389" s="4"/>
      <c r="P389" s="4"/>
      <c r="Q389" s="4"/>
      <c r="R389" s="4"/>
      <c r="S389" s="4"/>
      <c r="T389" s="4"/>
      <c r="U389" s="4"/>
    </row>
    <row r="390" spans="1:21" ht="20.100000000000001" customHeight="1" x14ac:dyDescent="0.3">
      <c r="A390" s="4"/>
      <c r="B390" s="4" t="s">
        <v>407</v>
      </c>
      <c r="C390" s="3">
        <v>1</v>
      </c>
      <c r="D390" s="3">
        <v>1</v>
      </c>
      <c r="E390" s="3">
        <v>12</v>
      </c>
      <c r="F390" s="3"/>
      <c r="G390" s="4"/>
      <c r="H390" s="7">
        <f>E390*D390*C390</f>
        <v>12</v>
      </c>
      <c r="I390" s="3"/>
      <c r="J390" s="4"/>
      <c r="K390" s="4"/>
      <c r="L390" s="4"/>
      <c r="M390" s="4"/>
      <c r="N390" s="4"/>
      <c r="O390" s="4"/>
      <c r="P390" s="4"/>
      <c r="Q390" s="4"/>
      <c r="R390" s="4"/>
      <c r="S390" s="4"/>
      <c r="T390" s="4"/>
      <c r="U390" s="4"/>
    </row>
    <row r="391" spans="1:21" ht="20.100000000000001" customHeight="1" x14ac:dyDescent="0.3">
      <c r="A391" s="4"/>
      <c r="B391" s="4"/>
      <c r="C391" s="3"/>
      <c r="D391" s="3"/>
      <c r="E391" s="3"/>
      <c r="F391" s="3"/>
      <c r="G391" s="4"/>
      <c r="H391" s="7">
        <f>H390</f>
        <v>12</v>
      </c>
      <c r="I391" s="3" t="s">
        <v>46</v>
      </c>
      <c r="J391" s="4"/>
      <c r="K391" s="4"/>
      <c r="L391" s="4"/>
      <c r="M391" s="4"/>
      <c r="N391" s="4"/>
      <c r="O391" s="4"/>
      <c r="P391" s="4"/>
      <c r="Q391" s="4"/>
      <c r="R391" s="4"/>
      <c r="S391" s="4"/>
      <c r="T391" s="4"/>
      <c r="U391" s="4"/>
    </row>
    <row r="392" spans="1:21" ht="33.75" customHeight="1" x14ac:dyDescent="0.3">
      <c r="A392" s="2">
        <v>161</v>
      </c>
      <c r="B392" s="160" t="s">
        <v>223</v>
      </c>
      <c r="C392" s="160"/>
      <c r="D392" s="160"/>
      <c r="E392" s="160"/>
      <c r="F392" s="160"/>
      <c r="G392" s="160"/>
      <c r="H392" s="7"/>
      <c r="I392" s="3"/>
      <c r="J392" s="4"/>
      <c r="K392" s="4"/>
      <c r="L392" s="4"/>
      <c r="M392" s="4"/>
      <c r="N392" s="4"/>
      <c r="O392" s="4"/>
      <c r="P392" s="4"/>
      <c r="Q392" s="4"/>
      <c r="R392" s="4"/>
      <c r="S392" s="4"/>
      <c r="T392" s="4"/>
      <c r="U392" s="4"/>
    </row>
    <row r="393" spans="1:21" ht="20.100000000000001" customHeight="1" x14ac:dyDescent="0.3">
      <c r="A393" s="56"/>
      <c r="B393" s="56" t="s">
        <v>408</v>
      </c>
      <c r="C393" s="2">
        <v>1</v>
      </c>
      <c r="D393" s="2">
        <v>1</v>
      </c>
      <c r="E393" s="2">
        <v>0.2</v>
      </c>
      <c r="F393" s="2">
        <f>0.8+0.8+0.4+0.4</f>
        <v>2.4</v>
      </c>
      <c r="G393" s="2"/>
      <c r="H393" s="50">
        <f>F393*E393*D393*C393</f>
        <v>0.48</v>
      </c>
      <c r="I393" s="2"/>
      <c r="J393" s="56"/>
      <c r="K393" s="56"/>
      <c r="L393" s="56"/>
      <c r="M393" s="56"/>
      <c r="N393" s="56"/>
      <c r="O393" s="56"/>
      <c r="P393" s="56"/>
      <c r="Q393" s="56"/>
      <c r="R393" s="56"/>
      <c r="S393" s="56"/>
      <c r="T393" s="56"/>
      <c r="U393" s="56"/>
    </row>
    <row r="394" spans="1:21" ht="20.100000000000001" customHeight="1" x14ac:dyDescent="0.3">
      <c r="A394" s="4"/>
      <c r="B394" s="4" t="s">
        <v>409</v>
      </c>
      <c r="C394" s="3">
        <v>1</v>
      </c>
      <c r="D394" s="3">
        <v>1</v>
      </c>
      <c r="E394" s="3">
        <v>0.2</v>
      </c>
      <c r="F394" s="3">
        <f>0.7+0.7+0.4+0.4</f>
        <v>2.1999999999999997</v>
      </c>
      <c r="G394" s="4"/>
      <c r="H394" s="50">
        <f>F394*E394*D394*C394</f>
        <v>0.43999999999999995</v>
      </c>
      <c r="I394" s="3"/>
      <c r="J394" s="4"/>
      <c r="K394" s="4"/>
      <c r="L394" s="4"/>
      <c r="M394" s="4"/>
      <c r="N394" s="4"/>
      <c r="O394" s="4"/>
      <c r="P394" s="4"/>
      <c r="Q394" s="4"/>
      <c r="R394" s="4"/>
      <c r="S394" s="4"/>
      <c r="T394" s="4"/>
      <c r="U394" s="4"/>
    </row>
    <row r="395" spans="1:21" ht="20.100000000000001" customHeight="1" x14ac:dyDescent="0.3">
      <c r="A395" s="4"/>
      <c r="B395" s="4" t="s">
        <v>410</v>
      </c>
      <c r="C395" s="3">
        <v>1</v>
      </c>
      <c r="D395" s="3">
        <v>1</v>
      </c>
      <c r="E395" s="3">
        <v>0.2</v>
      </c>
      <c r="F395" s="3">
        <v>1.6</v>
      </c>
      <c r="G395" s="4"/>
      <c r="H395" s="50">
        <f>F395*E395*D395*C395</f>
        <v>0.32000000000000006</v>
      </c>
      <c r="I395" s="3"/>
      <c r="J395" s="4"/>
      <c r="K395" s="4"/>
      <c r="L395" s="4"/>
      <c r="M395" s="4"/>
      <c r="N395" s="4"/>
      <c r="O395" s="4"/>
      <c r="P395" s="4"/>
      <c r="Q395" s="4"/>
      <c r="R395" s="4"/>
      <c r="S395" s="4"/>
      <c r="T395" s="4"/>
      <c r="U395" s="4"/>
    </row>
    <row r="396" spans="1:21" ht="20.100000000000001" customHeight="1" x14ac:dyDescent="0.3">
      <c r="A396" s="4"/>
      <c r="B396" s="4"/>
      <c r="C396" s="3"/>
      <c r="D396" s="3"/>
      <c r="E396" s="3"/>
      <c r="F396" s="3"/>
      <c r="G396" s="4"/>
      <c r="H396" s="7">
        <f>SUM(H393:H395)</f>
        <v>1.24</v>
      </c>
      <c r="I396" s="3" t="s">
        <v>29</v>
      </c>
      <c r="J396" s="4"/>
      <c r="K396" s="4"/>
      <c r="L396" s="4"/>
      <c r="M396" s="4"/>
      <c r="N396" s="4"/>
      <c r="O396" s="4"/>
      <c r="P396" s="4"/>
      <c r="Q396" s="4"/>
      <c r="R396" s="4"/>
      <c r="S396" s="4"/>
      <c r="T396" s="4"/>
      <c r="U396" s="4"/>
    </row>
    <row r="397" spans="1:21" ht="37.5" customHeight="1" x14ac:dyDescent="0.3">
      <c r="A397" s="2">
        <v>162</v>
      </c>
      <c r="B397" s="160" t="s">
        <v>224</v>
      </c>
      <c r="C397" s="160"/>
      <c r="D397" s="160"/>
      <c r="E397" s="160"/>
      <c r="F397" s="160"/>
      <c r="G397" s="160"/>
      <c r="H397" s="7"/>
      <c r="I397" s="3"/>
      <c r="J397" s="4"/>
      <c r="K397" s="4"/>
      <c r="L397" s="4"/>
      <c r="M397" s="4"/>
      <c r="N397" s="4"/>
      <c r="O397" s="4"/>
      <c r="P397" s="4"/>
      <c r="Q397" s="4"/>
      <c r="R397" s="4"/>
      <c r="S397" s="4"/>
      <c r="T397" s="4"/>
      <c r="U397" s="4"/>
    </row>
    <row r="398" spans="1:21" ht="20.100000000000001" customHeight="1" x14ac:dyDescent="0.3">
      <c r="A398" s="4"/>
      <c r="B398" s="4" t="s">
        <v>411</v>
      </c>
      <c r="C398" s="3">
        <v>1</v>
      </c>
      <c r="D398" s="3">
        <v>1</v>
      </c>
      <c r="E398" s="3">
        <v>0.2</v>
      </c>
      <c r="F398" s="3">
        <v>2.2000000000000002</v>
      </c>
      <c r="G398" s="4"/>
      <c r="H398" s="7">
        <f>F398*E398*D398*C398</f>
        <v>0.44000000000000006</v>
      </c>
      <c r="I398" s="3"/>
      <c r="J398" s="4"/>
      <c r="K398" s="4"/>
      <c r="L398" s="4"/>
      <c r="M398" s="4"/>
      <c r="N398" s="4"/>
      <c r="O398" s="4"/>
      <c r="P398" s="4"/>
      <c r="Q398" s="4"/>
      <c r="R398" s="4"/>
      <c r="S398" s="4"/>
      <c r="T398" s="4"/>
      <c r="U398" s="4"/>
    </row>
    <row r="399" spans="1:21" ht="20.100000000000001" customHeight="1" x14ac:dyDescent="0.3">
      <c r="A399" s="4"/>
      <c r="B399" s="4" t="s">
        <v>412</v>
      </c>
      <c r="C399" s="3">
        <v>1</v>
      </c>
      <c r="D399" s="3">
        <v>1</v>
      </c>
      <c r="E399" s="3">
        <v>0.2</v>
      </c>
      <c r="F399" s="3">
        <v>2</v>
      </c>
      <c r="G399" s="4"/>
      <c r="H399" s="7">
        <f>F399*E399*D399*C399</f>
        <v>0.4</v>
      </c>
      <c r="I399" s="3"/>
      <c r="J399" s="4"/>
      <c r="K399" s="4"/>
      <c r="L399" s="4"/>
      <c r="M399" s="4"/>
      <c r="N399" s="4"/>
      <c r="O399" s="4"/>
      <c r="P399" s="4"/>
      <c r="Q399" s="4"/>
      <c r="R399" s="4"/>
      <c r="S399" s="4"/>
      <c r="T399" s="4"/>
      <c r="U399" s="4"/>
    </row>
    <row r="400" spans="1:21" ht="20.100000000000001" customHeight="1" x14ac:dyDescent="0.3">
      <c r="A400" s="4"/>
      <c r="B400" s="4"/>
      <c r="C400" s="3"/>
      <c r="D400" s="3"/>
      <c r="E400" s="3"/>
      <c r="F400" s="3"/>
      <c r="G400" s="4"/>
      <c r="H400" s="59">
        <f>SUM(H398:H399)</f>
        <v>0.84000000000000008</v>
      </c>
      <c r="I400" s="3" t="s">
        <v>29</v>
      </c>
      <c r="J400" s="4"/>
      <c r="K400" s="4"/>
      <c r="L400" s="4"/>
      <c r="M400" s="4"/>
      <c r="N400" s="4"/>
      <c r="O400" s="4"/>
      <c r="P400" s="4"/>
      <c r="Q400" s="4"/>
      <c r="R400" s="4"/>
      <c r="S400" s="4"/>
      <c r="T400" s="4"/>
      <c r="U400" s="4"/>
    </row>
    <row r="401" spans="1:21" ht="36.75" customHeight="1" x14ac:dyDescent="0.3">
      <c r="A401" s="2">
        <v>163</v>
      </c>
      <c r="B401" s="160" t="s">
        <v>225</v>
      </c>
      <c r="C401" s="160"/>
      <c r="D401" s="160"/>
      <c r="E401" s="160"/>
      <c r="F401" s="160"/>
      <c r="G401" s="160"/>
      <c r="H401" s="7"/>
      <c r="I401" s="3"/>
      <c r="J401" s="4"/>
      <c r="K401" s="4"/>
      <c r="L401" s="4"/>
      <c r="M401" s="4"/>
      <c r="N401" s="4"/>
      <c r="O401" s="4"/>
      <c r="P401" s="4"/>
      <c r="Q401" s="4"/>
      <c r="R401" s="4"/>
      <c r="S401" s="4"/>
      <c r="T401" s="4"/>
      <c r="U401" s="4"/>
    </row>
    <row r="402" spans="1:21" ht="20.100000000000001" customHeight="1" x14ac:dyDescent="0.3">
      <c r="A402" s="4"/>
      <c r="B402" s="47" t="s">
        <v>413</v>
      </c>
      <c r="C402" s="75">
        <v>1</v>
      </c>
      <c r="D402" s="75">
        <v>3</v>
      </c>
      <c r="E402" s="75">
        <v>0.74</v>
      </c>
      <c r="F402" s="75"/>
      <c r="G402" s="47">
        <v>0.74</v>
      </c>
      <c r="H402" s="7">
        <f>G402*E402*D402*C402</f>
        <v>1.6427999999999998</v>
      </c>
      <c r="I402" s="3"/>
      <c r="J402" s="4"/>
      <c r="K402" s="4"/>
      <c r="L402" s="4"/>
      <c r="M402" s="4"/>
      <c r="N402" s="4"/>
      <c r="O402" s="4"/>
      <c r="P402" s="4"/>
      <c r="Q402" s="4"/>
      <c r="R402" s="4"/>
      <c r="S402" s="4"/>
      <c r="T402" s="4"/>
      <c r="U402" s="4"/>
    </row>
    <row r="403" spans="1:21" ht="20.100000000000001" customHeight="1" x14ac:dyDescent="0.3">
      <c r="A403" s="4"/>
      <c r="B403" s="47" t="s">
        <v>414</v>
      </c>
      <c r="C403" s="75">
        <v>1</v>
      </c>
      <c r="D403" s="75">
        <v>3</v>
      </c>
      <c r="E403" s="75">
        <v>0.74</v>
      </c>
      <c r="F403" s="75"/>
      <c r="G403" s="47">
        <v>0.74</v>
      </c>
      <c r="H403" s="7">
        <f>G403*E403*D403*C403</f>
        <v>1.6427999999999998</v>
      </c>
      <c r="I403" s="3"/>
      <c r="J403" s="4"/>
      <c r="K403" s="4"/>
      <c r="L403" s="4"/>
      <c r="M403" s="4"/>
      <c r="N403" s="4"/>
      <c r="O403" s="4"/>
      <c r="P403" s="4"/>
      <c r="Q403" s="4"/>
      <c r="R403" s="4"/>
      <c r="S403" s="4"/>
      <c r="T403" s="4"/>
      <c r="U403" s="4"/>
    </row>
    <row r="404" spans="1:21" ht="20.100000000000001" customHeight="1" x14ac:dyDescent="0.3">
      <c r="A404" s="4"/>
      <c r="B404" s="47"/>
      <c r="C404" s="75"/>
      <c r="D404" s="75"/>
      <c r="E404" s="75"/>
      <c r="F404" s="75"/>
      <c r="G404" s="47"/>
      <c r="H404" s="49">
        <f>SUM(H402:H403)</f>
        <v>3.2855999999999996</v>
      </c>
      <c r="I404" s="48" t="s">
        <v>29</v>
      </c>
      <c r="J404" s="4"/>
      <c r="K404" s="4"/>
      <c r="L404" s="4"/>
      <c r="M404" s="4"/>
      <c r="N404" s="4"/>
      <c r="O404" s="4"/>
      <c r="P404" s="4"/>
      <c r="Q404" s="4"/>
      <c r="R404" s="4"/>
      <c r="S404" s="4"/>
      <c r="T404" s="4"/>
      <c r="U404" s="4"/>
    </row>
    <row r="405" spans="1:21" ht="42" customHeight="1" x14ac:dyDescent="0.3">
      <c r="A405" s="2">
        <v>164</v>
      </c>
      <c r="B405" s="160" t="s">
        <v>226</v>
      </c>
      <c r="C405" s="160"/>
      <c r="D405" s="160"/>
      <c r="E405" s="160"/>
      <c r="F405" s="160"/>
      <c r="G405" s="160"/>
      <c r="H405" s="7"/>
      <c r="I405" s="3"/>
      <c r="J405" s="4"/>
      <c r="K405" s="4"/>
      <c r="L405" s="4"/>
      <c r="M405" s="4"/>
      <c r="N405" s="4"/>
      <c r="O405" s="4"/>
      <c r="P405" s="4"/>
      <c r="Q405" s="4"/>
      <c r="R405" s="4"/>
      <c r="S405" s="4"/>
      <c r="T405" s="4"/>
      <c r="U405" s="4"/>
    </row>
    <row r="406" spans="1:21" ht="20.100000000000001" customHeight="1" x14ac:dyDescent="0.3">
      <c r="A406" s="4"/>
      <c r="B406" s="47" t="s">
        <v>415</v>
      </c>
      <c r="C406" s="75">
        <v>1</v>
      </c>
      <c r="D406" s="75">
        <v>3</v>
      </c>
      <c r="E406" s="75">
        <v>0.63</v>
      </c>
      <c r="F406" s="75"/>
      <c r="G406" s="47">
        <v>0.33</v>
      </c>
      <c r="H406" s="7">
        <f>G406*E406*D406*C406</f>
        <v>0.62370000000000003</v>
      </c>
      <c r="I406" s="3"/>
      <c r="J406" s="4"/>
      <c r="K406" s="4"/>
      <c r="L406" s="4"/>
      <c r="M406" s="4"/>
      <c r="N406" s="4"/>
      <c r="O406" s="4"/>
      <c r="P406" s="4"/>
      <c r="Q406" s="4"/>
      <c r="R406" s="4"/>
      <c r="S406" s="4"/>
      <c r="T406" s="4"/>
      <c r="U406" s="4"/>
    </row>
    <row r="407" spans="1:21" ht="20.100000000000001" customHeight="1" x14ac:dyDescent="0.3">
      <c r="A407" s="4"/>
      <c r="B407" s="47" t="s">
        <v>416</v>
      </c>
      <c r="C407" s="75">
        <v>1</v>
      </c>
      <c r="D407" s="75">
        <v>3</v>
      </c>
      <c r="E407" s="75">
        <v>0.63</v>
      </c>
      <c r="F407" s="75"/>
      <c r="G407" s="47">
        <v>0.33</v>
      </c>
      <c r="H407" s="7">
        <f>G407*E407*D407*C407</f>
        <v>0.62370000000000003</v>
      </c>
      <c r="I407" s="3"/>
      <c r="J407" s="4"/>
      <c r="K407" s="4"/>
      <c r="L407" s="4"/>
      <c r="M407" s="4"/>
      <c r="N407" s="4"/>
      <c r="O407" s="4"/>
      <c r="P407" s="4"/>
      <c r="Q407" s="4"/>
      <c r="R407" s="4"/>
      <c r="S407" s="4"/>
      <c r="T407" s="4"/>
      <c r="U407" s="4"/>
    </row>
    <row r="408" spans="1:21" ht="20.100000000000001" customHeight="1" x14ac:dyDescent="0.3">
      <c r="A408" s="4"/>
      <c r="B408" s="47"/>
      <c r="C408" s="75"/>
      <c r="D408" s="75"/>
      <c r="E408" s="75"/>
      <c r="F408" s="75"/>
      <c r="G408" s="47"/>
      <c r="H408" s="49">
        <f>SUM(H406:H407)</f>
        <v>1.2474000000000001</v>
      </c>
      <c r="I408" s="48" t="s">
        <v>29</v>
      </c>
      <c r="J408" s="4"/>
      <c r="K408" s="4"/>
      <c r="L408" s="4"/>
      <c r="M408" s="4"/>
      <c r="N408" s="4"/>
      <c r="O408" s="4"/>
      <c r="P408" s="4"/>
      <c r="Q408" s="4"/>
      <c r="R408" s="4"/>
      <c r="S408" s="4"/>
      <c r="T408" s="4"/>
      <c r="U408" s="4"/>
    </row>
    <row r="409" spans="1:21" ht="36.75" customHeight="1" x14ac:dyDescent="0.3">
      <c r="A409" s="3">
        <v>165</v>
      </c>
      <c r="B409" s="160" t="s">
        <v>227</v>
      </c>
      <c r="C409" s="160"/>
      <c r="D409" s="160"/>
      <c r="E409" s="160"/>
      <c r="F409" s="160"/>
      <c r="G409" s="160"/>
      <c r="H409" s="7"/>
      <c r="I409" s="3"/>
      <c r="J409" s="4"/>
      <c r="K409" s="4"/>
      <c r="L409" s="4"/>
      <c r="M409" s="4"/>
      <c r="N409" s="4"/>
      <c r="O409" s="4"/>
      <c r="P409" s="4"/>
      <c r="Q409" s="4"/>
      <c r="R409" s="4"/>
      <c r="S409" s="4"/>
      <c r="T409" s="4"/>
      <c r="U409" s="4"/>
    </row>
    <row r="410" spans="1:21" ht="20.100000000000001" customHeight="1" x14ac:dyDescent="0.3">
      <c r="A410" s="4"/>
      <c r="B410" s="47" t="s">
        <v>417</v>
      </c>
      <c r="C410" s="75">
        <v>1</v>
      </c>
      <c r="D410" s="75">
        <v>3</v>
      </c>
      <c r="E410" s="75">
        <v>0.8</v>
      </c>
      <c r="F410" s="75"/>
      <c r="G410" s="47">
        <v>0.15</v>
      </c>
      <c r="H410" s="7">
        <f>G410*E410*D410*C410</f>
        <v>0.36</v>
      </c>
      <c r="I410" s="3"/>
      <c r="J410" s="4"/>
      <c r="K410" s="4"/>
      <c r="L410" s="4"/>
      <c r="M410" s="4"/>
      <c r="N410" s="4"/>
      <c r="O410" s="4"/>
      <c r="P410" s="4"/>
      <c r="Q410" s="4"/>
      <c r="R410" s="4"/>
      <c r="S410" s="4"/>
      <c r="T410" s="4"/>
      <c r="U410" s="4"/>
    </row>
    <row r="411" spans="1:21" ht="20.100000000000001" customHeight="1" x14ac:dyDescent="0.3">
      <c r="A411" s="4"/>
      <c r="B411" s="47" t="s">
        <v>418</v>
      </c>
      <c r="C411" s="75">
        <v>1</v>
      </c>
      <c r="D411" s="75">
        <v>3</v>
      </c>
      <c r="E411" s="75">
        <v>0.8</v>
      </c>
      <c r="F411" s="75"/>
      <c r="G411" s="47">
        <v>0.15</v>
      </c>
      <c r="H411" s="7">
        <f>G411*E411*D411*C411</f>
        <v>0.36</v>
      </c>
      <c r="I411" s="3"/>
      <c r="J411" s="4"/>
      <c r="K411" s="4"/>
      <c r="L411" s="4"/>
      <c r="M411" s="4"/>
      <c r="N411" s="4"/>
      <c r="O411" s="4"/>
      <c r="P411" s="4"/>
      <c r="Q411" s="4"/>
      <c r="R411" s="4"/>
      <c r="S411" s="4"/>
      <c r="T411" s="4"/>
      <c r="U411" s="4"/>
    </row>
    <row r="412" spans="1:21" ht="20.100000000000001" customHeight="1" x14ac:dyDescent="0.3">
      <c r="A412" s="4"/>
      <c r="B412" s="47"/>
      <c r="C412" s="75"/>
      <c r="D412" s="75"/>
      <c r="E412" s="75"/>
      <c r="F412" s="75"/>
      <c r="G412" s="47"/>
      <c r="H412" s="49">
        <f>SUM(H410:H411)</f>
        <v>0.72</v>
      </c>
      <c r="I412" s="48" t="s">
        <v>29</v>
      </c>
      <c r="J412" s="4"/>
      <c r="K412" s="4"/>
      <c r="L412" s="4"/>
      <c r="M412" s="4"/>
      <c r="N412" s="4"/>
      <c r="O412" s="4"/>
      <c r="P412" s="4"/>
      <c r="Q412" s="4"/>
      <c r="R412" s="4"/>
      <c r="S412" s="4"/>
      <c r="T412" s="4"/>
      <c r="U412" s="4"/>
    </row>
    <row r="413" spans="1:21" ht="46.5" customHeight="1" x14ac:dyDescent="0.3">
      <c r="A413" s="2">
        <v>168</v>
      </c>
      <c r="B413" s="160" t="s">
        <v>228</v>
      </c>
      <c r="C413" s="160"/>
      <c r="D413" s="160"/>
      <c r="E413" s="160"/>
      <c r="F413" s="160"/>
      <c r="G413" s="160"/>
      <c r="H413" s="7"/>
      <c r="I413" s="3"/>
      <c r="J413" s="4"/>
      <c r="K413" s="4"/>
      <c r="L413" s="4"/>
      <c r="M413" s="4"/>
      <c r="N413" s="4"/>
      <c r="O413" s="4"/>
      <c r="P413" s="4"/>
      <c r="Q413" s="4"/>
      <c r="R413" s="4"/>
      <c r="S413" s="4"/>
      <c r="T413" s="4"/>
      <c r="U413" s="4"/>
    </row>
    <row r="414" spans="1:21" ht="20.100000000000001" customHeight="1" x14ac:dyDescent="0.3">
      <c r="A414" s="4"/>
      <c r="B414" s="4" t="s">
        <v>419</v>
      </c>
      <c r="C414" s="3">
        <v>1</v>
      </c>
      <c r="D414" s="3">
        <v>1</v>
      </c>
      <c r="E414" s="3">
        <v>0.35</v>
      </c>
      <c r="F414" s="3"/>
      <c r="G414" s="4">
        <v>0.35</v>
      </c>
      <c r="H414" s="59">
        <f>G414*E414*D414*C414</f>
        <v>0.12249999999999998</v>
      </c>
      <c r="I414" s="13" t="s">
        <v>29</v>
      </c>
      <c r="J414" s="4"/>
      <c r="K414" s="4"/>
      <c r="L414" s="4"/>
      <c r="M414" s="4"/>
      <c r="N414" s="4"/>
      <c r="O414" s="4"/>
      <c r="P414" s="4"/>
      <c r="Q414" s="4"/>
      <c r="R414" s="4"/>
      <c r="S414" s="4"/>
      <c r="T414" s="4"/>
      <c r="U414" s="4"/>
    </row>
    <row r="415" spans="1:21" ht="20.100000000000001" customHeight="1" x14ac:dyDescent="0.3">
      <c r="A415" s="4"/>
      <c r="B415" s="4"/>
      <c r="C415" s="3"/>
      <c r="D415" s="3"/>
      <c r="E415" s="3"/>
      <c r="F415" s="3"/>
      <c r="G415" s="4"/>
      <c r="H415" s="7"/>
      <c r="I415" s="3"/>
      <c r="J415" s="4"/>
      <c r="K415" s="4"/>
      <c r="L415" s="4"/>
      <c r="M415" s="4"/>
      <c r="N415" s="4"/>
      <c r="O415" s="4"/>
      <c r="P415" s="4"/>
      <c r="Q415" s="4"/>
      <c r="R415" s="4"/>
      <c r="S415" s="4"/>
      <c r="T415" s="4"/>
      <c r="U415" s="4"/>
    </row>
    <row r="416" spans="1:21" ht="74.25" customHeight="1" x14ac:dyDescent="0.3">
      <c r="A416" s="2">
        <v>169</v>
      </c>
      <c r="B416" s="196" t="s">
        <v>229</v>
      </c>
      <c r="C416" s="196"/>
      <c r="D416" s="196"/>
      <c r="E416" s="196"/>
      <c r="F416" s="196"/>
      <c r="G416" s="196"/>
      <c r="H416" s="7"/>
      <c r="I416" s="3"/>
      <c r="J416" s="4"/>
      <c r="K416" s="4"/>
      <c r="L416" s="4"/>
      <c r="M416" s="4"/>
      <c r="N416" s="4"/>
      <c r="O416" s="4"/>
      <c r="P416" s="4"/>
      <c r="Q416" s="4"/>
      <c r="R416" s="4"/>
      <c r="S416" s="4"/>
      <c r="T416" s="4"/>
      <c r="U416" s="4"/>
    </row>
    <row r="417" spans="1:21" ht="20.100000000000001" customHeight="1" x14ac:dyDescent="0.3">
      <c r="A417" s="4"/>
      <c r="B417" s="4" t="s">
        <v>420</v>
      </c>
      <c r="C417" s="3">
        <v>1</v>
      </c>
      <c r="D417" s="3">
        <v>6</v>
      </c>
      <c r="E417" s="3">
        <v>1.43</v>
      </c>
      <c r="F417" s="7">
        <f t="shared" ref="F417:F425" si="29">0.712+0.712+0.414+0.414</f>
        <v>2.2519999999999998</v>
      </c>
      <c r="G417" s="4"/>
      <c r="H417" s="7">
        <f t="shared" ref="H417:H430" si="30">F417*E417*D417*C417</f>
        <v>19.322159999999997</v>
      </c>
      <c r="I417" s="3"/>
      <c r="J417" s="4"/>
      <c r="K417" s="4"/>
      <c r="L417" s="4"/>
      <c r="M417" s="4"/>
      <c r="N417" s="4"/>
      <c r="O417" s="4"/>
      <c r="P417" s="4"/>
      <c r="Q417" s="4"/>
      <c r="R417" s="4"/>
      <c r="S417" s="4"/>
      <c r="T417" s="4"/>
      <c r="U417" s="4"/>
    </row>
    <row r="418" spans="1:21" ht="20.100000000000001" customHeight="1" x14ac:dyDescent="0.3">
      <c r="A418" s="4"/>
      <c r="B418" s="4" t="s">
        <v>421</v>
      </c>
      <c r="C418" s="3">
        <v>1</v>
      </c>
      <c r="D418" s="3">
        <v>1</v>
      </c>
      <c r="E418" s="3">
        <v>1.1499999999999999</v>
      </c>
      <c r="F418" s="7">
        <f t="shared" si="29"/>
        <v>2.2519999999999998</v>
      </c>
      <c r="G418" s="4"/>
      <c r="H418" s="7">
        <f t="shared" si="30"/>
        <v>2.5897999999999994</v>
      </c>
      <c r="I418" s="3"/>
      <c r="J418" s="4"/>
      <c r="K418" s="4"/>
      <c r="L418" s="4"/>
      <c r="M418" s="4"/>
      <c r="N418" s="4"/>
      <c r="O418" s="4"/>
      <c r="P418" s="4"/>
      <c r="Q418" s="4"/>
      <c r="R418" s="4"/>
      <c r="S418" s="4"/>
      <c r="T418" s="4"/>
      <c r="U418" s="4"/>
    </row>
    <row r="419" spans="1:21" ht="20.100000000000001" customHeight="1" x14ac:dyDescent="0.3">
      <c r="A419" s="4"/>
      <c r="B419" s="4" t="s">
        <v>422</v>
      </c>
      <c r="C419" s="3">
        <v>1</v>
      </c>
      <c r="D419" s="3">
        <v>1</v>
      </c>
      <c r="E419" s="3">
        <v>0.95</v>
      </c>
      <c r="F419" s="7">
        <f t="shared" si="29"/>
        <v>2.2519999999999998</v>
      </c>
      <c r="G419" s="4"/>
      <c r="H419" s="7">
        <f t="shared" si="30"/>
        <v>2.1393999999999997</v>
      </c>
      <c r="I419" s="3"/>
      <c r="J419" s="4"/>
      <c r="K419" s="4"/>
      <c r="L419" s="4"/>
      <c r="M419" s="4"/>
      <c r="N419" s="4"/>
      <c r="O419" s="4"/>
      <c r="P419" s="4"/>
      <c r="Q419" s="4"/>
      <c r="R419" s="4"/>
      <c r="S419" s="4"/>
      <c r="T419" s="4"/>
      <c r="U419" s="4"/>
    </row>
    <row r="420" spans="1:21" ht="20.100000000000001" customHeight="1" x14ac:dyDescent="0.3">
      <c r="A420" s="4"/>
      <c r="B420" s="4" t="s">
        <v>422</v>
      </c>
      <c r="C420" s="3">
        <v>1</v>
      </c>
      <c r="D420" s="3">
        <v>8</v>
      </c>
      <c r="E420" s="3">
        <v>1.43</v>
      </c>
      <c r="F420" s="7">
        <f t="shared" si="29"/>
        <v>2.2519999999999998</v>
      </c>
      <c r="G420" s="4"/>
      <c r="H420" s="7">
        <f t="shared" si="30"/>
        <v>25.762879999999996</v>
      </c>
      <c r="I420" s="3"/>
      <c r="J420" s="4"/>
      <c r="K420" s="4"/>
      <c r="L420" s="4"/>
      <c r="M420" s="4"/>
      <c r="N420" s="4"/>
      <c r="O420" s="4"/>
      <c r="P420" s="4"/>
      <c r="Q420" s="4"/>
      <c r="R420" s="4"/>
      <c r="S420" s="4"/>
      <c r="T420" s="4"/>
      <c r="U420" s="4"/>
    </row>
    <row r="421" spans="1:21" ht="20.100000000000001" customHeight="1" x14ac:dyDescent="0.3">
      <c r="A421" s="4"/>
      <c r="B421" s="4" t="s">
        <v>423</v>
      </c>
      <c r="C421" s="3">
        <v>1</v>
      </c>
      <c r="D421" s="3">
        <v>1</v>
      </c>
      <c r="E421" s="3">
        <v>1.1499999999999999</v>
      </c>
      <c r="F421" s="7">
        <f t="shared" si="29"/>
        <v>2.2519999999999998</v>
      </c>
      <c r="G421" s="4"/>
      <c r="H421" s="7">
        <f t="shared" si="30"/>
        <v>2.5897999999999994</v>
      </c>
      <c r="I421" s="3"/>
      <c r="J421" s="4"/>
      <c r="K421" s="4"/>
      <c r="L421" s="4"/>
      <c r="M421" s="4"/>
      <c r="N421" s="4"/>
      <c r="O421" s="4"/>
      <c r="P421" s="4"/>
      <c r="Q421" s="4"/>
      <c r="R421" s="4"/>
      <c r="S421" s="4"/>
      <c r="T421" s="4"/>
      <c r="U421" s="4"/>
    </row>
    <row r="422" spans="1:21" ht="20.100000000000001" customHeight="1" x14ac:dyDescent="0.3">
      <c r="A422" s="4"/>
      <c r="B422" s="4" t="s">
        <v>424</v>
      </c>
      <c r="C422" s="3">
        <v>1</v>
      </c>
      <c r="D422" s="3">
        <v>7</v>
      </c>
      <c r="E422" s="3">
        <v>1.43</v>
      </c>
      <c r="F422" s="7">
        <f t="shared" si="29"/>
        <v>2.2519999999999998</v>
      </c>
      <c r="G422" s="4"/>
      <c r="H422" s="7">
        <f t="shared" si="30"/>
        <v>22.542519999999996</v>
      </c>
      <c r="I422" s="3"/>
      <c r="J422" s="4"/>
      <c r="K422" s="4"/>
      <c r="L422" s="4"/>
      <c r="M422" s="4"/>
      <c r="N422" s="4"/>
      <c r="O422" s="4"/>
      <c r="P422" s="4"/>
      <c r="Q422" s="4"/>
      <c r="R422" s="4"/>
      <c r="S422" s="4"/>
      <c r="T422" s="4"/>
      <c r="U422" s="4"/>
    </row>
    <row r="423" spans="1:21" ht="20.100000000000001" customHeight="1" x14ac:dyDescent="0.3">
      <c r="A423" s="4"/>
      <c r="B423" s="4" t="s">
        <v>424</v>
      </c>
      <c r="C423" s="3">
        <v>1</v>
      </c>
      <c r="D423" s="3">
        <v>1</v>
      </c>
      <c r="E423" s="3">
        <v>0.95</v>
      </c>
      <c r="F423" s="7">
        <f t="shared" si="29"/>
        <v>2.2519999999999998</v>
      </c>
      <c r="G423" s="4"/>
      <c r="H423" s="7">
        <f t="shared" si="30"/>
        <v>2.1393999999999997</v>
      </c>
      <c r="I423" s="3"/>
      <c r="J423" s="4"/>
      <c r="K423" s="4"/>
      <c r="L423" s="4"/>
      <c r="M423" s="4"/>
      <c r="N423" s="4"/>
      <c r="O423" s="4"/>
      <c r="P423" s="4"/>
      <c r="Q423" s="4"/>
      <c r="R423" s="4"/>
      <c r="S423" s="4"/>
      <c r="T423" s="4"/>
      <c r="U423" s="4"/>
    </row>
    <row r="424" spans="1:21" ht="20.100000000000001" customHeight="1" x14ac:dyDescent="0.3">
      <c r="A424" s="4"/>
      <c r="B424" s="4" t="s">
        <v>424</v>
      </c>
      <c r="C424" s="3">
        <v>1</v>
      </c>
      <c r="D424" s="3">
        <v>1</v>
      </c>
      <c r="E424" s="3">
        <v>1.1499999999999999</v>
      </c>
      <c r="F424" s="7">
        <f t="shared" si="29"/>
        <v>2.2519999999999998</v>
      </c>
      <c r="G424" s="4"/>
      <c r="H424" s="7">
        <f t="shared" si="30"/>
        <v>2.5897999999999994</v>
      </c>
      <c r="I424" s="3"/>
      <c r="J424" s="4"/>
      <c r="K424" s="4"/>
      <c r="L424" s="4"/>
      <c r="M424" s="4"/>
      <c r="N424" s="4"/>
      <c r="O424" s="4"/>
      <c r="P424" s="4"/>
      <c r="Q424" s="4"/>
      <c r="R424" s="4"/>
      <c r="S424" s="4"/>
      <c r="T424" s="4"/>
      <c r="U424" s="4"/>
    </row>
    <row r="425" spans="1:21" ht="20.100000000000001" customHeight="1" x14ac:dyDescent="0.3">
      <c r="A425" s="4"/>
      <c r="B425" s="4" t="s">
        <v>424</v>
      </c>
      <c r="C425" s="3">
        <v>1</v>
      </c>
      <c r="D425" s="3">
        <v>2</v>
      </c>
      <c r="E425" s="3">
        <v>0.85</v>
      </c>
      <c r="F425" s="7">
        <f t="shared" si="29"/>
        <v>2.2519999999999998</v>
      </c>
      <c r="G425" s="4"/>
      <c r="H425" s="7">
        <f t="shared" si="30"/>
        <v>3.8283999999999994</v>
      </c>
      <c r="I425" s="3"/>
      <c r="J425" s="4"/>
      <c r="K425" s="4"/>
      <c r="L425" s="4"/>
      <c r="M425" s="4"/>
      <c r="N425" s="4"/>
      <c r="O425" s="4"/>
      <c r="P425" s="4"/>
      <c r="Q425" s="4"/>
      <c r="R425" s="4"/>
      <c r="S425" s="4"/>
      <c r="T425" s="4"/>
      <c r="U425" s="4"/>
    </row>
    <row r="426" spans="1:21" ht="20.100000000000001" customHeight="1" x14ac:dyDescent="0.3">
      <c r="A426" s="4"/>
      <c r="B426" s="4" t="s">
        <v>425</v>
      </c>
      <c r="C426" s="3">
        <v>1</v>
      </c>
      <c r="D426" s="3">
        <v>1</v>
      </c>
      <c r="E426" s="3">
        <v>0.85</v>
      </c>
      <c r="F426" s="7">
        <f>0.264+0.264+0.442+0.442</f>
        <v>1.4119999999999999</v>
      </c>
      <c r="G426" s="4"/>
      <c r="H426" s="7">
        <f t="shared" si="30"/>
        <v>1.2001999999999999</v>
      </c>
      <c r="I426" s="3"/>
      <c r="J426" s="4"/>
      <c r="K426" s="4"/>
      <c r="L426" s="4"/>
      <c r="M426" s="4"/>
      <c r="N426" s="4"/>
      <c r="O426" s="4"/>
      <c r="P426" s="4"/>
      <c r="Q426" s="4"/>
      <c r="R426" s="4"/>
      <c r="S426" s="4"/>
      <c r="T426" s="4"/>
      <c r="U426" s="4"/>
    </row>
    <row r="427" spans="1:21" ht="20.100000000000001" customHeight="1" x14ac:dyDescent="0.3">
      <c r="A427" s="4"/>
      <c r="B427" s="4" t="s">
        <v>426</v>
      </c>
      <c r="C427" s="3">
        <v>1</v>
      </c>
      <c r="D427" s="3">
        <v>3</v>
      </c>
      <c r="E427" s="3">
        <v>1.9</v>
      </c>
      <c r="F427" s="3">
        <f>0.65+0.65+0.25+0.25</f>
        <v>1.8</v>
      </c>
      <c r="G427" s="3"/>
      <c r="H427" s="7">
        <f t="shared" si="30"/>
        <v>10.26</v>
      </c>
      <c r="I427" s="3"/>
      <c r="J427" s="4"/>
      <c r="K427" s="4"/>
      <c r="L427" s="4"/>
      <c r="M427" s="4"/>
      <c r="N427" s="4"/>
      <c r="O427" s="4"/>
      <c r="P427" s="4"/>
      <c r="Q427" s="4"/>
      <c r="R427" s="4"/>
      <c r="S427" s="4"/>
      <c r="T427" s="4"/>
      <c r="U427" s="4"/>
    </row>
    <row r="428" spans="1:21" ht="20.100000000000001" customHeight="1" x14ac:dyDescent="0.3">
      <c r="A428" s="4"/>
      <c r="B428" s="4" t="s">
        <v>427</v>
      </c>
      <c r="C428" s="3">
        <v>1</v>
      </c>
      <c r="D428" s="3">
        <v>3</v>
      </c>
      <c r="E428" s="3">
        <v>1.9</v>
      </c>
      <c r="F428" s="3">
        <f>0.65+0.65+0.25+0.25</f>
        <v>1.8</v>
      </c>
      <c r="G428" s="3"/>
      <c r="H428" s="7">
        <f t="shared" si="30"/>
        <v>10.26</v>
      </c>
      <c r="I428" s="3"/>
      <c r="J428" s="4"/>
      <c r="K428" s="4"/>
      <c r="L428" s="4"/>
      <c r="M428" s="4"/>
      <c r="N428" s="4"/>
      <c r="O428" s="4"/>
      <c r="P428" s="4"/>
      <c r="Q428" s="4"/>
      <c r="R428" s="4"/>
      <c r="S428" s="4"/>
      <c r="T428" s="4"/>
      <c r="U428" s="4"/>
    </row>
    <row r="429" spans="1:21" ht="20.100000000000001" customHeight="1" x14ac:dyDescent="0.3">
      <c r="A429" s="4"/>
      <c r="B429" s="4" t="s">
        <v>428</v>
      </c>
      <c r="C429" s="3">
        <v>1</v>
      </c>
      <c r="D429" s="3">
        <v>3</v>
      </c>
      <c r="E429" s="3">
        <v>1.1299999999999999</v>
      </c>
      <c r="F429" s="3">
        <f>0.864+0.864+0.214+0.214</f>
        <v>2.1560000000000001</v>
      </c>
      <c r="G429" s="3"/>
      <c r="H429" s="7">
        <f t="shared" si="30"/>
        <v>7.30884</v>
      </c>
      <c r="I429" s="3"/>
      <c r="J429" s="4"/>
      <c r="K429" s="4"/>
      <c r="L429" s="4"/>
      <c r="M429" s="4"/>
      <c r="N429" s="4"/>
      <c r="O429" s="4"/>
      <c r="P429" s="4"/>
      <c r="Q429" s="4"/>
      <c r="R429" s="4"/>
      <c r="S429" s="4"/>
      <c r="T429" s="4"/>
      <c r="U429" s="4"/>
    </row>
    <row r="430" spans="1:21" ht="20.100000000000001" customHeight="1" x14ac:dyDescent="0.3">
      <c r="A430" s="4"/>
      <c r="B430" s="4" t="s">
        <v>429</v>
      </c>
      <c r="C430" s="3">
        <v>1</v>
      </c>
      <c r="D430" s="3">
        <v>3</v>
      </c>
      <c r="E430" s="3">
        <v>1.1299999999999999</v>
      </c>
      <c r="F430" s="3">
        <f>0.864+0.864+0.214+0.214</f>
        <v>2.1560000000000001</v>
      </c>
      <c r="G430" s="3"/>
      <c r="H430" s="7">
        <f t="shared" si="30"/>
        <v>7.30884</v>
      </c>
      <c r="I430" s="3"/>
      <c r="J430" s="4"/>
      <c r="K430" s="4"/>
      <c r="L430" s="4"/>
      <c r="M430" s="4"/>
      <c r="N430" s="4"/>
      <c r="O430" s="4"/>
      <c r="P430" s="4"/>
      <c r="Q430" s="4"/>
      <c r="R430" s="4"/>
      <c r="S430" s="4"/>
      <c r="T430" s="4"/>
      <c r="U430" s="4"/>
    </row>
    <row r="431" spans="1:21" ht="20.100000000000001" customHeight="1" x14ac:dyDescent="0.3">
      <c r="A431" s="4"/>
      <c r="B431" s="4"/>
      <c r="C431" s="3"/>
      <c r="D431" s="3"/>
      <c r="E431" s="3"/>
      <c r="F431" s="3"/>
      <c r="G431" s="4"/>
      <c r="H431" s="59">
        <f>SUM(H417:H430)</f>
        <v>119.84203999999998</v>
      </c>
      <c r="I431" s="48" t="s">
        <v>29</v>
      </c>
      <c r="J431" s="4"/>
      <c r="K431" s="4"/>
      <c r="L431" s="4"/>
      <c r="M431" s="4"/>
      <c r="N431" s="4"/>
      <c r="O431" s="4"/>
      <c r="P431" s="4"/>
      <c r="Q431" s="4"/>
      <c r="R431" s="4"/>
      <c r="S431" s="4"/>
      <c r="T431" s="4"/>
      <c r="U431" s="4"/>
    </row>
    <row r="432" spans="1:21" ht="63.75" customHeight="1" x14ac:dyDescent="0.3">
      <c r="A432" s="2">
        <v>170</v>
      </c>
      <c r="B432" s="160" t="s">
        <v>230</v>
      </c>
      <c r="C432" s="160"/>
      <c r="D432" s="160"/>
      <c r="E432" s="160"/>
      <c r="F432" s="160"/>
      <c r="G432" s="160"/>
      <c r="H432" s="7"/>
      <c r="I432" s="3"/>
      <c r="J432" s="4"/>
      <c r="K432" s="4"/>
      <c r="L432" s="4"/>
      <c r="M432" s="4"/>
      <c r="N432" s="4"/>
      <c r="O432" s="4"/>
      <c r="P432" s="4"/>
      <c r="Q432" s="4"/>
      <c r="R432" s="4"/>
      <c r="S432" s="4"/>
      <c r="T432" s="4"/>
      <c r="U432" s="4"/>
    </row>
    <row r="433" spans="1:21" ht="20.100000000000001" customHeight="1" x14ac:dyDescent="0.3">
      <c r="A433" s="4"/>
      <c r="B433" s="4" t="s">
        <v>430</v>
      </c>
      <c r="C433" s="3">
        <v>1</v>
      </c>
      <c r="D433" s="3">
        <v>4</v>
      </c>
      <c r="E433" s="3">
        <v>1.33</v>
      </c>
      <c r="F433" s="3">
        <v>2.2999999999999998</v>
      </c>
      <c r="H433" s="7">
        <f t="shared" ref="H433:H439" si="31">F433*E433*D433*C433</f>
        <v>12.235999999999999</v>
      </c>
      <c r="I433" s="3"/>
      <c r="J433" s="4"/>
      <c r="K433" s="4"/>
      <c r="L433" s="4"/>
      <c r="M433" s="4"/>
      <c r="N433" s="4"/>
      <c r="O433" s="4"/>
      <c r="P433" s="4"/>
      <c r="Q433" s="4"/>
      <c r="R433" s="4"/>
      <c r="S433" s="4"/>
      <c r="T433" s="4"/>
      <c r="U433" s="4"/>
    </row>
    <row r="434" spans="1:21" ht="20.100000000000001" customHeight="1" x14ac:dyDescent="0.3">
      <c r="A434" s="4"/>
      <c r="B434" s="4" t="s">
        <v>431</v>
      </c>
      <c r="C434" s="3">
        <v>1</v>
      </c>
      <c r="D434" s="3">
        <v>1</v>
      </c>
      <c r="E434" s="3">
        <v>1.1499999999999999</v>
      </c>
      <c r="F434" s="3">
        <v>2.2999999999999998</v>
      </c>
      <c r="G434" s="4"/>
      <c r="H434" s="7">
        <f t="shared" si="31"/>
        <v>2.6449999999999996</v>
      </c>
      <c r="I434" s="3"/>
      <c r="J434" s="4"/>
      <c r="K434" s="4"/>
      <c r="L434" s="4"/>
      <c r="M434" s="4"/>
      <c r="N434" s="4"/>
      <c r="O434" s="4"/>
      <c r="P434" s="4"/>
      <c r="Q434" s="4"/>
      <c r="R434" s="4"/>
      <c r="S434" s="4"/>
      <c r="T434" s="4"/>
      <c r="U434" s="4"/>
    </row>
    <row r="435" spans="1:21" ht="20.100000000000001" customHeight="1" x14ac:dyDescent="0.3">
      <c r="A435" s="4"/>
      <c r="B435" s="4" t="s">
        <v>432</v>
      </c>
      <c r="C435" s="3">
        <v>1</v>
      </c>
      <c r="D435" s="3">
        <v>4</v>
      </c>
      <c r="E435" s="3">
        <v>1.33</v>
      </c>
      <c r="F435" s="3">
        <v>2.2999999999999998</v>
      </c>
      <c r="G435" s="4"/>
      <c r="H435" s="7">
        <f t="shared" si="31"/>
        <v>12.235999999999999</v>
      </c>
      <c r="I435" s="3"/>
      <c r="J435" s="4"/>
      <c r="K435" s="4"/>
      <c r="L435" s="4"/>
      <c r="M435" s="4"/>
      <c r="N435" s="4"/>
      <c r="O435" s="4"/>
      <c r="P435" s="4"/>
      <c r="Q435" s="4"/>
      <c r="R435" s="4"/>
      <c r="S435" s="4"/>
      <c r="T435" s="4"/>
      <c r="U435" s="4"/>
    </row>
    <row r="436" spans="1:21" ht="20.100000000000001" customHeight="1" x14ac:dyDescent="0.3">
      <c r="A436" s="4"/>
      <c r="B436" s="4" t="s">
        <v>431</v>
      </c>
      <c r="C436" s="3">
        <v>1</v>
      </c>
      <c r="D436" s="3">
        <v>1</v>
      </c>
      <c r="E436" s="3">
        <v>1.1499999999999999</v>
      </c>
      <c r="F436" s="3">
        <v>2.2999999999999998</v>
      </c>
      <c r="G436" s="4"/>
      <c r="H436" s="7">
        <f t="shared" si="31"/>
        <v>2.6449999999999996</v>
      </c>
      <c r="I436" s="3"/>
      <c r="J436" s="4"/>
      <c r="K436" s="4"/>
      <c r="L436" s="4"/>
      <c r="M436" s="4"/>
      <c r="N436" s="4"/>
      <c r="O436" s="4"/>
      <c r="P436" s="4"/>
      <c r="Q436" s="4"/>
      <c r="R436" s="4"/>
      <c r="S436" s="4"/>
      <c r="T436" s="4"/>
      <c r="U436" s="4"/>
    </row>
    <row r="437" spans="1:21" ht="20.100000000000001" customHeight="1" x14ac:dyDescent="0.3">
      <c r="A437" s="4"/>
      <c r="B437" s="4" t="s">
        <v>432</v>
      </c>
      <c r="C437" s="3">
        <v>1</v>
      </c>
      <c r="D437" s="3">
        <v>8</v>
      </c>
      <c r="E437" s="3">
        <v>1.33</v>
      </c>
      <c r="F437" s="3">
        <v>2.2999999999999998</v>
      </c>
      <c r="G437" s="4"/>
      <c r="H437" s="7">
        <f t="shared" si="31"/>
        <v>24.471999999999998</v>
      </c>
      <c r="I437" s="3"/>
      <c r="J437" s="4"/>
      <c r="K437" s="4"/>
      <c r="L437" s="4"/>
      <c r="M437" s="4"/>
      <c r="N437" s="4"/>
      <c r="O437" s="4"/>
      <c r="P437" s="4"/>
      <c r="Q437" s="4"/>
      <c r="R437" s="4"/>
      <c r="S437" s="4"/>
      <c r="T437" s="4"/>
      <c r="U437" s="4"/>
    </row>
    <row r="438" spans="1:21" ht="20.100000000000001" customHeight="1" x14ac:dyDescent="0.3">
      <c r="A438" s="4"/>
      <c r="B438" s="4" t="s">
        <v>431</v>
      </c>
      <c r="C438" s="3">
        <v>1</v>
      </c>
      <c r="D438" s="3">
        <v>1</v>
      </c>
      <c r="E438" s="3">
        <v>1.1499999999999999</v>
      </c>
      <c r="F438" s="3">
        <v>2.2999999999999998</v>
      </c>
      <c r="G438" s="4"/>
      <c r="H438" s="7">
        <f t="shared" si="31"/>
        <v>2.6449999999999996</v>
      </c>
      <c r="I438" s="3"/>
      <c r="J438" s="4"/>
      <c r="K438" s="4"/>
      <c r="L438" s="4"/>
      <c r="M438" s="4"/>
      <c r="N438" s="4"/>
      <c r="O438" s="4"/>
      <c r="P438" s="4"/>
      <c r="Q438" s="4"/>
      <c r="R438" s="4"/>
      <c r="S438" s="4"/>
      <c r="T438" s="4"/>
      <c r="U438" s="4"/>
    </row>
    <row r="439" spans="1:21" ht="20.100000000000001" customHeight="1" x14ac:dyDescent="0.3">
      <c r="A439" s="4"/>
      <c r="B439" s="4" t="s">
        <v>433</v>
      </c>
      <c r="C439" s="3">
        <v>1</v>
      </c>
      <c r="D439" s="3">
        <v>9</v>
      </c>
      <c r="E439" s="3">
        <v>1.33</v>
      </c>
      <c r="F439" s="3">
        <v>2.2999999999999998</v>
      </c>
      <c r="G439" s="4"/>
      <c r="H439" s="7">
        <f t="shared" si="31"/>
        <v>27.530999999999999</v>
      </c>
      <c r="I439" s="3"/>
      <c r="J439" s="4"/>
      <c r="K439" s="4"/>
      <c r="L439" s="4"/>
      <c r="M439" s="4"/>
      <c r="N439" s="4"/>
      <c r="O439" s="4"/>
      <c r="P439" s="4"/>
      <c r="Q439" s="4"/>
      <c r="R439" s="4"/>
      <c r="S439" s="4"/>
      <c r="T439" s="4"/>
      <c r="U439" s="4"/>
    </row>
    <row r="440" spans="1:21" ht="20.100000000000001" customHeight="1" x14ac:dyDescent="0.3">
      <c r="A440" s="4"/>
      <c r="B440" s="4"/>
      <c r="C440" s="3"/>
      <c r="D440" s="3"/>
      <c r="E440" s="3"/>
      <c r="F440" s="3"/>
      <c r="G440" s="4"/>
      <c r="H440" s="59">
        <f>SUM(H433:H439)</f>
        <v>84.41</v>
      </c>
      <c r="I440" s="13" t="s">
        <v>29</v>
      </c>
      <c r="J440" s="4"/>
      <c r="K440" s="4"/>
      <c r="L440" s="4"/>
      <c r="M440" s="4"/>
      <c r="N440" s="4"/>
      <c r="O440" s="4"/>
      <c r="P440" s="4"/>
      <c r="Q440" s="4"/>
      <c r="R440" s="4"/>
      <c r="S440" s="4"/>
      <c r="T440" s="4"/>
      <c r="U440" s="4"/>
    </row>
    <row r="441" spans="1:21" ht="51" customHeight="1" x14ac:dyDescent="0.3">
      <c r="A441" s="2">
        <v>171</v>
      </c>
      <c r="B441" s="157" t="s">
        <v>232</v>
      </c>
      <c r="C441" s="158"/>
      <c r="D441" s="158"/>
      <c r="E441" s="158"/>
      <c r="F441" s="158"/>
      <c r="G441" s="159"/>
      <c r="H441" s="7"/>
      <c r="I441" s="3"/>
      <c r="J441" s="4"/>
      <c r="K441" s="4"/>
      <c r="L441" s="4"/>
      <c r="M441" s="4"/>
      <c r="N441" s="4"/>
      <c r="O441" s="4"/>
      <c r="P441" s="4"/>
      <c r="Q441" s="4"/>
      <c r="R441" s="4"/>
      <c r="S441" s="4"/>
      <c r="T441" s="4"/>
      <c r="U441" s="4"/>
    </row>
    <row r="442" spans="1:21" ht="20.100000000000001" customHeight="1" x14ac:dyDescent="0.3">
      <c r="A442" s="4"/>
      <c r="B442" s="4" t="s">
        <v>434</v>
      </c>
      <c r="C442" s="3">
        <v>1</v>
      </c>
      <c r="D442" s="3">
        <v>1</v>
      </c>
      <c r="E442" s="3">
        <v>0.32500000000000001</v>
      </c>
      <c r="F442" s="3"/>
      <c r="G442" s="4">
        <v>0.47499999999999998</v>
      </c>
      <c r="H442" s="7">
        <f>G442*E442*D442*C442</f>
        <v>0.15437499999999998</v>
      </c>
      <c r="I442" s="3"/>
      <c r="J442" s="4"/>
      <c r="K442" s="4"/>
      <c r="L442" s="4"/>
      <c r="M442" s="4"/>
      <c r="N442" s="4"/>
      <c r="O442" s="4"/>
      <c r="P442" s="4"/>
      <c r="Q442" s="4"/>
      <c r="R442" s="4"/>
      <c r="S442" s="4"/>
      <c r="T442" s="4"/>
      <c r="U442" s="4"/>
    </row>
    <row r="443" spans="1:21" ht="20.100000000000001" customHeight="1" x14ac:dyDescent="0.3">
      <c r="A443" s="4"/>
      <c r="B443" s="4" t="s">
        <v>435</v>
      </c>
      <c r="C443" s="3">
        <v>1</v>
      </c>
      <c r="D443" s="3">
        <v>1</v>
      </c>
      <c r="E443" s="3">
        <v>1.2</v>
      </c>
      <c r="F443" s="3">
        <v>1.75</v>
      </c>
      <c r="G443" s="4"/>
      <c r="H443" s="7">
        <f t="shared" ref="H443:H448" si="32">F443*E443*D443*C443</f>
        <v>2.1</v>
      </c>
      <c r="I443" s="3"/>
      <c r="J443" s="4"/>
      <c r="K443" s="4"/>
      <c r="L443" s="4"/>
      <c r="M443" s="4"/>
      <c r="N443" s="4"/>
      <c r="O443" s="4"/>
      <c r="P443" s="4"/>
      <c r="Q443" s="4"/>
      <c r="R443" s="4"/>
      <c r="S443" s="4"/>
      <c r="T443" s="4"/>
      <c r="U443" s="4"/>
    </row>
    <row r="444" spans="1:21" ht="20.100000000000001" customHeight="1" x14ac:dyDescent="0.3">
      <c r="A444" s="4"/>
      <c r="B444" s="4" t="s">
        <v>436</v>
      </c>
      <c r="C444" s="3">
        <v>1</v>
      </c>
      <c r="D444" s="3">
        <v>2</v>
      </c>
      <c r="E444" s="3">
        <v>1.33</v>
      </c>
      <c r="F444" s="3">
        <v>1.7</v>
      </c>
      <c r="G444" s="4"/>
      <c r="H444" s="7">
        <f t="shared" si="32"/>
        <v>4.5220000000000002</v>
      </c>
      <c r="I444" s="3"/>
      <c r="J444" s="4"/>
      <c r="K444" s="4"/>
      <c r="L444" s="4"/>
      <c r="M444" s="4"/>
      <c r="N444" s="4"/>
      <c r="O444" s="4"/>
      <c r="P444" s="4"/>
      <c r="Q444" s="4"/>
      <c r="R444" s="4"/>
      <c r="S444" s="4"/>
      <c r="T444" s="4"/>
      <c r="U444" s="4"/>
    </row>
    <row r="445" spans="1:21" ht="20.100000000000001" customHeight="1" x14ac:dyDescent="0.3">
      <c r="A445" s="4"/>
      <c r="B445" s="4" t="s">
        <v>436</v>
      </c>
      <c r="C445" s="3">
        <v>1</v>
      </c>
      <c r="D445" s="3">
        <v>1</v>
      </c>
      <c r="E445" s="3">
        <v>1</v>
      </c>
      <c r="F445" s="3">
        <v>1.7</v>
      </c>
      <c r="G445" s="4"/>
      <c r="H445" s="7">
        <f t="shared" si="32"/>
        <v>1.7</v>
      </c>
      <c r="I445" s="3"/>
      <c r="J445" s="4"/>
      <c r="K445" s="4"/>
      <c r="L445" s="4"/>
      <c r="M445" s="4"/>
      <c r="N445" s="4"/>
      <c r="O445" s="4"/>
      <c r="P445" s="4"/>
      <c r="Q445" s="4"/>
      <c r="R445" s="4"/>
      <c r="S445" s="4"/>
      <c r="T445" s="4"/>
      <c r="U445" s="4"/>
    </row>
    <row r="446" spans="1:21" ht="20.100000000000001" customHeight="1" x14ac:dyDescent="0.3">
      <c r="A446" s="4"/>
      <c r="B446" s="4" t="s">
        <v>437</v>
      </c>
      <c r="C446" s="3">
        <v>1</v>
      </c>
      <c r="D446" s="3">
        <v>1</v>
      </c>
      <c r="E446" s="3">
        <v>0.75</v>
      </c>
      <c r="F446" s="3">
        <v>2.1</v>
      </c>
      <c r="G446" s="4"/>
      <c r="H446" s="7">
        <f t="shared" si="32"/>
        <v>1.5750000000000002</v>
      </c>
      <c r="I446" s="3"/>
      <c r="J446" s="4"/>
      <c r="K446" s="4"/>
      <c r="L446" s="4"/>
      <c r="M446" s="4"/>
      <c r="N446" s="4"/>
      <c r="O446" s="4"/>
      <c r="P446" s="4"/>
      <c r="Q446" s="4"/>
      <c r="R446" s="4"/>
      <c r="S446" s="4"/>
      <c r="T446" s="4"/>
      <c r="U446" s="4"/>
    </row>
    <row r="447" spans="1:21" ht="20.100000000000001" customHeight="1" x14ac:dyDescent="0.3">
      <c r="A447" s="4"/>
      <c r="B447" s="4" t="s">
        <v>438</v>
      </c>
      <c r="C447" s="3">
        <v>1</v>
      </c>
      <c r="D447" s="3">
        <v>1</v>
      </c>
      <c r="E447" s="3">
        <v>0.75</v>
      </c>
      <c r="F447" s="3">
        <v>1.3</v>
      </c>
      <c r="G447" s="4"/>
      <c r="H447" s="7">
        <f t="shared" si="32"/>
        <v>0.97500000000000009</v>
      </c>
      <c r="I447" s="3"/>
      <c r="J447" s="4"/>
      <c r="K447" s="4"/>
      <c r="L447" s="4"/>
      <c r="M447" s="4"/>
      <c r="N447" s="4"/>
      <c r="O447" s="4"/>
      <c r="P447" s="4"/>
      <c r="Q447" s="4"/>
      <c r="R447" s="4"/>
      <c r="S447" s="4"/>
      <c r="T447" s="4"/>
      <c r="U447" s="4"/>
    </row>
    <row r="448" spans="1:21" ht="20.100000000000001" customHeight="1" x14ac:dyDescent="0.3">
      <c r="A448" s="4"/>
      <c r="B448" s="4" t="s">
        <v>439</v>
      </c>
      <c r="C448" s="3">
        <v>1</v>
      </c>
      <c r="D448" s="3">
        <v>1</v>
      </c>
      <c r="E448" s="3">
        <v>1</v>
      </c>
      <c r="F448" s="3">
        <v>1.25</v>
      </c>
      <c r="G448" s="4"/>
      <c r="H448" s="7">
        <f t="shared" si="32"/>
        <v>1.25</v>
      </c>
      <c r="I448" s="3"/>
      <c r="J448" s="4"/>
      <c r="K448" s="4"/>
      <c r="L448" s="4"/>
      <c r="M448" s="4"/>
      <c r="N448" s="4"/>
      <c r="O448" s="4"/>
      <c r="P448" s="4"/>
      <c r="Q448" s="4"/>
      <c r="R448" s="4"/>
      <c r="S448" s="4"/>
      <c r="T448" s="4"/>
      <c r="U448" s="4"/>
    </row>
    <row r="449" spans="1:21" ht="20.100000000000001" customHeight="1" x14ac:dyDescent="0.3">
      <c r="A449" s="4"/>
      <c r="B449" s="4" t="s">
        <v>440</v>
      </c>
      <c r="C449" s="3">
        <v>1</v>
      </c>
      <c r="D449" s="3">
        <v>1</v>
      </c>
      <c r="E449" s="3">
        <v>0.42499999999999999</v>
      </c>
      <c r="F449" s="3"/>
      <c r="G449" s="4">
        <v>0.42499999999999999</v>
      </c>
      <c r="H449" s="7">
        <f>G449*E449*D449*C449</f>
        <v>0.18062499999999998</v>
      </c>
      <c r="I449" s="3"/>
      <c r="J449" s="4"/>
      <c r="K449" s="4"/>
      <c r="L449" s="4"/>
      <c r="M449" s="4"/>
      <c r="N449" s="4"/>
      <c r="O449" s="4"/>
      <c r="P449" s="4"/>
      <c r="Q449" s="4"/>
      <c r="R449" s="4"/>
      <c r="S449" s="4"/>
      <c r="T449" s="4"/>
      <c r="U449" s="4"/>
    </row>
    <row r="450" spans="1:21" ht="20.100000000000001" customHeight="1" x14ac:dyDescent="0.3">
      <c r="A450" s="4"/>
      <c r="B450" s="4" t="s">
        <v>441</v>
      </c>
      <c r="C450" s="3">
        <v>1</v>
      </c>
      <c r="D450" s="3">
        <v>1</v>
      </c>
      <c r="E450" s="3">
        <v>1.33</v>
      </c>
      <c r="F450" s="3">
        <v>1.5</v>
      </c>
      <c r="G450" s="4"/>
      <c r="H450" s="7">
        <f>F450*E450*D450*C450</f>
        <v>1.9950000000000001</v>
      </c>
      <c r="I450" s="3"/>
      <c r="J450" s="4"/>
      <c r="K450" s="4"/>
      <c r="L450" s="4"/>
      <c r="M450" s="4"/>
      <c r="N450" s="4"/>
      <c r="O450" s="4"/>
      <c r="P450" s="4"/>
      <c r="Q450" s="4"/>
      <c r="R450" s="4"/>
      <c r="S450" s="4"/>
      <c r="T450" s="4"/>
      <c r="U450" s="4"/>
    </row>
    <row r="451" spans="1:21" ht="20.100000000000001" customHeight="1" x14ac:dyDescent="0.3">
      <c r="A451" s="4"/>
      <c r="B451" s="4" t="s">
        <v>441</v>
      </c>
      <c r="C451" s="3">
        <v>1</v>
      </c>
      <c r="D451" s="3">
        <v>1</v>
      </c>
      <c r="E451" s="3">
        <v>0.75</v>
      </c>
      <c r="F451" s="3">
        <v>1.5</v>
      </c>
      <c r="G451" s="4"/>
      <c r="H451" s="7">
        <f>F451*E451*D451*C451</f>
        <v>1.125</v>
      </c>
      <c r="I451" s="3"/>
      <c r="J451" s="4"/>
      <c r="K451" s="4"/>
      <c r="L451" s="4"/>
      <c r="M451" s="4"/>
      <c r="N451" s="4"/>
      <c r="O451" s="4"/>
      <c r="P451" s="4"/>
      <c r="Q451" s="4"/>
      <c r="R451" s="4"/>
      <c r="S451" s="4"/>
      <c r="T451" s="4"/>
      <c r="U451" s="4"/>
    </row>
    <row r="452" spans="1:21" ht="20.100000000000001" customHeight="1" x14ac:dyDescent="0.3">
      <c r="A452" s="4"/>
      <c r="B452" s="4" t="s">
        <v>441</v>
      </c>
      <c r="C452" s="3">
        <v>1</v>
      </c>
      <c r="D452" s="3">
        <v>1</v>
      </c>
      <c r="E452" s="3">
        <v>1.53</v>
      </c>
      <c r="F452" s="3">
        <v>1.5</v>
      </c>
      <c r="G452" s="4"/>
      <c r="H452" s="7">
        <f>F452*E452*D452*C452</f>
        <v>2.2949999999999999</v>
      </c>
      <c r="I452" s="3"/>
      <c r="J452" s="4"/>
      <c r="K452" s="4"/>
      <c r="L452" s="4"/>
      <c r="M452" s="4"/>
      <c r="N452" s="4"/>
      <c r="O452" s="4"/>
      <c r="P452" s="4"/>
      <c r="Q452" s="4"/>
      <c r="R452" s="4"/>
      <c r="S452" s="4"/>
      <c r="T452" s="4"/>
      <c r="U452" s="4"/>
    </row>
    <row r="453" spans="1:21" ht="20.100000000000001" customHeight="1" x14ac:dyDescent="0.3">
      <c r="A453" s="4"/>
      <c r="B453" s="4" t="s">
        <v>442</v>
      </c>
      <c r="C453" s="3">
        <v>1</v>
      </c>
      <c r="D453" s="3">
        <v>1</v>
      </c>
      <c r="E453" s="3">
        <v>0.47499999999999998</v>
      </c>
      <c r="F453" s="3"/>
      <c r="G453" s="4">
        <v>0.42499999999999999</v>
      </c>
      <c r="H453" s="7">
        <f>G453*E453*D453*C453</f>
        <v>0.201875</v>
      </c>
      <c r="I453" s="3"/>
      <c r="J453" s="4"/>
      <c r="K453" s="4"/>
      <c r="L453" s="4"/>
      <c r="M453" s="4"/>
      <c r="N453" s="4"/>
      <c r="O453" s="4"/>
      <c r="P453" s="4"/>
      <c r="Q453" s="4"/>
      <c r="R453" s="4"/>
      <c r="S453" s="4"/>
      <c r="T453" s="4"/>
      <c r="U453" s="4"/>
    </row>
    <row r="454" spans="1:21" ht="20.100000000000001" customHeight="1" x14ac:dyDescent="0.3">
      <c r="A454" s="4"/>
      <c r="B454" s="4" t="s">
        <v>443</v>
      </c>
      <c r="C454" s="3">
        <v>1</v>
      </c>
      <c r="D454" s="3">
        <v>1</v>
      </c>
      <c r="E454" s="3">
        <v>0.8</v>
      </c>
      <c r="F454" s="3">
        <v>2.2999999999999998</v>
      </c>
      <c r="G454" s="4"/>
      <c r="H454" s="7">
        <f t="shared" ref="H454:H461" si="33">F454*E454*D454*C454</f>
        <v>1.8399999999999999</v>
      </c>
      <c r="I454" s="3"/>
      <c r="J454" s="4"/>
      <c r="K454" s="4"/>
      <c r="L454" s="4"/>
      <c r="M454" s="4"/>
      <c r="N454" s="4"/>
      <c r="O454" s="4"/>
      <c r="P454" s="4"/>
      <c r="Q454" s="4"/>
      <c r="R454" s="4"/>
      <c r="S454" s="4"/>
      <c r="T454" s="4"/>
      <c r="U454" s="4"/>
    </row>
    <row r="455" spans="1:21" ht="20.100000000000001" customHeight="1" x14ac:dyDescent="0.3">
      <c r="A455" s="4"/>
      <c r="B455" s="4" t="s">
        <v>444</v>
      </c>
      <c r="C455" s="3">
        <v>1</v>
      </c>
      <c r="D455" s="3">
        <v>1</v>
      </c>
      <c r="E455" s="3">
        <v>1</v>
      </c>
      <c r="F455" s="3">
        <v>2.0499999999999998</v>
      </c>
      <c r="G455" s="4"/>
      <c r="H455" s="7">
        <f t="shared" si="33"/>
        <v>2.0499999999999998</v>
      </c>
      <c r="I455" s="3"/>
      <c r="J455" s="4"/>
      <c r="K455" s="4"/>
      <c r="L455" s="4"/>
      <c r="M455" s="4"/>
      <c r="N455" s="4"/>
      <c r="O455" s="4"/>
      <c r="P455" s="4"/>
      <c r="Q455" s="4"/>
      <c r="R455" s="4"/>
      <c r="S455" s="4"/>
      <c r="T455" s="4"/>
      <c r="U455" s="4"/>
    </row>
    <row r="456" spans="1:21" ht="20.100000000000001" customHeight="1" x14ac:dyDescent="0.3">
      <c r="A456" s="4"/>
      <c r="B456" s="4" t="s">
        <v>445</v>
      </c>
      <c r="C456" s="3">
        <v>1</v>
      </c>
      <c r="D456" s="3">
        <v>4</v>
      </c>
      <c r="E456" s="3">
        <v>1.33</v>
      </c>
      <c r="F456" s="3">
        <v>1.8</v>
      </c>
      <c r="G456" s="4"/>
      <c r="H456" s="7">
        <f t="shared" si="33"/>
        <v>9.5760000000000005</v>
      </c>
      <c r="I456" s="3"/>
      <c r="J456" s="4"/>
      <c r="K456" s="4"/>
      <c r="L456" s="4"/>
      <c r="M456" s="4"/>
      <c r="N456" s="4"/>
      <c r="O456" s="4"/>
      <c r="P456" s="4"/>
      <c r="Q456" s="4"/>
      <c r="R456" s="4"/>
      <c r="S456" s="4"/>
      <c r="T456" s="4"/>
      <c r="U456" s="4"/>
    </row>
    <row r="457" spans="1:21" ht="20.100000000000001" customHeight="1" x14ac:dyDescent="0.3">
      <c r="A457" s="4"/>
      <c r="B457" s="4" t="s">
        <v>446</v>
      </c>
      <c r="C457" s="3">
        <v>1</v>
      </c>
      <c r="D457" s="3">
        <v>1</v>
      </c>
      <c r="E457" s="3">
        <v>0.8</v>
      </c>
      <c r="F457" s="3">
        <v>1.8</v>
      </c>
      <c r="G457" s="4"/>
      <c r="H457" s="7">
        <f t="shared" si="33"/>
        <v>1.4400000000000002</v>
      </c>
      <c r="I457" s="3"/>
      <c r="J457" s="4"/>
      <c r="K457" s="4"/>
      <c r="L457" s="4"/>
      <c r="M457" s="4"/>
      <c r="N457" s="4"/>
      <c r="O457" s="4"/>
      <c r="P457" s="4"/>
      <c r="Q457" s="4"/>
      <c r="R457" s="4"/>
      <c r="S457" s="4"/>
      <c r="T457" s="4"/>
      <c r="U457" s="4"/>
    </row>
    <row r="458" spans="1:21" ht="20.100000000000001" customHeight="1" x14ac:dyDescent="0.3">
      <c r="A458" s="4"/>
      <c r="B458" s="4" t="s">
        <v>447</v>
      </c>
      <c r="C458" s="3">
        <v>1</v>
      </c>
      <c r="D458" s="3">
        <v>1</v>
      </c>
      <c r="E458" s="3">
        <v>0.75</v>
      </c>
      <c r="F458" s="3">
        <v>1.8</v>
      </c>
      <c r="G458" s="4"/>
      <c r="H458" s="7">
        <f t="shared" si="33"/>
        <v>1.35</v>
      </c>
      <c r="I458" s="3"/>
      <c r="J458" s="4"/>
      <c r="K458" s="4"/>
      <c r="L458" s="4"/>
      <c r="M458" s="4"/>
      <c r="N458" s="4"/>
      <c r="O458" s="4"/>
      <c r="P458" s="4"/>
      <c r="Q458" s="4"/>
      <c r="R458" s="4"/>
      <c r="S458" s="4"/>
      <c r="T458" s="4"/>
      <c r="U458" s="4"/>
    </row>
    <row r="459" spans="1:21" ht="20.100000000000001" customHeight="1" x14ac:dyDescent="0.3">
      <c r="A459" s="4"/>
      <c r="B459" s="4" t="s">
        <v>446</v>
      </c>
      <c r="C459" s="3">
        <v>1</v>
      </c>
      <c r="D459" s="3">
        <v>4</v>
      </c>
      <c r="E459" s="3">
        <v>1.33</v>
      </c>
      <c r="F459" s="3">
        <v>1.8</v>
      </c>
      <c r="G459" s="4"/>
      <c r="H459" s="7">
        <f t="shared" si="33"/>
        <v>9.5760000000000005</v>
      </c>
      <c r="I459" s="3"/>
      <c r="J459" s="4"/>
      <c r="K459" s="4"/>
      <c r="L459" s="4"/>
      <c r="M459" s="4"/>
      <c r="N459" s="4"/>
      <c r="O459" s="4"/>
      <c r="P459" s="4"/>
      <c r="Q459" s="4"/>
      <c r="R459" s="4"/>
      <c r="S459" s="4"/>
      <c r="T459" s="4"/>
      <c r="U459" s="4"/>
    </row>
    <row r="460" spans="1:21" ht="20.100000000000001" customHeight="1" x14ac:dyDescent="0.3">
      <c r="A460" s="4"/>
      <c r="B460" s="4" t="s">
        <v>446</v>
      </c>
      <c r="C460" s="3">
        <v>1</v>
      </c>
      <c r="D460" s="3">
        <v>2</v>
      </c>
      <c r="E460" s="3">
        <v>0.8</v>
      </c>
      <c r="F460" s="3">
        <v>1.8</v>
      </c>
      <c r="G460" s="4"/>
      <c r="H460" s="7">
        <f t="shared" si="33"/>
        <v>2.8800000000000003</v>
      </c>
      <c r="I460" s="3"/>
      <c r="J460" s="4"/>
      <c r="K460" s="4"/>
      <c r="L460" s="4"/>
      <c r="M460" s="4"/>
      <c r="N460" s="4"/>
      <c r="O460" s="4"/>
      <c r="P460" s="4"/>
      <c r="Q460" s="4"/>
      <c r="R460" s="4"/>
      <c r="S460" s="4"/>
      <c r="T460" s="4"/>
      <c r="U460" s="4"/>
    </row>
    <row r="461" spans="1:21" ht="20.100000000000001" customHeight="1" x14ac:dyDescent="0.3">
      <c r="A461" s="4"/>
      <c r="B461" s="4" t="s">
        <v>401</v>
      </c>
      <c r="C461" s="3">
        <v>1</v>
      </c>
      <c r="D461" s="3">
        <v>6</v>
      </c>
      <c r="E461" s="3">
        <v>2.77</v>
      </c>
      <c r="F461" s="3">
        <v>1.7</v>
      </c>
      <c r="G461" s="4"/>
      <c r="H461" s="7">
        <f t="shared" si="33"/>
        <v>28.253999999999998</v>
      </c>
      <c r="I461" s="3"/>
      <c r="J461" s="4"/>
      <c r="K461" s="4"/>
      <c r="L461" s="4"/>
      <c r="M461" s="4"/>
      <c r="N461" s="4"/>
      <c r="O461" s="4"/>
      <c r="P461" s="4"/>
      <c r="Q461" s="4"/>
      <c r="R461" s="4"/>
      <c r="S461" s="4"/>
      <c r="T461" s="4"/>
      <c r="U461" s="4"/>
    </row>
    <row r="462" spans="1:21" ht="20.100000000000001" customHeight="1" x14ac:dyDescent="0.3">
      <c r="A462" s="4"/>
      <c r="B462" s="4"/>
      <c r="C462" s="3"/>
      <c r="D462" s="3"/>
      <c r="E462" s="3"/>
      <c r="F462" s="3"/>
      <c r="G462" s="4"/>
      <c r="H462" s="59">
        <f>SUM(H442:H461)</f>
        <v>75.039874999999995</v>
      </c>
      <c r="I462" s="13" t="s">
        <v>29</v>
      </c>
      <c r="J462" s="4"/>
      <c r="K462" s="4"/>
      <c r="L462" s="4"/>
      <c r="M462" s="4"/>
      <c r="N462" s="4"/>
      <c r="O462" s="4"/>
      <c r="P462" s="4"/>
      <c r="Q462" s="4"/>
      <c r="R462" s="4"/>
      <c r="S462" s="4"/>
      <c r="T462" s="4"/>
      <c r="U462" s="4"/>
    </row>
    <row r="463" spans="1:21" ht="50.25" customHeight="1" x14ac:dyDescent="0.3">
      <c r="A463" s="2">
        <v>172</v>
      </c>
      <c r="B463" s="157" t="s">
        <v>233</v>
      </c>
      <c r="C463" s="158"/>
      <c r="D463" s="158"/>
      <c r="E463" s="158"/>
      <c r="F463" s="158"/>
      <c r="G463" s="159"/>
      <c r="H463" s="7"/>
      <c r="I463" s="3"/>
      <c r="J463" s="4"/>
      <c r="K463" s="4"/>
      <c r="L463" s="4"/>
      <c r="M463" s="4"/>
      <c r="N463" s="4"/>
      <c r="O463" s="4"/>
      <c r="P463" s="4"/>
      <c r="Q463" s="4"/>
      <c r="R463" s="4"/>
      <c r="S463" s="4"/>
      <c r="T463" s="4"/>
      <c r="U463" s="4"/>
    </row>
    <row r="464" spans="1:21" ht="20.100000000000001" customHeight="1" x14ac:dyDescent="0.3">
      <c r="A464" s="4"/>
      <c r="B464" s="4" t="s">
        <v>448</v>
      </c>
      <c r="C464" s="3">
        <v>1</v>
      </c>
      <c r="D464" s="3">
        <v>16</v>
      </c>
      <c r="E464" s="3">
        <v>1.5</v>
      </c>
      <c r="F464" s="3">
        <v>0.2</v>
      </c>
      <c r="G464" s="4"/>
      <c r="H464" s="7">
        <f>C464*D464*E464*F464</f>
        <v>4.8000000000000007</v>
      </c>
      <c r="I464" s="3" t="s">
        <v>29</v>
      </c>
      <c r="J464" s="4"/>
      <c r="K464" s="4"/>
      <c r="L464" s="4"/>
      <c r="M464" s="4"/>
      <c r="N464" s="4"/>
      <c r="O464" s="4"/>
      <c r="P464" s="4"/>
      <c r="Q464" s="4"/>
      <c r="R464" s="4"/>
      <c r="S464" s="4"/>
      <c r="T464" s="4"/>
      <c r="U464" s="4"/>
    </row>
    <row r="465" spans="1:21" ht="20.100000000000001" customHeight="1" x14ac:dyDescent="0.3">
      <c r="A465" s="4"/>
      <c r="B465" s="4" t="s">
        <v>449</v>
      </c>
      <c r="C465" s="3">
        <v>1</v>
      </c>
      <c r="D465" s="3">
        <v>16</v>
      </c>
      <c r="E465" s="3">
        <v>1.9</v>
      </c>
      <c r="F465" s="3">
        <v>0.2</v>
      </c>
      <c r="G465" s="4"/>
      <c r="H465" s="7">
        <f>C465*D465*E465*F465</f>
        <v>6.08</v>
      </c>
      <c r="I465" s="3" t="s">
        <v>29</v>
      </c>
      <c r="J465" s="4"/>
      <c r="K465" s="4"/>
      <c r="L465" s="4"/>
      <c r="M465" s="4"/>
      <c r="N465" s="4"/>
      <c r="O465" s="4"/>
      <c r="P465" s="4"/>
      <c r="Q465" s="4"/>
      <c r="R465" s="4"/>
      <c r="S465" s="4"/>
      <c r="T465" s="4"/>
      <c r="U465" s="4"/>
    </row>
    <row r="466" spans="1:21" ht="20.100000000000001" customHeight="1" x14ac:dyDescent="0.3">
      <c r="A466" s="4"/>
      <c r="B466" s="4" t="s">
        <v>450</v>
      </c>
      <c r="C466" s="3">
        <v>1</v>
      </c>
      <c r="D466" s="3">
        <v>22</v>
      </c>
      <c r="E466" s="3">
        <v>1.9</v>
      </c>
      <c r="F466" s="3">
        <v>0.2</v>
      </c>
      <c r="G466" s="4"/>
      <c r="H466" s="7">
        <f>C466*D466*E466*F466</f>
        <v>8.36</v>
      </c>
      <c r="I466" s="3" t="s">
        <v>29</v>
      </c>
      <c r="J466" s="4"/>
      <c r="K466" s="4"/>
      <c r="L466" s="4"/>
      <c r="M466" s="4"/>
      <c r="N466" s="4"/>
      <c r="O466" s="4"/>
      <c r="P466" s="4"/>
      <c r="Q466" s="4"/>
      <c r="R466" s="4"/>
      <c r="S466" s="4"/>
      <c r="T466" s="4"/>
      <c r="U466" s="4"/>
    </row>
    <row r="467" spans="1:21" ht="20.100000000000001" customHeight="1" x14ac:dyDescent="0.3">
      <c r="A467" s="4"/>
      <c r="B467" s="4"/>
      <c r="C467" s="3"/>
      <c r="D467" s="3"/>
      <c r="E467" s="3"/>
      <c r="F467" s="3"/>
      <c r="G467" s="4"/>
      <c r="H467" s="59">
        <f>SUM(H464:H466)</f>
        <v>19.240000000000002</v>
      </c>
      <c r="I467" s="13" t="s">
        <v>29</v>
      </c>
      <c r="J467" s="4"/>
      <c r="K467" s="4"/>
      <c r="L467" s="4"/>
      <c r="M467" s="4"/>
      <c r="N467" s="4"/>
      <c r="O467" s="4"/>
      <c r="P467" s="4"/>
      <c r="Q467" s="4"/>
      <c r="R467" s="4"/>
      <c r="S467" s="4"/>
      <c r="T467" s="4"/>
      <c r="U467" s="4"/>
    </row>
    <row r="468" spans="1:21" ht="145.5" customHeight="1" x14ac:dyDescent="0.3">
      <c r="A468" s="2">
        <v>87</v>
      </c>
      <c r="B468" s="147" t="s">
        <v>234</v>
      </c>
      <c r="C468" s="147"/>
      <c r="D468" s="147"/>
      <c r="E468" s="147"/>
      <c r="F468" s="147"/>
      <c r="G468" s="147"/>
      <c r="H468" s="3"/>
      <c r="I468" s="3"/>
      <c r="J468" s="4"/>
      <c r="K468" s="4"/>
      <c r="L468" s="4"/>
      <c r="M468" s="4"/>
      <c r="N468" s="4"/>
      <c r="O468" s="4"/>
      <c r="P468" s="4"/>
      <c r="Q468" s="4"/>
      <c r="R468" s="4"/>
      <c r="S468" s="4"/>
      <c r="T468" s="4"/>
      <c r="U468" s="4"/>
    </row>
    <row r="469" spans="1:21" ht="20.100000000000001" customHeight="1" x14ac:dyDescent="0.3">
      <c r="A469" s="4"/>
      <c r="B469" s="4" t="s">
        <v>451</v>
      </c>
      <c r="C469" s="2">
        <v>1</v>
      </c>
      <c r="D469" s="2">
        <v>1</v>
      </c>
      <c r="E469" s="50">
        <v>6.17</v>
      </c>
      <c r="F469" s="50"/>
      <c r="G469" s="50">
        <v>2.5499999999999998</v>
      </c>
      <c r="H469" s="50">
        <f>G469*E469*D469*C469</f>
        <v>15.733499999999999</v>
      </c>
      <c r="I469" s="2"/>
      <c r="J469" s="56"/>
      <c r="K469" s="4"/>
      <c r="L469" s="4"/>
      <c r="M469" s="4"/>
      <c r="N469" s="4"/>
      <c r="O469" s="4"/>
      <c r="P469" s="4"/>
      <c r="Q469" s="4"/>
      <c r="R469" s="4"/>
      <c r="S469" s="4"/>
      <c r="T469" s="4"/>
      <c r="U469" s="4"/>
    </row>
    <row r="470" spans="1:21" ht="20.100000000000001" customHeight="1" x14ac:dyDescent="0.3">
      <c r="A470" s="4"/>
      <c r="B470" s="4" t="s">
        <v>252</v>
      </c>
      <c r="C470" s="2">
        <v>-1</v>
      </c>
      <c r="D470" s="2">
        <v>1</v>
      </c>
      <c r="E470" s="50">
        <v>1.5</v>
      </c>
      <c r="F470" s="50"/>
      <c r="G470" s="50">
        <v>2.5499999999999998</v>
      </c>
      <c r="H470" s="50">
        <f t="shared" ref="H470:H480" si="34">G470*E470*D470*C470</f>
        <v>-3.8249999999999997</v>
      </c>
      <c r="I470" s="2"/>
      <c r="J470" s="56"/>
      <c r="K470" s="4"/>
      <c r="L470" s="4"/>
      <c r="M470" s="4"/>
      <c r="N470" s="4"/>
      <c r="O470" s="4"/>
      <c r="P470" s="4"/>
      <c r="Q470" s="4"/>
      <c r="R470" s="4"/>
      <c r="S470" s="4"/>
      <c r="T470" s="4"/>
      <c r="U470" s="4"/>
    </row>
    <row r="471" spans="1:21" ht="20.100000000000001" customHeight="1" x14ac:dyDescent="0.3">
      <c r="A471" s="4"/>
      <c r="B471" s="4" t="s">
        <v>452</v>
      </c>
      <c r="C471" s="2">
        <v>1</v>
      </c>
      <c r="D471" s="2">
        <v>1</v>
      </c>
      <c r="E471" s="50">
        <v>6.17</v>
      </c>
      <c r="F471" s="50"/>
      <c r="G471" s="50">
        <v>2.5499999999999998</v>
      </c>
      <c r="H471" s="50">
        <f t="shared" si="34"/>
        <v>15.733499999999999</v>
      </c>
      <c r="I471" s="2"/>
      <c r="J471" s="56"/>
      <c r="K471" s="4"/>
      <c r="L471" s="4"/>
      <c r="M471" s="4"/>
      <c r="N471" s="4"/>
      <c r="O471" s="4"/>
      <c r="P471" s="4"/>
      <c r="Q471" s="4"/>
      <c r="R471" s="4"/>
      <c r="S471" s="4"/>
      <c r="T471" s="4"/>
      <c r="U471" s="4"/>
    </row>
    <row r="472" spans="1:21" ht="20.100000000000001" customHeight="1" x14ac:dyDescent="0.3">
      <c r="A472" s="4"/>
      <c r="B472" s="4" t="s">
        <v>453</v>
      </c>
      <c r="C472" s="2">
        <v>1</v>
      </c>
      <c r="D472" s="2">
        <v>1</v>
      </c>
      <c r="E472" s="50">
        <v>3.65</v>
      </c>
      <c r="F472" s="50"/>
      <c r="G472" s="50">
        <v>2.5499999999999998</v>
      </c>
      <c r="H472" s="50">
        <f t="shared" si="34"/>
        <v>9.3074999999999992</v>
      </c>
      <c r="I472" s="2"/>
      <c r="J472" s="56"/>
      <c r="K472" s="4"/>
      <c r="L472" s="4"/>
      <c r="M472" s="4"/>
      <c r="N472" s="4"/>
      <c r="O472" s="4"/>
      <c r="P472" s="4"/>
      <c r="Q472" s="4"/>
      <c r="R472" s="4"/>
      <c r="S472" s="4"/>
      <c r="T472" s="4"/>
      <c r="U472" s="4"/>
    </row>
    <row r="473" spans="1:21" ht="20.100000000000001" customHeight="1" x14ac:dyDescent="0.3">
      <c r="A473" s="4"/>
      <c r="B473" s="4" t="s">
        <v>454</v>
      </c>
      <c r="C473" s="2">
        <v>1</v>
      </c>
      <c r="D473" s="2">
        <v>1</v>
      </c>
      <c r="E473" s="50">
        <v>4.0199999999999996</v>
      </c>
      <c r="F473" s="50"/>
      <c r="G473" s="50">
        <v>2.5499999999999998</v>
      </c>
      <c r="H473" s="50">
        <f t="shared" si="34"/>
        <v>10.250999999999998</v>
      </c>
      <c r="I473" s="2"/>
      <c r="J473" s="56"/>
      <c r="K473" s="4"/>
      <c r="L473" s="4"/>
      <c r="M473" s="4"/>
      <c r="N473" s="4"/>
      <c r="O473" s="4"/>
      <c r="P473" s="4"/>
      <c r="Q473" s="4"/>
      <c r="R473" s="4"/>
      <c r="S473" s="4"/>
      <c r="T473" s="4"/>
      <c r="U473" s="4"/>
    </row>
    <row r="474" spans="1:21" ht="20.100000000000001" customHeight="1" x14ac:dyDescent="0.3">
      <c r="A474" s="4"/>
      <c r="B474" s="4" t="s">
        <v>252</v>
      </c>
      <c r="C474" s="2">
        <v>-1</v>
      </c>
      <c r="D474" s="2">
        <v>1</v>
      </c>
      <c r="E474" s="50">
        <v>1.48</v>
      </c>
      <c r="F474" s="50"/>
      <c r="G474" s="50">
        <v>2.5499999999999998</v>
      </c>
      <c r="H474" s="50">
        <f t="shared" si="34"/>
        <v>-3.7739999999999996</v>
      </c>
      <c r="I474" s="2"/>
      <c r="J474" s="56"/>
      <c r="K474" s="4"/>
      <c r="L474" s="4"/>
      <c r="M474" s="4"/>
      <c r="N474" s="4"/>
      <c r="O474" s="4"/>
      <c r="P474" s="4"/>
      <c r="Q474" s="4"/>
      <c r="R474" s="4"/>
      <c r="S474" s="4"/>
      <c r="T474" s="4"/>
      <c r="U474" s="4"/>
    </row>
    <row r="475" spans="1:21" ht="20.100000000000001" customHeight="1" x14ac:dyDescent="0.3">
      <c r="A475" s="4"/>
      <c r="B475" s="4" t="s">
        <v>455</v>
      </c>
      <c r="C475" s="2">
        <v>1</v>
      </c>
      <c r="D475" s="2">
        <v>1</v>
      </c>
      <c r="E475" s="50">
        <v>0.39</v>
      </c>
      <c r="F475" s="50"/>
      <c r="G475" s="50">
        <v>2.5499999999999998</v>
      </c>
      <c r="H475" s="50">
        <f t="shared" si="34"/>
        <v>0.99449999999999994</v>
      </c>
      <c r="I475" s="2"/>
      <c r="J475" s="56"/>
      <c r="K475" s="4"/>
      <c r="L475" s="4"/>
      <c r="M475" s="4"/>
      <c r="N475" s="4"/>
      <c r="O475" s="4"/>
      <c r="P475" s="4"/>
      <c r="Q475" s="4"/>
      <c r="R475" s="4"/>
      <c r="S475" s="4"/>
      <c r="T475" s="4"/>
      <c r="U475" s="4"/>
    </row>
    <row r="476" spans="1:21" ht="20.100000000000001" customHeight="1" x14ac:dyDescent="0.3">
      <c r="A476" s="4"/>
      <c r="B476" s="4" t="s">
        <v>456</v>
      </c>
      <c r="C476" s="2">
        <v>1</v>
      </c>
      <c r="D476" s="2">
        <v>2</v>
      </c>
      <c r="E476" s="50">
        <v>0.32</v>
      </c>
      <c r="F476" s="50"/>
      <c r="G476" s="50">
        <v>2.5499999999999998</v>
      </c>
      <c r="H476" s="50">
        <f t="shared" si="34"/>
        <v>1.6319999999999999</v>
      </c>
      <c r="I476" s="2"/>
      <c r="J476" s="56"/>
      <c r="K476" s="4"/>
      <c r="L476" s="4"/>
      <c r="M476" s="4"/>
      <c r="N476" s="4"/>
      <c r="O476" s="4"/>
      <c r="P476" s="4"/>
      <c r="Q476" s="4"/>
      <c r="R476" s="4"/>
      <c r="S476" s="4"/>
      <c r="T476" s="4"/>
      <c r="U476" s="4"/>
    </row>
    <row r="477" spans="1:21" ht="20.100000000000001" customHeight="1" x14ac:dyDescent="0.3">
      <c r="A477" s="4"/>
      <c r="B477" s="40" t="s">
        <v>457</v>
      </c>
      <c r="C477" s="2">
        <v>1</v>
      </c>
      <c r="D477" s="2">
        <v>2</v>
      </c>
      <c r="E477" s="50">
        <v>6.21</v>
      </c>
      <c r="F477" s="50"/>
      <c r="G477" s="50">
        <v>2.5499999999999998</v>
      </c>
      <c r="H477" s="50">
        <f t="shared" si="34"/>
        <v>31.670999999999999</v>
      </c>
      <c r="I477" s="2"/>
      <c r="J477" s="56"/>
      <c r="K477" s="4"/>
      <c r="L477" s="4"/>
      <c r="M477" s="4"/>
      <c r="N477" s="4"/>
      <c r="O477" s="4"/>
      <c r="P477" s="4"/>
      <c r="Q477" s="4"/>
      <c r="R477" s="4"/>
      <c r="S477" s="4"/>
      <c r="T477" s="4"/>
      <c r="U477" s="4"/>
    </row>
    <row r="478" spans="1:21" ht="20.100000000000001" customHeight="1" x14ac:dyDescent="0.3">
      <c r="A478" s="4"/>
      <c r="B478" s="40" t="s">
        <v>252</v>
      </c>
      <c r="C478" s="2">
        <v>-1</v>
      </c>
      <c r="D478" s="2">
        <v>1</v>
      </c>
      <c r="E478" s="50">
        <v>1.5</v>
      </c>
      <c r="F478" s="50"/>
      <c r="G478" s="50">
        <v>2.5499999999999998</v>
      </c>
      <c r="H478" s="50">
        <f t="shared" si="34"/>
        <v>-3.8249999999999997</v>
      </c>
      <c r="I478" s="2"/>
      <c r="J478" s="56"/>
      <c r="K478" s="4"/>
      <c r="L478" s="4"/>
      <c r="M478" s="4"/>
      <c r="N478" s="4"/>
      <c r="O478" s="4"/>
      <c r="P478" s="4"/>
      <c r="Q478" s="4"/>
      <c r="R478" s="4"/>
      <c r="S478" s="4"/>
      <c r="T478" s="4"/>
      <c r="U478" s="4"/>
    </row>
    <row r="479" spans="1:21" ht="20.100000000000001" customHeight="1" x14ac:dyDescent="0.3">
      <c r="A479" s="4"/>
      <c r="B479" s="40" t="s">
        <v>453</v>
      </c>
      <c r="C479" s="2">
        <v>1</v>
      </c>
      <c r="D479" s="2">
        <v>2</v>
      </c>
      <c r="E479" s="50">
        <v>3.97</v>
      </c>
      <c r="F479" s="50"/>
      <c r="G479" s="50">
        <v>2.5499999999999998</v>
      </c>
      <c r="H479" s="50">
        <f t="shared" si="34"/>
        <v>20.247</v>
      </c>
      <c r="I479" s="2"/>
      <c r="J479" s="56"/>
      <c r="K479" s="4"/>
      <c r="L479" s="4"/>
      <c r="M479" s="4"/>
      <c r="N479" s="4"/>
      <c r="O479" s="4"/>
      <c r="P479" s="4"/>
      <c r="Q479" s="4"/>
      <c r="R479" s="4"/>
      <c r="S479" s="4"/>
      <c r="T479" s="4"/>
      <c r="U479" s="4"/>
    </row>
    <row r="480" spans="1:21" ht="20.100000000000001" customHeight="1" x14ac:dyDescent="0.3">
      <c r="A480" s="4"/>
      <c r="B480" s="40" t="s">
        <v>458</v>
      </c>
      <c r="C480" s="2">
        <v>1</v>
      </c>
      <c r="D480" s="2">
        <v>2</v>
      </c>
      <c r="E480" s="50">
        <v>0.5</v>
      </c>
      <c r="F480" s="50"/>
      <c r="G480" s="50">
        <v>2.6</v>
      </c>
      <c r="H480" s="50">
        <f t="shared" si="34"/>
        <v>2.6</v>
      </c>
      <c r="I480" s="2"/>
      <c r="J480" s="56"/>
      <c r="K480" s="4"/>
      <c r="L480" s="4"/>
      <c r="M480" s="4"/>
      <c r="N480" s="4"/>
      <c r="O480" s="4"/>
      <c r="P480" s="4"/>
      <c r="Q480" s="4"/>
      <c r="R480" s="4"/>
      <c r="S480" s="4"/>
      <c r="T480" s="4"/>
      <c r="U480" s="4"/>
    </row>
    <row r="481" spans="1:21" ht="20.100000000000001" customHeight="1" x14ac:dyDescent="0.3">
      <c r="A481" s="4"/>
      <c r="B481" s="40"/>
      <c r="C481" s="2"/>
      <c r="D481" s="2"/>
      <c r="E481" s="50"/>
      <c r="F481" s="50"/>
      <c r="G481" s="50"/>
      <c r="H481" s="49">
        <f>SUM(H469:H480)</f>
        <v>96.745999999999981</v>
      </c>
      <c r="I481" s="48" t="s">
        <v>29</v>
      </c>
      <c r="J481" s="56"/>
      <c r="K481" s="4"/>
      <c r="L481" s="4"/>
      <c r="M481" s="4"/>
      <c r="N481" s="4"/>
      <c r="O481" s="4"/>
      <c r="P481" s="4"/>
      <c r="Q481" s="4"/>
      <c r="R481" s="4"/>
      <c r="S481" s="4"/>
      <c r="T481" s="4"/>
      <c r="U481" s="4"/>
    </row>
    <row r="482" spans="1:21" ht="150" customHeight="1" x14ac:dyDescent="0.3">
      <c r="A482" s="2">
        <v>88</v>
      </c>
      <c r="B482" s="157" t="s">
        <v>235</v>
      </c>
      <c r="C482" s="158"/>
      <c r="D482" s="158"/>
      <c r="E482" s="158"/>
      <c r="F482" s="158"/>
      <c r="G482" s="159"/>
      <c r="H482" s="3"/>
      <c r="I482" s="3"/>
      <c r="J482" s="4"/>
      <c r="K482" s="4"/>
      <c r="L482" s="4"/>
      <c r="M482" s="4"/>
      <c r="N482" s="4"/>
      <c r="O482" s="4"/>
      <c r="P482" s="4"/>
      <c r="Q482" s="4"/>
      <c r="R482" s="4"/>
      <c r="S482" s="4"/>
      <c r="T482" s="4"/>
      <c r="U482" s="4"/>
    </row>
    <row r="483" spans="1:21" ht="20.100000000000001" customHeight="1" x14ac:dyDescent="0.3">
      <c r="A483" s="4"/>
      <c r="B483" s="4" t="s">
        <v>459</v>
      </c>
      <c r="C483" s="2">
        <v>1</v>
      </c>
      <c r="D483" s="2">
        <v>1</v>
      </c>
      <c r="E483" s="50">
        <v>6.17</v>
      </c>
      <c r="F483" s="50">
        <v>3.65</v>
      </c>
      <c r="G483" s="50"/>
      <c r="H483" s="50">
        <f t="shared" ref="H483:H487" si="35">F483*E483*D483*C483</f>
        <v>22.520499999999998</v>
      </c>
      <c r="I483" s="2"/>
      <c r="J483" s="4"/>
      <c r="K483" s="4"/>
      <c r="L483" s="4"/>
      <c r="M483" s="4"/>
      <c r="N483" s="4"/>
      <c r="O483" s="4"/>
      <c r="P483" s="4"/>
      <c r="Q483" s="4"/>
      <c r="R483" s="4"/>
      <c r="S483" s="4"/>
      <c r="T483" s="4"/>
      <c r="U483" s="4"/>
    </row>
    <row r="484" spans="1:21" ht="20.100000000000001" customHeight="1" x14ac:dyDescent="0.3">
      <c r="A484" s="4"/>
      <c r="B484" s="4" t="s">
        <v>255</v>
      </c>
      <c r="C484" s="2">
        <v>1</v>
      </c>
      <c r="D484" s="2">
        <v>1</v>
      </c>
      <c r="E484" s="50">
        <v>1.5</v>
      </c>
      <c r="F484" s="50">
        <v>0.39</v>
      </c>
      <c r="G484" s="50"/>
      <c r="H484" s="50">
        <f t="shared" si="35"/>
        <v>0.58499999999999996</v>
      </c>
      <c r="I484" s="2"/>
      <c r="J484" s="4"/>
      <c r="K484" s="4"/>
      <c r="L484" s="4"/>
      <c r="M484" s="4"/>
      <c r="N484" s="4"/>
      <c r="O484" s="4"/>
      <c r="P484" s="4"/>
      <c r="Q484" s="4"/>
      <c r="R484" s="4"/>
      <c r="S484" s="4"/>
      <c r="T484" s="4"/>
      <c r="U484" s="4"/>
    </row>
    <row r="485" spans="1:21" ht="20.100000000000001" customHeight="1" x14ac:dyDescent="0.3">
      <c r="A485" s="4"/>
      <c r="B485" s="4" t="s">
        <v>255</v>
      </c>
      <c r="C485" s="2">
        <v>1</v>
      </c>
      <c r="D485" s="2">
        <v>1</v>
      </c>
      <c r="E485" s="50">
        <v>1.48</v>
      </c>
      <c r="F485" s="50">
        <v>0.32</v>
      </c>
      <c r="G485" s="50"/>
      <c r="H485" s="50">
        <f t="shared" si="35"/>
        <v>0.47360000000000002</v>
      </c>
      <c r="I485" s="2"/>
      <c r="J485" s="4"/>
      <c r="K485" s="4"/>
      <c r="L485" s="4"/>
      <c r="M485" s="4"/>
      <c r="N485" s="4"/>
      <c r="O485" s="4"/>
      <c r="P485" s="4"/>
      <c r="Q485" s="4"/>
      <c r="R485" s="4"/>
      <c r="S485" s="4"/>
      <c r="T485" s="4"/>
      <c r="U485" s="4"/>
    </row>
    <row r="486" spans="1:21" ht="20.100000000000001" customHeight="1" x14ac:dyDescent="0.3">
      <c r="A486" s="4"/>
      <c r="B486" s="4" t="s">
        <v>460</v>
      </c>
      <c r="C486" s="2">
        <v>-1</v>
      </c>
      <c r="D486" s="2">
        <v>1</v>
      </c>
      <c r="E486" s="50">
        <v>0.55000000000000004</v>
      </c>
      <c r="F486" s="50">
        <v>0.39</v>
      </c>
      <c r="G486" s="50"/>
      <c r="H486" s="50">
        <f t="shared" si="35"/>
        <v>-0.21450000000000002</v>
      </c>
      <c r="I486" s="2"/>
      <c r="J486" s="4"/>
      <c r="K486" s="4"/>
      <c r="L486" s="4"/>
      <c r="M486" s="4"/>
      <c r="N486" s="4"/>
      <c r="O486" s="4"/>
      <c r="P486" s="4"/>
      <c r="Q486" s="4"/>
      <c r="R486" s="4"/>
      <c r="S486" s="4"/>
      <c r="T486" s="4"/>
      <c r="U486" s="4"/>
    </row>
    <row r="487" spans="1:21" ht="20.100000000000001" customHeight="1" x14ac:dyDescent="0.3">
      <c r="A487" s="4"/>
      <c r="B487" s="4" t="s">
        <v>461</v>
      </c>
      <c r="C487" s="2">
        <v>1</v>
      </c>
      <c r="D487" s="2">
        <v>1</v>
      </c>
      <c r="E487" s="50">
        <v>6.21</v>
      </c>
      <c r="F487" s="50">
        <v>3.97</v>
      </c>
      <c r="G487" s="50"/>
      <c r="H487" s="50">
        <f t="shared" si="35"/>
        <v>24.653700000000001</v>
      </c>
      <c r="I487" s="2"/>
      <c r="J487" s="4"/>
      <c r="K487" s="4"/>
      <c r="L487" s="4"/>
      <c r="M487" s="4"/>
      <c r="N487" s="4"/>
      <c r="O487" s="4"/>
      <c r="P487" s="4"/>
      <c r="Q487" s="4"/>
      <c r="R487" s="4"/>
      <c r="S487" s="4"/>
      <c r="T487" s="4"/>
      <c r="U487" s="4"/>
    </row>
    <row r="488" spans="1:21" ht="20.100000000000001" customHeight="1" x14ac:dyDescent="0.3">
      <c r="A488" s="4"/>
      <c r="B488" s="4"/>
      <c r="C488" s="2"/>
      <c r="D488" s="2"/>
      <c r="E488" s="50"/>
      <c r="F488" s="50"/>
      <c r="G488" s="50"/>
      <c r="H488" s="49">
        <f>SUM(H483:H487)</f>
        <v>48.018299999999996</v>
      </c>
      <c r="I488" s="48" t="s">
        <v>29</v>
      </c>
      <c r="J488" s="4"/>
      <c r="K488" s="4"/>
      <c r="L488" s="4"/>
      <c r="M488" s="4"/>
      <c r="N488" s="4"/>
      <c r="O488" s="4"/>
      <c r="P488" s="4"/>
      <c r="Q488" s="4"/>
      <c r="R488" s="4"/>
      <c r="S488" s="4"/>
      <c r="T488" s="4"/>
      <c r="U488" s="4"/>
    </row>
    <row r="489" spans="1:21" ht="44.25" customHeight="1" x14ac:dyDescent="0.3">
      <c r="A489" s="2">
        <v>92</v>
      </c>
      <c r="B489" s="236" t="s">
        <v>236</v>
      </c>
      <c r="C489" s="237"/>
      <c r="D489" s="237"/>
      <c r="E489" s="237"/>
      <c r="F489" s="237"/>
      <c r="G489" s="238"/>
      <c r="H489" s="59"/>
      <c r="I489" s="13"/>
      <c r="J489" s="4"/>
      <c r="K489" s="4"/>
      <c r="L489" s="4"/>
      <c r="M489" s="4"/>
      <c r="N489" s="4"/>
      <c r="O489" s="4"/>
      <c r="P489" s="4"/>
      <c r="Q489" s="4"/>
      <c r="R489" s="4"/>
      <c r="S489" s="4"/>
      <c r="T489" s="4"/>
      <c r="U489" s="4"/>
    </row>
    <row r="490" spans="1:21" ht="20.100000000000001" customHeight="1" x14ac:dyDescent="0.3">
      <c r="A490" s="4"/>
      <c r="B490" s="62" t="s">
        <v>451</v>
      </c>
      <c r="C490" s="2">
        <v>1</v>
      </c>
      <c r="D490" s="2">
        <v>1</v>
      </c>
      <c r="E490" s="2">
        <f>4.3</f>
        <v>4.3</v>
      </c>
      <c r="F490" s="2"/>
      <c r="G490" s="2"/>
      <c r="H490" s="50">
        <f t="shared" ref="H490:H503" si="36">E490*D490*C490</f>
        <v>4.3</v>
      </c>
      <c r="I490" s="48"/>
      <c r="J490" s="2"/>
      <c r="K490" s="4"/>
      <c r="L490" s="4"/>
      <c r="M490" s="4"/>
      <c r="N490" s="4"/>
      <c r="O490" s="4"/>
      <c r="P490" s="4"/>
      <c r="Q490" s="4"/>
      <c r="R490" s="4"/>
      <c r="S490" s="4"/>
      <c r="T490" s="4"/>
      <c r="U490" s="4"/>
    </row>
    <row r="491" spans="1:21" ht="20.100000000000001" customHeight="1" x14ac:dyDescent="0.3">
      <c r="A491" s="4"/>
      <c r="B491" s="62" t="s">
        <v>255</v>
      </c>
      <c r="C491" s="2">
        <v>1</v>
      </c>
      <c r="D491" s="2">
        <v>1</v>
      </c>
      <c r="E491" s="2">
        <v>1.5</v>
      </c>
      <c r="F491" s="2"/>
      <c r="G491" s="2"/>
      <c r="H491" s="50">
        <f t="shared" si="36"/>
        <v>1.5</v>
      </c>
      <c r="I491" s="48"/>
      <c r="J491" s="2"/>
      <c r="K491" s="4"/>
      <c r="L491" s="4"/>
      <c r="M491" s="4"/>
      <c r="N491" s="4"/>
      <c r="O491" s="4"/>
      <c r="P491" s="4"/>
      <c r="Q491" s="4"/>
      <c r="R491" s="4"/>
      <c r="S491" s="4"/>
      <c r="T491" s="4"/>
      <c r="U491" s="4"/>
    </row>
    <row r="492" spans="1:21" ht="20.100000000000001" customHeight="1" x14ac:dyDescent="0.3">
      <c r="A492" s="4"/>
      <c r="B492" s="62" t="s">
        <v>255</v>
      </c>
      <c r="C492" s="2">
        <v>1</v>
      </c>
      <c r="D492" s="2">
        <v>1</v>
      </c>
      <c r="E492" s="2">
        <v>0.39</v>
      </c>
      <c r="F492" s="2"/>
      <c r="G492" s="2"/>
      <c r="H492" s="50">
        <f t="shared" si="36"/>
        <v>0.39</v>
      </c>
      <c r="I492" s="48"/>
      <c r="J492" s="2"/>
      <c r="K492" s="4"/>
      <c r="L492" s="4"/>
      <c r="M492" s="4"/>
      <c r="N492" s="4"/>
      <c r="O492" s="4"/>
      <c r="P492" s="4"/>
      <c r="Q492" s="4"/>
      <c r="R492" s="4"/>
      <c r="S492" s="4"/>
      <c r="T492" s="4"/>
      <c r="U492" s="4"/>
    </row>
    <row r="493" spans="1:21" ht="20.100000000000001" customHeight="1" x14ac:dyDescent="0.3">
      <c r="A493" s="4"/>
      <c r="B493" s="4" t="s">
        <v>452</v>
      </c>
      <c r="C493" s="2">
        <v>1</v>
      </c>
      <c r="D493" s="2">
        <v>1</v>
      </c>
      <c r="E493" s="50">
        <v>6.16</v>
      </c>
      <c r="F493" s="50"/>
      <c r="G493" s="50"/>
      <c r="H493" s="50">
        <f t="shared" si="36"/>
        <v>6.16</v>
      </c>
      <c r="I493" s="48"/>
      <c r="J493" s="2"/>
      <c r="K493" s="4"/>
      <c r="L493" s="4"/>
      <c r="M493" s="4"/>
      <c r="N493" s="4"/>
      <c r="O493" s="4"/>
      <c r="P493" s="4"/>
      <c r="Q493" s="4"/>
      <c r="R493" s="4"/>
      <c r="S493" s="4"/>
      <c r="T493" s="4"/>
      <c r="U493" s="4"/>
    </row>
    <row r="494" spans="1:21" ht="20.100000000000001" customHeight="1" x14ac:dyDescent="0.3">
      <c r="A494" s="4"/>
      <c r="B494" s="4" t="s">
        <v>462</v>
      </c>
      <c r="C494" s="2">
        <v>1</v>
      </c>
      <c r="D494" s="2">
        <v>1</v>
      </c>
      <c r="E494" s="50">
        <v>0.6</v>
      </c>
      <c r="F494" s="50"/>
      <c r="G494" s="50"/>
      <c r="H494" s="50">
        <f t="shared" si="36"/>
        <v>0.6</v>
      </c>
      <c r="I494" s="48"/>
      <c r="J494" s="2"/>
      <c r="K494" s="4"/>
      <c r="L494" s="4"/>
      <c r="M494" s="4"/>
      <c r="N494" s="4"/>
      <c r="O494" s="4"/>
      <c r="P494" s="4"/>
      <c r="Q494" s="4"/>
      <c r="R494" s="4"/>
      <c r="S494" s="4"/>
      <c r="T494" s="4"/>
      <c r="U494" s="4"/>
    </row>
    <row r="495" spans="1:21" ht="20.100000000000001" customHeight="1" x14ac:dyDescent="0.3">
      <c r="A495" s="4"/>
      <c r="B495" s="4" t="s">
        <v>255</v>
      </c>
      <c r="C495" s="2">
        <v>1</v>
      </c>
      <c r="D495" s="2">
        <v>2</v>
      </c>
      <c r="E495" s="50">
        <v>0.32</v>
      </c>
      <c r="F495" s="50"/>
      <c r="G495" s="50"/>
      <c r="H495" s="50">
        <f t="shared" si="36"/>
        <v>0.64</v>
      </c>
      <c r="I495" s="48"/>
      <c r="J495" s="2"/>
      <c r="K495" s="4"/>
      <c r="L495" s="4"/>
      <c r="M495" s="4"/>
      <c r="N495" s="4"/>
      <c r="O495" s="4"/>
      <c r="P495" s="4"/>
      <c r="Q495" s="4"/>
      <c r="R495" s="4"/>
      <c r="S495" s="4"/>
      <c r="T495" s="4"/>
      <c r="U495" s="4"/>
    </row>
    <row r="496" spans="1:21" ht="20.100000000000001" customHeight="1" x14ac:dyDescent="0.3">
      <c r="A496" s="4"/>
      <c r="B496" s="4" t="s">
        <v>255</v>
      </c>
      <c r="C496" s="2">
        <v>1</v>
      </c>
      <c r="D496" s="2">
        <v>1</v>
      </c>
      <c r="E496" s="50">
        <v>1</v>
      </c>
      <c r="F496" s="50"/>
      <c r="G496" s="50"/>
      <c r="H496" s="50">
        <f t="shared" si="36"/>
        <v>1</v>
      </c>
      <c r="I496" s="48"/>
      <c r="J496" s="2"/>
      <c r="K496" s="4"/>
      <c r="L496" s="4"/>
      <c r="M496" s="4"/>
      <c r="N496" s="4"/>
      <c r="O496" s="4"/>
      <c r="P496" s="4"/>
      <c r="Q496" s="4"/>
      <c r="R496" s="4"/>
      <c r="S496" s="4"/>
      <c r="T496" s="4"/>
      <c r="U496" s="4"/>
    </row>
    <row r="497" spans="1:21" ht="20.100000000000001" customHeight="1" x14ac:dyDescent="0.3">
      <c r="A497" s="4"/>
      <c r="B497" s="4" t="s">
        <v>255</v>
      </c>
      <c r="C497" s="2">
        <v>1</v>
      </c>
      <c r="D497" s="2">
        <v>1</v>
      </c>
      <c r="E497" s="50">
        <v>0.39</v>
      </c>
      <c r="F497" s="50"/>
      <c r="G497" s="50"/>
      <c r="H497" s="50">
        <f t="shared" si="36"/>
        <v>0.39</v>
      </c>
      <c r="I497" s="48"/>
      <c r="J497" s="2"/>
      <c r="K497" s="4"/>
      <c r="L497" s="4"/>
      <c r="M497" s="4"/>
      <c r="N497" s="4"/>
      <c r="O497" s="4"/>
      <c r="P497" s="4"/>
      <c r="Q497" s="4"/>
      <c r="R497" s="4"/>
      <c r="S497" s="4"/>
      <c r="T497" s="4"/>
      <c r="U497" s="4"/>
    </row>
    <row r="498" spans="1:21" ht="20.100000000000001" customHeight="1" x14ac:dyDescent="0.3">
      <c r="A498" s="4"/>
      <c r="B498" s="4" t="s">
        <v>255</v>
      </c>
      <c r="C498" s="2">
        <v>1</v>
      </c>
      <c r="D498" s="2">
        <v>1</v>
      </c>
      <c r="E498" s="50">
        <v>0.91</v>
      </c>
      <c r="F498" s="50"/>
      <c r="G498" s="50"/>
      <c r="H498" s="50">
        <f t="shared" si="36"/>
        <v>0.91</v>
      </c>
      <c r="I498" s="48"/>
      <c r="J498" s="2"/>
      <c r="K498" s="4"/>
      <c r="L498" s="4"/>
      <c r="M498" s="4"/>
      <c r="N498" s="4"/>
      <c r="O498" s="4"/>
      <c r="P498" s="4"/>
      <c r="Q498" s="4"/>
      <c r="R498" s="4"/>
      <c r="S498" s="4"/>
      <c r="T498" s="4"/>
      <c r="U498" s="4"/>
    </row>
    <row r="499" spans="1:21" ht="20.100000000000001" customHeight="1" x14ac:dyDescent="0.3">
      <c r="A499" s="4"/>
      <c r="B499" s="4" t="s">
        <v>463</v>
      </c>
      <c r="C499" s="2">
        <v>1</v>
      </c>
      <c r="D499" s="2">
        <v>4</v>
      </c>
      <c r="E499" s="50">
        <v>2.41</v>
      </c>
      <c r="F499" s="50"/>
      <c r="G499" s="50"/>
      <c r="H499" s="50">
        <f t="shared" si="36"/>
        <v>9.64</v>
      </c>
      <c r="I499" s="48"/>
      <c r="J499" s="2"/>
      <c r="K499" s="4"/>
      <c r="L499" s="4"/>
      <c r="M499" s="4"/>
      <c r="N499" s="4"/>
      <c r="O499" s="4"/>
      <c r="P499" s="4"/>
      <c r="Q499" s="4"/>
      <c r="R499" s="4"/>
      <c r="S499" s="4"/>
      <c r="T499" s="4"/>
      <c r="U499" s="4"/>
    </row>
    <row r="500" spans="1:21" ht="20.100000000000001" customHeight="1" x14ac:dyDescent="0.3">
      <c r="A500" s="4"/>
      <c r="B500" s="4" t="s">
        <v>457</v>
      </c>
      <c r="C500" s="2">
        <v>1</v>
      </c>
      <c r="D500" s="2">
        <v>2</v>
      </c>
      <c r="E500" s="50">
        <v>6.21</v>
      </c>
      <c r="F500" s="50"/>
      <c r="G500" s="50"/>
      <c r="H500" s="50">
        <f t="shared" si="36"/>
        <v>12.42</v>
      </c>
      <c r="I500" s="48"/>
      <c r="J500" s="2"/>
      <c r="K500" s="4"/>
      <c r="L500" s="4"/>
      <c r="M500" s="4"/>
      <c r="N500" s="4"/>
      <c r="O500" s="4"/>
      <c r="P500" s="4"/>
      <c r="Q500" s="4"/>
      <c r="R500" s="4"/>
      <c r="S500" s="4"/>
      <c r="T500" s="4"/>
      <c r="U500" s="4"/>
    </row>
    <row r="501" spans="1:21" ht="20.100000000000001" customHeight="1" x14ac:dyDescent="0.3">
      <c r="A501" s="4"/>
      <c r="B501" s="4" t="s">
        <v>453</v>
      </c>
      <c r="C501" s="2">
        <v>1</v>
      </c>
      <c r="D501" s="2">
        <v>2</v>
      </c>
      <c r="E501" s="50">
        <v>3.97</v>
      </c>
      <c r="F501" s="50"/>
      <c r="G501" s="50"/>
      <c r="H501" s="50">
        <f t="shared" si="36"/>
        <v>7.94</v>
      </c>
      <c r="I501" s="48"/>
      <c r="J501" s="2"/>
      <c r="K501" s="4"/>
      <c r="L501" s="4"/>
      <c r="M501" s="4"/>
      <c r="N501" s="4"/>
      <c r="O501" s="4"/>
      <c r="P501" s="4"/>
      <c r="Q501" s="4"/>
      <c r="R501" s="4"/>
      <c r="S501" s="4"/>
      <c r="T501" s="4"/>
      <c r="U501" s="4"/>
    </row>
    <row r="502" spans="1:21" ht="20.100000000000001" customHeight="1" x14ac:dyDescent="0.3">
      <c r="A502" s="4"/>
      <c r="B502" s="4" t="s">
        <v>463</v>
      </c>
      <c r="C502" s="2">
        <v>1</v>
      </c>
      <c r="D502" s="2">
        <v>4</v>
      </c>
      <c r="E502" s="50">
        <v>2.42</v>
      </c>
      <c r="F502" s="50"/>
      <c r="G502" s="50"/>
      <c r="H502" s="50">
        <f t="shared" si="36"/>
        <v>9.68</v>
      </c>
      <c r="I502" s="48"/>
      <c r="J502" s="2"/>
      <c r="K502" s="4"/>
      <c r="L502" s="4"/>
      <c r="M502" s="4"/>
      <c r="N502" s="4"/>
      <c r="O502" s="4"/>
      <c r="P502" s="4"/>
      <c r="Q502" s="4"/>
      <c r="R502" s="4"/>
      <c r="S502" s="4"/>
      <c r="T502" s="4"/>
      <c r="U502" s="4"/>
    </row>
    <row r="503" spans="1:21" ht="20.100000000000001" customHeight="1" x14ac:dyDescent="0.3">
      <c r="A503" s="4"/>
      <c r="B503" s="4" t="s">
        <v>464</v>
      </c>
      <c r="C503" s="2">
        <v>1</v>
      </c>
      <c r="D503" s="2">
        <v>3</v>
      </c>
      <c r="E503" s="50">
        <f>0.63+0.63+0.71+0.71</f>
        <v>2.6799999999999997</v>
      </c>
      <c r="F503" s="50"/>
      <c r="G503" s="50"/>
      <c r="H503" s="50">
        <f t="shared" si="36"/>
        <v>8.0399999999999991</v>
      </c>
      <c r="I503" s="48"/>
      <c r="J503" s="2"/>
      <c r="K503" s="4"/>
      <c r="L503" s="4"/>
      <c r="M503" s="4"/>
      <c r="N503" s="4"/>
      <c r="O503" s="4"/>
      <c r="P503" s="4"/>
      <c r="Q503" s="4"/>
      <c r="R503" s="4"/>
      <c r="S503" s="4"/>
      <c r="T503" s="4"/>
      <c r="U503" s="4"/>
    </row>
    <row r="504" spans="1:21" ht="20.100000000000001" customHeight="1" x14ac:dyDescent="0.3">
      <c r="A504" s="4"/>
      <c r="B504" s="4"/>
      <c r="C504" s="2"/>
      <c r="D504" s="2"/>
      <c r="E504" s="50"/>
      <c r="F504" s="50"/>
      <c r="G504" s="50"/>
      <c r="H504" s="49">
        <f>SUM(H490:H503)</f>
        <v>63.61</v>
      </c>
      <c r="I504" s="48" t="s">
        <v>46</v>
      </c>
      <c r="J504" s="2"/>
      <c r="K504" s="4"/>
      <c r="L504" s="4"/>
      <c r="M504" s="4"/>
      <c r="N504" s="4"/>
      <c r="O504" s="4"/>
      <c r="P504" s="4"/>
      <c r="Q504" s="4"/>
      <c r="R504" s="4"/>
      <c r="S504" s="4"/>
      <c r="T504" s="4"/>
      <c r="U504" s="4"/>
    </row>
    <row r="505" spans="1:21" ht="159" customHeight="1" x14ac:dyDescent="0.3">
      <c r="A505" s="2">
        <v>90</v>
      </c>
      <c r="B505" s="160" t="s">
        <v>237</v>
      </c>
      <c r="C505" s="160"/>
      <c r="D505" s="160"/>
      <c r="E505" s="160"/>
      <c r="F505" s="160"/>
      <c r="G505" s="160"/>
      <c r="H505" s="3"/>
      <c r="I505" s="3"/>
      <c r="J505" s="4"/>
      <c r="K505" s="4"/>
      <c r="L505" s="4"/>
      <c r="M505" s="4"/>
      <c r="N505" s="4"/>
      <c r="O505" s="4"/>
      <c r="P505" s="4"/>
      <c r="Q505" s="4"/>
      <c r="R505" s="4"/>
      <c r="S505" s="4"/>
      <c r="T505" s="4"/>
      <c r="U505" s="4"/>
    </row>
    <row r="506" spans="1:21" ht="20.100000000000001" customHeight="1" x14ac:dyDescent="0.3">
      <c r="A506" s="4"/>
      <c r="B506" s="47" t="s">
        <v>465</v>
      </c>
      <c r="C506" s="63">
        <v>1</v>
      </c>
      <c r="D506" s="63">
        <v>1</v>
      </c>
      <c r="E506" s="64"/>
      <c r="F506" s="64"/>
      <c r="G506" s="64"/>
      <c r="H506" s="50">
        <f>D506*C506</f>
        <v>1</v>
      </c>
      <c r="I506" s="2"/>
      <c r="J506" s="4"/>
      <c r="K506" s="4"/>
      <c r="L506" s="4"/>
      <c r="M506" s="4"/>
      <c r="N506" s="4"/>
      <c r="O506" s="4"/>
      <c r="P506" s="4"/>
      <c r="Q506" s="4"/>
      <c r="R506" s="4"/>
      <c r="S506" s="4"/>
      <c r="T506" s="4"/>
      <c r="U506" s="4"/>
    </row>
    <row r="507" spans="1:21" ht="20.100000000000001" customHeight="1" x14ac:dyDescent="0.3">
      <c r="A507" s="4"/>
      <c r="B507" s="47" t="s">
        <v>466</v>
      </c>
      <c r="C507" s="63">
        <v>1</v>
      </c>
      <c r="D507" s="63">
        <v>1</v>
      </c>
      <c r="E507" s="64"/>
      <c r="F507" s="64"/>
      <c r="G507" s="64"/>
      <c r="H507" s="50">
        <f>D507*C507</f>
        <v>1</v>
      </c>
      <c r="I507" s="2"/>
      <c r="J507" s="4"/>
      <c r="K507" s="4"/>
      <c r="L507" s="4"/>
      <c r="M507" s="4"/>
      <c r="N507" s="4"/>
      <c r="O507" s="4"/>
      <c r="P507" s="4"/>
      <c r="Q507" s="4"/>
      <c r="R507" s="4"/>
      <c r="S507" s="4"/>
      <c r="T507" s="4"/>
      <c r="U507" s="4"/>
    </row>
    <row r="508" spans="1:21" ht="20.100000000000001" customHeight="1" x14ac:dyDescent="0.3">
      <c r="A508" s="4"/>
      <c r="B508" s="4" t="s">
        <v>467</v>
      </c>
      <c r="C508" s="2">
        <v>1</v>
      </c>
      <c r="D508" s="2">
        <v>1</v>
      </c>
      <c r="E508" s="50"/>
      <c r="F508" s="50"/>
      <c r="G508" s="50"/>
      <c r="H508" s="50">
        <f>D508*C508</f>
        <v>1</v>
      </c>
      <c r="I508" s="2"/>
      <c r="J508" s="4"/>
      <c r="K508" s="4"/>
      <c r="L508" s="4"/>
      <c r="M508" s="4"/>
      <c r="N508" s="4"/>
      <c r="O508" s="4"/>
      <c r="P508" s="4"/>
      <c r="Q508" s="4"/>
      <c r="R508" s="4"/>
      <c r="S508" s="4"/>
      <c r="T508" s="4"/>
      <c r="U508" s="4"/>
    </row>
    <row r="509" spans="1:21" ht="20.100000000000001" customHeight="1" x14ac:dyDescent="0.3">
      <c r="A509" s="4"/>
      <c r="B509" s="4"/>
      <c r="C509" s="2"/>
      <c r="D509" s="2"/>
      <c r="E509" s="50"/>
      <c r="F509" s="50"/>
      <c r="G509" s="61"/>
      <c r="H509" s="49">
        <f>SUM(H506:H508)</f>
        <v>3</v>
      </c>
      <c r="I509" s="48" t="s">
        <v>128</v>
      </c>
      <c r="J509" s="4"/>
      <c r="K509" s="4"/>
      <c r="L509" s="4"/>
      <c r="M509" s="4"/>
      <c r="N509" s="4"/>
      <c r="O509" s="4"/>
      <c r="P509" s="4"/>
      <c r="Q509" s="4"/>
      <c r="R509" s="4"/>
      <c r="S509" s="4"/>
      <c r="T509" s="4"/>
      <c r="U509" s="4"/>
    </row>
    <row r="510" spans="1:21" ht="156.75" customHeight="1" x14ac:dyDescent="0.3">
      <c r="A510" s="2">
        <v>89</v>
      </c>
      <c r="B510" s="160" t="s">
        <v>238</v>
      </c>
      <c r="C510" s="160"/>
      <c r="D510" s="160"/>
      <c r="E510" s="160"/>
      <c r="F510" s="160"/>
      <c r="G510" s="160"/>
      <c r="H510" s="75"/>
      <c r="I510" s="3"/>
      <c r="J510" s="4"/>
      <c r="K510" s="4"/>
      <c r="L510" s="4"/>
      <c r="M510" s="4"/>
      <c r="N510" s="4"/>
      <c r="O510" s="4"/>
      <c r="P510" s="4"/>
      <c r="Q510" s="4"/>
      <c r="R510" s="4"/>
      <c r="S510" s="4"/>
      <c r="T510" s="4"/>
      <c r="U510" s="4"/>
    </row>
    <row r="511" spans="1:21" ht="20.100000000000001" customHeight="1" x14ac:dyDescent="0.3">
      <c r="A511" s="4"/>
      <c r="B511" s="4" t="s">
        <v>468</v>
      </c>
      <c r="C511" s="2">
        <v>1</v>
      </c>
      <c r="D511" s="2">
        <v>1</v>
      </c>
      <c r="E511" s="50"/>
      <c r="F511" s="50"/>
      <c r="G511" s="50"/>
      <c r="H511" s="50">
        <f>D511*C511</f>
        <v>1</v>
      </c>
      <c r="I511" s="2"/>
      <c r="J511" s="4"/>
      <c r="K511" s="4"/>
      <c r="L511" s="4"/>
      <c r="M511" s="4"/>
      <c r="N511" s="4"/>
      <c r="O511" s="4"/>
      <c r="P511" s="4"/>
      <c r="Q511" s="4"/>
      <c r="R511" s="4"/>
      <c r="S511" s="4"/>
      <c r="T511" s="4"/>
      <c r="U511" s="4"/>
    </row>
    <row r="512" spans="1:21" ht="20.100000000000001" customHeight="1" x14ac:dyDescent="0.3">
      <c r="A512" s="4"/>
      <c r="B512" s="4" t="s">
        <v>469</v>
      </c>
      <c r="C512" s="2">
        <v>1</v>
      </c>
      <c r="D512" s="2">
        <v>1</v>
      </c>
      <c r="E512" s="50"/>
      <c r="F512" s="50"/>
      <c r="G512" s="50"/>
      <c r="H512" s="50">
        <f>D512*C512</f>
        <v>1</v>
      </c>
      <c r="I512" s="2"/>
      <c r="J512" s="4"/>
      <c r="K512" s="4"/>
      <c r="L512" s="4"/>
      <c r="M512" s="4"/>
      <c r="N512" s="4"/>
      <c r="O512" s="4"/>
      <c r="P512" s="4"/>
      <c r="Q512" s="4"/>
      <c r="R512" s="4"/>
      <c r="S512" s="4"/>
      <c r="T512" s="4"/>
      <c r="U512" s="4"/>
    </row>
    <row r="513" spans="1:21" ht="20.100000000000001" customHeight="1" x14ac:dyDescent="0.3">
      <c r="A513" s="4"/>
      <c r="B513" s="4" t="s">
        <v>470</v>
      </c>
      <c r="C513" s="2">
        <v>1</v>
      </c>
      <c r="D513" s="2">
        <v>1</v>
      </c>
      <c r="E513" s="50"/>
      <c r="F513" s="50"/>
      <c r="G513" s="50"/>
      <c r="H513" s="50">
        <f>D513*C513</f>
        <v>1</v>
      </c>
      <c r="I513" s="2"/>
      <c r="J513" s="4"/>
      <c r="K513" s="4"/>
      <c r="L513" s="4"/>
      <c r="M513" s="4"/>
      <c r="N513" s="4"/>
      <c r="O513" s="4"/>
      <c r="P513" s="4"/>
      <c r="Q513" s="4"/>
      <c r="R513" s="4"/>
      <c r="S513" s="4"/>
      <c r="T513" s="4"/>
      <c r="U513" s="4"/>
    </row>
    <row r="514" spans="1:21" ht="20.100000000000001" customHeight="1" x14ac:dyDescent="0.3">
      <c r="A514" s="4"/>
      <c r="B514" s="4" t="s">
        <v>471</v>
      </c>
      <c r="C514" s="2">
        <v>1</v>
      </c>
      <c r="D514" s="2">
        <v>1</v>
      </c>
      <c r="E514" s="50"/>
      <c r="F514" s="50"/>
      <c r="G514" s="50"/>
      <c r="H514" s="50">
        <f>D514*C514</f>
        <v>1</v>
      </c>
      <c r="I514" s="2"/>
      <c r="J514" s="4"/>
      <c r="K514" s="4"/>
      <c r="L514" s="4"/>
      <c r="M514" s="4"/>
      <c r="N514" s="4"/>
      <c r="O514" s="4"/>
      <c r="P514" s="4"/>
      <c r="Q514" s="4"/>
      <c r="R514" s="4"/>
      <c r="S514" s="4"/>
      <c r="T514" s="4"/>
      <c r="U514" s="4"/>
    </row>
    <row r="515" spans="1:21" ht="20.100000000000001" customHeight="1" x14ac:dyDescent="0.3">
      <c r="A515" s="4"/>
      <c r="B515" s="4" t="s">
        <v>472</v>
      </c>
      <c r="C515" s="2">
        <v>1</v>
      </c>
      <c r="D515" s="2">
        <v>1</v>
      </c>
      <c r="E515" s="50"/>
      <c r="F515" s="50"/>
      <c r="G515" s="50"/>
      <c r="H515" s="50">
        <f>D515*C515</f>
        <v>1</v>
      </c>
      <c r="I515" s="2"/>
      <c r="J515" s="4"/>
      <c r="K515" s="4"/>
      <c r="L515" s="4"/>
      <c r="M515" s="4"/>
      <c r="N515" s="4"/>
      <c r="O515" s="4"/>
      <c r="P515" s="4"/>
      <c r="Q515" s="4"/>
      <c r="R515" s="4"/>
      <c r="S515" s="4"/>
      <c r="T515" s="4"/>
      <c r="U515" s="4"/>
    </row>
    <row r="516" spans="1:21" ht="20.100000000000001" customHeight="1" x14ac:dyDescent="0.3">
      <c r="A516" s="4"/>
      <c r="B516" s="4"/>
      <c r="C516" s="2"/>
      <c r="D516" s="2"/>
      <c r="E516" s="50"/>
      <c r="F516" s="50"/>
      <c r="G516" s="50"/>
      <c r="H516" s="49">
        <f>SUM(H511:H515)</f>
        <v>5</v>
      </c>
      <c r="I516" s="48" t="s">
        <v>128</v>
      </c>
      <c r="J516" s="4"/>
      <c r="K516" s="4"/>
      <c r="L516" s="4"/>
      <c r="M516" s="4"/>
      <c r="N516" s="4"/>
      <c r="O516" s="4"/>
      <c r="P516" s="4"/>
      <c r="Q516" s="4"/>
      <c r="R516" s="4"/>
      <c r="S516" s="4"/>
      <c r="T516" s="4"/>
      <c r="U516" s="4"/>
    </row>
    <row r="517" spans="1:21" ht="152.25" customHeight="1" x14ac:dyDescent="0.3">
      <c r="A517" s="2">
        <v>91</v>
      </c>
      <c r="B517" s="160" t="s">
        <v>239</v>
      </c>
      <c r="C517" s="160"/>
      <c r="D517" s="160"/>
      <c r="E517" s="160"/>
      <c r="F517" s="160"/>
      <c r="G517" s="160"/>
      <c r="H517" s="7"/>
      <c r="I517" s="3"/>
      <c r="J517" s="4"/>
      <c r="K517" s="4"/>
      <c r="L517" s="4"/>
      <c r="M517" s="4"/>
      <c r="N517" s="4"/>
      <c r="O517" s="4"/>
      <c r="P517" s="4"/>
      <c r="Q517" s="4"/>
      <c r="R517" s="4"/>
      <c r="S517" s="4"/>
      <c r="T517" s="4"/>
      <c r="U517" s="4"/>
    </row>
    <row r="518" spans="1:21" ht="20.100000000000001" customHeight="1" x14ac:dyDescent="0.3">
      <c r="A518" s="4"/>
      <c r="B518" s="56" t="s">
        <v>473</v>
      </c>
      <c r="C518" s="2">
        <v>1</v>
      </c>
      <c r="D518" s="2">
        <v>1</v>
      </c>
      <c r="E518" s="50"/>
      <c r="F518" s="50"/>
      <c r="G518" s="50"/>
      <c r="H518" s="50">
        <f>D518*C518</f>
        <v>1</v>
      </c>
      <c r="I518" s="48" t="s">
        <v>128</v>
      </c>
      <c r="J518" s="4"/>
      <c r="K518" s="4"/>
      <c r="L518" s="4"/>
      <c r="M518" s="4"/>
      <c r="N518" s="4"/>
      <c r="O518" s="4"/>
      <c r="P518" s="4"/>
      <c r="Q518" s="4"/>
      <c r="R518" s="4"/>
      <c r="S518" s="4"/>
      <c r="T518" s="4"/>
      <c r="U518" s="4"/>
    </row>
    <row r="519" spans="1:21" ht="153" customHeight="1" x14ac:dyDescent="0.3">
      <c r="A519" s="2">
        <v>61</v>
      </c>
      <c r="B519" s="157" t="s">
        <v>481</v>
      </c>
      <c r="C519" s="234"/>
      <c r="D519" s="234"/>
      <c r="E519" s="234"/>
      <c r="F519" s="234"/>
      <c r="G519" s="235"/>
      <c r="H519" s="76"/>
      <c r="I519" s="3"/>
      <c r="J519" s="4"/>
      <c r="K519" s="4"/>
      <c r="L519" s="4"/>
      <c r="M519" s="4"/>
      <c r="N519" s="4"/>
      <c r="O519" s="4"/>
      <c r="P519" s="4"/>
      <c r="Q519" s="4"/>
      <c r="R519" s="4"/>
      <c r="S519" s="4"/>
      <c r="T519" s="4"/>
      <c r="U519" s="4"/>
    </row>
    <row r="520" spans="1:21" ht="20.100000000000001" customHeight="1" x14ac:dyDescent="0.3">
      <c r="A520" s="4"/>
      <c r="B520" s="4" t="s">
        <v>474</v>
      </c>
      <c r="C520" s="2">
        <v>1</v>
      </c>
      <c r="D520" s="2">
        <v>1</v>
      </c>
      <c r="E520" s="50">
        <v>1.5</v>
      </c>
      <c r="F520" s="50"/>
      <c r="G520" s="50">
        <v>1.8</v>
      </c>
      <c r="H520" s="50">
        <f>G520*E520*D520*C520</f>
        <v>2.7</v>
      </c>
      <c r="I520" s="13"/>
      <c r="J520" s="4"/>
      <c r="K520" s="4"/>
      <c r="L520" s="4"/>
      <c r="M520" s="4"/>
      <c r="N520" s="4"/>
      <c r="O520" s="4"/>
      <c r="P520" s="4"/>
      <c r="Q520" s="4"/>
      <c r="R520" s="4"/>
      <c r="S520" s="4"/>
      <c r="T520" s="4"/>
      <c r="U520" s="4"/>
    </row>
    <row r="521" spans="1:21" ht="20.100000000000001" customHeight="1" x14ac:dyDescent="0.3">
      <c r="A521" s="4"/>
      <c r="B521" s="4" t="s">
        <v>475</v>
      </c>
      <c r="C521" s="2">
        <v>1</v>
      </c>
      <c r="D521" s="2">
        <v>1</v>
      </c>
      <c r="E521" s="50">
        <v>3.05</v>
      </c>
      <c r="F521" s="50"/>
      <c r="G521" s="50">
        <v>0.4</v>
      </c>
      <c r="H521" s="50">
        <f>G521*E521*D521*C521</f>
        <v>1.22</v>
      </c>
      <c r="I521" s="13"/>
      <c r="J521" s="4"/>
      <c r="K521" s="4"/>
      <c r="L521" s="4"/>
      <c r="M521" s="4"/>
      <c r="N521" s="4"/>
      <c r="O521" s="4"/>
      <c r="P521" s="4"/>
      <c r="Q521" s="4"/>
      <c r="R521" s="4"/>
      <c r="S521" s="4"/>
      <c r="T521" s="4"/>
      <c r="U521" s="4"/>
    </row>
    <row r="522" spans="1:21" ht="20.100000000000001" customHeight="1" x14ac:dyDescent="0.3">
      <c r="A522" s="4"/>
      <c r="B522" s="4" t="s">
        <v>476</v>
      </c>
      <c r="C522" s="2">
        <v>1</v>
      </c>
      <c r="D522" s="2">
        <v>1</v>
      </c>
      <c r="E522" s="50">
        <v>3.15</v>
      </c>
      <c r="F522" s="50"/>
      <c r="G522" s="50">
        <v>0.4</v>
      </c>
      <c r="H522" s="50">
        <f>G522*E522*D522*C522</f>
        <v>1.26</v>
      </c>
      <c r="I522" s="13"/>
      <c r="J522" s="4"/>
      <c r="K522" s="4"/>
      <c r="L522" s="4"/>
      <c r="M522" s="4"/>
      <c r="N522" s="4"/>
      <c r="O522" s="4"/>
      <c r="P522" s="4"/>
      <c r="Q522" s="4"/>
      <c r="R522" s="4"/>
      <c r="S522" s="4"/>
      <c r="T522" s="4"/>
      <c r="U522" s="4"/>
    </row>
    <row r="523" spans="1:21" ht="20.100000000000001" customHeight="1" x14ac:dyDescent="0.3">
      <c r="A523" s="4"/>
      <c r="B523" s="4" t="s">
        <v>357</v>
      </c>
      <c r="C523" s="2">
        <v>1</v>
      </c>
      <c r="D523" s="2">
        <v>1</v>
      </c>
      <c r="E523" s="50">
        <v>1.5</v>
      </c>
      <c r="F523" s="50"/>
      <c r="G523" s="50">
        <v>1.8</v>
      </c>
      <c r="H523" s="50">
        <f>G523*E523*D523*C523</f>
        <v>2.7</v>
      </c>
      <c r="I523" s="13"/>
      <c r="J523" s="4"/>
      <c r="K523" s="4"/>
      <c r="L523" s="4"/>
      <c r="M523" s="4"/>
      <c r="N523" s="4"/>
      <c r="O523" s="4"/>
      <c r="P523" s="4"/>
      <c r="Q523" s="4"/>
      <c r="R523" s="4"/>
      <c r="S523" s="4"/>
      <c r="T523" s="4"/>
      <c r="U523" s="4"/>
    </row>
    <row r="524" spans="1:21" ht="20.100000000000001" customHeight="1" x14ac:dyDescent="0.3">
      <c r="A524" s="4"/>
      <c r="B524" s="4"/>
      <c r="C524" s="3"/>
      <c r="D524" s="3"/>
      <c r="E524" s="3"/>
      <c r="F524" s="3"/>
      <c r="G524" s="4"/>
      <c r="H524" s="49">
        <f>SUM(H520:H523)</f>
        <v>7.88</v>
      </c>
      <c r="I524" s="48" t="s">
        <v>29</v>
      </c>
      <c r="J524" s="4"/>
      <c r="K524" s="4"/>
      <c r="L524" s="4"/>
      <c r="M524" s="4"/>
      <c r="N524" s="4"/>
      <c r="O524" s="4"/>
      <c r="P524" s="4"/>
      <c r="Q524" s="4"/>
      <c r="R524" s="4"/>
      <c r="S524" s="4"/>
      <c r="T524" s="4"/>
      <c r="U524" s="4"/>
    </row>
    <row r="525" spans="1:21" ht="251.25" customHeight="1" x14ac:dyDescent="0.3">
      <c r="A525" s="2">
        <v>62</v>
      </c>
      <c r="B525" s="157" t="s">
        <v>482</v>
      </c>
      <c r="C525" s="234"/>
      <c r="D525" s="234"/>
      <c r="E525" s="234"/>
      <c r="F525" s="234"/>
      <c r="G525" s="234"/>
      <c r="H525" s="77"/>
      <c r="I525" s="3"/>
      <c r="J525" s="4"/>
      <c r="K525" s="4"/>
      <c r="L525" s="4"/>
      <c r="M525" s="4"/>
      <c r="N525" s="4"/>
      <c r="O525" s="4"/>
      <c r="P525" s="4"/>
      <c r="Q525" s="4"/>
      <c r="R525" s="4"/>
      <c r="S525" s="4"/>
      <c r="T525" s="4"/>
      <c r="U525" s="4"/>
    </row>
    <row r="526" spans="1:21" ht="20.100000000000001" customHeight="1" x14ac:dyDescent="0.3">
      <c r="A526" s="4"/>
      <c r="B526" s="56" t="s">
        <v>477</v>
      </c>
      <c r="C526" s="2">
        <v>1</v>
      </c>
      <c r="D526" s="2">
        <v>1</v>
      </c>
      <c r="E526" s="50">
        <v>0.58499999999999996</v>
      </c>
      <c r="F526" s="50"/>
      <c r="G526" s="50">
        <v>0.5</v>
      </c>
      <c r="H526" s="50">
        <f>G526*E526*D526*C526</f>
        <v>0.29249999999999998</v>
      </c>
      <c r="I526" s="3"/>
      <c r="J526" s="4"/>
      <c r="K526" s="4"/>
      <c r="L526" s="4"/>
      <c r="M526" s="4"/>
      <c r="N526" s="4"/>
      <c r="O526" s="4"/>
      <c r="P526" s="4"/>
      <c r="Q526" s="4"/>
      <c r="R526" s="4"/>
      <c r="S526" s="4"/>
      <c r="T526" s="4"/>
      <c r="U526" s="4"/>
    </row>
    <row r="527" spans="1:21" ht="20.100000000000001" customHeight="1" x14ac:dyDescent="0.3">
      <c r="A527" s="4"/>
      <c r="B527" s="56" t="s">
        <v>366</v>
      </c>
      <c r="C527" s="2">
        <v>1</v>
      </c>
      <c r="D527" s="2">
        <v>1</v>
      </c>
      <c r="E527" s="50">
        <v>0.58499999999999996</v>
      </c>
      <c r="F527" s="50"/>
      <c r="G527" s="50">
        <v>0.505</v>
      </c>
      <c r="H527" s="50">
        <f>G527*E527*D527*C527</f>
        <v>0.29542499999999999</v>
      </c>
      <c r="I527" s="3"/>
      <c r="J527" s="4"/>
      <c r="K527" s="4"/>
      <c r="L527" s="4"/>
      <c r="M527" s="4"/>
      <c r="N527" s="4"/>
      <c r="O527" s="4"/>
      <c r="P527" s="4"/>
      <c r="Q527" s="4"/>
      <c r="R527" s="4"/>
      <c r="S527" s="4"/>
      <c r="T527" s="4"/>
      <c r="U527" s="4"/>
    </row>
    <row r="528" spans="1:21" ht="20.100000000000001" customHeight="1" x14ac:dyDescent="0.3">
      <c r="A528" s="4"/>
      <c r="B528" s="56" t="s">
        <v>478</v>
      </c>
      <c r="C528" s="2">
        <v>1</v>
      </c>
      <c r="D528" s="2">
        <v>1</v>
      </c>
      <c r="E528" s="50">
        <v>0.59899999999999998</v>
      </c>
      <c r="F528" s="50"/>
      <c r="G528" s="50">
        <v>0.51400000000000001</v>
      </c>
      <c r="H528" s="50">
        <f>G528*E528*D528*C528</f>
        <v>0.30788599999999999</v>
      </c>
      <c r="I528" s="3"/>
      <c r="J528" s="4"/>
      <c r="K528" s="4"/>
      <c r="L528" s="4"/>
      <c r="M528" s="4"/>
      <c r="N528" s="4"/>
      <c r="O528" s="4"/>
      <c r="P528" s="4"/>
      <c r="Q528" s="4"/>
      <c r="R528" s="4"/>
      <c r="S528" s="4"/>
      <c r="T528" s="4"/>
      <c r="U528" s="4"/>
    </row>
    <row r="529" spans="1:21" ht="20.100000000000001" customHeight="1" x14ac:dyDescent="0.3">
      <c r="A529" s="4"/>
      <c r="B529" s="56" t="s">
        <v>259</v>
      </c>
      <c r="C529" s="2">
        <v>1</v>
      </c>
      <c r="D529" s="2">
        <v>1</v>
      </c>
      <c r="E529" s="50">
        <v>0.60099999999999998</v>
      </c>
      <c r="F529" s="50"/>
      <c r="G529" s="50">
        <v>0.56100000000000005</v>
      </c>
      <c r="H529" s="50">
        <f>G529*E529*D529*C529</f>
        <v>0.33716100000000004</v>
      </c>
      <c r="I529" s="3"/>
      <c r="J529" s="4"/>
      <c r="K529" s="4"/>
      <c r="L529" s="4"/>
      <c r="M529" s="4"/>
      <c r="N529" s="4"/>
      <c r="O529" s="4"/>
      <c r="P529" s="4"/>
      <c r="Q529" s="4"/>
      <c r="R529" s="4"/>
      <c r="S529" s="4"/>
      <c r="T529" s="4"/>
      <c r="U529" s="4"/>
    </row>
    <row r="530" spans="1:21" ht="20.100000000000001" customHeight="1" x14ac:dyDescent="0.3">
      <c r="A530" s="4"/>
      <c r="B530" s="56" t="s">
        <v>479</v>
      </c>
      <c r="C530" s="2">
        <v>1</v>
      </c>
      <c r="D530" s="2">
        <v>1</v>
      </c>
      <c r="E530" s="50">
        <v>0.59299999999999997</v>
      </c>
      <c r="F530" s="50"/>
      <c r="G530" s="50">
        <v>0.5</v>
      </c>
      <c r="H530" s="50">
        <f>G530*E530*D530*C530</f>
        <v>0.29649999999999999</v>
      </c>
      <c r="I530" s="3"/>
      <c r="J530" s="4"/>
      <c r="K530" s="4"/>
      <c r="L530" s="4"/>
      <c r="M530" s="4"/>
      <c r="N530" s="4"/>
      <c r="O530" s="4"/>
      <c r="P530" s="4"/>
      <c r="Q530" s="4"/>
      <c r="R530" s="4"/>
      <c r="S530" s="4"/>
      <c r="T530" s="4"/>
      <c r="U530" s="4"/>
    </row>
    <row r="531" spans="1:21" ht="20.100000000000001" customHeight="1" x14ac:dyDescent="0.3">
      <c r="A531" s="4"/>
      <c r="B531" s="4"/>
      <c r="C531" s="2"/>
      <c r="D531" s="2"/>
      <c r="E531" s="2"/>
      <c r="F531" s="2"/>
      <c r="G531" s="2"/>
      <c r="H531" s="49">
        <f>SUM(H526:H530)</f>
        <v>1.5294720000000002</v>
      </c>
      <c r="I531" s="48" t="s">
        <v>29</v>
      </c>
      <c r="J531" s="16"/>
      <c r="K531" s="4"/>
      <c r="L531" s="4"/>
      <c r="M531" s="4"/>
      <c r="N531" s="4"/>
      <c r="O531" s="4"/>
      <c r="P531" s="4"/>
      <c r="Q531" s="4"/>
      <c r="R531" s="4"/>
      <c r="S531" s="4"/>
      <c r="T531" s="4"/>
      <c r="U531" s="4"/>
    </row>
    <row r="532" spans="1:21" ht="86.25" customHeight="1" x14ac:dyDescent="0.3">
      <c r="A532" s="2">
        <v>77</v>
      </c>
      <c r="B532" s="160" t="s">
        <v>202</v>
      </c>
      <c r="C532" s="160"/>
      <c r="D532" s="160"/>
      <c r="E532" s="160"/>
      <c r="F532" s="160"/>
      <c r="G532" s="160"/>
      <c r="H532" s="3"/>
      <c r="I532" s="2"/>
      <c r="J532" s="4"/>
      <c r="K532" s="4"/>
      <c r="L532" s="4"/>
      <c r="M532" s="4"/>
      <c r="N532" s="4"/>
      <c r="O532" s="4"/>
      <c r="P532" s="4"/>
      <c r="Q532" s="4"/>
      <c r="R532" s="4"/>
      <c r="S532" s="4"/>
      <c r="T532" s="4"/>
      <c r="U532" s="4"/>
    </row>
    <row r="533" spans="1:21" ht="20.100000000000001" customHeight="1" x14ac:dyDescent="0.3">
      <c r="A533" s="4"/>
      <c r="B533" s="58" t="s">
        <v>256</v>
      </c>
      <c r="C533" s="75"/>
      <c r="D533" s="75"/>
      <c r="E533" s="75"/>
      <c r="F533" s="75"/>
      <c r="G533" s="47"/>
      <c r="H533" s="3"/>
      <c r="I533" s="2"/>
      <c r="J533" s="4"/>
      <c r="K533" s="4"/>
      <c r="L533" s="4"/>
      <c r="M533" s="4"/>
      <c r="N533" s="4"/>
      <c r="O533" s="4"/>
      <c r="P533" s="4"/>
      <c r="Q533" s="4"/>
      <c r="R533" s="4"/>
      <c r="S533" s="4"/>
      <c r="T533" s="4"/>
      <c r="U533" s="4"/>
    </row>
    <row r="534" spans="1:21" ht="20.100000000000001" customHeight="1" x14ac:dyDescent="0.3">
      <c r="A534" s="4"/>
      <c r="B534" s="4" t="s">
        <v>257</v>
      </c>
      <c r="C534" s="3">
        <v>1</v>
      </c>
      <c r="D534" s="3">
        <v>1</v>
      </c>
      <c r="E534" s="3">
        <v>4.5</v>
      </c>
      <c r="F534" s="3"/>
      <c r="G534" s="4"/>
      <c r="H534" s="3">
        <f>E534*D534*C534</f>
        <v>4.5</v>
      </c>
      <c r="I534" s="2"/>
      <c r="J534" s="4"/>
      <c r="K534" s="4"/>
      <c r="L534" s="4"/>
      <c r="M534" s="4"/>
      <c r="N534" s="4"/>
      <c r="O534" s="4"/>
      <c r="P534" s="4"/>
      <c r="Q534" s="4"/>
      <c r="R534" s="4"/>
      <c r="S534" s="4"/>
      <c r="T534" s="4"/>
      <c r="U534" s="4"/>
    </row>
    <row r="535" spans="1:21" ht="20.100000000000001" customHeight="1" x14ac:dyDescent="0.3">
      <c r="A535" s="4"/>
      <c r="B535" s="4" t="s">
        <v>258</v>
      </c>
      <c r="C535" s="3">
        <v>1</v>
      </c>
      <c r="D535" s="3">
        <v>1</v>
      </c>
      <c r="E535" s="3">
        <v>4.8</v>
      </c>
      <c r="F535" s="3"/>
      <c r="G535" s="4"/>
      <c r="H535" s="3">
        <f>E535*D535*C535</f>
        <v>4.8</v>
      </c>
      <c r="I535" s="2"/>
      <c r="J535" s="4"/>
      <c r="K535" s="4"/>
      <c r="L535" s="4"/>
      <c r="M535" s="4"/>
      <c r="N535" s="4"/>
      <c r="O535" s="4"/>
      <c r="P535" s="4"/>
      <c r="Q535" s="4"/>
      <c r="R535" s="4"/>
      <c r="S535" s="4"/>
      <c r="T535" s="4"/>
      <c r="U535" s="4"/>
    </row>
    <row r="536" spans="1:21" ht="20.100000000000001" customHeight="1" x14ac:dyDescent="0.3">
      <c r="A536" s="4"/>
      <c r="B536" s="4" t="s">
        <v>259</v>
      </c>
      <c r="C536" s="3">
        <v>1</v>
      </c>
      <c r="D536" s="3">
        <v>1</v>
      </c>
      <c r="E536" s="3">
        <v>5.6</v>
      </c>
      <c r="F536" s="3"/>
      <c r="G536" s="4"/>
      <c r="H536" s="3">
        <f>E536*D536*C536</f>
        <v>5.6</v>
      </c>
      <c r="I536" s="2"/>
      <c r="J536" s="4"/>
      <c r="K536" s="4"/>
      <c r="L536" s="4"/>
      <c r="M536" s="4"/>
      <c r="N536" s="4"/>
      <c r="O536" s="4"/>
      <c r="P536" s="4"/>
      <c r="Q536" s="4"/>
      <c r="R536" s="4"/>
      <c r="S536" s="4"/>
      <c r="T536" s="4"/>
      <c r="U536" s="4"/>
    </row>
    <row r="537" spans="1:21" ht="20.100000000000001" customHeight="1" x14ac:dyDescent="0.3">
      <c r="A537" s="4"/>
      <c r="B537" s="4" t="s">
        <v>260</v>
      </c>
      <c r="C537" s="3">
        <v>1</v>
      </c>
      <c r="D537" s="3">
        <v>1</v>
      </c>
      <c r="E537" s="3">
        <v>4.2</v>
      </c>
      <c r="F537" s="3"/>
      <c r="G537" s="4"/>
      <c r="H537" s="3">
        <f>E537*D537*C537</f>
        <v>4.2</v>
      </c>
      <c r="I537" s="2"/>
      <c r="J537" s="4"/>
      <c r="K537" s="4"/>
      <c r="L537" s="4"/>
      <c r="M537" s="4"/>
      <c r="N537" s="4"/>
      <c r="O537" s="4"/>
      <c r="P537" s="4"/>
      <c r="Q537" s="4"/>
      <c r="R537" s="4"/>
      <c r="S537" s="4"/>
      <c r="T537" s="4"/>
      <c r="U537" s="4"/>
    </row>
    <row r="538" spans="1:21" ht="20.100000000000001" customHeight="1" x14ac:dyDescent="0.3">
      <c r="A538" s="4"/>
      <c r="B538" s="4" t="s">
        <v>261</v>
      </c>
      <c r="C538" s="3">
        <v>1</v>
      </c>
      <c r="D538" s="3">
        <v>1</v>
      </c>
      <c r="E538" s="3">
        <v>7.53</v>
      </c>
      <c r="F538" s="3"/>
      <c r="G538" s="4"/>
      <c r="H538" s="3">
        <f>E538*D538*C538</f>
        <v>7.53</v>
      </c>
      <c r="I538" s="2"/>
      <c r="J538" s="4"/>
      <c r="K538" s="4"/>
      <c r="L538" s="4"/>
      <c r="M538" s="4"/>
      <c r="N538" s="4"/>
      <c r="O538" s="4"/>
      <c r="P538" s="4"/>
      <c r="Q538" s="4"/>
      <c r="R538" s="4"/>
      <c r="S538" s="4"/>
      <c r="T538" s="4"/>
      <c r="U538" s="4"/>
    </row>
    <row r="539" spans="1:21" ht="20.100000000000001" customHeight="1" x14ac:dyDescent="0.3">
      <c r="A539" s="4"/>
      <c r="B539" s="4"/>
      <c r="C539" s="3"/>
      <c r="D539" s="3"/>
      <c r="E539" s="3"/>
      <c r="F539" s="3"/>
      <c r="G539" s="4"/>
      <c r="H539" s="13">
        <f>SUM(H534:H538)</f>
        <v>26.630000000000003</v>
      </c>
      <c r="I539" s="48" t="s">
        <v>46</v>
      </c>
      <c r="J539" s="4"/>
      <c r="K539" s="4"/>
      <c r="L539" s="4"/>
      <c r="M539" s="4"/>
      <c r="N539" s="4"/>
      <c r="O539" s="4"/>
      <c r="P539" s="4"/>
      <c r="Q539" s="4"/>
      <c r="R539" s="4"/>
      <c r="S539" s="4"/>
      <c r="T539" s="4"/>
      <c r="U539" s="4"/>
    </row>
    <row r="540" spans="1:21" ht="89.25" customHeight="1" x14ac:dyDescent="0.3">
      <c r="A540" s="2">
        <v>75</v>
      </c>
      <c r="B540" s="160" t="s">
        <v>203</v>
      </c>
      <c r="C540" s="160"/>
      <c r="D540" s="160"/>
      <c r="E540" s="160"/>
      <c r="F540" s="160"/>
      <c r="G540" s="160"/>
      <c r="H540" s="3"/>
      <c r="I540" s="2"/>
      <c r="J540" s="4"/>
      <c r="K540" s="4"/>
      <c r="L540" s="4"/>
      <c r="M540" s="4"/>
      <c r="N540" s="4"/>
      <c r="O540" s="4"/>
      <c r="P540" s="4"/>
      <c r="Q540" s="4"/>
      <c r="R540" s="4"/>
      <c r="S540" s="4"/>
      <c r="T540" s="4"/>
      <c r="U540" s="4"/>
    </row>
    <row r="541" spans="1:21" ht="20.100000000000001" customHeight="1" x14ac:dyDescent="0.3">
      <c r="A541" s="4"/>
      <c r="B541" s="58" t="s">
        <v>262</v>
      </c>
      <c r="C541" s="3"/>
      <c r="D541" s="3"/>
      <c r="E541" s="3"/>
      <c r="F541" s="3"/>
      <c r="G541" s="4"/>
      <c r="H541" s="3"/>
      <c r="I541" s="2"/>
      <c r="J541" s="4"/>
      <c r="K541" s="4"/>
      <c r="L541" s="4"/>
      <c r="M541" s="4"/>
      <c r="N541" s="4"/>
      <c r="O541" s="4"/>
      <c r="P541" s="4"/>
      <c r="Q541" s="4"/>
      <c r="R541" s="4"/>
      <c r="S541" s="4"/>
      <c r="T541" s="4"/>
      <c r="U541" s="4"/>
    </row>
    <row r="542" spans="1:21" ht="20.100000000000001" customHeight="1" x14ac:dyDescent="0.3">
      <c r="A542" s="4"/>
      <c r="B542" s="4" t="s">
        <v>257</v>
      </c>
      <c r="C542" s="3">
        <v>1</v>
      </c>
      <c r="D542" s="3">
        <v>1</v>
      </c>
      <c r="E542" s="3">
        <v>6.8</v>
      </c>
      <c r="F542" s="3"/>
      <c r="G542" s="4"/>
      <c r="H542" s="7">
        <f t="shared" ref="H542:H556" si="37">E542*D542*C542</f>
        <v>6.8</v>
      </c>
      <c r="I542" s="2"/>
      <c r="J542" s="4"/>
      <c r="K542" s="4"/>
      <c r="L542" s="4"/>
      <c r="M542" s="4"/>
      <c r="N542" s="4"/>
      <c r="O542" s="4"/>
      <c r="P542" s="4"/>
      <c r="Q542" s="4"/>
      <c r="R542" s="4"/>
      <c r="S542" s="4"/>
      <c r="T542" s="4"/>
      <c r="U542" s="4"/>
    </row>
    <row r="543" spans="1:21" ht="20.100000000000001" customHeight="1" x14ac:dyDescent="0.3">
      <c r="A543" s="4"/>
      <c r="B543" s="4" t="s">
        <v>258</v>
      </c>
      <c r="C543" s="3">
        <v>1</v>
      </c>
      <c r="D543" s="3">
        <v>1</v>
      </c>
      <c r="E543" s="3">
        <v>5.4</v>
      </c>
      <c r="F543" s="3"/>
      <c r="G543" s="4"/>
      <c r="H543" s="7">
        <f t="shared" si="37"/>
        <v>5.4</v>
      </c>
      <c r="I543" s="2"/>
      <c r="J543" s="4"/>
      <c r="K543" s="4"/>
      <c r="L543" s="4"/>
      <c r="M543" s="4"/>
      <c r="N543" s="4"/>
      <c r="O543" s="4"/>
      <c r="P543" s="4"/>
      <c r="Q543" s="4"/>
      <c r="R543" s="4"/>
      <c r="S543" s="4"/>
      <c r="T543" s="4"/>
      <c r="U543" s="4"/>
    </row>
    <row r="544" spans="1:21" ht="20.100000000000001" customHeight="1" x14ac:dyDescent="0.3">
      <c r="A544" s="4"/>
      <c r="B544" s="4" t="s">
        <v>259</v>
      </c>
      <c r="C544" s="3">
        <v>1</v>
      </c>
      <c r="D544" s="3">
        <v>1</v>
      </c>
      <c r="E544" s="3">
        <v>10.7</v>
      </c>
      <c r="F544" s="3"/>
      <c r="G544" s="4"/>
      <c r="H544" s="7">
        <f t="shared" si="37"/>
        <v>10.7</v>
      </c>
      <c r="I544" s="2"/>
      <c r="J544" s="4"/>
      <c r="K544" s="4"/>
      <c r="L544" s="4"/>
      <c r="M544" s="4"/>
      <c r="N544" s="4"/>
      <c r="O544" s="4"/>
      <c r="P544" s="4"/>
      <c r="Q544" s="4"/>
      <c r="R544" s="4"/>
      <c r="S544" s="4"/>
      <c r="T544" s="4"/>
      <c r="U544" s="4"/>
    </row>
    <row r="545" spans="1:21" ht="20.100000000000001" customHeight="1" x14ac:dyDescent="0.3">
      <c r="A545" s="4"/>
      <c r="B545" s="4" t="s">
        <v>260</v>
      </c>
      <c r="C545" s="3">
        <v>1</v>
      </c>
      <c r="D545" s="3">
        <v>1</v>
      </c>
      <c r="E545" s="3">
        <v>4.8</v>
      </c>
      <c r="F545" s="3"/>
      <c r="G545" s="4"/>
      <c r="H545" s="7">
        <f t="shared" si="37"/>
        <v>4.8</v>
      </c>
      <c r="I545" s="2"/>
      <c r="J545" s="4"/>
      <c r="K545" s="4"/>
      <c r="L545" s="4"/>
      <c r="M545" s="4"/>
      <c r="N545" s="4"/>
      <c r="O545" s="4"/>
      <c r="P545" s="4"/>
      <c r="Q545" s="4"/>
      <c r="R545" s="4"/>
      <c r="S545" s="4"/>
      <c r="T545" s="4"/>
      <c r="U545" s="4"/>
    </row>
    <row r="546" spans="1:21" ht="20.100000000000001" customHeight="1" x14ac:dyDescent="0.3">
      <c r="A546" s="4"/>
      <c r="B546" s="4" t="s">
        <v>263</v>
      </c>
      <c r="C546" s="3">
        <v>1</v>
      </c>
      <c r="D546" s="3">
        <v>1</v>
      </c>
      <c r="E546" s="3">
        <f>1+0.1+4.1+0.1+1.6+1</f>
        <v>7.8999999999999986</v>
      </c>
      <c r="F546" s="3"/>
      <c r="G546" s="4"/>
      <c r="H546" s="7">
        <f t="shared" si="37"/>
        <v>7.8999999999999986</v>
      </c>
      <c r="I546" s="2"/>
      <c r="J546" s="4"/>
      <c r="K546" s="4"/>
      <c r="L546" s="4"/>
      <c r="M546" s="4"/>
      <c r="N546" s="4"/>
      <c r="O546" s="4"/>
      <c r="P546" s="4"/>
      <c r="Q546" s="4"/>
      <c r="R546" s="4"/>
      <c r="S546" s="4"/>
      <c r="T546" s="4"/>
      <c r="U546" s="4"/>
    </row>
    <row r="547" spans="1:21" ht="20.100000000000001" customHeight="1" x14ac:dyDescent="0.3">
      <c r="A547" s="4"/>
      <c r="B547" s="4" t="s">
        <v>264</v>
      </c>
      <c r="C547" s="3">
        <v>1</v>
      </c>
      <c r="D547" s="3">
        <v>1</v>
      </c>
      <c r="E547" s="3">
        <f>2.4+0.1+0.1+1.3</f>
        <v>3.9000000000000004</v>
      </c>
      <c r="F547" s="3"/>
      <c r="G547" s="4"/>
      <c r="H547" s="7">
        <f t="shared" si="37"/>
        <v>3.9000000000000004</v>
      </c>
      <c r="I547" s="2"/>
      <c r="J547" s="4"/>
      <c r="K547" s="4"/>
      <c r="L547" s="4"/>
      <c r="M547" s="4"/>
      <c r="N547" s="4"/>
      <c r="O547" s="4"/>
      <c r="P547" s="4"/>
      <c r="Q547" s="4"/>
      <c r="R547" s="4"/>
      <c r="S547" s="4"/>
      <c r="T547" s="4"/>
      <c r="U547" s="4"/>
    </row>
    <row r="548" spans="1:21" ht="20.100000000000001" customHeight="1" x14ac:dyDescent="0.3">
      <c r="A548" s="4"/>
      <c r="B548" s="4" t="s">
        <v>265</v>
      </c>
      <c r="C548" s="3">
        <v>1</v>
      </c>
      <c r="D548" s="3">
        <v>1</v>
      </c>
      <c r="E548" s="3">
        <v>5.2</v>
      </c>
      <c r="F548" s="3"/>
      <c r="G548" s="4"/>
      <c r="H548" s="7">
        <f t="shared" si="37"/>
        <v>5.2</v>
      </c>
      <c r="I548" s="2"/>
      <c r="J548" s="4"/>
      <c r="K548" s="4"/>
      <c r="L548" s="4"/>
      <c r="M548" s="4"/>
      <c r="N548" s="4"/>
      <c r="O548" s="4"/>
      <c r="P548" s="4"/>
      <c r="Q548" s="4"/>
      <c r="R548" s="4"/>
      <c r="S548" s="4"/>
      <c r="T548" s="4"/>
      <c r="U548" s="4"/>
    </row>
    <row r="549" spans="1:21" ht="20.100000000000001" customHeight="1" x14ac:dyDescent="0.3">
      <c r="A549" s="4"/>
      <c r="B549" s="4" t="s">
        <v>265</v>
      </c>
      <c r="C549" s="3">
        <v>1</v>
      </c>
      <c r="D549" s="3">
        <v>1</v>
      </c>
      <c r="E549" s="3">
        <v>4.9000000000000004</v>
      </c>
      <c r="F549" s="3"/>
      <c r="G549" s="4"/>
      <c r="H549" s="7">
        <f t="shared" si="37"/>
        <v>4.9000000000000004</v>
      </c>
      <c r="I549" s="2"/>
      <c r="J549" s="4"/>
      <c r="K549" s="4"/>
      <c r="L549" s="4"/>
      <c r="M549" s="4"/>
      <c r="N549" s="4"/>
      <c r="O549" s="4"/>
      <c r="P549" s="4"/>
      <c r="Q549" s="4"/>
      <c r="R549" s="4"/>
      <c r="S549" s="4"/>
      <c r="T549" s="4"/>
      <c r="U549" s="4"/>
    </row>
    <row r="550" spans="1:21" ht="20.100000000000001" customHeight="1" x14ac:dyDescent="0.3">
      <c r="A550" s="4"/>
      <c r="B550" s="4" t="s">
        <v>266</v>
      </c>
      <c r="C550" s="3">
        <v>1</v>
      </c>
      <c r="D550" s="3">
        <v>1</v>
      </c>
      <c r="E550" s="3">
        <v>20.3</v>
      </c>
      <c r="F550" s="3"/>
      <c r="G550" s="4"/>
      <c r="H550" s="7">
        <f t="shared" si="37"/>
        <v>20.3</v>
      </c>
      <c r="I550" s="2"/>
      <c r="J550" s="4"/>
      <c r="K550" s="4"/>
      <c r="L550" s="4"/>
      <c r="M550" s="4"/>
      <c r="N550" s="4"/>
      <c r="O550" s="4"/>
      <c r="P550" s="4"/>
      <c r="Q550" s="4"/>
      <c r="R550" s="4"/>
      <c r="S550" s="4"/>
      <c r="T550" s="4"/>
      <c r="U550" s="4"/>
    </row>
    <row r="551" spans="1:21" ht="20.100000000000001" customHeight="1" x14ac:dyDescent="0.3">
      <c r="A551" s="4"/>
      <c r="B551" s="4" t="s">
        <v>267</v>
      </c>
      <c r="C551" s="3">
        <v>1</v>
      </c>
      <c r="D551" s="3">
        <v>1</v>
      </c>
      <c r="E551" s="3">
        <v>11.4</v>
      </c>
      <c r="F551" s="3"/>
      <c r="G551" s="4"/>
      <c r="H551" s="7">
        <f t="shared" si="37"/>
        <v>11.4</v>
      </c>
      <c r="I551" s="2"/>
      <c r="J551" s="4"/>
      <c r="K551" s="4"/>
      <c r="L551" s="4"/>
      <c r="M551" s="4"/>
      <c r="N551" s="4"/>
      <c r="O551" s="4"/>
      <c r="P551" s="4"/>
      <c r="Q551" s="4"/>
      <c r="R551" s="4"/>
      <c r="S551" s="4"/>
      <c r="T551" s="4"/>
      <c r="U551" s="4"/>
    </row>
    <row r="552" spans="1:21" ht="20.100000000000001" customHeight="1" x14ac:dyDescent="0.3">
      <c r="A552" s="4"/>
      <c r="B552" s="4" t="s">
        <v>268</v>
      </c>
      <c r="C552" s="3">
        <v>1</v>
      </c>
      <c r="D552" s="3">
        <v>1</v>
      </c>
      <c r="E552" s="3">
        <v>1.2</v>
      </c>
      <c r="F552" s="3"/>
      <c r="G552" s="4"/>
      <c r="H552" s="7">
        <f t="shared" si="37"/>
        <v>1.2</v>
      </c>
      <c r="I552" s="2"/>
      <c r="J552" s="4"/>
      <c r="K552" s="4"/>
      <c r="L552" s="4"/>
      <c r="M552" s="4"/>
      <c r="N552" s="4"/>
      <c r="O552" s="4"/>
      <c r="P552" s="4"/>
      <c r="Q552" s="4"/>
      <c r="R552" s="4"/>
      <c r="S552" s="4"/>
      <c r="T552" s="4"/>
      <c r="U552" s="4"/>
    </row>
    <row r="553" spans="1:21" ht="20.100000000000001" customHeight="1" x14ac:dyDescent="0.3">
      <c r="A553" s="4"/>
      <c r="B553" s="4" t="s">
        <v>269</v>
      </c>
      <c r="C553" s="3">
        <v>1</v>
      </c>
      <c r="D553" s="3">
        <v>1</v>
      </c>
      <c r="E553" s="3">
        <v>6.2</v>
      </c>
      <c r="F553" s="3"/>
      <c r="G553" s="4"/>
      <c r="H553" s="7">
        <f t="shared" si="37"/>
        <v>6.2</v>
      </c>
      <c r="I553" s="2"/>
      <c r="J553" s="4"/>
      <c r="K553" s="4"/>
      <c r="L553" s="4"/>
      <c r="M553" s="4"/>
      <c r="N553" s="4"/>
      <c r="O553" s="4"/>
      <c r="P553" s="4"/>
      <c r="Q553" s="4"/>
      <c r="R553" s="4"/>
      <c r="S553" s="4"/>
      <c r="T553" s="4"/>
      <c r="U553" s="4"/>
    </row>
    <row r="554" spans="1:21" ht="20.100000000000001" customHeight="1" x14ac:dyDescent="0.3">
      <c r="A554" s="4"/>
      <c r="B554" s="4" t="s">
        <v>270</v>
      </c>
      <c r="C554" s="3">
        <v>1</v>
      </c>
      <c r="D554" s="3">
        <v>1</v>
      </c>
      <c r="E554" s="3">
        <f>6+2.2</f>
        <v>8.1999999999999993</v>
      </c>
      <c r="F554" s="3"/>
      <c r="G554" s="4"/>
      <c r="H554" s="7">
        <f t="shared" si="37"/>
        <v>8.1999999999999993</v>
      </c>
      <c r="I554" s="2"/>
      <c r="J554" s="4"/>
      <c r="K554" s="4"/>
      <c r="L554" s="4"/>
      <c r="M554" s="4"/>
      <c r="N554" s="4"/>
      <c r="O554" s="4"/>
      <c r="P554" s="4"/>
      <c r="Q554" s="4"/>
      <c r="R554" s="4"/>
      <c r="S554" s="4"/>
      <c r="T554" s="4"/>
      <c r="U554" s="4"/>
    </row>
    <row r="555" spans="1:21" ht="20.100000000000001" customHeight="1" x14ac:dyDescent="0.3">
      <c r="A555" s="4"/>
      <c r="B555" s="4" t="s">
        <v>271</v>
      </c>
      <c r="C555" s="3">
        <v>1</v>
      </c>
      <c r="D555" s="3">
        <v>1</v>
      </c>
      <c r="E555" s="3">
        <v>2.2999999999999998</v>
      </c>
      <c r="F555" s="3"/>
      <c r="G555" s="4"/>
      <c r="H555" s="7">
        <f t="shared" si="37"/>
        <v>2.2999999999999998</v>
      </c>
      <c r="I555" s="2"/>
      <c r="J555" s="4"/>
      <c r="K555" s="4"/>
      <c r="L555" s="4"/>
      <c r="M555" s="4"/>
      <c r="N555" s="4"/>
      <c r="O555" s="4"/>
      <c r="P555" s="4"/>
      <c r="Q555" s="4"/>
      <c r="R555" s="4"/>
      <c r="S555" s="4"/>
      <c r="T555" s="4"/>
      <c r="U555" s="4"/>
    </row>
    <row r="556" spans="1:21" ht="20.100000000000001" customHeight="1" x14ac:dyDescent="0.3">
      <c r="A556" s="4"/>
      <c r="B556" s="4" t="s">
        <v>272</v>
      </c>
      <c r="C556" s="3">
        <v>1</v>
      </c>
      <c r="D556" s="3">
        <v>1</v>
      </c>
      <c r="E556" s="3">
        <v>6.2</v>
      </c>
      <c r="F556" s="3"/>
      <c r="G556" s="4"/>
      <c r="H556" s="7">
        <f t="shared" si="37"/>
        <v>6.2</v>
      </c>
      <c r="I556" s="2"/>
      <c r="J556" s="4"/>
      <c r="K556" s="4"/>
      <c r="L556" s="4"/>
      <c r="M556" s="4"/>
      <c r="N556" s="4"/>
      <c r="O556" s="4"/>
      <c r="P556" s="4"/>
      <c r="Q556" s="4"/>
      <c r="R556" s="4"/>
      <c r="S556" s="4"/>
      <c r="T556" s="4"/>
      <c r="U556" s="4"/>
    </row>
    <row r="557" spans="1:21" ht="20.100000000000001" customHeight="1" x14ac:dyDescent="0.3">
      <c r="A557" s="4"/>
      <c r="B557" s="4"/>
      <c r="C557" s="3"/>
      <c r="D557" s="3"/>
      <c r="E557" s="3"/>
      <c r="F557" s="3"/>
      <c r="G557" s="4"/>
      <c r="H557" s="59">
        <f>SUM(H543:H556)</f>
        <v>98.600000000000023</v>
      </c>
      <c r="I557" s="48" t="s">
        <v>46</v>
      </c>
      <c r="J557" s="4"/>
      <c r="K557" s="4"/>
      <c r="L557" s="4"/>
      <c r="M557" s="4"/>
      <c r="N557" s="4"/>
      <c r="O557" s="4"/>
      <c r="P557" s="4"/>
      <c r="Q557" s="4"/>
      <c r="R557" s="4"/>
      <c r="S557" s="4"/>
      <c r="T557" s="4"/>
      <c r="U557" s="4"/>
    </row>
    <row r="558" spans="1:21" ht="91.5" customHeight="1" x14ac:dyDescent="0.3">
      <c r="A558" s="2">
        <v>81</v>
      </c>
      <c r="B558" s="244" t="s">
        <v>204</v>
      </c>
      <c r="C558" s="249"/>
      <c r="D558" s="249"/>
      <c r="E558" s="249"/>
      <c r="F558" s="249"/>
      <c r="G558" s="250"/>
      <c r="H558" s="3"/>
      <c r="I558" s="2"/>
      <c r="J558" s="4"/>
      <c r="K558" s="4"/>
      <c r="L558" s="4"/>
      <c r="M558" s="4"/>
      <c r="N558" s="4"/>
      <c r="O558" s="4"/>
      <c r="P558" s="4"/>
      <c r="Q558" s="4"/>
      <c r="R558" s="4"/>
      <c r="S558" s="4"/>
      <c r="T558" s="4"/>
      <c r="U558" s="4"/>
    </row>
    <row r="559" spans="1:21" ht="20.100000000000001" customHeight="1" x14ac:dyDescent="0.3">
      <c r="A559" s="4"/>
      <c r="B559" s="4" t="s">
        <v>257</v>
      </c>
      <c r="C559" s="3">
        <v>1</v>
      </c>
      <c r="D559" s="3">
        <v>1</v>
      </c>
      <c r="E559" s="3"/>
      <c r="F559" s="3"/>
      <c r="G559" s="4"/>
      <c r="H559" s="3">
        <f>D559*C559</f>
        <v>1</v>
      </c>
      <c r="I559" s="2"/>
      <c r="J559" s="4"/>
      <c r="K559" s="4"/>
      <c r="L559" s="4"/>
      <c r="M559" s="4"/>
      <c r="N559" s="4"/>
      <c r="O559" s="4"/>
      <c r="P559" s="4"/>
      <c r="Q559" s="4"/>
      <c r="R559" s="4"/>
      <c r="S559" s="4"/>
      <c r="T559" s="4"/>
      <c r="U559" s="4"/>
    </row>
    <row r="560" spans="1:21" ht="20.100000000000001" customHeight="1" x14ac:dyDescent="0.3">
      <c r="A560" s="4"/>
      <c r="B560" s="4" t="s">
        <v>258</v>
      </c>
      <c r="C560" s="3">
        <v>1</v>
      </c>
      <c r="D560" s="3">
        <v>1</v>
      </c>
      <c r="E560" s="3"/>
      <c r="F560" s="3"/>
      <c r="G560" s="4"/>
      <c r="H560" s="3">
        <f>D560*C560</f>
        <v>1</v>
      </c>
      <c r="I560" s="2"/>
      <c r="J560" s="4"/>
      <c r="K560" s="4"/>
      <c r="L560" s="4"/>
      <c r="M560" s="4"/>
      <c r="N560" s="4"/>
      <c r="O560" s="4"/>
      <c r="P560" s="4"/>
      <c r="Q560" s="4"/>
      <c r="R560" s="4"/>
      <c r="S560" s="4"/>
      <c r="T560" s="4"/>
      <c r="U560" s="4"/>
    </row>
    <row r="561" spans="1:21" ht="20.100000000000001" customHeight="1" x14ac:dyDescent="0.3">
      <c r="A561" s="4"/>
      <c r="B561" s="4" t="s">
        <v>259</v>
      </c>
      <c r="C561" s="3">
        <v>1</v>
      </c>
      <c r="D561" s="3">
        <v>1</v>
      </c>
      <c r="E561" s="3"/>
      <c r="F561" s="3"/>
      <c r="G561" s="4"/>
      <c r="H561" s="3">
        <f>D561*C561</f>
        <v>1</v>
      </c>
      <c r="I561" s="2"/>
      <c r="J561" s="4"/>
      <c r="K561" s="4"/>
      <c r="L561" s="4"/>
      <c r="M561" s="4"/>
      <c r="N561" s="4"/>
      <c r="O561" s="4"/>
      <c r="P561" s="4"/>
      <c r="Q561" s="4"/>
      <c r="R561" s="4"/>
      <c r="S561" s="4"/>
      <c r="T561" s="4"/>
      <c r="U561" s="4"/>
    </row>
    <row r="562" spans="1:21" ht="20.100000000000001" customHeight="1" x14ac:dyDescent="0.3">
      <c r="A562" s="4"/>
      <c r="B562" s="4" t="s">
        <v>260</v>
      </c>
      <c r="C562" s="3">
        <v>1</v>
      </c>
      <c r="D562" s="3">
        <v>1</v>
      </c>
      <c r="E562" s="3"/>
      <c r="F562" s="3"/>
      <c r="G562" s="4"/>
      <c r="H562" s="3">
        <f>D562*C562</f>
        <v>1</v>
      </c>
      <c r="I562" s="2"/>
      <c r="J562" s="4"/>
      <c r="K562" s="4"/>
      <c r="L562" s="4"/>
      <c r="M562" s="4"/>
      <c r="N562" s="4"/>
      <c r="O562" s="4"/>
      <c r="P562" s="4"/>
      <c r="Q562" s="4"/>
      <c r="R562" s="4"/>
      <c r="S562" s="4"/>
      <c r="T562" s="4"/>
      <c r="U562" s="4"/>
    </row>
    <row r="563" spans="1:21" ht="20.100000000000001" customHeight="1" x14ac:dyDescent="0.3">
      <c r="A563" s="4"/>
      <c r="B563" s="4"/>
      <c r="C563" s="3"/>
      <c r="D563" s="3"/>
      <c r="E563" s="3"/>
      <c r="F563" s="3"/>
      <c r="G563" s="4"/>
      <c r="H563" s="13">
        <f>SUM(H559:H562)</f>
        <v>4</v>
      </c>
      <c r="I563" s="48" t="s">
        <v>128</v>
      </c>
      <c r="J563" s="4"/>
      <c r="K563" s="4"/>
      <c r="L563" s="4"/>
      <c r="M563" s="4"/>
      <c r="N563" s="4"/>
      <c r="O563" s="4"/>
      <c r="P563" s="4"/>
      <c r="Q563" s="4"/>
      <c r="R563" s="4"/>
      <c r="S563" s="4"/>
      <c r="T563" s="4"/>
      <c r="U563" s="4"/>
    </row>
    <row r="564" spans="1:21" ht="131.25" customHeight="1" x14ac:dyDescent="0.3">
      <c r="A564" s="2">
        <v>80</v>
      </c>
      <c r="B564" s="160" t="s">
        <v>205</v>
      </c>
      <c r="C564" s="160"/>
      <c r="D564" s="160"/>
      <c r="E564" s="160"/>
      <c r="F564" s="160"/>
      <c r="G564" s="160"/>
      <c r="H564" s="3"/>
      <c r="I564" s="2"/>
      <c r="J564" s="4"/>
      <c r="K564" s="4"/>
      <c r="L564" s="4"/>
      <c r="M564" s="4"/>
      <c r="N564" s="4"/>
      <c r="O564" s="4"/>
      <c r="P564" s="4"/>
      <c r="Q564" s="4"/>
      <c r="R564" s="4"/>
      <c r="S564" s="4"/>
      <c r="T564" s="4"/>
      <c r="U564" s="4"/>
    </row>
    <row r="565" spans="1:21" ht="20.100000000000001" customHeight="1" x14ac:dyDescent="0.3">
      <c r="A565" s="4"/>
      <c r="B565" s="4" t="s">
        <v>257</v>
      </c>
      <c r="C565" s="3">
        <v>1</v>
      </c>
      <c r="D565" s="3">
        <v>1</v>
      </c>
      <c r="E565" s="3"/>
      <c r="F565" s="3"/>
      <c r="G565" s="4"/>
      <c r="H565" s="3">
        <f>D565*C565</f>
        <v>1</v>
      </c>
      <c r="I565" s="2"/>
      <c r="J565" s="4"/>
      <c r="K565" s="4"/>
      <c r="L565" s="4"/>
      <c r="M565" s="4"/>
      <c r="N565" s="4"/>
      <c r="O565" s="4"/>
      <c r="P565" s="4"/>
      <c r="Q565" s="4"/>
      <c r="R565" s="4"/>
      <c r="S565" s="4"/>
      <c r="T565" s="4"/>
      <c r="U565" s="4"/>
    </row>
    <row r="566" spans="1:21" ht="20.100000000000001" customHeight="1" x14ac:dyDescent="0.3">
      <c r="A566" s="4"/>
      <c r="B566" s="4" t="s">
        <v>258</v>
      </c>
      <c r="C566" s="3">
        <v>1</v>
      </c>
      <c r="D566" s="3">
        <v>1</v>
      </c>
      <c r="E566" s="3"/>
      <c r="F566" s="3"/>
      <c r="G566" s="4"/>
      <c r="H566" s="3">
        <f>D566*C566</f>
        <v>1</v>
      </c>
      <c r="I566" s="2"/>
      <c r="J566" s="4"/>
      <c r="K566" s="4"/>
      <c r="L566" s="4"/>
      <c r="M566" s="4"/>
      <c r="N566" s="4"/>
      <c r="O566" s="4"/>
      <c r="P566" s="4"/>
      <c r="Q566" s="4"/>
      <c r="R566" s="4"/>
      <c r="S566" s="4"/>
      <c r="T566" s="4"/>
      <c r="U566" s="4"/>
    </row>
    <row r="567" spans="1:21" ht="20.100000000000001" customHeight="1" x14ac:dyDescent="0.3">
      <c r="A567" s="4"/>
      <c r="B567" s="4" t="s">
        <v>259</v>
      </c>
      <c r="C567" s="3">
        <v>1</v>
      </c>
      <c r="D567" s="3">
        <v>1</v>
      </c>
      <c r="E567" s="3"/>
      <c r="F567" s="3"/>
      <c r="G567" s="4"/>
      <c r="H567" s="3">
        <f>D567*C567</f>
        <v>1</v>
      </c>
      <c r="I567" s="2"/>
      <c r="J567" s="4"/>
      <c r="K567" s="4"/>
      <c r="L567" s="4"/>
      <c r="M567" s="4"/>
      <c r="N567" s="4"/>
      <c r="O567" s="4"/>
      <c r="P567" s="4"/>
      <c r="Q567" s="4"/>
      <c r="R567" s="4"/>
      <c r="S567" s="4"/>
      <c r="T567" s="4"/>
      <c r="U567" s="4"/>
    </row>
    <row r="568" spans="1:21" ht="20.100000000000001" customHeight="1" x14ac:dyDescent="0.3">
      <c r="A568" s="4"/>
      <c r="B568" s="4" t="s">
        <v>260</v>
      </c>
      <c r="C568" s="3">
        <v>1</v>
      </c>
      <c r="D568" s="3">
        <v>1</v>
      </c>
      <c r="E568" s="3"/>
      <c r="F568" s="3"/>
      <c r="G568" s="4"/>
      <c r="H568" s="3">
        <f>D568*C568</f>
        <v>1</v>
      </c>
      <c r="I568" s="2"/>
      <c r="J568" s="4"/>
      <c r="K568" s="4"/>
      <c r="L568" s="4"/>
      <c r="M568" s="4"/>
      <c r="N568" s="4"/>
      <c r="O568" s="4"/>
      <c r="P568" s="4"/>
      <c r="Q568" s="4"/>
      <c r="R568" s="4"/>
      <c r="S568" s="4"/>
      <c r="T568" s="4"/>
      <c r="U568" s="4"/>
    </row>
    <row r="569" spans="1:21" ht="20.100000000000001" customHeight="1" x14ac:dyDescent="0.3">
      <c r="A569" s="4"/>
      <c r="B569" s="4"/>
      <c r="C569" s="3"/>
      <c r="D569" s="3"/>
      <c r="E569" s="3"/>
      <c r="F569" s="3"/>
      <c r="G569" s="4"/>
      <c r="H569" s="13">
        <f>SUM(H565:H568)</f>
        <v>4</v>
      </c>
      <c r="I569" s="48" t="s">
        <v>128</v>
      </c>
      <c r="J569" s="4"/>
      <c r="K569" s="4"/>
      <c r="L569" s="4"/>
      <c r="M569" s="4"/>
      <c r="N569" s="4"/>
      <c r="O569" s="4"/>
      <c r="P569" s="4"/>
      <c r="Q569" s="4"/>
      <c r="R569" s="4"/>
      <c r="S569" s="4"/>
      <c r="T569" s="4"/>
      <c r="U569" s="4"/>
    </row>
    <row r="570" spans="1:21" ht="45.75" customHeight="1" x14ac:dyDescent="0.3">
      <c r="A570" s="2">
        <v>83</v>
      </c>
      <c r="B570" s="160" t="s">
        <v>206</v>
      </c>
      <c r="C570" s="160"/>
      <c r="D570" s="160"/>
      <c r="E570" s="160"/>
      <c r="F570" s="160"/>
      <c r="G570" s="160"/>
      <c r="H570" s="3"/>
      <c r="I570" s="2"/>
      <c r="J570" s="4"/>
      <c r="K570" s="4"/>
      <c r="L570" s="4"/>
      <c r="M570" s="4"/>
      <c r="N570" s="4"/>
      <c r="O570" s="4"/>
      <c r="P570" s="4"/>
      <c r="Q570" s="4"/>
      <c r="R570" s="4"/>
      <c r="S570" s="4"/>
      <c r="T570" s="4"/>
      <c r="U570" s="4"/>
    </row>
    <row r="571" spans="1:21" ht="20.100000000000001" customHeight="1" x14ac:dyDescent="0.3">
      <c r="A571" s="4"/>
      <c r="B571" s="4" t="s">
        <v>257</v>
      </c>
      <c r="C571" s="3">
        <v>1</v>
      </c>
      <c r="D571" s="3">
        <v>1</v>
      </c>
      <c r="E571" s="3"/>
      <c r="F571" s="3"/>
      <c r="G571" s="4"/>
      <c r="H571" s="3">
        <f>D571*C571</f>
        <v>1</v>
      </c>
      <c r="I571" s="2"/>
      <c r="J571" s="4"/>
      <c r="K571" s="4"/>
      <c r="L571" s="4"/>
      <c r="M571" s="4"/>
      <c r="N571" s="4"/>
      <c r="O571" s="4"/>
      <c r="P571" s="4"/>
      <c r="Q571" s="4"/>
      <c r="R571" s="4"/>
      <c r="S571" s="4"/>
      <c r="T571" s="4"/>
      <c r="U571" s="4"/>
    </row>
    <row r="572" spans="1:21" ht="20.100000000000001" customHeight="1" x14ac:dyDescent="0.3">
      <c r="A572" s="4"/>
      <c r="B572" s="4" t="s">
        <v>258</v>
      </c>
      <c r="C572" s="3">
        <v>1</v>
      </c>
      <c r="D572" s="3">
        <v>1</v>
      </c>
      <c r="E572" s="3"/>
      <c r="F572" s="3"/>
      <c r="G572" s="4"/>
      <c r="H572" s="3">
        <f>D572*C572</f>
        <v>1</v>
      </c>
      <c r="I572" s="2"/>
      <c r="J572" s="4"/>
      <c r="K572" s="4"/>
      <c r="L572" s="4"/>
      <c r="M572" s="4"/>
      <c r="N572" s="4"/>
      <c r="O572" s="4"/>
      <c r="P572" s="4"/>
      <c r="Q572" s="4"/>
      <c r="R572" s="4"/>
      <c r="S572" s="4"/>
      <c r="T572" s="4"/>
      <c r="U572" s="4"/>
    </row>
    <row r="573" spans="1:21" ht="20.100000000000001" customHeight="1" x14ac:dyDescent="0.3">
      <c r="A573" s="4"/>
      <c r="B573" s="4" t="s">
        <v>259</v>
      </c>
      <c r="C573" s="3">
        <v>1</v>
      </c>
      <c r="D573" s="3">
        <v>1</v>
      </c>
      <c r="E573" s="3"/>
      <c r="F573" s="3"/>
      <c r="G573" s="4"/>
      <c r="H573" s="3">
        <f>D573*C573</f>
        <v>1</v>
      </c>
      <c r="I573" s="2"/>
      <c r="J573" s="4"/>
      <c r="K573" s="4"/>
      <c r="L573" s="4"/>
      <c r="M573" s="4"/>
      <c r="N573" s="4"/>
      <c r="O573" s="4"/>
      <c r="P573" s="4"/>
      <c r="Q573" s="4"/>
      <c r="R573" s="4"/>
      <c r="S573" s="4"/>
      <c r="T573" s="4"/>
      <c r="U573" s="4"/>
    </row>
    <row r="574" spans="1:21" ht="20.100000000000001" customHeight="1" x14ac:dyDescent="0.3">
      <c r="A574" s="4"/>
      <c r="B574" s="4" t="s">
        <v>260</v>
      </c>
      <c r="C574" s="3">
        <v>1</v>
      </c>
      <c r="D574" s="3">
        <v>1</v>
      </c>
      <c r="E574" s="3"/>
      <c r="F574" s="3"/>
      <c r="G574" s="4"/>
      <c r="H574" s="3">
        <f>D574*C574</f>
        <v>1</v>
      </c>
      <c r="I574" s="2"/>
      <c r="J574" s="4"/>
      <c r="K574" s="4"/>
      <c r="L574" s="4"/>
      <c r="M574" s="4"/>
      <c r="N574" s="4"/>
      <c r="O574" s="4"/>
      <c r="P574" s="4"/>
      <c r="Q574" s="4"/>
      <c r="R574" s="4"/>
      <c r="S574" s="4"/>
      <c r="T574" s="4"/>
      <c r="U574" s="4"/>
    </row>
    <row r="575" spans="1:21" ht="20.100000000000001" customHeight="1" x14ac:dyDescent="0.3">
      <c r="A575" s="4"/>
      <c r="B575" s="4"/>
      <c r="C575" s="3"/>
      <c r="D575" s="3"/>
      <c r="E575" s="3"/>
      <c r="F575" s="3"/>
      <c r="G575" s="4"/>
      <c r="H575" s="13">
        <f>SUM(H571:H574)</f>
        <v>4</v>
      </c>
      <c r="I575" s="48" t="s">
        <v>128</v>
      </c>
      <c r="J575" s="4"/>
      <c r="K575" s="4"/>
      <c r="L575" s="4"/>
      <c r="M575" s="4"/>
      <c r="N575" s="4"/>
      <c r="O575" s="4"/>
      <c r="P575" s="4"/>
      <c r="Q575" s="4"/>
      <c r="R575" s="4"/>
      <c r="S575" s="4"/>
      <c r="T575" s="4"/>
      <c r="U575" s="4"/>
    </row>
    <row r="576" spans="1:21" ht="46.5" customHeight="1" x14ac:dyDescent="0.3">
      <c r="A576" s="2">
        <v>84</v>
      </c>
      <c r="B576" s="160" t="s">
        <v>207</v>
      </c>
      <c r="C576" s="160"/>
      <c r="D576" s="160"/>
      <c r="E576" s="160"/>
      <c r="F576" s="160"/>
      <c r="G576" s="160"/>
      <c r="H576" s="3"/>
      <c r="I576" s="2"/>
      <c r="J576" s="4"/>
      <c r="K576" s="4"/>
      <c r="L576" s="4"/>
      <c r="M576" s="4"/>
      <c r="N576" s="4"/>
      <c r="O576" s="4"/>
      <c r="P576" s="4"/>
      <c r="Q576" s="4"/>
      <c r="R576" s="4"/>
      <c r="S576" s="4"/>
      <c r="T576" s="4"/>
      <c r="U576" s="4"/>
    </row>
    <row r="577" spans="1:21" ht="20.100000000000001" customHeight="1" x14ac:dyDescent="0.3">
      <c r="A577" s="4"/>
      <c r="B577" s="4" t="s">
        <v>257</v>
      </c>
      <c r="C577" s="3">
        <v>1</v>
      </c>
      <c r="D577" s="3">
        <v>1</v>
      </c>
      <c r="E577" s="3"/>
      <c r="F577" s="3"/>
      <c r="G577" s="4"/>
      <c r="H577" s="3">
        <f>D577*C577</f>
        <v>1</v>
      </c>
      <c r="I577" s="2"/>
      <c r="J577" s="4"/>
      <c r="K577" s="4"/>
      <c r="L577" s="4"/>
      <c r="M577" s="4"/>
      <c r="N577" s="4"/>
      <c r="O577" s="4"/>
      <c r="P577" s="4"/>
      <c r="Q577" s="4"/>
      <c r="R577" s="4"/>
      <c r="S577" s="4"/>
      <c r="T577" s="4"/>
      <c r="U577" s="4"/>
    </row>
    <row r="578" spans="1:21" ht="20.100000000000001" customHeight="1" x14ac:dyDescent="0.3">
      <c r="A578" s="4"/>
      <c r="B578" s="4" t="s">
        <v>258</v>
      </c>
      <c r="C578" s="3">
        <v>1</v>
      </c>
      <c r="D578" s="3">
        <v>1</v>
      </c>
      <c r="E578" s="3"/>
      <c r="F578" s="3"/>
      <c r="G578" s="4"/>
      <c r="H578" s="3">
        <f>D578*C578</f>
        <v>1</v>
      </c>
      <c r="I578" s="2"/>
      <c r="J578" s="4"/>
      <c r="K578" s="4"/>
      <c r="L578" s="4"/>
      <c r="M578" s="4"/>
      <c r="N578" s="4"/>
      <c r="O578" s="4"/>
      <c r="P578" s="4"/>
      <c r="Q578" s="4"/>
      <c r="R578" s="4"/>
      <c r="S578" s="4"/>
      <c r="T578" s="4"/>
      <c r="U578" s="4"/>
    </row>
    <row r="579" spans="1:21" ht="20.100000000000001" customHeight="1" x14ac:dyDescent="0.3">
      <c r="A579" s="4"/>
      <c r="B579" s="4" t="s">
        <v>259</v>
      </c>
      <c r="C579" s="3">
        <v>1</v>
      </c>
      <c r="D579" s="3">
        <v>1</v>
      </c>
      <c r="E579" s="3"/>
      <c r="F579" s="3"/>
      <c r="G579" s="4"/>
      <c r="H579" s="3">
        <f>D579*C579</f>
        <v>1</v>
      </c>
      <c r="I579" s="2"/>
      <c r="J579" s="4"/>
      <c r="K579" s="4"/>
      <c r="L579" s="4"/>
      <c r="M579" s="4"/>
      <c r="N579" s="4"/>
      <c r="O579" s="4"/>
      <c r="P579" s="4"/>
      <c r="Q579" s="4"/>
      <c r="R579" s="4"/>
      <c r="S579" s="4"/>
      <c r="T579" s="4"/>
      <c r="U579" s="4"/>
    </row>
    <row r="580" spans="1:21" ht="20.100000000000001" customHeight="1" x14ac:dyDescent="0.3">
      <c r="A580" s="4"/>
      <c r="B580" s="4" t="s">
        <v>260</v>
      </c>
      <c r="C580" s="3">
        <v>1</v>
      </c>
      <c r="D580" s="3">
        <v>1</v>
      </c>
      <c r="E580" s="3"/>
      <c r="F580" s="3"/>
      <c r="G580" s="4"/>
      <c r="H580" s="3">
        <f>D580*C580</f>
        <v>1</v>
      </c>
      <c r="I580" s="2"/>
      <c r="J580" s="4"/>
      <c r="K580" s="4"/>
      <c r="L580" s="4"/>
      <c r="M580" s="4"/>
      <c r="N580" s="4"/>
      <c r="O580" s="4"/>
      <c r="P580" s="4"/>
      <c r="Q580" s="4"/>
      <c r="R580" s="4"/>
      <c r="S580" s="4"/>
      <c r="T580" s="4"/>
      <c r="U580" s="4"/>
    </row>
    <row r="581" spans="1:21" ht="20.100000000000001" customHeight="1" x14ac:dyDescent="0.3">
      <c r="A581" s="4"/>
      <c r="B581" s="4"/>
      <c r="C581" s="3"/>
      <c r="D581" s="3"/>
      <c r="E581" s="3"/>
      <c r="F581" s="3"/>
      <c r="G581" s="4"/>
      <c r="H581" s="13">
        <f>SUM(H577:H580)</f>
        <v>4</v>
      </c>
      <c r="I581" s="48" t="s">
        <v>128</v>
      </c>
      <c r="J581" s="4"/>
      <c r="K581" s="4"/>
      <c r="L581" s="4"/>
      <c r="M581" s="4"/>
      <c r="N581" s="4"/>
      <c r="O581" s="4"/>
      <c r="P581" s="4"/>
      <c r="Q581" s="4"/>
      <c r="R581" s="4"/>
      <c r="S581" s="4"/>
      <c r="T581" s="4"/>
      <c r="U581" s="4"/>
    </row>
    <row r="582" spans="1:21" ht="59.25" customHeight="1" x14ac:dyDescent="0.3">
      <c r="A582" s="2">
        <v>85</v>
      </c>
      <c r="B582" s="160" t="s">
        <v>208</v>
      </c>
      <c r="C582" s="160"/>
      <c r="D582" s="160"/>
      <c r="E582" s="160"/>
      <c r="F582" s="160"/>
      <c r="G582" s="160"/>
      <c r="H582" s="3"/>
      <c r="I582" s="2"/>
      <c r="J582" s="4"/>
      <c r="K582" s="4"/>
      <c r="L582" s="4"/>
      <c r="M582" s="4"/>
      <c r="N582" s="4"/>
      <c r="O582" s="4"/>
      <c r="P582" s="4"/>
      <c r="Q582" s="4"/>
      <c r="R582" s="4"/>
      <c r="S582" s="4"/>
      <c r="T582" s="4"/>
      <c r="U582" s="4"/>
    </row>
    <row r="583" spans="1:21" ht="20.100000000000001" customHeight="1" x14ac:dyDescent="0.3">
      <c r="A583" s="4"/>
      <c r="B583" s="4" t="s">
        <v>257</v>
      </c>
      <c r="C583" s="3">
        <v>1</v>
      </c>
      <c r="D583" s="3">
        <v>1</v>
      </c>
      <c r="E583" s="3"/>
      <c r="F583" s="3"/>
      <c r="G583" s="4"/>
      <c r="H583" s="3">
        <f>D583*C583</f>
        <v>1</v>
      </c>
      <c r="I583" s="2"/>
      <c r="J583" s="4"/>
      <c r="K583" s="4"/>
      <c r="L583" s="4"/>
      <c r="M583" s="4"/>
      <c r="N583" s="4"/>
      <c r="O583" s="4"/>
      <c r="P583" s="4"/>
      <c r="Q583" s="4"/>
      <c r="R583" s="4"/>
      <c r="S583" s="4"/>
      <c r="T583" s="4"/>
      <c r="U583" s="4"/>
    </row>
    <row r="584" spans="1:21" ht="20.100000000000001" customHeight="1" x14ac:dyDescent="0.3">
      <c r="A584" s="4"/>
      <c r="B584" s="4" t="s">
        <v>258</v>
      </c>
      <c r="C584" s="3">
        <v>1</v>
      </c>
      <c r="D584" s="3">
        <v>1</v>
      </c>
      <c r="E584" s="3"/>
      <c r="F584" s="3"/>
      <c r="G584" s="4"/>
      <c r="H584" s="3">
        <f>D584*C584</f>
        <v>1</v>
      </c>
      <c r="I584" s="2"/>
      <c r="J584" s="4"/>
      <c r="K584" s="4"/>
      <c r="L584" s="4"/>
      <c r="M584" s="4"/>
      <c r="N584" s="4"/>
      <c r="O584" s="4"/>
      <c r="P584" s="4"/>
      <c r="Q584" s="4"/>
      <c r="R584" s="4"/>
      <c r="S584" s="4"/>
      <c r="T584" s="4"/>
      <c r="U584" s="4"/>
    </row>
    <row r="585" spans="1:21" ht="20.100000000000001" customHeight="1" x14ac:dyDescent="0.3">
      <c r="A585" s="4"/>
      <c r="B585" s="4" t="s">
        <v>259</v>
      </c>
      <c r="C585" s="3">
        <v>1</v>
      </c>
      <c r="D585" s="3">
        <v>1</v>
      </c>
      <c r="E585" s="3"/>
      <c r="F585" s="3"/>
      <c r="G585" s="4"/>
      <c r="H585" s="3">
        <f>D585*C585</f>
        <v>1</v>
      </c>
      <c r="I585" s="2"/>
      <c r="J585" s="4"/>
      <c r="K585" s="4"/>
      <c r="L585" s="4"/>
      <c r="M585" s="4"/>
      <c r="N585" s="4"/>
      <c r="O585" s="4"/>
      <c r="P585" s="4"/>
      <c r="Q585" s="4"/>
      <c r="R585" s="4"/>
      <c r="S585" s="4"/>
      <c r="T585" s="4"/>
      <c r="U585" s="4"/>
    </row>
    <row r="586" spans="1:21" ht="20.100000000000001" customHeight="1" x14ac:dyDescent="0.3">
      <c r="A586" s="4"/>
      <c r="B586" s="4" t="s">
        <v>260</v>
      </c>
      <c r="C586" s="3">
        <v>1</v>
      </c>
      <c r="D586" s="3">
        <v>1</v>
      </c>
      <c r="E586" s="3"/>
      <c r="F586" s="3"/>
      <c r="G586" s="4"/>
      <c r="H586" s="3">
        <f>D586*C586</f>
        <v>1</v>
      </c>
      <c r="I586" s="2"/>
      <c r="J586" s="4"/>
      <c r="K586" s="4"/>
      <c r="L586" s="4"/>
      <c r="M586" s="4"/>
      <c r="N586" s="4"/>
      <c r="O586" s="4"/>
      <c r="P586" s="4"/>
      <c r="Q586" s="4"/>
      <c r="R586" s="4"/>
      <c r="S586" s="4"/>
      <c r="T586" s="4"/>
      <c r="U586" s="4"/>
    </row>
    <row r="587" spans="1:21" ht="20.100000000000001" customHeight="1" x14ac:dyDescent="0.3">
      <c r="A587" s="4"/>
      <c r="B587" s="4"/>
      <c r="C587" s="3"/>
      <c r="D587" s="3"/>
      <c r="E587" s="3"/>
      <c r="F587" s="3"/>
      <c r="G587" s="4"/>
      <c r="H587" s="13">
        <f>SUM(H583:H586)</f>
        <v>4</v>
      </c>
      <c r="I587" s="48" t="s">
        <v>128</v>
      </c>
      <c r="J587" s="4"/>
      <c r="K587" s="4"/>
      <c r="L587" s="4"/>
      <c r="M587" s="4"/>
      <c r="N587" s="4"/>
      <c r="O587" s="4"/>
      <c r="P587" s="4"/>
      <c r="Q587" s="4"/>
      <c r="R587" s="4"/>
      <c r="S587" s="4"/>
      <c r="T587" s="4"/>
      <c r="U587" s="4"/>
    </row>
    <row r="588" spans="1:21" ht="60.75" customHeight="1" x14ac:dyDescent="0.3">
      <c r="A588" s="2">
        <v>86</v>
      </c>
      <c r="B588" s="160" t="s">
        <v>209</v>
      </c>
      <c r="C588" s="160"/>
      <c r="D588" s="160"/>
      <c r="E588" s="160"/>
      <c r="F588" s="160"/>
      <c r="G588" s="160"/>
      <c r="H588" s="3"/>
      <c r="I588" s="2"/>
      <c r="J588" s="4"/>
      <c r="K588" s="4"/>
      <c r="L588" s="4"/>
      <c r="M588" s="4"/>
      <c r="N588" s="4"/>
      <c r="O588" s="4"/>
      <c r="P588" s="4"/>
      <c r="Q588" s="4"/>
      <c r="R588" s="4"/>
      <c r="S588" s="4"/>
      <c r="T588" s="4"/>
      <c r="U588" s="4"/>
    </row>
    <row r="589" spans="1:21" ht="20.100000000000001" customHeight="1" x14ac:dyDescent="0.3">
      <c r="A589" s="4"/>
      <c r="B589" s="56" t="s">
        <v>257</v>
      </c>
      <c r="C589" s="2">
        <v>1</v>
      </c>
      <c r="D589" s="2">
        <v>1</v>
      </c>
      <c r="E589" s="2"/>
      <c r="F589" s="2"/>
      <c r="G589" s="56"/>
      <c r="H589" s="2">
        <f>D589*C589</f>
        <v>1</v>
      </c>
      <c r="I589" s="2"/>
      <c r="J589" s="4"/>
      <c r="K589" s="4"/>
      <c r="L589" s="4"/>
      <c r="M589" s="4"/>
      <c r="N589" s="4"/>
      <c r="O589" s="4"/>
      <c r="P589" s="4"/>
      <c r="Q589" s="4"/>
      <c r="R589" s="4"/>
      <c r="S589" s="4"/>
      <c r="T589" s="4"/>
      <c r="U589" s="4"/>
    </row>
    <row r="590" spans="1:21" ht="20.100000000000001" customHeight="1" x14ac:dyDescent="0.3">
      <c r="A590" s="4"/>
      <c r="B590" s="56" t="s">
        <v>258</v>
      </c>
      <c r="C590" s="2">
        <v>1</v>
      </c>
      <c r="D590" s="2">
        <v>1</v>
      </c>
      <c r="E590" s="2"/>
      <c r="F590" s="2"/>
      <c r="G590" s="56"/>
      <c r="H590" s="2">
        <f>D590*C590</f>
        <v>1</v>
      </c>
      <c r="I590" s="2"/>
      <c r="J590" s="4"/>
      <c r="K590" s="4"/>
      <c r="L590" s="4"/>
      <c r="M590" s="4"/>
      <c r="N590" s="4"/>
      <c r="O590" s="4"/>
      <c r="P590" s="4"/>
      <c r="Q590" s="4"/>
      <c r="R590" s="4"/>
      <c r="S590" s="4"/>
      <c r="T590" s="4"/>
      <c r="U590" s="4"/>
    </row>
    <row r="591" spans="1:21" ht="20.100000000000001" customHeight="1" x14ac:dyDescent="0.3">
      <c r="A591" s="4"/>
      <c r="B591" s="56" t="s">
        <v>259</v>
      </c>
      <c r="C591" s="2">
        <v>1</v>
      </c>
      <c r="D591" s="2">
        <v>1</v>
      </c>
      <c r="E591" s="2"/>
      <c r="F591" s="2"/>
      <c r="G591" s="56"/>
      <c r="H591" s="2">
        <f>D591*C591</f>
        <v>1</v>
      </c>
      <c r="I591" s="2"/>
      <c r="J591" s="4"/>
      <c r="K591" s="4"/>
      <c r="L591" s="4"/>
      <c r="M591" s="4"/>
      <c r="N591" s="4"/>
      <c r="O591" s="4"/>
      <c r="P591" s="4"/>
      <c r="Q591" s="4"/>
      <c r="R591" s="4"/>
      <c r="S591" s="4"/>
      <c r="T591" s="4"/>
      <c r="U591" s="4"/>
    </row>
    <row r="592" spans="1:21" ht="20.100000000000001" customHeight="1" x14ac:dyDescent="0.3">
      <c r="A592" s="4"/>
      <c r="B592" s="56" t="s">
        <v>260</v>
      </c>
      <c r="C592" s="2">
        <v>1</v>
      </c>
      <c r="D592" s="2">
        <v>1</v>
      </c>
      <c r="E592" s="2"/>
      <c r="F592" s="2"/>
      <c r="G592" s="56"/>
      <c r="H592" s="2">
        <f>D592*C592</f>
        <v>1</v>
      </c>
      <c r="I592" s="2"/>
      <c r="J592" s="4"/>
      <c r="K592" s="4"/>
      <c r="L592" s="4"/>
      <c r="M592" s="4"/>
      <c r="N592" s="4"/>
      <c r="O592" s="4"/>
      <c r="P592" s="4"/>
      <c r="Q592" s="4"/>
      <c r="R592" s="4"/>
      <c r="S592" s="4"/>
      <c r="T592" s="4"/>
      <c r="U592" s="4"/>
    </row>
    <row r="593" spans="1:21" ht="20.100000000000001" customHeight="1" x14ac:dyDescent="0.3">
      <c r="A593" s="4"/>
      <c r="B593" s="56"/>
      <c r="C593" s="2"/>
      <c r="D593" s="2"/>
      <c r="E593" s="2"/>
      <c r="F593" s="2"/>
      <c r="G593" s="56"/>
      <c r="H593" s="48">
        <f>SUM(H589:H592)</f>
        <v>4</v>
      </c>
      <c r="I593" s="48" t="s">
        <v>128</v>
      </c>
      <c r="J593" s="4"/>
      <c r="K593" s="4"/>
      <c r="L593" s="4"/>
      <c r="M593" s="4"/>
      <c r="N593" s="4"/>
      <c r="O593" s="4"/>
      <c r="P593" s="4"/>
      <c r="Q593" s="4"/>
      <c r="R593" s="4"/>
      <c r="S593" s="4"/>
      <c r="T593" s="4"/>
      <c r="U593" s="4"/>
    </row>
    <row r="594" spans="1:21" ht="62.25" customHeight="1" x14ac:dyDescent="0.3">
      <c r="A594" s="2">
        <v>82</v>
      </c>
      <c r="B594" s="160" t="s">
        <v>210</v>
      </c>
      <c r="C594" s="160"/>
      <c r="D594" s="160"/>
      <c r="E594" s="160"/>
      <c r="F594" s="160"/>
      <c r="G594" s="160"/>
      <c r="H594" s="3"/>
      <c r="I594" s="2"/>
      <c r="J594" s="4"/>
      <c r="K594" s="4"/>
      <c r="L594" s="4"/>
      <c r="M594" s="4"/>
      <c r="N594" s="4"/>
      <c r="O594" s="4"/>
      <c r="P594" s="4"/>
      <c r="Q594" s="4"/>
      <c r="R594" s="4"/>
      <c r="S594" s="4"/>
      <c r="T594" s="4"/>
      <c r="U594" s="4"/>
    </row>
    <row r="595" spans="1:21" ht="20.100000000000001" customHeight="1" x14ac:dyDescent="0.3">
      <c r="A595" s="4"/>
      <c r="B595" s="56" t="s">
        <v>257</v>
      </c>
      <c r="C595" s="2">
        <v>1</v>
      </c>
      <c r="D595" s="2">
        <v>1</v>
      </c>
      <c r="E595" s="2"/>
      <c r="F595" s="2"/>
      <c r="G595" s="56"/>
      <c r="H595" s="2">
        <f>D595*C595</f>
        <v>1</v>
      </c>
      <c r="I595" s="2"/>
      <c r="J595" s="4"/>
      <c r="K595" s="4"/>
      <c r="L595" s="4"/>
      <c r="M595" s="4"/>
      <c r="N595" s="4"/>
      <c r="O595" s="4"/>
      <c r="P595" s="4"/>
      <c r="Q595" s="4"/>
      <c r="R595" s="4"/>
      <c r="S595" s="4"/>
      <c r="T595" s="4"/>
      <c r="U595" s="4"/>
    </row>
    <row r="596" spans="1:21" ht="20.100000000000001" customHeight="1" x14ac:dyDescent="0.3">
      <c r="A596" s="4"/>
      <c r="B596" s="56" t="s">
        <v>258</v>
      </c>
      <c r="C596" s="2">
        <v>1</v>
      </c>
      <c r="D596" s="2">
        <v>1</v>
      </c>
      <c r="E596" s="2"/>
      <c r="F596" s="2"/>
      <c r="G596" s="56"/>
      <c r="H596" s="2">
        <f>D596*C596</f>
        <v>1</v>
      </c>
      <c r="I596" s="2"/>
      <c r="J596" s="4"/>
      <c r="K596" s="4"/>
      <c r="L596" s="4"/>
      <c r="M596" s="4"/>
      <c r="N596" s="4"/>
      <c r="O596" s="4"/>
      <c r="P596" s="4"/>
      <c r="Q596" s="4"/>
      <c r="R596" s="4"/>
      <c r="S596" s="4"/>
      <c r="T596" s="4"/>
      <c r="U596" s="4"/>
    </row>
    <row r="597" spans="1:21" ht="20.100000000000001" customHeight="1" x14ac:dyDescent="0.3">
      <c r="A597" s="4"/>
      <c r="B597" s="56" t="s">
        <v>259</v>
      </c>
      <c r="C597" s="2">
        <v>1</v>
      </c>
      <c r="D597" s="2">
        <v>1</v>
      </c>
      <c r="E597" s="2"/>
      <c r="F597" s="2"/>
      <c r="G597" s="56"/>
      <c r="H597" s="2">
        <f>D597*C597</f>
        <v>1</v>
      </c>
      <c r="I597" s="2"/>
      <c r="J597" s="4"/>
      <c r="K597" s="4"/>
      <c r="L597" s="4"/>
      <c r="M597" s="4"/>
      <c r="N597" s="4"/>
      <c r="O597" s="4"/>
      <c r="P597" s="4"/>
      <c r="Q597" s="4"/>
      <c r="R597" s="4"/>
      <c r="S597" s="4"/>
      <c r="T597" s="4"/>
      <c r="U597" s="4"/>
    </row>
    <row r="598" spans="1:21" ht="20.100000000000001" customHeight="1" x14ac:dyDescent="0.3">
      <c r="A598" s="4"/>
      <c r="B598" s="56" t="s">
        <v>260</v>
      </c>
      <c r="C598" s="2">
        <v>1</v>
      </c>
      <c r="D598" s="2">
        <v>1</v>
      </c>
      <c r="E598" s="2"/>
      <c r="F598" s="2"/>
      <c r="G598" s="56"/>
      <c r="H598" s="2">
        <f>D598*C598</f>
        <v>1</v>
      </c>
      <c r="I598" s="2"/>
      <c r="J598" s="4"/>
      <c r="K598" s="4"/>
      <c r="L598" s="4"/>
      <c r="M598" s="4"/>
      <c r="N598" s="4"/>
      <c r="O598" s="4"/>
      <c r="P598" s="4"/>
      <c r="Q598" s="4"/>
      <c r="R598" s="4"/>
      <c r="S598" s="4"/>
      <c r="T598" s="4"/>
      <c r="U598" s="4"/>
    </row>
    <row r="599" spans="1:21" ht="20.100000000000001" customHeight="1" x14ac:dyDescent="0.3">
      <c r="A599" s="4"/>
      <c r="B599" s="4"/>
      <c r="C599" s="2"/>
      <c r="D599" s="2"/>
      <c r="E599" s="2"/>
      <c r="F599" s="2"/>
      <c r="G599" s="56"/>
      <c r="H599" s="48">
        <f>SUM(H595:H598)</f>
        <v>4</v>
      </c>
      <c r="I599" s="48" t="s">
        <v>128</v>
      </c>
      <c r="J599" s="4"/>
      <c r="K599" s="4"/>
      <c r="L599" s="4"/>
      <c r="M599" s="4"/>
      <c r="N599" s="4"/>
      <c r="O599" s="4"/>
      <c r="P599" s="4"/>
      <c r="Q599" s="4"/>
      <c r="R599" s="4"/>
      <c r="S599" s="4"/>
      <c r="T599" s="4"/>
      <c r="U599" s="4"/>
    </row>
    <row r="600" spans="1:21" ht="91.5" customHeight="1" x14ac:dyDescent="0.3">
      <c r="A600" s="2">
        <v>73</v>
      </c>
      <c r="B600" s="157" t="s">
        <v>211</v>
      </c>
      <c r="C600" s="158"/>
      <c r="D600" s="158"/>
      <c r="E600" s="158"/>
      <c r="F600" s="158"/>
      <c r="G600" s="159"/>
      <c r="H600" s="13"/>
      <c r="I600" s="48"/>
      <c r="J600" s="4"/>
      <c r="K600" s="4"/>
      <c r="L600" s="4"/>
      <c r="M600" s="4"/>
      <c r="N600" s="4"/>
      <c r="O600" s="4"/>
      <c r="P600" s="4"/>
      <c r="Q600" s="4"/>
      <c r="R600" s="4"/>
      <c r="S600" s="4"/>
      <c r="T600" s="4"/>
      <c r="U600" s="4"/>
    </row>
    <row r="601" spans="1:21" ht="20.100000000000001" customHeight="1" x14ac:dyDescent="0.3">
      <c r="A601" s="4"/>
      <c r="B601" s="4" t="s">
        <v>259</v>
      </c>
      <c r="C601" s="3">
        <v>1</v>
      </c>
      <c r="D601" s="3">
        <v>1</v>
      </c>
      <c r="E601" s="3"/>
      <c r="F601" s="3"/>
      <c r="G601" s="4"/>
      <c r="H601" s="3">
        <f>D601*C601</f>
        <v>1</v>
      </c>
      <c r="I601" s="2"/>
      <c r="J601" s="4"/>
      <c r="K601" s="4"/>
      <c r="L601" s="4"/>
      <c r="M601" s="4"/>
      <c r="N601" s="4"/>
      <c r="O601" s="4"/>
      <c r="P601" s="4"/>
      <c r="Q601" s="4"/>
      <c r="R601" s="4"/>
      <c r="S601" s="4"/>
      <c r="T601" s="4"/>
      <c r="U601" s="4"/>
    </row>
    <row r="602" spans="1:21" ht="20.100000000000001" customHeight="1" x14ac:dyDescent="0.3">
      <c r="A602" s="4"/>
      <c r="B602" s="4"/>
      <c r="C602" s="3"/>
      <c r="D602" s="3"/>
      <c r="E602" s="3"/>
      <c r="F602" s="3"/>
      <c r="G602" s="4"/>
      <c r="H602" s="13">
        <f>SUM(H601:H601)</f>
        <v>1</v>
      </c>
      <c r="I602" s="48" t="s">
        <v>128</v>
      </c>
      <c r="J602" s="4"/>
      <c r="K602" s="4"/>
      <c r="L602" s="4"/>
      <c r="M602" s="4"/>
      <c r="N602" s="4"/>
      <c r="O602" s="4"/>
      <c r="P602" s="4"/>
      <c r="Q602" s="4"/>
      <c r="R602" s="4"/>
      <c r="S602" s="4"/>
      <c r="T602" s="4"/>
      <c r="U602" s="4"/>
    </row>
    <row r="603" spans="1:21" ht="76.5" customHeight="1" x14ac:dyDescent="0.3">
      <c r="A603" s="2">
        <v>79</v>
      </c>
      <c r="B603" s="157" t="s">
        <v>212</v>
      </c>
      <c r="C603" s="158"/>
      <c r="D603" s="158"/>
      <c r="E603" s="158"/>
      <c r="F603" s="158"/>
      <c r="G603" s="159"/>
      <c r="H603" s="13"/>
      <c r="I603" s="48"/>
      <c r="J603" s="4"/>
      <c r="K603" s="4"/>
      <c r="L603" s="4"/>
      <c r="M603" s="4"/>
      <c r="N603" s="4"/>
      <c r="O603" s="4"/>
      <c r="P603" s="4"/>
      <c r="Q603" s="4"/>
      <c r="R603" s="4"/>
      <c r="S603" s="4"/>
      <c r="T603" s="4"/>
      <c r="U603" s="4"/>
    </row>
    <row r="604" spans="1:21" ht="20.100000000000001" customHeight="1" x14ac:dyDescent="0.3">
      <c r="A604" s="4"/>
      <c r="B604" s="4" t="s">
        <v>257</v>
      </c>
      <c r="C604" s="3">
        <v>1</v>
      </c>
      <c r="D604" s="3">
        <v>1</v>
      </c>
      <c r="E604" s="3"/>
      <c r="F604" s="3"/>
      <c r="G604" s="4"/>
      <c r="H604" s="3">
        <f>D604*C604</f>
        <v>1</v>
      </c>
      <c r="I604" s="2"/>
      <c r="J604" s="4"/>
      <c r="K604" s="4"/>
      <c r="L604" s="4"/>
      <c r="M604" s="4"/>
      <c r="N604" s="4"/>
      <c r="O604" s="4"/>
      <c r="P604" s="4"/>
      <c r="Q604" s="4"/>
      <c r="R604" s="4"/>
      <c r="S604" s="4"/>
      <c r="T604" s="4"/>
      <c r="U604" s="4"/>
    </row>
    <row r="605" spans="1:21" ht="20.100000000000001" customHeight="1" x14ac:dyDescent="0.3">
      <c r="A605" s="4"/>
      <c r="B605" s="4" t="s">
        <v>258</v>
      </c>
      <c r="C605" s="3">
        <v>1</v>
      </c>
      <c r="D605" s="3">
        <v>1</v>
      </c>
      <c r="E605" s="3"/>
      <c r="F605" s="3"/>
      <c r="G605" s="4"/>
      <c r="H605" s="3">
        <f t="shared" ref="H605:H608" si="38">D605*C605</f>
        <v>1</v>
      </c>
      <c r="I605" s="2"/>
      <c r="J605" s="4"/>
      <c r="K605" s="4"/>
      <c r="L605" s="4"/>
      <c r="M605" s="4"/>
      <c r="N605" s="4"/>
      <c r="O605" s="4"/>
      <c r="P605" s="4"/>
      <c r="Q605" s="4"/>
      <c r="R605" s="4"/>
      <c r="S605" s="4"/>
      <c r="T605" s="4"/>
      <c r="U605" s="4"/>
    </row>
    <row r="606" spans="1:21" ht="20.100000000000001" customHeight="1" x14ac:dyDescent="0.3">
      <c r="A606" s="4"/>
      <c r="B606" s="4" t="s">
        <v>259</v>
      </c>
      <c r="C606" s="3">
        <v>1</v>
      </c>
      <c r="D606" s="3">
        <v>1</v>
      </c>
      <c r="E606" s="3"/>
      <c r="F606" s="3"/>
      <c r="G606" s="4"/>
      <c r="H606" s="3">
        <f t="shared" si="38"/>
        <v>1</v>
      </c>
      <c r="I606" s="2"/>
      <c r="J606" s="4"/>
      <c r="K606" s="4"/>
      <c r="L606" s="4"/>
      <c r="M606" s="4"/>
      <c r="N606" s="4"/>
      <c r="O606" s="4"/>
      <c r="P606" s="4"/>
      <c r="Q606" s="4"/>
      <c r="R606" s="4"/>
      <c r="S606" s="4"/>
      <c r="T606" s="4"/>
      <c r="U606" s="4"/>
    </row>
    <row r="607" spans="1:21" ht="20.100000000000001" customHeight="1" x14ac:dyDescent="0.3">
      <c r="A607" s="4"/>
      <c r="B607" s="4" t="s">
        <v>260</v>
      </c>
      <c r="C607" s="3">
        <v>1</v>
      </c>
      <c r="D607" s="3">
        <v>1</v>
      </c>
      <c r="E607" s="3"/>
      <c r="F607" s="3"/>
      <c r="G607" s="4"/>
      <c r="H607" s="3">
        <f t="shared" si="38"/>
        <v>1</v>
      </c>
      <c r="I607" s="2"/>
      <c r="J607" s="4"/>
      <c r="K607" s="4"/>
      <c r="L607" s="4"/>
      <c r="M607" s="4"/>
      <c r="N607" s="4"/>
      <c r="O607" s="4"/>
      <c r="P607" s="4"/>
      <c r="Q607" s="4"/>
      <c r="R607" s="4"/>
      <c r="S607" s="4"/>
      <c r="T607" s="4"/>
      <c r="U607" s="4"/>
    </row>
    <row r="608" spans="1:21" ht="20.100000000000001" customHeight="1" x14ac:dyDescent="0.3">
      <c r="A608" s="4"/>
      <c r="B608" s="4" t="s">
        <v>261</v>
      </c>
      <c r="C608" s="3">
        <v>1</v>
      </c>
      <c r="D608" s="3">
        <v>1</v>
      </c>
      <c r="E608" s="3"/>
      <c r="F608" s="3"/>
      <c r="G608" s="4"/>
      <c r="H608" s="3">
        <f t="shared" si="38"/>
        <v>1</v>
      </c>
      <c r="I608" s="2"/>
      <c r="J608" s="4"/>
      <c r="K608" s="4"/>
      <c r="L608" s="4"/>
      <c r="M608" s="4"/>
      <c r="N608" s="4"/>
      <c r="O608" s="4"/>
      <c r="P608" s="4"/>
      <c r="Q608" s="4"/>
      <c r="R608" s="4"/>
      <c r="S608" s="4"/>
      <c r="T608" s="4"/>
      <c r="U608" s="4"/>
    </row>
    <row r="609" spans="1:21" ht="20.100000000000001" customHeight="1" x14ac:dyDescent="0.3">
      <c r="A609" s="4"/>
      <c r="B609" s="4"/>
      <c r="C609" s="3"/>
      <c r="D609" s="3"/>
      <c r="E609" s="3"/>
      <c r="F609" s="3"/>
      <c r="G609" s="4"/>
      <c r="H609" s="13">
        <f>SUM(H604:H608)</f>
        <v>5</v>
      </c>
      <c r="I609" s="48" t="s">
        <v>128</v>
      </c>
      <c r="J609" s="4"/>
      <c r="K609" s="4"/>
      <c r="L609" s="4"/>
      <c r="M609" s="4"/>
      <c r="N609" s="4"/>
      <c r="O609" s="4"/>
      <c r="P609" s="4"/>
      <c r="Q609" s="4"/>
      <c r="R609" s="4"/>
      <c r="S609" s="4"/>
      <c r="T609" s="4"/>
      <c r="U609" s="4"/>
    </row>
    <row r="610" spans="1:21" ht="33.450000000000003" customHeight="1" x14ac:dyDescent="0.3">
      <c r="A610" s="9">
        <v>182</v>
      </c>
      <c r="B610" s="160" t="s">
        <v>509</v>
      </c>
      <c r="C610" s="160"/>
      <c r="D610" s="160"/>
      <c r="E610" s="160"/>
      <c r="F610" s="160"/>
      <c r="G610" s="160"/>
      <c r="H610" s="3"/>
      <c r="I610" s="3"/>
      <c r="J610" s="4"/>
      <c r="K610" s="4"/>
      <c r="L610" s="4"/>
      <c r="M610" s="4"/>
      <c r="N610" s="4"/>
      <c r="O610" s="4"/>
      <c r="P610" s="4"/>
      <c r="Q610" s="4"/>
      <c r="R610" s="4"/>
      <c r="S610" s="4"/>
      <c r="T610" s="4"/>
      <c r="U610" s="4"/>
    </row>
    <row r="611" spans="1:21" ht="19.95" customHeight="1" x14ac:dyDescent="0.3">
      <c r="A611" s="4"/>
      <c r="B611" s="56" t="s">
        <v>366</v>
      </c>
      <c r="C611" s="2">
        <v>1</v>
      </c>
      <c r="D611" s="2">
        <v>1</v>
      </c>
      <c r="E611" s="3"/>
      <c r="F611" s="3"/>
      <c r="G611" s="3"/>
      <c r="H611" s="3">
        <f>D611*C611</f>
        <v>1</v>
      </c>
      <c r="I611" s="3" t="s">
        <v>511</v>
      </c>
      <c r="J611" s="4"/>
      <c r="K611" s="4"/>
      <c r="L611" s="4"/>
      <c r="M611" s="4"/>
      <c r="N611" s="4"/>
      <c r="O611" s="4"/>
      <c r="P611" s="4"/>
      <c r="Q611" s="4"/>
      <c r="R611" s="4"/>
      <c r="S611" s="4"/>
      <c r="T611" s="4"/>
      <c r="U611" s="4"/>
    </row>
    <row r="612" spans="1:21" ht="33.450000000000003" customHeight="1" x14ac:dyDescent="0.3">
      <c r="A612" s="2">
        <v>183</v>
      </c>
      <c r="B612" s="160" t="s">
        <v>510</v>
      </c>
      <c r="C612" s="160"/>
      <c r="D612" s="160"/>
      <c r="E612" s="160"/>
      <c r="F612" s="160"/>
      <c r="G612" s="160"/>
      <c r="H612" s="3"/>
      <c r="I612" s="3"/>
      <c r="J612" s="4"/>
      <c r="K612" s="4"/>
      <c r="L612" s="4"/>
      <c r="M612" s="4"/>
      <c r="N612" s="4"/>
      <c r="O612" s="4"/>
      <c r="P612" s="4"/>
      <c r="Q612" s="4"/>
      <c r="R612" s="4"/>
      <c r="S612" s="4"/>
      <c r="T612" s="4"/>
      <c r="U612" s="4"/>
    </row>
    <row r="613" spans="1:21" ht="19.95" customHeight="1" x14ac:dyDescent="0.3">
      <c r="A613" s="4"/>
      <c r="B613" s="56" t="s">
        <v>366</v>
      </c>
      <c r="C613" s="3">
        <v>1</v>
      </c>
      <c r="D613" s="3">
        <v>6</v>
      </c>
      <c r="E613" s="3"/>
      <c r="F613" s="3"/>
      <c r="G613" s="4"/>
      <c r="H613" s="3">
        <f>D613*C613</f>
        <v>6</v>
      </c>
      <c r="I613" s="3" t="s">
        <v>128</v>
      </c>
      <c r="J613" s="4"/>
      <c r="K613" s="4"/>
      <c r="L613" s="4"/>
      <c r="M613" s="4"/>
      <c r="N613" s="4"/>
      <c r="O613" s="4"/>
      <c r="P613" s="4"/>
      <c r="Q613" s="4"/>
      <c r="R613" s="4"/>
      <c r="S613" s="4"/>
      <c r="T613" s="4"/>
      <c r="U613" s="4"/>
    </row>
    <row r="614" spans="1:21" ht="46.2" customHeight="1" x14ac:dyDescent="0.3">
      <c r="A614" s="2">
        <v>184</v>
      </c>
      <c r="B614" s="160" t="s">
        <v>512</v>
      </c>
      <c r="C614" s="160"/>
      <c r="D614" s="160"/>
      <c r="E614" s="160"/>
      <c r="F614" s="160"/>
      <c r="G614" s="160"/>
      <c r="H614" s="3"/>
      <c r="I614" s="3"/>
      <c r="J614" s="4"/>
      <c r="K614" s="4"/>
      <c r="L614" s="4"/>
      <c r="M614" s="4"/>
      <c r="N614" s="4"/>
      <c r="O614" s="4"/>
      <c r="P614" s="4"/>
      <c r="Q614" s="4"/>
      <c r="R614" s="4"/>
      <c r="S614" s="4"/>
      <c r="T614" s="4"/>
      <c r="U614" s="4"/>
    </row>
    <row r="615" spans="1:21" ht="19.95" customHeight="1" x14ac:dyDescent="0.3">
      <c r="A615" s="4"/>
      <c r="B615" s="56" t="s">
        <v>366</v>
      </c>
      <c r="C615" s="3">
        <v>1</v>
      </c>
      <c r="D615" s="3">
        <v>6</v>
      </c>
      <c r="E615" s="3"/>
      <c r="F615" s="3"/>
      <c r="G615" s="4"/>
      <c r="H615" s="3">
        <f>D615*C615</f>
        <v>6</v>
      </c>
      <c r="I615" s="3"/>
      <c r="J615" s="4"/>
      <c r="K615" s="4"/>
      <c r="L615" s="4"/>
      <c r="M615" s="4"/>
      <c r="N615" s="4"/>
      <c r="O615" s="4"/>
      <c r="P615" s="4"/>
      <c r="Q615" s="4"/>
      <c r="R615" s="4"/>
      <c r="S615" s="4"/>
      <c r="T615" s="4"/>
      <c r="U615" s="4"/>
    </row>
    <row r="616" spans="1:21" ht="42.45" customHeight="1" x14ac:dyDescent="0.3">
      <c r="A616" s="9">
        <v>185</v>
      </c>
      <c r="B616" s="160" t="s">
        <v>513</v>
      </c>
      <c r="C616" s="160"/>
      <c r="D616" s="160"/>
      <c r="E616" s="160"/>
      <c r="F616" s="160"/>
      <c r="G616" s="160"/>
      <c r="H616" s="3"/>
      <c r="I616" s="3"/>
      <c r="J616" s="4"/>
      <c r="K616" s="4"/>
      <c r="L616" s="4"/>
      <c r="M616" s="4"/>
      <c r="N616" s="4"/>
      <c r="O616" s="4"/>
      <c r="P616" s="4"/>
      <c r="Q616" s="4"/>
      <c r="R616" s="4"/>
      <c r="S616" s="4"/>
      <c r="T616" s="4"/>
      <c r="U616" s="4"/>
    </row>
    <row r="617" spans="1:21" ht="19.95" customHeight="1" x14ac:dyDescent="0.3">
      <c r="A617" s="4"/>
      <c r="B617" s="56" t="s">
        <v>366</v>
      </c>
      <c r="C617" s="3">
        <v>1</v>
      </c>
      <c r="D617" s="3">
        <v>1</v>
      </c>
      <c r="E617" s="3"/>
      <c r="F617" s="3"/>
      <c r="G617" s="4"/>
      <c r="H617" s="3">
        <f>D617*C617</f>
        <v>1</v>
      </c>
      <c r="I617" s="3" t="s">
        <v>511</v>
      </c>
      <c r="J617" s="4"/>
      <c r="K617" s="4"/>
      <c r="L617" s="4"/>
      <c r="M617" s="4"/>
      <c r="N617" s="4"/>
      <c r="O617" s="4"/>
      <c r="P617" s="4"/>
      <c r="Q617" s="4"/>
      <c r="R617" s="4"/>
      <c r="S617" s="4"/>
      <c r="T617" s="4"/>
      <c r="U617" s="4"/>
    </row>
    <row r="618" spans="1:21" ht="43.5" customHeight="1" x14ac:dyDescent="0.3">
      <c r="A618" s="2">
        <v>186</v>
      </c>
      <c r="B618" s="160" t="s">
        <v>514</v>
      </c>
      <c r="C618" s="160"/>
      <c r="D618" s="160"/>
      <c r="E618" s="160"/>
      <c r="F618" s="160"/>
      <c r="G618" s="160"/>
      <c r="H618" s="3"/>
      <c r="I618" s="3"/>
      <c r="J618" s="4"/>
      <c r="K618" s="4"/>
      <c r="L618" s="4"/>
      <c r="M618" s="4"/>
      <c r="N618" s="4"/>
      <c r="O618" s="4"/>
      <c r="P618" s="4"/>
      <c r="Q618" s="4"/>
      <c r="R618" s="4"/>
      <c r="S618" s="4"/>
      <c r="T618" s="4"/>
      <c r="U618" s="4"/>
    </row>
    <row r="619" spans="1:21" ht="19.95" customHeight="1" x14ac:dyDescent="0.3">
      <c r="A619" s="4"/>
      <c r="B619" s="56" t="s">
        <v>366</v>
      </c>
      <c r="C619" s="3">
        <v>1</v>
      </c>
      <c r="D619" s="3">
        <v>4</v>
      </c>
      <c r="E619" s="3"/>
      <c r="F619" s="3"/>
      <c r="G619" s="4"/>
      <c r="H619" s="3">
        <f>D619*C619</f>
        <v>4</v>
      </c>
      <c r="I619" s="3" t="s">
        <v>128</v>
      </c>
      <c r="J619" s="4"/>
      <c r="K619" s="4"/>
      <c r="L619" s="4"/>
      <c r="M619" s="4"/>
      <c r="N619" s="4"/>
      <c r="O619" s="4"/>
      <c r="P619" s="4"/>
      <c r="Q619" s="4"/>
      <c r="R619" s="4"/>
      <c r="S619" s="4"/>
      <c r="T619" s="4"/>
      <c r="U619" s="4"/>
    </row>
    <row r="620" spans="1:21" ht="34.5" customHeight="1" x14ac:dyDescent="0.3">
      <c r="A620" s="9">
        <v>187</v>
      </c>
      <c r="B620" s="160" t="s">
        <v>515</v>
      </c>
      <c r="C620" s="160"/>
      <c r="D620" s="160"/>
      <c r="E620" s="160"/>
      <c r="F620" s="160"/>
      <c r="G620" s="160"/>
      <c r="H620" s="3"/>
      <c r="I620" s="3"/>
      <c r="J620" s="4"/>
      <c r="K620" s="4"/>
      <c r="L620" s="4"/>
      <c r="M620" s="4"/>
      <c r="N620" s="4"/>
      <c r="O620" s="4"/>
      <c r="P620" s="4"/>
      <c r="Q620" s="4"/>
      <c r="R620" s="4"/>
      <c r="S620" s="4"/>
      <c r="T620" s="4"/>
      <c r="U620" s="4"/>
    </row>
    <row r="621" spans="1:21" ht="19.95" customHeight="1" x14ac:dyDescent="0.3">
      <c r="A621" s="4"/>
      <c r="B621" s="4" t="s">
        <v>366</v>
      </c>
      <c r="C621" s="3">
        <v>1</v>
      </c>
      <c r="D621" s="3">
        <v>1</v>
      </c>
      <c r="E621" s="3"/>
      <c r="F621" s="3"/>
      <c r="G621" s="4"/>
      <c r="H621" s="3">
        <f>D621*C621</f>
        <v>1</v>
      </c>
      <c r="I621" s="3" t="s">
        <v>511</v>
      </c>
      <c r="J621" s="4"/>
      <c r="K621" s="4"/>
      <c r="L621" s="4"/>
      <c r="M621" s="4"/>
      <c r="N621" s="4"/>
      <c r="O621" s="4"/>
      <c r="P621" s="4"/>
      <c r="Q621" s="4"/>
      <c r="R621" s="4"/>
      <c r="S621" s="4"/>
      <c r="T621" s="4"/>
      <c r="U621" s="4"/>
    </row>
    <row r="622" spans="1:21" ht="43.5" customHeight="1" x14ac:dyDescent="0.3">
      <c r="A622" s="2">
        <v>188</v>
      </c>
      <c r="B622" s="160" t="s">
        <v>516</v>
      </c>
      <c r="C622" s="160"/>
      <c r="D622" s="160"/>
      <c r="E622" s="160"/>
      <c r="F622" s="160"/>
      <c r="G622" s="160"/>
      <c r="H622" s="3"/>
      <c r="I622" s="3"/>
      <c r="J622" s="4"/>
      <c r="K622" s="4"/>
      <c r="L622" s="4"/>
      <c r="M622" s="4"/>
      <c r="N622" s="4"/>
      <c r="O622" s="4"/>
      <c r="P622" s="4"/>
      <c r="Q622" s="4"/>
      <c r="R622" s="4"/>
      <c r="S622" s="4"/>
      <c r="T622" s="4"/>
      <c r="U622" s="4"/>
    </row>
    <row r="623" spans="1:21" ht="19.95" customHeight="1" x14ac:dyDescent="0.3">
      <c r="A623" s="4"/>
      <c r="B623" s="4" t="s">
        <v>366</v>
      </c>
      <c r="C623" s="3">
        <v>1</v>
      </c>
      <c r="D623" s="3">
        <v>6</v>
      </c>
      <c r="E623" s="3"/>
      <c r="F623" s="3"/>
      <c r="G623" s="4"/>
      <c r="H623" s="3">
        <f>D623*C623</f>
        <v>6</v>
      </c>
      <c r="I623" s="3" t="s">
        <v>128</v>
      </c>
      <c r="J623" s="4"/>
      <c r="K623" s="4"/>
      <c r="L623" s="4"/>
      <c r="M623" s="4"/>
      <c r="N623" s="4"/>
      <c r="O623" s="4"/>
      <c r="P623" s="4"/>
      <c r="Q623" s="4"/>
      <c r="R623" s="4"/>
      <c r="S623" s="4"/>
      <c r="T623" s="4"/>
      <c r="U623" s="4"/>
    </row>
    <row r="624" spans="1:21" ht="33.450000000000003" customHeight="1" x14ac:dyDescent="0.3">
      <c r="A624" s="2">
        <v>189</v>
      </c>
      <c r="B624" s="160" t="s">
        <v>517</v>
      </c>
      <c r="C624" s="160"/>
      <c r="D624" s="160"/>
      <c r="E624" s="160"/>
      <c r="F624" s="160"/>
      <c r="G624" s="160"/>
      <c r="H624" s="3"/>
      <c r="I624" s="3"/>
      <c r="J624" s="4"/>
      <c r="K624" s="4"/>
      <c r="L624" s="4"/>
      <c r="M624" s="4"/>
      <c r="N624" s="4"/>
      <c r="O624" s="4"/>
      <c r="P624" s="4"/>
      <c r="Q624" s="4"/>
      <c r="R624" s="4"/>
      <c r="S624" s="4"/>
      <c r="T624" s="4"/>
      <c r="U624" s="4"/>
    </row>
    <row r="625" spans="1:21" ht="19.95" customHeight="1" x14ac:dyDescent="0.3">
      <c r="A625" s="4"/>
      <c r="B625" s="4" t="s">
        <v>527</v>
      </c>
      <c r="C625" s="3">
        <v>1</v>
      </c>
      <c r="D625" s="3">
        <v>1</v>
      </c>
      <c r="E625" s="3">
        <v>38.299999999999997</v>
      </c>
      <c r="F625" s="3"/>
      <c r="G625" s="4"/>
      <c r="H625" s="3">
        <f>E625*D625*C625</f>
        <v>38.299999999999997</v>
      </c>
      <c r="I625" s="3" t="s">
        <v>46</v>
      </c>
      <c r="J625" s="4"/>
      <c r="K625" s="4"/>
      <c r="L625" s="4"/>
      <c r="M625" s="4"/>
      <c r="N625" s="4"/>
      <c r="O625" s="4"/>
      <c r="P625" s="4"/>
      <c r="Q625" s="4"/>
      <c r="R625" s="4"/>
      <c r="S625" s="4"/>
      <c r="T625" s="4"/>
      <c r="U625" s="4"/>
    </row>
    <row r="626" spans="1:21" ht="28.2" customHeight="1" x14ac:dyDescent="0.3">
      <c r="A626" s="2">
        <v>190</v>
      </c>
      <c r="B626" s="160" t="s">
        <v>518</v>
      </c>
      <c r="C626" s="160"/>
      <c r="D626" s="160"/>
      <c r="E626" s="160"/>
      <c r="F626" s="160"/>
      <c r="G626" s="160"/>
      <c r="H626" s="3"/>
      <c r="I626" s="3"/>
      <c r="J626" s="4"/>
      <c r="K626" s="4"/>
      <c r="L626" s="4"/>
      <c r="M626" s="4"/>
      <c r="N626" s="4"/>
      <c r="O626" s="4"/>
      <c r="P626" s="4"/>
      <c r="Q626" s="4"/>
      <c r="R626" s="4"/>
      <c r="S626" s="4"/>
      <c r="T626" s="4"/>
      <c r="U626" s="4"/>
    </row>
    <row r="627" spans="1:21" ht="19.95" customHeight="1" x14ac:dyDescent="0.3">
      <c r="A627" s="4"/>
      <c r="B627" s="4" t="s">
        <v>527</v>
      </c>
      <c r="C627" s="3">
        <v>1</v>
      </c>
      <c r="D627" s="3">
        <v>1</v>
      </c>
      <c r="E627" s="3">
        <v>157.69999999999999</v>
      </c>
      <c r="F627" s="3"/>
      <c r="G627" s="4"/>
      <c r="H627" s="3">
        <f>E627*D627*C627</f>
        <v>157.69999999999999</v>
      </c>
      <c r="I627" s="3" t="s">
        <v>46</v>
      </c>
      <c r="J627" s="4"/>
      <c r="K627" s="4"/>
      <c r="L627" s="4"/>
      <c r="M627" s="4"/>
      <c r="N627" s="4"/>
      <c r="O627" s="4"/>
      <c r="P627" s="4"/>
      <c r="Q627" s="4"/>
      <c r="R627" s="4"/>
      <c r="S627" s="4"/>
      <c r="T627" s="4"/>
      <c r="U627" s="4"/>
    </row>
    <row r="628" spans="1:21" ht="31.95" customHeight="1" x14ac:dyDescent="0.3">
      <c r="A628" s="2">
        <v>191</v>
      </c>
      <c r="B628" s="160" t="s">
        <v>519</v>
      </c>
      <c r="C628" s="160"/>
      <c r="D628" s="160"/>
      <c r="E628" s="160"/>
      <c r="F628" s="160"/>
      <c r="G628" s="160"/>
      <c r="H628" s="3"/>
      <c r="I628" s="3"/>
      <c r="J628" s="4"/>
      <c r="K628" s="4"/>
      <c r="L628" s="4"/>
      <c r="M628" s="4"/>
      <c r="N628" s="4"/>
      <c r="O628" s="4"/>
      <c r="P628" s="4"/>
      <c r="Q628" s="4"/>
      <c r="R628" s="4"/>
      <c r="S628" s="4"/>
      <c r="T628" s="4"/>
      <c r="U628" s="4"/>
    </row>
    <row r="629" spans="1:21" ht="19.95" customHeight="1" x14ac:dyDescent="0.3">
      <c r="A629" s="4"/>
      <c r="B629" s="4" t="s">
        <v>527</v>
      </c>
      <c r="C629" s="3">
        <v>1</v>
      </c>
      <c r="D629" s="3">
        <v>1</v>
      </c>
      <c r="E629" s="3">
        <v>79.5</v>
      </c>
      <c r="F629" s="3"/>
      <c r="G629" s="4"/>
      <c r="H629" s="3">
        <f>E629*D629*C629</f>
        <v>79.5</v>
      </c>
      <c r="I629" s="3" t="s">
        <v>46</v>
      </c>
      <c r="J629" s="4"/>
      <c r="K629" s="4"/>
      <c r="L629" s="4"/>
      <c r="M629" s="4"/>
      <c r="N629" s="4"/>
      <c r="O629" s="4"/>
      <c r="P629" s="4"/>
      <c r="Q629" s="4"/>
      <c r="R629" s="4"/>
      <c r="S629" s="4"/>
      <c r="T629" s="4"/>
      <c r="U629" s="4"/>
    </row>
    <row r="630" spans="1:21" ht="36" customHeight="1" x14ac:dyDescent="0.3">
      <c r="A630" s="2">
        <v>192</v>
      </c>
      <c r="B630" s="160" t="s">
        <v>520</v>
      </c>
      <c r="C630" s="160"/>
      <c r="D630" s="160"/>
      <c r="E630" s="160"/>
      <c r="F630" s="160"/>
      <c r="G630" s="160"/>
      <c r="H630" s="3"/>
      <c r="I630" s="3"/>
      <c r="J630" s="4"/>
      <c r="K630" s="4"/>
      <c r="L630" s="4"/>
      <c r="M630" s="4"/>
      <c r="N630" s="4"/>
      <c r="O630" s="4"/>
      <c r="P630" s="4"/>
      <c r="Q630" s="4"/>
      <c r="R630" s="4"/>
      <c r="S630" s="4"/>
      <c r="T630" s="4"/>
      <c r="U630" s="4"/>
    </row>
    <row r="631" spans="1:21" ht="19.95" customHeight="1" x14ac:dyDescent="0.3">
      <c r="A631" s="4"/>
      <c r="B631" s="4" t="s">
        <v>527</v>
      </c>
      <c r="C631" s="3">
        <v>1</v>
      </c>
      <c r="D631" s="3">
        <v>1</v>
      </c>
      <c r="E631" s="3">
        <v>27</v>
      </c>
      <c r="F631" s="3"/>
      <c r="G631" s="4"/>
      <c r="H631" s="3">
        <f>E631*D631*C631</f>
        <v>27</v>
      </c>
      <c r="I631" s="3" t="s">
        <v>46</v>
      </c>
      <c r="J631" s="4"/>
      <c r="K631" s="4"/>
      <c r="L631" s="4"/>
      <c r="M631" s="4"/>
      <c r="N631" s="4"/>
      <c r="O631" s="4"/>
      <c r="P631" s="4"/>
      <c r="Q631" s="4"/>
      <c r="R631" s="4"/>
      <c r="S631" s="4"/>
      <c r="T631" s="4"/>
      <c r="U631" s="4"/>
    </row>
    <row r="632" spans="1:21" ht="41.7" customHeight="1" x14ac:dyDescent="0.3">
      <c r="A632" s="2">
        <v>193</v>
      </c>
      <c r="B632" s="160" t="s">
        <v>526</v>
      </c>
      <c r="C632" s="160"/>
      <c r="D632" s="160"/>
      <c r="E632" s="160"/>
      <c r="F632" s="160"/>
      <c r="G632" s="160"/>
      <c r="H632" s="3"/>
      <c r="I632" s="3"/>
      <c r="J632" s="4"/>
      <c r="K632" s="4"/>
      <c r="L632" s="4"/>
      <c r="M632" s="4"/>
      <c r="N632" s="4"/>
      <c r="O632" s="4"/>
      <c r="P632" s="4"/>
      <c r="Q632" s="4"/>
      <c r="R632" s="4"/>
      <c r="S632" s="4"/>
      <c r="T632" s="4"/>
      <c r="U632" s="4"/>
    </row>
    <row r="633" spans="1:21" ht="19.95" customHeight="1" x14ac:dyDescent="0.3">
      <c r="A633" s="4"/>
      <c r="B633" s="4" t="s">
        <v>366</v>
      </c>
      <c r="C633" s="3">
        <v>1</v>
      </c>
      <c r="D633" s="3">
        <v>1</v>
      </c>
      <c r="E633" s="3"/>
      <c r="F633" s="3"/>
      <c r="G633" s="4"/>
      <c r="H633" s="3">
        <f>D633*C633</f>
        <v>1</v>
      </c>
      <c r="I633" s="3" t="s">
        <v>128</v>
      </c>
      <c r="J633" s="4"/>
      <c r="K633" s="4"/>
      <c r="L633" s="4"/>
      <c r="M633" s="4"/>
      <c r="N633" s="4"/>
      <c r="O633" s="4"/>
      <c r="P633" s="4"/>
      <c r="Q633" s="4"/>
      <c r="R633" s="4"/>
      <c r="S633" s="4"/>
      <c r="T633" s="4"/>
      <c r="U633" s="4"/>
    </row>
    <row r="634" spans="1:21" ht="54.45" customHeight="1" x14ac:dyDescent="0.3">
      <c r="A634" s="2">
        <v>194</v>
      </c>
      <c r="B634" s="160" t="s">
        <v>525</v>
      </c>
      <c r="C634" s="160"/>
      <c r="D634" s="160"/>
      <c r="E634" s="160"/>
      <c r="F634" s="160"/>
      <c r="G634" s="160"/>
      <c r="H634" s="3"/>
      <c r="I634" s="3"/>
      <c r="J634" s="4"/>
      <c r="K634" s="4"/>
      <c r="L634" s="4"/>
      <c r="M634" s="4"/>
      <c r="N634" s="4"/>
      <c r="O634" s="4"/>
      <c r="P634" s="4"/>
      <c r="Q634" s="4"/>
      <c r="R634" s="4"/>
      <c r="S634" s="4"/>
      <c r="T634" s="4"/>
      <c r="U634" s="4"/>
    </row>
    <row r="635" spans="1:21" ht="19.95" customHeight="1" x14ac:dyDescent="0.3">
      <c r="A635" s="4"/>
      <c r="B635" s="4" t="s">
        <v>366</v>
      </c>
      <c r="C635" s="3">
        <v>1</v>
      </c>
      <c r="D635" s="3">
        <v>1</v>
      </c>
      <c r="E635" s="3"/>
      <c r="F635" s="3"/>
      <c r="G635" s="4"/>
      <c r="H635" s="3">
        <f>D635*C635</f>
        <v>1</v>
      </c>
      <c r="I635" s="3" t="s">
        <v>128</v>
      </c>
      <c r="J635" s="4"/>
      <c r="K635" s="4"/>
      <c r="L635" s="4"/>
      <c r="M635" s="4"/>
      <c r="N635" s="4"/>
      <c r="O635" s="4"/>
      <c r="P635" s="4"/>
      <c r="Q635" s="4"/>
      <c r="R635" s="4"/>
      <c r="S635" s="4"/>
      <c r="T635" s="4"/>
      <c r="U635" s="4"/>
    </row>
    <row r="636" spans="1:21" ht="40.5" customHeight="1" x14ac:dyDescent="0.3">
      <c r="A636" s="2">
        <v>195</v>
      </c>
      <c r="B636" s="160" t="s">
        <v>524</v>
      </c>
      <c r="C636" s="160"/>
      <c r="D636" s="160"/>
      <c r="E636" s="160"/>
      <c r="F636" s="160"/>
      <c r="G636" s="160"/>
      <c r="H636" s="3"/>
      <c r="I636" s="3"/>
      <c r="J636" s="4"/>
      <c r="K636" s="4"/>
      <c r="L636" s="4"/>
      <c r="M636" s="4"/>
      <c r="N636" s="4"/>
      <c r="O636" s="4"/>
      <c r="P636" s="4"/>
      <c r="Q636" s="4"/>
      <c r="R636" s="4"/>
      <c r="S636" s="4"/>
      <c r="T636" s="4"/>
      <c r="U636" s="4"/>
    </row>
    <row r="637" spans="1:21" ht="19.95" customHeight="1" x14ac:dyDescent="0.3">
      <c r="A637" s="4"/>
      <c r="B637" s="4" t="s">
        <v>366</v>
      </c>
      <c r="C637" s="3">
        <v>1</v>
      </c>
      <c r="D637" s="3">
        <v>8</v>
      </c>
      <c r="E637" s="3"/>
      <c r="F637" s="3"/>
      <c r="G637" s="4"/>
      <c r="H637" s="3">
        <f>D637*C637</f>
        <v>8</v>
      </c>
      <c r="I637" s="3" t="s">
        <v>128</v>
      </c>
      <c r="J637" s="4"/>
      <c r="K637" s="4"/>
      <c r="L637" s="4"/>
      <c r="M637" s="4"/>
      <c r="N637" s="4"/>
      <c r="O637" s="4"/>
      <c r="P637" s="4"/>
      <c r="Q637" s="4"/>
      <c r="R637" s="4"/>
      <c r="S637" s="4"/>
      <c r="T637" s="4"/>
      <c r="U637" s="4"/>
    </row>
    <row r="638" spans="1:21" ht="40.5" customHeight="1" x14ac:dyDescent="0.3">
      <c r="A638" s="2">
        <v>196</v>
      </c>
      <c r="B638" s="160" t="s">
        <v>523</v>
      </c>
      <c r="C638" s="160"/>
      <c r="D638" s="160"/>
      <c r="E638" s="160"/>
      <c r="F638" s="160"/>
      <c r="G638" s="160"/>
      <c r="H638" s="3"/>
      <c r="I638" s="3"/>
      <c r="J638" s="4"/>
      <c r="K638" s="4"/>
      <c r="L638" s="4"/>
      <c r="M638" s="4"/>
      <c r="N638" s="4"/>
      <c r="O638" s="4"/>
      <c r="P638" s="4"/>
      <c r="Q638" s="4"/>
      <c r="R638" s="4"/>
      <c r="S638" s="4"/>
      <c r="T638" s="4"/>
      <c r="U638" s="4"/>
    </row>
    <row r="639" spans="1:21" ht="19.95" customHeight="1" x14ac:dyDescent="0.3">
      <c r="A639" s="4"/>
      <c r="B639" s="4" t="s">
        <v>366</v>
      </c>
      <c r="C639" s="3">
        <v>1</v>
      </c>
      <c r="D639" s="3">
        <v>3</v>
      </c>
      <c r="E639" s="3"/>
      <c r="F639" s="3"/>
      <c r="G639" s="4"/>
      <c r="H639" s="3">
        <f>D639*C639</f>
        <v>3</v>
      </c>
      <c r="I639" s="3" t="s">
        <v>128</v>
      </c>
      <c r="J639" s="4"/>
      <c r="K639" s="4"/>
      <c r="L639" s="4"/>
      <c r="M639" s="4"/>
      <c r="N639" s="4"/>
      <c r="O639" s="4"/>
      <c r="P639" s="4"/>
      <c r="Q639" s="4"/>
      <c r="R639" s="4"/>
      <c r="S639" s="4"/>
      <c r="T639" s="4"/>
      <c r="U639" s="4"/>
    </row>
    <row r="640" spans="1:21" ht="39.450000000000003" customHeight="1" x14ac:dyDescent="0.3">
      <c r="A640" s="2">
        <v>197</v>
      </c>
      <c r="B640" s="160" t="s">
        <v>522</v>
      </c>
      <c r="C640" s="160"/>
      <c r="D640" s="160"/>
      <c r="E640" s="160"/>
      <c r="F640" s="160"/>
      <c r="G640" s="160"/>
      <c r="H640" s="3"/>
      <c r="I640" s="3"/>
      <c r="J640" s="4"/>
      <c r="K640" s="4"/>
      <c r="L640" s="4"/>
      <c r="M640" s="4"/>
      <c r="N640" s="4"/>
      <c r="O640" s="4"/>
      <c r="P640" s="4"/>
      <c r="Q640" s="4"/>
      <c r="R640" s="4"/>
      <c r="S640" s="4"/>
      <c r="T640" s="4"/>
      <c r="U640" s="4"/>
    </row>
    <row r="641" spans="1:21" s="79" customFormat="1" ht="19.95" customHeight="1" x14ac:dyDescent="0.3">
      <c r="A641" s="56"/>
      <c r="B641" s="56" t="s">
        <v>366</v>
      </c>
      <c r="C641" s="2">
        <v>1</v>
      </c>
      <c r="D641" s="2">
        <v>4</v>
      </c>
      <c r="E641" s="2"/>
      <c r="F641" s="2"/>
      <c r="G641" s="56"/>
      <c r="H641" s="2">
        <f>D641*C641</f>
        <v>4</v>
      </c>
      <c r="I641" s="2" t="s">
        <v>128</v>
      </c>
      <c r="J641" s="56"/>
      <c r="K641" s="56"/>
      <c r="L641" s="56"/>
      <c r="M641" s="56"/>
      <c r="N641" s="56"/>
      <c r="O641" s="56"/>
      <c r="P641" s="56"/>
      <c r="Q641" s="56"/>
      <c r="R641" s="56"/>
      <c r="S641" s="56"/>
      <c r="T641" s="56"/>
      <c r="U641" s="56"/>
    </row>
    <row r="642" spans="1:21" ht="36" customHeight="1" x14ac:dyDescent="0.3">
      <c r="A642" s="2">
        <v>198</v>
      </c>
      <c r="B642" s="160" t="s">
        <v>521</v>
      </c>
      <c r="C642" s="160"/>
      <c r="D642" s="160"/>
      <c r="E642" s="160"/>
      <c r="F642" s="160"/>
      <c r="G642" s="160"/>
      <c r="H642" s="3"/>
      <c r="I642" s="3"/>
      <c r="J642" s="4"/>
      <c r="K642" s="4"/>
      <c r="L642" s="4"/>
      <c r="M642" s="4"/>
      <c r="N642" s="4"/>
      <c r="O642" s="4"/>
      <c r="P642" s="4"/>
      <c r="Q642" s="4"/>
      <c r="R642" s="4"/>
      <c r="S642" s="4"/>
      <c r="T642" s="4"/>
      <c r="U642" s="4"/>
    </row>
    <row r="643" spans="1:21" s="79" customFormat="1" ht="19.95" customHeight="1" x14ac:dyDescent="0.3">
      <c r="A643" s="56"/>
      <c r="B643" s="56" t="s">
        <v>366</v>
      </c>
      <c r="C643" s="2">
        <v>1</v>
      </c>
      <c r="D643" s="2">
        <v>2</v>
      </c>
      <c r="E643" s="2"/>
      <c r="F643" s="2"/>
      <c r="G643" s="56"/>
      <c r="H643" s="2">
        <f>D643*C643</f>
        <v>2</v>
      </c>
      <c r="I643" s="2" t="s">
        <v>128</v>
      </c>
      <c r="J643" s="56"/>
      <c r="K643" s="56"/>
      <c r="L643" s="56"/>
      <c r="M643" s="56"/>
      <c r="N643" s="56"/>
      <c r="O643" s="56"/>
      <c r="P643" s="56"/>
      <c r="Q643" s="56"/>
      <c r="R643" s="56"/>
      <c r="S643" s="56"/>
      <c r="T643" s="56"/>
      <c r="U643" s="56"/>
    </row>
    <row r="644" spans="1:21" x14ac:dyDescent="0.3">
      <c r="A644" s="4"/>
      <c r="B644" s="4"/>
      <c r="C644" s="3"/>
      <c r="D644" s="3"/>
      <c r="E644" s="3"/>
      <c r="F644" s="3"/>
      <c r="G644" s="4"/>
      <c r="H644" s="3"/>
      <c r="I644" s="3"/>
      <c r="J644" s="4"/>
      <c r="K644" s="4"/>
      <c r="L644" s="4"/>
      <c r="M644" s="4"/>
      <c r="N644" s="4"/>
      <c r="O644" s="4"/>
      <c r="P644" s="4"/>
      <c r="Q644" s="4"/>
      <c r="R644" s="4"/>
      <c r="S644" s="4"/>
      <c r="T644" s="4"/>
      <c r="U644" s="4"/>
    </row>
    <row r="645" spans="1:21" x14ac:dyDescent="0.3">
      <c r="A645" s="4"/>
      <c r="B645" s="4"/>
      <c r="C645" s="3"/>
      <c r="D645" s="3"/>
      <c r="E645" s="3"/>
      <c r="F645" s="3"/>
      <c r="G645" s="4"/>
      <c r="H645" s="3"/>
      <c r="I645" s="3"/>
      <c r="J645" s="4"/>
      <c r="K645" s="4"/>
      <c r="L645" s="4"/>
      <c r="M645" s="4"/>
      <c r="N645" s="4"/>
      <c r="O645" s="4"/>
      <c r="P645" s="4"/>
      <c r="Q645" s="4"/>
      <c r="R645" s="4"/>
      <c r="S645" s="4"/>
      <c r="T645" s="4"/>
      <c r="U645" s="4"/>
    </row>
    <row r="646" spans="1:21" x14ac:dyDescent="0.3">
      <c r="A646" s="4"/>
      <c r="B646" s="4"/>
      <c r="C646" s="3"/>
      <c r="D646" s="3"/>
      <c r="E646" s="3"/>
      <c r="F646" s="3"/>
      <c r="G646" s="4"/>
      <c r="H646" s="3"/>
      <c r="I646" s="3"/>
      <c r="J646" s="4"/>
      <c r="K646" s="4"/>
      <c r="L646" s="4"/>
      <c r="M646" s="4"/>
      <c r="N646" s="4"/>
      <c r="O646" s="4"/>
      <c r="P646" s="4"/>
      <c r="Q646" s="4"/>
      <c r="R646" s="4"/>
      <c r="S646" s="4"/>
      <c r="T646" s="4"/>
      <c r="U646" s="4"/>
    </row>
    <row r="647" spans="1:21" x14ac:dyDescent="0.3">
      <c r="A647" s="4"/>
      <c r="B647" s="4"/>
      <c r="C647" s="3"/>
      <c r="D647" s="3"/>
      <c r="E647" s="3"/>
      <c r="F647" s="3"/>
      <c r="G647" s="4"/>
      <c r="H647" s="3"/>
      <c r="I647" s="3"/>
      <c r="J647" s="4"/>
      <c r="K647" s="4"/>
      <c r="L647" s="4"/>
      <c r="M647" s="4"/>
      <c r="N647" s="4"/>
      <c r="O647" s="4"/>
      <c r="P647" s="4"/>
      <c r="Q647" s="4"/>
      <c r="R647" s="4"/>
      <c r="S647" s="4"/>
      <c r="T647" s="4"/>
      <c r="U647" s="4"/>
    </row>
    <row r="648" spans="1:21" x14ac:dyDescent="0.3">
      <c r="A648" s="4"/>
      <c r="B648" s="4"/>
      <c r="C648" s="3"/>
      <c r="D648" s="3"/>
      <c r="E648" s="3"/>
      <c r="F648" s="3"/>
      <c r="G648" s="4"/>
      <c r="H648" s="3"/>
      <c r="I648" s="3"/>
      <c r="J648" s="4"/>
      <c r="K648" s="4"/>
      <c r="L648" s="4"/>
      <c r="M648" s="4"/>
      <c r="N648" s="4"/>
      <c r="O648" s="4"/>
      <c r="P648" s="4"/>
      <c r="Q648" s="4"/>
      <c r="R648" s="4"/>
      <c r="S648" s="4"/>
      <c r="T648" s="4"/>
      <c r="U648" s="4"/>
    </row>
    <row r="649" spans="1:21" x14ac:dyDescent="0.3">
      <c r="A649" s="4"/>
      <c r="B649" s="4"/>
      <c r="C649" s="3"/>
      <c r="D649" s="3"/>
      <c r="E649" s="3"/>
      <c r="F649" s="3"/>
      <c r="G649" s="4"/>
      <c r="H649" s="3"/>
      <c r="I649" s="3"/>
      <c r="J649" s="4"/>
      <c r="K649" s="4"/>
      <c r="L649" s="4"/>
      <c r="M649" s="4"/>
      <c r="N649" s="4"/>
      <c r="O649" s="4"/>
      <c r="P649" s="4"/>
      <c r="Q649" s="4"/>
      <c r="R649" s="4"/>
      <c r="S649" s="4"/>
      <c r="T649" s="4"/>
      <c r="U649" s="4"/>
    </row>
    <row r="650" spans="1:21" x14ac:dyDescent="0.3">
      <c r="A650" s="4"/>
      <c r="B650" s="4"/>
      <c r="C650" s="3"/>
      <c r="D650" s="3"/>
      <c r="E650" s="3"/>
      <c r="F650" s="3"/>
      <c r="G650" s="4"/>
      <c r="H650" s="3"/>
      <c r="I650" s="3"/>
      <c r="J650" s="4"/>
      <c r="K650" s="4"/>
      <c r="L650" s="4"/>
      <c r="M650" s="4"/>
      <c r="N650" s="4"/>
      <c r="O650" s="4"/>
      <c r="P650" s="4"/>
      <c r="Q650" s="4"/>
      <c r="R650" s="4"/>
      <c r="S650" s="4"/>
      <c r="T650" s="4"/>
      <c r="U650" s="4"/>
    </row>
    <row r="651" spans="1:21" x14ac:dyDescent="0.3">
      <c r="A651" s="4"/>
      <c r="B651" s="4"/>
      <c r="C651" s="3"/>
      <c r="D651" s="3"/>
      <c r="E651" s="3"/>
      <c r="F651" s="3"/>
      <c r="G651" s="4"/>
      <c r="H651" s="3"/>
      <c r="I651" s="3"/>
      <c r="J651" s="4"/>
      <c r="K651" s="4"/>
      <c r="L651" s="4"/>
      <c r="M651" s="4"/>
      <c r="N651" s="4"/>
      <c r="O651" s="4"/>
      <c r="P651" s="4"/>
      <c r="Q651" s="4"/>
      <c r="R651" s="4"/>
      <c r="S651" s="4"/>
      <c r="T651" s="4"/>
      <c r="U651" s="4"/>
    </row>
    <row r="652" spans="1:21" x14ac:dyDescent="0.3">
      <c r="A652" s="4"/>
      <c r="B652" s="4"/>
      <c r="C652" s="3"/>
      <c r="D652" s="3"/>
      <c r="E652" s="3"/>
      <c r="F652" s="3"/>
      <c r="G652" s="4"/>
      <c r="H652" s="3"/>
      <c r="I652" s="3"/>
      <c r="J652" s="4"/>
      <c r="K652" s="4"/>
      <c r="L652" s="4"/>
      <c r="M652" s="4"/>
      <c r="N652" s="4"/>
      <c r="O652" s="4"/>
      <c r="P652" s="4"/>
      <c r="Q652" s="4"/>
      <c r="R652" s="4"/>
      <c r="S652" s="4"/>
      <c r="T652" s="4"/>
      <c r="U652" s="4"/>
    </row>
    <row r="653" spans="1:21" x14ac:dyDescent="0.3">
      <c r="A653" s="4"/>
      <c r="B653" s="4"/>
      <c r="C653" s="3"/>
      <c r="D653" s="3"/>
      <c r="E653" s="3"/>
      <c r="F653" s="3"/>
      <c r="G653" s="4"/>
      <c r="H653" s="3"/>
      <c r="I653" s="3"/>
      <c r="J653" s="4"/>
      <c r="K653" s="4"/>
      <c r="L653" s="4"/>
      <c r="M653" s="4"/>
      <c r="N653" s="4"/>
      <c r="O653" s="4"/>
      <c r="P653" s="4"/>
      <c r="Q653" s="4"/>
      <c r="R653" s="4"/>
      <c r="S653" s="4"/>
      <c r="T653" s="4"/>
      <c r="U653" s="4"/>
    </row>
    <row r="654" spans="1:21" x14ac:dyDescent="0.3">
      <c r="A654" s="4"/>
      <c r="B654" s="4"/>
      <c r="C654" s="3"/>
      <c r="D654" s="3"/>
      <c r="E654" s="3"/>
      <c r="F654" s="3"/>
      <c r="G654" s="4"/>
      <c r="H654" s="3"/>
      <c r="I654" s="3"/>
      <c r="J654" s="4"/>
      <c r="K654" s="4"/>
      <c r="L654" s="4"/>
      <c r="M654" s="4"/>
      <c r="N654" s="4"/>
      <c r="O654" s="4"/>
      <c r="P654" s="4"/>
      <c r="Q654" s="4"/>
      <c r="R654" s="4"/>
      <c r="S654" s="4"/>
      <c r="T654" s="4"/>
      <c r="U654" s="4"/>
    </row>
    <row r="655" spans="1:21" x14ac:dyDescent="0.3">
      <c r="A655" s="4"/>
      <c r="B655" s="4"/>
      <c r="C655" s="3"/>
      <c r="D655" s="3"/>
      <c r="E655" s="3"/>
      <c r="F655" s="3"/>
      <c r="G655" s="4"/>
      <c r="H655" s="3"/>
      <c r="I655" s="3"/>
      <c r="J655" s="4"/>
      <c r="K655" s="4"/>
      <c r="L655" s="4"/>
      <c r="M655" s="4"/>
      <c r="N655" s="4"/>
      <c r="O655" s="4"/>
      <c r="P655" s="4"/>
      <c r="Q655" s="4"/>
      <c r="R655" s="4"/>
      <c r="S655" s="4"/>
      <c r="T655" s="4"/>
      <c r="U655" s="4"/>
    </row>
    <row r="656" spans="1:21" x14ac:dyDescent="0.3">
      <c r="A656" s="4"/>
      <c r="B656" s="4"/>
      <c r="C656" s="3"/>
      <c r="D656" s="3"/>
      <c r="E656" s="3"/>
      <c r="F656" s="3"/>
      <c r="G656" s="4"/>
      <c r="H656" s="3"/>
      <c r="I656" s="3"/>
      <c r="J656" s="4"/>
      <c r="K656" s="4"/>
      <c r="L656" s="4"/>
      <c r="M656" s="4"/>
      <c r="N656" s="4"/>
      <c r="O656" s="4"/>
      <c r="P656" s="4"/>
      <c r="Q656" s="4"/>
      <c r="R656" s="4"/>
      <c r="S656" s="4"/>
      <c r="T656" s="4"/>
      <c r="U656" s="4"/>
    </row>
    <row r="657" spans="1:21" x14ac:dyDescent="0.3">
      <c r="A657" s="4"/>
      <c r="B657" s="4"/>
      <c r="C657" s="3"/>
      <c r="D657" s="3"/>
      <c r="E657" s="3"/>
      <c r="F657" s="3"/>
      <c r="G657" s="4"/>
      <c r="H657" s="3"/>
      <c r="I657" s="3"/>
      <c r="J657" s="4"/>
      <c r="K657" s="4"/>
      <c r="L657" s="4"/>
      <c r="M657" s="4"/>
      <c r="N657" s="4"/>
      <c r="O657" s="4"/>
      <c r="P657" s="4"/>
      <c r="Q657" s="4"/>
      <c r="R657" s="4"/>
      <c r="S657" s="4"/>
      <c r="T657" s="4"/>
      <c r="U657" s="4"/>
    </row>
    <row r="658" spans="1:21" x14ac:dyDescent="0.3">
      <c r="A658" s="4"/>
      <c r="B658" s="4"/>
      <c r="C658" s="3"/>
      <c r="D658" s="3"/>
      <c r="E658" s="3"/>
      <c r="F658" s="3"/>
      <c r="G658" s="4"/>
      <c r="H658" s="3"/>
      <c r="I658" s="3"/>
      <c r="J658" s="4"/>
      <c r="K658" s="4"/>
      <c r="L658" s="4"/>
      <c r="M658" s="4"/>
      <c r="N658" s="4"/>
      <c r="O658" s="4"/>
      <c r="P658" s="4"/>
      <c r="Q658" s="4"/>
      <c r="R658" s="4"/>
      <c r="S658" s="4"/>
      <c r="T658" s="4"/>
      <c r="U658" s="4"/>
    </row>
    <row r="659" spans="1:21" x14ac:dyDescent="0.3">
      <c r="A659" s="4"/>
      <c r="B659" s="4"/>
      <c r="C659" s="3"/>
      <c r="D659" s="3"/>
      <c r="E659" s="3"/>
      <c r="F659" s="3"/>
      <c r="G659" s="4"/>
      <c r="H659" s="3"/>
      <c r="I659" s="3"/>
      <c r="J659" s="4"/>
      <c r="K659" s="4"/>
      <c r="L659" s="4"/>
      <c r="M659" s="4"/>
      <c r="N659" s="4"/>
      <c r="O659" s="4"/>
      <c r="P659" s="4"/>
      <c r="Q659" s="4"/>
      <c r="R659" s="4"/>
      <c r="S659" s="4"/>
      <c r="T659" s="4"/>
      <c r="U659" s="4"/>
    </row>
    <row r="660" spans="1:21" x14ac:dyDescent="0.3">
      <c r="A660" s="4"/>
      <c r="B660" s="4"/>
      <c r="C660" s="3"/>
      <c r="D660" s="3"/>
      <c r="E660" s="3"/>
      <c r="F660" s="3"/>
      <c r="G660" s="4"/>
      <c r="H660" s="3"/>
      <c r="I660" s="3"/>
      <c r="J660" s="4"/>
      <c r="K660" s="4"/>
      <c r="L660" s="4"/>
      <c r="M660" s="4"/>
      <c r="N660" s="4"/>
      <c r="O660" s="4"/>
      <c r="P660" s="4"/>
      <c r="Q660" s="4"/>
      <c r="R660" s="4"/>
      <c r="S660" s="4"/>
      <c r="T660" s="4"/>
      <c r="U660" s="4"/>
    </row>
    <row r="661" spans="1:21" x14ac:dyDescent="0.3">
      <c r="A661" s="4"/>
      <c r="B661" s="4"/>
      <c r="C661" s="3"/>
      <c r="D661" s="3"/>
      <c r="E661" s="3"/>
      <c r="F661" s="3"/>
      <c r="G661" s="4"/>
      <c r="H661" s="3"/>
      <c r="I661" s="3"/>
      <c r="J661" s="4"/>
      <c r="K661" s="4"/>
      <c r="L661" s="4"/>
      <c r="M661" s="4"/>
      <c r="N661" s="4"/>
      <c r="O661" s="4"/>
      <c r="P661" s="4"/>
      <c r="Q661" s="4"/>
      <c r="R661" s="4"/>
      <c r="S661" s="4"/>
      <c r="T661" s="4"/>
      <c r="U661" s="4"/>
    </row>
    <row r="662" spans="1:21" x14ac:dyDescent="0.3">
      <c r="A662" s="4"/>
      <c r="B662" s="4"/>
      <c r="C662" s="3"/>
      <c r="D662" s="3"/>
      <c r="E662" s="3"/>
      <c r="F662" s="3"/>
      <c r="G662" s="4"/>
      <c r="H662" s="3"/>
      <c r="I662" s="3"/>
      <c r="J662" s="4"/>
      <c r="K662" s="4"/>
      <c r="L662" s="4"/>
      <c r="M662" s="4"/>
      <c r="N662" s="4"/>
      <c r="O662" s="4"/>
      <c r="P662" s="4"/>
      <c r="Q662" s="4"/>
      <c r="R662" s="4"/>
      <c r="S662" s="4"/>
      <c r="T662" s="4"/>
      <c r="U662" s="4"/>
    </row>
    <row r="663" spans="1:21" x14ac:dyDescent="0.3">
      <c r="A663" s="4"/>
      <c r="B663" s="4"/>
      <c r="C663" s="3"/>
      <c r="D663" s="3"/>
      <c r="E663" s="3"/>
      <c r="F663" s="3"/>
      <c r="G663" s="4"/>
      <c r="H663" s="3"/>
      <c r="I663" s="3"/>
      <c r="J663" s="4"/>
      <c r="K663" s="4"/>
      <c r="L663" s="4"/>
      <c r="M663" s="4"/>
      <c r="N663" s="4"/>
      <c r="O663" s="4"/>
      <c r="P663" s="4"/>
      <c r="Q663" s="4"/>
      <c r="R663" s="4"/>
      <c r="S663" s="4"/>
      <c r="T663" s="4"/>
      <c r="U663" s="4"/>
    </row>
    <row r="664" spans="1:21" x14ac:dyDescent="0.3">
      <c r="A664" s="4"/>
      <c r="B664" s="4"/>
      <c r="C664" s="3"/>
      <c r="D664" s="3"/>
      <c r="E664" s="3"/>
      <c r="F664" s="3"/>
      <c r="G664" s="4"/>
      <c r="H664" s="3"/>
      <c r="I664" s="3"/>
      <c r="J664" s="4"/>
      <c r="K664" s="4"/>
      <c r="L664" s="4"/>
      <c r="M664" s="4"/>
      <c r="N664" s="4"/>
      <c r="O664" s="4"/>
      <c r="P664" s="4"/>
      <c r="Q664" s="4"/>
      <c r="R664" s="4"/>
      <c r="S664" s="4"/>
      <c r="T664" s="4"/>
      <c r="U664" s="4"/>
    </row>
    <row r="665" spans="1:21" x14ac:dyDescent="0.3">
      <c r="A665" s="4"/>
      <c r="B665" s="4"/>
      <c r="C665" s="3"/>
      <c r="D665" s="3"/>
      <c r="E665" s="3"/>
      <c r="F665" s="3"/>
      <c r="G665" s="4"/>
      <c r="H665" s="3"/>
      <c r="I665" s="3"/>
      <c r="J665" s="4"/>
      <c r="K665" s="4"/>
      <c r="L665" s="4"/>
      <c r="M665" s="4"/>
      <c r="N665" s="4"/>
      <c r="O665" s="4"/>
      <c r="P665" s="4"/>
      <c r="Q665" s="4"/>
      <c r="R665" s="4"/>
      <c r="S665" s="4"/>
      <c r="T665" s="4"/>
      <c r="U665" s="4"/>
    </row>
    <row r="666" spans="1:21" x14ac:dyDescent="0.3">
      <c r="A666" s="4"/>
      <c r="B666" s="4"/>
      <c r="C666" s="3"/>
      <c r="D666" s="3"/>
      <c r="E666" s="3"/>
      <c r="F666" s="3"/>
      <c r="G666" s="4"/>
      <c r="H666" s="3"/>
      <c r="I666" s="3"/>
      <c r="J666" s="4"/>
      <c r="K666" s="4"/>
      <c r="L666" s="4"/>
      <c r="M666" s="4"/>
      <c r="N666" s="4"/>
      <c r="O666" s="4"/>
      <c r="P666" s="4"/>
      <c r="Q666" s="4"/>
      <c r="R666" s="4"/>
      <c r="S666" s="4"/>
      <c r="T666" s="4"/>
      <c r="U666" s="4"/>
    </row>
    <row r="667" spans="1:21" x14ac:dyDescent="0.3">
      <c r="A667" s="4"/>
      <c r="B667" s="4"/>
      <c r="C667" s="3"/>
      <c r="D667" s="3"/>
      <c r="E667" s="3"/>
      <c r="F667" s="3"/>
      <c r="G667" s="4"/>
      <c r="H667" s="3"/>
      <c r="I667" s="3"/>
      <c r="J667" s="4"/>
      <c r="K667" s="4"/>
      <c r="L667" s="4"/>
      <c r="M667" s="4"/>
      <c r="N667" s="4"/>
      <c r="O667" s="4"/>
      <c r="P667" s="4"/>
      <c r="Q667" s="4"/>
      <c r="R667" s="4"/>
      <c r="S667" s="4"/>
      <c r="T667" s="4"/>
      <c r="U667" s="4"/>
    </row>
    <row r="668" spans="1:21" x14ac:dyDescent="0.3">
      <c r="A668" s="4"/>
      <c r="B668" s="4"/>
      <c r="C668" s="3"/>
      <c r="D668" s="3"/>
      <c r="E668" s="3"/>
      <c r="F668" s="3"/>
      <c r="G668" s="4"/>
      <c r="H668" s="3"/>
      <c r="I668" s="3"/>
      <c r="J668" s="4"/>
      <c r="K668" s="4"/>
      <c r="L668" s="4"/>
      <c r="M668" s="4"/>
      <c r="N668" s="4"/>
      <c r="O668" s="4"/>
      <c r="P668" s="4"/>
      <c r="Q668" s="4"/>
      <c r="R668" s="4"/>
      <c r="S668" s="4"/>
      <c r="T668" s="4"/>
      <c r="U668" s="4"/>
    </row>
    <row r="669" spans="1:21" x14ac:dyDescent="0.3">
      <c r="A669" s="4"/>
      <c r="B669" s="4"/>
      <c r="C669" s="3"/>
      <c r="D669" s="3"/>
      <c r="E669" s="3"/>
      <c r="F669" s="3"/>
      <c r="G669" s="4"/>
      <c r="H669" s="3"/>
      <c r="I669" s="3"/>
      <c r="J669" s="4"/>
      <c r="K669" s="4"/>
      <c r="L669" s="4"/>
      <c r="M669" s="4"/>
      <c r="N669" s="4"/>
      <c r="O669" s="4"/>
      <c r="P669" s="4"/>
      <c r="Q669" s="4"/>
      <c r="R669" s="4"/>
      <c r="S669" s="4"/>
      <c r="T669" s="4"/>
      <c r="U669" s="4"/>
    </row>
    <row r="670" spans="1:21" x14ac:dyDescent="0.3">
      <c r="A670" s="4"/>
      <c r="B670" s="4"/>
      <c r="C670" s="3"/>
      <c r="D670" s="3"/>
      <c r="E670" s="3"/>
      <c r="F670" s="3"/>
      <c r="G670" s="4"/>
      <c r="H670" s="3"/>
      <c r="I670" s="3"/>
      <c r="J670" s="4"/>
      <c r="K670" s="4"/>
      <c r="L670" s="4"/>
      <c r="M670" s="4"/>
      <c r="N670" s="4"/>
      <c r="O670" s="4"/>
      <c r="P670" s="4"/>
      <c r="Q670" s="4"/>
      <c r="R670" s="4"/>
      <c r="S670" s="4"/>
      <c r="T670" s="4"/>
      <c r="U670" s="4"/>
    </row>
    <row r="671" spans="1:21" x14ac:dyDescent="0.3">
      <c r="A671" s="4"/>
      <c r="B671" s="4"/>
      <c r="C671" s="3"/>
      <c r="D671" s="3"/>
      <c r="E671" s="3"/>
      <c r="F671" s="3"/>
      <c r="G671" s="4"/>
      <c r="H671" s="3"/>
      <c r="I671" s="3"/>
      <c r="J671" s="4"/>
      <c r="K671" s="4"/>
      <c r="L671" s="4"/>
      <c r="M671" s="4"/>
      <c r="N671" s="4"/>
      <c r="O671" s="4"/>
      <c r="P671" s="4"/>
      <c r="Q671" s="4"/>
      <c r="R671" s="4"/>
      <c r="S671" s="4"/>
      <c r="T671" s="4"/>
      <c r="U671" s="4"/>
    </row>
    <row r="672" spans="1:21" x14ac:dyDescent="0.3">
      <c r="A672" s="4"/>
      <c r="B672" s="4"/>
      <c r="C672" s="3"/>
      <c r="D672" s="3"/>
      <c r="E672" s="3"/>
      <c r="F672" s="3"/>
      <c r="G672" s="4"/>
      <c r="H672" s="3"/>
      <c r="I672" s="3"/>
      <c r="J672" s="4"/>
      <c r="K672" s="4"/>
      <c r="L672" s="4"/>
      <c r="M672" s="4"/>
      <c r="N672" s="4"/>
      <c r="O672" s="4"/>
      <c r="P672" s="4"/>
      <c r="Q672" s="4"/>
      <c r="R672" s="4"/>
      <c r="S672" s="4"/>
      <c r="T672" s="4"/>
      <c r="U672" s="4"/>
    </row>
    <row r="673" spans="1:21" x14ac:dyDescent="0.3">
      <c r="A673" s="4"/>
      <c r="B673" s="4"/>
      <c r="C673" s="3"/>
      <c r="D673" s="3"/>
      <c r="E673" s="3"/>
      <c r="F673" s="3"/>
      <c r="G673" s="4"/>
      <c r="H673" s="3"/>
      <c r="I673" s="3"/>
      <c r="J673" s="4"/>
      <c r="K673" s="4"/>
      <c r="L673" s="4"/>
      <c r="M673" s="4"/>
      <c r="N673" s="4"/>
      <c r="O673" s="4"/>
      <c r="P673" s="4"/>
      <c r="Q673" s="4"/>
      <c r="R673" s="4"/>
      <c r="S673" s="4"/>
      <c r="T673" s="4"/>
      <c r="U673" s="4"/>
    </row>
    <row r="674" spans="1:21" x14ac:dyDescent="0.3">
      <c r="A674" s="4"/>
      <c r="B674" s="4"/>
      <c r="C674" s="3"/>
      <c r="D674" s="3"/>
      <c r="E674" s="3"/>
      <c r="F674" s="3"/>
      <c r="G674" s="4"/>
      <c r="H674" s="3"/>
      <c r="I674" s="3"/>
      <c r="J674" s="4"/>
      <c r="K674" s="4"/>
      <c r="L674" s="4"/>
      <c r="M674" s="4"/>
      <c r="N674" s="4"/>
      <c r="O674" s="4"/>
      <c r="P674" s="4"/>
      <c r="Q674" s="4"/>
      <c r="R674" s="4"/>
      <c r="S674" s="4"/>
      <c r="T674" s="4"/>
      <c r="U674" s="4"/>
    </row>
    <row r="675" spans="1:21" x14ac:dyDescent="0.3">
      <c r="A675" s="4"/>
      <c r="B675" s="4"/>
      <c r="C675" s="3"/>
      <c r="D675" s="3"/>
      <c r="E675" s="3"/>
      <c r="F675" s="3"/>
      <c r="G675" s="4"/>
      <c r="H675" s="3"/>
      <c r="I675" s="3"/>
      <c r="J675" s="4"/>
      <c r="K675" s="4"/>
      <c r="L675" s="4"/>
      <c r="M675" s="4"/>
      <c r="N675" s="4"/>
      <c r="O675" s="4"/>
      <c r="P675" s="4"/>
      <c r="Q675" s="4"/>
      <c r="R675" s="4"/>
      <c r="S675" s="4"/>
      <c r="T675" s="4"/>
      <c r="U675" s="4"/>
    </row>
    <row r="676" spans="1:21" x14ac:dyDescent="0.3">
      <c r="A676" s="4"/>
      <c r="B676" s="4"/>
      <c r="C676" s="3"/>
      <c r="D676" s="3"/>
      <c r="E676" s="3"/>
      <c r="F676" s="3"/>
      <c r="G676" s="4"/>
      <c r="H676" s="3"/>
      <c r="I676" s="3"/>
      <c r="J676" s="4"/>
      <c r="K676" s="4"/>
      <c r="L676" s="4"/>
      <c r="M676" s="4"/>
      <c r="N676" s="4"/>
      <c r="O676" s="4"/>
      <c r="P676" s="4"/>
      <c r="Q676" s="4"/>
      <c r="R676" s="4"/>
      <c r="S676" s="4"/>
      <c r="T676" s="4"/>
      <c r="U676" s="4"/>
    </row>
    <row r="677" spans="1:21" x14ac:dyDescent="0.3">
      <c r="A677" s="4"/>
      <c r="B677" s="4"/>
      <c r="C677" s="3"/>
      <c r="D677" s="3"/>
      <c r="E677" s="3"/>
      <c r="F677" s="3"/>
      <c r="G677" s="4"/>
      <c r="H677" s="3"/>
      <c r="I677" s="3"/>
      <c r="J677" s="4"/>
      <c r="K677" s="4"/>
      <c r="L677" s="4"/>
      <c r="M677" s="4"/>
      <c r="N677" s="4"/>
      <c r="O677" s="4"/>
      <c r="P677" s="4"/>
      <c r="Q677" s="4"/>
      <c r="R677" s="4"/>
      <c r="S677" s="4"/>
      <c r="T677" s="4"/>
      <c r="U677" s="4"/>
    </row>
    <row r="678" spans="1:21" x14ac:dyDescent="0.3">
      <c r="A678" s="4"/>
      <c r="B678" s="4"/>
      <c r="C678" s="3"/>
      <c r="D678" s="3"/>
      <c r="E678" s="3"/>
      <c r="F678" s="3"/>
      <c r="G678" s="4"/>
      <c r="H678" s="3"/>
      <c r="I678" s="3"/>
      <c r="J678" s="4"/>
      <c r="K678" s="4"/>
      <c r="L678" s="4"/>
      <c r="M678" s="4"/>
      <c r="N678" s="4"/>
      <c r="O678" s="4"/>
      <c r="P678" s="4"/>
      <c r="Q678" s="4"/>
      <c r="R678" s="4"/>
      <c r="S678" s="4"/>
      <c r="T678" s="4"/>
      <c r="U678" s="4"/>
    </row>
    <row r="679" spans="1:21" x14ac:dyDescent="0.3">
      <c r="A679" s="4"/>
      <c r="B679" s="4"/>
      <c r="C679" s="3"/>
      <c r="D679" s="3"/>
      <c r="E679" s="3"/>
      <c r="F679" s="3"/>
      <c r="G679" s="4"/>
      <c r="H679" s="3"/>
      <c r="I679" s="3"/>
      <c r="J679" s="4"/>
      <c r="K679" s="4"/>
      <c r="L679" s="4"/>
      <c r="M679" s="4"/>
      <c r="N679" s="4"/>
      <c r="O679" s="4"/>
      <c r="P679" s="4"/>
      <c r="Q679" s="4"/>
      <c r="R679" s="4"/>
      <c r="S679" s="4"/>
      <c r="T679" s="4"/>
      <c r="U679" s="4"/>
    </row>
    <row r="680" spans="1:21" x14ac:dyDescent="0.3">
      <c r="A680" s="4"/>
      <c r="B680" s="4"/>
      <c r="C680" s="3"/>
      <c r="D680" s="3"/>
      <c r="E680" s="3"/>
      <c r="F680" s="3"/>
      <c r="G680" s="4"/>
      <c r="H680" s="3"/>
      <c r="I680" s="3"/>
      <c r="J680" s="4"/>
      <c r="K680" s="4"/>
      <c r="L680" s="4"/>
      <c r="M680" s="4"/>
      <c r="N680" s="4"/>
      <c r="O680" s="4"/>
      <c r="P680" s="4"/>
      <c r="Q680" s="4"/>
      <c r="R680" s="4"/>
      <c r="S680" s="4"/>
      <c r="T680" s="4"/>
      <c r="U680" s="4"/>
    </row>
    <row r="681" spans="1:21" x14ac:dyDescent="0.3">
      <c r="A681" s="4"/>
      <c r="B681" s="4"/>
      <c r="C681" s="3"/>
      <c r="D681" s="3"/>
      <c r="E681" s="3"/>
      <c r="F681" s="3"/>
      <c r="G681" s="4"/>
      <c r="H681" s="3"/>
      <c r="I681" s="3"/>
      <c r="J681" s="4"/>
      <c r="K681" s="4"/>
      <c r="L681" s="4"/>
      <c r="M681" s="4"/>
      <c r="N681" s="4"/>
      <c r="O681" s="4"/>
      <c r="P681" s="4"/>
      <c r="Q681" s="4"/>
      <c r="R681" s="4"/>
      <c r="S681" s="4"/>
      <c r="T681" s="4"/>
      <c r="U681" s="4"/>
    </row>
    <row r="682" spans="1:21" x14ac:dyDescent="0.3">
      <c r="A682" s="4"/>
      <c r="B682" s="4"/>
      <c r="C682" s="3"/>
      <c r="D682" s="3"/>
      <c r="E682" s="3"/>
      <c r="F682" s="3"/>
      <c r="G682" s="4"/>
      <c r="H682" s="3"/>
      <c r="I682" s="3"/>
      <c r="J682" s="4"/>
      <c r="K682" s="4"/>
      <c r="L682" s="4"/>
      <c r="M682" s="4"/>
      <c r="N682" s="4"/>
      <c r="O682" s="4"/>
      <c r="P682" s="4"/>
      <c r="Q682" s="4"/>
      <c r="R682" s="4"/>
      <c r="S682" s="4"/>
      <c r="T682" s="4"/>
      <c r="U682" s="4"/>
    </row>
    <row r="683" spans="1:21" x14ac:dyDescent="0.3">
      <c r="A683" s="4"/>
      <c r="B683" s="4"/>
      <c r="C683" s="3"/>
      <c r="D683" s="3"/>
      <c r="E683" s="3"/>
      <c r="F683" s="3"/>
      <c r="G683" s="4"/>
      <c r="H683" s="3"/>
      <c r="I683" s="3"/>
      <c r="J683" s="4"/>
      <c r="K683" s="4"/>
      <c r="L683" s="4"/>
      <c r="M683" s="4"/>
      <c r="N683" s="4"/>
      <c r="O683" s="4"/>
      <c r="P683" s="4"/>
      <c r="Q683" s="4"/>
      <c r="R683" s="4"/>
      <c r="S683" s="4"/>
      <c r="T683" s="4"/>
      <c r="U683" s="4"/>
    </row>
    <row r="684" spans="1:21" x14ac:dyDescent="0.3">
      <c r="A684" s="4"/>
      <c r="B684" s="4"/>
      <c r="C684" s="3"/>
      <c r="D684" s="3"/>
      <c r="E684" s="3"/>
      <c r="F684" s="3"/>
      <c r="G684" s="4"/>
      <c r="H684" s="3"/>
      <c r="I684" s="3"/>
      <c r="J684" s="4"/>
      <c r="K684" s="4"/>
      <c r="L684" s="4"/>
      <c r="M684" s="4"/>
      <c r="N684" s="4"/>
      <c r="O684" s="4"/>
      <c r="P684" s="4"/>
      <c r="Q684" s="4"/>
      <c r="R684" s="4"/>
      <c r="S684" s="4"/>
      <c r="T684" s="4"/>
      <c r="U684" s="4"/>
    </row>
    <row r="685" spans="1:21" x14ac:dyDescent="0.3">
      <c r="A685" s="4"/>
      <c r="B685" s="4"/>
      <c r="C685" s="3"/>
      <c r="D685" s="3"/>
      <c r="E685" s="3"/>
      <c r="F685" s="3"/>
      <c r="G685" s="4"/>
      <c r="H685" s="3"/>
      <c r="I685" s="3"/>
      <c r="J685" s="4"/>
      <c r="K685" s="4"/>
      <c r="L685" s="4"/>
      <c r="M685" s="4"/>
      <c r="N685" s="4"/>
      <c r="O685" s="4"/>
      <c r="P685" s="4"/>
      <c r="Q685" s="4"/>
      <c r="R685" s="4"/>
      <c r="S685" s="4"/>
      <c r="T685" s="4"/>
      <c r="U685" s="4"/>
    </row>
    <row r="686" spans="1:21" x14ac:dyDescent="0.3">
      <c r="A686" s="4"/>
      <c r="B686" s="4"/>
      <c r="C686" s="3"/>
      <c r="D686" s="3"/>
      <c r="E686" s="3"/>
      <c r="F686" s="3"/>
      <c r="G686" s="4"/>
      <c r="H686" s="3"/>
      <c r="I686" s="3"/>
      <c r="J686" s="4"/>
      <c r="K686" s="4"/>
      <c r="L686" s="4"/>
      <c r="M686" s="4"/>
      <c r="N686" s="4"/>
      <c r="O686" s="4"/>
      <c r="P686" s="4"/>
      <c r="Q686" s="4"/>
      <c r="R686" s="4"/>
      <c r="S686" s="4"/>
      <c r="T686" s="4"/>
      <c r="U686" s="4"/>
    </row>
    <row r="687" spans="1:21" x14ac:dyDescent="0.3">
      <c r="A687" s="4"/>
      <c r="B687" s="4"/>
      <c r="C687" s="3"/>
      <c r="D687" s="3"/>
      <c r="E687" s="3"/>
      <c r="F687" s="3"/>
      <c r="G687" s="4"/>
      <c r="H687" s="3"/>
      <c r="I687" s="3"/>
      <c r="J687" s="4"/>
      <c r="K687" s="4"/>
      <c r="L687" s="4"/>
      <c r="M687" s="4"/>
      <c r="N687" s="4"/>
      <c r="O687" s="4"/>
      <c r="P687" s="4"/>
      <c r="Q687" s="4"/>
      <c r="R687" s="4"/>
      <c r="S687" s="4"/>
      <c r="T687" s="4"/>
      <c r="U687" s="4"/>
    </row>
    <row r="688" spans="1:21" x14ac:dyDescent="0.3">
      <c r="A688" s="4"/>
      <c r="B688" s="4"/>
      <c r="C688" s="3"/>
      <c r="D688" s="3"/>
      <c r="E688" s="3"/>
      <c r="F688" s="3"/>
      <c r="G688" s="4"/>
      <c r="H688" s="3"/>
      <c r="I688" s="3"/>
      <c r="J688" s="4"/>
      <c r="K688" s="4"/>
      <c r="L688" s="4"/>
      <c r="M688" s="4"/>
      <c r="N688" s="4"/>
      <c r="O688" s="4"/>
      <c r="P688" s="4"/>
      <c r="Q688" s="4"/>
      <c r="R688" s="4"/>
      <c r="S688" s="4"/>
      <c r="T688" s="4"/>
      <c r="U688" s="4"/>
    </row>
    <row r="689" spans="1:21" x14ac:dyDescent="0.3">
      <c r="A689" s="4"/>
      <c r="B689" s="4"/>
      <c r="C689" s="3"/>
      <c r="D689" s="3"/>
      <c r="E689" s="3"/>
      <c r="F689" s="3"/>
      <c r="G689" s="4"/>
      <c r="H689" s="3"/>
      <c r="I689" s="3"/>
      <c r="J689" s="4"/>
      <c r="K689" s="4"/>
      <c r="L689" s="4"/>
      <c r="M689" s="4"/>
      <c r="N689" s="4"/>
      <c r="O689" s="4"/>
      <c r="P689" s="4"/>
      <c r="Q689" s="4"/>
      <c r="R689" s="4"/>
      <c r="S689" s="4"/>
      <c r="T689" s="4"/>
      <c r="U689" s="4"/>
    </row>
    <row r="690" spans="1:21" x14ac:dyDescent="0.3">
      <c r="A690" s="4"/>
      <c r="B690" s="4"/>
      <c r="C690" s="3"/>
      <c r="D690" s="3"/>
      <c r="E690" s="3"/>
      <c r="F690" s="3"/>
      <c r="G690" s="4"/>
      <c r="H690" s="3"/>
      <c r="I690" s="3"/>
      <c r="J690" s="4"/>
      <c r="K690" s="4"/>
      <c r="L690" s="4"/>
      <c r="M690" s="4"/>
      <c r="N690" s="4"/>
      <c r="O690" s="4"/>
      <c r="P690" s="4"/>
      <c r="Q690" s="4"/>
      <c r="R690" s="4"/>
      <c r="S690" s="4"/>
      <c r="T690" s="4"/>
      <c r="U690" s="4"/>
    </row>
    <row r="691" spans="1:21" x14ac:dyDescent="0.3">
      <c r="A691" s="4"/>
      <c r="B691" s="4"/>
      <c r="C691" s="3"/>
      <c r="D691" s="3"/>
      <c r="E691" s="3"/>
      <c r="F691" s="3"/>
      <c r="G691" s="4"/>
      <c r="H691" s="3"/>
      <c r="I691" s="3"/>
      <c r="J691" s="4"/>
      <c r="K691" s="4"/>
      <c r="L691" s="4"/>
      <c r="M691" s="4"/>
      <c r="N691" s="4"/>
      <c r="O691" s="4"/>
      <c r="P691" s="4"/>
      <c r="Q691" s="4"/>
      <c r="R691" s="4"/>
      <c r="S691" s="4"/>
      <c r="T691" s="4"/>
      <c r="U691" s="4"/>
    </row>
    <row r="692" spans="1:21" x14ac:dyDescent="0.3">
      <c r="A692" s="4"/>
      <c r="B692" s="4"/>
      <c r="C692" s="3"/>
      <c r="D692" s="3"/>
      <c r="E692" s="3"/>
      <c r="F692" s="3"/>
      <c r="G692" s="4"/>
      <c r="H692" s="3"/>
      <c r="I692" s="3"/>
      <c r="J692" s="4"/>
      <c r="K692" s="4"/>
      <c r="L692" s="4"/>
      <c r="M692" s="4"/>
      <c r="N692" s="4"/>
      <c r="O692" s="4"/>
      <c r="P692" s="4"/>
      <c r="Q692" s="4"/>
      <c r="R692" s="4"/>
      <c r="S692" s="4"/>
      <c r="T692" s="4"/>
      <c r="U692" s="4"/>
    </row>
    <row r="693" spans="1:21" x14ac:dyDescent="0.3">
      <c r="A693" s="4"/>
      <c r="B693" s="4"/>
      <c r="C693" s="3"/>
      <c r="D693" s="3"/>
      <c r="E693" s="3"/>
      <c r="F693" s="3"/>
      <c r="G693" s="4"/>
      <c r="H693" s="3"/>
      <c r="I693" s="3"/>
      <c r="J693" s="4"/>
      <c r="K693" s="4"/>
      <c r="L693" s="4"/>
      <c r="M693" s="4"/>
      <c r="N693" s="4"/>
      <c r="O693" s="4"/>
      <c r="P693" s="4"/>
      <c r="Q693" s="4"/>
      <c r="R693" s="4"/>
      <c r="S693" s="4"/>
      <c r="T693" s="4"/>
      <c r="U693" s="4"/>
    </row>
    <row r="694" spans="1:21" x14ac:dyDescent="0.3">
      <c r="A694" s="4"/>
      <c r="B694" s="4"/>
      <c r="C694" s="3"/>
      <c r="D694" s="3"/>
      <c r="E694" s="3"/>
      <c r="F694" s="3"/>
      <c r="G694" s="4"/>
      <c r="H694" s="3"/>
      <c r="I694" s="3"/>
      <c r="J694" s="4"/>
      <c r="K694" s="4"/>
      <c r="L694" s="4"/>
      <c r="M694" s="4"/>
      <c r="N694" s="4"/>
      <c r="O694" s="4"/>
      <c r="P694" s="4"/>
      <c r="Q694" s="4"/>
      <c r="R694" s="4"/>
      <c r="S694" s="4"/>
      <c r="T694" s="4"/>
      <c r="U694" s="4"/>
    </row>
    <row r="695" spans="1:21" x14ac:dyDescent="0.3">
      <c r="A695" s="4"/>
      <c r="B695" s="4"/>
      <c r="C695" s="3"/>
      <c r="D695" s="3"/>
      <c r="E695" s="3"/>
      <c r="F695" s="3"/>
      <c r="G695" s="4"/>
      <c r="H695" s="3"/>
      <c r="I695" s="3"/>
      <c r="J695" s="4"/>
      <c r="K695" s="4"/>
      <c r="L695" s="4"/>
      <c r="M695" s="4"/>
      <c r="N695" s="4"/>
      <c r="O695" s="4"/>
      <c r="P695" s="4"/>
      <c r="Q695" s="4"/>
      <c r="R695" s="4"/>
      <c r="S695" s="4"/>
      <c r="T695" s="4"/>
      <c r="U695" s="4"/>
    </row>
    <row r="696" spans="1:21" x14ac:dyDescent="0.3">
      <c r="A696" s="4"/>
      <c r="B696" s="4"/>
      <c r="C696" s="3"/>
      <c r="D696" s="3"/>
      <c r="E696" s="3"/>
      <c r="F696" s="3"/>
      <c r="G696" s="4"/>
      <c r="H696" s="3"/>
      <c r="I696" s="3"/>
      <c r="J696" s="4"/>
      <c r="K696" s="4"/>
      <c r="L696" s="4"/>
      <c r="M696" s="4"/>
      <c r="N696" s="4"/>
      <c r="O696" s="4"/>
      <c r="P696" s="4"/>
      <c r="Q696" s="4"/>
      <c r="R696" s="4"/>
      <c r="S696" s="4"/>
      <c r="T696" s="4"/>
      <c r="U696" s="4"/>
    </row>
    <row r="697" spans="1:21" x14ac:dyDescent="0.3">
      <c r="A697" s="4"/>
      <c r="B697" s="4"/>
      <c r="C697" s="3"/>
      <c r="D697" s="3"/>
      <c r="E697" s="3"/>
      <c r="F697" s="3"/>
      <c r="G697" s="4"/>
      <c r="H697" s="3"/>
      <c r="I697" s="3"/>
      <c r="J697" s="4"/>
      <c r="K697" s="4"/>
      <c r="L697" s="4"/>
      <c r="M697" s="4"/>
      <c r="N697" s="4"/>
      <c r="O697" s="4"/>
      <c r="P697" s="4"/>
      <c r="Q697" s="4"/>
      <c r="R697" s="4"/>
      <c r="S697" s="4"/>
      <c r="T697" s="4"/>
      <c r="U697" s="4"/>
    </row>
    <row r="698" spans="1:21" x14ac:dyDescent="0.3">
      <c r="A698" s="4"/>
      <c r="B698" s="4"/>
      <c r="C698" s="3"/>
      <c r="D698" s="3"/>
      <c r="E698" s="3"/>
      <c r="F698" s="3"/>
      <c r="G698" s="4"/>
      <c r="H698" s="3"/>
      <c r="I698" s="3"/>
      <c r="J698" s="4"/>
      <c r="K698" s="4"/>
      <c r="L698" s="4"/>
      <c r="M698" s="4"/>
      <c r="N698" s="4"/>
      <c r="O698" s="4"/>
      <c r="P698" s="4"/>
      <c r="Q698" s="4"/>
      <c r="R698" s="4"/>
      <c r="S698" s="4"/>
      <c r="T698" s="4"/>
      <c r="U698" s="4"/>
    </row>
  </sheetData>
  <mergeCells count="86">
    <mergeCell ref="A2:A3"/>
    <mergeCell ref="B2:I3"/>
    <mergeCell ref="J2:J3"/>
    <mergeCell ref="K2:P3"/>
    <mergeCell ref="Q2:U3"/>
    <mergeCell ref="A1:I1"/>
    <mergeCell ref="A4:A6"/>
    <mergeCell ref="B4:B6"/>
    <mergeCell ref="C4:H4"/>
    <mergeCell ref="L4:L6"/>
    <mergeCell ref="K5:K6"/>
    <mergeCell ref="O4:P4"/>
    <mergeCell ref="Q4:S4"/>
    <mergeCell ref="T4:U6"/>
    <mergeCell ref="C5:D6"/>
    <mergeCell ref="E5:E6"/>
    <mergeCell ref="F5:F6"/>
    <mergeCell ref="G5:G6"/>
    <mergeCell ref="H5:H6"/>
    <mergeCell ref="I5:I6"/>
    <mergeCell ref="J5:J6"/>
    <mergeCell ref="M4:N4"/>
    <mergeCell ref="M5:M6"/>
    <mergeCell ref="N5:N6"/>
    <mergeCell ref="B570:G570"/>
    <mergeCell ref="O5:O6"/>
    <mergeCell ref="P5:P6"/>
    <mergeCell ref="Q5:Q6"/>
    <mergeCell ref="R5:S5"/>
    <mergeCell ref="B7:G7"/>
    <mergeCell ref="B13:G13"/>
    <mergeCell ref="B17:G17"/>
    <mergeCell ref="B532:G532"/>
    <mergeCell ref="B540:G540"/>
    <mergeCell ref="B558:G558"/>
    <mergeCell ref="B564:G564"/>
    <mergeCell ref="B413:G413"/>
    <mergeCell ref="B416:G416"/>
    <mergeCell ref="B510:G510"/>
    <mergeCell ref="B517:G517"/>
    <mergeCell ref="B576:G576"/>
    <mergeCell ref="B582:G582"/>
    <mergeCell ref="B588:G588"/>
    <mergeCell ref="B594:G594"/>
    <mergeCell ref="B600:G600"/>
    <mergeCell ref="B603:G603"/>
    <mergeCell ref="B25:H25"/>
    <mergeCell ref="B32:H32"/>
    <mergeCell ref="B162:H162"/>
    <mergeCell ref="B290:H290"/>
    <mergeCell ref="B324:G324"/>
    <mergeCell ref="B432:G432"/>
    <mergeCell ref="B340:G340"/>
    <mergeCell ref="B383:G383"/>
    <mergeCell ref="B386:G386"/>
    <mergeCell ref="B389:G389"/>
    <mergeCell ref="B392:G392"/>
    <mergeCell ref="B397:G397"/>
    <mergeCell ref="B401:G401"/>
    <mergeCell ref="B405:G405"/>
    <mergeCell ref="B409:G409"/>
    <mergeCell ref="B519:G519"/>
    <mergeCell ref="B525:G525"/>
    <mergeCell ref="B441:G441"/>
    <mergeCell ref="B463:G463"/>
    <mergeCell ref="B468:G468"/>
    <mergeCell ref="B482:G482"/>
    <mergeCell ref="B489:G489"/>
    <mergeCell ref="B505:G505"/>
    <mergeCell ref="B610:G610"/>
    <mergeCell ref="B612:G612"/>
    <mergeCell ref="B614:G614"/>
    <mergeCell ref="B616:G616"/>
    <mergeCell ref="B618:G618"/>
    <mergeCell ref="B620:G620"/>
    <mergeCell ref="B622:G622"/>
    <mergeCell ref="B624:G624"/>
    <mergeCell ref="B626:G626"/>
    <mergeCell ref="B628:G628"/>
    <mergeCell ref="B640:G640"/>
    <mergeCell ref="B642:G642"/>
    <mergeCell ref="B630:G630"/>
    <mergeCell ref="B632:G632"/>
    <mergeCell ref="B634:G634"/>
    <mergeCell ref="B636:G636"/>
    <mergeCell ref="B638:G638"/>
  </mergeCells>
  <printOptions horizontalCentered="1"/>
  <pageMargins left="0.70866141732283472" right="0.70866141732283472" top="0.74803149606299213" bottom="0.74803149606299213" header="0.31496062992125984" footer="0.31496062992125984"/>
  <pageSetup paperSize="9" orientation="portrait" r:id="rId1"/>
  <headerFoot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747"/>
  <sheetViews>
    <sheetView view="pageBreakPreview" zoomScaleNormal="100" zoomScaleSheetLayoutView="100" workbookViewId="0">
      <pane ySplit="6" topLeftCell="A577" activePane="bottomLeft" state="frozen"/>
      <selection activeCell="I1" sqref="I1"/>
      <selection pane="bottomLeft" activeCell="O590" sqref="O590:Q590"/>
    </sheetView>
  </sheetViews>
  <sheetFormatPr defaultRowHeight="14.4" x14ac:dyDescent="0.3"/>
  <cols>
    <col min="1" max="1" width="5.33203125" customWidth="1"/>
    <col min="2" max="2" width="36.109375" customWidth="1"/>
    <col min="3" max="3" width="8" bestFit="1" customWidth="1"/>
    <col min="4" max="4" width="7" bestFit="1" customWidth="1"/>
    <col min="5" max="5" width="4.6640625" customWidth="1"/>
    <col min="6" max="6" width="7.6640625" bestFit="1" customWidth="1"/>
    <col min="7" max="7" width="7.5546875" style="6" bestFit="1" customWidth="1"/>
    <col min="8" max="8" width="8.6640625" style="25" customWidth="1"/>
    <col min="9" max="9" width="8.5546875" style="25" customWidth="1"/>
    <col min="10" max="10" width="5.6640625" style="25" customWidth="1"/>
    <col min="11" max="11" width="10.33203125" style="25" customWidth="1"/>
    <col min="12" max="13" width="5" customWidth="1"/>
    <col min="14" max="14" width="8" style="25" customWidth="1"/>
    <col min="15" max="15" width="10.44140625" style="25" customWidth="1"/>
    <col min="16" max="16" width="7.5546875" style="25" bestFit="1" customWidth="1"/>
    <col min="17" max="17" width="7.88671875" style="25" customWidth="1"/>
    <col min="18" max="18" width="5.44140625" customWidth="1"/>
    <col min="19" max="19" width="6.5546875" customWidth="1"/>
    <col min="20" max="20" width="11.5546875" customWidth="1"/>
  </cols>
  <sheetData>
    <row r="1" spans="1:20" x14ac:dyDescent="0.3">
      <c r="A1" s="167" t="s">
        <v>0</v>
      </c>
      <c r="B1" s="168"/>
      <c r="C1" s="168"/>
      <c r="D1" s="168"/>
      <c r="E1" s="168"/>
      <c r="F1" s="168"/>
      <c r="G1" s="168"/>
      <c r="H1" s="168"/>
      <c r="I1" s="168"/>
      <c r="J1" s="168"/>
      <c r="K1" s="168"/>
      <c r="L1" s="168"/>
      <c r="M1" s="168"/>
      <c r="N1" s="168"/>
      <c r="O1" s="168"/>
      <c r="P1" s="168"/>
      <c r="Q1" s="168"/>
      <c r="R1" s="168"/>
      <c r="S1" s="168"/>
      <c r="T1" s="169"/>
    </row>
    <row r="2" spans="1:20" x14ac:dyDescent="0.3">
      <c r="A2" s="165"/>
      <c r="B2" s="170" t="s">
        <v>484</v>
      </c>
      <c r="C2" s="171"/>
      <c r="D2" s="171"/>
      <c r="E2" s="171"/>
      <c r="F2" s="171"/>
      <c r="G2" s="171"/>
      <c r="H2" s="171"/>
      <c r="I2" s="164"/>
      <c r="J2" s="165" t="s">
        <v>2</v>
      </c>
      <c r="K2" s="165"/>
      <c r="L2" s="165"/>
      <c r="M2" s="165"/>
      <c r="N2" s="165"/>
      <c r="O2" s="165"/>
      <c r="P2" s="174" t="s">
        <v>3</v>
      </c>
      <c r="Q2" s="175"/>
      <c r="R2" s="175"/>
      <c r="S2" s="175"/>
      <c r="T2" s="176"/>
    </row>
    <row r="3" spans="1:20" x14ac:dyDescent="0.3">
      <c r="A3" s="165"/>
      <c r="B3" s="172"/>
      <c r="C3" s="173"/>
      <c r="D3" s="173"/>
      <c r="E3" s="173"/>
      <c r="F3" s="173"/>
      <c r="G3" s="173"/>
      <c r="H3" s="173"/>
      <c r="I3" s="164"/>
      <c r="J3" s="165"/>
      <c r="K3" s="165"/>
      <c r="L3" s="165"/>
      <c r="M3" s="165"/>
      <c r="N3" s="165"/>
      <c r="O3" s="165"/>
      <c r="P3" s="177"/>
      <c r="Q3" s="178"/>
      <c r="R3" s="178"/>
      <c r="S3" s="178"/>
      <c r="T3" s="179"/>
    </row>
    <row r="4" spans="1:20" x14ac:dyDescent="0.3">
      <c r="A4" s="186" t="s">
        <v>4</v>
      </c>
      <c r="B4" s="165" t="s">
        <v>5</v>
      </c>
      <c r="C4" s="161" t="s">
        <v>6</v>
      </c>
      <c r="D4" s="162"/>
      <c r="E4" s="162"/>
      <c r="F4" s="162"/>
      <c r="G4" s="162"/>
      <c r="H4" s="163"/>
      <c r="I4" s="164"/>
      <c r="J4" s="164"/>
      <c r="K4" s="165" t="s">
        <v>7</v>
      </c>
      <c r="L4" s="161" t="s">
        <v>8</v>
      </c>
      <c r="M4" s="163"/>
      <c r="N4" s="161" t="s">
        <v>9</v>
      </c>
      <c r="O4" s="163"/>
      <c r="P4" s="161" t="s">
        <v>10</v>
      </c>
      <c r="Q4" s="162"/>
      <c r="R4" s="163"/>
      <c r="S4" s="165" t="s">
        <v>11</v>
      </c>
      <c r="T4" s="165"/>
    </row>
    <row r="5" spans="1:20" x14ac:dyDescent="0.3">
      <c r="A5" s="187"/>
      <c r="B5" s="165"/>
      <c r="C5" s="180" t="s">
        <v>12</v>
      </c>
      <c r="D5" s="181"/>
      <c r="E5" s="184" t="s">
        <v>13</v>
      </c>
      <c r="F5" s="165" t="s">
        <v>14</v>
      </c>
      <c r="G5" s="165" t="s">
        <v>15</v>
      </c>
      <c r="H5" s="184" t="s">
        <v>16</v>
      </c>
      <c r="I5" s="186" t="s">
        <v>17</v>
      </c>
      <c r="J5" s="165" t="s">
        <v>18</v>
      </c>
      <c r="K5" s="165"/>
      <c r="L5" s="165" t="s">
        <v>19</v>
      </c>
      <c r="M5" s="165" t="s">
        <v>20</v>
      </c>
      <c r="N5" s="165" t="s">
        <v>21</v>
      </c>
      <c r="O5" s="165" t="s">
        <v>22</v>
      </c>
      <c r="P5" s="165" t="s">
        <v>23</v>
      </c>
      <c r="Q5" s="165" t="s">
        <v>24</v>
      </c>
      <c r="R5" s="165"/>
      <c r="S5" s="165"/>
      <c r="T5" s="165"/>
    </row>
    <row r="6" spans="1:20" x14ac:dyDescent="0.3">
      <c r="A6" s="187"/>
      <c r="B6" s="166"/>
      <c r="C6" s="182"/>
      <c r="D6" s="183"/>
      <c r="E6" s="185"/>
      <c r="F6" s="166"/>
      <c r="G6" s="166"/>
      <c r="H6" s="185"/>
      <c r="I6" s="187"/>
      <c r="J6" s="166"/>
      <c r="K6" s="166"/>
      <c r="L6" s="166"/>
      <c r="M6" s="166"/>
      <c r="N6" s="166"/>
      <c r="O6" s="166"/>
      <c r="P6" s="166"/>
      <c r="Q6" s="1" t="s">
        <v>19</v>
      </c>
      <c r="R6" s="1" t="s">
        <v>18</v>
      </c>
      <c r="S6" s="166"/>
      <c r="T6" s="166"/>
    </row>
    <row r="7" spans="1:20" ht="53.25" customHeight="1" x14ac:dyDescent="0.3">
      <c r="A7" s="2">
        <v>49</v>
      </c>
      <c r="B7" s="286" t="s">
        <v>485</v>
      </c>
      <c r="C7" s="286"/>
      <c r="D7" s="286"/>
      <c r="E7" s="286"/>
      <c r="F7" s="286"/>
      <c r="G7" s="286"/>
      <c r="H7" s="66"/>
      <c r="I7" s="3"/>
      <c r="J7" s="3"/>
      <c r="K7" s="3"/>
      <c r="L7" s="4"/>
      <c r="M7" s="4"/>
      <c r="N7" s="3"/>
      <c r="O7" s="3"/>
      <c r="P7" s="3"/>
      <c r="Q7" s="3"/>
      <c r="R7" s="4"/>
      <c r="S7" s="4"/>
      <c r="T7" s="4"/>
    </row>
    <row r="8" spans="1:20" ht="20.100000000000001" customHeight="1" x14ac:dyDescent="0.3">
      <c r="A8" s="2"/>
      <c r="B8" s="104" t="s">
        <v>26</v>
      </c>
      <c r="C8" s="65"/>
      <c r="D8" s="65"/>
      <c r="E8" s="65"/>
      <c r="F8" s="101">
        <v>32.68</v>
      </c>
      <c r="G8" s="2"/>
      <c r="H8" s="66"/>
      <c r="I8" s="3"/>
      <c r="J8" s="3"/>
      <c r="K8" s="3"/>
      <c r="L8" s="4"/>
      <c r="M8" s="4"/>
      <c r="N8" s="3"/>
      <c r="O8" s="3"/>
      <c r="P8" s="3"/>
      <c r="Q8" s="3"/>
      <c r="R8" s="4"/>
      <c r="S8" s="4"/>
      <c r="T8" s="4"/>
    </row>
    <row r="9" spans="1:20" ht="20.100000000000001" customHeight="1" x14ac:dyDescent="0.3">
      <c r="A9" s="2"/>
      <c r="B9" s="56" t="s">
        <v>556</v>
      </c>
      <c r="C9" s="4"/>
      <c r="D9" s="4"/>
      <c r="E9" s="4"/>
      <c r="F9" s="4"/>
      <c r="G9" s="50">
        <v>31.21</v>
      </c>
      <c r="H9" s="50">
        <v>31.21</v>
      </c>
      <c r="I9" s="2">
        <v>398</v>
      </c>
      <c r="J9" s="2" t="s">
        <v>27</v>
      </c>
      <c r="K9" s="26">
        <f>I9*H9</f>
        <v>12421.58</v>
      </c>
      <c r="L9" s="56"/>
      <c r="M9" s="56"/>
      <c r="N9" s="50">
        <f>G9</f>
        <v>31.21</v>
      </c>
      <c r="O9" s="2">
        <f>K9</f>
        <v>12421.58</v>
      </c>
      <c r="P9" s="2">
        <v>0</v>
      </c>
      <c r="Q9" s="6">
        <v>0</v>
      </c>
      <c r="R9" s="4"/>
      <c r="S9" s="4"/>
      <c r="T9" s="4">
        <v>398</v>
      </c>
    </row>
    <row r="10" spans="1:20" ht="20.100000000000001" customHeight="1" x14ac:dyDescent="0.3">
      <c r="A10" s="2"/>
      <c r="B10" s="56" t="s">
        <v>557</v>
      </c>
      <c r="C10" s="4"/>
      <c r="D10" s="4"/>
      <c r="E10" s="4"/>
      <c r="F10" s="4"/>
      <c r="G10" s="2">
        <v>1.47</v>
      </c>
      <c r="H10" s="3">
        <v>1.47</v>
      </c>
      <c r="I10" s="2">
        <v>398</v>
      </c>
      <c r="J10" s="3" t="s">
        <v>27</v>
      </c>
      <c r="K10" s="2">
        <f>H10*I9</f>
        <v>585.05999999999995</v>
      </c>
      <c r="L10" s="4"/>
      <c r="M10" s="4"/>
      <c r="N10" s="3">
        <v>0</v>
      </c>
      <c r="O10" s="3">
        <v>0</v>
      </c>
      <c r="P10" s="3">
        <f>H10</f>
        <v>1.47</v>
      </c>
      <c r="Q10" s="3">
        <f>K10</f>
        <v>585.05999999999995</v>
      </c>
      <c r="R10" s="4"/>
      <c r="S10" s="4"/>
      <c r="T10" s="4"/>
    </row>
    <row r="11" spans="1:20" ht="20.100000000000001" customHeight="1" x14ac:dyDescent="0.3">
      <c r="A11" s="2"/>
      <c r="B11" s="111" t="s">
        <v>28</v>
      </c>
      <c r="C11" s="4"/>
      <c r="D11" s="4"/>
      <c r="E11" s="4"/>
      <c r="F11" s="4"/>
      <c r="G11" s="2"/>
      <c r="H11" s="3"/>
      <c r="I11" s="3"/>
      <c r="J11" s="3"/>
      <c r="K11" s="3"/>
      <c r="L11" s="4"/>
      <c r="M11" s="4"/>
      <c r="N11" s="3"/>
      <c r="O11" s="3"/>
      <c r="P11" s="3"/>
      <c r="Q11" s="3"/>
      <c r="R11" s="4"/>
      <c r="S11" s="4"/>
      <c r="T11" s="4"/>
    </row>
    <row r="12" spans="1:20" ht="20.100000000000001" customHeight="1" x14ac:dyDescent="0.3">
      <c r="A12" s="2"/>
      <c r="B12" s="56" t="s">
        <v>556</v>
      </c>
      <c r="D12" s="4"/>
      <c r="E12" s="4"/>
      <c r="F12" s="48"/>
      <c r="G12" s="48">
        <v>37.130000000000003</v>
      </c>
      <c r="H12" s="3">
        <v>37.130000000000003</v>
      </c>
      <c r="I12" s="3">
        <v>8</v>
      </c>
      <c r="J12" s="3" t="s">
        <v>29</v>
      </c>
      <c r="K12" s="3">
        <f>ROUND(H12*I12,0)</f>
        <v>297</v>
      </c>
      <c r="L12" s="4"/>
      <c r="M12" s="4"/>
      <c r="N12" s="3">
        <f>H12</f>
        <v>37.130000000000003</v>
      </c>
      <c r="O12" s="3">
        <f>K12</f>
        <v>297</v>
      </c>
      <c r="P12" s="3">
        <f t="shared" ref="P12:P54" si="0">N12-H12</f>
        <v>0</v>
      </c>
      <c r="Q12" s="3"/>
      <c r="R12" s="4"/>
      <c r="S12" s="4"/>
      <c r="T12" s="4"/>
    </row>
    <row r="13" spans="1:20" ht="20.100000000000001" customHeight="1" x14ac:dyDescent="0.3">
      <c r="A13" s="2"/>
      <c r="B13" s="151"/>
      <c r="C13" s="152"/>
      <c r="D13" s="152"/>
      <c r="E13" s="152"/>
      <c r="F13" s="153"/>
      <c r="G13" s="2"/>
      <c r="H13" s="3"/>
      <c r="I13" s="3"/>
      <c r="J13" s="3"/>
      <c r="K13" s="3"/>
      <c r="L13" s="4"/>
      <c r="M13" s="4"/>
      <c r="N13" s="3"/>
      <c r="O13" s="3"/>
      <c r="P13" s="3"/>
      <c r="Q13" s="3"/>
      <c r="R13" s="4"/>
      <c r="S13" s="4"/>
      <c r="T13" s="4"/>
    </row>
    <row r="14" spans="1:20" ht="20.100000000000001" customHeight="1" x14ac:dyDescent="0.3">
      <c r="A14" s="2"/>
      <c r="B14" s="111" t="s">
        <v>30</v>
      </c>
      <c r="C14" s="56"/>
      <c r="D14" s="56"/>
      <c r="E14" s="56"/>
      <c r="F14" s="56"/>
      <c r="G14" s="2"/>
      <c r="H14" s="3"/>
      <c r="I14" s="3"/>
      <c r="J14" s="3"/>
      <c r="K14" s="3"/>
      <c r="L14" s="4"/>
      <c r="M14" s="4"/>
      <c r="N14" s="3"/>
      <c r="O14" s="3"/>
      <c r="P14" s="3"/>
      <c r="Q14" s="3"/>
      <c r="R14" s="4"/>
      <c r="S14" s="4"/>
      <c r="T14" s="4"/>
    </row>
    <row r="15" spans="1:20" ht="20.100000000000001" customHeight="1" x14ac:dyDescent="0.3">
      <c r="A15" s="2"/>
      <c r="B15" s="56" t="s">
        <v>556</v>
      </c>
      <c r="C15" s="56"/>
      <c r="D15" s="56"/>
      <c r="E15" s="56"/>
      <c r="F15" s="48"/>
      <c r="G15" s="48">
        <v>3.89</v>
      </c>
      <c r="H15" s="3">
        <v>3.89</v>
      </c>
      <c r="I15" s="3">
        <v>2842</v>
      </c>
      <c r="J15" s="3" t="s">
        <v>27</v>
      </c>
      <c r="K15" s="3">
        <f>ROUND(H15*I15,0)</f>
        <v>11055</v>
      </c>
      <c r="L15" s="4"/>
      <c r="M15" s="4"/>
      <c r="N15" s="3">
        <f>H15</f>
        <v>3.89</v>
      </c>
      <c r="O15" s="3">
        <f>K15</f>
        <v>11055</v>
      </c>
      <c r="P15" s="3">
        <f t="shared" si="0"/>
        <v>0</v>
      </c>
      <c r="Q15" s="3"/>
      <c r="R15" s="4"/>
      <c r="S15" s="4"/>
      <c r="T15" s="4"/>
    </row>
    <row r="16" spans="1:20" ht="20.100000000000001" customHeight="1" x14ac:dyDescent="0.3">
      <c r="A16" s="2"/>
      <c r="B16" s="283"/>
      <c r="C16" s="284"/>
      <c r="D16" s="284"/>
      <c r="E16" s="284"/>
      <c r="F16" s="285"/>
      <c r="G16" s="2"/>
      <c r="H16" s="3"/>
      <c r="I16" s="3"/>
      <c r="J16" s="3"/>
      <c r="K16" s="3"/>
      <c r="L16" s="4"/>
      <c r="M16" s="4"/>
      <c r="N16" s="3"/>
      <c r="O16" s="3"/>
      <c r="P16" s="3"/>
      <c r="Q16" s="3"/>
      <c r="R16" s="4"/>
      <c r="S16" s="4"/>
      <c r="T16" s="4"/>
    </row>
    <row r="17" spans="1:20" ht="20.100000000000001" customHeight="1" x14ac:dyDescent="0.3">
      <c r="A17" s="2"/>
      <c r="B17" s="111" t="s">
        <v>31</v>
      </c>
      <c r="C17" s="56"/>
      <c r="D17" s="56"/>
      <c r="E17" s="56"/>
      <c r="F17" s="56"/>
      <c r="G17" s="2"/>
      <c r="H17" s="3"/>
      <c r="I17" s="3"/>
      <c r="J17" s="3"/>
      <c r="K17" s="3"/>
      <c r="L17" s="4"/>
      <c r="M17" s="4"/>
      <c r="N17" s="3"/>
      <c r="O17" s="3"/>
      <c r="P17" s="3"/>
      <c r="Q17" s="3"/>
      <c r="R17" s="4"/>
      <c r="S17" s="4"/>
      <c r="T17" s="4"/>
    </row>
    <row r="18" spans="1:20" ht="20.100000000000001" customHeight="1" x14ac:dyDescent="0.3">
      <c r="A18" s="2"/>
      <c r="B18" s="56" t="s">
        <v>146</v>
      </c>
      <c r="C18" s="4"/>
      <c r="D18" s="4"/>
      <c r="E18" s="4"/>
      <c r="F18" s="48"/>
      <c r="G18" s="48">
        <v>0.7</v>
      </c>
      <c r="H18" s="3">
        <v>0.7</v>
      </c>
      <c r="I18" s="3">
        <v>3115</v>
      </c>
      <c r="J18" s="3" t="s">
        <v>27</v>
      </c>
      <c r="K18" s="3">
        <f>ROUND(H18*I18,0)</f>
        <v>2181</v>
      </c>
      <c r="L18" s="4"/>
      <c r="M18" s="4"/>
      <c r="N18" s="3">
        <f>H18</f>
        <v>0.7</v>
      </c>
      <c r="O18" s="3">
        <f>K18</f>
        <v>2181</v>
      </c>
      <c r="P18" s="3">
        <f t="shared" si="0"/>
        <v>0</v>
      </c>
      <c r="Q18" s="3"/>
      <c r="R18" s="4"/>
      <c r="S18" s="4"/>
      <c r="T18" s="4"/>
    </row>
    <row r="19" spans="1:20" ht="20.100000000000001" customHeight="1" x14ac:dyDescent="0.3">
      <c r="A19" s="2"/>
      <c r="B19" s="151"/>
      <c r="C19" s="152"/>
      <c r="D19" s="152"/>
      <c r="E19" s="152"/>
      <c r="F19" s="153"/>
      <c r="G19" s="2"/>
      <c r="H19" s="3"/>
      <c r="I19" s="3"/>
      <c r="J19" s="3"/>
      <c r="K19" s="3"/>
      <c r="L19" s="4"/>
      <c r="M19" s="4"/>
      <c r="N19" s="3"/>
      <c r="O19" s="3"/>
      <c r="P19" s="3"/>
      <c r="Q19" s="3"/>
      <c r="R19" s="4"/>
      <c r="S19" s="4"/>
      <c r="T19" s="4"/>
    </row>
    <row r="20" spans="1:20" ht="44.25" customHeight="1" x14ac:dyDescent="0.3">
      <c r="A20" s="2">
        <v>51</v>
      </c>
      <c r="B20" s="289" t="s">
        <v>486</v>
      </c>
      <c r="C20" s="290"/>
      <c r="D20" s="290"/>
      <c r="E20" s="290"/>
      <c r="F20" s="290"/>
      <c r="G20" s="290"/>
      <c r="H20" s="67"/>
      <c r="I20" s="3"/>
      <c r="J20" s="3"/>
      <c r="K20" s="3"/>
      <c r="L20" s="4"/>
      <c r="M20" s="4"/>
      <c r="N20" s="3"/>
      <c r="O20" s="3"/>
      <c r="P20" s="3"/>
      <c r="Q20" s="3"/>
      <c r="R20" s="4"/>
      <c r="S20" s="4"/>
      <c r="T20" s="4">
        <v>468</v>
      </c>
    </row>
    <row r="21" spans="1:20" ht="20.100000000000001" customHeight="1" x14ac:dyDescent="0.3">
      <c r="A21" s="6"/>
      <c r="B21" s="4" t="s">
        <v>558</v>
      </c>
      <c r="C21" s="4"/>
      <c r="D21" s="4"/>
      <c r="E21" s="4"/>
      <c r="F21" s="103"/>
      <c r="G21" s="103">
        <v>7</v>
      </c>
      <c r="H21" s="3">
        <v>5</v>
      </c>
      <c r="I21" s="3">
        <v>468</v>
      </c>
      <c r="J21" s="3" t="s">
        <v>33</v>
      </c>
      <c r="K21" s="3">
        <f>ROUND(H21*I21,0)</f>
        <v>2340</v>
      </c>
      <c r="L21" s="4"/>
      <c r="M21" s="4"/>
      <c r="N21" s="3">
        <f>H21</f>
        <v>5</v>
      </c>
      <c r="O21" s="3">
        <f>K21</f>
        <v>2340</v>
      </c>
      <c r="P21" s="3">
        <f t="shared" si="0"/>
        <v>0</v>
      </c>
      <c r="Q21" s="3"/>
      <c r="R21" s="4"/>
      <c r="S21" s="4"/>
      <c r="T21" s="4"/>
    </row>
    <row r="22" spans="1:20" ht="20.100000000000001" customHeight="1" x14ac:dyDescent="0.3">
      <c r="A22" s="6"/>
      <c r="B22" s="151"/>
      <c r="C22" s="152"/>
      <c r="D22" s="152"/>
      <c r="E22" s="152"/>
      <c r="F22" s="153"/>
      <c r="G22" s="2" t="s">
        <v>143</v>
      </c>
      <c r="H22" s="3">
        <v>2</v>
      </c>
      <c r="I22" s="3"/>
      <c r="J22" s="3" t="s">
        <v>33</v>
      </c>
      <c r="K22" s="3">
        <f>ROUND(H22*I22,0)</f>
        <v>0</v>
      </c>
      <c r="L22" s="4"/>
      <c r="M22" s="4"/>
      <c r="N22" s="3">
        <f>H22</f>
        <v>2</v>
      </c>
      <c r="O22" s="3">
        <f>K22</f>
        <v>0</v>
      </c>
      <c r="P22" s="3">
        <f>N22-H22</f>
        <v>0</v>
      </c>
      <c r="Q22" s="3"/>
      <c r="R22" s="4"/>
      <c r="S22" s="4"/>
      <c r="T22" s="4"/>
    </row>
    <row r="23" spans="1:20" ht="20.100000000000001" customHeight="1" x14ac:dyDescent="0.3">
      <c r="A23" s="2"/>
      <c r="B23" s="151"/>
      <c r="C23" s="152"/>
      <c r="D23" s="152"/>
      <c r="E23" s="152"/>
      <c r="F23" s="153"/>
      <c r="G23" s="2"/>
      <c r="H23" s="3"/>
      <c r="I23" s="3"/>
      <c r="J23" s="3"/>
      <c r="K23" s="3"/>
      <c r="L23" s="4"/>
      <c r="M23" s="4"/>
      <c r="N23" s="3"/>
      <c r="O23" s="3"/>
      <c r="P23" s="3"/>
      <c r="Q23" s="3"/>
      <c r="R23" s="4"/>
      <c r="S23" s="4"/>
      <c r="T23" s="4"/>
    </row>
    <row r="24" spans="1:20" ht="32.25" customHeight="1" x14ac:dyDescent="0.3">
      <c r="A24" s="2">
        <v>53</v>
      </c>
      <c r="B24" s="287" t="s">
        <v>34</v>
      </c>
      <c r="C24" s="288"/>
      <c r="D24" s="288"/>
      <c r="E24" s="288"/>
      <c r="F24" s="288"/>
      <c r="G24" s="288"/>
      <c r="H24" s="67"/>
      <c r="I24" s="3"/>
      <c r="J24" s="3"/>
      <c r="K24" s="3"/>
      <c r="L24" s="4"/>
      <c r="M24" s="4"/>
      <c r="N24" s="3"/>
      <c r="O24" s="3"/>
      <c r="P24" s="3"/>
      <c r="Q24" s="3"/>
      <c r="R24" s="4"/>
      <c r="S24" s="4"/>
      <c r="T24" s="4"/>
    </row>
    <row r="25" spans="1:20" ht="20.100000000000001" customHeight="1" x14ac:dyDescent="0.3">
      <c r="A25" s="2"/>
      <c r="B25" s="4" t="s">
        <v>558</v>
      </c>
      <c r="C25" s="4"/>
      <c r="D25" s="4"/>
      <c r="E25" s="4"/>
      <c r="F25" s="166">
        <f>G25+G26</f>
        <v>15.27</v>
      </c>
      <c r="G25" s="2">
        <v>9.0299999999999994</v>
      </c>
      <c r="H25" s="7">
        <v>9.0299999999999994</v>
      </c>
      <c r="I25" s="3">
        <v>16055</v>
      </c>
      <c r="J25" s="3" t="s">
        <v>27</v>
      </c>
      <c r="K25" s="3">
        <f>ROUND(H25*I25,0)</f>
        <v>144977</v>
      </c>
      <c r="L25" s="4"/>
      <c r="M25" s="4"/>
      <c r="N25" s="3">
        <f>H25</f>
        <v>9.0299999999999994</v>
      </c>
      <c r="O25" s="3">
        <f>K25</f>
        <v>144977</v>
      </c>
      <c r="P25" s="3">
        <v>0</v>
      </c>
      <c r="Q25" s="25">
        <f>P25*I25</f>
        <v>0</v>
      </c>
      <c r="R25" s="4"/>
      <c r="S25" s="4"/>
      <c r="T25" s="4">
        <v>16055</v>
      </c>
    </row>
    <row r="26" spans="1:20" ht="20.100000000000001" customHeight="1" x14ac:dyDescent="0.3">
      <c r="A26" s="2"/>
      <c r="B26" s="4" t="s">
        <v>558</v>
      </c>
      <c r="C26" s="4"/>
      <c r="D26" s="4"/>
      <c r="E26" s="4"/>
      <c r="F26" s="280"/>
      <c r="G26" s="2">
        <v>6.24</v>
      </c>
      <c r="H26" s="3">
        <v>6.24</v>
      </c>
      <c r="I26" s="3">
        <v>16055</v>
      </c>
      <c r="J26" s="3" t="s">
        <v>27</v>
      </c>
      <c r="K26" s="3">
        <f>ROUND(H26*I26,0)</f>
        <v>100183</v>
      </c>
      <c r="L26" s="4"/>
      <c r="M26" s="4"/>
      <c r="N26" s="3">
        <v>0</v>
      </c>
      <c r="O26" s="3">
        <v>0</v>
      </c>
      <c r="P26" s="3">
        <f>H26</f>
        <v>6.24</v>
      </c>
      <c r="Q26" s="3">
        <f>K26</f>
        <v>100183</v>
      </c>
      <c r="R26" s="4"/>
      <c r="S26" s="4"/>
      <c r="T26" s="4"/>
    </row>
    <row r="27" spans="1:20" ht="42.75" customHeight="1" x14ac:dyDescent="0.3">
      <c r="A27" s="2">
        <v>54</v>
      </c>
      <c r="B27" s="287" t="s">
        <v>35</v>
      </c>
      <c r="C27" s="288"/>
      <c r="D27" s="288"/>
      <c r="E27" s="288"/>
      <c r="F27" s="288"/>
      <c r="G27" s="288"/>
      <c r="H27" s="68"/>
      <c r="I27" s="3"/>
      <c r="J27" s="3"/>
      <c r="K27" s="3"/>
      <c r="L27" s="4"/>
      <c r="M27" s="4"/>
      <c r="N27" s="3"/>
      <c r="O27" s="3"/>
      <c r="P27" s="3"/>
      <c r="Q27" s="3"/>
      <c r="R27" s="4"/>
      <c r="S27" s="4"/>
      <c r="T27" s="4"/>
    </row>
    <row r="28" spans="1:20" ht="20.100000000000001" customHeight="1" x14ac:dyDescent="0.3">
      <c r="A28" s="2"/>
      <c r="B28" s="4" t="s">
        <v>558</v>
      </c>
      <c r="C28" s="98"/>
      <c r="D28" s="98"/>
      <c r="E28" s="98"/>
      <c r="F28" s="99"/>
      <c r="G28" s="117">
        <v>191.03</v>
      </c>
      <c r="H28" s="7">
        <f>[352]Measurements!H105</f>
        <v>191.03049999999999</v>
      </c>
      <c r="I28" s="3">
        <v>1952</v>
      </c>
      <c r="J28" s="3" t="s">
        <v>29</v>
      </c>
      <c r="K28" s="3">
        <f>ROUND(H28*I28,0)</f>
        <v>372892</v>
      </c>
      <c r="L28" s="4"/>
      <c r="M28" s="4"/>
      <c r="N28" s="3">
        <f>H28</f>
        <v>191.03049999999999</v>
      </c>
      <c r="O28" s="3">
        <f>K28</f>
        <v>372892</v>
      </c>
      <c r="P28" s="3">
        <f t="shared" si="0"/>
        <v>0</v>
      </c>
      <c r="Q28" s="3"/>
      <c r="R28" s="4"/>
      <c r="S28" s="4"/>
      <c r="T28" s="4">
        <v>1952</v>
      </c>
    </row>
    <row r="29" spans="1:20" ht="20.100000000000001" customHeight="1" x14ac:dyDescent="0.3">
      <c r="A29" s="2"/>
      <c r="B29" s="151"/>
      <c r="C29" s="152"/>
      <c r="D29" s="152"/>
      <c r="E29" s="152"/>
      <c r="F29" s="153"/>
      <c r="G29" s="2"/>
      <c r="H29" s="3"/>
      <c r="I29" s="3"/>
      <c r="J29" s="3"/>
      <c r="K29" s="3"/>
      <c r="L29" s="4"/>
      <c r="M29" s="4"/>
      <c r="N29" s="3"/>
      <c r="O29" s="3"/>
      <c r="P29" s="3"/>
      <c r="Q29" s="3"/>
      <c r="R29" s="4"/>
      <c r="S29" s="4"/>
      <c r="T29" s="4"/>
    </row>
    <row r="30" spans="1:20" ht="37.5" customHeight="1" x14ac:dyDescent="0.3">
      <c r="A30" s="2">
        <v>55</v>
      </c>
      <c r="B30" s="287" t="s">
        <v>487</v>
      </c>
      <c r="C30" s="288"/>
      <c r="D30" s="288"/>
      <c r="E30" s="288"/>
      <c r="F30" s="288"/>
      <c r="G30" s="288"/>
      <c r="H30" s="68"/>
      <c r="I30" s="3"/>
      <c r="J30" s="3"/>
      <c r="K30" s="3"/>
      <c r="L30" s="4"/>
      <c r="M30" s="4"/>
      <c r="N30" s="3"/>
      <c r="O30" s="3"/>
      <c r="P30" s="3"/>
      <c r="Q30" s="3"/>
      <c r="R30" s="4"/>
      <c r="S30" s="4"/>
      <c r="T30" s="4"/>
    </row>
    <row r="31" spans="1:20" ht="20.100000000000001" customHeight="1" x14ac:dyDescent="0.3">
      <c r="A31" s="2"/>
      <c r="B31" s="4" t="s">
        <v>558</v>
      </c>
      <c r="C31" s="4"/>
      <c r="D31" s="4"/>
      <c r="E31" s="4"/>
      <c r="F31" s="48"/>
      <c r="G31" s="48">
        <v>0.10299999999999999</v>
      </c>
      <c r="H31" s="11">
        <v>0.10299999999999999</v>
      </c>
      <c r="I31" s="3">
        <v>116500</v>
      </c>
      <c r="J31" s="3" t="s">
        <v>37</v>
      </c>
      <c r="K31" s="3">
        <f>ROUND(H31*I31,0)</f>
        <v>12000</v>
      </c>
      <c r="L31" s="4"/>
      <c r="M31" s="4"/>
      <c r="N31" s="3">
        <f>H31</f>
        <v>0.10299999999999999</v>
      </c>
      <c r="O31" s="3">
        <f>K31</f>
        <v>12000</v>
      </c>
      <c r="P31" s="3">
        <f t="shared" si="0"/>
        <v>0</v>
      </c>
      <c r="Q31" s="3"/>
      <c r="R31" s="4"/>
      <c r="S31" s="4"/>
      <c r="T31" s="4">
        <v>116500</v>
      </c>
    </row>
    <row r="32" spans="1:20" ht="20.100000000000001" customHeight="1" x14ac:dyDescent="0.3">
      <c r="A32" s="2"/>
      <c r="B32" s="151"/>
      <c r="C32" s="152"/>
      <c r="D32" s="152"/>
      <c r="E32" s="152"/>
      <c r="F32" s="153"/>
      <c r="G32" s="2"/>
      <c r="H32" s="3"/>
      <c r="I32" s="3"/>
      <c r="J32" s="3"/>
      <c r="K32" s="3"/>
      <c r="L32" s="4"/>
      <c r="M32" s="4"/>
      <c r="N32" s="3"/>
      <c r="O32" s="3"/>
      <c r="P32" s="3"/>
      <c r="Q32" s="3"/>
      <c r="R32" s="4"/>
      <c r="S32" s="4"/>
      <c r="T32" s="4"/>
    </row>
    <row r="33" spans="1:22" ht="30.75" customHeight="1" x14ac:dyDescent="0.3">
      <c r="A33" s="2" t="s">
        <v>38</v>
      </c>
      <c r="B33" s="287" t="s">
        <v>488</v>
      </c>
      <c r="C33" s="288"/>
      <c r="D33" s="288"/>
      <c r="E33" s="288"/>
      <c r="F33" s="288"/>
      <c r="G33" s="288"/>
      <c r="H33" s="281"/>
      <c r="I33" s="282"/>
      <c r="J33" s="3"/>
      <c r="K33" s="3"/>
      <c r="L33" s="4"/>
      <c r="M33" s="4"/>
      <c r="N33" s="3"/>
      <c r="O33" s="3"/>
      <c r="P33" s="3"/>
      <c r="Q33" s="3"/>
      <c r="R33" s="4"/>
      <c r="S33" s="4"/>
      <c r="T33" s="4"/>
    </row>
    <row r="34" spans="1:22" ht="20.100000000000001" customHeight="1" x14ac:dyDescent="0.3">
      <c r="A34" s="2"/>
      <c r="B34" s="4" t="s">
        <v>558</v>
      </c>
      <c r="C34" s="4"/>
      <c r="D34" s="4"/>
      <c r="E34" s="4"/>
      <c r="F34" s="48"/>
      <c r="G34" s="48">
        <v>0.43</v>
      </c>
      <c r="H34" s="7">
        <v>0.43</v>
      </c>
      <c r="I34" s="3">
        <v>12775</v>
      </c>
      <c r="J34" s="3" t="s">
        <v>27</v>
      </c>
      <c r="K34" s="3">
        <f>ROUND(H34*I34,0)</f>
        <v>5493</v>
      </c>
      <c r="L34" s="4"/>
      <c r="M34" s="4"/>
      <c r="N34" s="3">
        <f>H34</f>
        <v>0.43</v>
      </c>
      <c r="O34" s="3">
        <f>K34</f>
        <v>5493</v>
      </c>
      <c r="P34" s="3">
        <f t="shared" si="0"/>
        <v>0</v>
      </c>
      <c r="Q34" s="3"/>
      <c r="R34" s="4"/>
      <c r="S34" s="4"/>
      <c r="T34" s="4"/>
    </row>
    <row r="35" spans="1:22" ht="20.100000000000001" customHeight="1" x14ac:dyDescent="0.3">
      <c r="A35" s="2"/>
      <c r="B35" s="151"/>
      <c r="C35" s="152"/>
      <c r="D35" s="152"/>
      <c r="E35" s="152"/>
      <c r="F35" s="153"/>
      <c r="G35" s="2"/>
      <c r="H35" s="3"/>
      <c r="I35" s="3"/>
      <c r="J35" s="3"/>
      <c r="K35" s="3"/>
      <c r="L35" s="4"/>
      <c r="M35" s="4"/>
      <c r="N35" s="3"/>
      <c r="O35" s="3"/>
      <c r="P35" s="3"/>
      <c r="Q35" s="3"/>
      <c r="R35" s="4"/>
      <c r="S35" s="4"/>
      <c r="T35" s="4"/>
    </row>
    <row r="36" spans="1:22" ht="35.25" customHeight="1" x14ac:dyDescent="0.3">
      <c r="A36" s="2">
        <v>56</v>
      </c>
      <c r="B36" s="287" t="s">
        <v>40</v>
      </c>
      <c r="C36" s="288"/>
      <c r="D36" s="288"/>
      <c r="E36" s="288"/>
      <c r="F36" s="288"/>
      <c r="G36" s="288"/>
      <c r="H36" s="281"/>
      <c r="I36" s="282"/>
      <c r="J36" s="3"/>
      <c r="K36" s="3"/>
      <c r="L36" s="4"/>
      <c r="M36" s="4"/>
      <c r="N36" s="3"/>
      <c r="O36" s="3"/>
      <c r="P36" s="3"/>
      <c r="Q36" s="3"/>
      <c r="R36" s="4"/>
      <c r="S36" s="4"/>
      <c r="T36" s="4"/>
    </row>
    <row r="37" spans="1:22" ht="20.100000000000001" customHeight="1" x14ac:dyDescent="0.3">
      <c r="A37" s="2"/>
      <c r="B37" s="4" t="s">
        <v>558</v>
      </c>
      <c r="C37" s="4"/>
      <c r="D37" s="4"/>
      <c r="E37" s="4"/>
      <c r="F37" s="48"/>
      <c r="G37" s="48">
        <v>536.11</v>
      </c>
      <c r="H37" s="7">
        <f>[352]Measurements!H250</f>
        <v>536.10905000000002</v>
      </c>
      <c r="I37" s="3">
        <v>1041</v>
      </c>
      <c r="J37" s="3" t="s">
        <v>29</v>
      </c>
      <c r="K37" s="3">
        <f>ROUND(H37*I37,0)</f>
        <v>558090</v>
      </c>
      <c r="L37" s="4"/>
      <c r="M37" s="4"/>
      <c r="N37" s="3">
        <f>H37</f>
        <v>536.10905000000002</v>
      </c>
      <c r="O37" s="3">
        <f>K37</f>
        <v>558090</v>
      </c>
      <c r="P37" s="3">
        <f t="shared" si="0"/>
        <v>0</v>
      </c>
      <c r="Q37" s="3"/>
      <c r="R37" s="4"/>
      <c r="S37" s="4"/>
      <c r="T37" s="4">
        <v>1041</v>
      </c>
      <c r="V37" s="45">
        <f>14.62*1525</f>
        <v>22295.5</v>
      </c>
    </row>
    <row r="38" spans="1:22" ht="20.100000000000001" customHeight="1" x14ac:dyDescent="0.3">
      <c r="A38" s="2"/>
      <c r="B38" s="144"/>
      <c r="C38" s="144"/>
      <c r="D38" s="144"/>
      <c r="E38" s="144"/>
      <c r="F38" s="144"/>
      <c r="G38" s="2"/>
      <c r="H38" s="3"/>
      <c r="I38" s="3"/>
      <c r="J38" s="3"/>
      <c r="K38" s="3"/>
      <c r="L38" s="4"/>
      <c r="M38" s="4"/>
      <c r="N38" s="3"/>
      <c r="O38" s="3"/>
      <c r="P38" s="3"/>
      <c r="Q38" s="3"/>
      <c r="R38" s="4"/>
      <c r="S38" s="4"/>
      <c r="T38" s="4"/>
    </row>
    <row r="39" spans="1:22" ht="30" customHeight="1" x14ac:dyDescent="0.3">
      <c r="A39" s="2" t="s">
        <v>38</v>
      </c>
      <c r="B39" s="287" t="s">
        <v>41</v>
      </c>
      <c r="C39" s="288"/>
      <c r="D39" s="288"/>
      <c r="E39" s="288"/>
      <c r="F39" s="288"/>
      <c r="G39" s="288"/>
      <c r="H39" s="68"/>
      <c r="I39" s="3"/>
      <c r="J39" s="3"/>
      <c r="K39" s="3"/>
      <c r="L39" s="4"/>
      <c r="M39" s="4"/>
      <c r="N39" s="3"/>
      <c r="O39" s="3"/>
      <c r="P39" s="3"/>
      <c r="Q39" s="3"/>
      <c r="R39" s="4"/>
      <c r="S39" s="4"/>
      <c r="T39" s="4"/>
      <c r="V39">
        <f>14.62*1525</f>
        <v>22295.5</v>
      </c>
    </row>
    <row r="40" spans="1:22" ht="20.100000000000001" customHeight="1" x14ac:dyDescent="0.3">
      <c r="A40" s="2"/>
      <c r="B40" s="4" t="s">
        <v>559</v>
      </c>
      <c r="C40" s="4"/>
      <c r="D40" s="4"/>
      <c r="E40" s="4"/>
      <c r="F40" s="48"/>
      <c r="G40" s="48">
        <v>10.17</v>
      </c>
      <c r="H40" s="7">
        <f>[352]Measurements!H261</f>
        <v>10.165999999999999</v>
      </c>
      <c r="I40" s="3">
        <v>6300</v>
      </c>
      <c r="J40" s="3" t="s">
        <v>29</v>
      </c>
      <c r="K40" s="3">
        <v>64071</v>
      </c>
      <c r="L40" s="4"/>
      <c r="M40" s="4"/>
      <c r="N40" s="7">
        <f>H40</f>
        <v>10.165999999999999</v>
      </c>
      <c r="O40" s="3">
        <f>K40</f>
        <v>64071</v>
      </c>
      <c r="P40" s="3">
        <f t="shared" si="0"/>
        <v>0</v>
      </c>
      <c r="Q40" s="3"/>
      <c r="R40" s="4"/>
      <c r="S40" s="4"/>
      <c r="T40" s="4"/>
    </row>
    <row r="41" spans="1:22" ht="20.100000000000001" customHeight="1" x14ac:dyDescent="0.3">
      <c r="A41" s="2"/>
      <c r="B41" s="151"/>
      <c r="C41" s="152"/>
      <c r="D41" s="152"/>
      <c r="E41" s="152"/>
      <c r="F41" s="153"/>
      <c r="G41" s="2"/>
      <c r="H41" s="7"/>
      <c r="I41" s="3"/>
      <c r="J41" s="3"/>
      <c r="K41" s="3"/>
      <c r="L41" s="4"/>
      <c r="M41" s="4"/>
      <c r="N41" s="3"/>
      <c r="O41" s="3"/>
      <c r="P41" s="3"/>
      <c r="Q41" s="3"/>
      <c r="R41" s="4"/>
      <c r="S41" s="4"/>
      <c r="T41" s="4"/>
    </row>
    <row r="42" spans="1:22" ht="27" customHeight="1" x14ac:dyDescent="0.3">
      <c r="A42" s="2">
        <v>65</v>
      </c>
      <c r="B42" s="287" t="s">
        <v>42</v>
      </c>
      <c r="C42" s="288"/>
      <c r="D42" s="288"/>
      <c r="E42" s="288"/>
      <c r="F42" s="288"/>
      <c r="G42" s="288"/>
      <c r="H42" s="68"/>
      <c r="I42" s="3"/>
      <c r="J42" s="3"/>
      <c r="K42" s="3"/>
      <c r="L42" s="4"/>
      <c r="M42" s="4"/>
      <c r="N42" s="3"/>
      <c r="O42" s="3"/>
      <c r="P42" s="3"/>
      <c r="Q42" s="3"/>
      <c r="R42" s="4"/>
      <c r="S42" s="4"/>
      <c r="T42" s="4"/>
    </row>
    <row r="43" spans="1:22" ht="20.100000000000001" customHeight="1" x14ac:dyDescent="0.3">
      <c r="A43" s="2"/>
      <c r="B43" s="4" t="s">
        <v>560</v>
      </c>
      <c r="C43" s="4"/>
      <c r="D43" s="4"/>
      <c r="E43" s="4"/>
      <c r="F43" s="49"/>
      <c r="G43" s="49">
        <v>374.81</v>
      </c>
      <c r="H43" s="7">
        <v>225</v>
      </c>
      <c r="I43" s="3">
        <v>1725</v>
      </c>
      <c r="J43" s="3" t="s">
        <v>29</v>
      </c>
      <c r="K43" s="3">
        <f>ROUND(H43*I43,0)</f>
        <v>388125</v>
      </c>
      <c r="L43" s="4"/>
      <c r="M43" s="4"/>
      <c r="N43" s="3">
        <f>H43</f>
        <v>225</v>
      </c>
      <c r="O43" s="3">
        <f>K43</f>
        <v>388125</v>
      </c>
      <c r="P43" s="3">
        <f t="shared" si="0"/>
        <v>0</v>
      </c>
      <c r="Q43" s="3"/>
      <c r="R43" s="4"/>
      <c r="S43" s="4"/>
      <c r="T43" s="4">
        <v>1725</v>
      </c>
    </row>
    <row r="44" spans="1:22" ht="20.100000000000001" customHeight="1" x14ac:dyDescent="0.3">
      <c r="A44" s="2"/>
      <c r="B44" s="151"/>
      <c r="C44" s="152"/>
      <c r="D44" s="152"/>
      <c r="E44" s="152"/>
      <c r="F44" s="153"/>
      <c r="G44" s="2" t="s">
        <v>143</v>
      </c>
      <c r="H44" s="7">
        <v>149.81</v>
      </c>
      <c r="I44" s="3"/>
      <c r="J44" s="3" t="s">
        <v>29</v>
      </c>
      <c r="K44" s="3">
        <f>ROUND(H44*I44,0)</f>
        <v>0</v>
      </c>
      <c r="L44" s="4"/>
      <c r="M44" s="4"/>
      <c r="N44" s="3">
        <f>H44</f>
        <v>149.81</v>
      </c>
      <c r="O44" s="3">
        <f>K44</f>
        <v>0</v>
      </c>
      <c r="P44" s="3">
        <f t="shared" si="0"/>
        <v>0</v>
      </c>
      <c r="Q44" s="3"/>
      <c r="R44" s="4"/>
      <c r="S44" s="4"/>
      <c r="T44" s="4"/>
    </row>
    <row r="45" spans="1:22" ht="20.100000000000001" customHeight="1" x14ac:dyDescent="0.3">
      <c r="A45" s="2"/>
      <c r="B45" s="151"/>
      <c r="C45" s="152"/>
      <c r="D45" s="152"/>
      <c r="E45" s="152"/>
      <c r="F45" s="153"/>
      <c r="G45" s="2"/>
      <c r="H45" s="7"/>
      <c r="I45" s="3"/>
      <c r="J45" s="3"/>
      <c r="K45" s="3"/>
      <c r="L45" s="4"/>
      <c r="M45" s="4"/>
      <c r="N45" s="3"/>
      <c r="O45" s="3"/>
      <c r="P45" s="3"/>
      <c r="Q45" s="3"/>
      <c r="R45" s="4"/>
      <c r="S45" s="4"/>
      <c r="T45" s="4"/>
    </row>
    <row r="46" spans="1:22" ht="27" customHeight="1" x14ac:dyDescent="0.3">
      <c r="A46" s="2">
        <v>66</v>
      </c>
      <c r="B46" s="287" t="s">
        <v>43</v>
      </c>
      <c r="C46" s="288"/>
      <c r="D46" s="288"/>
      <c r="E46" s="288"/>
      <c r="F46" s="288"/>
      <c r="G46" s="288"/>
      <c r="H46" s="68"/>
      <c r="I46" s="3"/>
      <c r="J46" s="3"/>
      <c r="K46" s="3"/>
      <c r="L46" s="4"/>
      <c r="M46" s="4"/>
      <c r="N46" s="3"/>
      <c r="O46" s="3"/>
      <c r="P46" s="3"/>
      <c r="Q46" s="3"/>
      <c r="R46" s="4"/>
      <c r="S46" s="4"/>
      <c r="T46" s="4"/>
    </row>
    <row r="47" spans="1:22" ht="20.100000000000001" customHeight="1" x14ac:dyDescent="0.3">
      <c r="A47" s="2"/>
      <c r="B47" s="4" t="s">
        <v>560</v>
      </c>
      <c r="C47" s="4"/>
      <c r="D47" s="4"/>
      <c r="E47" s="4"/>
      <c r="F47" s="48"/>
      <c r="G47" s="48">
        <v>14.62</v>
      </c>
      <c r="H47" s="7">
        <f>[352]Measurements!H355</f>
        <v>14.617999999999999</v>
      </c>
      <c r="I47" s="3">
        <v>1525</v>
      </c>
      <c r="J47" s="3" t="s">
        <v>29</v>
      </c>
      <c r="K47" s="3">
        <v>22296</v>
      </c>
      <c r="L47" s="4"/>
      <c r="M47" s="4"/>
      <c r="N47" s="3">
        <f>H47</f>
        <v>14.617999999999999</v>
      </c>
      <c r="O47" s="3">
        <f>K47</f>
        <v>22296</v>
      </c>
      <c r="P47" s="3">
        <f t="shared" si="0"/>
        <v>0</v>
      </c>
      <c r="Q47" s="3"/>
      <c r="R47" s="4"/>
      <c r="S47" s="4"/>
      <c r="T47" s="4">
        <v>1525</v>
      </c>
    </row>
    <row r="48" spans="1:22" ht="20.100000000000001" customHeight="1" x14ac:dyDescent="0.3">
      <c r="A48" s="2"/>
      <c r="B48" s="151"/>
      <c r="C48" s="152"/>
      <c r="D48" s="152"/>
      <c r="E48" s="152"/>
      <c r="F48" s="153"/>
      <c r="G48" s="2"/>
      <c r="H48" s="7"/>
      <c r="I48" s="3"/>
      <c r="J48" s="3"/>
      <c r="K48" s="3"/>
      <c r="L48" s="4"/>
      <c r="M48" s="4"/>
      <c r="N48" s="3"/>
      <c r="O48" s="3"/>
      <c r="P48" s="3"/>
      <c r="Q48" s="3"/>
      <c r="R48" s="4"/>
      <c r="S48" s="4"/>
      <c r="T48" s="4"/>
    </row>
    <row r="49" spans="1:20" ht="28.5" customHeight="1" x14ac:dyDescent="0.3">
      <c r="A49" s="2">
        <v>68</v>
      </c>
      <c r="B49" s="287" t="s">
        <v>44</v>
      </c>
      <c r="C49" s="288"/>
      <c r="D49" s="288"/>
      <c r="E49" s="288"/>
      <c r="F49" s="288"/>
      <c r="G49" s="288"/>
      <c r="H49" s="68"/>
      <c r="I49" s="3"/>
      <c r="J49" s="3"/>
      <c r="K49" s="3"/>
      <c r="L49" s="4"/>
      <c r="M49" s="4"/>
      <c r="N49" s="3"/>
      <c r="O49" s="3"/>
      <c r="P49" s="3"/>
      <c r="Q49" s="3"/>
      <c r="R49" s="4"/>
      <c r="S49" s="4"/>
      <c r="T49" s="4"/>
    </row>
    <row r="50" spans="1:20" ht="20.100000000000001" customHeight="1" x14ac:dyDescent="0.3">
      <c r="A50" s="2"/>
      <c r="B50" s="4" t="s">
        <v>560</v>
      </c>
      <c r="C50" s="4"/>
      <c r="D50" s="4"/>
      <c r="E50" s="4"/>
      <c r="F50" s="4"/>
      <c r="G50" s="49">
        <v>103.76</v>
      </c>
      <c r="H50" s="3">
        <v>40</v>
      </c>
      <c r="I50" s="3">
        <v>1423</v>
      </c>
      <c r="J50" s="3" t="s">
        <v>29</v>
      </c>
      <c r="K50" s="3">
        <f>ROUND(H50*I50,0)</f>
        <v>56920</v>
      </c>
      <c r="L50" s="4"/>
      <c r="M50" s="4"/>
      <c r="N50" s="3">
        <f>H50</f>
        <v>40</v>
      </c>
      <c r="O50" s="3">
        <f>K50</f>
        <v>56920</v>
      </c>
      <c r="P50" s="3">
        <f t="shared" si="0"/>
        <v>0</v>
      </c>
      <c r="Q50" s="3"/>
      <c r="R50" s="4"/>
      <c r="S50" s="4"/>
      <c r="T50" s="4">
        <v>1423</v>
      </c>
    </row>
    <row r="51" spans="1:20" ht="20.100000000000001" customHeight="1" x14ac:dyDescent="0.3">
      <c r="A51" s="2"/>
      <c r="B51" s="151"/>
      <c r="C51" s="152"/>
      <c r="D51" s="152"/>
      <c r="E51" s="152"/>
      <c r="F51" s="153"/>
      <c r="G51" s="2" t="s">
        <v>143</v>
      </c>
      <c r="H51" s="3">
        <v>63.765999999999998</v>
      </c>
      <c r="I51" s="3"/>
      <c r="J51" s="3" t="s">
        <v>29</v>
      </c>
      <c r="K51" s="3">
        <f>ROUND(H51*I51,0)</f>
        <v>0</v>
      </c>
      <c r="L51" s="4"/>
      <c r="M51" s="4"/>
      <c r="N51" s="3">
        <f>H51</f>
        <v>63.765999999999998</v>
      </c>
      <c r="O51" s="3">
        <f>K51</f>
        <v>0</v>
      </c>
      <c r="P51" s="3">
        <f t="shared" si="0"/>
        <v>0</v>
      </c>
      <c r="Q51" s="3"/>
      <c r="R51" s="4"/>
      <c r="S51" s="4"/>
      <c r="T51" s="4"/>
    </row>
    <row r="52" spans="1:20" ht="20.100000000000001" customHeight="1" x14ac:dyDescent="0.3">
      <c r="A52" s="2"/>
      <c r="B52" s="151"/>
      <c r="C52" s="152"/>
      <c r="D52" s="152"/>
      <c r="E52" s="152"/>
      <c r="F52" s="153"/>
      <c r="G52" s="2"/>
      <c r="H52" s="3"/>
      <c r="I52" s="3"/>
      <c r="J52" s="3"/>
      <c r="K52" s="3"/>
      <c r="L52" s="4"/>
      <c r="M52" s="4"/>
      <c r="N52" s="3"/>
      <c r="O52" s="3"/>
      <c r="P52" s="3"/>
      <c r="Q52" s="3"/>
      <c r="R52" s="4"/>
      <c r="S52" s="4"/>
      <c r="T52" s="4"/>
    </row>
    <row r="53" spans="1:20" ht="23.25" customHeight="1" x14ac:dyDescent="0.3">
      <c r="A53" s="2" t="s">
        <v>38</v>
      </c>
      <c r="B53" s="287" t="s">
        <v>45</v>
      </c>
      <c r="C53" s="288"/>
      <c r="D53" s="288"/>
      <c r="E53" s="288"/>
      <c r="F53" s="288"/>
      <c r="G53" s="288"/>
      <c r="H53" s="68"/>
      <c r="I53" s="3"/>
      <c r="J53" s="3"/>
      <c r="K53" s="3"/>
      <c r="L53" s="4"/>
      <c r="M53" s="4"/>
      <c r="N53" s="3"/>
      <c r="O53" s="3"/>
      <c r="P53" s="3"/>
      <c r="Q53" s="3"/>
      <c r="R53" s="4"/>
      <c r="S53" s="4"/>
      <c r="T53" s="4"/>
    </row>
    <row r="54" spans="1:20" ht="20.100000000000001" customHeight="1" x14ac:dyDescent="0.3">
      <c r="A54" s="2"/>
      <c r="B54" s="4" t="s">
        <v>560</v>
      </c>
      <c r="C54" s="4"/>
      <c r="D54" s="4"/>
      <c r="E54" s="4"/>
      <c r="F54" s="4"/>
      <c r="G54" s="49">
        <v>107.18</v>
      </c>
      <c r="H54" s="7">
        <f>[352]Measurements!H349</f>
        <v>107.17899999999999</v>
      </c>
      <c r="I54" s="3">
        <v>114</v>
      </c>
      <c r="J54" s="3" t="s">
        <v>46</v>
      </c>
      <c r="K54" s="3">
        <v>12219</v>
      </c>
      <c r="L54" s="4"/>
      <c r="M54" s="4"/>
      <c r="N54" s="3">
        <f>H54</f>
        <v>107.17899999999999</v>
      </c>
      <c r="O54" s="3">
        <f>K54</f>
        <v>12219</v>
      </c>
      <c r="P54" s="3">
        <f t="shared" si="0"/>
        <v>0</v>
      </c>
      <c r="Q54" s="3"/>
      <c r="R54" s="4"/>
      <c r="S54" s="4"/>
      <c r="T54" s="4"/>
    </row>
    <row r="55" spans="1:20" ht="20.100000000000001" customHeight="1" x14ac:dyDescent="0.3">
      <c r="A55" s="2"/>
      <c r="B55" s="151"/>
      <c r="C55" s="152"/>
      <c r="D55" s="152"/>
      <c r="E55" s="152"/>
      <c r="F55" s="153"/>
      <c r="G55" s="2"/>
      <c r="H55" s="7"/>
      <c r="I55" s="8"/>
      <c r="J55" s="8"/>
      <c r="K55" s="3"/>
      <c r="L55" s="4"/>
      <c r="M55" s="4"/>
      <c r="N55" s="3"/>
      <c r="O55" s="3"/>
      <c r="P55" s="3"/>
      <c r="Q55" s="3"/>
      <c r="R55" s="4"/>
      <c r="S55" s="4"/>
      <c r="T55" s="4"/>
    </row>
    <row r="56" spans="1:20" ht="20.100000000000001" customHeight="1" x14ac:dyDescent="0.3">
      <c r="A56" s="2"/>
      <c r="B56" s="161" t="s">
        <v>130</v>
      </c>
      <c r="C56" s="162"/>
      <c r="D56" s="162"/>
      <c r="E56" s="162"/>
      <c r="F56" s="162"/>
      <c r="G56" s="163"/>
      <c r="H56" s="3"/>
      <c r="I56" s="8"/>
      <c r="J56" s="8"/>
      <c r="K56" s="3"/>
      <c r="L56" s="4"/>
      <c r="M56" s="4"/>
      <c r="N56" s="3"/>
      <c r="O56" s="3"/>
      <c r="P56" s="3"/>
      <c r="Q56" s="3"/>
      <c r="R56" s="4"/>
      <c r="S56" s="4"/>
      <c r="T56" s="4"/>
    </row>
    <row r="57" spans="1:20" ht="28.5" customHeight="1" x14ac:dyDescent="0.3">
      <c r="A57" s="2">
        <v>96</v>
      </c>
      <c r="B57" s="277" t="s">
        <v>47</v>
      </c>
      <c r="C57" s="278"/>
      <c r="D57" s="278"/>
      <c r="E57" s="278"/>
      <c r="F57" s="278"/>
      <c r="G57" s="279"/>
      <c r="H57" s="3"/>
      <c r="I57" s="3"/>
      <c r="J57" s="3"/>
      <c r="K57" s="3"/>
      <c r="L57" s="4"/>
      <c r="M57" s="4"/>
      <c r="N57" s="3"/>
      <c r="O57" s="3"/>
      <c r="P57" s="3"/>
      <c r="Q57" s="3"/>
      <c r="R57" s="4"/>
      <c r="S57" s="4"/>
      <c r="T57" s="4"/>
    </row>
    <row r="58" spans="1:20" ht="20.100000000000001" customHeight="1" x14ac:dyDescent="0.3">
      <c r="A58" s="2"/>
      <c r="B58" s="4" t="s">
        <v>560</v>
      </c>
      <c r="C58" s="4"/>
      <c r="D58" s="4"/>
      <c r="E58" s="4"/>
      <c r="F58" s="165">
        <v>415.5</v>
      </c>
      <c r="G58" s="2">
        <v>184.1</v>
      </c>
      <c r="H58" s="7">
        <v>200</v>
      </c>
      <c r="I58" s="3">
        <v>116</v>
      </c>
      <c r="J58" s="3" t="s">
        <v>46</v>
      </c>
      <c r="K58" s="3">
        <f t="shared" ref="K58:K80" si="1">ROUND(H58*I58,0)</f>
        <v>23200</v>
      </c>
      <c r="L58" s="4"/>
      <c r="M58" s="4"/>
      <c r="N58" s="7">
        <f>H58</f>
        <v>200</v>
      </c>
      <c r="O58" s="3">
        <f>K58</f>
        <v>23200</v>
      </c>
      <c r="P58" s="19">
        <v>0</v>
      </c>
      <c r="Q58" s="3"/>
      <c r="R58" s="4"/>
      <c r="S58" s="4"/>
      <c r="T58" s="4">
        <v>116</v>
      </c>
    </row>
    <row r="59" spans="1:20" ht="20.100000000000001" customHeight="1" x14ac:dyDescent="0.3">
      <c r="A59" s="2"/>
      <c r="B59" s="4" t="s">
        <v>560</v>
      </c>
      <c r="C59" s="4"/>
      <c r="D59" s="4"/>
      <c r="E59" s="4"/>
      <c r="F59" s="165"/>
      <c r="G59" s="2">
        <v>231.4</v>
      </c>
      <c r="H59" s="3"/>
      <c r="I59" s="3"/>
      <c r="J59" s="3"/>
      <c r="K59" s="3"/>
      <c r="L59" s="4"/>
      <c r="M59" s="4"/>
      <c r="N59" s="3"/>
      <c r="O59" s="3"/>
      <c r="P59" s="3"/>
      <c r="Q59" s="3"/>
      <c r="R59" s="4"/>
      <c r="S59" s="4"/>
      <c r="T59" s="4"/>
    </row>
    <row r="60" spans="1:20" ht="20.100000000000001" customHeight="1" x14ac:dyDescent="0.3">
      <c r="A60" s="2"/>
      <c r="B60" s="151"/>
      <c r="C60" s="152"/>
      <c r="D60" s="152"/>
      <c r="E60" s="152"/>
      <c r="F60" s="152"/>
      <c r="G60" s="48" t="s">
        <v>143</v>
      </c>
      <c r="H60" s="3">
        <f>415.5-200</f>
        <v>215.5</v>
      </c>
      <c r="I60" s="3"/>
      <c r="J60" s="3"/>
      <c r="K60" s="3"/>
      <c r="L60" s="4"/>
      <c r="M60" s="4"/>
      <c r="N60" s="3"/>
      <c r="O60" s="3"/>
      <c r="P60" s="3"/>
      <c r="Q60" s="3"/>
      <c r="R60" s="4"/>
      <c r="S60" s="4"/>
      <c r="T60" s="4"/>
    </row>
    <row r="61" spans="1:20" ht="27.75" customHeight="1" x14ac:dyDescent="0.3">
      <c r="A61" s="2">
        <v>97</v>
      </c>
      <c r="B61" s="277" t="s">
        <v>48</v>
      </c>
      <c r="C61" s="278"/>
      <c r="D61" s="278"/>
      <c r="E61" s="278"/>
      <c r="F61" s="278"/>
      <c r="G61" s="279"/>
      <c r="H61" s="3"/>
      <c r="I61" s="3"/>
      <c r="J61" s="3"/>
      <c r="K61" s="3"/>
      <c r="L61" s="4"/>
      <c r="M61" s="4"/>
      <c r="N61" s="3"/>
      <c r="O61" s="3"/>
      <c r="P61" s="3"/>
      <c r="Q61" s="3"/>
      <c r="R61" s="4"/>
      <c r="S61" s="4"/>
      <c r="T61" s="4"/>
    </row>
    <row r="62" spans="1:20" ht="20.100000000000001" customHeight="1" x14ac:dyDescent="0.3">
      <c r="A62" s="2"/>
      <c r="B62" s="4" t="s">
        <v>560</v>
      </c>
      <c r="C62" s="4"/>
      <c r="D62" s="4"/>
      <c r="E62" s="4"/>
      <c r="F62" s="4"/>
      <c r="G62" s="49">
        <f>H62+H63</f>
        <v>1060.2</v>
      </c>
      <c r="H62" s="7">
        <f>500</f>
        <v>500</v>
      </c>
      <c r="I62" s="3">
        <v>107</v>
      </c>
      <c r="J62" s="3" t="s">
        <v>46</v>
      </c>
      <c r="K62" s="3">
        <f t="shared" si="1"/>
        <v>53500</v>
      </c>
      <c r="L62" s="4"/>
      <c r="M62" s="4"/>
      <c r="N62" s="7">
        <f>H62</f>
        <v>500</v>
      </c>
      <c r="O62" s="3">
        <f>K62</f>
        <v>53500</v>
      </c>
      <c r="P62" s="19">
        <v>0</v>
      </c>
      <c r="Q62" s="3"/>
      <c r="R62" s="4"/>
      <c r="S62" s="4"/>
      <c r="T62" s="4">
        <v>107</v>
      </c>
    </row>
    <row r="63" spans="1:20" ht="20.100000000000001" customHeight="1" x14ac:dyDescent="0.3">
      <c r="A63" s="2"/>
      <c r="B63" s="151"/>
      <c r="C63" s="152"/>
      <c r="D63" s="152"/>
      <c r="E63" s="152"/>
      <c r="F63" s="153"/>
      <c r="G63" s="48" t="s">
        <v>143</v>
      </c>
      <c r="H63" s="7">
        <v>560.20000000000005</v>
      </c>
      <c r="I63" s="3"/>
      <c r="J63" s="3" t="s">
        <v>46</v>
      </c>
      <c r="K63" s="3">
        <f t="shared" si="1"/>
        <v>0</v>
      </c>
      <c r="L63" s="4"/>
      <c r="M63" s="4"/>
      <c r="N63" s="7">
        <f>H63</f>
        <v>560.20000000000005</v>
      </c>
      <c r="O63" s="3">
        <f>K63</f>
        <v>0</v>
      </c>
      <c r="P63" s="19">
        <v>0</v>
      </c>
      <c r="Q63" s="3"/>
      <c r="R63" s="4"/>
      <c r="S63" s="4"/>
      <c r="T63" s="4"/>
    </row>
    <row r="64" spans="1:20" ht="20.100000000000001" customHeight="1" x14ac:dyDescent="0.3">
      <c r="A64" s="2"/>
      <c r="B64" s="4"/>
      <c r="C64" s="4"/>
      <c r="D64" s="4"/>
      <c r="E64" s="4"/>
      <c r="F64" s="4"/>
      <c r="G64" s="2"/>
      <c r="H64" s="3"/>
      <c r="I64" s="3"/>
      <c r="J64" s="3"/>
      <c r="K64" s="3"/>
      <c r="L64" s="4"/>
      <c r="M64" s="4"/>
      <c r="N64" s="3"/>
      <c r="O64" s="3"/>
      <c r="P64" s="3"/>
      <c r="Q64" s="3"/>
      <c r="R64" s="4"/>
      <c r="S64" s="4"/>
      <c r="T64" s="4"/>
    </row>
    <row r="65" spans="1:20" ht="40.5" customHeight="1" x14ac:dyDescent="0.3">
      <c r="A65" s="2">
        <v>98</v>
      </c>
      <c r="B65" s="277" t="s">
        <v>49</v>
      </c>
      <c r="C65" s="278"/>
      <c r="D65" s="278"/>
      <c r="E65" s="278"/>
      <c r="F65" s="278"/>
      <c r="G65" s="279"/>
      <c r="H65" s="3"/>
      <c r="I65" s="3"/>
      <c r="J65" s="3"/>
      <c r="K65" s="3"/>
      <c r="L65" s="4"/>
      <c r="M65" s="4"/>
      <c r="N65" s="3"/>
      <c r="O65" s="3"/>
      <c r="P65" s="3"/>
      <c r="Q65" s="3"/>
      <c r="R65" s="4"/>
      <c r="S65" s="4"/>
      <c r="T65" s="4"/>
    </row>
    <row r="66" spans="1:20" ht="20.100000000000001" customHeight="1" x14ac:dyDescent="0.3">
      <c r="A66" s="2"/>
      <c r="B66" s="4" t="s">
        <v>560</v>
      </c>
      <c r="C66" s="4"/>
      <c r="D66" s="4"/>
      <c r="E66" s="4"/>
      <c r="F66" s="166">
        <v>146</v>
      </c>
      <c r="G66" s="109">
        <v>119</v>
      </c>
      <c r="H66" s="7">
        <v>110</v>
      </c>
      <c r="I66" s="3">
        <v>945</v>
      </c>
      <c r="J66" s="3" t="s">
        <v>12</v>
      </c>
      <c r="K66" s="3">
        <f t="shared" si="1"/>
        <v>103950</v>
      </c>
      <c r="L66" s="4"/>
      <c r="M66" s="4"/>
      <c r="N66" s="7">
        <f>H66</f>
        <v>110</v>
      </c>
      <c r="O66" s="3">
        <f>K66</f>
        <v>103950</v>
      </c>
      <c r="P66" s="19">
        <v>0</v>
      </c>
      <c r="Q66" s="3"/>
      <c r="R66" s="4"/>
      <c r="S66" s="4"/>
      <c r="T66" s="4">
        <v>945</v>
      </c>
    </row>
    <row r="67" spans="1:20" ht="20.100000000000001" customHeight="1" x14ac:dyDescent="0.3">
      <c r="A67" s="2"/>
      <c r="B67" s="4" t="s">
        <v>560</v>
      </c>
      <c r="C67" s="4"/>
      <c r="D67" s="4"/>
      <c r="E67" s="4"/>
      <c r="F67" s="280"/>
      <c r="G67" s="2">
        <v>27</v>
      </c>
      <c r="H67" s="7"/>
      <c r="I67" s="3"/>
      <c r="J67" s="3"/>
      <c r="K67" s="3"/>
      <c r="L67" s="4"/>
      <c r="M67" s="4"/>
      <c r="N67" s="7"/>
      <c r="O67" s="3"/>
      <c r="P67" s="19"/>
      <c r="Q67" s="3"/>
      <c r="R67" s="4"/>
      <c r="S67" s="4"/>
      <c r="T67" s="4"/>
    </row>
    <row r="68" spans="1:20" ht="20.100000000000001" customHeight="1" x14ac:dyDescent="0.3">
      <c r="A68" s="2"/>
      <c r="B68" s="151"/>
      <c r="C68" s="152"/>
      <c r="D68" s="152"/>
      <c r="E68" s="152"/>
      <c r="F68" s="153"/>
      <c r="G68" s="48" t="s">
        <v>143</v>
      </c>
      <c r="H68" s="3">
        <v>36</v>
      </c>
      <c r="I68" s="3"/>
      <c r="J68" s="3"/>
      <c r="K68" s="3"/>
      <c r="L68" s="4"/>
      <c r="M68" s="4"/>
      <c r="N68" s="3"/>
      <c r="O68" s="3"/>
      <c r="P68" s="3"/>
      <c r="Q68" s="3"/>
      <c r="R68" s="4"/>
      <c r="S68" s="4"/>
      <c r="T68" s="4"/>
    </row>
    <row r="69" spans="1:20" ht="30" customHeight="1" x14ac:dyDescent="0.3">
      <c r="A69" s="2">
        <v>99</v>
      </c>
      <c r="B69" s="277" t="s">
        <v>50</v>
      </c>
      <c r="C69" s="278"/>
      <c r="D69" s="278"/>
      <c r="E69" s="278"/>
      <c r="F69" s="278"/>
      <c r="G69" s="279"/>
      <c r="H69" s="3"/>
      <c r="I69" s="3"/>
      <c r="J69" s="3"/>
      <c r="K69" s="3"/>
      <c r="L69" s="4"/>
      <c r="M69" s="4"/>
      <c r="N69" s="3"/>
      <c r="O69" s="3"/>
      <c r="P69" s="3"/>
      <c r="Q69" s="3"/>
      <c r="R69" s="4"/>
      <c r="S69" s="4"/>
      <c r="T69" s="4"/>
    </row>
    <row r="70" spans="1:20" ht="20.100000000000001" customHeight="1" x14ac:dyDescent="0.3">
      <c r="A70" s="2"/>
      <c r="B70" s="4" t="s">
        <v>561</v>
      </c>
      <c r="C70" s="4"/>
      <c r="D70" s="4"/>
      <c r="E70" s="4"/>
      <c r="F70" s="4"/>
      <c r="G70" s="113">
        <v>30</v>
      </c>
      <c r="H70" s="7">
        <v>12</v>
      </c>
      <c r="I70" s="3">
        <v>675</v>
      </c>
      <c r="J70" s="3" t="s">
        <v>12</v>
      </c>
      <c r="K70" s="3">
        <f t="shared" si="1"/>
        <v>8100</v>
      </c>
      <c r="L70" s="4"/>
      <c r="M70" s="4"/>
      <c r="N70" s="7">
        <f>H70</f>
        <v>12</v>
      </c>
      <c r="O70" s="3">
        <f>K70</f>
        <v>8100</v>
      </c>
      <c r="P70" s="19">
        <v>0</v>
      </c>
      <c r="Q70" s="3"/>
      <c r="R70" s="4"/>
      <c r="S70" s="4"/>
      <c r="T70" s="4">
        <v>675</v>
      </c>
    </row>
    <row r="71" spans="1:20" ht="20.100000000000001" customHeight="1" x14ac:dyDescent="0.3">
      <c r="A71" s="2"/>
      <c r="B71" s="151"/>
      <c r="C71" s="152"/>
      <c r="D71" s="152"/>
      <c r="E71" s="152"/>
      <c r="F71" s="153"/>
      <c r="G71" s="2" t="s">
        <v>143</v>
      </c>
      <c r="H71" s="7">
        <v>18</v>
      </c>
      <c r="I71" s="3"/>
      <c r="J71" s="3" t="s">
        <v>12</v>
      </c>
      <c r="K71" s="3">
        <f t="shared" si="1"/>
        <v>0</v>
      </c>
      <c r="L71" s="4"/>
      <c r="M71" s="4"/>
      <c r="N71" s="7">
        <f>H71</f>
        <v>18</v>
      </c>
      <c r="O71" s="3">
        <f>K71</f>
        <v>0</v>
      </c>
      <c r="P71" s="19">
        <v>0</v>
      </c>
      <c r="Q71" s="3"/>
      <c r="R71" s="4"/>
      <c r="S71" s="4"/>
      <c r="T71" s="4"/>
    </row>
    <row r="72" spans="1:20" ht="20.100000000000001" customHeight="1" x14ac:dyDescent="0.3">
      <c r="A72" s="2"/>
      <c r="B72" s="151"/>
      <c r="C72" s="152"/>
      <c r="D72" s="152"/>
      <c r="E72" s="152"/>
      <c r="F72" s="153"/>
      <c r="G72" s="2"/>
      <c r="H72" s="3"/>
      <c r="I72" s="3"/>
      <c r="J72" s="3"/>
      <c r="K72" s="3"/>
      <c r="L72" s="4"/>
      <c r="M72" s="4"/>
      <c r="N72" s="3"/>
      <c r="O72" s="3"/>
      <c r="P72" s="3"/>
      <c r="Q72" s="3"/>
      <c r="R72" s="4"/>
      <c r="S72" s="4"/>
      <c r="T72" s="4"/>
    </row>
    <row r="73" spans="1:20" ht="28.5" customHeight="1" x14ac:dyDescent="0.3">
      <c r="A73" s="2">
        <v>100</v>
      </c>
      <c r="B73" s="157" t="s">
        <v>51</v>
      </c>
      <c r="C73" s="158"/>
      <c r="D73" s="158"/>
      <c r="E73" s="158"/>
      <c r="F73" s="158"/>
      <c r="G73" s="159"/>
      <c r="H73" s="3"/>
      <c r="I73" s="3"/>
      <c r="J73" s="3"/>
      <c r="K73" s="3"/>
      <c r="L73" s="4"/>
      <c r="M73" s="4"/>
      <c r="N73" s="3"/>
      <c r="O73" s="3"/>
      <c r="P73" s="3"/>
      <c r="Q73" s="3"/>
      <c r="R73" s="4"/>
      <c r="S73" s="4"/>
      <c r="T73" s="4"/>
    </row>
    <row r="74" spans="1:20" ht="20.100000000000001" customHeight="1" x14ac:dyDescent="0.3">
      <c r="A74" s="2"/>
      <c r="B74" s="4" t="s">
        <v>561</v>
      </c>
      <c r="C74" s="4"/>
      <c r="D74" s="4"/>
      <c r="E74" s="4"/>
      <c r="F74" s="4"/>
      <c r="G74" s="113">
        <v>14</v>
      </c>
      <c r="H74" s="7">
        <f>'[352]ELE-1'!H199</f>
        <v>14</v>
      </c>
      <c r="I74" s="3">
        <v>1040</v>
      </c>
      <c r="J74" s="3" t="s">
        <v>12</v>
      </c>
      <c r="K74" s="3">
        <f t="shared" si="1"/>
        <v>14560</v>
      </c>
      <c r="L74" s="4"/>
      <c r="M74" s="4"/>
      <c r="N74" s="7">
        <f>H74</f>
        <v>14</v>
      </c>
      <c r="O74" s="3">
        <f>K74</f>
        <v>14560</v>
      </c>
      <c r="P74" s="19">
        <v>0</v>
      </c>
      <c r="Q74" s="3"/>
      <c r="R74" s="4"/>
      <c r="S74" s="4"/>
      <c r="T74" s="4">
        <v>1040</v>
      </c>
    </row>
    <row r="75" spans="1:20" ht="20.100000000000001" customHeight="1" x14ac:dyDescent="0.3">
      <c r="A75" s="2"/>
      <c r="B75" s="151"/>
      <c r="C75" s="152"/>
      <c r="D75" s="152"/>
      <c r="E75" s="152"/>
      <c r="F75" s="153"/>
      <c r="G75" s="2"/>
      <c r="H75" s="3"/>
      <c r="I75" s="3"/>
      <c r="J75" s="3"/>
      <c r="K75" s="3"/>
      <c r="L75" s="4"/>
      <c r="M75" s="4"/>
      <c r="N75" s="3"/>
      <c r="O75" s="3"/>
      <c r="P75" s="3"/>
      <c r="Q75" s="3"/>
      <c r="R75" s="4"/>
      <c r="S75" s="4"/>
      <c r="T75" s="4"/>
    </row>
    <row r="76" spans="1:20" ht="27.75" customHeight="1" x14ac:dyDescent="0.3">
      <c r="A76" s="2">
        <v>101</v>
      </c>
      <c r="B76" s="157" t="s">
        <v>52</v>
      </c>
      <c r="C76" s="158"/>
      <c r="D76" s="158"/>
      <c r="E76" s="158"/>
      <c r="F76" s="158"/>
      <c r="G76" s="159"/>
      <c r="H76" s="3"/>
      <c r="I76" s="3"/>
      <c r="J76" s="3"/>
      <c r="K76" s="3"/>
      <c r="L76" s="4"/>
      <c r="M76" s="4"/>
      <c r="N76" s="3"/>
      <c r="O76" s="3"/>
      <c r="P76" s="3"/>
      <c r="Q76" s="3"/>
      <c r="R76" s="4"/>
      <c r="S76" s="4"/>
      <c r="T76" s="4"/>
    </row>
    <row r="77" spans="1:20" ht="20.100000000000001" customHeight="1" x14ac:dyDescent="0.3">
      <c r="A77" s="2"/>
      <c r="B77" s="4" t="s">
        <v>561</v>
      </c>
      <c r="C77" s="4"/>
      <c r="D77" s="4"/>
      <c r="E77" s="4"/>
      <c r="F77" s="165">
        <v>53</v>
      </c>
      <c r="G77" s="2">
        <v>34</v>
      </c>
      <c r="H77" s="7">
        <f>G77+G78</f>
        <v>53</v>
      </c>
      <c r="I77" s="3">
        <v>1755</v>
      </c>
      <c r="J77" s="3" t="s">
        <v>12</v>
      </c>
      <c r="K77" s="3">
        <f t="shared" si="1"/>
        <v>93015</v>
      </c>
      <c r="L77" s="4"/>
      <c r="M77" s="4"/>
      <c r="N77" s="7">
        <f>H77</f>
        <v>53</v>
      </c>
      <c r="O77" s="3">
        <f>K77</f>
        <v>93015</v>
      </c>
      <c r="P77" s="19">
        <v>0</v>
      </c>
      <c r="Q77" s="2">
        <v>19</v>
      </c>
      <c r="R77" s="4"/>
      <c r="S77" s="4"/>
      <c r="T77" s="4">
        <v>1755</v>
      </c>
    </row>
    <row r="78" spans="1:20" ht="20.100000000000001" customHeight="1" x14ac:dyDescent="0.3">
      <c r="A78" s="2"/>
      <c r="B78" s="4" t="s">
        <v>561</v>
      </c>
      <c r="C78" s="4"/>
      <c r="D78" s="4"/>
      <c r="E78" s="4"/>
      <c r="F78" s="165"/>
      <c r="G78" s="2">
        <v>19</v>
      </c>
      <c r="H78" s="3"/>
      <c r="I78" s="3"/>
      <c r="J78" s="3"/>
      <c r="K78" s="3"/>
      <c r="L78" s="4"/>
      <c r="M78" s="4"/>
      <c r="N78" s="3"/>
      <c r="O78" s="3"/>
      <c r="P78" s="3"/>
      <c r="Q78" s="3"/>
      <c r="R78" s="4"/>
      <c r="S78" s="4"/>
      <c r="T78" s="4"/>
    </row>
    <row r="79" spans="1:20" ht="32.25" customHeight="1" x14ac:dyDescent="0.3">
      <c r="A79" s="2">
        <v>104</v>
      </c>
      <c r="B79" s="277" t="s">
        <v>53</v>
      </c>
      <c r="C79" s="278"/>
      <c r="D79" s="278"/>
      <c r="E79" s="278"/>
      <c r="F79" s="278"/>
      <c r="G79" s="279"/>
      <c r="H79" s="3"/>
      <c r="I79" s="3"/>
      <c r="J79" s="3"/>
      <c r="K79" s="3"/>
      <c r="L79" s="4"/>
      <c r="M79" s="4"/>
      <c r="N79" s="3"/>
      <c r="O79" s="3"/>
      <c r="P79" s="3"/>
      <c r="Q79" s="3"/>
      <c r="R79" s="4"/>
      <c r="S79" s="4"/>
      <c r="T79" s="4"/>
    </row>
    <row r="80" spans="1:20" ht="20.100000000000001" customHeight="1" x14ac:dyDescent="0.3">
      <c r="A80" s="2"/>
      <c r="B80" s="4" t="s">
        <v>561</v>
      </c>
      <c r="C80" s="4"/>
      <c r="D80" s="4"/>
      <c r="E80" s="4"/>
      <c r="F80" s="166">
        <v>637.1</v>
      </c>
      <c r="G80" s="109">
        <v>540.70000000000005</v>
      </c>
      <c r="H80" s="7">
        <v>600</v>
      </c>
      <c r="I80" s="3">
        <v>177</v>
      </c>
      <c r="J80" s="3" t="s">
        <v>46</v>
      </c>
      <c r="K80" s="3">
        <f t="shared" si="1"/>
        <v>106200</v>
      </c>
      <c r="L80" s="4"/>
      <c r="M80" s="4"/>
      <c r="N80" s="7">
        <f>H80</f>
        <v>600</v>
      </c>
      <c r="O80" s="3">
        <f>K80</f>
        <v>106200</v>
      </c>
      <c r="P80" s="19">
        <v>0</v>
      </c>
      <c r="Q80" s="3"/>
      <c r="R80" s="4"/>
      <c r="S80" s="4"/>
      <c r="T80" s="4">
        <v>177</v>
      </c>
    </row>
    <row r="81" spans="1:20" ht="20.100000000000001" customHeight="1" x14ac:dyDescent="0.3">
      <c r="A81" s="2"/>
      <c r="B81" s="4" t="s">
        <v>561</v>
      </c>
      <c r="C81" s="4"/>
      <c r="D81" s="4"/>
      <c r="E81" s="4"/>
      <c r="F81" s="280"/>
      <c r="G81" s="2">
        <v>96.4</v>
      </c>
      <c r="H81" s="3"/>
      <c r="I81" s="3"/>
      <c r="J81" s="3"/>
      <c r="K81" s="3"/>
      <c r="L81" s="4"/>
      <c r="M81" s="4"/>
      <c r="N81" s="3"/>
      <c r="O81" s="3"/>
      <c r="P81" s="3"/>
      <c r="Q81" s="3"/>
      <c r="R81" s="4"/>
      <c r="S81" s="4"/>
      <c r="T81" s="4"/>
    </row>
    <row r="82" spans="1:20" ht="20.100000000000001" customHeight="1" x14ac:dyDescent="0.3">
      <c r="A82" s="2"/>
      <c r="B82" s="144"/>
      <c r="C82" s="144"/>
      <c r="D82" s="144"/>
      <c r="E82" s="144"/>
      <c r="F82" s="144"/>
      <c r="G82" s="109" t="s">
        <v>143</v>
      </c>
      <c r="H82" s="3">
        <v>37.1</v>
      </c>
      <c r="I82" s="3"/>
      <c r="J82" s="3"/>
      <c r="K82" s="3"/>
      <c r="L82" s="4"/>
      <c r="M82" s="4"/>
      <c r="N82" s="3"/>
      <c r="O82" s="3"/>
      <c r="P82" s="3"/>
      <c r="Q82" s="3"/>
      <c r="R82" s="4"/>
      <c r="S82" s="4"/>
      <c r="T82" s="4"/>
    </row>
    <row r="83" spans="1:20" ht="29.25" customHeight="1" x14ac:dyDescent="0.3">
      <c r="A83" s="2">
        <v>105</v>
      </c>
      <c r="B83" s="277" t="s">
        <v>54</v>
      </c>
      <c r="C83" s="278"/>
      <c r="D83" s="278"/>
      <c r="E83" s="278"/>
      <c r="F83" s="278"/>
      <c r="G83" s="279"/>
      <c r="H83" s="3"/>
      <c r="I83" s="3"/>
      <c r="J83" s="3"/>
      <c r="K83" s="3"/>
      <c r="L83" s="4"/>
      <c r="M83" s="4"/>
      <c r="N83" s="3"/>
      <c r="O83" s="3"/>
      <c r="P83" s="3"/>
      <c r="Q83" s="3"/>
      <c r="R83" s="4"/>
      <c r="S83" s="4"/>
      <c r="T83" s="4"/>
    </row>
    <row r="84" spans="1:20" ht="20.100000000000001" customHeight="1" x14ac:dyDescent="0.3">
      <c r="A84" s="2"/>
      <c r="B84" s="4" t="s">
        <v>561</v>
      </c>
      <c r="C84" s="4"/>
      <c r="D84" s="4"/>
      <c r="E84" s="4"/>
      <c r="F84" s="166">
        <v>1349.1</v>
      </c>
      <c r="G84" s="109">
        <v>1170.8</v>
      </c>
      <c r="H84" s="7">
        <v>1200</v>
      </c>
      <c r="I84" s="3">
        <v>255</v>
      </c>
      <c r="J84" s="3" t="s">
        <v>46</v>
      </c>
      <c r="K84" s="3">
        <f t="shared" ref="K84:K101" si="2">ROUND(H84*I84,0)</f>
        <v>306000</v>
      </c>
      <c r="L84" s="4"/>
      <c r="M84" s="4"/>
      <c r="N84" s="7">
        <f>H84</f>
        <v>1200</v>
      </c>
      <c r="O84" s="3">
        <f>K84</f>
        <v>306000</v>
      </c>
      <c r="P84" s="19">
        <v>0</v>
      </c>
      <c r="Q84" s="3"/>
      <c r="R84" s="4"/>
      <c r="S84" s="4"/>
      <c r="T84" s="4">
        <v>255</v>
      </c>
    </row>
    <row r="85" spans="1:20" ht="20.100000000000001" customHeight="1" x14ac:dyDescent="0.3">
      <c r="A85" s="2"/>
      <c r="B85" s="4" t="s">
        <v>561</v>
      </c>
      <c r="C85" s="4"/>
      <c r="D85" s="4"/>
      <c r="E85" s="4"/>
      <c r="F85" s="280"/>
      <c r="G85" s="2">
        <v>178.3</v>
      </c>
      <c r="H85" s="3">
        <v>149.1</v>
      </c>
      <c r="I85" s="3"/>
      <c r="J85" s="3"/>
      <c r="K85" s="3"/>
      <c r="L85" s="4"/>
      <c r="M85" s="4"/>
      <c r="N85" s="3"/>
      <c r="O85" s="3"/>
      <c r="P85" s="3"/>
      <c r="Q85" s="3"/>
      <c r="R85" s="4"/>
      <c r="S85" s="4"/>
      <c r="T85" s="4"/>
    </row>
    <row r="86" spans="1:20" ht="20.100000000000001" customHeight="1" x14ac:dyDescent="0.3">
      <c r="A86" s="2"/>
      <c r="B86" s="144"/>
      <c r="C86" s="144"/>
      <c r="D86" s="144"/>
      <c r="E86" s="144"/>
      <c r="F86" s="144"/>
      <c r="G86" s="109" t="s">
        <v>143</v>
      </c>
      <c r="H86" s="3"/>
      <c r="I86" s="3"/>
      <c r="J86" s="3"/>
      <c r="K86" s="3"/>
      <c r="L86" s="4"/>
      <c r="M86" s="4"/>
      <c r="N86" s="3"/>
      <c r="O86" s="3"/>
      <c r="P86" s="3"/>
      <c r="Q86" s="3"/>
      <c r="R86" s="4"/>
      <c r="S86" s="4"/>
      <c r="T86" s="4"/>
    </row>
    <row r="87" spans="1:20" ht="29.25" customHeight="1" x14ac:dyDescent="0.3">
      <c r="A87" s="9">
        <v>106</v>
      </c>
      <c r="B87" s="277" t="s">
        <v>55</v>
      </c>
      <c r="C87" s="278"/>
      <c r="D87" s="278"/>
      <c r="E87" s="278"/>
      <c r="F87" s="278"/>
      <c r="G87" s="279"/>
      <c r="H87" s="3"/>
      <c r="I87" s="3"/>
      <c r="J87" s="3"/>
      <c r="K87" s="3"/>
      <c r="L87" s="4"/>
      <c r="M87" s="4"/>
      <c r="N87" s="3"/>
      <c r="O87" s="3"/>
      <c r="P87" s="3"/>
      <c r="Q87" s="3"/>
      <c r="R87" s="4"/>
      <c r="S87" s="4"/>
      <c r="T87" s="4"/>
    </row>
    <row r="88" spans="1:20" ht="20.100000000000001" customHeight="1" x14ac:dyDescent="0.3">
      <c r="A88" s="2"/>
      <c r="B88" s="4" t="s">
        <v>561</v>
      </c>
      <c r="C88" s="4"/>
      <c r="D88" s="4"/>
      <c r="E88" s="4"/>
      <c r="F88" s="166">
        <v>333.3</v>
      </c>
      <c r="G88" s="109">
        <v>243.3</v>
      </c>
      <c r="H88" s="7">
        <v>60</v>
      </c>
      <c r="I88" s="3">
        <v>606</v>
      </c>
      <c r="J88" s="3" t="s">
        <v>46</v>
      </c>
      <c r="K88" s="3">
        <f t="shared" si="2"/>
        <v>36360</v>
      </c>
      <c r="L88" s="4"/>
      <c r="M88" s="4"/>
      <c r="N88" s="7">
        <f>H88</f>
        <v>60</v>
      </c>
      <c r="O88" s="3">
        <f>K88</f>
        <v>36360</v>
      </c>
      <c r="P88" s="19">
        <v>0</v>
      </c>
      <c r="Q88" s="3"/>
      <c r="R88" s="4"/>
      <c r="S88" s="4"/>
      <c r="T88" s="4">
        <v>606</v>
      </c>
    </row>
    <row r="89" spans="1:20" ht="20.100000000000001" customHeight="1" x14ac:dyDescent="0.3">
      <c r="A89" s="2"/>
      <c r="B89" s="4" t="s">
        <v>561</v>
      </c>
      <c r="C89" s="4"/>
      <c r="D89" s="4"/>
      <c r="E89" s="4"/>
      <c r="F89" s="280"/>
      <c r="G89" s="2">
        <v>90</v>
      </c>
      <c r="H89" s="3"/>
      <c r="I89" s="3"/>
      <c r="Q89" s="3"/>
      <c r="R89" s="4"/>
      <c r="S89" s="4"/>
      <c r="T89" s="4"/>
    </row>
    <row r="90" spans="1:20" ht="20.100000000000001" customHeight="1" x14ac:dyDescent="0.3">
      <c r="A90" s="2"/>
      <c r="B90" s="151"/>
      <c r="C90" s="152"/>
      <c r="D90" s="152"/>
      <c r="E90" s="152"/>
      <c r="F90" s="153"/>
      <c r="G90" s="2" t="s">
        <v>143</v>
      </c>
      <c r="H90" s="7">
        <v>273.3</v>
      </c>
      <c r="I90" s="3"/>
      <c r="J90" s="3" t="s">
        <v>46</v>
      </c>
      <c r="K90" s="3">
        <f>ROUND(H90*I89,0)</f>
        <v>0</v>
      </c>
      <c r="L90" s="4"/>
      <c r="M90" s="4"/>
      <c r="N90" s="7">
        <f>H90</f>
        <v>273.3</v>
      </c>
      <c r="O90" s="3">
        <f>K90</f>
        <v>0</v>
      </c>
      <c r="P90" s="19">
        <v>0</v>
      </c>
      <c r="Q90" s="3"/>
      <c r="R90" s="4"/>
      <c r="S90" s="4"/>
      <c r="T90" s="4"/>
    </row>
    <row r="91" spans="1:20" ht="27" customHeight="1" x14ac:dyDescent="0.3">
      <c r="A91" s="2">
        <v>107</v>
      </c>
      <c r="B91" s="157" t="s">
        <v>56</v>
      </c>
      <c r="C91" s="158"/>
      <c r="D91" s="158"/>
      <c r="E91" s="158"/>
      <c r="F91" s="158"/>
      <c r="G91" s="159"/>
      <c r="H91" s="3"/>
      <c r="I91" s="3"/>
      <c r="J91" s="3"/>
      <c r="K91" s="3"/>
      <c r="L91" s="4"/>
      <c r="M91" s="4"/>
      <c r="N91" s="3"/>
      <c r="O91" s="3"/>
      <c r="P91" s="3"/>
      <c r="Q91" s="3"/>
      <c r="R91" s="4"/>
      <c r="S91" s="4"/>
      <c r="T91" s="4"/>
    </row>
    <row r="92" spans="1:20" ht="20.100000000000001" customHeight="1" x14ac:dyDescent="0.3">
      <c r="A92" s="2"/>
      <c r="B92" s="4" t="s">
        <v>561</v>
      </c>
      <c r="C92" s="4"/>
      <c r="D92" s="4"/>
      <c r="E92" s="4"/>
      <c r="F92" s="4"/>
      <c r="G92" s="113">
        <v>145.1</v>
      </c>
      <c r="H92" s="7">
        <v>40</v>
      </c>
      <c r="I92" s="3">
        <v>967</v>
      </c>
      <c r="J92" s="3" t="s">
        <v>46</v>
      </c>
      <c r="K92" s="3">
        <f t="shared" si="2"/>
        <v>38680</v>
      </c>
      <c r="L92" s="4"/>
      <c r="M92" s="4"/>
      <c r="N92" s="7">
        <f>H92</f>
        <v>40</v>
      </c>
      <c r="O92" s="3">
        <f>K92</f>
        <v>38680</v>
      </c>
      <c r="P92" s="19">
        <v>0</v>
      </c>
      <c r="Q92" s="3"/>
      <c r="R92" s="4"/>
      <c r="S92" s="4"/>
      <c r="T92" s="4">
        <v>967</v>
      </c>
    </row>
    <row r="93" spans="1:20" ht="20.100000000000001" customHeight="1" x14ac:dyDescent="0.3">
      <c r="A93" s="2"/>
      <c r="B93" s="3"/>
      <c r="C93" s="3"/>
      <c r="D93" s="3"/>
      <c r="E93" s="3"/>
      <c r="F93" s="3"/>
      <c r="G93" s="48" t="s">
        <v>143</v>
      </c>
      <c r="H93" s="7">
        <v>105.1</v>
      </c>
      <c r="I93" s="3"/>
      <c r="J93" s="3" t="s">
        <v>46</v>
      </c>
      <c r="K93" s="3">
        <f t="shared" si="2"/>
        <v>0</v>
      </c>
      <c r="L93" s="4"/>
      <c r="M93" s="4"/>
      <c r="N93" s="7">
        <f>H93</f>
        <v>105.1</v>
      </c>
      <c r="O93" s="3">
        <f>K93</f>
        <v>0</v>
      </c>
      <c r="P93" s="19">
        <v>0</v>
      </c>
      <c r="Q93" s="3"/>
      <c r="R93" s="4"/>
      <c r="S93" s="4"/>
      <c r="T93" s="4"/>
    </row>
    <row r="94" spans="1:20" ht="27" customHeight="1" x14ac:dyDescent="0.3">
      <c r="A94" s="2">
        <v>109</v>
      </c>
      <c r="B94" s="157" t="s">
        <v>57</v>
      </c>
      <c r="C94" s="158"/>
      <c r="D94" s="158"/>
      <c r="E94" s="158"/>
      <c r="F94" s="158"/>
      <c r="G94" s="159"/>
      <c r="H94" s="3"/>
      <c r="I94" s="3"/>
      <c r="J94" s="3"/>
      <c r="K94" s="3"/>
      <c r="L94" s="4"/>
      <c r="M94" s="4"/>
      <c r="N94" s="3"/>
      <c r="O94" s="3"/>
      <c r="P94" s="3"/>
      <c r="Q94" s="3"/>
      <c r="R94" s="4"/>
      <c r="S94" s="4"/>
      <c r="T94" s="4"/>
    </row>
    <row r="95" spans="1:20" ht="20.100000000000001" customHeight="1" x14ac:dyDescent="0.3">
      <c r="A95" s="2"/>
      <c r="B95" s="4" t="s">
        <v>561</v>
      </c>
      <c r="C95" s="4"/>
      <c r="D95" s="4"/>
      <c r="E95" s="4"/>
      <c r="F95" s="4"/>
      <c r="G95" s="118">
        <v>8</v>
      </c>
      <c r="H95" s="7">
        <v>3</v>
      </c>
      <c r="I95" s="3">
        <v>18325</v>
      </c>
      <c r="J95" s="3" t="s">
        <v>12</v>
      </c>
      <c r="K95" s="3">
        <f t="shared" si="2"/>
        <v>54975</v>
      </c>
      <c r="L95" s="4"/>
      <c r="M95" s="4"/>
      <c r="N95" s="7">
        <f>H95</f>
        <v>3</v>
      </c>
      <c r="O95" s="3">
        <f>K95</f>
        <v>54975</v>
      </c>
      <c r="P95" s="19">
        <v>0</v>
      </c>
      <c r="Q95" s="3"/>
      <c r="R95" s="4"/>
      <c r="S95" s="4"/>
      <c r="T95" s="4">
        <v>18325</v>
      </c>
    </row>
    <row r="96" spans="1:20" ht="20.100000000000001" customHeight="1" x14ac:dyDescent="0.3">
      <c r="A96" s="2"/>
      <c r="B96" s="3"/>
      <c r="C96" s="3"/>
      <c r="D96" s="3"/>
      <c r="E96" s="3"/>
      <c r="F96" s="3"/>
      <c r="G96" s="2" t="s">
        <v>143</v>
      </c>
      <c r="H96" s="7">
        <v>5</v>
      </c>
      <c r="I96" s="3"/>
      <c r="J96" s="3" t="s">
        <v>12</v>
      </c>
      <c r="K96" s="3">
        <f t="shared" si="2"/>
        <v>0</v>
      </c>
      <c r="L96" s="4"/>
      <c r="M96" s="4"/>
      <c r="N96" s="7">
        <f>H96</f>
        <v>5</v>
      </c>
      <c r="O96" s="3">
        <f>K96</f>
        <v>0</v>
      </c>
      <c r="P96" s="19">
        <v>0</v>
      </c>
      <c r="Q96" s="3"/>
      <c r="R96" s="4"/>
      <c r="S96" s="4"/>
      <c r="T96" s="4"/>
    </row>
    <row r="97" spans="1:20" ht="30" customHeight="1" x14ac:dyDescent="0.3">
      <c r="A97" s="2">
        <v>110</v>
      </c>
      <c r="B97" s="277" t="s">
        <v>58</v>
      </c>
      <c r="C97" s="278"/>
      <c r="D97" s="278"/>
      <c r="E97" s="278"/>
      <c r="F97" s="278"/>
      <c r="G97" s="279"/>
      <c r="H97" s="3"/>
      <c r="I97" s="3"/>
      <c r="J97" s="3"/>
      <c r="K97" s="3"/>
      <c r="L97" s="4"/>
      <c r="M97" s="4"/>
      <c r="N97" s="3"/>
      <c r="O97" s="3"/>
      <c r="P97" s="3"/>
      <c r="Q97" s="3"/>
      <c r="R97" s="4"/>
      <c r="S97" s="4"/>
      <c r="T97" s="4"/>
    </row>
    <row r="98" spans="1:20" ht="20.100000000000001" customHeight="1" x14ac:dyDescent="0.3">
      <c r="A98" s="2"/>
      <c r="B98" s="4" t="s">
        <v>562</v>
      </c>
      <c r="C98" s="4"/>
      <c r="D98" s="4"/>
      <c r="E98" s="4"/>
      <c r="F98" s="4"/>
      <c r="G98" s="118">
        <v>1</v>
      </c>
      <c r="H98" s="7">
        <f>'[352]ELE-1'!H332</f>
        <v>1</v>
      </c>
      <c r="I98" s="3">
        <v>28460</v>
      </c>
      <c r="J98" s="3" t="s">
        <v>12</v>
      </c>
      <c r="K98" s="3">
        <f t="shared" si="2"/>
        <v>28460</v>
      </c>
      <c r="L98" s="4"/>
      <c r="M98" s="4"/>
      <c r="N98" s="7">
        <f>H98</f>
        <v>1</v>
      </c>
      <c r="O98" s="3">
        <f>K98</f>
        <v>28460</v>
      </c>
      <c r="P98" s="19">
        <v>0</v>
      </c>
      <c r="Q98" s="3"/>
      <c r="R98" s="4"/>
      <c r="S98" s="4"/>
      <c r="T98" s="4">
        <v>28460</v>
      </c>
    </row>
    <row r="99" spans="1:20" ht="20.100000000000001" customHeight="1" x14ac:dyDescent="0.3">
      <c r="A99" s="2"/>
      <c r="B99" s="4"/>
      <c r="C99" s="4"/>
      <c r="D99" s="4"/>
      <c r="E99" s="4"/>
      <c r="F99" s="4"/>
      <c r="G99" s="2"/>
      <c r="H99" s="3"/>
      <c r="I99" s="3"/>
      <c r="J99" s="3"/>
      <c r="K99" s="3"/>
      <c r="L99" s="4"/>
      <c r="M99" s="4"/>
      <c r="N99" s="3"/>
      <c r="O99" s="3"/>
      <c r="P99" s="3"/>
      <c r="Q99" s="3"/>
      <c r="R99" s="4"/>
      <c r="S99" s="4"/>
      <c r="T99" s="4"/>
    </row>
    <row r="100" spans="1:20" ht="28.5" customHeight="1" x14ac:dyDescent="0.3">
      <c r="A100" s="2">
        <v>114</v>
      </c>
      <c r="B100" s="157" t="s">
        <v>59</v>
      </c>
      <c r="C100" s="158"/>
      <c r="D100" s="158"/>
      <c r="E100" s="158"/>
      <c r="F100" s="158"/>
      <c r="G100" s="159"/>
      <c r="H100" s="3"/>
      <c r="I100" s="3"/>
      <c r="J100" s="3"/>
      <c r="K100" s="3"/>
      <c r="L100" s="4"/>
      <c r="M100" s="4"/>
      <c r="N100" s="3"/>
      <c r="O100" s="3"/>
      <c r="P100" s="3"/>
      <c r="Q100" s="3"/>
      <c r="R100" s="4"/>
      <c r="S100" s="4"/>
      <c r="T100" s="4"/>
    </row>
    <row r="101" spans="1:20" ht="20.100000000000001" customHeight="1" x14ac:dyDescent="0.3">
      <c r="A101" s="2"/>
      <c r="B101" s="4" t="s">
        <v>562</v>
      </c>
      <c r="C101" s="4"/>
      <c r="D101" s="4"/>
      <c r="E101" s="4"/>
      <c r="F101" s="4"/>
      <c r="G101" s="113">
        <v>44</v>
      </c>
      <c r="H101" s="7">
        <f>'[352]ELE-1'!H352</f>
        <v>44</v>
      </c>
      <c r="I101" s="3">
        <v>2652</v>
      </c>
      <c r="J101" s="3" t="s">
        <v>12</v>
      </c>
      <c r="K101" s="3">
        <f t="shared" si="2"/>
        <v>116688</v>
      </c>
      <c r="L101" s="4"/>
      <c r="M101" s="4"/>
      <c r="N101" s="7">
        <f>H101</f>
        <v>44</v>
      </c>
      <c r="O101" s="3">
        <f>K101</f>
        <v>116688</v>
      </c>
      <c r="P101" s="19">
        <v>0</v>
      </c>
      <c r="Q101" s="3"/>
      <c r="R101" s="4"/>
      <c r="S101" s="4"/>
      <c r="T101" s="4">
        <v>2652</v>
      </c>
    </row>
    <row r="102" spans="1:20" ht="20.100000000000001" customHeight="1" x14ac:dyDescent="0.3">
      <c r="A102" s="2"/>
      <c r="B102" s="4"/>
      <c r="C102" s="4"/>
      <c r="D102" s="4"/>
      <c r="E102" s="4"/>
      <c r="F102" s="4"/>
      <c r="G102" s="2"/>
      <c r="H102" s="3"/>
      <c r="I102" s="3"/>
      <c r="J102" s="3"/>
      <c r="K102" s="3"/>
      <c r="L102" s="4"/>
      <c r="M102" s="4"/>
      <c r="N102" s="3"/>
      <c r="O102" s="3"/>
      <c r="P102" s="3"/>
      <c r="Q102" s="3"/>
      <c r="R102" s="4"/>
      <c r="S102" s="4"/>
      <c r="T102" s="4"/>
    </row>
    <row r="103" spans="1:20" ht="27.75" customHeight="1" x14ac:dyDescent="0.3">
      <c r="A103" s="2">
        <v>115</v>
      </c>
      <c r="B103" s="157" t="s">
        <v>60</v>
      </c>
      <c r="C103" s="158"/>
      <c r="D103" s="158"/>
      <c r="E103" s="158"/>
      <c r="F103" s="158"/>
      <c r="G103" s="159"/>
      <c r="H103" s="3"/>
      <c r="I103" s="3"/>
      <c r="J103" s="3"/>
      <c r="K103" s="3"/>
      <c r="L103" s="4"/>
      <c r="M103" s="4"/>
      <c r="N103" s="3"/>
      <c r="O103" s="3"/>
      <c r="P103" s="3"/>
      <c r="Q103" s="3"/>
      <c r="R103" s="4"/>
      <c r="S103" s="4"/>
      <c r="T103" s="4"/>
    </row>
    <row r="104" spans="1:20" ht="20.100000000000001" customHeight="1" x14ac:dyDescent="0.3">
      <c r="A104" s="2"/>
      <c r="B104" s="4" t="s">
        <v>562</v>
      </c>
      <c r="C104" s="4"/>
      <c r="D104" s="4"/>
      <c r="E104" s="4"/>
      <c r="F104" s="4"/>
      <c r="G104" s="113">
        <v>40</v>
      </c>
      <c r="H104" s="7">
        <v>30</v>
      </c>
      <c r="I104" s="3">
        <v>4350</v>
      </c>
      <c r="J104" s="3" t="s">
        <v>12</v>
      </c>
      <c r="K104" s="3">
        <f t="shared" ref="K104:K105" si="3">ROUND(H104*I104,0)</f>
        <v>130500</v>
      </c>
      <c r="L104" s="4"/>
      <c r="M104" s="4"/>
      <c r="N104" s="7">
        <f>H104</f>
        <v>30</v>
      </c>
      <c r="O104" s="3">
        <f>K104</f>
        <v>130500</v>
      </c>
      <c r="P104" s="19">
        <v>0</v>
      </c>
      <c r="Q104" s="3"/>
      <c r="R104" s="4"/>
      <c r="S104" s="4"/>
      <c r="T104" s="4">
        <v>4350</v>
      </c>
    </row>
    <row r="105" spans="1:20" ht="20.100000000000001" customHeight="1" x14ac:dyDescent="0.3">
      <c r="A105" s="2"/>
      <c r="B105" s="151"/>
      <c r="C105" s="152"/>
      <c r="D105" s="152"/>
      <c r="E105" s="152"/>
      <c r="F105" s="153"/>
      <c r="G105" s="2" t="s">
        <v>143</v>
      </c>
      <c r="H105" s="7">
        <v>10</v>
      </c>
      <c r="I105" s="3"/>
      <c r="J105" s="3" t="s">
        <v>12</v>
      </c>
      <c r="K105" s="3">
        <f t="shared" si="3"/>
        <v>0</v>
      </c>
      <c r="L105" s="4"/>
      <c r="M105" s="4"/>
      <c r="N105" s="7">
        <f>H105</f>
        <v>10</v>
      </c>
      <c r="O105" s="3">
        <f>K105</f>
        <v>0</v>
      </c>
      <c r="P105" s="19">
        <v>0</v>
      </c>
      <c r="Q105" s="3"/>
      <c r="R105" s="4"/>
      <c r="S105" s="4"/>
      <c r="T105" s="4"/>
    </row>
    <row r="106" spans="1:20" ht="20.100000000000001" customHeight="1" x14ac:dyDescent="0.3">
      <c r="A106" s="2"/>
      <c r="B106" s="4"/>
      <c r="C106" s="4"/>
      <c r="D106" s="4"/>
      <c r="E106" s="4"/>
      <c r="F106" s="4"/>
      <c r="G106" s="2"/>
      <c r="H106" s="3"/>
      <c r="I106" s="3"/>
      <c r="J106" s="3"/>
      <c r="K106" s="3"/>
      <c r="L106" s="4"/>
      <c r="M106" s="4"/>
      <c r="N106" s="3"/>
      <c r="O106" s="3"/>
      <c r="P106" s="3"/>
      <c r="Q106" s="3"/>
      <c r="R106" s="4"/>
      <c r="S106" s="4"/>
      <c r="T106" s="4"/>
    </row>
    <row r="107" spans="1:20" ht="30" customHeight="1" x14ac:dyDescent="0.3">
      <c r="A107" s="2">
        <v>119</v>
      </c>
      <c r="B107" s="157" t="s">
        <v>61</v>
      </c>
      <c r="C107" s="158"/>
      <c r="D107" s="158"/>
      <c r="E107" s="158"/>
      <c r="F107" s="158"/>
      <c r="G107" s="159"/>
      <c r="H107" s="3"/>
      <c r="I107" s="3"/>
      <c r="J107" s="3"/>
      <c r="K107" s="3"/>
      <c r="L107" s="4"/>
      <c r="M107" s="4"/>
      <c r="N107" s="3"/>
      <c r="O107" s="3"/>
      <c r="P107" s="3"/>
      <c r="Q107" s="3"/>
      <c r="R107" s="4"/>
      <c r="S107" s="4"/>
      <c r="T107" s="4"/>
    </row>
    <row r="108" spans="1:20" ht="20.100000000000001" customHeight="1" x14ac:dyDescent="0.3">
      <c r="A108" s="2"/>
      <c r="B108" s="4" t="s">
        <v>562</v>
      </c>
      <c r="C108" s="4"/>
      <c r="D108" s="4"/>
      <c r="E108" s="4"/>
      <c r="F108" s="4"/>
      <c r="G108" s="113">
        <v>14</v>
      </c>
      <c r="H108" s="7">
        <v>12</v>
      </c>
      <c r="I108" s="3">
        <v>827</v>
      </c>
      <c r="J108" s="3" t="s">
        <v>12</v>
      </c>
      <c r="K108" s="3">
        <f t="shared" ref="K108:K113" si="4">ROUND(H108*I108,0)</f>
        <v>9924</v>
      </c>
      <c r="L108" s="4"/>
      <c r="M108" s="4"/>
      <c r="N108" s="7">
        <f>H108</f>
        <v>12</v>
      </c>
      <c r="O108" s="3">
        <f>K108</f>
        <v>9924</v>
      </c>
      <c r="P108" s="19">
        <v>0</v>
      </c>
      <c r="Q108" s="3"/>
      <c r="R108" s="4"/>
      <c r="S108" s="4"/>
      <c r="T108" s="4">
        <v>827</v>
      </c>
    </row>
    <row r="109" spans="1:20" ht="20.100000000000001" customHeight="1" x14ac:dyDescent="0.3">
      <c r="A109" s="2"/>
      <c r="B109" s="151"/>
      <c r="C109" s="152"/>
      <c r="D109" s="152"/>
      <c r="E109" s="152"/>
      <c r="F109" s="153"/>
      <c r="G109" s="2" t="s">
        <v>143</v>
      </c>
      <c r="H109" s="7">
        <v>2</v>
      </c>
      <c r="I109" s="3"/>
      <c r="J109" s="3" t="s">
        <v>12</v>
      </c>
      <c r="K109" s="3">
        <f t="shared" si="4"/>
        <v>0</v>
      </c>
      <c r="L109" s="4"/>
      <c r="M109" s="4"/>
      <c r="N109" s="7">
        <f>H109</f>
        <v>2</v>
      </c>
      <c r="O109" s="3">
        <f>K109</f>
        <v>0</v>
      </c>
      <c r="P109" s="19">
        <v>0</v>
      </c>
      <c r="Q109" s="3"/>
      <c r="R109" s="4"/>
      <c r="S109" s="4"/>
      <c r="T109" s="4"/>
    </row>
    <row r="110" spans="1:20" ht="20.100000000000001" customHeight="1" x14ac:dyDescent="0.3">
      <c r="A110" s="2"/>
      <c r="B110" s="4"/>
      <c r="C110" s="4"/>
      <c r="D110" s="4"/>
      <c r="E110" s="4"/>
      <c r="F110" s="4"/>
      <c r="G110" s="2"/>
      <c r="H110" s="3"/>
      <c r="I110" s="3"/>
      <c r="J110" s="3"/>
      <c r="K110" s="3"/>
      <c r="L110" s="4"/>
      <c r="M110" s="4"/>
      <c r="N110" s="3"/>
      <c r="O110" s="3"/>
      <c r="P110" s="3"/>
      <c r="Q110" s="3"/>
      <c r="R110" s="4"/>
      <c r="S110" s="4"/>
      <c r="T110" s="4"/>
    </row>
    <row r="111" spans="1:20" ht="30" customHeight="1" x14ac:dyDescent="0.3">
      <c r="A111" s="2">
        <v>122</v>
      </c>
      <c r="B111" s="157" t="s">
        <v>62</v>
      </c>
      <c r="C111" s="158"/>
      <c r="D111" s="158"/>
      <c r="E111" s="158"/>
      <c r="F111" s="158"/>
      <c r="G111" s="159"/>
      <c r="H111" s="3"/>
      <c r="I111" s="3"/>
      <c r="J111" s="3"/>
      <c r="K111" s="3"/>
      <c r="L111" s="4"/>
      <c r="M111" s="4"/>
      <c r="N111" s="3"/>
      <c r="O111" s="3"/>
      <c r="P111" s="3"/>
      <c r="Q111" s="3"/>
      <c r="R111" s="4"/>
      <c r="S111" s="4"/>
      <c r="T111" s="4"/>
    </row>
    <row r="112" spans="1:20" ht="20.100000000000001" customHeight="1" x14ac:dyDescent="0.3">
      <c r="A112" s="2"/>
      <c r="B112" s="4" t="s">
        <v>562</v>
      </c>
      <c r="C112" s="4"/>
      <c r="D112" s="4"/>
      <c r="E112" s="4"/>
      <c r="F112" s="4"/>
      <c r="G112" s="113">
        <v>85.4</v>
      </c>
      <c r="H112" s="7">
        <v>80</v>
      </c>
      <c r="I112" s="3">
        <v>1310</v>
      </c>
      <c r="J112" s="3" t="s">
        <v>46</v>
      </c>
      <c r="K112" s="3">
        <f t="shared" si="4"/>
        <v>104800</v>
      </c>
      <c r="L112" s="4"/>
      <c r="M112" s="4"/>
      <c r="N112" s="7">
        <f>H112</f>
        <v>80</v>
      </c>
      <c r="O112" s="3">
        <f>K112</f>
        <v>104800</v>
      </c>
      <c r="P112" s="19">
        <v>0</v>
      </c>
      <c r="Q112" s="3"/>
      <c r="R112" s="4"/>
      <c r="S112" s="4"/>
      <c r="T112" s="4">
        <v>1310</v>
      </c>
    </row>
    <row r="113" spans="1:20" ht="20.100000000000001" customHeight="1" x14ac:dyDescent="0.3">
      <c r="A113" s="2"/>
      <c r="B113" s="4"/>
      <c r="C113" s="4"/>
      <c r="D113" s="4"/>
      <c r="E113" s="4"/>
      <c r="F113" s="4"/>
      <c r="G113" s="2" t="s">
        <v>143</v>
      </c>
      <c r="H113" s="7">
        <v>5.4</v>
      </c>
      <c r="I113" s="3"/>
      <c r="J113" s="3" t="s">
        <v>46</v>
      </c>
      <c r="K113" s="3">
        <f t="shared" si="4"/>
        <v>0</v>
      </c>
      <c r="L113" s="4"/>
      <c r="M113" s="4"/>
      <c r="N113" s="7">
        <f>H113</f>
        <v>5.4</v>
      </c>
      <c r="O113" s="3">
        <f>K113</f>
        <v>0</v>
      </c>
      <c r="P113" s="19">
        <v>0</v>
      </c>
      <c r="Q113" s="3"/>
      <c r="R113" s="4"/>
      <c r="S113" s="4"/>
      <c r="T113" s="4"/>
    </row>
    <row r="114" spans="1:20" ht="20.100000000000001" customHeight="1" x14ac:dyDescent="0.3">
      <c r="A114" s="2"/>
      <c r="B114" s="4"/>
      <c r="C114" s="4"/>
      <c r="D114" s="4"/>
      <c r="E114" s="4"/>
      <c r="F114" s="4"/>
      <c r="G114" s="2"/>
      <c r="H114" s="3"/>
      <c r="I114" s="3"/>
      <c r="J114" s="3"/>
      <c r="K114" s="3"/>
      <c r="L114" s="4"/>
      <c r="M114" s="4"/>
      <c r="N114" s="3"/>
      <c r="O114" s="3"/>
      <c r="P114" s="3"/>
      <c r="Q114" s="3"/>
      <c r="R114" s="4"/>
      <c r="S114" s="4"/>
      <c r="T114" s="4"/>
    </row>
    <row r="115" spans="1:20" ht="30" customHeight="1" x14ac:dyDescent="0.3">
      <c r="A115" s="2">
        <v>128</v>
      </c>
      <c r="B115" s="157" t="s">
        <v>63</v>
      </c>
      <c r="C115" s="158"/>
      <c r="D115" s="158"/>
      <c r="E115" s="158"/>
      <c r="F115" s="158"/>
      <c r="G115" s="159"/>
      <c r="H115" s="3"/>
      <c r="I115" s="3"/>
      <c r="J115" s="3"/>
      <c r="K115" s="3"/>
      <c r="L115" s="4"/>
      <c r="M115" s="4"/>
      <c r="N115" s="3"/>
      <c r="O115" s="3"/>
      <c r="P115" s="3"/>
      <c r="Q115" s="3"/>
      <c r="R115" s="4"/>
      <c r="S115" s="4"/>
      <c r="T115" s="4"/>
    </row>
    <row r="116" spans="1:20" ht="20.100000000000001" customHeight="1" x14ac:dyDescent="0.3">
      <c r="A116" s="2"/>
      <c r="B116" s="4" t="s">
        <v>562</v>
      </c>
      <c r="C116" s="4"/>
      <c r="D116" s="4"/>
      <c r="E116" s="4"/>
      <c r="F116" s="4"/>
      <c r="G116" s="113">
        <v>184.9</v>
      </c>
      <c r="H116" s="7">
        <f>'[352]ELE-1'!H393</f>
        <v>184.9</v>
      </c>
      <c r="I116" s="3">
        <v>329</v>
      </c>
      <c r="J116" s="3" t="s">
        <v>46</v>
      </c>
      <c r="K116" s="3">
        <f t="shared" ref="K116" si="5">ROUND(H116*I116,0)</f>
        <v>60832</v>
      </c>
      <c r="L116" s="4"/>
      <c r="M116" s="4"/>
      <c r="N116" s="7">
        <f>H116</f>
        <v>184.9</v>
      </c>
      <c r="O116" s="3">
        <f>K116</f>
        <v>60832</v>
      </c>
      <c r="P116" s="19">
        <v>0</v>
      </c>
      <c r="Q116" s="3"/>
      <c r="R116" s="4"/>
      <c r="S116" s="4"/>
      <c r="T116" s="4">
        <v>329</v>
      </c>
    </row>
    <row r="117" spans="1:20" ht="20.100000000000001" customHeight="1" x14ac:dyDescent="0.3">
      <c r="A117" s="2"/>
      <c r="B117" s="151"/>
      <c r="C117" s="152"/>
      <c r="D117" s="152"/>
      <c r="E117" s="152"/>
      <c r="F117" s="153"/>
      <c r="G117" s="2"/>
      <c r="H117" s="3"/>
      <c r="I117" s="3"/>
      <c r="J117" s="3"/>
      <c r="K117" s="3"/>
      <c r="L117" s="4"/>
      <c r="M117" s="4"/>
      <c r="N117" s="3"/>
      <c r="O117" s="3"/>
      <c r="P117" s="3"/>
      <c r="Q117" s="3"/>
      <c r="R117" s="4"/>
      <c r="S117" s="4"/>
      <c r="T117" s="4"/>
    </row>
    <row r="118" spans="1:20" ht="27" customHeight="1" x14ac:dyDescent="0.3">
      <c r="A118" s="9">
        <v>129</v>
      </c>
      <c r="B118" s="157" t="s">
        <v>64</v>
      </c>
      <c r="C118" s="158"/>
      <c r="D118" s="158"/>
      <c r="E118" s="158"/>
      <c r="F118" s="158"/>
      <c r="G118" s="159"/>
      <c r="H118" s="3"/>
      <c r="I118" s="3"/>
      <c r="J118" s="3"/>
      <c r="K118" s="3"/>
      <c r="L118" s="4"/>
      <c r="M118" s="4"/>
      <c r="N118" s="3"/>
      <c r="O118" s="3"/>
      <c r="P118" s="3"/>
      <c r="Q118" s="3"/>
      <c r="R118" s="4"/>
      <c r="S118" s="4"/>
      <c r="T118" s="4"/>
    </row>
    <row r="119" spans="1:20" ht="20.100000000000001" customHeight="1" x14ac:dyDescent="0.3">
      <c r="A119" s="2"/>
      <c r="B119" s="4" t="s">
        <v>562</v>
      </c>
      <c r="C119" s="4"/>
      <c r="D119" s="4"/>
      <c r="E119" s="4"/>
      <c r="F119" s="4"/>
      <c r="G119" s="113">
        <v>116.3</v>
      </c>
      <c r="H119" s="7">
        <v>100</v>
      </c>
      <c r="I119" s="3">
        <v>163</v>
      </c>
      <c r="J119" s="3" t="s">
        <v>46</v>
      </c>
      <c r="K119" s="3">
        <f t="shared" ref="K119:K120" si="6">ROUND(H119*I119,0)</f>
        <v>16300</v>
      </c>
      <c r="L119" s="4"/>
      <c r="M119" s="4"/>
      <c r="N119" s="7">
        <f>H119</f>
        <v>100</v>
      </c>
      <c r="O119" s="3">
        <f>K119</f>
        <v>16300</v>
      </c>
      <c r="P119" s="19">
        <v>0</v>
      </c>
      <c r="Q119" s="3"/>
      <c r="R119" s="4"/>
      <c r="S119" s="4"/>
      <c r="T119" s="4">
        <v>163</v>
      </c>
    </row>
    <row r="120" spans="1:20" ht="20.100000000000001" customHeight="1" x14ac:dyDescent="0.3">
      <c r="A120" s="2"/>
      <c r="B120" s="4"/>
      <c r="C120" s="4"/>
      <c r="D120" s="4"/>
      <c r="E120" s="4"/>
      <c r="F120" s="4"/>
      <c r="G120" s="2" t="s">
        <v>143</v>
      </c>
      <c r="H120" s="7">
        <v>16.3</v>
      </c>
      <c r="I120" s="3"/>
      <c r="J120" s="3" t="s">
        <v>46</v>
      </c>
      <c r="K120" s="3">
        <f t="shared" si="6"/>
        <v>0</v>
      </c>
      <c r="L120" s="4"/>
      <c r="M120" s="4"/>
      <c r="N120" s="7">
        <f>H120</f>
        <v>16.3</v>
      </c>
      <c r="O120" s="3">
        <f>K120</f>
        <v>0</v>
      </c>
      <c r="P120" s="19">
        <v>0</v>
      </c>
      <c r="Q120" s="3"/>
      <c r="R120" s="4"/>
      <c r="S120" s="4"/>
      <c r="T120" s="4"/>
    </row>
    <row r="121" spans="1:20" ht="20.100000000000001" customHeight="1" x14ac:dyDescent="0.3">
      <c r="A121" s="2"/>
      <c r="B121" s="4"/>
      <c r="C121" s="4"/>
      <c r="D121" s="4"/>
      <c r="E121" s="4"/>
      <c r="F121" s="4"/>
      <c r="G121" s="2"/>
      <c r="H121" s="3"/>
      <c r="I121" s="3"/>
      <c r="J121" s="3"/>
      <c r="K121" s="3"/>
      <c r="L121" s="4"/>
      <c r="M121" s="4"/>
      <c r="N121" s="3"/>
      <c r="O121" s="3"/>
      <c r="P121" s="3"/>
      <c r="Q121" s="3"/>
      <c r="R121" s="4"/>
      <c r="S121" s="4"/>
      <c r="T121" s="4"/>
    </row>
    <row r="122" spans="1:20" ht="24.75" customHeight="1" x14ac:dyDescent="0.3">
      <c r="A122" s="2">
        <v>131</v>
      </c>
      <c r="B122" s="157" t="s">
        <v>65</v>
      </c>
      <c r="C122" s="158"/>
      <c r="D122" s="158"/>
      <c r="E122" s="158"/>
      <c r="F122" s="158"/>
      <c r="G122" s="159"/>
      <c r="H122" s="3"/>
      <c r="I122" s="3"/>
      <c r="J122" s="3"/>
      <c r="K122" s="3"/>
      <c r="L122" s="4"/>
      <c r="M122" s="4"/>
      <c r="N122" s="3"/>
      <c r="O122" s="3"/>
      <c r="P122" s="3"/>
      <c r="Q122" s="3"/>
      <c r="R122" s="4"/>
      <c r="S122" s="4"/>
      <c r="T122" s="4"/>
    </row>
    <row r="123" spans="1:20" ht="20.100000000000001" customHeight="1" x14ac:dyDescent="0.3">
      <c r="A123" s="2"/>
      <c r="B123" s="4" t="s">
        <v>562</v>
      </c>
      <c r="C123" s="4"/>
      <c r="D123" s="4"/>
      <c r="E123" s="4"/>
      <c r="F123" s="4"/>
      <c r="G123" s="113">
        <v>286</v>
      </c>
      <c r="H123" s="7">
        <v>80</v>
      </c>
      <c r="I123" s="3">
        <v>83</v>
      </c>
      <c r="J123" s="3" t="s">
        <v>46</v>
      </c>
      <c r="K123" s="3">
        <f t="shared" ref="K123:K124" si="7">ROUND(H123*I123,0)</f>
        <v>6640</v>
      </c>
      <c r="L123" s="4"/>
      <c r="M123" s="4"/>
      <c r="N123" s="7">
        <f>H123</f>
        <v>80</v>
      </c>
      <c r="O123" s="3">
        <f>K123</f>
        <v>6640</v>
      </c>
      <c r="P123" s="19">
        <v>0</v>
      </c>
      <c r="Q123" s="3"/>
      <c r="R123" s="4"/>
      <c r="S123" s="4"/>
      <c r="T123" s="4">
        <v>83</v>
      </c>
    </row>
    <row r="124" spans="1:20" ht="20.100000000000001" customHeight="1" x14ac:dyDescent="0.3">
      <c r="A124" s="2"/>
      <c r="B124" s="3"/>
      <c r="C124" s="3"/>
      <c r="D124" s="3"/>
      <c r="E124" s="3"/>
      <c r="F124" s="3"/>
      <c r="G124" s="2" t="s">
        <v>143</v>
      </c>
      <c r="H124" s="7">
        <v>206</v>
      </c>
      <c r="I124" s="3"/>
      <c r="J124" s="3" t="s">
        <v>46</v>
      </c>
      <c r="K124" s="3">
        <f t="shared" si="7"/>
        <v>0</v>
      </c>
      <c r="L124" s="4"/>
      <c r="M124" s="4"/>
      <c r="N124" s="7">
        <f>H124</f>
        <v>206</v>
      </c>
      <c r="O124" s="3">
        <f>K124</f>
        <v>0</v>
      </c>
      <c r="P124" s="19">
        <v>0</v>
      </c>
      <c r="Q124" s="3"/>
      <c r="R124" s="4"/>
      <c r="S124" s="4"/>
      <c r="T124" s="4"/>
    </row>
    <row r="125" spans="1:20" ht="20.100000000000001" customHeight="1" x14ac:dyDescent="0.3">
      <c r="A125" s="2"/>
      <c r="B125" s="4"/>
      <c r="C125" s="4"/>
      <c r="D125" s="4"/>
      <c r="E125" s="4"/>
      <c r="F125" s="4"/>
      <c r="G125" s="2"/>
      <c r="H125" s="3"/>
      <c r="I125" s="3"/>
      <c r="J125" s="3"/>
      <c r="K125" s="3"/>
      <c r="L125" s="4"/>
      <c r="M125" s="4"/>
      <c r="N125" s="3"/>
      <c r="O125" s="3"/>
      <c r="P125" s="3"/>
      <c r="Q125" s="3"/>
      <c r="R125" s="4"/>
      <c r="S125" s="4"/>
      <c r="T125" s="4"/>
    </row>
    <row r="126" spans="1:20" ht="32.25" customHeight="1" x14ac:dyDescent="0.3">
      <c r="A126" s="2">
        <v>132</v>
      </c>
      <c r="B126" s="157" t="s">
        <v>66</v>
      </c>
      <c r="C126" s="158"/>
      <c r="D126" s="158"/>
      <c r="E126" s="158"/>
      <c r="F126" s="158"/>
      <c r="G126" s="159"/>
      <c r="H126" s="3"/>
      <c r="I126" s="3"/>
      <c r="J126" s="3"/>
      <c r="K126" s="3"/>
      <c r="L126" s="4"/>
      <c r="M126" s="4"/>
      <c r="N126" s="3"/>
      <c r="O126" s="3"/>
      <c r="P126" s="3"/>
      <c r="Q126" s="3"/>
      <c r="R126" s="4"/>
      <c r="S126" s="4"/>
      <c r="T126" s="4"/>
    </row>
    <row r="127" spans="1:20" ht="20.100000000000001" customHeight="1" x14ac:dyDescent="0.3">
      <c r="A127" s="2"/>
      <c r="B127" s="4" t="s">
        <v>563</v>
      </c>
      <c r="C127" s="4"/>
      <c r="D127" s="4"/>
      <c r="E127" s="4"/>
      <c r="F127" s="4"/>
      <c r="G127" s="118">
        <v>83</v>
      </c>
      <c r="H127" s="7">
        <f>'[352]ELE-1'!H407</f>
        <v>83</v>
      </c>
      <c r="I127" s="3">
        <v>1207</v>
      </c>
      <c r="J127" s="3" t="s">
        <v>46</v>
      </c>
      <c r="K127" s="3">
        <f t="shared" ref="K127" si="8">ROUND(H127*I127,0)</f>
        <v>100181</v>
      </c>
      <c r="L127" s="4"/>
      <c r="M127" s="4"/>
      <c r="N127" s="7">
        <f>H127</f>
        <v>83</v>
      </c>
      <c r="O127" s="3">
        <f>K127</f>
        <v>100181</v>
      </c>
      <c r="P127" s="19">
        <v>0</v>
      </c>
      <c r="Q127" s="3"/>
      <c r="R127" s="4"/>
      <c r="S127" s="4"/>
      <c r="T127" s="4">
        <v>1207</v>
      </c>
    </row>
    <row r="128" spans="1:20" ht="20.100000000000001" customHeight="1" x14ac:dyDescent="0.3">
      <c r="A128" s="2"/>
      <c r="B128" s="4"/>
      <c r="C128" s="4"/>
      <c r="D128" s="4"/>
      <c r="E128" s="4"/>
      <c r="F128" s="4"/>
      <c r="G128" s="2"/>
      <c r="H128" s="3"/>
      <c r="I128" s="3"/>
      <c r="J128" s="3"/>
      <c r="K128" s="3"/>
      <c r="L128" s="4"/>
      <c r="M128" s="4"/>
      <c r="N128" s="3"/>
      <c r="O128" s="3"/>
      <c r="P128" s="3"/>
      <c r="Q128" s="3"/>
      <c r="R128" s="4"/>
      <c r="S128" s="4"/>
      <c r="T128" s="4"/>
    </row>
    <row r="129" spans="1:20" ht="28.5" customHeight="1" x14ac:dyDescent="0.3">
      <c r="A129" s="2">
        <v>133</v>
      </c>
      <c r="B129" s="157" t="s">
        <v>67</v>
      </c>
      <c r="C129" s="158"/>
      <c r="D129" s="158"/>
      <c r="E129" s="158"/>
      <c r="F129" s="158"/>
      <c r="G129" s="159"/>
      <c r="H129" s="3"/>
      <c r="I129" s="3"/>
      <c r="J129" s="3"/>
      <c r="K129" s="3"/>
      <c r="L129" s="4"/>
      <c r="M129" s="4"/>
      <c r="N129" s="3"/>
      <c r="O129" s="3"/>
      <c r="P129" s="3"/>
      <c r="Q129" s="3"/>
      <c r="R129" s="4"/>
      <c r="S129" s="4"/>
      <c r="T129" s="4"/>
    </row>
    <row r="130" spans="1:20" ht="20.100000000000001" customHeight="1" x14ac:dyDescent="0.3">
      <c r="A130" s="2"/>
      <c r="B130" s="4" t="s">
        <v>563</v>
      </c>
      <c r="C130" s="4"/>
      <c r="D130" s="4"/>
      <c r="E130" s="4"/>
      <c r="F130" s="4"/>
      <c r="G130" s="118">
        <v>40</v>
      </c>
      <c r="H130" s="7">
        <f>'[352]ELE-1'!H410</f>
        <v>40</v>
      </c>
      <c r="I130" s="3">
        <v>722</v>
      </c>
      <c r="J130" s="3" t="s">
        <v>46</v>
      </c>
      <c r="K130" s="3">
        <f>ROUND(H130*I130,0)</f>
        <v>28880</v>
      </c>
      <c r="L130" s="4"/>
      <c r="M130" s="4"/>
      <c r="N130" s="7">
        <f>H130</f>
        <v>40</v>
      </c>
      <c r="O130" s="3">
        <f>K130</f>
        <v>28880</v>
      </c>
      <c r="P130" s="19">
        <v>0</v>
      </c>
      <c r="Q130" s="3"/>
      <c r="R130" s="4"/>
      <c r="S130" s="4"/>
      <c r="T130" s="4">
        <v>722</v>
      </c>
    </row>
    <row r="131" spans="1:20" ht="20.100000000000001" customHeight="1" x14ac:dyDescent="0.3">
      <c r="A131" s="14"/>
      <c r="B131" s="206"/>
      <c r="C131" s="207"/>
      <c r="D131" s="207"/>
      <c r="E131" s="207"/>
      <c r="F131" s="207"/>
      <c r="G131" s="208"/>
      <c r="H131" s="24"/>
      <c r="I131" s="8"/>
      <c r="J131" s="8"/>
      <c r="K131" s="8"/>
      <c r="L131" s="15"/>
      <c r="M131" s="15"/>
      <c r="N131" s="27"/>
      <c r="O131" s="8"/>
      <c r="P131" s="28"/>
      <c r="Q131" s="8"/>
      <c r="R131" s="15"/>
      <c r="S131" s="15"/>
      <c r="T131" s="15"/>
    </row>
    <row r="132" spans="1:20" ht="48" customHeight="1" x14ac:dyDescent="0.3">
      <c r="A132" s="2">
        <v>149</v>
      </c>
      <c r="B132" s="264" t="s">
        <v>489</v>
      </c>
      <c r="C132" s="160"/>
      <c r="D132" s="160"/>
      <c r="E132" s="160"/>
      <c r="F132" s="160"/>
      <c r="G132" s="160"/>
      <c r="H132" s="3"/>
      <c r="I132" s="3"/>
      <c r="J132" s="3"/>
      <c r="K132" s="3"/>
      <c r="L132" s="4"/>
      <c r="M132" s="4"/>
      <c r="N132" s="3"/>
      <c r="O132" s="3"/>
      <c r="P132" s="8"/>
      <c r="Q132" s="8"/>
      <c r="R132" s="4"/>
      <c r="S132" s="4"/>
      <c r="T132" s="4"/>
    </row>
    <row r="133" spans="1:20" ht="20.100000000000001" customHeight="1" x14ac:dyDescent="0.3">
      <c r="A133" s="2"/>
      <c r="B133" s="4" t="s">
        <v>563</v>
      </c>
      <c r="C133" s="4"/>
      <c r="D133" s="4"/>
      <c r="E133" s="4"/>
      <c r="F133" s="4"/>
      <c r="G133" s="118">
        <v>2</v>
      </c>
      <c r="H133" s="3">
        <v>1</v>
      </c>
      <c r="I133" s="3">
        <v>43200</v>
      </c>
      <c r="J133" s="3" t="s">
        <v>128</v>
      </c>
      <c r="K133" s="3">
        <f t="shared" ref="K133:K134" si="9">ROUND(H133*I133,0)</f>
        <v>43200</v>
      </c>
      <c r="L133" s="4"/>
      <c r="M133" s="4"/>
      <c r="N133" s="3">
        <f>H133</f>
        <v>1</v>
      </c>
      <c r="O133" s="20">
        <f>K133</f>
        <v>43200</v>
      </c>
      <c r="P133" s="36"/>
      <c r="Q133" s="36"/>
      <c r="R133" s="37"/>
      <c r="S133" s="32">
        <v>0.9</v>
      </c>
      <c r="T133" s="4">
        <v>48000</v>
      </c>
    </row>
    <row r="134" spans="1:20" ht="20.100000000000001" customHeight="1" x14ac:dyDescent="0.3">
      <c r="A134" s="2"/>
      <c r="B134" s="4"/>
      <c r="C134" s="4"/>
      <c r="D134" s="4"/>
      <c r="E134" s="4"/>
      <c r="F134" s="4"/>
      <c r="G134" s="2" t="s">
        <v>143</v>
      </c>
      <c r="H134" s="7">
        <v>1</v>
      </c>
      <c r="I134" s="3">
        <v>43200</v>
      </c>
      <c r="J134" s="3"/>
      <c r="K134" s="3">
        <f t="shared" si="9"/>
        <v>43200</v>
      </c>
      <c r="L134" s="4"/>
      <c r="M134" s="4"/>
      <c r="N134" s="3"/>
      <c r="O134" s="20"/>
      <c r="P134" s="36"/>
      <c r="Q134" s="36"/>
      <c r="R134" s="37"/>
      <c r="S134" s="4"/>
      <c r="T134" s="4"/>
    </row>
    <row r="135" spans="1:20" ht="33" customHeight="1" x14ac:dyDescent="0.3">
      <c r="A135" s="2">
        <v>124</v>
      </c>
      <c r="B135" s="197" t="s">
        <v>490</v>
      </c>
      <c r="C135" s="197"/>
      <c r="D135" s="197"/>
      <c r="E135" s="197"/>
      <c r="F135" s="197"/>
      <c r="G135" s="197"/>
      <c r="H135" s="7"/>
      <c r="I135" s="3"/>
      <c r="J135" s="3"/>
      <c r="K135" s="3"/>
      <c r="L135" s="4"/>
      <c r="M135" s="4"/>
      <c r="N135" s="3"/>
      <c r="O135" s="20"/>
      <c r="P135" s="36"/>
      <c r="Q135" s="36"/>
      <c r="R135" s="37"/>
      <c r="S135" s="4"/>
      <c r="T135" s="4"/>
    </row>
    <row r="136" spans="1:20" ht="20.100000000000001" customHeight="1" x14ac:dyDescent="0.3">
      <c r="A136" s="2"/>
      <c r="B136" s="4" t="s">
        <v>563</v>
      </c>
      <c r="C136" s="4"/>
      <c r="D136" s="4"/>
      <c r="E136" s="4"/>
      <c r="F136" s="4"/>
      <c r="G136" s="103">
        <v>32</v>
      </c>
      <c r="H136" s="7">
        <v>20</v>
      </c>
      <c r="I136" s="3">
        <f>ROUND(20584*90%,0)</f>
        <v>18526</v>
      </c>
      <c r="J136" s="3" t="s">
        <v>128</v>
      </c>
      <c r="K136" s="3">
        <f t="shared" ref="K136:K137" si="10">ROUND(H136*I136,0)</f>
        <v>370520</v>
      </c>
      <c r="L136" s="4"/>
      <c r="M136" s="4"/>
      <c r="N136" s="3">
        <f>H136</f>
        <v>20</v>
      </c>
      <c r="O136" s="20">
        <f>K136</f>
        <v>370520</v>
      </c>
      <c r="P136" s="36"/>
      <c r="Q136" s="36"/>
      <c r="R136" s="37"/>
      <c r="S136" s="32">
        <v>0.9</v>
      </c>
      <c r="T136" s="4">
        <v>20584</v>
      </c>
    </row>
    <row r="137" spans="1:20" ht="20.100000000000001" customHeight="1" x14ac:dyDescent="0.3">
      <c r="A137" s="2"/>
      <c r="B137" s="151"/>
      <c r="C137" s="152"/>
      <c r="D137" s="152"/>
      <c r="E137" s="152"/>
      <c r="F137" s="153"/>
      <c r="G137" s="2" t="s">
        <v>143</v>
      </c>
      <c r="H137" s="7">
        <v>12</v>
      </c>
      <c r="I137" s="3">
        <f>ROUND(20584*90%,0)</f>
        <v>18526</v>
      </c>
      <c r="J137" s="3"/>
      <c r="K137" s="3">
        <f t="shared" si="10"/>
        <v>222312</v>
      </c>
      <c r="L137" s="4"/>
      <c r="M137" s="4"/>
      <c r="N137" s="3"/>
      <c r="O137" s="20"/>
      <c r="P137" s="36"/>
      <c r="Q137" s="36"/>
      <c r="R137" s="37"/>
      <c r="S137" s="4"/>
      <c r="T137" s="4"/>
    </row>
    <row r="138" spans="1:20" ht="24" customHeight="1" x14ac:dyDescent="0.3">
      <c r="A138" s="2">
        <v>125</v>
      </c>
      <c r="B138" s="197" t="s">
        <v>491</v>
      </c>
      <c r="C138" s="197"/>
      <c r="D138" s="197"/>
      <c r="E138" s="197"/>
      <c r="F138" s="197"/>
      <c r="G138" s="197"/>
      <c r="H138" s="7"/>
      <c r="I138" s="3"/>
      <c r="J138" s="3"/>
      <c r="K138" s="3"/>
      <c r="L138" s="4"/>
      <c r="M138" s="4"/>
      <c r="N138" s="3"/>
      <c r="O138" s="20"/>
      <c r="P138" s="36"/>
      <c r="Q138" s="36"/>
      <c r="R138" s="37"/>
      <c r="S138" s="4"/>
      <c r="T138" s="4"/>
    </row>
    <row r="139" spans="1:20" ht="20.100000000000001" customHeight="1" x14ac:dyDescent="0.3">
      <c r="A139" s="2"/>
      <c r="B139" s="4" t="s">
        <v>563</v>
      </c>
      <c r="C139" s="4"/>
      <c r="D139" s="4"/>
      <c r="E139" s="4"/>
      <c r="F139" s="4"/>
      <c r="G139" s="103">
        <v>1</v>
      </c>
      <c r="H139" s="7">
        <v>1</v>
      </c>
      <c r="I139" s="3">
        <f>ROUND(6764*90%,0)</f>
        <v>6088</v>
      </c>
      <c r="J139" s="3" t="s">
        <v>128</v>
      </c>
      <c r="K139" s="3">
        <f t="shared" ref="K139" si="11">ROUND(H139*I139,0)</f>
        <v>6088</v>
      </c>
      <c r="L139" s="4"/>
      <c r="M139" s="4"/>
      <c r="N139" s="3">
        <f>H139</f>
        <v>1</v>
      </c>
      <c r="O139" s="20">
        <f>K139</f>
        <v>6088</v>
      </c>
      <c r="P139" s="36"/>
      <c r="Q139" s="36"/>
      <c r="R139" s="37"/>
      <c r="S139" s="32">
        <v>0.9</v>
      </c>
      <c r="T139" s="4">
        <v>6764</v>
      </c>
    </row>
    <row r="140" spans="1:20" ht="20.100000000000001" customHeight="1" x14ac:dyDescent="0.3">
      <c r="A140" s="2"/>
      <c r="B140" s="151"/>
      <c r="C140" s="152"/>
      <c r="D140" s="152"/>
      <c r="E140" s="152"/>
      <c r="F140" s="153"/>
      <c r="G140" s="2"/>
      <c r="H140" s="7"/>
      <c r="I140" s="3"/>
      <c r="J140" s="3"/>
      <c r="K140" s="3"/>
      <c r="L140" s="4"/>
      <c r="M140" s="4"/>
      <c r="N140" s="3"/>
      <c r="O140" s="20"/>
      <c r="P140" s="36"/>
      <c r="Q140" s="36"/>
      <c r="R140" s="37"/>
      <c r="S140" s="4"/>
      <c r="T140" s="4"/>
    </row>
    <row r="141" spans="1:20" ht="46.5" customHeight="1" x14ac:dyDescent="0.3">
      <c r="A141" s="2">
        <v>123</v>
      </c>
      <c r="B141" s="198" t="s">
        <v>492</v>
      </c>
      <c r="C141" s="198"/>
      <c r="D141" s="198"/>
      <c r="E141" s="198"/>
      <c r="F141" s="198"/>
      <c r="G141" s="198"/>
      <c r="H141" s="7"/>
      <c r="I141" s="3"/>
      <c r="J141" s="3"/>
      <c r="K141" s="3"/>
      <c r="L141" s="4"/>
      <c r="M141" s="4"/>
      <c r="N141" s="3"/>
      <c r="O141" s="20"/>
      <c r="P141" s="36"/>
      <c r="Q141" s="36"/>
      <c r="R141" s="37"/>
      <c r="S141" s="4"/>
      <c r="T141" s="4"/>
    </row>
    <row r="142" spans="1:20" ht="20.100000000000001" customHeight="1" x14ac:dyDescent="0.3">
      <c r="A142" s="2"/>
      <c r="B142" s="4" t="s">
        <v>563</v>
      </c>
      <c r="C142" s="4"/>
      <c r="D142" s="4"/>
      <c r="E142" s="4"/>
      <c r="F142" s="4"/>
      <c r="G142" s="118">
        <v>1</v>
      </c>
      <c r="H142" s="7">
        <v>1</v>
      </c>
      <c r="I142" s="3">
        <f>ROUND(305000*90%,0)</f>
        <v>274500</v>
      </c>
      <c r="J142" s="3" t="s">
        <v>128</v>
      </c>
      <c r="K142" s="3">
        <f t="shared" ref="K142" si="12">ROUND(H142*I142,0)</f>
        <v>274500</v>
      </c>
      <c r="L142" s="4"/>
      <c r="M142" s="4"/>
      <c r="N142" s="3">
        <f>H142</f>
        <v>1</v>
      </c>
      <c r="O142" s="20">
        <f>K142</f>
        <v>274500</v>
      </c>
      <c r="P142" s="36"/>
      <c r="Q142" s="36"/>
      <c r="R142" s="37"/>
      <c r="S142" s="32">
        <v>0.9</v>
      </c>
      <c r="T142" s="4">
        <v>305000</v>
      </c>
    </row>
    <row r="143" spans="1:20" ht="20.100000000000001" customHeight="1" x14ac:dyDescent="0.3">
      <c r="A143" s="2"/>
      <c r="B143" s="151"/>
      <c r="C143" s="152"/>
      <c r="D143" s="152"/>
      <c r="E143" s="152"/>
      <c r="F143" s="153"/>
      <c r="G143" s="2"/>
      <c r="H143" s="7"/>
      <c r="I143" s="3"/>
      <c r="J143" s="3"/>
      <c r="K143" s="3"/>
      <c r="L143" s="4"/>
      <c r="M143" s="4"/>
      <c r="N143" s="3"/>
      <c r="O143" s="20"/>
      <c r="P143" s="36"/>
      <c r="Q143" s="36"/>
      <c r="R143" s="37"/>
      <c r="S143" s="4"/>
      <c r="T143" s="4"/>
    </row>
    <row r="144" spans="1:20" ht="46.5" customHeight="1" x14ac:dyDescent="0.3">
      <c r="A144" s="2">
        <v>173</v>
      </c>
      <c r="B144" s="199" t="s">
        <v>493</v>
      </c>
      <c r="C144" s="199"/>
      <c r="D144" s="199"/>
      <c r="E144" s="199"/>
      <c r="F144" s="199"/>
      <c r="G144" s="199"/>
      <c r="H144" s="7"/>
      <c r="I144" s="3"/>
      <c r="J144" s="3"/>
      <c r="K144" s="3"/>
      <c r="L144" s="4"/>
      <c r="M144" s="4"/>
      <c r="N144" s="3"/>
      <c r="O144" s="20"/>
      <c r="P144" s="36"/>
      <c r="Q144" s="36"/>
      <c r="R144" s="37"/>
      <c r="S144" s="4"/>
      <c r="T144" s="4"/>
    </row>
    <row r="145" spans="1:20" ht="20.100000000000001" customHeight="1" x14ac:dyDescent="0.3">
      <c r="A145" s="2"/>
      <c r="B145" s="4" t="s">
        <v>563</v>
      </c>
      <c r="C145" s="4"/>
      <c r="D145" s="4"/>
      <c r="E145" s="4"/>
      <c r="F145" s="4"/>
      <c r="G145" s="103">
        <v>1</v>
      </c>
      <c r="H145" s="7">
        <f>[353]Equipment!$H$14</f>
        <v>1</v>
      </c>
      <c r="I145" s="3">
        <f>ROUND(325000*90%,0)</f>
        <v>292500</v>
      </c>
      <c r="J145" s="3" t="s">
        <v>128</v>
      </c>
      <c r="K145" s="3">
        <f t="shared" ref="K145" si="13">ROUND(H145*I145,0)</f>
        <v>292500</v>
      </c>
      <c r="L145" s="4"/>
      <c r="M145" s="4"/>
      <c r="N145" s="3">
        <f>H145</f>
        <v>1</v>
      </c>
      <c r="O145" s="20">
        <f>K145</f>
        <v>292500</v>
      </c>
      <c r="P145" s="36"/>
      <c r="Q145" s="36"/>
      <c r="R145" s="37"/>
      <c r="S145" s="32">
        <v>0.9</v>
      </c>
      <c r="T145" s="4">
        <v>325000</v>
      </c>
    </row>
    <row r="146" spans="1:20" ht="20.100000000000001" customHeight="1" x14ac:dyDescent="0.3">
      <c r="A146" s="2"/>
      <c r="B146" s="3"/>
      <c r="C146" s="3"/>
      <c r="D146" s="3"/>
      <c r="E146" s="3"/>
      <c r="F146" s="3"/>
      <c r="G146" s="2"/>
      <c r="H146" s="7"/>
      <c r="I146" s="3"/>
      <c r="J146" s="3"/>
      <c r="K146" s="3"/>
      <c r="L146" s="4"/>
      <c r="M146" s="4"/>
      <c r="N146" s="3"/>
      <c r="O146" s="20"/>
      <c r="P146" s="36"/>
      <c r="Q146" s="36"/>
      <c r="R146" s="37"/>
      <c r="S146" s="4"/>
      <c r="T146" s="4"/>
    </row>
    <row r="147" spans="1:20" ht="46.5" customHeight="1" x14ac:dyDescent="0.3">
      <c r="A147" s="2">
        <v>174</v>
      </c>
      <c r="B147" s="199" t="s">
        <v>494</v>
      </c>
      <c r="C147" s="199"/>
      <c r="D147" s="199"/>
      <c r="E147" s="199"/>
      <c r="F147" s="199"/>
      <c r="G147" s="199"/>
      <c r="H147" s="7"/>
      <c r="I147" s="3"/>
      <c r="J147" s="3"/>
      <c r="K147" s="3"/>
      <c r="L147" s="4"/>
      <c r="M147" s="4"/>
      <c r="N147" s="3"/>
      <c r="O147" s="20"/>
      <c r="P147" s="36"/>
      <c r="Q147" s="36"/>
      <c r="R147" s="37"/>
      <c r="S147" s="4"/>
      <c r="T147" s="4"/>
    </row>
    <row r="148" spans="1:20" ht="20.100000000000001" customHeight="1" x14ac:dyDescent="0.3">
      <c r="A148" s="2"/>
      <c r="B148" s="4" t="s">
        <v>563</v>
      </c>
      <c r="C148" s="4"/>
      <c r="D148" s="4"/>
      <c r="E148" s="4"/>
      <c r="F148" s="4"/>
      <c r="G148" s="103">
        <v>1</v>
      </c>
      <c r="H148" s="7">
        <f>[353]Equipment!$H$16</f>
        <v>1</v>
      </c>
      <c r="I148" s="3">
        <f>ROUND(30700*90%,0)</f>
        <v>27630</v>
      </c>
      <c r="J148" s="3" t="s">
        <v>128</v>
      </c>
      <c r="K148" s="3">
        <f t="shared" ref="K148" si="14">ROUND(H148*I148,0)</f>
        <v>27630</v>
      </c>
      <c r="L148" s="4"/>
      <c r="M148" s="4"/>
      <c r="N148" s="3">
        <f>H148</f>
        <v>1</v>
      </c>
      <c r="O148" s="20">
        <f>K148</f>
        <v>27630</v>
      </c>
      <c r="P148" s="36"/>
      <c r="Q148" s="36"/>
      <c r="R148" s="37"/>
      <c r="S148" s="32">
        <v>0.9</v>
      </c>
      <c r="T148" s="4">
        <v>30700</v>
      </c>
    </row>
    <row r="149" spans="1:20" ht="20.100000000000001" customHeight="1" x14ac:dyDescent="0.3">
      <c r="A149" s="2"/>
      <c r="B149" s="3"/>
      <c r="C149" s="3"/>
      <c r="D149" s="3"/>
      <c r="E149" s="3"/>
      <c r="F149" s="3"/>
      <c r="G149" s="2"/>
      <c r="H149" s="7"/>
      <c r="I149" s="3"/>
      <c r="J149" s="3"/>
      <c r="K149" s="3"/>
      <c r="L149" s="4"/>
      <c r="M149" s="4"/>
      <c r="N149" s="3"/>
      <c r="O149" s="20"/>
      <c r="P149" s="36"/>
      <c r="Q149" s="36"/>
      <c r="R149" s="37"/>
      <c r="S149" s="4"/>
      <c r="T149" s="4"/>
    </row>
    <row r="150" spans="1:20" ht="48" customHeight="1" x14ac:dyDescent="0.3">
      <c r="A150" s="2">
        <v>175</v>
      </c>
      <c r="B150" s="199" t="s">
        <v>495</v>
      </c>
      <c r="C150" s="199"/>
      <c r="D150" s="199"/>
      <c r="E150" s="199"/>
      <c r="F150" s="199"/>
      <c r="G150" s="199"/>
      <c r="H150" s="7"/>
      <c r="I150" s="3"/>
      <c r="J150" s="3"/>
      <c r="K150" s="3"/>
      <c r="L150" s="4"/>
      <c r="M150" s="4"/>
      <c r="N150" s="3"/>
      <c r="O150" s="20"/>
      <c r="P150" s="36"/>
      <c r="Q150" s="36"/>
      <c r="R150" s="37"/>
      <c r="S150" s="4"/>
      <c r="T150" s="4"/>
    </row>
    <row r="151" spans="1:20" ht="20.100000000000001" customHeight="1" x14ac:dyDescent="0.3">
      <c r="A151" s="2"/>
      <c r="B151" s="4" t="s">
        <v>564</v>
      </c>
      <c r="C151" s="4"/>
      <c r="D151" s="4"/>
      <c r="E151" s="4"/>
      <c r="F151" s="4"/>
      <c r="G151" s="103">
        <v>4</v>
      </c>
      <c r="H151" s="7">
        <v>4</v>
      </c>
      <c r="I151" s="3">
        <f>ROUND(30700*90%,0)</f>
        <v>27630</v>
      </c>
      <c r="J151" s="3" t="s">
        <v>128</v>
      </c>
      <c r="K151" s="3">
        <f t="shared" ref="K151" si="15">ROUND(H151*I151,0)</f>
        <v>110520</v>
      </c>
      <c r="L151" s="4"/>
      <c r="M151" s="4"/>
      <c r="N151" s="3">
        <f>H151</f>
        <v>4</v>
      </c>
      <c r="O151" s="20">
        <f>K151</f>
        <v>110520</v>
      </c>
      <c r="P151" s="36"/>
      <c r="Q151" s="36"/>
      <c r="R151" s="37"/>
      <c r="S151" s="32">
        <v>0.9</v>
      </c>
      <c r="T151" s="4">
        <v>30700</v>
      </c>
    </row>
    <row r="152" spans="1:20" ht="20.100000000000001" customHeight="1" x14ac:dyDescent="0.3">
      <c r="A152" s="2"/>
      <c r="B152" s="151"/>
      <c r="C152" s="152"/>
      <c r="D152" s="152"/>
      <c r="E152" s="152"/>
      <c r="F152" s="153"/>
      <c r="G152" s="2"/>
      <c r="H152" s="7"/>
      <c r="I152" s="3"/>
      <c r="J152" s="3"/>
      <c r="K152" s="3"/>
      <c r="L152" s="4"/>
      <c r="M152" s="4"/>
      <c r="N152" s="3"/>
      <c r="O152" s="20"/>
      <c r="P152" s="36"/>
      <c r="Q152" s="36"/>
      <c r="R152" s="37"/>
      <c r="S152" s="4"/>
      <c r="T152" s="4"/>
    </row>
    <row r="153" spans="1:20" ht="47.25" customHeight="1" x14ac:dyDescent="0.3">
      <c r="A153" s="2">
        <v>176</v>
      </c>
      <c r="B153" s="199" t="s">
        <v>496</v>
      </c>
      <c r="C153" s="199"/>
      <c r="D153" s="199"/>
      <c r="E153" s="199"/>
      <c r="F153" s="199"/>
      <c r="G153" s="199"/>
      <c r="H153" s="7"/>
      <c r="I153" s="3"/>
      <c r="J153" s="3"/>
      <c r="K153" s="3"/>
      <c r="L153" s="4"/>
      <c r="M153" s="4"/>
      <c r="N153" s="3"/>
      <c r="O153" s="20"/>
      <c r="P153" s="36"/>
      <c r="Q153" s="36"/>
      <c r="R153" s="37"/>
      <c r="S153" s="4"/>
      <c r="T153" s="4"/>
    </row>
    <row r="154" spans="1:20" ht="20.100000000000001" customHeight="1" x14ac:dyDescent="0.3">
      <c r="A154" s="2"/>
      <c r="B154" s="4" t="s">
        <v>564</v>
      </c>
      <c r="C154" s="4"/>
      <c r="D154" s="4"/>
      <c r="E154" s="4"/>
      <c r="F154" s="4"/>
      <c r="G154" s="48">
        <v>5</v>
      </c>
      <c r="H154" s="7">
        <v>4</v>
      </c>
      <c r="I154" s="3">
        <f>ROUND(35000*90%,0)</f>
        <v>31500</v>
      </c>
      <c r="J154" s="3" t="s">
        <v>128</v>
      </c>
      <c r="K154" s="3">
        <f t="shared" ref="K154:K155" si="16">ROUND(H154*I154,0)</f>
        <v>126000</v>
      </c>
      <c r="L154" s="4"/>
      <c r="M154" s="4"/>
      <c r="N154" s="3">
        <f>H154</f>
        <v>4</v>
      </c>
      <c r="O154" s="20">
        <f>K154</f>
        <v>126000</v>
      </c>
      <c r="P154" s="36"/>
      <c r="Q154" s="36"/>
      <c r="R154" s="37"/>
      <c r="S154" s="32">
        <v>0.9</v>
      </c>
      <c r="T154" s="4">
        <v>35000</v>
      </c>
    </row>
    <row r="155" spans="1:20" ht="20.100000000000001" customHeight="1" x14ac:dyDescent="0.3">
      <c r="A155" s="2"/>
      <c r="B155" s="3"/>
      <c r="C155" s="3"/>
      <c r="D155" s="3"/>
      <c r="E155" s="3"/>
      <c r="F155" s="3"/>
      <c r="G155" s="2" t="s">
        <v>143</v>
      </c>
      <c r="H155" s="7">
        <v>1</v>
      </c>
      <c r="I155" s="3">
        <f>ROUND(35000*90%,0)</f>
        <v>31500</v>
      </c>
      <c r="J155" s="3"/>
      <c r="K155" s="3">
        <f t="shared" si="16"/>
        <v>31500</v>
      </c>
      <c r="L155" s="4"/>
      <c r="M155" s="4"/>
      <c r="N155" s="3"/>
      <c r="O155" s="20"/>
      <c r="P155" s="36"/>
      <c r="Q155" s="36"/>
      <c r="R155" s="37"/>
      <c r="S155" s="4"/>
      <c r="T155" s="4"/>
    </row>
    <row r="156" spans="1:20" ht="55.5" customHeight="1" x14ac:dyDescent="0.3">
      <c r="A156" s="2">
        <v>177</v>
      </c>
      <c r="B156" s="199" t="s">
        <v>497</v>
      </c>
      <c r="C156" s="199"/>
      <c r="D156" s="199"/>
      <c r="E156" s="199"/>
      <c r="F156" s="199"/>
      <c r="G156" s="199"/>
      <c r="H156" s="7"/>
      <c r="I156" s="3"/>
      <c r="J156" s="3"/>
      <c r="K156" s="3"/>
      <c r="L156" s="4"/>
      <c r="M156" s="4"/>
      <c r="N156" s="3"/>
      <c r="O156" s="20"/>
      <c r="P156" s="36"/>
      <c r="Q156" s="36"/>
      <c r="R156" s="37"/>
      <c r="S156" s="4"/>
      <c r="T156" s="4"/>
    </row>
    <row r="157" spans="1:20" ht="20.100000000000001" customHeight="1" x14ac:dyDescent="0.3">
      <c r="A157" s="2"/>
      <c r="B157" s="4" t="s">
        <v>564</v>
      </c>
      <c r="C157" s="4"/>
      <c r="D157" s="4"/>
      <c r="E157" s="4"/>
      <c r="F157" s="4"/>
      <c r="G157" s="103">
        <v>1</v>
      </c>
      <c r="H157" s="7">
        <v>1</v>
      </c>
      <c r="I157" s="3">
        <f>ROUND(50000*90%,0)</f>
        <v>45000</v>
      </c>
      <c r="J157" s="3" t="s">
        <v>128</v>
      </c>
      <c r="K157" s="3">
        <f t="shared" ref="K157" si="17">ROUND(H157*I157,0)</f>
        <v>45000</v>
      </c>
      <c r="L157" s="4"/>
      <c r="M157" s="4"/>
      <c r="N157" s="3">
        <f>H157</f>
        <v>1</v>
      </c>
      <c r="O157" s="20">
        <f>K157</f>
        <v>45000</v>
      </c>
      <c r="P157" s="36"/>
      <c r="Q157" s="36"/>
      <c r="R157" s="37"/>
      <c r="S157" s="32">
        <v>0.9</v>
      </c>
      <c r="T157" s="4">
        <v>50000</v>
      </c>
    </row>
    <row r="158" spans="1:20" ht="20.100000000000001" customHeight="1" x14ac:dyDescent="0.3">
      <c r="A158" s="2"/>
      <c r="B158" s="3"/>
      <c r="C158" s="3"/>
      <c r="D158" s="3"/>
      <c r="E158" s="3"/>
      <c r="F158" s="3"/>
      <c r="G158" s="2"/>
      <c r="H158" s="7"/>
      <c r="I158" s="3"/>
      <c r="J158" s="3"/>
      <c r="K158" s="3"/>
      <c r="L158" s="4"/>
      <c r="M158" s="4"/>
      <c r="N158" s="3"/>
      <c r="O158" s="20"/>
      <c r="P158" s="36"/>
      <c r="Q158" s="36"/>
      <c r="R158" s="37"/>
      <c r="S158" s="4"/>
      <c r="T158" s="4"/>
    </row>
    <row r="159" spans="1:20" ht="30.75" customHeight="1" x14ac:dyDescent="0.3">
      <c r="A159" s="2">
        <v>3</v>
      </c>
      <c r="B159" s="198" t="s">
        <v>84</v>
      </c>
      <c r="C159" s="198"/>
      <c r="D159" s="198"/>
      <c r="E159" s="198"/>
      <c r="F159" s="198"/>
      <c r="G159" s="198"/>
      <c r="H159" s="7"/>
      <c r="I159" s="3"/>
      <c r="J159" s="3"/>
      <c r="K159" s="3"/>
      <c r="L159" s="4"/>
      <c r="M159" s="4"/>
      <c r="N159" s="3"/>
      <c r="O159" s="20"/>
      <c r="P159" s="36"/>
      <c r="Q159" s="36"/>
      <c r="R159" s="37"/>
      <c r="S159" s="4"/>
      <c r="T159" s="4"/>
    </row>
    <row r="160" spans="1:20" ht="20.100000000000001" customHeight="1" x14ac:dyDescent="0.3">
      <c r="A160" s="2"/>
      <c r="B160" s="4" t="s">
        <v>564</v>
      </c>
      <c r="C160" s="4"/>
      <c r="D160" s="4"/>
      <c r="E160" s="4"/>
      <c r="F160" s="4"/>
      <c r="G160" s="103">
        <v>2</v>
      </c>
      <c r="H160" s="7">
        <v>2</v>
      </c>
      <c r="I160" s="3">
        <f>ROUND(1365000*90%,0)</f>
        <v>1228500</v>
      </c>
      <c r="J160" s="3" t="s">
        <v>128</v>
      </c>
      <c r="K160" s="3">
        <f t="shared" ref="K160" si="18">ROUND(H160*I160,0)</f>
        <v>2457000</v>
      </c>
      <c r="L160" s="4"/>
      <c r="M160" s="4"/>
      <c r="N160" s="3">
        <f>H160</f>
        <v>2</v>
      </c>
      <c r="O160" s="20">
        <f>K160</f>
        <v>2457000</v>
      </c>
      <c r="P160" s="36"/>
      <c r="Q160" s="36"/>
      <c r="R160" s="37"/>
      <c r="S160" s="32">
        <v>0.9</v>
      </c>
      <c r="T160" s="4">
        <v>1365000</v>
      </c>
    </row>
    <row r="161" spans="1:20" ht="20.100000000000001" customHeight="1" x14ac:dyDescent="0.3">
      <c r="A161" s="2"/>
      <c r="B161" s="3"/>
      <c r="C161" s="3"/>
      <c r="D161" s="3"/>
      <c r="E161" s="3"/>
      <c r="F161" s="3"/>
      <c r="G161" s="2"/>
      <c r="H161" s="7"/>
      <c r="I161" s="3"/>
      <c r="J161" s="3"/>
      <c r="K161" s="3"/>
      <c r="L161" s="4"/>
      <c r="M161" s="4"/>
      <c r="N161" s="3"/>
      <c r="O161" s="20"/>
      <c r="P161" s="36"/>
      <c r="Q161" s="36"/>
      <c r="R161" s="37"/>
      <c r="S161" s="4"/>
      <c r="T161" s="4"/>
    </row>
    <row r="162" spans="1:20" x14ac:dyDescent="0.3">
      <c r="A162" s="2">
        <v>27</v>
      </c>
      <c r="B162" s="197" t="s">
        <v>166</v>
      </c>
      <c r="C162" s="197"/>
      <c r="D162" s="197"/>
      <c r="E162" s="197"/>
      <c r="F162" s="197"/>
      <c r="G162" s="197"/>
      <c r="H162" s="7"/>
      <c r="I162" s="3"/>
      <c r="J162" s="3"/>
      <c r="K162" s="3"/>
      <c r="L162" s="4"/>
      <c r="M162" s="4"/>
      <c r="N162" s="3"/>
      <c r="O162" s="20"/>
      <c r="P162" s="36"/>
      <c r="Q162" s="36"/>
      <c r="R162" s="37"/>
      <c r="S162" s="4"/>
      <c r="T162" s="4"/>
    </row>
    <row r="163" spans="1:20" ht="20.100000000000001" customHeight="1" x14ac:dyDescent="0.3">
      <c r="A163" s="2"/>
      <c r="B163" s="4" t="s">
        <v>564</v>
      </c>
      <c r="C163" s="4"/>
      <c r="D163" s="4"/>
      <c r="E163" s="4"/>
      <c r="F163" s="4"/>
      <c r="G163" s="48">
        <v>1</v>
      </c>
      <c r="H163" s="7">
        <v>1</v>
      </c>
      <c r="I163" s="3">
        <f>ROUND(312500*90%,0)</f>
        <v>281250</v>
      </c>
      <c r="J163" s="3" t="s">
        <v>128</v>
      </c>
      <c r="K163" s="3">
        <f t="shared" ref="K163" si="19">ROUND(H163*I163,0)</f>
        <v>281250</v>
      </c>
      <c r="L163" s="4"/>
      <c r="M163" s="4"/>
      <c r="N163" s="3">
        <f>H163</f>
        <v>1</v>
      </c>
      <c r="O163" s="20">
        <f>K163</f>
        <v>281250</v>
      </c>
      <c r="P163" s="36"/>
      <c r="Q163" s="36"/>
      <c r="R163" s="37"/>
      <c r="S163" s="32">
        <v>0.9</v>
      </c>
      <c r="T163" s="4">
        <v>312500</v>
      </c>
    </row>
    <row r="164" spans="1:20" ht="20.100000000000001" customHeight="1" x14ac:dyDescent="0.3">
      <c r="A164" s="2"/>
      <c r="B164" s="3"/>
      <c r="C164" s="3"/>
      <c r="D164" s="3"/>
      <c r="E164" s="3"/>
      <c r="F164" s="3"/>
      <c r="G164" s="2"/>
      <c r="H164" s="7"/>
      <c r="I164" s="3"/>
      <c r="J164" s="3"/>
      <c r="K164" s="3"/>
      <c r="L164" s="4"/>
      <c r="M164" s="4"/>
      <c r="N164" s="3"/>
      <c r="O164" s="20"/>
      <c r="P164" s="36"/>
      <c r="Q164" s="36"/>
      <c r="R164" s="37"/>
      <c r="S164" s="4"/>
      <c r="T164" s="4"/>
    </row>
    <row r="165" spans="1:20" ht="25.5" customHeight="1" x14ac:dyDescent="0.3">
      <c r="A165" s="2">
        <v>30</v>
      </c>
      <c r="B165" s="201" t="s">
        <v>167</v>
      </c>
      <c r="C165" s="201"/>
      <c r="D165" s="201"/>
      <c r="E165" s="201"/>
      <c r="F165" s="201"/>
      <c r="G165" s="201"/>
      <c r="H165" s="7"/>
      <c r="I165" s="3"/>
      <c r="J165" s="3"/>
      <c r="K165" s="3"/>
      <c r="L165" s="4"/>
      <c r="M165" s="4"/>
      <c r="N165" s="3"/>
      <c r="O165" s="20"/>
      <c r="P165" s="36"/>
      <c r="Q165" s="36"/>
      <c r="R165" s="37"/>
      <c r="S165" s="4"/>
      <c r="T165" s="4"/>
    </row>
    <row r="166" spans="1:20" ht="20.100000000000001" customHeight="1" x14ac:dyDescent="0.3">
      <c r="A166" s="2"/>
      <c r="B166" s="4" t="s">
        <v>564</v>
      </c>
      <c r="C166" s="4"/>
      <c r="D166" s="4"/>
      <c r="E166" s="4"/>
      <c r="F166" s="4"/>
      <c r="G166" s="103">
        <v>1</v>
      </c>
      <c r="H166" s="7">
        <f>[353]Equipment!$H$28</f>
        <v>1</v>
      </c>
      <c r="I166" s="3">
        <f>ROUND(937500*90%,0)</f>
        <v>843750</v>
      </c>
      <c r="J166" s="3" t="s">
        <v>128</v>
      </c>
      <c r="K166" s="3">
        <f t="shared" ref="K166" si="20">ROUND(H166*I166,0)</f>
        <v>843750</v>
      </c>
      <c r="L166" s="4"/>
      <c r="M166" s="4"/>
      <c r="N166" s="3">
        <f>H166</f>
        <v>1</v>
      </c>
      <c r="O166" s="20">
        <f>K166</f>
        <v>843750</v>
      </c>
      <c r="P166" s="36"/>
      <c r="Q166" s="36"/>
      <c r="R166" s="37"/>
      <c r="S166" s="32">
        <v>0.9</v>
      </c>
      <c r="T166" s="4">
        <v>937500</v>
      </c>
    </row>
    <row r="167" spans="1:20" ht="20.100000000000001" customHeight="1" x14ac:dyDescent="0.3">
      <c r="A167" s="2"/>
      <c r="B167" s="3"/>
      <c r="C167" s="3"/>
      <c r="D167" s="3"/>
      <c r="E167" s="3"/>
      <c r="F167" s="3"/>
      <c r="G167" s="2"/>
      <c r="H167" s="7"/>
      <c r="I167" s="3"/>
      <c r="J167" s="3"/>
      <c r="K167" s="3"/>
      <c r="L167" s="4"/>
      <c r="M167" s="4"/>
      <c r="N167" s="3"/>
      <c r="O167" s="20"/>
      <c r="P167" s="36"/>
      <c r="Q167" s="36"/>
      <c r="R167" s="37"/>
      <c r="S167" s="4"/>
      <c r="T167" s="4"/>
    </row>
    <row r="168" spans="1:20" x14ac:dyDescent="0.3">
      <c r="A168" s="2">
        <v>31</v>
      </c>
      <c r="B168" s="197" t="s">
        <v>85</v>
      </c>
      <c r="C168" s="197"/>
      <c r="D168" s="197"/>
      <c r="E168" s="197"/>
      <c r="F168" s="197"/>
      <c r="G168" s="197"/>
      <c r="H168" s="7"/>
      <c r="I168" s="3"/>
      <c r="J168" s="3"/>
      <c r="K168" s="3"/>
      <c r="L168" s="4"/>
      <c r="M168" s="4"/>
      <c r="N168" s="3"/>
      <c r="O168" s="20"/>
      <c r="P168" s="36"/>
      <c r="Q168" s="36"/>
      <c r="R168" s="37"/>
      <c r="S168" s="4"/>
      <c r="T168" s="4"/>
    </row>
    <row r="169" spans="1:20" ht="20.100000000000001" customHeight="1" x14ac:dyDescent="0.3">
      <c r="A169" s="2"/>
      <c r="B169" s="4" t="s">
        <v>564</v>
      </c>
      <c r="C169" s="4"/>
      <c r="D169" s="4"/>
      <c r="E169" s="4"/>
      <c r="F169" s="4"/>
      <c r="G169" s="103">
        <v>1</v>
      </c>
      <c r="H169" s="7">
        <f>[353]Equipment!$H$30</f>
        <v>1</v>
      </c>
      <c r="I169" s="3">
        <f>ROUND(562500*90%,0)</f>
        <v>506250</v>
      </c>
      <c r="J169" s="3" t="s">
        <v>128</v>
      </c>
      <c r="K169" s="3">
        <f t="shared" ref="K169" si="21">ROUND(H169*I169,0)</f>
        <v>506250</v>
      </c>
      <c r="L169" s="4"/>
      <c r="M169" s="4"/>
      <c r="N169" s="3">
        <f>H169</f>
        <v>1</v>
      </c>
      <c r="O169" s="20">
        <f>K169</f>
        <v>506250</v>
      </c>
      <c r="P169" s="36"/>
      <c r="Q169" s="36"/>
      <c r="R169" s="37"/>
      <c r="S169" s="32">
        <v>0.9</v>
      </c>
      <c r="T169" s="4">
        <v>562500</v>
      </c>
    </row>
    <row r="170" spans="1:20" ht="20.100000000000001" customHeight="1" x14ac:dyDescent="0.3">
      <c r="A170" s="2"/>
      <c r="B170" s="3"/>
      <c r="C170" s="3"/>
      <c r="D170" s="3"/>
      <c r="E170" s="3"/>
      <c r="F170" s="3"/>
      <c r="G170" s="2"/>
      <c r="H170" s="7"/>
      <c r="I170" s="3"/>
      <c r="J170" s="3"/>
      <c r="K170" s="3"/>
      <c r="L170" s="4"/>
      <c r="M170" s="4"/>
      <c r="N170" s="3"/>
      <c r="O170" s="20"/>
      <c r="P170" s="36"/>
      <c r="Q170" s="36"/>
      <c r="R170" s="37"/>
      <c r="S170" s="4"/>
      <c r="T170" s="4"/>
    </row>
    <row r="171" spans="1:20" x14ac:dyDescent="0.3">
      <c r="A171" s="2">
        <v>35</v>
      </c>
      <c r="B171" s="197" t="s">
        <v>86</v>
      </c>
      <c r="C171" s="197"/>
      <c r="D171" s="197"/>
      <c r="E171" s="197"/>
      <c r="F171" s="197"/>
      <c r="G171" s="197"/>
      <c r="H171" s="7"/>
      <c r="I171" s="3"/>
      <c r="J171" s="3"/>
      <c r="K171" s="3"/>
      <c r="L171" s="4"/>
      <c r="M171" s="4"/>
      <c r="N171" s="3"/>
      <c r="O171" s="20"/>
      <c r="P171" s="36"/>
      <c r="Q171" s="36"/>
      <c r="R171" s="37"/>
      <c r="S171" s="4"/>
      <c r="T171" s="4"/>
    </row>
    <row r="172" spans="1:20" ht="20.100000000000001" customHeight="1" x14ac:dyDescent="0.3">
      <c r="A172" s="2"/>
      <c r="B172" s="4" t="s">
        <v>564</v>
      </c>
      <c r="C172" s="4"/>
      <c r="D172" s="4"/>
      <c r="E172" s="4"/>
      <c r="F172" s="4"/>
      <c r="G172" s="103">
        <v>1</v>
      </c>
      <c r="H172" s="7">
        <f>[353]Equipment!$H$32</f>
        <v>1</v>
      </c>
      <c r="I172" s="3">
        <f>ROUND(81250*90%,0)</f>
        <v>73125</v>
      </c>
      <c r="J172" s="3" t="s">
        <v>128</v>
      </c>
      <c r="K172" s="3">
        <f t="shared" ref="K172" si="22">ROUND(H172*I172,0)</f>
        <v>73125</v>
      </c>
      <c r="L172" s="4"/>
      <c r="M172" s="4"/>
      <c r="N172" s="3">
        <f>H172</f>
        <v>1</v>
      </c>
      <c r="O172" s="20">
        <f>K172</f>
        <v>73125</v>
      </c>
      <c r="P172" s="36"/>
      <c r="Q172" s="36"/>
      <c r="R172" s="37"/>
      <c r="S172" s="32">
        <v>0.9</v>
      </c>
      <c r="T172" s="4">
        <v>81250</v>
      </c>
    </row>
    <row r="173" spans="1:20" ht="20.100000000000001" customHeight="1" x14ac:dyDescent="0.3">
      <c r="A173" s="2"/>
      <c r="B173" s="3"/>
      <c r="C173" s="3"/>
      <c r="D173" s="3"/>
      <c r="E173" s="3"/>
      <c r="F173" s="3"/>
      <c r="G173" s="2"/>
      <c r="H173" s="7"/>
      <c r="I173" s="3"/>
      <c r="J173" s="3"/>
      <c r="K173" s="3"/>
      <c r="L173" s="4"/>
      <c r="M173" s="4"/>
      <c r="N173" s="3"/>
      <c r="O173" s="20"/>
      <c r="P173" s="36"/>
      <c r="Q173" s="36"/>
      <c r="R173" s="37"/>
      <c r="S173" s="4"/>
      <c r="T173" s="4"/>
    </row>
    <row r="174" spans="1:20" x14ac:dyDescent="0.3">
      <c r="A174" s="2">
        <v>2</v>
      </c>
      <c r="B174" s="197" t="s">
        <v>87</v>
      </c>
      <c r="C174" s="197"/>
      <c r="D174" s="197"/>
      <c r="E174" s="197"/>
      <c r="F174" s="197"/>
      <c r="G174" s="197"/>
      <c r="H174" s="7"/>
      <c r="I174" s="3"/>
      <c r="J174" s="3"/>
      <c r="K174" s="3"/>
      <c r="L174" s="4"/>
      <c r="M174" s="4"/>
      <c r="N174" s="3"/>
      <c r="O174" s="20"/>
      <c r="P174" s="36"/>
      <c r="Q174" s="36"/>
      <c r="R174" s="37"/>
      <c r="S174" s="4"/>
      <c r="T174" s="4"/>
    </row>
    <row r="175" spans="1:20" ht="20.100000000000001" customHeight="1" x14ac:dyDescent="0.3">
      <c r="A175" s="2"/>
      <c r="B175" s="4" t="s">
        <v>564</v>
      </c>
      <c r="C175" s="4"/>
      <c r="D175" s="4"/>
      <c r="E175" s="4"/>
      <c r="F175" s="4"/>
      <c r="G175" s="103">
        <v>2</v>
      </c>
      <c r="H175" s="7">
        <v>2</v>
      </c>
      <c r="I175" s="3">
        <f>ROUND(49500*90%,0)</f>
        <v>44550</v>
      </c>
      <c r="J175" s="3" t="s">
        <v>128</v>
      </c>
      <c r="K175" s="3">
        <f t="shared" ref="K175" si="23">ROUND(H175*I175,0)</f>
        <v>89100</v>
      </c>
      <c r="L175" s="4"/>
      <c r="M175" s="4"/>
      <c r="N175" s="3">
        <f>H175</f>
        <v>2</v>
      </c>
      <c r="O175" s="20">
        <f>K175</f>
        <v>89100</v>
      </c>
      <c r="P175" s="36"/>
      <c r="Q175" s="36"/>
      <c r="R175" s="37"/>
      <c r="S175" s="32">
        <v>0.9</v>
      </c>
      <c r="T175" s="4">
        <v>49500</v>
      </c>
    </row>
    <row r="176" spans="1:20" ht="20.100000000000001" customHeight="1" x14ac:dyDescent="0.3">
      <c r="A176" s="2"/>
      <c r="B176" s="3"/>
      <c r="C176" s="3"/>
      <c r="D176" s="3"/>
      <c r="E176" s="3"/>
      <c r="F176" s="3"/>
      <c r="G176" s="2"/>
      <c r="H176" s="7"/>
      <c r="I176" s="3"/>
      <c r="J176" s="3"/>
      <c r="K176" s="3"/>
      <c r="L176" s="4"/>
      <c r="M176" s="4"/>
      <c r="N176" s="3"/>
      <c r="O176" s="20"/>
      <c r="P176" s="36"/>
      <c r="Q176" s="36"/>
      <c r="R176" s="37"/>
      <c r="S176" s="4"/>
      <c r="T176" s="4"/>
    </row>
    <row r="177" spans="1:20" ht="45.75" customHeight="1" x14ac:dyDescent="0.3">
      <c r="A177" s="2">
        <v>4</v>
      </c>
      <c r="B177" s="198" t="s">
        <v>129</v>
      </c>
      <c r="C177" s="198"/>
      <c r="D177" s="198"/>
      <c r="E177" s="198"/>
      <c r="F177" s="198"/>
      <c r="G177" s="198"/>
      <c r="H177" s="7"/>
      <c r="I177" s="3"/>
      <c r="J177" s="3"/>
      <c r="K177" s="3"/>
      <c r="L177" s="4"/>
      <c r="M177" s="4"/>
      <c r="N177" s="3"/>
      <c r="O177" s="20"/>
      <c r="P177" s="36"/>
      <c r="Q177" s="36"/>
      <c r="R177" s="37"/>
      <c r="S177" s="4"/>
      <c r="T177" s="4"/>
    </row>
    <row r="178" spans="1:20" ht="20.100000000000001" customHeight="1" x14ac:dyDescent="0.3">
      <c r="A178" s="2"/>
      <c r="B178" s="4" t="s">
        <v>565</v>
      </c>
      <c r="C178" s="4"/>
      <c r="D178" s="4"/>
      <c r="E178" s="4"/>
      <c r="F178" s="4"/>
      <c r="G178" s="103">
        <v>2</v>
      </c>
      <c r="H178" s="7">
        <v>1</v>
      </c>
      <c r="I178" s="3">
        <f>ROUND(563750*90%,0)</f>
        <v>507375</v>
      </c>
      <c r="J178" s="3" t="s">
        <v>128</v>
      </c>
      <c r="K178" s="3">
        <f t="shared" ref="K178:K179" si="24">ROUND(H178*I178,0)</f>
        <v>507375</v>
      </c>
      <c r="L178" s="4"/>
      <c r="M178" s="4"/>
      <c r="N178" s="3">
        <f>H178</f>
        <v>1</v>
      </c>
      <c r="O178" s="20">
        <f>K178</f>
        <v>507375</v>
      </c>
      <c r="P178" s="36"/>
      <c r="Q178" s="36"/>
      <c r="R178" s="37"/>
      <c r="S178" s="32">
        <v>0.9</v>
      </c>
      <c r="T178" s="4">
        <v>563750</v>
      </c>
    </row>
    <row r="179" spans="1:20" ht="20.100000000000001" customHeight="1" x14ac:dyDescent="0.3">
      <c r="A179" s="2"/>
      <c r="B179" s="151"/>
      <c r="C179" s="152"/>
      <c r="D179" s="152"/>
      <c r="E179" s="152"/>
      <c r="F179" s="153"/>
      <c r="G179" s="2" t="s">
        <v>143</v>
      </c>
      <c r="H179" s="7">
        <v>1</v>
      </c>
      <c r="I179" s="3">
        <f>ROUND(563750*90%,0)</f>
        <v>507375</v>
      </c>
      <c r="J179" s="3"/>
      <c r="K179" s="3">
        <f t="shared" si="24"/>
        <v>507375</v>
      </c>
      <c r="L179" s="4"/>
      <c r="M179" s="4"/>
      <c r="N179" s="3"/>
      <c r="O179" s="20"/>
      <c r="P179" s="36"/>
      <c r="Q179" s="36"/>
      <c r="R179" s="37"/>
      <c r="S179" s="4"/>
      <c r="T179" s="4"/>
    </row>
    <row r="180" spans="1:20" x14ac:dyDescent="0.3">
      <c r="A180" s="2">
        <v>5</v>
      </c>
      <c r="B180" s="197" t="s">
        <v>88</v>
      </c>
      <c r="C180" s="197"/>
      <c r="D180" s="197"/>
      <c r="E180" s="197"/>
      <c r="F180" s="197"/>
      <c r="G180" s="197"/>
      <c r="H180" s="7"/>
      <c r="I180" s="3"/>
      <c r="J180" s="3"/>
      <c r="K180" s="3"/>
      <c r="L180" s="4"/>
      <c r="M180" s="4"/>
      <c r="N180" s="3"/>
      <c r="O180" s="20"/>
      <c r="P180" s="36"/>
      <c r="Q180" s="36"/>
      <c r="R180" s="37"/>
      <c r="S180" s="4"/>
      <c r="T180" s="4"/>
    </row>
    <row r="181" spans="1:20" ht="20.100000000000001" customHeight="1" x14ac:dyDescent="0.3">
      <c r="A181" s="2"/>
      <c r="B181" s="4" t="s">
        <v>565</v>
      </c>
      <c r="C181" s="4"/>
      <c r="D181" s="4"/>
      <c r="E181" s="4"/>
      <c r="F181" s="4"/>
      <c r="G181" s="103">
        <v>1</v>
      </c>
      <c r="H181" s="7">
        <f>[353]Equipment!$H$38</f>
        <v>1</v>
      </c>
      <c r="I181" s="3">
        <f>ROUND(312500*90%,0)</f>
        <v>281250</v>
      </c>
      <c r="J181" s="3" t="s">
        <v>128</v>
      </c>
      <c r="K181" s="3">
        <f t="shared" ref="K181" si="25">ROUND(H181*I181,0)</f>
        <v>281250</v>
      </c>
      <c r="L181" s="4"/>
      <c r="M181" s="4"/>
      <c r="N181" s="3">
        <f>H181</f>
        <v>1</v>
      </c>
      <c r="O181" s="20">
        <f>K181</f>
        <v>281250</v>
      </c>
      <c r="P181" s="36"/>
      <c r="Q181" s="36"/>
      <c r="R181" s="37"/>
      <c r="S181" s="32">
        <v>0.9</v>
      </c>
      <c r="T181" s="4">
        <v>312500</v>
      </c>
    </row>
    <row r="182" spans="1:20" ht="20.100000000000001" customHeight="1" x14ac:dyDescent="0.3">
      <c r="A182" s="2"/>
      <c r="B182" s="3"/>
      <c r="C182" s="3"/>
      <c r="D182" s="3"/>
      <c r="E182" s="3"/>
      <c r="F182" s="3"/>
      <c r="G182" s="2"/>
      <c r="H182" s="7"/>
      <c r="I182" s="3"/>
      <c r="J182" s="3"/>
      <c r="K182" s="3"/>
      <c r="L182" s="4"/>
      <c r="M182" s="4"/>
      <c r="N182" s="3"/>
      <c r="O182" s="20"/>
      <c r="P182" s="36"/>
      <c r="Q182" s="36"/>
      <c r="R182" s="37"/>
      <c r="S182" s="4"/>
      <c r="T182" s="4"/>
    </row>
    <row r="183" spans="1:20" ht="20.25" customHeight="1" x14ac:dyDescent="0.3">
      <c r="A183" s="2">
        <v>6</v>
      </c>
      <c r="B183" s="197" t="s">
        <v>89</v>
      </c>
      <c r="C183" s="197"/>
      <c r="D183" s="197"/>
      <c r="E183" s="197"/>
      <c r="F183" s="197"/>
      <c r="G183" s="197"/>
      <c r="H183" s="7"/>
      <c r="I183" s="3"/>
      <c r="J183" s="3"/>
      <c r="K183" s="3"/>
      <c r="L183" s="4"/>
      <c r="M183" s="4"/>
      <c r="N183" s="3"/>
      <c r="O183" s="20"/>
      <c r="P183" s="36"/>
      <c r="Q183" s="36"/>
      <c r="R183" s="37"/>
      <c r="S183" s="4"/>
      <c r="T183" s="4"/>
    </row>
    <row r="184" spans="1:20" ht="20.100000000000001" customHeight="1" x14ac:dyDescent="0.3">
      <c r="A184" s="2"/>
      <c r="B184" s="4" t="s">
        <v>565</v>
      </c>
      <c r="C184" s="4"/>
      <c r="D184" s="4"/>
      <c r="E184" s="4"/>
      <c r="F184" s="4"/>
      <c r="G184" s="103">
        <v>1</v>
      </c>
      <c r="H184" s="7">
        <f>[353]Equipment!$H$40</f>
        <v>1</v>
      </c>
      <c r="I184" s="3">
        <f>ROUND(187500*90%,0)</f>
        <v>168750</v>
      </c>
      <c r="J184" s="3" t="s">
        <v>128</v>
      </c>
      <c r="K184" s="3">
        <f t="shared" ref="K184" si="26">ROUND(H184*I184,0)</f>
        <v>168750</v>
      </c>
      <c r="L184" s="4"/>
      <c r="M184" s="4"/>
      <c r="N184" s="3">
        <f>H184</f>
        <v>1</v>
      </c>
      <c r="O184" s="20">
        <f>K184</f>
        <v>168750</v>
      </c>
      <c r="P184" s="36"/>
      <c r="Q184" s="36"/>
      <c r="R184" s="37"/>
      <c r="S184" s="32">
        <v>0.9</v>
      </c>
      <c r="T184" s="4">
        <v>187500</v>
      </c>
    </row>
    <row r="185" spans="1:20" ht="20.100000000000001" customHeight="1" x14ac:dyDescent="0.3">
      <c r="A185" s="2"/>
      <c r="B185" s="3"/>
      <c r="C185" s="3"/>
      <c r="D185" s="3"/>
      <c r="E185" s="3"/>
      <c r="F185" s="3"/>
      <c r="G185" s="2"/>
      <c r="H185" s="7"/>
      <c r="I185" s="3"/>
      <c r="J185" s="3"/>
      <c r="K185" s="3"/>
      <c r="L185" s="4"/>
      <c r="M185" s="4"/>
      <c r="N185" s="3"/>
      <c r="O185" s="20"/>
      <c r="P185" s="36"/>
      <c r="Q185" s="36"/>
      <c r="R185" s="37"/>
      <c r="S185" s="4"/>
      <c r="T185" s="4"/>
    </row>
    <row r="186" spans="1:20" x14ac:dyDescent="0.3">
      <c r="A186" s="2">
        <v>14</v>
      </c>
      <c r="B186" s="202" t="s">
        <v>90</v>
      </c>
      <c r="C186" s="203"/>
      <c r="D186" s="203"/>
      <c r="E186" s="203"/>
      <c r="F186" s="203"/>
      <c r="G186" s="204"/>
      <c r="H186" s="7"/>
      <c r="I186" s="3"/>
      <c r="J186" s="3"/>
      <c r="K186" s="3"/>
      <c r="L186" s="4"/>
      <c r="M186" s="4"/>
      <c r="N186" s="3"/>
      <c r="O186" s="20"/>
      <c r="P186" s="36"/>
      <c r="Q186" s="36"/>
      <c r="R186" s="37"/>
      <c r="S186" s="4"/>
      <c r="T186" s="4"/>
    </row>
    <row r="187" spans="1:20" ht="20.100000000000001" customHeight="1" x14ac:dyDescent="0.3">
      <c r="A187" s="2"/>
      <c r="B187" s="4" t="s">
        <v>565</v>
      </c>
      <c r="C187" s="4"/>
      <c r="D187" s="4"/>
      <c r="E187" s="4"/>
      <c r="F187" s="4"/>
      <c r="G187" s="103">
        <v>1</v>
      </c>
      <c r="H187" s="7">
        <f>[353]Equipment!$H$42</f>
        <v>1</v>
      </c>
      <c r="I187" s="3">
        <f>ROUND(61875*90%,0)</f>
        <v>55688</v>
      </c>
      <c r="J187" s="3" t="s">
        <v>128</v>
      </c>
      <c r="K187" s="3">
        <f t="shared" ref="K187" si="27">ROUND(H187*I187,0)</f>
        <v>55688</v>
      </c>
      <c r="L187" s="4"/>
      <c r="M187" s="4"/>
      <c r="N187" s="3">
        <f>H187</f>
        <v>1</v>
      </c>
      <c r="O187" s="20">
        <f>K187</f>
        <v>55688</v>
      </c>
      <c r="P187" s="36"/>
      <c r="Q187" s="36"/>
      <c r="R187" s="37"/>
      <c r="S187" s="32">
        <v>0.9</v>
      </c>
      <c r="T187" s="4">
        <v>61875</v>
      </c>
    </row>
    <row r="188" spans="1:20" ht="20.100000000000001" customHeight="1" x14ac:dyDescent="0.3">
      <c r="A188" s="2"/>
      <c r="B188" s="3"/>
      <c r="C188" s="3"/>
      <c r="D188" s="3"/>
      <c r="E188" s="3"/>
      <c r="F188" s="3"/>
      <c r="G188" s="2"/>
      <c r="H188" s="7"/>
      <c r="I188" s="3"/>
      <c r="J188" s="3"/>
      <c r="K188" s="3"/>
      <c r="L188" s="4"/>
      <c r="M188" s="4"/>
      <c r="N188" s="3"/>
      <c r="O188" s="20"/>
      <c r="P188" s="36"/>
      <c r="Q188" s="36"/>
      <c r="R188" s="37"/>
      <c r="S188" s="4"/>
      <c r="T188" s="4"/>
    </row>
    <row r="189" spans="1:20" x14ac:dyDescent="0.3">
      <c r="A189" s="2">
        <v>15</v>
      </c>
      <c r="B189" s="197" t="s">
        <v>91</v>
      </c>
      <c r="C189" s="197"/>
      <c r="D189" s="197"/>
      <c r="E189" s="197"/>
      <c r="F189" s="197"/>
      <c r="G189" s="197"/>
      <c r="H189" s="7"/>
      <c r="I189" s="3"/>
      <c r="J189" s="3"/>
      <c r="K189" s="3"/>
      <c r="L189" s="4"/>
      <c r="M189" s="4"/>
      <c r="N189" s="3"/>
      <c r="O189" s="20"/>
      <c r="P189" s="36"/>
      <c r="Q189" s="36"/>
      <c r="R189" s="37"/>
      <c r="S189" s="4"/>
      <c r="T189" s="4"/>
    </row>
    <row r="190" spans="1:20" ht="20.100000000000001" customHeight="1" x14ac:dyDescent="0.3">
      <c r="A190" s="2"/>
      <c r="B190" s="4" t="s">
        <v>565</v>
      </c>
      <c r="C190" s="4"/>
      <c r="D190" s="4"/>
      <c r="E190" s="4"/>
      <c r="F190" s="4"/>
      <c r="G190" s="103">
        <v>2</v>
      </c>
      <c r="H190" s="7">
        <v>2</v>
      </c>
      <c r="I190" s="3">
        <f>ROUND(50000*90%,0)</f>
        <v>45000</v>
      </c>
      <c r="J190" s="3" t="s">
        <v>128</v>
      </c>
      <c r="K190" s="3">
        <f t="shared" ref="K190" si="28">ROUND(H190*I190,0)</f>
        <v>90000</v>
      </c>
      <c r="L190" s="4"/>
      <c r="M190" s="4"/>
      <c r="N190" s="3">
        <f>H190</f>
        <v>2</v>
      </c>
      <c r="O190" s="20">
        <f>K190</f>
        <v>90000</v>
      </c>
      <c r="P190" s="36"/>
      <c r="Q190" s="36"/>
      <c r="R190" s="37"/>
      <c r="S190" s="32">
        <v>0.9</v>
      </c>
      <c r="T190" s="4">
        <v>50000</v>
      </c>
    </row>
    <row r="191" spans="1:20" ht="20.100000000000001" customHeight="1" x14ac:dyDescent="0.3">
      <c r="A191" s="2"/>
      <c r="B191" s="3"/>
      <c r="C191" s="3"/>
      <c r="D191" s="3"/>
      <c r="E191" s="3"/>
      <c r="F191" s="3"/>
      <c r="G191" s="2"/>
      <c r="H191" s="7"/>
      <c r="I191" s="3"/>
      <c r="J191" s="3"/>
      <c r="K191" s="3"/>
      <c r="L191" s="4"/>
      <c r="M191" s="4"/>
      <c r="N191" s="3"/>
      <c r="O191" s="20"/>
      <c r="P191" s="36"/>
      <c r="Q191" s="36"/>
      <c r="R191" s="37"/>
      <c r="S191" s="4"/>
      <c r="T191" s="4"/>
    </row>
    <row r="192" spans="1:20" x14ac:dyDescent="0.3">
      <c r="A192" s="2">
        <v>26</v>
      </c>
      <c r="B192" s="197" t="s">
        <v>92</v>
      </c>
      <c r="C192" s="197"/>
      <c r="D192" s="197"/>
      <c r="E192" s="197"/>
      <c r="F192" s="197"/>
      <c r="G192" s="197"/>
      <c r="H192" s="7"/>
      <c r="I192" s="3"/>
      <c r="J192" s="3"/>
      <c r="K192" s="3"/>
      <c r="L192" s="4"/>
      <c r="M192" s="4"/>
      <c r="N192" s="3"/>
      <c r="O192" s="20"/>
      <c r="P192" s="36"/>
      <c r="Q192" s="36"/>
      <c r="R192" s="37"/>
      <c r="S192" s="4"/>
      <c r="T192" s="4"/>
    </row>
    <row r="193" spans="1:20" ht="20.100000000000001" customHeight="1" x14ac:dyDescent="0.3">
      <c r="A193" s="2"/>
      <c r="B193" s="4" t="s">
        <v>565</v>
      </c>
      <c r="C193" s="4"/>
      <c r="D193" s="4"/>
      <c r="E193" s="4"/>
      <c r="F193" s="4"/>
      <c r="G193" s="103">
        <v>2</v>
      </c>
      <c r="H193" s="7">
        <v>2</v>
      </c>
      <c r="I193" s="3">
        <f>ROUND(61875*90%,0)</f>
        <v>55688</v>
      </c>
      <c r="J193" s="3" t="s">
        <v>128</v>
      </c>
      <c r="K193" s="3">
        <f t="shared" ref="K193" si="29">ROUND(H193*I193,0)</f>
        <v>111376</v>
      </c>
      <c r="L193" s="4"/>
      <c r="M193" s="4"/>
      <c r="N193" s="3">
        <f>H193</f>
        <v>2</v>
      </c>
      <c r="O193" s="20">
        <f>K193</f>
        <v>111376</v>
      </c>
      <c r="P193" s="36"/>
      <c r="Q193" s="36"/>
      <c r="R193" s="37"/>
      <c r="S193" s="32">
        <v>0.9</v>
      </c>
      <c r="T193" s="4">
        <v>61875</v>
      </c>
    </row>
    <row r="194" spans="1:20" ht="20.100000000000001" customHeight="1" x14ac:dyDescent="0.3">
      <c r="A194" s="2"/>
      <c r="B194" s="3"/>
      <c r="C194" s="3"/>
      <c r="D194" s="3"/>
      <c r="E194" s="3"/>
      <c r="F194" s="3"/>
      <c r="G194" s="2"/>
      <c r="H194" s="7"/>
      <c r="I194" s="3"/>
      <c r="J194" s="3"/>
      <c r="K194" s="3"/>
      <c r="L194" s="4"/>
      <c r="M194" s="4"/>
      <c r="N194" s="3"/>
      <c r="O194" s="20"/>
      <c r="P194" s="36"/>
      <c r="Q194" s="36"/>
      <c r="R194" s="37"/>
      <c r="S194" s="4"/>
      <c r="T194" s="4"/>
    </row>
    <row r="195" spans="1:20" x14ac:dyDescent="0.3">
      <c r="A195" s="2">
        <v>16</v>
      </c>
      <c r="B195" s="197" t="s">
        <v>93</v>
      </c>
      <c r="C195" s="197"/>
      <c r="D195" s="197"/>
      <c r="E195" s="197"/>
      <c r="F195" s="197"/>
      <c r="G195" s="197"/>
      <c r="H195" s="7"/>
      <c r="I195" s="3"/>
      <c r="J195" s="3"/>
      <c r="K195" s="3"/>
      <c r="L195" s="4"/>
      <c r="M195" s="4"/>
      <c r="N195" s="3"/>
      <c r="O195" s="20"/>
      <c r="P195" s="36"/>
      <c r="Q195" s="36"/>
      <c r="R195" s="37"/>
      <c r="S195" s="4"/>
      <c r="T195" s="4"/>
    </row>
    <row r="196" spans="1:20" ht="20.100000000000001" customHeight="1" x14ac:dyDescent="0.3">
      <c r="A196" s="2"/>
      <c r="B196" s="4" t="s">
        <v>565</v>
      </c>
      <c r="C196" s="4"/>
      <c r="D196" s="4"/>
      <c r="E196" s="4"/>
      <c r="F196" s="4"/>
      <c r="G196" s="103">
        <v>1</v>
      </c>
      <c r="H196" s="7">
        <f>[353]Equipment!$H$50</f>
        <v>1</v>
      </c>
      <c r="I196" s="3">
        <f>ROUND(378000*90%,0)</f>
        <v>340200</v>
      </c>
      <c r="J196" s="3" t="s">
        <v>128</v>
      </c>
      <c r="K196" s="3">
        <f t="shared" ref="K196" si="30">ROUND(H196*I196,0)</f>
        <v>340200</v>
      </c>
      <c r="L196" s="4"/>
      <c r="M196" s="4"/>
      <c r="N196" s="3">
        <f>H196</f>
        <v>1</v>
      </c>
      <c r="O196" s="20">
        <f>K196</f>
        <v>340200</v>
      </c>
      <c r="P196" s="36"/>
      <c r="Q196" s="36"/>
      <c r="R196" s="37"/>
      <c r="S196" s="32">
        <v>0.9</v>
      </c>
      <c r="T196" s="4">
        <v>378000</v>
      </c>
    </row>
    <row r="197" spans="1:20" ht="20.100000000000001" customHeight="1" x14ac:dyDescent="0.3">
      <c r="A197" s="2"/>
      <c r="B197" s="3"/>
      <c r="C197" s="3"/>
      <c r="D197" s="3"/>
      <c r="E197" s="3"/>
      <c r="F197" s="3"/>
      <c r="G197" s="2"/>
      <c r="H197" s="7"/>
      <c r="I197" s="3"/>
      <c r="J197" s="3"/>
      <c r="K197" s="3"/>
      <c r="L197" s="4"/>
      <c r="M197" s="4"/>
      <c r="N197" s="3"/>
      <c r="O197" s="20"/>
      <c r="P197" s="36"/>
      <c r="Q197" s="36"/>
      <c r="R197" s="37"/>
      <c r="S197" s="4"/>
      <c r="T197" s="4"/>
    </row>
    <row r="198" spans="1:20" x14ac:dyDescent="0.3">
      <c r="A198" s="2">
        <v>17</v>
      </c>
      <c r="B198" s="197" t="s">
        <v>94</v>
      </c>
      <c r="C198" s="197"/>
      <c r="D198" s="197"/>
      <c r="E198" s="197"/>
      <c r="F198" s="197"/>
      <c r="G198" s="197"/>
      <c r="H198" s="7"/>
      <c r="I198" s="3"/>
      <c r="J198" s="3"/>
      <c r="K198" s="3"/>
      <c r="L198" s="4"/>
      <c r="M198" s="4"/>
      <c r="N198" s="3"/>
      <c r="O198" s="20"/>
      <c r="P198" s="36"/>
      <c r="Q198" s="36"/>
      <c r="R198" s="37"/>
      <c r="S198" s="4"/>
      <c r="T198" s="4"/>
    </row>
    <row r="199" spans="1:20" ht="20.100000000000001" customHeight="1" x14ac:dyDescent="0.3">
      <c r="A199" s="2"/>
      <c r="B199" s="4" t="s">
        <v>565</v>
      </c>
      <c r="C199" s="4"/>
      <c r="D199" s="4"/>
      <c r="E199" s="4"/>
      <c r="F199" s="4"/>
      <c r="G199" s="103">
        <v>1</v>
      </c>
      <c r="H199" s="7">
        <f>[353]Equipment!$H$52</f>
        <v>1</v>
      </c>
      <c r="I199" s="3">
        <f>ROUND(93750*90%,0)</f>
        <v>84375</v>
      </c>
      <c r="J199" s="3" t="s">
        <v>128</v>
      </c>
      <c r="K199" s="3">
        <f t="shared" ref="K199" si="31">ROUND(H199*I199,0)</f>
        <v>84375</v>
      </c>
      <c r="L199" s="4"/>
      <c r="M199" s="4"/>
      <c r="N199" s="3">
        <f>H199</f>
        <v>1</v>
      </c>
      <c r="O199" s="20">
        <f>K199</f>
        <v>84375</v>
      </c>
      <c r="P199" s="36"/>
      <c r="Q199" s="36"/>
      <c r="R199" s="37"/>
      <c r="S199" s="32">
        <v>0.9</v>
      </c>
      <c r="T199" s="4">
        <v>93750</v>
      </c>
    </row>
    <row r="200" spans="1:20" ht="20.100000000000001" customHeight="1" x14ac:dyDescent="0.3">
      <c r="A200" s="2"/>
      <c r="B200" s="3"/>
      <c r="C200" s="3"/>
      <c r="D200" s="3"/>
      <c r="E200" s="3"/>
      <c r="F200" s="3"/>
      <c r="G200" s="2"/>
      <c r="H200" s="7"/>
      <c r="I200" s="3"/>
      <c r="J200" s="3"/>
      <c r="K200" s="3"/>
      <c r="L200" s="4"/>
      <c r="M200" s="4"/>
      <c r="N200" s="3"/>
      <c r="O200" s="20"/>
      <c r="P200" s="36"/>
      <c r="Q200" s="36"/>
      <c r="R200" s="37"/>
      <c r="S200" s="4"/>
      <c r="T200" s="4"/>
    </row>
    <row r="201" spans="1:20" x14ac:dyDescent="0.3">
      <c r="A201" s="2">
        <v>19</v>
      </c>
      <c r="B201" s="197" t="s">
        <v>95</v>
      </c>
      <c r="C201" s="197"/>
      <c r="D201" s="197"/>
      <c r="E201" s="197"/>
      <c r="F201" s="197"/>
      <c r="G201" s="197"/>
      <c r="H201" s="7"/>
      <c r="I201" s="3"/>
      <c r="J201" s="3"/>
      <c r="K201" s="3"/>
      <c r="L201" s="4"/>
      <c r="M201" s="4"/>
      <c r="N201" s="3"/>
      <c r="O201" s="20"/>
      <c r="P201" s="36"/>
      <c r="Q201" s="36"/>
      <c r="R201" s="37"/>
      <c r="S201" s="4"/>
      <c r="T201" s="4"/>
    </row>
    <row r="202" spans="1:20" ht="20.100000000000001" customHeight="1" x14ac:dyDescent="0.3">
      <c r="A202" s="2"/>
      <c r="B202" s="4" t="s">
        <v>565</v>
      </c>
      <c r="C202" s="4"/>
      <c r="D202" s="4"/>
      <c r="E202" s="4"/>
      <c r="F202" s="4"/>
      <c r="G202" s="103">
        <v>1</v>
      </c>
      <c r="H202" s="7">
        <f>[353]Equipment!$H$54</f>
        <v>1</v>
      </c>
      <c r="I202" s="3">
        <f>ROUND(75625*90%,0)</f>
        <v>68063</v>
      </c>
      <c r="J202" s="3" t="s">
        <v>128</v>
      </c>
      <c r="K202" s="3">
        <f t="shared" ref="K202" si="32">ROUND(H202*I202,0)</f>
        <v>68063</v>
      </c>
      <c r="L202" s="4"/>
      <c r="M202" s="4"/>
      <c r="N202" s="3">
        <f>H202</f>
        <v>1</v>
      </c>
      <c r="O202" s="20">
        <f>K202</f>
        <v>68063</v>
      </c>
      <c r="P202" s="36"/>
      <c r="Q202" s="36"/>
      <c r="R202" s="37"/>
      <c r="S202" s="32">
        <v>0.9</v>
      </c>
      <c r="T202" s="4">
        <v>75625</v>
      </c>
    </row>
    <row r="203" spans="1:20" ht="20.100000000000001" customHeight="1" x14ac:dyDescent="0.3">
      <c r="A203" s="2"/>
      <c r="B203" s="3"/>
      <c r="C203" s="3"/>
      <c r="D203" s="3"/>
      <c r="E203" s="3"/>
      <c r="F203" s="3"/>
      <c r="G203" s="2"/>
      <c r="H203" s="7"/>
      <c r="I203" s="3"/>
      <c r="J203" s="3"/>
      <c r="K203" s="3"/>
      <c r="L203" s="4"/>
      <c r="M203" s="4"/>
      <c r="N203" s="3"/>
      <c r="O203" s="20"/>
      <c r="P203" s="36"/>
      <c r="Q203" s="36"/>
      <c r="R203" s="37"/>
      <c r="S203" s="4"/>
      <c r="T203" s="4"/>
    </row>
    <row r="204" spans="1:20" x14ac:dyDescent="0.3">
      <c r="A204" s="2">
        <v>20</v>
      </c>
      <c r="B204" s="197" t="s">
        <v>96</v>
      </c>
      <c r="C204" s="197"/>
      <c r="D204" s="197"/>
      <c r="E204" s="197"/>
      <c r="F204" s="197"/>
      <c r="G204" s="197"/>
      <c r="H204" s="7"/>
      <c r="I204" s="3"/>
      <c r="J204" s="3"/>
      <c r="K204" s="3"/>
      <c r="L204" s="4"/>
      <c r="M204" s="4"/>
      <c r="N204" s="3"/>
      <c r="O204" s="20"/>
      <c r="P204" s="36"/>
      <c r="Q204" s="36"/>
      <c r="R204" s="37"/>
      <c r="S204" s="4"/>
      <c r="T204" s="4"/>
    </row>
    <row r="205" spans="1:20" ht="20.100000000000001" customHeight="1" x14ac:dyDescent="0.3">
      <c r="A205" s="2"/>
      <c r="B205" s="4" t="s">
        <v>565</v>
      </c>
      <c r="C205" s="4"/>
      <c r="D205" s="4"/>
      <c r="E205" s="4"/>
      <c r="F205" s="4"/>
      <c r="G205" s="49">
        <v>1</v>
      </c>
      <c r="H205" s="7">
        <f>[353]Equipment!$H$56</f>
        <v>1</v>
      </c>
      <c r="I205" s="3">
        <f>ROUND(41250*90%,0)</f>
        <v>37125</v>
      </c>
      <c r="J205" s="3" t="s">
        <v>128</v>
      </c>
      <c r="K205" s="3">
        <f t="shared" ref="K205" si="33">ROUND(H205*I205,0)</f>
        <v>37125</v>
      </c>
      <c r="L205" s="4"/>
      <c r="M205" s="4"/>
      <c r="N205" s="3">
        <f>H205</f>
        <v>1</v>
      </c>
      <c r="O205" s="20">
        <f>K205</f>
        <v>37125</v>
      </c>
      <c r="P205" s="36"/>
      <c r="Q205" s="36"/>
      <c r="R205" s="37"/>
      <c r="S205" s="32">
        <v>0.9</v>
      </c>
      <c r="T205" s="4">
        <v>41250</v>
      </c>
    </row>
    <row r="206" spans="1:20" ht="20.100000000000001" customHeight="1" x14ac:dyDescent="0.3">
      <c r="A206" s="2"/>
      <c r="B206" s="3"/>
      <c r="C206" s="3"/>
      <c r="D206" s="3"/>
      <c r="E206" s="3"/>
      <c r="F206" s="3"/>
      <c r="G206" s="2"/>
      <c r="H206" s="7"/>
      <c r="I206" s="3"/>
      <c r="J206" s="3"/>
      <c r="K206" s="3"/>
      <c r="L206" s="4"/>
      <c r="M206" s="4"/>
      <c r="N206" s="3"/>
      <c r="O206" s="20"/>
      <c r="P206" s="36"/>
      <c r="Q206" s="36"/>
      <c r="R206" s="37"/>
      <c r="S206" s="4"/>
      <c r="T206" s="4"/>
    </row>
    <row r="207" spans="1:20" x14ac:dyDescent="0.3">
      <c r="A207" s="2">
        <v>22</v>
      </c>
      <c r="B207" s="197" t="s">
        <v>97</v>
      </c>
      <c r="C207" s="197"/>
      <c r="D207" s="197"/>
      <c r="E207" s="197"/>
      <c r="F207" s="197"/>
      <c r="G207" s="197"/>
      <c r="H207" s="7"/>
      <c r="I207" s="3"/>
      <c r="J207" s="3"/>
      <c r="K207" s="3"/>
      <c r="L207" s="4"/>
      <c r="M207" s="4"/>
      <c r="N207" s="3"/>
      <c r="O207" s="20"/>
      <c r="P207" s="36"/>
      <c r="Q207" s="36"/>
      <c r="R207" s="37"/>
      <c r="S207" s="4"/>
      <c r="T207" s="4"/>
    </row>
    <row r="208" spans="1:20" ht="20.100000000000001" customHeight="1" x14ac:dyDescent="0.3">
      <c r="A208" s="2"/>
      <c r="B208" s="4" t="s">
        <v>565</v>
      </c>
      <c r="C208" s="4"/>
      <c r="D208" s="4"/>
      <c r="E208" s="4"/>
      <c r="F208" s="4"/>
      <c r="G208" s="103">
        <v>1</v>
      </c>
      <c r="H208" s="7">
        <f>[353]Equipment!$H$58</f>
        <v>1</v>
      </c>
      <c r="I208" s="3">
        <f>ROUND(34500*90%,0)</f>
        <v>31050</v>
      </c>
      <c r="J208" s="3" t="s">
        <v>128</v>
      </c>
      <c r="K208" s="3">
        <f t="shared" ref="K208" si="34">ROUND(H208*I208,0)</f>
        <v>31050</v>
      </c>
      <c r="L208" s="4"/>
      <c r="M208" s="4"/>
      <c r="N208" s="3">
        <f>H208</f>
        <v>1</v>
      </c>
      <c r="O208" s="20">
        <f>K208</f>
        <v>31050</v>
      </c>
      <c r="P208" s="36"/>
      <c r="Q208" s="36"/>
      <c r="R208" s="37"/>
      <c r="S208" s="32">
        <v>0.9</v>
      </c>
      <c r="T208" s="4">
        <v>34500</v>
      </c>
    </row>
    <row r="209" spans="1:20" ht="20.100000000000001" customHeight="1" x14ac:dyDescent="0.3">
      <c r="A209" s="2"/>
      <c r="B209" s="3"/>
      <c r="C209" s="3"/>
      <c r="D209" s="3"/>
      <c r="E209" s="3"/>
      <c r="F209" s="3"/>
      <c r="G209" s="2"/>
      <c r="H209" s="7"/>
      <c r="I209" s="3"/>
      <c r="J209" s="3"/>
      <c r="K209" s="3"/>
      <c r="L209" s="4"/>
      <c r="M209" s="4"/>
      <c r="N209" s="3"/>
      <c r="O209" s="20"/>
      <c r="P209" s="36"/>
      <c r="Q209" s="36"/>
      <c r="R209" s="37"/>
      <c r="S209" s="4"/>
      <c r="T209" s="4"/>
    </row>
    <row r="210" spans="1:20" x14ac:dyDescent="0.3">
      <c r="A210" s="2">
        <v>34</v>
      </c>
      <c r="B210" s="205" t="s">
        <v>98</v>
      </c>
      <c r="C210" s="205"/>
      <c r="D210" s="205"/>
      <c r="E210" s="205"/>
      <c r="F210" s="205"/>
      <c r="G210" s="205"/>
      <c r="H210" s="7"/>
      <c r="I210" s="3"/>
      <c r="J210" s="3"/>
      <c r="K210" s="3"/>
      <c r="L210" s="4"/>
      <c r="M210" s="4"/>
      <c r="N210" s="3"/>
      <c r="O210" s="20"/>
      <c r="P210" s="36"/>
      <c r="Q210" s="36"/>
      <c r="R210" s="37"/>
      <c r="S210" s="4"/>
      <c r="T210" s="4"/>
    </row>
    <row r="211" spans="1:20" ht="20.100000000000001" customHeight="1" x14ac:dyDescent="0.3">
      <c r="A211" s="2"/>
      <c r="B211" s="4" t="s">
        <v>566</v>
      </c>
      <c r="C211" s="4"/>
      <c r="D211" s="4"/>
      <c r="E211" s="4"/>
      <c r="F211" s="4"/>
      <c r="G211" s="119">
        <v>1</v>
      </c>
      <c r="H211" s="7">
        <f>[353]Equipment!$H$60</f>
        <v>1</v>
      </c>
      <c r="I211" s="3">
        <f>ROUND(43750*90%,0)</f>
        <v>39375</v>
      </c>
      <c r="J211" s="3" t="s">
        <v>128</v>
      </c>
      <c r="K211" s="3">
        <f t="shared" ref="K211" si="35">ROUND(H211*I211,0)</f>
        <v>39375</v>
      </c>
      <c r="L211" s="4"/>
      <c r="M211" s="4"/>
      <c r="N211" s="3">
        <f>H211</f>
        <v>1</v>
      </c>
      <c r="O211" s="20">
        <f>K211</f>
        <v>39375</v>
      </c>
      <c r="P211" s="36"/>
      <c r="Q211" s="36"/>
      <c r="R211" s="37"/>
      <c r="S211" s="32">
        <v>0.9</v>
      </c>
      <c r="T211" s="4">
        <v>43750</v>
      </c>
    </row>
    <row r="212" spans="1:20" ht="20.100000000000001" customHeight="1" x14ac:dyDescent="0.3">
      <c r="A212" s="2"/>
      <c r="B212" s="3"/>
      <c r="C212" s="3"/>
      <c r="D212" s="3"/>
      <c r="E212" s="3"/>
      <c r="F212" s="3"/>
      <c r="G212" s="2"/>
      <c r="H212" s="7"/>
      <c r="I212" s="3"/>
      <c r="J212" s="3"/>
      <c r="K212" s="3"/>
      <c r="L212" s="4"/>
      <c r="M212" s="4"/>
      <c r="N212" s="3"/>
      <c r="O212" s="20"/>
      <c r="P212" s="36"/>
      <c r="Q212" s="36"/>
      <c r="R212" s="37"/>
      <c r="S212" s="4"/>
      <c r="T212" s="4"/>
    </row>
    <row r="213" spans="1:20" x14ac:dyDescent="0.3">
      <c r="A213" s="2">
        <v>37</v>
      </c>
      <c r="B213" s="197" t="s">
        <v>99</v>
      </c>
      <c r="C213" s="197"/>
      <c r="D213" s="197"/>
      <c r="E213" s="197"/>
      <c r="F213" s="197"/>
      <c r="G213" s="197"/>
      <c r="H213" s="7"/>
      <c r="I213" s="3"/>
      <c r="J213" s="3"/>
      <c r="K213" s="3"/>
      <c r="L213" s="4"/>
      <c r="M213" s="4"/>
      <c r="N213" s="3"/>
      <c r="O213" s="20"/>
      <c r="P213" s="36"/>
      <c r="Q213" s="36"/>
      <c r="R213" s="37"/>
      <c r="S213" s="4"/>
      <c r="T213" s="4"/>
    </row>
    <row r="214" spans="1:20" ht="20.100000000000001" customHeight="1" x14ac:dyDescent="0.3">
      <c r="A214" s="2"/>
      <c r="B214" s="4" t="s">
        <v>566</v>
      </c>
      <c r="C214" s="102"/>
      <c r="D214" s="102"/>
      <c r="E214" s="102"/>
      <c r="F214" s="102"/>
      <c r="G214" s="103">
        <v>2</v>
      </c>
      <c r="H214" s="7">
        <v>2</v>
      </c>
      <c r="I214" s="3">
        <f>ROUND(115000*90%,0)</f>
        <v>103500</v>
      </c>
      <c r="J214" s="3" t="s">
        <v>128</v>
      </c>
      <c r="K214" s="3">
        <f t="shared" ref="K214" si="36">ROUND(H214*I214,0)</f>
        <v>207000</v>
      </c>
      <c r="L214" s="4"/>
      <c r="M214" s="4"/>
      <c r="N214" s="3">
        <f>H214</f>
        <v>2</v>
      </c>
      <c r="O214" s="20">
        <f>K214</f>
        <v>207000</v>
      </c>
      <c r="P214" s="36"/>
      <c r="Q214" s="36"/>
      <c r="R214" s="37"/>
      <c r="S214" s="32">
        <v>0.9</v>
      </c>
      <c r="T214" s="4">
        <v>115000</v>
      </c>
    </row>
    <row r="215" spans="1:20" ht="20.100000000000001" customHeight="1" x14ac:dyDescent="0.3">
      <c r="A215" s="2"/>
      <c r="B215" s="3"/>
      <c r="C215" s="3"/>
      <c r="D215" s="3"/>
      <c r="E215" s="3"/>
      <c r="F215" s="3"/>
      <c r="G215" s="2"/>
      <c r="H215" s="7"/>
      <c r="I215" s="3"/>
      <c r="J215" s="3"/>
      <c r="K215" s="3"/>
      <c r="L215" s="4"/>
      <c r="M215" s="4"/>
      <c r="N215" s="3"/>
      <c r="O215" s="20"/>
      <c r="P215" s="36"/>
      <c r="Q215" s="36"/>
      <c r="R215" s="37"/>
      <c r="S215" s="4"/>
      <c r="T215" s="4"/>
    </row>
    <row r="216" spans="1:20" x14ac:dyDescent="0.3">
      <c r="A216" s="2">
        <v>23</v>
      </c>
      <c r="B216" s="197" t="s">
        <v>100</v>
      </c>
      <c r="C216" s="197"/>
      <c r="D216" s="197"/>
      <c r="E216" s="197"/>
      <c r="F216" s="197"/>
      <c r="G216" s="197"/>
      <c r="H216" s="7"/>
      <c r="I216" s="3"/>
      <c r="J216" s="3"/>
      <c r="K216" s="3"/>
      <c r="L216" s="4"/>
      <c r="M216" s="4"/>
      <c r="N216" s="3"/>
      <c r="O216" s="20"/>
      <c r="P216" s="36"/>
      <c r="Q216" s="36"/>
      <c r="R216" s="37"/>
      <c r="S216" s="4"/>
      <c r="T216" s="4"/>
    </row>
    <row r="217" spans="1:20" ht="20.100000000000001" customHeight="1" x14ac:dyDescent="0.3">
      <c r="A217" s="2"/>
      <c r="B217" s="4" t="s">
        <v>566</v>
      </c>
      <c r="C217" s="4"/>
      <c r="D217" s="4"/>
      <c r="E217" s="4"/>
      <c r="F217" s="4"/>
      <c r="G217" s="103">
        <v>1</v>
      </c>
      <c r="H217" s="7">
        <v>1</v>
      </c>
      <c r="I217" s="3">
        <f>ROUND(563750*90%,0)</f>
        <v>507375</v>
      </c>
      <c r="J217" s="3" t="s">
        <v>128</v>
      </c>
      <c r="K217" s="3">
        <f t="shared" ref="K217" si="37">ROUND(H217*I217,0)</f>
        <v>507375</v>
      </c>
      <c r="L217" s="4"/>
      <c r="M217" s="4"/>
      <c r="N217" s="3">
        <f>H217</f>
        <v>1</v>
      </c>
      <c r="O217" s="20">
        <f>K217</f>
        <v>507375</v>
      </c>
      <c r="P217" s="36"/>
      <c r="Q217" s="36"/>
      <c r="R217" s="37"/>
      <c r="S217" s="32">
        <v>0.9</v>
      </c>
      <c r="T217" s="4">
        <v>563750</v>
      </c>
    </row>
    <row r="218" spans="1:20" ht="20.100000000000001" customHeight="1" x14ac:dyDescent="0.3">
      <c r="A218" s="2"/>
      <c r="B218" s="3"/>
      <c r="C218" s="3"/>
      <c r="D218" s="3"/>
      <c r="E218" s="3"/>
      <c r="F218" s="3"/>
      <c r="G218" s="2"/>
      <c r="H218" s="7"/>
      <c r="I218" s="3"/>
      <c r="J218" s="3"/>
      <c r="K218" s="3"/>
      <c r="L218" s="4"/>
      <c r="M218" s="4"/>
      <c r="N218" s="3"/>
      <c r="O218" s="20"/>
      <c r="P218" s="36"/>
      <c r="Q218" s="36"/>
      <c r="R218" s="37"/>
      <c r="S218" s="4"/>
      <c r="T218" s="4"/>
    </row>
    <row r="219" spans="1:20" x14ac:dyDescent="0.3">
      <c r="A219" s="2">
        <v>9</v>
      </c>
      <c r="B219" s="197" t="s">
        <v>101</v>
      </c>
      <c r="C219" s="197"/>
      <c r="D219" s="197"/>
      <c r="E219" s="197"/>
      <c r="F219" s="197"/>
      <c r="G219" s="197"/>
      <c r="H219" s="7"/>
      <c r="I219" s="3"/>
      <c r="J219" s="3"/>
      <c r="K219" s="3"/>
      <c r="L219" s="4"/>
      <c r="M219" s="4"/>
      <c r="N219" s="3"/>
      <c r="O219" s="20"/>
      <c r="P219" s="36"/>
      <c r="Q219" s="36"/>
      <c r="R219" s="37"/>
      <c r="S219" s="4"/>
      <c r="T219" s="4"/>
    </row>
    <row r="220" spans="1:20" ht="20.100000000000001" customHeight="1" x14ac:dyDescent="0.3">
      <c r="A220" s="2"/>
      <c r="B220" s="4" t="s">
        <v>566</v>
      </c>
      <c r="C220" s="4"/>
      <c r="D220" s="4"/>
      <c r="E220" s="4"/>
      <c r="F220" s="4"/>
      <c r="G220" s="103">
        <v>2</v>
      </c>
      <c r="H220" s="7">
        <v>2</v>
      </c>
      <c r="I220" s="3">
        <f>ROUND(825000*90%,0)</f>
        <v>742500</v>
      </c>
      <c r="J220" s="3" t="s">
        <v>128</v>
      </c>
      <c r="K220" s="3">
        <f t="shared" ref="K220" si="38">ROUND(H220*I220,0)</f>
        <v>1485000</v>
      </c>
      <c r="L220" s="4"/>
      <c r="M220" s="4"/>
      <c r="N220" s="3">
        <f>H220</f>
        <v>2</v>
      </c>
      <c r="O220" s="20">
        <f>K220</f>
        <v>1485000</v>
      </c>
      <c r="P220" s="36"/>
      <c r="Q220" s="36"/>
      <c r="R220" s="37"/>
      <c r="S220" s="32">
        <v>0.9</v>
      </c>
      <c r="T220" s="4">
        <v>825000</v>
      </c>
    </row>
    <row r="221" spans="1:20" ht="20.100000000000001" customHeight="1" x14ac:dyDescent="0.3">
      <c r="A221" s="2"/>
      <c r="B221" s="3"/>
      <c r="C221" s="3"/>
      <c r="D221" s="3"/>
      <c r="E221" s="3"/>
      <c r="F221" s="3"/>
      <c r="G221" s="2"/>
      <c r="H221" s="7"/>
      <c r="I221" s="3"/>
      <c r="J221" s="3"/>
      <c r="K221" s="3"/>
      <c r="L221" s="4"/>
      <c r="M221" s="4"/>
      <c r="N221" s="3"/>
      <c r="O221" s="20"/>
      <c r="P221" s="36"/>
      <c r="Q221" s="36"/>
      <c r="R221" s="37"/>
      <c r="S221" s="4"/>
      <c r="T221" s="4"/>
    </row>
    <row r="222" spans="1:20" x14ac:dyDescent="0.3">
      <c r="A222" s="2">
        <v>1</v>
      </c>
      <c r="B222" s="198" t="s">
        <v>102</v>
      </c>
      <c r="C222" s="198"/>
      <c r="D222" s="198"/>
      <c r="E222" s="198"/>
      <c r="F222" s="198"/>
      <c r="G222" s="198"/>
      <c r="H222" s="7"/>
      <c r="I222" s="3"/>
      <c r="J222" s="3"/>
      <c r="K222" s="3"/>
      <c r="L222" s="4"/>
      <c r="M222" s="4"/>
      <c r="N222" s="3"/>
      <c r="O222" s="20"/>
      <c r="P222" s="36"/>
      <c r="Q222" s="36"/>
      <c r="R222" s="37"/>
      <c r="S222" s="4"/>
      <c r="T222" s="4"/>
    </row>
    <row r="223" spans="1:20" ht="20.100000000000001" customHeight="1" x14ac:dyDescent="0.3">
      <c r="A223" s="2"/>
      <c r="B223" s="4" t="s">
        <v>566</v>
      </c>
      <c r="C223" s="102"/>
      <c r="D223" s="102"/>
      <c r="E223" s="102"/>
      <c r="F223" s="37"/>
      <c r="G223" s="103">
        <v>2</v>
      </c>
      <c r="H223" s="7">
        <f>[353]Equipment!$H$68</f>
        <v>2</v>
      </c>
      <c r="I223" s="3">
        <f>ROUND(240000*90%,0)</f>
        <v>216000</v>
      </c>
      <c r="J223" s="3" t="s">
        <v>128</v>
      </c>
      <c r="K223" s="3">
        <f t="shared" ref="K223" si="39">ROUND(H223*I223,0)</f>
        <v>432000</v>
      </c>
      <c r="L223" s="4"/>
      <c r="M223" s="4"/>
      <c r="N223" s="3">
        <f>H223</f>
        <v>2</v>
      </c>
      <c r="O223" s="20">
        <f>K223</f>
        <v>432000</v>
      </c>
      <c r="P223" s="36"/>
      <c r="Q223" s="36"/>
      <c r="R223" s="37"/>
      <c r="S223" s="32">
        <v>0.9</v>
      </c>
      <c r="T223" s="4">
        <v>240000</v>
      </c>
    </row>
    <row r="224" spans="1:20" ht="20.100000000000001" customHeight="1" x14ac:dyDescent="0.3">
      <c r="A224" s="2"/>
      <c r="B224" s="3"/>
      <c r="C224" s="3"/>
      <c r="D224" s="3"/>
      <c r="E224" s="3"/>
      <c r="F224" s="3"/>
      <c r="G224" s="2"/>
      <c r="H224" s="7"/>
      <c r="I224" s="3"/>
      <c r="J224" s="3"/>
      <c r="K224" s="3"/>
      <c r="L224" s="4"/>
      <c r="M224" s="4"/>
      <c r="N224" s="3"/>
      <c r="O224" s="20"/>
      <c r="P224" s="36"/>
      <c r="Q224" s="36"/>
      <c r="R224" s="37"/>
      <c r="S224" s="4"/>
      <c r="T224" s="4"/>
    </row>
    <row r="225" spans="1:20" x14ac:dyDescent="0.3">
      <c r="A225" s="2">
        <v>7</v>
      </c>
      <c r="B225" s="197" t="s">
        <v>103</v>
      </c>
      <c r="C225" s="197"/>
      <c r="D225" s="197"/>
      <c r="E225" s="197"/>
      <c r="F225" s="197"/>
      <c r="G225" s="197"/>
      <c r="H225" s="7"/>
      <c r="I225" s="3"/>
      <c r="J225" s="3"/>
      <c r="K225" s="3"/>
      <c r="L225" s="4"/>
      <c r="M225" s="4"/>
      <c r="N225" s="3"/>
      <c r="O225" s="20"/>
      <c r="P225" s="36"/>
      <c r="Q225" s="36"/>
      <c r="R225" s="37"/>
      <c r="S225" s="4"/>
      <c r="T225" s="4"/>
    </row>
    <row r="226" spans="1:20" ht="20.100000000000001" customHeight="1" x14ac:dyDescent="0.3">
      <c r="A226" s="2"/>
      <c r="B226" s="4" t="s">
        <v>566</v>
      </c>
      <c r="C226" s="4"/>
      <c r="D226" s="4"/>
      <c r="E226" s="4"/>
      <c r="F226" s="4"/>
      <c r="G226" s="49">
        <v>1</v>
      </c>
      <c r="H226" s="7">
        <v>1</v>
      </c>
      <c r="I226" s="3">
        <f>ROUND(687500*90%,0)</f>
        <v>618750</v>
      </c>
      <c r="J226" s="3" t="s">
        <v>128</v>
      </c>
      <c r="K226" s="3">
        <f t="shared" ref="K226" si="40">ROUND(H226*I226,0)</f>
        <v>618750</v>
      </c>
      <c r="L226" s="4"/>
      <c r="M226" s="4"/>
      <c r="N226" s="3">
        <f>H226</f>
        <v>1</v>
      </c>
      <c r="O226" s="20">
        <f>K226</f>
        <v>618750</v>
      </c>
      <c r="P226" s="36"/>
      <c r="Q226" s="36"/>
      <c r="R226" s="37"/>
      <c r="S226" s="32">
        <v>0.9</v>
      </c>
      <c r="T226" s="4">
        <v>687500</v>
      </c>
    </row>
    <row r="227" spans="1:20" ht="20.100000000000001" customHeight="1" x14ac:dyDescent="0.3">
      <c r="A227" s="2"/>
      <c r="B227" s="3"/>
      <c r="C227" s="3"/>
      <c r="D227" s="3"/>
      <c r="E227" s="3"/>
      <c r="F227" s="3"/>
      <c r="G227" s="2"/>
      <c r="H227" s="7"/>
      <c r="I227" s="3"/>
      <c r="J227" s="3"/>
      <c r="K227" s="3"/>
      <c r="L227" s="4"/>
      <c r="M227" s="4"/>
      <c r="N227" s="3"/>
      <c r="O227" s="20"/>
      <c r="P227" s="36"/>
      <c r="Q227" s="36"/>
      <c r="R227" s="37"/>
      <c r="S227" s="4"/>
      <c r="T227" s="4"/>
    </row>
    <row r="228" spans="1:20" x14ac:dyDescent="0.3">
      <c r="A228" s="2">
        <v>8</v>
      </c>
      <c r="B228" s="197" t="s">
        <v>104</v>
      </c>
      <c r="C228" s="197"/>
      <c r="D228" s="197"/>
      <c r="E228" s="197"/>
      <c r="F228" s="197"/>
      <c r="G228" s="197"/>
      <c r="H228" s="7"/>
      <c r="I228" s="3"/>
      <c r="J228" s="3"/>
      <c r="K228" s="3"/>
      <c r="L228" s="4"/>
      <c r="M228" s="4"/>
      <c r="N228" s="3"/>
      <c r="O228" s="20"/>
      <c r="P228" s="36"/>
      <c r="Q228" s="36"/>
      <c r="R228" s="37"/>
      <c r="S228" s="4"/>
      <c r="T228" s="4"/>
    </row>
    <row r="229" spans="1:20" ht="20.100000000000001" customHeight="1" x14ac:dyDescent="0.3">
      <c r="A229" s="2"/>
      <c r="B229" s="4" t="s">
        <v>566</v>
      </c>
      <c r="C229" s="4"/>
      <c r="D229" s="4"/>
      <c r="E229" s="4"/>
      <c r="F229" s="4"/>
      <c r="G229" s="103">
        <v>1</v>
      </c>
      <c r="H229" s="7">
        <f>[353]Equipment!$H$72</f>
        <v>1</v>
      </c>
      <c r="I229" s="3">
        <f>ROUND(96250*90%,0)</f>
        <v>86625</v>
      </c>
      <c r="J229" s="3" t="s">
        <v>128</v>
      </c>
      <c r="K229" s="3">
        <f t="shared" ref="K229" si="41">ROUND(H229*I229,0)</f>
        <v>86625</v>
      </c>
      <c r="L229" s="4"/>
      <c r="M229" s="4"/>
      <c r="N229" s="3">
        <f>H229</f>
        <v>1</v>
      </c>
      <c r="O229" s="20">
        <f>K229</f>
        <v>86625</v>
      </c>
      <c r="P229" s="36"/>
      <c r="Q229" s="36"/>
      <c r="R229" s="37"/>
      <c r="S229" s="32">
        <v>0.9</v>
      </c>
      <c r="T229" s="4">
        <v>96250</v>
      </c>
    </row>
    <row r="230" spans="1:20" ht="20.100000000000001" customHeight="1" x14ac:dyDescent="0.3">
      <c r="A230" s="2"/>
      <c r="B230" s="3"/>
      <c r="C230" s="3"/>
      <c r="D230" s="3"/>
      <c r="E230" s="3"/>
      <c r="F230" s="3"/>
      <c r="G230" s="2"/>
      <c r="H230" s="7"/>
      <c r="I230" s="3"/>
      <c r="J230" s="3"/>
      <c r="K230" s="3"/>
      <c r="L230" s="4"/>
      <c r="M230" s="4"/>
      <c r="N230" s="3"/>
      <c r="O230" s="20"/>
      <c r="P230" s="36"/>
      <c r="Q230" s="36"/>
      <c r="R230" s="37"/>
      <c r="S230" s="4"/>
      <c r="T230" s="4"/>
    </row>
    <row r="231" spans="1:20" x14ac:dyDescent="0.3">
      <c r="A231" s="2">
        <v>10</v>
      </c>
      <c r="B231" s="197" t="s">
        <v>105</v>
      </c>
      <c r="C231" s="197"/>
      <c r="D231" s="197"/>
      <c r="E231" s="197"/>
      <c r="F231" s="197"/>
      <c r="G231" s="197"/>
      <c r="H231" s="7"/>
      <c r="I231" s="3"/>
      <c r="J231" s="3"/>
      <c r="K231" s="3"/>
      <c r="L231" s="4"/>
      <c r="M231" s="4"/>
      <c r="N231" s="3"/>
      <c r="O231" s="20"/>
      <c r="P231" s="36"/>
      <c r="Q231" s="36"/>
      <c r="R231" s="37"/>
      <c r="S231" s="4"/>
      <c r="T231" s="4"/>
    </row>
    <row r="232" spans="1:20" ht="20.100000000000001" customHeight="1" x14ac:dyDescent="0.3">
      <c r="A232" s="2"/>
      <c r="B232" s="4" t="s">
        <v>566</v>
      </c>
      <c r="C232" s="4"/>
      <c r="D232" s="4"/>
      <c r="E232" s="4"/>
      <c r="F232" s="4"/>
      <c r="G232" s="103">
        <v>1</v>
      </c>
      <c r="H232" s="7">
        <f>[353]Equipment!$H$74</f>
        <v>1</v>
      </c>
      <c r="I232" s="3">
        <f>ROUND(825000*90%,0)</f>
        <v>742500</v>
      </c>
      <c r="J232" s="3" t="s">
        <v>128</v>
      </c>
      <c r="K232" s="3">
        <f t="shared" ref="K232" si="42">ROUND(H232*I232,0)</f>
        <v>742500</v>
      </c>
      <c r="L232" s="4"/>
      <c r="M232" s="4"/>
      <c r="N232" s="3">
        <f>H232</f>
        <v>1</v>
      </c>
      <c r="O232" s="20">
        <f>K232</f>
        <v>742500</v>
      </c>
      <c r="P232" s="36"/>
      <c r="Q232" s="36"/>
      <c r="R232" s="37"/>
      <c r="S232" s="32">
        <v>0.9</v>
      </c>
      <c r="T232" s="4">
        <v>825000</v>
      </c>
    </row>
    <row r="233" spans="1:20" ht="20.100000000000001" customHeight="1" x14ac:dyDescent="0.3">
      <c r="A233" s="2"/>
      <c r="B233" s="3"/>
      <c r="C233" s="3"/>
      <c r="D233" s="3"/>
      <c r="E233" s="3"/>
      <c r="F233" s="3"/>
      <c r="G233" s="2"/>
      <c r="H233" s="7"/>
      <c r="I233" s="3"/>
      <c r="J233" s="3"/>
      <c r="K233" s="3"/>
      <c r="L233" s="4"/>
      <c r="M233" s="4"/>
      <c r="N233" s="3"/>
      <c r="O233" s="20"/>
      <c r="P233" s="36"/>
      <c r="Q233" s="36"/>
      <c r="R233" s="37"/>
      <c r="S233" s="4"/>
      <c r="T233" s="4"/>
    </row>
    <row r="234" spans="1:20" x14ac:dyDescent="0.3">
      <c r="A234" s="2">
        <v>11</v>
      </c>
      <c r="B234" s="197" t="s">
        <v>106</v>
      </c>
      <c r="C234" s="197"/>
      <c r="D234" s="197"/>
      <c r="E234" s="197"/>
      <c r="F234" s="197"/>
      <c r="G234" s="197"/>
      <c r="H234" s="7"/>
      <c r="I234" s="3"/>
      <c r="J234" s="3"/>
      <c r="K234" s="3"/>
      <c r="L234" s="4"/>
      <c r="M234" s="4"/>
      <c r="N234" s="3"/>
      <c r="O234" s="20"/>
      <c r="P234" s="36"/>
      <c r="Q234" s="36"/>
      <c r="R234" s="37"/>
      <c r="S234" s="4"/>
      <c r="T234" s="4"/>
    </row>
    <row r="235" spans="1:20" ht="20.100000000000001" customHeight="1" x14ac:dyDescent="0.3">
      <c r="A235" s="2"/>
      <c r="B235" s="4" t="s">
        <v>566</v>
      </c>
      <c r="C235" s="4"/>
      <c r="D235" s="4"/>
      <c r="E235" s="4"/>
      <c r="F235" s="4"/>
      <c r="G235" s="103">
        <v>1</v>
      </c>
      <c r="H235" s="7">
        <f>[353]Equipment!$H$76</f>
        <v>1</v>
      </c>
      <c r="I235" s="3">
        <f>ROUND(309000*90%,0)</f>
        <v>278100</v>
      </c>
      <c r="J235" s="3" t="s">
        <v>128</v>
      </c>
      <c r="K235" s="3">
        <f t="shared" ref="K235" si="43">ROUND(H235*I235,0)</f>
        <v>278100</v>
      </c>
      <c r="L235" s="4"/>
      <c r="M235" s="4"/>
      <c r="N235" s="3">
        <f>H235</f>
        <v>1</v>
      </c>
      <c r="O235" s="20">
        <f>K235</f>
        <v>278100</v>
      </c>
      <c r="P235" s="36"/>
      <c r="Q235" s="36"/>
      <c r="R235" s="37"/>
      <c r="S235" s="32">
        <v>0.9</v>
      </c>
      <c r="T235" s="4">
        <v>309000</v>
      </c>
    </row>
    <row r="236" spans="1:20" ht="20.100000000000001" customHeight="1" x14ac:dyDescent="0.3">
      <c r="A236" s="2"/>
      <c r="B236" s="3"/>
      <c r="C236" s="3"/>
      <c r="D236" s="3"/>
      <c r="E236" s="3"/>
      <c r="F236" s="3"/>
      <c r="G236" s="2"/>
      <c r="H236" s="7"/>
      <c r="I236" s="3"/>
      <c r="J236" s="3"/>
      <c r="K236" s="3"/>
      <c r="L236" s="4"/>
      <c r="M236" s="4"/>
      <c r="N236" s="3"/>
      <c r="O236" s="20"/>
      <c r="P236" s="36"/>
      <c r="Q236" s="36"/>
      <c r="R236" s="37"/>
      <c r="S236" s="4"/>
      <c r="T236" s="4"/>
    </row>
    <row r="237" spans="1:20" x14ac:dyDescent="0.3">
      <c r="A237" s="2">
        <v>12</v>
      </c>
      <c r="B237" s="197" t="s">
        <v>107</v>
      </c>
      <c r="C237" s="197"/>
      <c r="D237" s="197"/>
      <c r="E237" s="197"/>
      <c r="F237" s="197"/>
      <c r="G237" s="197"/>
      <c r="H237" s="7"/>
      <c r="I237" s="3"/>
      <c r="J237" s="3"/>
      <c r="K237" s="3"/>
      <c r="L237" s="4"/>
      <c r="M237" s="4"/>
      <c r="N237" s="3"/>
      <c r="O237" s="20"/>
      <c r="P237" s="36"/>
      <c r="Q237" s="36"/>
      <c r="R237" s="37"/>
      <c r="S237" s="4"/>
      <c r="T237" s="4"/>
    </row>
    <row r="238" spans="1:20" ht="20.100000000000001" customHeight="1" x14ac:dyDescent="0.3">
      <c r="A238" s="2"/>
      <c r="B238" s="4" t="s">
        <v>566</v>
      </c>
      <c r="C238" s="4"/>
      <c r="D238" s="4"/>
      <c r="E238" s="4"/>
      <c r="F238" s="4"/>
      <c r="G238" s="103">
        <v>1</v>
      </c>
      <c r="H238" s="7">
        <f>[353]Equipment!$H$78</f>
        <v>1</v>
      </c>
      <c r="I238" s="3">
        <f>ROUND(2625000*90%,0)</f>
        <v>2362500</v>
      </c>
      <c r="J238" s="3" t="s">
        <v>128</v>
      </c>
      <c r="K238" s="3">
        <f t="shared" ref="K238" si="44">ROUND(H238*I238,0)</f>
        <v>2362500</v>
      </c>
      <c r="L238" s="4"/>
      <c r="M238" s="4"/>
      <c r="N238" s="3">
        <f>H238</f>
        <v>1</v>
      </c>
      <c r="O238" s="20">
        <f>K238</f>
        <v>2362500</v>
      </c>
      <c r="P238" s="36"/>
      <c r="Q238" s="36"/>
      <c r="R238" s="37"/>
      <c r="S238" s="32">
        <v>0.9</v>
      </c>
      <c r="T238" s="4">
        <v>2625000</v>
      </c>
    </row>
    <row r="239" spans="1:20" ht="20.100000000000001" customHeight="1" x14ac:dyDescent="0.3">
      <c r="A239" s="2"/>
      <c r="B239" s="3"/>
      <c r="C239" s="3"/>
      <c r="D239" s="3"/>
      <c r="E239" s="3"/>
      <c r="F239" s="3"/>
      <c r="G239" s="2"/>
      <c r="H239" s="7"/>
      <c r="I239" s="3"/>
      <c r="J239" s="3"/>
      <c r="K239" s="3"/>
      <c r="L239" s="4"/>
      <c r="M239" s="4"/>
      <c r="N239" s="3"/>
      <c r="O239" s="20"/>
      <c r="P239" s="36"/>
      <c r="Q239" s="36"/>
      <c r="R239" s="37"/>
      <c r="S239" s="4"/>
      <c r="T239" s="4"/>
    </row>
    <row r="240" spans="1:20" x14ac:dyDescent="0.3">
      <c r="A240" s="2">
        <v>13</v>
      </c>
      <c r="B240" s="197" t="s">
        <v>108</v>
      </c>
      <c r="C240" s="197"/>
      <c r="D240" s="197"/>
      <c r="E240" s="197"/>
      <c r="F240" s="197"/>
      <c r="G240" s="197"/>
      <c r="H240" s="7"/>
      <c r="I240" s="3"/>
      <c r="J240" s="3"/>
      <c r="K240" s="3"/>
      <c r="L240" s="4"/>
      <c r="M240" s="4"/>
      <c r="N240" s="3"/>
      <c r="O240" s="20"/>
      <c r="P240" s="36"/>
      <c r="Q240" s="36"/>
      <c r="R240" s="37"/>
      <c r="S240" s="4"/>
      <c r="T240" s="4"/>
    </row>
    <row r="241" spans="1:20" ht="20.100000000000001" customHeight="1" x14ac:dyDescent="0.3">
      <c r="A241" s="2"/>
      <c r="B241" s="4" t="s">
        <v>566</v>
      </c>
      <c r="C241" s="102"/>
      <c r="D241" s="102"/>
      <c r="E241" s="102"/>
      <c r="F241" s="102"/>
      <c r="G241" s="103">
        <v>1</v>
      </c>
      <c r="H241" s="7">
        <f>[353]Equipment!$H$80</f>
        <v>1</v>
      </c>
      <c r="I241" s="3">
        <f>ROUND(2560000*90%,0)</f>
        <v>2304000</v>
      </c>
      <c r="J241" s="3" t="s">
        <v>128</v>
      </c>
      <c r="K241" s="3">
        <f t="shared" ref="K241" si="45">ROUND(H241*I241,0)</f>
        <v>2304000</v>
      </c>
      <c r="L241" s="4"/>
      <c r="M241" s="4"/>
      <c r="N241" s="3">
        <f>H241</f>
        <v>1</v>
      </c>
      <c r="O241" s="20">
        <f>K241</f>
        <v>2304000</v>
      </c>
      <c r="P241" s="36"/>
      <c r="Q241" s="36"/>
      <c r="R241" s="37"/>
      <c r="S241" s="32">
        <v>0.9</v>
      </c>
      <c r="T241" s="4">
        <v>2560000</v>
      </c>
    </row>
    <row r="242" spans="1:20" ht="20.100000000000001" customHeight="1" x14ac:dyDescent="0.3">
      <c r="A242" s="2"/>
      <c r="B242" s="3"/>
      <c r="C242" s="3"/>
      <c r="D242" s="3"/>
      <c r="E242" s="3"/>
      <c r="F242" s="3"/>
      <c r="G242" s="2"/>
      <c r="H242" s="7"/>
      <c r="I242" s="3"/>
      <c r="J242" s="3"/>
      <c r="K242" s="3"/>
      <c r="L242" s="4"/>
      <c r="M242" s="4"/>
      <c r="N242" s="3"/>
      <c r="O242" s="20"/>
      <c r="P242" s="36"/>
      <c r="Q242" s="36"/>
      <c r="R242" s="37"/>
      <c r="S242" s="4"/>
      <c r="T242" s="4"/>
    </row>
    <row r="243" spans="1:20" x14ac:dyDescent="0.3">
      <c r="A243" s="2">
        <v>18</v>
      </c>
      <c r="B243" s="197" t="s">
        <v>109</v>
      </c>
      <c r="C243" s="197"/>
      <c r="D243" s="197"/>
      <c r="E243" s="197"/>
      <c r="F243" s="197"/>
      <c r="G243" s="197"/>
      <c r="H243" s="7"/>
      <c r="I243" s="3"/>
      <c r="J243" s="3"/>
      <c r="K243" s="3"/>
      <c r="L243" s="4"/>
      <c r="M243" s="4"/>
      <c r="N243" s="3"/>
      <c r="O243" s="20"/>
      <c r="P243" s="36"/>
      <c r="Q243" s="36"/>
      <c r="R243" s="37"/>
      <c r="S243" s="4"/>
      <c r="T243" s="4"/>
    </row>
    <row r="244" spans="1:20" ht="20.100000000000001" customHeight="1" x14ac:dyDescent="0.3">
      <c r="A244" s="2"/>
      <c r="B244" s="4" t="s">
        <v>567</v>
      </c>
      <c r="C244" s="4"/>
      <c r="D244" s="4"/>
      <c r="E244" s="4"/>
      <c r="F244" s="4"/>
      <c r="G244" s="103">
        <v>1</v>
      </c>
      <c r="H244" s="7">
        <f>[353]Equipment!$H$82</f>
        <v>1</v>
      </c>
      <c r="I244" s="3">
        <f>ROUND(731250*90%,0)</f>
        <v>658125</v>
      </c>
      <c r="J244" s="3" t="s">
        <v>128</v>
      </c>
      <c r="K244" s="3">
        <f t="shared" ref="K244" si="46">ROUND(H244*I244,0)</f>
        <v>658125</v>
      </c>
      <c r="L244" s="4"/>
      <c r="M244" s="4"/>
      <c r="N244" s="3">
        <f>H244</f>
        <v>1</v>
      </c>
      <c r="O244" s="20">
        <f>K244</f>
        <v>658125</v>
      </c>
      <c r="P244" s="36"/>
      <c r="Q244" s="36"/>
      <c r="R244" s="37"/>
      <c r="S244" s="32">
        <v>0.9</v>
      </c>
      <c r="T244" s="4">
        <v>731250</v>
      </c>
    </row>
    <row r="245" spans="1:20" ht="20.100000000000001" customHeight="1" x14ac:dyDescent="0.3">
      <c r="A245" s="2"/>
      <c r="B245" s="3"/>
      <c r="C245" s="3"/>
      <c r="D245" s="3"/>
      <c r="E245" s="3"/>
      <c r="F245" s="3"/>
      <c r="G245" s="2"/>
      <c r="H245" s="7"/>
      <c r="I245" s="3"/>
      <c r="J245" s="3"/>
      <c r="K245" s="3"/>
      <c r="L245" s="4"/>
      <c r="M245" s="4"/>
      <c r="N245" s="3"/>
      <c r="O245" s="20"/>
      <c r="P245" s="36"/>
      <c r="Q245" s="36"/>
      <c r="R245" s="37"/>
      <c r="S245" s="4"/>
      <c r="T245" s="4"/>
    </row>
    <row r="246" spans="1:20" x14ac:dyDescent="0.3">
      <c r="A246" s="2">
        <v>21</v>
      </c>
      <c r="B246" s="197" t="s">
        <v>110</v>
      </c>
      <c r="C246" s="197"/>
      <c r="D246" s="197"/>
      <c r="E246" s="197"/>
      <c r="F246" s="197"/>
      <c r="G246" s="197"/>
      <c r="H246" s="7"/>
      <c r="I246" s="3"/>
      <c r="J246" s="3"/>
      <c r="K246" s="3"/>
      <c r="L246" s="4"/>
      <c r="M246" s="4"/>
      <c r="N246" s="3"/>
      <c r="O246" s="20"/>
      <c r="P246" s="36"/>
      <c r="Q246" s="36"/>
      <c r="R246" s="37"/>
      <c r="S246" s="4"/>
      <c r="T246" s="4"/>
    </row>
    <row r="247" spans="1:20" ht="20.100000000000001" customHeight="1" x14ac:dyDescent="0.3">
      <c r="A247" s="2"/>
      <c r="B247" s="4" t="s">
        <v>567</v>
      </c>
      <c r="C247" s="4"/>
      <c r="D247" s="4"/>
      <c r="E247" s="4"/>
      <c r="F247" s="4"/>
      <c r="G247" s="103">
        <v>1</v>
      </c>
      <c r="H247" s="7">
        <f>[353]Equipment!$H$84</f>
        <v>1</v>
      </c>
      <c r="I247" s="3">
        <f>ROUND(250000*90%,0)</f>
        <v>225000</v>
      </c>
      <c r="J247" s="3" t="s">
        <v>128</v>
      </c>
      <c r="K247" s="3">
        <f t="shared" ref="K247" si="47">ROUND(H247*I247,0)</f>
        <v>225000</v>
      </c>
      <c r="L247" s="4"/>
      <c r="M247" s="4"/>
      <c r="N247" s="3">
        <f>H247</f>
        <v>1</v>
      </c>
      <c r="O247" s="20">
        <f>K247</f>
        <v>225000</v>
      </c>
      <c r="P247" s="36"/>
      <c r="Q247" s="36"/>
      <c r="R247" s="37"/>
      <c r="S247" s="32">
        <v>0.9</v>
      </c>
      <c r="T247" s="4">
        <v>250000</v>
      </c>
    </row>
    <row r="248" spans="1:20" ht="20.100000000000001" customHeight="1" x14ac:dyDescent="0.3">
      <c r="A248" s="2"/>
      <c r="B248" s="3"/>
      <c r="C248" s="3"/>
      <c r="D248" s="3"/>
      <c r="E248" s="3"/>
      <c r="F248" s="3"/>
      <c r="G248" s="2"/>
      <c r="H248" s="7"/>
      <c r="I248" s="3"/>
      <c r="J248" s="3"/>
      <c r="K248" s="3"/>
      <c r="L248" s="4"/>
      <c r="M248" s="4"/>
      <c r="N248" s="3"/>
      <c r="O248" s="20"/>
      <c r="P248" s="36"/>
      <c r="Q248" s="36"/>
      <c r="R248" s="37"/>
      <c r="S248" s="4"/>
      <c r="T248" s="4"/>
    </row>
    <row r="249" spans="1:20" x14ac:dyDescent="0.3">
      <c r="A249" s="2">
        <v>24</v>
      </c>
      <c r="B249" s="197" t="s">
        <v>111</v>
      </c>
      <c r="C249" s="197"/>
      <c r="D249" s="197"/>
      <c r="E249" s="197"/>
      <c r="F249" s="197"/>
      <c r="G249" s="197"/>
      <c r="H249" s="7"/>
      <c r="I249" s="3"/>
      <c r="J249" s="3"/>
      <c r="K249" s="3"/>
      <c r="L249" s="4"/>
      <c r="M249" s="4"/>
      <c r="N249" s="3"/>
      <c r="O249" s="20"/>
      <c r="P249" s="36"/>
      <c r="Q249" s="36"/>
      <c r="R249" s="37"/>
      <c r="S249" s="4"/>
      <c r="T249" s="4"/>
    </row>
    <row r="250" spans="1:20" ht="20.100000000000001" customHeight="1" x14ac:dyDescent="0.3">
      <c r="A250" s="2"/>
      <c r="B250" s="4" t="s">
        <v>567</v>
      </c>
      <c r="C250" s="4"/>
      <c r="D250" s="4"/>
      <c r="E250" s="4"/>
      <c r="F250" s="4"/>
      <c r="G250" s="103">
        <v>1</v>
      </c>
      <c r="H250" s="7">
        <f>[353]Equipment!$H$86</f>
        <v>1</v>
      </c>
      <c r="I250" s="3">
        <f>ROUND(103125*90%,0)</f>
        <v>92813</v>
      </c>
      <c r="J250" s="3" t="s">
        <v>128</v>
      </c>
      <c r="K250" s="3">
        <f t="shared" ref="K250" si="48">ROUND(H250*I250,0)</f>
        <v>92813</v>
      </c>
      <c r="L250" s="4"/>
      <c r="M250" s="4"/>
      <c r="N250" s="3">
        <f>H250</f>
        <v>1</v>
      </c>
      <c r="O250" s="20">
        <f>K250</f>
        <v>92813</v>
      </c>
      <c r="P250" s="36"/>
      <c r="Q250" s="36"/>
      <c r="R250" s="37"/>
      <c r="S250" s="32">
        <v>0.9</v>
      </c>
      <c r="T250" s="4">
        <v>103125</v>
      </c>
    </row>
    <row r="251" spans="1:20" ht="20.100000000000001" customHeight="1" x14ac:dyDescent="0.3">
      <c r="A251" s="2"/>
      <c r="B251" s="3"/>
      <c r="C251" s="3"/>
      <c r="D251" s="3"/>
      <c r="E251" s="3"/>
      <c r="F251" s="3"/>
      <c r="G251" s="2"/>
      <c r="H251" s="7"/>
      <c r="I251" s="3"/>
      <c r="J251" s="3"/>
      <c r="K251" s="3"/>
      <c r="L251" s="4"/>
      <c r="M251" s="4"/>
      <c r="N251" s="3"/>
      <c r="O251" s="20"/>
      <c r="P251" s="36"/>
      <c r="Q251" s="36"/>
      <c r="R251" s="37"/>
      <c r="S251" s="4"/>
      <c r="T251" s="4"/>
    </row>
    <row r="252" spans="1:20" x14ac:dyDescent="0.3">
      <c r="A252" s="2">
        <v>25</v>
      </c>
      <c r="B252" s="197" t="s">
        <v>112</v>
      </c>
      <c r="C252" s="197"/>
      <c r="D252" s="197"/>
      <c r="E252" s="197"/>
      <c r="F252" s="197"/>
      <c r="G252" s="197"/>
      <c r="H252" s="7"/>
      <c r="I252" s="3"/>
      <c r="J252" s="3"/>
      <c r="K252" s="3"/>
      <c r="L252" s="4"/>
      <c r="M252" s="4"/>
      <c r="N252" s="3"/>
      <c r="O252" s="20"/>
      <c r="P252" s="36"/>
      <c r="Q252" s="36"/>
      <c r="R252" s="37"/>
      <c r="S252" s="4"/>
      <c r="T252" s="4"/>
    </row>
    <row r="253" spans="1:20" ht="20.100000000000001" customHeight="1" x14ac:dyDescent="0.3">
      <c r="A253" s="2"/>
      <c r="B253" s="4" t="s">
        <v>567</v>
      </c>
      <c r="C253" s="4"/>
      <c r="D253" s="4"/>
      <c r="E253" s="4"/>
      <c r="F253" s="4"/>
      <c r="G253" s="103">
        <v>1</v>
      </c>
      <c r="H253" s="7">
        <v>1</v>
      </c>
      <c r="I253" s="3">
        <f>ROUND(225000*90%,0)</f>
        <v>202500</v>
      </c>
      <c r="J253" s="3" t="s">
        <v>128</v>
      </c>
      <c r="K253" s="3">
        <f t="shared" ref="K253" si="49">ROUND(H253*I253,0)</f>
        <v>202500</v>
      </c>
      <c r="L253" s="4"/>
      <c r="M253" s="4"/>
      <c r="N253" s="3">
        <f>H253</f>
        <v>1</v>
      </c>
      <c r="O253" s="20">
        <f>K253</f>
        <v>202500</v>
      </c>
      <c r="P253" s="36"/>
      <c r="Q253" s="36"/>
      <c r="R253" s="37"/>
      <c r="S253" s="32">
        <v>0.9</v>
      </c>
      <c r="T253" s="4">
        <v>225000</v>
      </c>
    </row>
    <row r="254" spans="1:20" ht="20.100000000000001" customHeight="1" x14ac:dyDescent="0.3">
      <c r="A254" s="2"/>
      <c r="B254" s="3"/>
      <c r="C254" s="3"/>
      <c r="D254" s="3"/>
      <c r="E254" s="3"/>
      <c r="F254" s="3"/>
      <c r="G254" s="2"/>
      <c r="H254" s="7"/>
      <c r="I254" s="3"/>
      <c r="J254" s="3"/>
      <c r="K254" s="3"/>
      <c r="L254" s="4"/>
      <c r="M254" s="4"/>
      <c r="N254" s="3"/>
      <c r="O254" s="20"/>
      <c r="P254" s="36"/>
      <c r="Q254" s="36"/>
      <c r="R254" s="37"/>
      <c r="S254" s="4"/>
      <c r="T254" s="4"/>
    </row>
    <row r="255" spans="1:20" x14ac:dyDescent="0.3">
      <c r="A255" s="2">
        <v>28</v>
      </c>
      <c r="B255" s="198" t="s">
        <v>113</v>
      </c>
      <c r="C255" s="198"/>
      <c r="D255" s="198"/>
      <c r="E255" s="198"/>
      <c r="F255" s="198"/>
      <c r="G255" s="198"/>
      <c r="H255" s="7"/>
      <c r="I255" s="3"/>
      <c r="J255" s="3"/>
      <c r="K255" s="3"/>
      <c r="L255" s="4"/>
      <c r="M255" s="4"/>
      <c r="N255" s="3"/>
      <c r="O255" s="20"/>
      <c r="P255" s="36"/>
      <c r="Q255" s="36"/>
      <c r="R255" s="37"/>
      <c r="S255" s="4"/>
      <c r="T255" s="4"/>
    </row>
    <row r="256" spans="1:20" ht="20.100000000000001" customHeight="1" x14ac:dyDescent="0.3">
      <c r="A256" s="2"/>
      <c r="B256" s="4" t="s">
        <v>567</v>
      </c>
      <c r="C256" s="4"/>
      <c r="D256" s="4"/>
      <c r="E256" s="4"/>
      <c r="F256" s="4"/>
      <c r="G256" s="103">
        <v>2</v>
      </c>
      <c r="H256" s="7">
        <v>2</v>
      </c>
      <c r="I256" s="3">
        <f>ROUND(280000*90%,0)</f>
        <v>252000</v>
      </c>
      <c r="J256" s="3" t="s">
        <v>128</v>
      </c>
      <c r="K256" s="3">
        <f t="shared" ref="K256" si="50">ROUND(H256*I256,0)</f>
        <v>504000</v>
      </c>
      <c r="L256" s="4"/>
      <c r="M256" s="4"/>
      <c r="N256" s="3">
        <f>H256</f>
        <v>2</v>
      </c>
      <c r="O256" s="20">
        <f>K256</f>
        <v>504000</v>
      </c>
      <c r="P256" s="36"/>
      <c r="Q256" s="36"/>
      <c r="R256" s="37"/>
      <c r="S256" s="32">
        <v>0.9</v>
      </c>
      <c r="T256" s="4">
        <v>280000</v>
      </c>
    </row>
    <row r="257" spans="1:20" ht="20.100000000000001" customHeight="1" x14ac:dyDescent="0.3">
      <c r="A257" s="2"/>
      <c r="B257" s="3"/>
      <c r="C257" s="3"/>
      <c r="D257" s="3"/>
      <c r="E257" s="3"/>
      <c r="F257" s="3"/>
      <c r="G257" s="2"/>
      <c r="H257" s="7"/>
      <c r="I257" s="3"/>
      <c r="J257" s="3"/>
      <c r="K257" s="3"/>
      <c r="L257" s="4"/>
      <c r="M257" s="4"/>
      <c r="N257" s="3"/>
      <c r="O257" s="20"/>
      <c r="P257" s="36"/>
      <c r="Q257" s="36"/>
      <c r="R257" s="37"/>
      <c r="S257" s="4"/>
      <c r="T257" s="4"/>
    </row>
    <row r="258" spans="1:20" x14ac:dyDescent="0.3">
      <c r="A258" s="2">
        <v>29</v>
      </c>
      <c r="B258" s="197" t="s">
        <v>114</v>
      </c>
      <c r="C258" s="197"/>
      <c r="D258" s="197"/>
      <c r="E258" s="197"/>
      <c r="F258" s="197"/>
      <c r="G258" s="197"/>
      <c r="H258" s="7"/>
      <c r="I258" s="3"/>
      <c r="J258" s="3"/>
      <c r="K258" s="3"/>
      <c r="L258" s="4"/>
      <c r="M258" s="4"/>
      <c r="N258" s="3"/>
      <c r="O258" s="20"/>
      <c r="P258" s="36"/>
      <c r="Q258" s="36"/>
      <c r="R258" s="37"/>
      <c r="S258" s="4"/>
      <c r="T258" s="4"/>
    </row>
    <row r="259" spans="1:20" ht="20.100000000000001" customHeight="1" x14ac:dyDescent="0.3">
      <c r="A259" s="2"/>
      <c r="B259" s="4" t="s">
        <v>567</v>
      </c>
      <c r="C259" s="4"/>
      <c r="D259" s="4"/>
      <c r="E259" s="4"/>
      <c r="F259" s="4"/>
      <c r="G259" s="103">
        <v>1</v>
      </c>
      <c r="H259" s="7">
        <v>1</v>
      </c>
      <c r="I259" s="3">
        <f>ROUND(49500*90%,0)</f>
        <v>44550</v>
      </c>
      <c r="J259" s="3" t="s">
        <v>128</v>
      </c>
      <c r="K259" s="3">
        <f t="shared" ref="K259" si="51">ROUND(H259*I259,0)</f>
        <v>44550</v>
      </c>
      <c r="L259" s="4"/>
      <c r="M259" s="4"/>
      <c r="N259" s="3">
        <f>H259</f>
        <v>1</v>
      </c>
      <c r="O259" s="20">
        <f>K259</f>
        <v>44550</v>
      </c>
      <c r="P259" s="36"/>
      <c r="Q259" s="36"/>
      <c r="R259" s="37"/>
      <c r="S259" s="32">
        <v>0.9</v>
      </c>
      <c r="T259" s="4">
        <v>49500</v>
      </c>
    </row>
    <row r="260" spans="1:20" ht="20.100000000000001" customHeight="1" x14ac:dyDescent="0.3">
      <c r="A260" s="2"/>
      <c r="B260" s="3"/>
      <c r="C260" s="3"/>
      <c r="D260" s="3"/>
      <c r="E260" s="3"/>
      <c r="F260" s="3"/>
      <c r="G260" s="2"/>
      <c r="H260" s="7"/>
      <c r="I260" s="3"/>
      <c r="J260" s="3"/>
      <c r="K260" s="3"/>
      <c r="L260" s="4"/>
      <c r="M260" s="4"/>
      <c r="N260" s="3"/>
      <c r="O260" s="20"/>
      <c r="P260" s="36"/>
      <c r="Q260" s="36"/>
      <c r="R260" s="37"/>
      <c r="S260" s="4"/>
      <c r="T260" s="4"/>
    </row>
    <row r="261" spans="1:20" x14ac:dyDescent="0.3">
      <c r="A261" s="2">
        <v>32</v>
      </c>
      <c r="B261" s="198" t="s">
        <v>115</v>
      </c>
      <c r="C261" s="198"/>
      <c r="D261" s="198"/>
      <c r="E261" s="198"/>
      <c r="F261" s="198"/>
      <c r="G261" s="198"/>
      <c r="H261" s="7"/>
      <c r="I261" s="3"/>
      <c r="J261" s="3"/>
      <c r="K261" s="3"/>
      <c r="L261" s="4"/>
      <c r="M261" s="4"/>
      <c r="N261" s="3"/>
      <c r="O261" s="20"/>
      <c r="P261" s="36"/>
      <c r="Q261" s="36"/>
      <c r="R261" s="37"/>
      <c r="S261" s="4"/>
      <c r="T261" s="4"/>
    </row>
    <row r="262" spans="1:20" ht="20.100000000000001" customHeight="1" x14ac:dyDescent="0.3">
      <c r="A262" s="2"/>
      <c r="B262" s="4" t="s">
        <v>567</v>
      </c>
      <c r="C262" s="4"/>
      <c r="D262" s="4"/>
      <c r="E262" s="4"/>
      <c r="F262" s="4"/>
      <c r="G262" s="103">
        <v>1</v>
      </c>
      <c r="H262" s="7">
        <f>[353]Equipment!$H$94</f>
        <v>1</v>
      </c>
      <c r="I262" s="3">
        <f>ROUND(2125000*90%,0)</f>
        <v>1912500</v>
      </c>
      <c r="J262" s="3" t="s">
        <v>128</v>
      </c>
      <c r="K262" s="3">
        <f t="shared" ref="K262" si="52">ROUND(H262*I262,0)</f>
        <v>1912500</v>
      </c>
      <c r="L262" s="4"/>
      <c r="M262" s="4"/>
      <c r="N262" s="3">
        <f>H262</f>
        <v>1</v>
      </c>
      <c r="O262" s="20">
        <f>K262</f>
        <v>1912500</v>
      </c>
      <c r="P262" s="36"/>
      <c r="Q262" s="36"/>
      <c r="R262" s="37"/>
      <c r="S262" s="32">
        <v>0.9</v>
      </c>
      <c r="T262" s="4">
        <v>2125000</v>
      </c>
    </row>
    <row r="263" spans="1:20" ht="20.100000000000001" customHeight="1" x14ac:dyDescent="0.3">
      <c r="A263" s="2"/>
      <c r="B263" s="3"/>
      <c r="C263" s="3"/>
      <c r="D263" s="3"/>
      <c r="E263" s="3"/>
      <c r="F263" s="3"/>
      <c r="G263" s="2"/>
      <c r="H263" s="7"/>
      <c r="I263" s="3"/>
      <c r="J263" s="3"/>
      <c r="K263" s="3"/>
      <c r="L263" s="4"/>
      <c r="M263" s="4"/>
      <c r="N263" s="3"/>
      <c r="O263" s="20"/>
      <c r="P263" s="36"/>
      <c r="Q263" s="36"/>
      <c r="R263" s="37"/>
      <c r="S263" s="4"/>
      <c r="T263" s="4"/>
    </row>
    <row r="264" spans="1:20" x14ac:dyDescent="0.3">
      <c r="A264" s="2">
        <v>33</v>
      </c>
      <c r="B264" s="198" t="s">
        <v>116</v>
      </c>
      <c r="C264" s="198"/>
      <c r="D264" s="198"/>
      <c r="E264" s="198"/>
      <c r="F264" s="198"/>
      <c r="G264" s="198"/>
      <c r="H264" s="7"/>
      <c r="I264" s="3"/>
      <c r="J264" s="3"/>
      <c r="K264" s="3"/>
      <c r="L264" s="4"/>
      <c r="M264" s="4"/>
      <c r="N264" s="3"/>
      <c r="O264" s="20"/>
      <c r="P264" s="36"/>
      <c r="Q264" s="36"/>
      <c r="R264" s="37"/>
      <c r="S264" s="4"/>
      <c r="T264" s="4"/>
    </row>
    <row r="265" spans="1:20" ht="20.100000000000001" customHeight="1" x14ac:dyDescent="0.3">
      <c r="A265" s="2"/>
      <c r="B265" s="4" t="s">
        <v>567</v>
      </c>
      <c r="C265" s="4"/>
      <c r="D265" s="4"/>
      <c r="E265" s="4"/>
      <c r="F265" s="4"/>
      <c r="G265" s="103">
        <v>1</v>
      </c>
      <c r="H265" s="7">
        <f>[353]Equipment!$H$96</f>
        <v>1</v>
      </c>
      <c r="I265" s="3">
        <f>ROUND(4200000*90%,0)</f>
        <v>3780000</v>
      </c>
      <c r="J265" s="3" t="s">
        <v>128</v>
      </c>
      <c r="K265" s="3">
        <f t="shared" ref="K265" si="53">ROUND(H265*I265,0)</f>
        <v>3780000</v>
      </c>
      <c r="L265" s="4"/>
      <c r="M265" s="4"/>
      <c r="N265" s="3">
        <f>H265</f>
        <v>1</v>
      </c>
      <c r="O265" s="20">
        <f>K265</f>
        <v>3780000</v>
      </c>
      <c r="P265" s="36"/>
      <c r="Q265" s="36"/>
      <c r="R265" s="37"/>
      <c r="S265" s="32">
        <v>0.9</v>
      </c>
      <c r="T265" s="4">
        <v>4200000</v>
      </c>
    </row>
    <row r="266" spans="1:20" ht="20.100000000000001" customHeight="1" x14ac:dyDescent="0.3">
      <c r="A266" s="2"/>
      <c r="B266" s="3"/>
      <c r="C266" s="3"/>
      <c r="D266" s="3"/>
      <c r="E266" s="3"/>
      <c r="F266" s="3"/>
      <c r="G266" s="2"/>
      <c r="H266" s="7"/>
      <c r="I266" s="3"/>
      <c r="J266" s="3"/>
      <c r="K266" s="3"/>
      <c r="L266" s="4"/>
      <c r="M266" s="4"/>
      <c r="N266" s="3"/>
      <c r="O266" s="20"/>
      <c r="P266" s="36"/>
      <c r="Q266" s="36"/>
      <c r="R266" s="37"/>
      <c r="S266" s="4"/>
      <c r="T266" s="4"/>
    </row>
    <row r="267" spans="1:20" x14ac:dyDescent="0.3">
      <c r="A267" s="2">
        <v>39</v>
      </c>
      <c r="B267" s="198" t="s">
        <v>117</v>
      </c>
      <c r="C267" s="198"/>
      <c r="D267" s="198"/>
      <c r="E267" s="198"/>
      <c r="F267" s="198"/>
      <c r="G267" s="198"/>
      <c r="H267" s="7"/>
      <c r="I267" s="3"/>
      <c r="J267" s="3"/>
      <c r="K267" s="3"/>
      <c r="L267" s="4"/>
      <c r="M267" s="4"/>
      <c r="N267" s="3"/>
      <c r="O267" s="20"/>
      <c r="P267" s="36"/>
      <c r="Q267" s="36"/>
      <c r="R267" s="37"/>
      <c r="S267" s="4"/>
      <c r="T267" s="4"/>
    </row>
    <row r="268" spans="1:20" ht="20.100000000000001" customHeight="1" x14ac:dyDescent="0.3">
      <c r="A268" s="2"/>
      <c r="B268" s="4" t="s">
        <v>567</v>
      </c>
      <c r="C268" s="4"/>
      <c r="D268" s="4"/>
      <c r="E268" s="4"/>
      <c r="F268" s="4"/>
      <c r="G268" s="103">
        <v>2</v>
      </c>
      <c r="H268" s="7">
        <v>2</v>
      </c>
      <c r="I268" s="3">
        <f>ROUND(34500*90%,0)</f>
        <v>31050</v>
      </c>
      <c r="J268" s="3" t="s">
        <v>128</v>
      </c>
      <c r="K268" s="3">
        <f t="shared" ref="K268" si="54">ROUND(H268*I268,0)</f>
        <v>62100</v>
      </c>
      <c r="L268" s="4"/>
      <c r="M268" s="4"/>
      <c r="N268" s="3">
        <f>H268</f>
        <v>2</v>
      </c>
      <c r="O268" s="20">
        <f>K268</f>
        <v>62100</v>
      </c>
      <c r="P268" s="36"/>
      <c r="Q268" s="36"/>
      <c r="R268" s="37"/>
      <c r="S268" s="32">
        <v>0.9</v>
      </c>
      <c r="T268" s="4">
        <v>34500</v>
      </c>
    </row>
    <row r="269" spans="1:20" ht="20.100000000000001" customHeight="1" x14ac:dyDescent="0.3">
      <c r="A269" s="2"/>
      <c r="B269" s="3"/>
      <c r="C269" s="3"/>
      <c r="D269" s="3"/>
      <c r="E269" s="3"/>
      <c r="F269" s="3"/>
      <c r="G269" s="2"/>
      <c r="H269" s="7"/>
      <c r="I269" s="3"/>
      <c r="J269" s="3"/>
      <c r="K269" s="3"/>
      <c r="L269" s="4"/>
      <c r="M269" s="4"/>
      <c r="N269" s="3"/>
      <c r="O269" s="20"/>
      <c r="P269" s="36"/>
      <c r="Q269" s="36"/>
      <c r="R269" s="37"/>
      <c r="S269" s="4"/>
      <c r="T269" s="4"/>
    </row>
    <row r="270" spans="1:20" x14ac:dyDescent="0.3">
      <c r="A270" s="2">
        <v>42</v>
      </c>
      <c r="B270" s="197" t="s">
        <v>118</v>
      </c>
      <c r="C270" s="197"/>
      <c r="D270" s="197"/>
      <c r="E270" s="197"/>
      <c r="F270" s="197"/>
      <c r="G270" s="197"/>
      <c r="H270" s="7"/>
      <c r="I270" s="3"/>
      <c r="J270" s="3"/>
      <c r="K270" s="3"/>
      <c r="L270" s="4"/>
      <c r="M270" s="4"/>
      <c r="N270" s="3"/>
      <c r="O270" s="20"/>
      <c r="P270" s="36"/>
      <c r="Q270" s="36"/>
      <c r="R270" s="37"/>
      <c r="S270" s="4"/>
      <c r="T270" s="4"/>
    </row>
    <row r="271" spans="1:20" ht="20.100000000000001" customHeight="1" x14ac:dyDescent="0.3">
      <c r="A271" s="2"/>
      <c r="B271" s="4" t="s">
        <v>567</v>
      </c>
      <c r="C271" s="4"/>
      <c r="D271" s="4"/>
      <c r="E271" s="4"/>
      <c r="F271" s="4"/>
      <c r="G271" s="103">
        <v>3</v>
      </c>
      <c r="H271" s="7">
        <v>3</v>
      </c>
      <c r="I271" s="3">
        <f>ROUND(19250*90%,0)</f>
        <v>17325</v>
      </c>
      <c r="J271" s="3" t="s">
        <v>128</v>
      </c>
      <c r="K271" s="3">
        <f t="shared" ref="K271" si="55">ROUND(H271*I271,0)</f>
        <v>51975</v>
      </c>
      <c r="L271" s="4"/>
      <c r="M271" s="4"/>
      <c r="N271" s="3">
        <f>H271</f>
        <v>3</v>
      </c>
      <c r="O271" s="20">
        <f>K271</f>
        <v>51975</v>
      </c>
      <c r="P271" s="36"/>
      <c r="Q271" s="36"/>
      <c r="R271" s="37"/>
      <c r="S271" s="32">
        <v>0.9</v>
      </c>
      <c r="T271" s="4">
        <v>19250</v>
      </c>
    </row>
    <row r="272" spans="1:20" ht="20.100000000000001" customHeight="1" x14ac:dyDescent="0.3">
      <c r="A272" s="2"/>
      <c r="B272" s="3"/>
      <c r="C272" s="3"/>
      <c r="D272" s="3"/>
      <c r="E272" s="3"/>
      <c r="F272" s="3"/>
      <c r="G272" s="2"/>
      <c r="H272" s="7"/>
      <c r="I272" s="3"/>
      <c r="J272" s="3"/>
      <c r="K272" s="3"/>
      <c r="L272" s="4"/>
      <c r="M272" s="4"/>
      <c r="N272" s="3"/>
      <c r="O272" s="20"/>
      <c r="P272" s="36"/>
      <c r="Q272" s="36"/>
      <c r="R272" s="37"/>
      <c r="S272" s="4"/>
      <c r="T272" s="4"/>
    </row>
    <row r="273" spans="1:20" x14ac:dyDescent="0.3">
      <c r="A273" s="2">
        <v>43</v>
      </c>
      <c r="B273" s="198" t="s">
        <v>119</v>
      </c>
      <c r="C273" s="198"/>
      <c r="D273" s="198"/>
      <c r="E273" s="198"/>
      <c r="F273" s="198"/>
      <c r="G273" s="198"/>
      <c r="H273" s="7"/>
      <c r="I273" s="3"/>
      <c r="J273" s="3"/>
      <c r="K273" s="3"/>
      <c r="L273" s="4"/>
      <c r="M273" s="4"/>
      <c r="N273" s="3"/>
      <c r="O273" s="20"/>
      <c r="P273" s="36"/>
      <c r="Q273" s="36"/>
      <c r="R273" s="37"/>
      <c r="S273" s="4"/>
      <c r="T273" s="4"/>
    </row>
    <row r="274" spans="1:20" ht="20.100000000000001" customHeight="1" x14ac:dyDescent="0.3">
      <c r="A274" s="2"/>
      <c r="B274" s="4" t="s">
        <v>567</v>
      </c>
      <c r="C274" s="4"/>
      <c r="D274" s="4"/>
      <c r="E274" s="4"/>
      <c r="F274" s="4"/>
      <c r="G274" s="103">
        <v>6</v>
      </c>
      <c r="H274" s="7">
        <v>6</v>
      </c>
      <c r="I274" s="3">
        <f>ROUND(13750*90%,0)</f>
        <v>12375</v>
      </c>
      <c r="J274" s="3" t="s">
        <v>128</v>
      </c>
      <c r="K274" s="3">
        <f t="shared" ref="K274" si="56">ROUND(H274*I274,0)</f>
        <v>74250</v>
      </c>
      <c r="L274" s="4"/>
      <c r="M274" s="4"/>
      <c r="N274" s="3">
        <f>H274</f>
        <v>6</v>
      </c>
      <c r="O274" s="20">
        <f>K274</f>
        <v>74250</v>
      </c>
      <c r="P274" s="36"/>
      <c r="Q274" s="36"/>
      <c r="R274" s="37"/>
      <c r="S274" s="32">
        <v>0.9</v>
      </c>
      <c r="T274" s="4">
        <v>13750</v>
      </c>
    </row>
    <row r="275" spans="1:20" ht="20.100000000000001" customHeight="1" x14ac:dyDescent="0.3">
      <c r="A275" s="2"/>
      <c r="B275" s="3"/>
      <c r="C275" s="3"/>
      <c r="D275" s="3"/>
      <c r="E275" s="3"/>
      <c r="F275" s="3"/>
      <c r="G275" s="2"/>
      <c r="H275" s="7"/>
      <c r="I275" s="3"/>
      <c r="J275" s="3"/>
      <c r="K275" s="3"/>
      <c r="L275" s="4"/>
      <c r="M275" s="4"/>
      <c r="N275" s="3"/>
      <c r="O275" s="20"/>
      <c r="P275" s="36"/>
      <c r="Q275" s="36"/>
      <c r="R275" s="37"/>
      <c r="S275" s="4"/>
      <c r="T275" s="4"/>
    </row>
    <row r="276" spans="1:20" x14ac:dyDescent="0.3">
      <c r="A276" s="2">
        <v>44</v>
      </c>
      <c r="B276" s="197" t="s">
        <v>120</v>
      </c>
      <c r="C276" s="197"/>
      <c r="D276" s="197"/>
      <c r="E276" s="197"/>
      <c r="F276" s="197"/>
      <c r="G276" s="197"/>
      <c r="H276" s="7"/>
      <c r="I276" s="3"/>
      <c r="J276" s="3"/>
      <c r="K276" s="3"/>
      <c r="L276" s="4"/>
      <c r="M276" s="4"/>
      <c r="N276" s="3"/>
      <c r="O276" s="20"/>
      <c r="P276" s="36"/>
      <c r="Q276" s="36"/>
      <c r="R276" s="37"/>
      <c r="S276" s="4"/>
      <c r="T276" s="4"/>
    </row>
    <row r="277" spans="1:20" ht="20.100000000000001" customHeight="1" x14ac:dyDescent="0.3">
      <c r="A277" s="2"/>
      <c r="B277" s="4" t="s">
        <v>567</v>
      </c>
      <c r="C277" s="4"/>
      <c r="D277" s="4"/>
      <c r="E277" s="4"/>
      <c r="F277" s="4"/>
      <c r="G277" s="103">
        <v>3</v>
      </c>
      <c r="H277" s="7">
        <v>3</v>
      </c>
      <c r="I277" s="3">
        <f>ROUND(39200*90%,0)</f>
        <v>35280</v>
      </c>
      <c r="J277" s="3" t="s">
        <v>128</v>
      </c>
      <c r="K277" s="3">
        <f t="shared" ref="K277" si="57">ROUND(H277*I277,0)</f>
        <v>105840</v>
      </c>
      <c r="L277" s="4"/>
      <c r="M277" s="4"/>
      <c r="N277" s="3">
        <f>H277</f>
        <v>3</v>
      </c>
      <c r="O277" s="20">
        <f>K277</f>
        <v>105840</v>
      </c>
      <c r="P277" s="36"/>
      <c r="Q277" s="36"/>
      <c r="R277" s="37"/>
      <c r="S277" s="32">
        <v>0.9</v>
      </c>
      <c r="T277" s="4">
        <v>39200</v>
      </c>
    </row>
    <row r="278" spans="1:20" ht="20.100000000000001" customHeight="1" x14ac:dyDescent="0.3">
      <c r="A278" s="2"/>
      <c r="B278" s="3"/>
      <c r="C278" s="3"/>
      <c r="D278" s="3"/>
      <c r="E278" s="3"/>
      <c r="F278" s="3"/>
      <c r="G278" s="2"/>
      <c r="H278" s="7"/>
      <c r="I278" s="3"/>
      <c r="J278" s="3"/>
      <c r="K278" s="3"/>
      <c r="L278" s="4"/>
      <c r="M278" s="4"/>
      <c r="N278" s="3"/>
      <c r="O278" s="20"/>
      <c r="P278" s="36"/>
      <c r="Q278" s="36"/>
      <c r="R278" s="37"/>
      <c r="S278" s="4"/>
      <c r="T278" s="4"/>
    </row>
    <row r="279" spans="1:20" x14ac:dyDescent="0.3">
      <c r="A279" s="2">
        <v>45</v>
      </c>
      <c r="B279" s="197" t="s">
        <v>121</v>
      </c>
      <c r="C279" s="197"/>
      <c r="D279" s="197"/>
      <c r="E279" s="197"/>
      <c r="F279" s="197"/>
      <c r="G279" s="197"/>
      <c r="H279" s="7"/>
      <c r="I279" s="3"/>
      <c r="J279" s="3"/>
      <c r="K279" s="3"/>
      <c r="L279" s="4"/>
      <c r="M279" s="4"/>
      <c r="N279" s="3"/>
      <c r="O279" s="20"/>
      <c r="P279" s="36"/>
      <c r="Q279" s="36"/>
      <c r="R279" s="37"/>
      <c r="S279" s="4"/>
      <c r="T279" s="4"/>
    </row>
    <row r="280" spans="1:20" ht="20.100000000000001" customHeight="1" x14ac:dyDescent="0.3">
      <c r="A280" s="2"/>
      <c r="B280" s="4" t="s">
        <v>568</v>
      </c>
      <c r="C280" s="4"/>
      <c r="D280" s="4"/>
      <c r="E280" s="4"/>
      <c r="F280" s="4"/>
      <c r="G280" s="103">
        <v>3</v>
      </c>
      <c r="H280" s="7">
        <f>[353]Equipment!$H$106</f>
        <v>3</v>
      </c>
      <c r="I280" s="3">
        <f>ROUND(62500*90%,0)</f>
        <v>56250</v>
      </c>
      <c r="J280" s="3" t="s">
        <v>128</v>
      </c>
      <c r="K280" s="3">
        <f t="shared" ref="K280" si="58">ROUND(H280*I280,0)</f>
        <v>168750</v>
      </c>
      <c r="L280" s="4"/>
      <c r="M280" s="4"/>
      <c r="N280" s="3">
        <f>H280</f>
        <v>3</v>
      </c>
      <c r="O280" s="20">
        <f>K280</f>
        <v>168750</v>
      </c>
      <c r="P280" s="36"/>
      <c r="Q280" s="36"/>
      <c r="R280" s="37"/>
      <c r="S280" s="32">
        <v>0.9</v>
      </c>
      <c r="T280" s="4">
        <v>62500</v>
      </c>
    </row>
    <row r="281" spans="1:20" ht="20.100000000000001" customHeight="1" x14ac:dyDescent="0.3">
      <c r="A281" s="2"/>
      <c r="B281" s="3"/>
      <c r="C281" s="3"/>
      <c r="D281" s="3"/>
      <c r="E281" s="3"/>
      <c r="F281" s="3"/>
      <c r="G281" s="2"/>
      <c r="H281" s="7"/>
      <c r="I281" s="3"/>
      <c r="J281" s="3"/>
      <c r="K281" s="3"/>
      <c r="L281" s="4"/>
      <c r="M281" s="4"/>
      <c r="N281" s="3"/>
      <c r="O281" s="20"/>
      <c r="P281" s="36"/>
      <c r="Q281" s="36"/>
      <c r="R281" s="37"/>
      <c r="S281" s="32"/>
      <c r="T281" s="4"/>
    </row>
    <row r="282" spans="1:20" x14ac:dyDescent="0.3">
      <c r="A282" s="2">
        <v>46</v>
      </c>
      <c r="B282" s="198" t="s">
        <v>122</v>
      </c>
      <c r="C282" s="198"/>
      <c r="D282" s="198"/>
      <c r="E282" s="198"/>
      <c r="F282" s="198"/>
      <c r="G282" s="198"/>
      <c r="H282" s="7"/>
      <c r="I282" s="3"/>
      <c r="J282" s="3"/>
      <c r="K282" s="3"/>
      <c r="L282" s="4"/>
      <c r="M282" s="4"/>
      <c r="N282" s="3"/>
      <c r="O282" s="20"/>
      <c r="P282" s="36"/>
      <c r="Q282" s="36"/>
      <c r="R282" s="37"/>
      <c r="S282" s="4"/>
      <c r="T282" s="4"/>
    </row>
    <row r="283" spans="1:20" ht="20.100000000000001" customHeight="1" x14ac:dyDescent="0.3">
      <c r="A283" s="2"/>
      <c r="B283" s="4" t="s">
        <v>568</v>
      </c>
      <c r="C283" s="4"/>
      <c r="D283" s="4"/>
      <c r="E283" s="4"/>
      <c r="F283" s="4"/>
      <c r="G283" s="103">
        <v>8</v>
      </c>
      <c r="H283" s="7">
        <v>8</v>
      </c>
      <c r="I283" s="3">
        <f>ROUND(17500*90%,0)</f>
        <v>15750</v>
      </c>
      <c r="J283" s="3" t="s">
        <v>128</v>
      </c>
      <c r="K283" s="3">
        <f t="shared" ref="K283" si="59">ROUND(H283*I283,0)</f>
        <v>126000</v>
      </c>
      <c r="L283" s="4"/>
      <c r="M283" s="4"/>
      <c r="N283" s="3">
        <f>H283</f>
        <v>8</v>
      </c>
      <c r="O283" s="20">
        <f>K283</f>
        <v>126000</v>
      </c>
      <c r="P283" s="36"/>
      <c r="Q283" s="36"/>
      <c r="R283" s="37"/>
      <c r="S283" s="32">
        <v>0.9</v>
      </c>
      <c r="T283" s="4">
        <v>17500</v>
      </c>
    </row>
    <row r="284" spans="1:20" ht="20.100000000000001" customHeight="1" x14ac:dyDescent="0.3">
      <c r="A284" s="2"/>
      <c r="B284" s="3"/>
      <c r="C284" s="3"/>
      <c r="D284" s="3"/>
      <c r="E284" s="3"/>
      <c r="F284" s="3"/>
      <c r="G284" s="2"/>
      <c r="H284" s="7"/>
      <c r="I284" s="3"/>
      <c r="J284" s="3"/>
      <c r="K284" s="3"/>
      <c r="L284" s="4"/>
      <c r="M284" s="4"/>
      <c r="N284" s="3"/>
      <c r="O284" s="20"/>
      <c r="P284" s="36"/>
      <c r="Q284" s="36"/>
      <c r="R284" s="37"/>
      <c r="S284" s="4"/>
      <c r="T284" s="4"/>
    </row>
    <row r="285" spans="1:20" ht="62.25" customHeight="1" x14ac:dyDescent="0.3">
      <c r="A285" s="2">
        <v>151</v>
      </c>
      <c r="B285" s="209" t="s">
        <v>123</v>
      </c>
      <c r="C285" s="210"/>
      <c r="D285" s="210"/>
      <c r="E285" s="210"/>
      <c r="F285" s="210"/>
      <c r="G285" s="211"/>
      <c r="H285" s="7"/>
      <c r="I285" s="3"/>
      <c r="J285" s="3"/>
      <c r="K285" s="3"/>
      <c r="L285" s="4"/>
      <c r="M285" s="4"/>
      <c r="N285" s="3"/>
      <c r="O285" s="20"/>
      <c r="P285" s="36"/>
      <c r="Q285" s="36"/>
      <c r="R285" s="37"/>
      <c r="S285" s="4"/>
      <c r="T285" s="4"/>
    </row>
    <row r="286" spans="1:20" ht="20.100000000000001" customHeight="1" x14ac:dyDescent="0.3">
      <c r="A286" s="2"/>
      <c r="B286" s="4" t="s">
        <v>568</v>
      </c>
      <c r="C286" s="4"/>
      <c r="D286" s="4"/>
      <c r="E286" s="4"/>
      <c r="F286" s="4"/>
      <c r="G286" s="103">
        <v>1</v>
      </c>
      <c r="H286" s="7">
        <v>1</v>
      </c>
      <c r="I286" s="3">
        <f>ROUND(590000*90%,0)</f>
        <v>531000</v>
      </c>
      <c r="J286" s="3" t="s">
        <v>128</v>
      </c>
      <c r="K286" s="3">
        <f>ROUND(H286*I286,0)</f>
        <v>531000</v>
      </c>
      <c r="L286" s="4"/>
      <c r="M286" s="4"/>
      <c r="N286" s="3">
        <f>H286</f>
        <v>1</v>
      </c>
      <c r="O286" s="20">
        <f>K286</f>
        <v>531000</v>
      </c>
      <c r="P286" s="36"/>
      <c r="Q286" s="36"/>
      <c r="R286" s="37"/>
      <c r="S286" s="32">
        <v>0.9</v>
      </c>
      <c r="T286" s="4">
        <v>590000</v>
      </c>
    </row>
    <row r="287" spans="1:20" ht="20.100000000000001" customHeight="1" x14ac:dyDescent="0.3">
      <c r="A287" s="2"/>
      <c r="B287" s="3"/>
      <c r="C287" s="3"/>
      <c r="D287" s="3"/>
      <c r="E287" s="3"/>
      <c r="F287" s="3"/>
      <c r="G287" s="2"/>
      <c r="H287" s="7"/>
      <c r="I287" s="3"/>
      <c r="J287" s="3"/>
      <c r="K287" s="3"/>
      <c r="L287" s="4"/>
      <c r="M287" s="4"/>
      <c r="N287" s="3"/>
      <c r="O287" s="20"/>
      <c r="P287" s="36"/>
      <c r="Q287" s="36"/>
      <c r="R287" s="37"/>
      <c r="S287" s="4"/>
      <c r="T287" s="4"/>
    </row>
    <row r="288" spans="1:20" ht="36" customHeight="1" x14ac:dyDescent="0.3">
      <c r="A288" s="2">
        <v>166</v>
      </c>
      <c r="B288" s="198" t="s">
        <v>124</v>
      </c>
      <c r="C288" s="198"/>
      <c r="D288" s="198"/>
      <c r="E288" s="198"/>
      <c r="F288" s="198"/>
      <c r="G288" s="198"/>
      <c r="H288" s="7"/>
      <c r="I288" s="3"/>
      <c r="J288" s="3"/>
      <c r="K288" s="3"/>
      <c r="L288" s="4"/>
      <c r="M288" s="4"/>
      <c r="N288" s="3"/>
      <c r="O288" s="20"/>
      <c r="P288" s="36"/>
      <c r="Q288" s="36"/>
      <c r="R288" s="37"/>
      <c r="S288" s="4"/>
      <c r="T288" s="4"/>
    </row>
    <row r="289" spans="1:20" ht="20.100000000000001" customHeight="1" x14ac:dyDescent="0.3">
      <c r="A289" s="2"/>
      <c r="B289" s="4" t="s">
        <v>568</v>
      </c>
      <c r="C289" s="4"/>
      <c r="D289" s="4"/>
      <c r="E289" s="4"/>
      <c r="F289" s="4"/>
      <c r="G289" s="103">
        <v>3</v>
      </c>
      <c r="H289" s="7">
        <v>2</v>
      </c>
      <c r="I289" s="3">
        <f>ROUND(10500*90%,0)</f>
        <v>9450</v>
      </c>
      <c r="J289" s="3" t="s">
        <v>128</v>
      </c>
      <c r="K289" s="3">
        <f>ROUND(H289*I289,0)</f>
        <v>18900</v>
      </c>
      <c r="L289" s="4"/>
      <c r="M289" s="4"/>
      <c r="N289" s="3">
        <f>H289</f>
        <v>2</v>
      </c>
      <c r="O289" s="20">
        <f>K289</f>
        <v>18900</v>
      </c>
      <c r="P289" s="36"/>
      <c r="Q289" s="36"/>
      <c r="R289" s="37"/>
      <c r="S289" s="32">
        <v>0.9</v>
      </c>
      <c r="T289" s="4">
        <v>10500</v>
      </c>
    </row>
    <row r="290" spans="1:20" ht="20.100000000000001" customHeight="1" x14ac:dyDescent="0.3">
      <c r="A290" s="2"/>
      <c r="B290" s="3"/>
      <c r="C290" s="3"/>
      <c r="D290" s="3"/>
      <c r="E290" s="3"/>
      <c r="F290" s="3"/>
      <c r="G290" s="2" t="s">
        <v>143</v>
      </c>
      <c r="H290" s="7">
        <v>1</v>
      </c>
      <c r="I290" s="3"/>
      <c r="J290" s="3"/>
      <c r="K290" s="3"/>
      <c r="L290" s="4"/>
      <c r="M290" s="4"/>
      <c r="N290" s="3"/>
      <c r="O290" s="20"/>
      <c r="P290" s="36"/>
      <c r="Q290" s="36"/>
      <c r="R290" s="37"/>
      <c r="S290" s="4"/>
      <c r="T290" s="4"/>
    </row>
    <row r="291" spans="1:20" ht="41.25" customHeight="1" x14ac:dyDescent="0.3">
      <c r="A291" s="2">
        <v>167</v>
      </c>
      <c r="B291" s="198" t="s">
        <v>125</v>
      </c>
      <c r="C291" s="198"/>
      <c r="D291" s="198"/>
      <c r="E291" s="198"/>
      <c r="F291" s="198"/>
      <c r="G291" s="198"/>
      <c r="H291" s="7"/>
      <c r="I291" s="3"/>
      <c r="J291" s="3"/>
      <c r="K291" s="3"/>
      <c r="L291" s="4"/>
      <c r="M291" s="4"/>
      <c r="N291" s="3"/>
      <c r="O291" s="20"/>
      <c r="P291" s="36"/>
      <c r="Q291" s="36"/>
      <c r="R291" s="37"/>
      <c r="S291" s="4"/>
      <c r="T291" s="4"/>
    </row>
    <row r="292" spans="1:20" ht="20.100000000000001" customHeight="1" x14ac:dyDescent="0.3">
      <c r="A292" s="2"/>
      <c r="B292" s="4" t="s">
        <v>568</v>
      </c>
      <c r="C292" s="4"/>
      <c r="D292" s="4"/>
      <c r="E292" s="4"/>
      <c r="F292" s="4"/>
      <c r="G292" s="103">
        <v>2</v>
      </c>
      <c r="H292" s="7">
        <f>[353]Equipment!$H$114</f>
        <v>2</v>
      </c>
      <c r="I292" s="3">
        <f>ROUND(12900*90%,0)</f>
        <v>11610</v>
      </c>
      <c r="J292" s="3" t="s">
        <v>128</v>
      </c>
      <c r="K292" s="3">
        <f>ROUND(H292*I292,0)</f>
        <v>23220</v>
      </c>
      <c r="L292" s="4"/>
      <c r="M292" s="4"/>
      <c r="N292" s="3">
        <f>H292</f>
        <v>2</v>
      </c>
      <c r="O292" s="20">
        <f>K292</f>
        <v>23220</v>
      </c>
      <c r="P292" s="36"/>
      <c r="Q292" s="36"/>
      <c r="R292" s="37"/>
      <c r="S292" s="32">
        <v>0.9</v>
      </c>
      <c r="T292" s="4">
        <v>12900</v>
      </c>
    </row>
    <row r="293" spans="1:20" ht="20.100000000000001" customHeight="1" x14ac:dyDescent="0.3">
      <c r="A293" s="2"/>
      <c r="B293" s="3"/>
      <c r="C293" s="3"/>
      <c r="D293" s="3"/>
      <c r="E293" s="3"/>
      <c r="F293" s="3"/>
      <c r="G293" s="2"/>
      <c r="H293" s="7"/>
      <c r="I293" s="3"/>
      <c r="J293" s="3"/>
      <c r="K293" s="3"/>
      <c r="L293" s="4"/>
      <c r="M293" s="4"/>
      <c r="N293" s="3"/>
      <c r="O293" s="20"/>
      <c r="P293" s="36"/>
      <c r="Q293" s="36"/>
      <c r="R293" s="37"/>
      <c r="S293" s="4"/>
      <c r="T293" s="4"/>
    </row>
    <row r="294" spans="1:20" ht="47.25" customHeight="1" x14ac:dyDescent="0.3">
      <c r="A294" s="2">
        <v>153</v>
      </c>
      <c r="B294" s="198" t="s">
        <v>126</v>
      </c>
      <c r="C294" s="198"/>
      <c r="D294" s="198"/>
      <c r="E294" s="198"/>
      <c r="F294" s="198"/>
      <c r="G294" s="198"/>
      <c r="H294" s="7"/>
      <c r="I294" s="3"/>
      <c r="J294" s="3"/>
      <c r="K294" s="3"/>
      <c r="L294" s="4"/>
      <c r="M294" s="4"/>
      <c r="N294" s="3"/>
      <c r="O294" s="20"/>
      <c r="P294" s="36"/>
      <c r="Q294" s="36"/>
      <c r="R294" s="37"/>
      <c r="S294" s="4"/>
      <c r="T294" s="4"/>
    </row>
    <row r="295" spans="1:20" ht="20.100000000000001" customHeight="1" x14ac:dyDescent="0.3">
      <c r="A295" s="2"/>
      <c r="B295" s="4" t="s">
        <v>568</v>
      </c>
      <c r="C295" s="4"/>
      <c r="D295" s="4"/>
      <c r="E295" s="4"/>
      <c r="F295" s="4"/>
      <c r="G295" s="103">
        <v>2</v>
      </c>
      <c r="H295" s="7">
        <v>1</v>
      </c>
      <c r="I295" s="3">
        <f>ROUND(182000*90%,0)</f>
        <v>163800</v>
      </c>
      <c r="J295" s="3" t="s">
        <v>128</v>
      </c>
      <c r="K295" s="3">
        <f t="shared" ref="K295" si="60">ROUND(H295*I295,0)</f>
        <v>163800</v>
      </c>
      <c r="L295" s="4"/>
      <c r="M295" s="4"/>
      <c r="N295" s="3">
        <f>H295</f>
        <v>1</v>
      </c>
      <c r="O295" s="20">
        <f>K295</f>
        <v>163800</v>
      </c>
      <c r="P295" s="36"/>
      <c r="Q295" s="36"/>
      <c r="R295" s="37"/>
      <c r="S295" s="32">
        <v>0.9</v>
      </c>
      <c r="T295" s="4">
        <v>182000</v>
      </c>
    </row>
    <row r="296" spans="1:20" ht="20.100000000000001" customHeight="1" x14ac:dyDescent="0.3">
      <c r="A296" s="2"/>
      <c r="B296" s="3"/>
      <c r="C296" s="3"/>
      <c r="D296" s="3"/>
      <c r="E296" s="3"/>
      <c r="F296" s="3"/>
      <c r="G296" s="2" t="s">
        <v>143</v>
      </c>
      <c r="H296" s="7">
        <v>1</v>
      </c>
      <c r="I296" s="3"/>
      <c r="J296" s="3"/>
      <c r="K296" s="3"/>
      <c r="L296" s="4"/>
      <c r="M296" s="4"/>
      <c r="N296" s="3"/>
      <c r="O296" s="20"/>
      <c r="P296" s="36"/>
      <c r="Q296" s="36"/>
      <c r="R296" s="37"/>
      <c r="S296" s="4"/>
      <c r="T296" s="4"/>
    </row>
    <row r="297" spans="1:20" ht="47.25" customHeight="1" x14ac:dyDescent="0.3">
      <c r="A297" s="2">
        <v>154</v>
      </c>
      <c r="B297" s="198" t="s">
        <v>127</v>
      </c>
      <c r="C297" s="198"/>
      <c r="D297" s="198"/>
      <c r="E297" s="198"/>
      <c r="F297" s="198"/>
      <c r="G297" s="198"/>
      <c r="H297" s="7"/>
      <c r="I297" s="3"/>
      <c r="J297" s="3"/>
      <c r="K297" s="3"/>
      <c r="L297" s="4"/>
      <c r="M297" s="4"/>
      <c r="N297" s="3"/>
      <c r="O297" s="20"/>
      <c r="P297" s="36"/>
      <c r="Q297" s="36"/>
      <c r="R297" s="37"/>
      <c r="S297" s="4"/>
      <c r="T297" s="4"/>
    </row>
    <row r="298" spans="1:20" ht="20.100000000000001" customHeight="1" x14ac:dyDescent="0.3">
      <c r="A298" s="2"/>
      <c r="B298" s="4" t="s">
        <v>568</v>
      </c>
      <c r="C298" s="4"/>
      <c r="D298" s="4"/>
      <c r="E298" s="4"/>
      <c r="F298" s="4"/>
      <c r="G298" s="103">
        <v>1</v>
      </c>
      <c r="H298" s="7">
        <v>1</v>
      </c>
      <c r="I298" s="3">
        <f>ROUND(205000*90%,0)</f>
        <v>184500</v>
      </c>
      <c r="J298" s="3" t="s">
        <v>128</v>
      </c>
      <c r="K298" s="3">
        <f t="shared" ref="K298" si="61">ROUND(H298*I298,0)</f>
        <v>184500</v>
      </c>
      <c r="L298" s="4"/>
      <c r="M298" s="4"/>
      <c r="N298" s="3">
        <f>H298</f>
        <v>1</v>
      </c>
      <c r="O298" s="20">
        <f>K298</f>
        <v>184500</v>
      </c>
      <c r="P298" s="36"/>
      <c r="Q298" s="36"/>
      <c r="R298" s="37"/>
      <c r="S298" s="32">
        <v>0.9</v>
      </c>
      <c r="T298" s="4">
        <v>205000</v>
      </c>
    </row>
    <row r="299" spans="1:20" ht="20.100000000000001" customHeight="1" x14ac:dyDescent="0.3">
      <c r="A299" s="2"/>
      <c r="B299" s="3"/>
      <c r="C299" s="3"/>
      <c r="D299" s="3"/>
      <c r="E299" s="3"/>
      <c r="F299" s="3"/>
      <c r="G299" s="2"/>
      <c r="H299" s="7"/>
      <c r="I299" s="3"/>
      <c r="J299" s="3"/>
      <c r="K299" s="3"/>
      <c r="L299" s="4"/>
      <c r="M299" s="4"/>
      <c r="N299" s="3"/>
      <c r="O299" s="20"/>
      <c r="P299" s="36"/>
      <c r="Q299" s="36"/>
      <c r="R299" s="37"/>
      <c r="S299" s="4"/>
      <c r="T299" s="4"/>
    </row>
    <row r="300" spans="1:20" ht="47.25" customHeight="1" x14ac:dyDescent="0.3">
      <c r="A300" s="2">
        <v>152</v>
      </c>
      <c r="B300" s="221" t="s">
        <v>145</v>
      </c>
      <c r="C300" s="221"/>
      <c r="D300" s="221"/>
      <c r="E300" s="221"/>
      <c r="F300" s="221"/>
      <c r="G300" s="221"/>
      <c r="H300" s="7"/>
      <c r="I300" s="3"/>
      <c r="J300" s="3"/>
      <c r="K300" s="3"/>
      <c r="L300" s="4"/>
      <c r="M300" s="4"/>
      <c r="N300" s="3"/>
      <c r="O300" s="20"/>
      <c r="P300" s="36"/>
      <c r="Q300" s="36"/>
      <c r="R300" s="37"/>
      <c r="S300" s="4"/>
      <c r="T300" s="4"/>
    </row>
    <row r="301" spans="1:20" ht="20.100000000000001" customHeight="1" x14ac:dyDescent="0.3">
      <c r="B301" s="4" t="s">
        <v>568</v>
      </c>
      <c r="C301" s="4"/>
      <c r="D301" s="4"/>
      <c r="E301" s="4"/>
      <c r="F301" s="4"/>
      <c r="G301" s="103">
        <v>6</v>
      </c>
      <c r="H301" s="7">
        <v>6</v>
      </c>
      <c r="I301" s="3">
        <f>ROUND(42000*90%,0)</f>
        <v>37800</v>
      </c>
      <c r="J301" s="3" t="s">
        <v>128</v>
      </c>
      <c r="K301" s="3">
        <f t="shared" ref="K301" si="62">ROUND(H301*I301,0)</f>
        <v>226800</v>
      </c>
      <c r="L301" s="4"/>
      <c r="M301" s="4"/>
      <c r="N301" s="3">
        <f>H301</f>
        <v>6</v>
      </c>
      <c r="O301" s="20">
        <f>K301</f>
        <v>226800</v>
      </c>
      <c r="P301" s="36"/>
      <c r="Q301" s="36"/>
      <c r="R301" s="37"/>
      <c r="S301" s="32">
        <v>0.9</v>
      </c>
      <c r="T301" s="4">
        <v>42000</v>
      </c>
    </row>
    <row r="302" spans="1:20" ht="20.100000000000001" customHeight="1" x14ac:dyDescent="0.3">
      <c r="A302" s="2"/>
      <c r="B302" s="29"/>
      <c r="C302" s="30"/>
      <c r="D302" s="30"/>
      <c r="E302" s="30"/>
      <c r="F302" s="30"/>
      <c r="G302" s="100"/>
      <c r="P302" s="36"/>
      <c r="Q302" s="36"/>
    </row>
    <row r="303" spans="1:20" ht="20.100000000000001" customHeight="1" x14ac:dyDescent="0.3">
      <c r="A303" s="2"/>
      <c r="B303" s="13"/>
      <c r="C303" s="3"/>
      <c r="D303" s="3"/>
      <c r="E303" s="3"/>
      <c r="F303" s="3"/>
      <c r="G303" s="2"/>
      <c r="H303" s="7"/>
      <c r="I303" s="3"/>
      <c r="J303" s="20"/>
      <c r="K303" s="3"/>
      <c r="L303" s="4"/>
      <c r="M303" s="4"/>
      <c r="N303" s="3"/>
      <c r="O303" s="20"/>
      <c r="P303" s="36"/>
      <c r="Q303" s="36"/>
      <c r="R303" s="37"/>
      <c r="S303" s="4"/>
      <c r="T303" s="4"/>
    </row>
    <row r="304" spans="1:20" ht="37.5" customHeight="1" x14ac:dyDescent="0.3">
      <c r="A304" s="2">
        <v>140</v>
      </c>
      <c r="B304" s="147" t="s">
        <v>131</v>
      </c>
      <c r="C304" s="147"/>
      <c r="D304" s="147"/>
      <c r="E304" s="147"/>
      <c r="F304" s="147"/>
      <c r="G304" s="147"/>
      <c r="H304" s="7"/>
      <c r="I304" s="3"/>
      <c r="J304" s="20"/>
      <c r="K304" s="3"/>
      <c r="L304" s="4"/>
      <c r="M304" s="4"/>
      <c r="N304" s="3"/>
      <c r="O304" s="20"/>
      <c r="P304" s="36"/>
      <c r="Q304" s="36"/>
      <c r="R304" s="37"/>
      <c r="S304" s="4"/>
      <c r="T304" s="4"/>
    </row>
    <row r="305" spans="1:20" ht="20.100000000000001" customHeight="1" x14ac:dyDescent="0.3">
      <c r="A305" s="2"/>
      <c r="B305" s="4" t="s">
        <v>569</v>
      </c>
      <c r="C305" s="4"/>
      <c r="D305" s="4"/>
      <c r="E305" s="4"/>
      <c r="F305" s="4"/>
      <c r="G305" s="103">
        <v>1</v>
      </c>
      <c r="H305" s="7">
        <f>[353]ELV!$H$8</f>
        <v>1</v>
      </c>
      <c r="I305" s="3">
        <f>ROUND(383000*90%,0)</f>
        <v>344700</v>
      </c>
      <c r="J305" s="20" t="s">
        <v>132</v>
      </c>
      <c r="K305" s="3">
        <f>I305*H305</f>
        <v>344700</v>
      </c>
      <c r="L305" s="4"/>
      <c r="M305" s="4"/>
      <c r="N305" s="3">
        <f>H305</f>
        <v>1</v>
      </c>
      <c r="O305" s="20">
        <f>K305</f>
        <v>344700</v>
      </c>
      <c r="P305" s="36"/>
      <c r="Q305" s="36"/>
      <c r="R305" s="37"/>
      <c r="S305" s="32">
        <v>0.9</v>
      </c>
      <c r="T305" s="4">
        <v>383000</v>
      </c>
    </row>
    <row r="306" spans="1:20" ht="20.100000000000001" customHeight="1" x14ac:dyDescent="0.3">
      <c r="A306" s="2"/>
      <c r="B306" s="3"/>
      <c r="C306" s="3"/>
      <c r="D306" s="3"/>
      <c r="E306" s="3"/>
      <c r="F306" s="3"/>
      <c r="G306" s="2"/>
      <c r="H306" s="7"/>
      <c r="I306" s="3"/>
      <c r="J306" s="20"/>
      <c r="K306" s="3"/>
      <c r="L306" s="4"/>
      <c r="M306" s="4"/>
      <c r="N306" s="3"/>
      <c r="O306" s="20"/>
      <c r="P306" s="36"/>
      <c r="Q306" s="36"/>
      <c r="R306" s="37"/>
      <c r="S306" s="4"/>
      <c r="T306" s="4"/>
    </row>
    <row r="307" spans="1:20" ht="31.5" customHeight="1" x14ac:dyDescent="0.3">
      <c r="A307" s="2">
        <v>141</v>
      </c>
      <c r="B307" s="147" t="s">
        <v>133</v>
      </c>
      <c r="C307" s="147"/>
      <c r="D307" s="147"/>
      <c r="E307" s="147"/>
      <c r="F307" s="147"/>
      <c r="G307" s="147"/>
      <c r="H307" s="7"/>
      <c r="I307" s="3"/>
      <c r="J307" s="20"/>
      <c r="K307" s="3"/>
      <c r="L307" s="4"/>
      <c r="M307" s="4"/>
      <c r="N307" s="3"/>
      <c r="O307" s="20"/>
      <c r="P307" s="36"/>
      <c r="Q307" s="36"/>
      <c r="R307" s="37"/>
      <c r="S307" s="4"/>
      <c r="T307" s="4"/>
    </row>
    <row r="308" spans="1:20" ht="20.100000000000001" customHeight="1" x14ac:dyDescent="0.3">
      <c r="A308" s="2"/>
      <c r="B308" s="4" t="s">
        <v>569</v>
      </c>
      <c r="C308" s="4"/>
      <c r="D308" s="4"/>
      <c r="E308" s="4"/>
      <c r="F308" s="4"/>
      <c r="G308" s="103">
        <v>1</v>
      </c>
      <c r="H308" s="7">
        <f>[353]ELV!$H$10</f>
        <v>1</v>
      </c>
      <c r="I308" s="3">
        <f>ROUND(124000*90%,0)</f>
        <v>111600</v>
      </c>
      <c r="J308" s="20" t="s">
        <v>128</v>
      </c>
      <c r="K308" s="3">
        <f>I308*H308</f>
        <v>111600</v>
      </c>
      <c r="L308" s="4"/>
      <c r="M308" s="4"/>
      <c r="N308" s="3">
        <f>H308</f>
        <v>1</v>
      </c>
      <c r="O308" s="20">
        <f>K308</f>
        <v>111600</v>
      </c>
      <c r="P308" s="36"/>
      <c r="Q308" s="36"/>
      <c r="R308" s="37"/>
      <c r="S308" s="32">
        <v>0.9</v>
      </c>
      <c r="T308" s="4">
        <v>124000</v>
      </c>
    </row>
    <row r="309" spans="1:20" ht="20.100000000000001" customHeight="1" x14ac:dyDescent="0.3">
      <c r="A309" s="2"/>
      <c r="B309" s="3"/>
      <c r="C309" s="3"/>
      <c r="D309" s="3"/>
      <c r="E309" s="3"/>
      <c r="F309" s="3"/>
      <c r="G309" s="2"/>
      <c r="H309" s="7"/>
      <c r="I309" s="3"/>
      <c r="J309" s="20"/>
      <c r="K309" s="3"/>
      <c r="L309" s="4"/>
      <c r="M309" s="4"/>
      <c r="N309" s="3"/>
      <c r="O309" s="20"/>
      <c r="P309" s="36"/>
      <c r="Q309" s="36"/>
      <c r="R309" s="37"/>
      <c r="S309" s="4"/>
      <c r="T309" s="4"/>
    </row>
    <row r="310" spans="1:20" ht="42" customHeight="1" x14ac:dyDescent="0.3">
      <c r="A310" s="2">
        <v>142</v>
      </c>
      <c r="B310" s="147" t="s">
        <v>134</v>
      </c>
      <c r="C310" s="147"/>
      <c r="D310" s="147"/>
      <c r="E310" s="147"/>
      <c r="F310" s="147"/>
      <c r="G310" s="147"/>
      <c r="H310" s="7"/>
      <c r="I310" s="3"/>
      <c r="J310" s="20"/>
      <c r="K310" s="3"/>
      <c r="L310" s="4"/>
      <c r="M310" s="4"/>
      <c r="N310" s="3"/>
      <c r="O310" s="20"/>
      <c r="P310" s="36"/>
      <c r="Q310" s="36"/>
      <c r="R310" s="37"/>
      <c r="S310" s="4"/>
      <c r="T310" s="4"/>
    </row>
    <row r="311" spans="1:20" ht="20.100000000000001" customHeight="1" x14ac:dyDescent="0.3">
      <c r="A311" s="2"/>
      <c r="B311" s="4" t="s">
        <v>569</v>
      </c>
      <c r="C311" s="4"/>
      <c r="D311" s="4"/>
      <c r="E311" s="4"/>
      <c r="F311" s="4"/>
      <c r="G311" s="103">
        <v>1</v>
      </c>
      <c r="H311" s="7">
        <f>[353]ELV!$H$12</f>
        <v>1</v>
      </c>
      <c r="I311" s="3">
        <f>ROUND(510000*90%,0)</f>
        <v>459000</v>
      </c>
      <c r="J311" s="20" t="s">
        <v>132</v>
      </c>
      <c r="K311" s="3">
        <f>I311*H311</f>
        <v>459000</v>
      </c>
      <c r="L311" s="4"/>
      <c r="M311" s="4"/>
      <c r="N311" s="3">
        <f>H311</f>
        <v>1</v>
      </c>
      <c r="O311" s="20">
        <f>K311</f>
        <v>459000</v>
      </c>
      <c r="P311" s="36"/>
      <c r="Q311" s="36"/>
      <c r="R311" s="37"/>
      <c r="S311" s="32">
        <v>0.9</v>
      </c>
      <c r="T311" s="4">
        <v>510000</v>
      </c>
    </row>
    <row r="312" spans="1:20" ht="20.100000000000001" customHeight="1" x14ac:dyDescent="0.3">
      <c r="A312" s="2"/>
      <c r="B312" s="3"/>
      <c r="C312" s="3"/>
      <c r="D312" s="3"/>
      <c r="E312" s="3"/>
      <c r="F312" s="3"/>
      <c r="G312" s="2"/>
      <c r="H312" s="7"/>
      <c r="I312" s="3"/>
      <c r="J312" s="20"/>
      <c r="K312" s="3"/>
      <c r="L312" s="4"/>
      <c r="M312" s="4"/>
      <c r="N312" s="3"/>
      <c r="O312" s="20"/>
      <c r="P312" s="36"/>
      <c r="Q312" s="36"/>
      <c r="R312" s="37"/>
      <c r="S312" s="4"/>
      <c r="T312" s="4"/>
    </row>
    <row r="313" spans="1:20" ht="45.75" customHeight="1" x14ac:dyDescent="0.3">
      <c r="A313" s="2">
        <v>143</v>
      </c>
      <c r="B313" s="147" t="s">
        <v>135</v>
      </c>
      <c r="C313" s="147"/>
      <c r="D313" s="147"/>
      <c r="E313" s="147"/>
      <c r="F313" s="147"/>
      <c r="G313" s="147"/>
      <c r="H313" s="7"/>
      <c r="I313" s="3"/>
      <c r="J313" s="20"/>
      <c r="K313" s="3"/>
      <c r="L313" s="4"/>
      <c r="M313" s="4"/>
      <c r="N313" s="3"/>
      <c r="O313" s="20"/>
      <c r="P313" s="36"/>
      <c r="Q313" s="36"/>
      <c r="R313" s="37"/>
      <c r="S313" s="4"/>
      <c r="T313" s="4"/>
    </row>
    <row r="314" spans="1:20" ht="20.100000000000001" customHeight="1" x14ac:dyDescent="0.3">
      <c r="A314" s="2"/>
      <c r="B314" s="4" t="s">
        <v>569</v>
      </c>
      <c r="C314" s="4"/>
      <c r="D314" s="4"/>
      <c r="E314" s="4"/>
      <c r="F314" s="4"/>
      <c r="G314" s="103">
        <v>1</v>
      </c>
      <c r="H314" s="7">
        <f>[353]ELV!$H$14</f>
        <v>1</v>
      </c>
      <c r="I314" s="3">
        <f>ROUND(182000*90%,0)</f>
        <v>163800</v>
      </c>
      <c r="J314" s="20" t="s">
        <v>132</v>
      </c>
      <c r="K314" s="3">
        <f>I314*H314</f>
        <v>163800</v>
      </c>
      <c r="L314" s="4"/>
      <c r="M314" s="4"/>
      <c r="N314" s="3">
        <f>H314</f>
        <v>1</v>
      </c>
      <c r="O314" s="20">
        <f>K314</f>
        <v>163800</v>
      </c>
      <c r="P314" s="36"/>
      <c r="Q314" s="36"/>
      <c r="R314" s="37"/>
      <c r="S314" s="32">
        <v>0.9</v>
      </c>
      <c r="T314" s="4">
        <v>182000</v>
      </c>
    </row>
    <row r="315" spans="1:20" ht="20.100000000000001" customHeight="1" x14ac:dyDescent="0.3">
      <c r="A315" s="2"/>
      <c r="B315" s="3"/>
      <c r="C315" s="3"/>
      <c r="D315" s="3"/>
      <c r="E315" s="3"/>
      <c r="F315" s="3"/>
      <c r="G315" s="2"/>
      <c r="H315" s="7"/>
      <c r="I315" s="3"/>
      <c r="J315" s="20"/>
      <c r="K315" s="3"/>
      <c r="L315" s="4"/>
      <c r="M315" s="4"/>
      <c r="N315" s="3"/>
      <c r="O315" s="20"/>
      <c r="P315" s="36"/>
      <c r="Q315" s="36"/>
      <c r="R315" s="37"/>
      <c r="S315" s="4"/>
      <c r="T315" s="4"/>
    </row>
    <row r="316" spans="1:20" ht="47.25" customHeight="1" x14ac:dyDescent="0.3">
      <c r="A316" s="2">
        <v>144</v>
      </c>
      <c r="B316" s="147" t="s">
        <v>136</v>
      </c>
      <c r="C316" s="147"/>
      <c r="D316" s="147"/>
      <c r="E316" s="147"/>
      <c r="F316" s="147"/>
      <c r="G316" s="147"/>
      <c r="H316" s="7"/>
      <c r="I316" s="3"/>
      <c r="J316" s="20"/>
      <c r="K316" s="3"/>
      <c r="L316" s="4"/>
      <c r="M316" s="4"/>
      <c r="N316" s="3"/>
      <c r="O316" s="20"/>
      <c r="P316" s="36"/>
      <c r="Q316" s="36"/>
      <c r="R316" s="37"/>
      <c r="S316" s="4"/>
      <c r="T316" s="4"/>
    </row>
    <row r="317" spans="1:20" ht="20.100000000000001" customHeight="1" x14ac:dyDescent="0.3">
      <c r="A317" s="2"/>
      <c r="B317" s="4" t="s">
        <v>569</v>
      </c>
      <c r="C317" s="4"/>
      <c r="D317" s="4"/>
      <c r="E317" s="4"/>
      <c r="F317" s="4"/>
      <c r="G317" s="103">
        <v>1</v>
      </c>
      <c r="H317" s="7">
        <f>[353]ELV!$H$16</f>
        <v>1</v>
      </c>
      <c r="I317" s="3">
        <f>ROUND(138000*90%,0)</f>
        <v>124200</v>
      </c>
      <c r="J317" s="20" t="s">
        <v>132</v>
      </c>
      <c r="K317" s="3">
        <f>I317*H317</f>
        <v>124200</v>
      </c>
      <c r="L317" s="4"/>
      <c r="M317" s="4"/>
      <c r="N317" s="3">
        <f>H317</f>
        <v>1</v>
      </c>
      <c r="O317" s="20">
        <f>K317</f>
        <v>124200</v>
      </c>
      <c r="P317" s="36"/>
      <c r="Q317" s="36"/>
      <c r="R317" s="37"/>
      <c r="S317" s="32">
        <v>0.9</v>
      </c>
      <c r="T317" s="4">
        <v>138000</v>
      </c>
    </row>
    <row r="318" spans="1:20" ht="20.100000000000001" customHeight="1" x14ac:dyDescent="0.3">
      <c r="A318" s="2"/>
      <c r="B318" s="3"/>
      <c r="C318" s="3"/>
      <c r="D318" s="3"/>
      <c r="E318" s="3"/>
      <c r="F318" s="3"/>
      <c r="G318" s="2"/>
      <c r="K318" s="3"/>
      <c r="L318" s="4"/>
      <c r="M318" s="4"/>
      <c r="N318" s="3"/>
      <c r="O318" s="20"/>
      <c r="P318" s="36"/>
      <c r="Q318" s="36"/>
      <c r="R318" s="37"/>
      <c r="S318" s="4"/>
      <c r="T318" s="4"/>
    </row>
    <row r="319" spans="1:20" ht="38.25" customHeight="1" x14ac:dyDescent="0.3">
      <c r="A319" s="2">
        <v>145</v>
      </c>
      <c r="B319" s="141" t="s">
        <v>137</v>
      </c>
      <c r="C319" s="142"/>
      <c r="D319" s="142"/>
      <c r="E319" s="142"/>
      <c r="F319" s="142"/>
      <c r="G319" s="143"/>
      <c r="H319" s="7"/>
      <c r="I319" s="3"/>
      <c r="J319" s="20"/>
      <c r="K319" s="3"/>
      <c r="L319" s="4"/>
      <c r="M319" s="4"/>
      <c r="N319" s="3"/>
      <c r="O319" s="20"/>
      <c r="P319" s="36"/>
      <c r="Q319" s="36"/>
      <c r="R319" s="37"/>
      <c r="S319" s="4"/>
      <c r="T319" s="4"/>
    </row>
    <row r="320" spans="1:20" ht="20.100000000000001" customHeight="1" x14ac:dyDescent="0.3">
      <c r="A320" s="2"/>
      <c r="B320" s="4" t="s">
        <v>569</v>
      </c>
      <c r="C320" s="4"/>
      <c r="D320" s="4"/>
      <c r="E320" s="4"/>
      <c r="F320" s="4"/>
      <c r="G320" s="103">
        <v>5</v>
      </c>
      <c r="H320" s="7">
        <f>[353]ELV!$H$18</f>
        <v>5</v>
      </c>
      <c r="I320" s="3">
        <f>ROUND(11225*90%,0)</f>
        <v>10103</v>
      </c>
      <c r="J320" s="20" t="s">
        <v>128</v>
      </c>
      <c r="K320" s="3">
        <f>I320*H320</f>
        <v>50515</v>
      </c>
      <c r="L320" s="4"/>
      <c r="M320" s="4"/>
      <c r="N320" s="3">
        <f>H320</f>
        <v>5</v>
      </c>
      <c r="O320" s="20">
        <f>K320</f>
        <v>50515</v>
      </c>
      <c r="P320" s="36"/>
      <c r="Q320" s="36"/>
      <c r="R320" s="37"/>
      <c r="S320" s="32">
        <v>0.9</v>
      </c>
      <c r="T320" s="4">
        <v>11225</v>
      </c>
    </row>
    <row r="321" spans="1:20" ht="20.100000000000001" customHeight="1" x14ac:dyDescent="0.3">
      <c r="A321" s="2"/>
      <c r="B321" s="3"/>
      <c r="C321" s="3"/>
      <c r="D321" s="3"/>
      <c r="E321" s="3"/>
      <c r="F321" s="3"/>
      <c r="G321" s="2"/>
      <c r="H321" s="7"/>
      <c r="I321" s="3"/>
      <c r="J321" s="20"/>
      <c r="K321" s="3"/>
      <c r="L321" s="4"/>
      <c r="M321" s="4"/>
      <c r="N321" s="3"/>
      <c r="O321" s="20"/>
      <c r="P321" s="36"/>
      <c r="Q321" s="36"/>
      <c r="R321" s="37"/>
      <c r="S321" s="4"/>
      <c r="T321" s="4"/>
    </row>
    <row r="322" spans="1:20" ht="39.75" customHeight="1" x14ac:dyDescent="0.3">
      <c r="A322" s="2">
        <v>146</v>
      </c>
      <c r="B322" s="160" t="s">
        <v>138</v>
      </c>
      <c r="C322" s="160"/>
      <c r="D322" s="160"/>
      <c r="E322" s="160"/>
      <c r="F322" s="160"/>
      <c r="G322" s="160"/>
      <c r="H322" s="7"/>
      <c r="I322" s="3"/>
      <c r="J322" s="20"/>
      <c r="K322" s="3"/>
      <c r="L322" s="4"/>
      <c r="M322" s="4"/>
      <c r="N322" s="3"/>
      <c r="O322" s="20"/>
      <c r="P322" s="36"/>
      <c r="Q322" s="36"/>
      <c r="R322" s="37"/>
      <c r="S322" s="4"/>
      <c r="T322" s="4"/>
    </row>
    <row r="323" spans="1:20" ht="20.100000000000001" customHeight="1" x14ac:dyDescent="0.3">
      <c r="A323" s="2"/>
      <c r="B323" s="4" t="s">
        <v>569</v>
      </c>
      <c r="C323" s="4"/>
      <c r="D323" s="4"/>
      <c r="E323" s="4"/>
      <c r="F323" s="4"/>
      <c r="G323" s="103">
        <v>5</v>
      </c>
      <c r="H323" s="7">
        <f>[353]ELV!$H$20</f>
        <v>5</v>
      </c>
      <c r="I323" s="3">
        <f>ROUND(7686*90%,0)</f>
        <v>6917</v>
      </c>
      <c r="J323" s="20" t="s">
        <v>128</v>
      </c>
      <c r="K323" s="3">
        <f>I323*H323</f>
        <v>34585</v>
      </c>
      <c r="L323" s="4"/>
      <c r="M323" s="4"/>
      <c r="N323" s="3">
        <f>H323</f>
        <v>5</v>
      </c>
      <c r="O323" s="20">
        <f>K323</f>
        <v>34585</v>
      </c>
      <c r="P323" s="36"/>
      <c r="Q323" s="36"/>
      <c r="R323" s="37"/>
      <c r="S323" s="32">
        <v>0.9</v>
      </c>
      <c r="T323" s="4">
        <v>7686</v>
      </c>
    </row>
    <row r="324" spans="1:20" ht="20.100000000000001" customHeight="1" x14ac:dyDescent="0.3">
      <c r="A324" s="2"/>
      <c r="B324" s="3"/>
      <c r="C324" s="3"/>
      <c r="D324" s="3"/>
      <c r="E324" s="3"/>
      <c r="F324" s="3"/>
      <c r="G324" s="2"/>
      <c r="H324" s="7"/>
      <c r="I324" s="3"/>
      <c r="J324" s="20"/>
      <c r="K324" s="3"/>
      <c r="L324" s="4"/>
      <c r="M324" s="4"/>
      <c r="N324" s="3"/>
      <c r="O324" s="20"/>
      <c r="P324" s="36"/>
      <c r="Q324" s="36"/>
      <c r="R324" s="37"/>
      <c r="S324" s="4"/>
      <c r="T324" s="4"/>
    </row>
    <row r="325" spans="1:20" ht="37.5" customHeight="1" x14ac:dyDescent="0.3">
      <c r="A325" s="2">
        <v>147</v>
      </c>
      <c r="B325" s="141" t="s">
        <v>139</v>
      </c>
      <c r="C325" s="142"/>
      <c r="D325" s="142"/>
      <c r="E325" s="142"/>
      <c r="F325" s="142"/>
      <c r="G325" s="143"/>
      <c r="H325" s="7"/>
      <c r="I325" s="3"/>
      <c r="J325" s="20"/>
      <c r="K325" s="3"/>
      <c r="L325" s="4"/>
      <c r="M325" s="4"/>
      <c r="N325" s="3"/>
      <c r="O325" s="20"/>
      <c r="P325" s="36"/>
      <c r="Q325" s="36"/>
      <c r="R325" s="37"/>
      <c r="S325" s="4"/>
      <c r="T325" s="4"/>
    </row>
    <row r="326" spans="1:20" ht="20.100000000000001" customHeight="1" x14ac:dyDescent="0.3">
      <c r="A326" s="2"/>
      <c r="B326" s="4" t="s">
        <v>570</v>
      </c>
      <c r="C326" s="4"/>
      <c r="D326" s="4"/>
      <c r="E326" s="4"/>
      <c r="F326" s="4"/>
      <c r="G326" s="103">
        <v>5</v>
      </c>
      <c r="H326" s="7">
        <f>[353]ELV!$H$22</f>
        <v>5</v>
      </c>
      <c r="I326" s="3">
        <f>ROUND(15065*90%,0)</f>
        <v>13559</v>
      </c>
      <c r="J326" s="20" t="s">
        <v>128</v>
      </c>
      <c r="K326" s="3">
        <f>I326*H326</f>
        <v>67795</v>
      </c>
      <c r="L326" s="4"/>
      <c r="M326" s="4"/>
      <c r="N326" s="3">
        <f>H326</f>
        <v>5</v>
      </c>
      <c r="O326" s="20">
        <f>K326</f>
        <v>67795</v>
      </c>
      <c r="P326" s="36"/>
      <c r="Q326" s="36"/>
      <c r="R326" s="37"/>
      <c r="S326" s="32">
        <v>0.9</v>
      </c>
      <c r="T326" s="4">
        <v>15065</v>
      </c>
    </row>
    <row r="327" spans="1:20" ht="20.100000000000001" customHeight="1" x14ac:dyDescent="0.3">
      <c r="A327" s="2"/>
      <c r="B327" s="3"/>
      <c r="C327" s="3"/>
      <c r="D327" s="3"/>
      <c r="E327" s="3"/>
      <c r="F327" s="3"/>
      <c r="G327" s="2"/>
      <c r="H327" s="7"/>
      <c r="I327" s="3"/>
      <c r="J327" s="20"/>
      <c r="K327" s="3"/>
      <c r="L327" s="4"/>
      <c r="M327" s="4"/>
      <c r="N327" s="3"/>
      <c r="O327" s="20"/>
      <c r="P327" s="36"/>
      <c r="Q327" s="36"/>
      <c r="R327" s="37"/>
      <c r="S327" s="4"/>
      <c r="T327" s="4"/>
    </row>
    <row r="328" spans="1:20" ht="37.5" customHeight="1" x14ac:dyDescent="0.3">
      <c r="A328" s="2">
        <v>148</v>
      </c>
      <c r="B328" s="141" t="s">
        <v>140</v>
      </c>
      <c r="C328" s="142"/>
      <c r="D328" s="142"/>
      <c r="E328" s="142"/>
      <c r="F328" s="142"/>
      <c r="G328" s="143"/>
      <c r="H328" s="7"/>
      <c r="I328" s="3"/>
      <c r="J328" s="20"/>
      <c r="K328" s="3"/>
      <c r="L328" s="4"/>
      <c r="M328" s="4"/>
      <c r="N328" s="3"/>
      <c r="O328" s="20"/>
      <c r="P328" s="36"/>
      <c r="Q328" s="36"/>
      <c r="R328" s="37"/>
      <c r="S328" s="4"/>
      <c r="T328" s="4"/>
    </row>
    <row r="329" spans="1:20" ht="20.100000000000001" customHeight="1" x14ac:dyDescent="0.3">
      <c r="A329" s="2"/>
      <c r="B329" s="4" t="s">
        <v>570</v>
      </c>
      <c r="C329" s="4"/>
      <c r="D329" s="4"/>
      <c r="E329" s="4"/>
      <c r="F329" s="4"/>
      <c r="G329" s="103">
        <v>1</v>
      </c>
      <c r="H329" s="7">
        <f>[353]ELV!$H$24</f>
        <v>1</v>
      </c>
      <c r="I329" s="3">
        <f>ROUND(56000*90%,0)</f>
        <v>50400</v>
      </c>
      <c r="J329" s="20" t="s">
        <v>132</v>
      </c>
      <c r="K329" s="3">
        <f>I329*H329</f>
        <v>50400</v>
      </c>
      <c r="L329" s="4"/>
      <c r="M329" s="4"/>
      <c r="N329" s="3">
        <f>H329</f>
        <v>1</v>
      </c>
      <c r="O329" s="20">
        <f>K329</f>
        <v>50400</v>
      </c>
      <c r="P329" s="36"/>
      <c r="Q329" s="36"/>
      <c r="R329" s="37"/>
      <c r="S329" s="32">
        <v>0.9</v>
      </c>
      <c r="T329" s="4">
        <v>56000</v>
      </c>
    </row>
    <row r="330" spans="1:20" ht="20.100000000000001" customHeight="1" x14ac:dyDescent="0.3">
      <c r="A330" s="2"/>
      <c r="B330" s="3"/>
      <c r="C330" s="3"/>
      <c r="D330" s="3"/>
      <c r="E330" s="3"/>
      <c r="F330" s="3"/>
      <c r="G330" s="2"/>
      <c r="H330" s="7"/>
      <c r="I330" s="3"/>
      <c r="J330" s="20"/>
      <c r="K330" s="3"/>
      <c r="L330" s="4"/>
      <c r="M330" s="4"/>
      <c r="N330" s="3"/>
      <c r="O330" s="20"/>
      <c r="P330" s="36"/>
      <c r="Q330" s="36"/>
      <c r="R330" s="37"/>
      <c r="S330" s="4"/>
      <c r="T330" s="4"/>
    </row>
    <row r="331" spans="1:20" ht="32.25" customHeight="1" x14ac:dyDescent="0.3">
      <c r="A331" s="2">
        <v>94</v>
      </c>
      <c r="B331" s="141" t="s">
        <v>169</v>
      </c>
      <c r="C331" s="142"/>
      <c r="D331" s="142"/>
      <c r="E331" s="142"/>
      <c r="F331" s="142"/>
      <c r="G331" s="143"/>
      <c r="H331" s="7"/>
      <c r="I331" s="3"/>
      <c r="J331" s="20"/>
      <c r="K331" s="3"/>
      <c r="L331" s="4"/>
      <c r="M331" s="4"/>
      <c r="N331" s="3"/>
      <c r="O331" s="20"/>
      <c r="P331" s="36"/>
      <c r="Q331" s="36"/>
      <c r="R331" s="37"/>
      <c r="S331" s="4"/>
      <c r="T331" s="4"/>
    </row>
    <row r="332" spans="1:20" ht="20.100000000000001" customHeight="1" x14ac:dyDescent="0.3">
      <c r="A332" s="2"/>
      <c r="B332" s="4" t="s">
        <v>570</v>
      </c>
      <c r="C332" s="4"/>
      <c r="D332" s="4"/>
      <c r="E332" s="4"/>
      <c r="F332" s="4"/>
      <c r="G332" s="103">
        <v>1</v>
      </c>
      <c r="H332" s="7">
        <f>[353]ELV!$H$24</f>
        <v>1</v>
      </c>
      <c r="I332" s="3">
        <f>ROUND(355000*90%,0)</f>
        <v>319500</v>
      </c>
      <c r="J332" s="20" t="s">
        <v>132</v>
      </c>
      <c r="K332" s="3">
        <f>I332*H332</f>
        <v>319500</v>
      </c>
      <c r="L332" s="4"/>
      <c r="M332" s="4"/>
      <c r="N332" s="3">
        <f>H332</f>
        <v>1</v>
      </c>
      <c r="O332" s="20">
        <f>K332</f>
        <v>319500</v>
      </c>
      <c r="P332" s="36"/>
      <c r="Q332" s="36"/>
      <c r="R332" s="37"/>
      <c r="S332" s="32">
        <v>0.9</v>
      </c>
      <c r="T332" s="4">
        <v>355000</v>
      </c>
    </row>
    <row r="333" spans="1:20" ht="20.100000000000001" customHeight="1" x14ac:dyDescent="0.3">
      <c r="A333" s="2"/>
      <c r="B333" s="3"/>
      <c r="C333" s="3"/>
      <c r="D333" s="3"/>
      <c r="E333" s="3"/>
      <c r="F333" s="3"/>
      <c r="G333" s="2"/>
      <c r="H333" s="7"/>
      <c r="I333" s="3"/>
      <c r="J333" s="20"/>
      <c r="K333" s="3"/>
      <c r="L333" s="4"/>
      <c r="M333" s="4"/>
      <c r="N333" s="3"/>
      <c r="O333" s="20"/>
      <c r="P333" s="36"/>
      <c r="Q333" s="36"/>
      <c r="R333" s="37"/>
      <c r="S333" s="4"/>
      <c r="T333" s="4"/>
    </row>
    <row r="334" spans="1:20" ht="45" customHeight="1" x14ac:dyDescent="0.3">
      <c r="A334" s="2">
        <v>95</v>
      </c>
      <c r="B334" s="141" t="s">
        <v>170</v>
      </c>
      <c r="C334" s="142"/>
      <c r="D334" s="142"/>
      <c r="E334" s="142"/>
      <c r="F334" s="142"/>
      <c r="G334" s="143"/>
      <c r="H334" s="7"/>
      <c r="I334" s="3"/>
      <c r="J334" s="20"/>
      <c r="K334" s="3"/>
      <c r="L334" s="4"/>
      <c r="M334" s="4"/>
      <c r="N334" s="3"/>
      <c r="O334" s="20"/>
      <c r="P334" s="36"/>
      <c r="Q334" s="36"/>
      <c r="R334" s="37"/>
      <c r="S334" s="4"/>
      <c r="T334" s="4"/>
    </row>
    <row r="335" spans="1:20" ht="20.100000000000001" customHeight="1" x14ac:dyDescent="0.3">
      <c r="A335" s="2"/>
      <c r="B335" s="4" t="s">
        <v>570</v>
      </c>
      <c r="C335" s="4"/>
      <c r="D335" s="4"/>
      <c r="E335" s="4"/>
      <c r="F335" s="4"/>
      <c r="G335" s="103">
        <v>3</v>
      </c>
      <c r="H335" s="7">
        <v>3</v>
      </c>
      <c r="I335" s="3">
        <f>ROUND(61000*90%,0)</f>
        <v>54900</v>
      </c>
      <c r="J335" s="20" t="s">
        <v>132</v>
      </c>
      <c r="K335" s="3">
        <f>I335*H335</f>
        <v>164700</v>
      </c>
      <c r="L335" s="4"/>
      <c r="M335" s="4"/>
      <c r="N335" s="3">
        <f>H335</f>
        <v>3</v>
      </c>
      <c r="O335" s="20">
        <f>K335</f>
        <v>164700</v>
      </c>
      <c r="P335" s="36"/>
      <c r="Q335" s="36"/>
      <c r="R335" s="37"/>
      <c r="S335" s="32">
        <v>0.9</v>
      </c>
      <c r="T335" s="4">
        <v>61000</v>
      </c>
    </row>
    <row r="336" spans="1:20" ht="20.100000000000001" customHeight="1" x14ac:dyDescent="0.3">
      <c r="A336" s="2"/>
      <c r="B336" s="3"/>
      <c r="C336" s="3"/>
      <c r="D336" s="3"/>
      <c r="E336" s="3"/>
      <c r="F336" s="3"/>
      <c r="G336" s="2"/>
      <c r="H336" s="7"/>
      <c r="I336" s="3"/>
      <c r="J336" s="20"/>
      <c r="K336" s="3"/>
      <c r="L336" s="4"/>
      <c r="M336" s="4"/>
      <c r="N336" s="3"/>
      <c r="O336" s="20"/>
      <c r="P336" s="36"/>
      <c r="Q336" s="36"/>
      <c r="R336" s="37"/>
      <c r="S336" s="4"/>
      <c r="T336" s="4"/>
    </row>
    <row r="337" spans="1:20" ht="20.100000000000001" customHeight="1" x14ac:dyDescent="0.3">
      <c r="A337" s="2"/>
      <c r="B337" s="13" t="s">
        <v>164</v>
      </c>
      <c r="C337" s="3"/>
      <c r="D337" s="3"/>
      <c r="E337" s="3"/>
      <c r="F337" s="3"/>
      <c r="G337" s="2"/>
      <c r="H337" s="7"/>
      <c r="I337" s="3"/>
      <c r="J337" s="20"/>
      <c r="K337" s="3"/>
      <c r="L337" s="4"/>
      <c r="M337" s="4"/>
      <c r="N337" s="3"/>
      <c r="O337" s="20"/>
      <c r="P337" s="36"/>
      <c r="Q337" s="36"/>
      <c r="R337" s="37"/>
      <c r="S337" s="4"/>
      <c r="T337" s="4"/>
    </row>
    <row r="338" spans="1:20" ht="45.75" customHeight="1" x14ac:dyDescent="0.3">
      <c r="A338" s="2">
        <v>178</v>
      </c>
      <c r="B338" s="157" t="s">
        <v>141</v>
      </c>
      <c r="C338" s="158"/>
      <c r="D338" s="158"/>
      <c r="E338" s="158"/>
      <c r="F338" s="158"/>
      <c r="G338" s="159"/>
      <c r="H338" s="7"/>
      <c r="I338" s="3"/>
      <c r="J338" s="20"/>
      <c r="K338" s="3"/>
      <c r="L338" s="4"/>
      <c r="M338" s="4"/>
      <c r="N338" s="3"/>
      <c r="O338" s="20"/>
      <c r="P338" s="36"/>
      <c r="Q338" s="36"/>
      <c r="R338" s="37"/>
      <c r="S338" s="4"/>
      <c r="T338" s="4"/>
    </row>
    <row r="339" spans="1:20" ht="20.100000000000001" customHeight="1" x14ac:dyDescent="0.3">
      <c r="A339" s="2"/>
      <c r="B339" s="4" t="s">
        <v>570</v>
      </c>
      <c r="C339" s="4"/>
      <c r="D339" s="4"/>
      <c r="E339" s="4"/>
      <c r="F339" s="4"/>
      <c r="G339" s="103">
        <v>1</v>
      </c>
      <c r="H339" s="7">
        <v>1</v>
      </c>
      <c r="I339" s="3">
        <f>ROUND(400000*90%,0)</f>
        <v>360000</v>
      </c>
      <c r="J339" s="20" t="s">
        <v>132</v>
      </c>
      <c r="K339" s="3">
        <f>I339*H339</f>
        <v>360000</v>
      </c>
      <c r="L339" s="4"/>
      <c r="M339" s="4"/>
      <c r="N339" s="3">
        <f>H339</f>
        <v>1</v>
      </c>
      <c r="O339" s="20">
        <f>K339</f>
        <v>360000</v>
      </c>
      <c r="P339" s="36"/>
      <c r="Q339" s="36"/>
      <c r="R339" s="37"/>
      <c r="S339" s="32">
        <v>0.9</v>
      </c>
      <c r="T339" s="4">
        <v>400000</v>
      </c>
    </row>
    <row r="340" spans="1:20" ht="20.100000000000001" customHeight="1" x14ac:dyDescent="0.3">
      <c r="A340" s="2"/>
      <c r="B340" s="3"/>
      <c r="C340" s="3"/>
      <c r="D340" s="3"/>
      <c r="E340" s="3"/>
      <c r="F340" s="3"/>
      <c r="G340" s="2"/>
      <c r="H340" s="7"/>
      <c r="I340" s="3"/>
      <c r="J340" s="20"/>
      <c r="K340" s="3"/>
      <c r="L340" s="4"/>
      <c r="M340" s="4"/>
      <c r="N340" s="3"/>
      <c r="O340" s="20"/>
      <c r="P340" s="36"/>
      <c r="Q340" s="36"/>
      <c r="R340" s="37"/>
      <c r="S340" s="4"/>
      <c r="T340" s="4"/>
    </row>
    <row r="341" spans="1:20" ht="46.5" customHeight="1" x14ac:dyDescent="0.3">
      <c r="A341" s="2">
        <v>179</v>
      </c>
      <c r="B341" s="157" t="s">
        <v>142</v>
      </c>
      <c r="C341" s="158"/>
      <c r="D341" s="158"/>
      <c r="E341" s="158"/>
      <c r="F341" s="158"/>
      <c r="G341" s="159"/>
      <c r="H341" s="7"/>
      <c r="I341" s="3"/>
      <c r="J341" s="20"/>
      <c r="K341" s="3"/>
      <c r="L341" s="4"/>
      <c r="M341" s="4"/>
      <c r="N341" s="3"/>
      <c r="O341" s="20"/>
      <c r="P341" s="36"/>
      <c r="Q341" s="36"/>
      <c r="R341" s="37"/>
      <c r="S341" s="4"/>
      <c r="T341" s="4"/>
    </row>
    <row r="342" spans="1:20" ht="20.100000000000001" customHeight="1" x14ac:dyDescent="0.3">
      <c r="A342" s="2"/>
      <c r="B342" s="4" t="s">
        <v>570</v>
      </c>
      <c r="C342" s="4"/>
      <c r="D342" s="4"/>
      <c r="E342" s="4"/>
      <c r="F342" s="4"/>
      <c r="G342" s="103">
        <v>11</v>
      </c>
      <c r="H342" s="7">
        <v>10</v>
      </c>
      <c r="I342" s="3">
        <f>ROUND(6191*90%,0)</f>
        <v>5572</v>
      </c>
      <c r="J342" s="20" t="s">
        <v>128</v>
      </c>
      <c r="K342" s="3">
        <f>I342*H342</f>
        <v>55720</v>
      </c>
      <c r="L342" s="4"/>
      <c r="M342" s="4"/>
      <c r="N342" s="3">
        <f>H342</f>
        <v>10</v>
      </c>
      <c r="O342" s="20">
        <f>K342</f>
        <v>55720</v>
      </c>
      <c r="P342" s="36"/>
      <c r="Q342" s="36"/>
      <c r="R342" s="37"/>
      <c r="S342" s="32">
        <v>0.9</v>
      </c>
      <c r="T342" s="4">
        <v>6191</v>
      </c>
    </row>
    <row r="343" spans="1:20" ht="20.100000000000001" customHeight="1" x14ac:dyDescent="0.3">
      <c r="A343" s="2"/>
      <c r="B343" s="3"/>
      <c r="C343" s="3"/>
      <c r="D343" s="3"/>
      <c r="E343" s="3"/>
      <c r="F343" s="3"/>
      <c r="G343" s="2" t="s">
        <v>143</v>
      </c>
      <c r="H343" s="7">
        <v>1</v>
      </c>
      <c r="I343" s="3"/>
      <c r="J343" s="20"/>
      <c r="K343" s="3"/>
      <c r="L343" s="15"/>
      <c r="M343" s="15"/>
      <c r="N343" s="8"/>
      <c r="O343" s="8"/>
      <c r="P343" s="38"/>
      <c r="Q343" s="39"/>
      <c r="R343" s="15"/>
      <c r="S343" s="35"/>
      <c r="T343" s="4"/>
    </row>
    <row r="344" spans="1:20" ht="20.100000000000001" customHeight="1" x14ac:dyDescent="0.3">
      <c r="A344" s="2"/>
      <c r="B344" s="13" t="s">
        <v>172</v>
      </c>
      <c r="C344" s="3"/>
      <c r="D344" s="3"/>
      <c r="E344" s="3"/>
      <c r="F344" s="3"/>
      <c r="G344" s="2"/>
      <c r="H344" s="33"/>
      <c r="I344" s="3"/>
      <c r="J344" s="3"/>
      <c r="L344" s="15"/>
      <c r="M344" s="15"/>
      <c r="N344" s="15"/>
      <c r="O344" s="15"/>
      <c r="P344" s="8"/>
      <c r="Q344"/>
      <c r="R344" s="15"/>
      <c r="S344" s="15"/>
      <c r="T344" s="4"/>
    </row>
    <row r="345" spans="1:20" ht="160.5" customHeight="1" x14ac:dyDescent="0.3">
      <c r="A345" s="2">
        <v>137</v>
      </c>
      <c r="B345" s="212" t="s">
        <v>173</v>
      </c>
      <c r="C345" s="213"/>
      <c r="D345" s="213"/>
      <c r="E345" s="213"/>
      <c r="F345" s="213"/>
      <c r="G345" s="214"/>
      <c r="H345" s="33"/>
      <c r="I345" s="3"/>
      <c r="J345" s="3"/>
      <c r="K345" s="3"/>
      <c r="L345" s="4"/>
      <c r="M345" s="4"/>
      <c r="N345" s="4"/>
      <c r="O345" s="4"/>
      <c r="P345" s="3"/>
      <c r="Q345" s="4"/>
      <c r="R345" s="4"/>
      <c r="S345" s="4"/>
      <c r="T345" s="4"/>
    </row>
    <row r="346" spans="1:20" ht="20.100000000000001" customHeight="1" x14ac:dyDescent="0.3">
      <c r="A346" s="2"/>
      <c r="B346" s="4" t="s">
        <v>571</v>
      </c>
      <c r="C346" s="4"/>
      <c r="D346" s="4"/>
      <c r="E346" s="4"/>
      <c r="F346" s="4"/>
      <c r="G346" s="103">
        <v>1</v>
      </c>
      <c r="H346" s="33">
        <f>'[353]ELE-2'!$H$9</f>
        <v>1</v>
      </c>
      <c r="I346" s="3">
        <v>355000</v>
      </c>
      <c r="J346" s="3" t="s">
        <v>128</v>
      </c>
      <c r="K346" s="3">
        <f>I346*H346</f>
        <v>355000</v>
      </c>
      <c r="L346" s="4"/>
      <c r="M346" s="4"/>
      <c r="N346" s="33">
        <f>H346</f>
        <v>1</v>
      </c>
      <c r="O346" s="4">
        <f>K346</f>
        <v>355000</v>
      </c>
      <c r="P346" s="7"/>
      <c r="Q346" s="4"/>
      <c r="R346" s="4"/>
      <c r="S346" s="4"/>
      <c r="T346" s="4">
        <v>355000</v>
      </c>
    </row>
    <row r="347" spans="1:20" ht="20.100000000000001" customHeight="1" x14ac:dyDescent="0.3">
      <c r="A347" s="2"/>
      <c r="B347" s="3"/>
      <c r="C347" s="3"/>
      <c r="D347" s="3"/>
      <c r="E347" s="3"/>
      <c r="F347" s="3"/>
      <c r="G347" s="2"/>
      <c r="H347" s="33"/>
      <c r="I347" s="3"/>
      <c r="J347" s="3"/>
      <c r="K347" s="3"/>
      <c r="L347" s="4"/>
      <c r="M347" s="4"/>
      <c r="N347" s="4"/>
      <c r="O347" s="4"/>
      <c r="P347" s="3"/>
      <c r="Q347" s="4"/>
      <c r="R347" s="4"/>
      <c r="S347" s="4"/>
      <c r="T347" s="4"/>
    </row>
    <row r="348" spans="1:20" ht="122.25" customHeight="1" x14ac:dyDescent="0.3">
      <c r="A348" s="2">
        <v>138</v>
      </c>
      <c r="B348" s="265" t="s">
        <v>174</v>
      </c>
      <c r="C348" s="266"/>
      <c r="D348" s="266"/>
      <c r="E348" s="266"/>
      <c r="F348" s="266"/>
      <c r="G348" s="267"/>
      <c r="H348" s="33"/>
      <c r="I348" s="3"/>
      <c r="J348" s="3"/>
      <c r="K348" s="3"/>
      <c r="L348" s="4"/>
      <c r="M348" s="4"/>
      <c r="N348" s="4"/>
      <c r="O348" s="4"/>
      <c r="P348" s="3"/>
      <c r="Q348" s="4"/>
      <c r="R348" s="4"/>
      <c r="S348" s="4"/>
      <c r="T348" s="4"/>
    </row>
    <row r="349" spans="1:20" ht="20.100000000000001" customHeight="1" x14ac:dyDescent="0.3">
      <c r="A349" s="2"/>
      <c r="B349" s="4" t="s">
        <v>571</v>
      </c>
      <c r="C349" s="4"/>
      <c r="D349" s="4"/>
      <c r="E349" s="4"/>
      <c r="F349" s="4"/>
      <c r="G349" s="103">
        <v>1</v>
      </c>
      <c r="H349" s="33">
        <f>'[353]ELE-2'!$H$12</f>
        <v>1</v>
      </c>
      <c r="I349" s="3">
        <v>270000</v>
      </c>
      <c r="J349" s="3" t="s">
        <v>128</v>
      </c>
      <c r="K349" s="3">
        <f>I349*H349</f>
        <v>270000</v>
      </c>
      <c r="L349" s="4"/>
      <c r="M349" s="4"/>
      <c r="N349" s="33">
        <f>H349</f>
        <v>1</v>
      </c>
      <c r="O349" s="4">
        <f>K349</f>
        <v>270000</v>
      </c>
      <c r="P349" s="7"/>
      <c r="Q349" s="4"/>
      <c r="R349" s="4"/>
      <c r="S349" s="4"/>
      <c r="T349" s="4">
        <v>270000</v>
      </c>
    </row>
    <row r="350" spans="1:20" ht="20.100000000000001" customHeight="1" x14ac:dyDescent="0.3">
      <c r="A350" s="2"/>
      <c r="B350" s="3"/>
      <c r="C350" s="3"/>
      <c r="D350" s="3"/>
      <c r="E350" s="3"/>
      <c r="F350" s="3"/>
      <c r="G350" s="2"/>
      <c r="H350" s="33"/>
      <c r="I350" s="3"/>
      <c r="J350" s="3"/>
      <c r="K350" s="3"/>
      <c r="L350" s="4"/>
      <c r="M350" s="4"/>
      <c r="N350" s="4"/>
      <c r="O350" s="4"/>
      <c r="P350" s="3"/>
      <c r="Q350" s="4"/>
      <c r="R350" s="4"/>
      <c r="S350" s="4"/>
      <c r="T350" s="4"/>
    </row>
    <row r="351" spans="1:20" ht="37.5" customHeight="1" x14ac:dyDescent="0.3">
      <c r="A351" s="2">
        <v>139</v>
      </c>
      <c r="B351" s="274" t="s">
        <v>175</v>
      </c>
      <c r="C351" s="275"/>
      <c r="D351" s="275"/>
      <c r="E351" s="275"/>
      <c r="F351" s="275"/>
      <c r="G351" s="276"/>
      <c r="H351" s="33"/>
      <c r="I351" s="3"/>
      <c r="J351" s="3"/>
      <c r="K351" s="3"/>
      <c r="L351" s="4"/>
      <c r="M351" s="4"/>
      <c r="N351" s="4"/>
      <c r="O351" s="4"/>
      <c r="P351" s="3"/>
      <c r="Q351" s="4"/>
      <c r="R351" s="4"/>
      <c r="S351" s="4"/>
      <c r="T351" s="4"/>
    </row>
    <row r="352" spans="1:20" ht="20.100000000000001" customHeight="1" x14ac:dyDescent="0.3">
      <c r="A352" s="2"/>
      <c r="B352" s="4" t="s">
        <v>571</v>
      </c>
      <c r="C352" s="4"/>
      <c r="D352" s="4"/>
      <c r="E352" s="4"/>
      <c r="F352" s="4"/>
      <c r="G352" s="103">
        <v>3</v>
      </c>
      <c r="H352" s="33">
        <f>'[353]ELE-2'!$H$15</f>
        <v>3</v>
      </c>
      <c r="I352" s="3">
        <v>1540</v>
      </c>
      <c r="J352" s="3" t="s">
        <v>128</v>
      </c>
      <c r="K352" s="3">
        <f>I352*H352</f>
        <v>4620</v>
      </c>
      <c r="L352" s="4"/>
      <c r="M352" s="4"/>
      <c r="N352" s="33">
        <f>H352</f>
        <v>3</v>
      </c>
      <c r="O352" s="4">
        <f>K352</f>
        <v>4620</v>
      </c>
      <c r="P352" s="7"/>
      <c r="Q352" s="4"/>
      <c r="R352" s="4"/>
      <c r="S352" s="4"/>
      <c r="T352" s="4">
        <v>1540</v>
      </c>
    </row>
    <row r="353" spans="1:20" ht="20.100000000000001" customHeight="1" x14ac:dyDescent="0.3">
      <c r="A353" s="2"/>
      <c r="B353" s="3"/>
      <c r="C353" s="3"/>
      <c r="D353" s="3"/>
      <c r="E353" s="3"/>
      <c r="F353" s="3"/>
      <c r="G353" s="2"/>
      <c r="H353" s="33"/>
      <c r="I353" s="3"/>
      <c r="J353" s="3"/>
      <c r="K353" s="3"/>
      <c r="L353" s="4"/>
      <c r="M353" s="4"/>
      <c r="N353" s="4"/>
      <c r="O353" s="4"/>
      <c r="P353" s="3"/>
      <c r="Q353" s="4"/>
      <c r="R353" s="4"/>
      <c r="S353" s="4"/>
      <c r="T353" s="4"/>
    </row>
    <row r="354" spans="1:20" ht="109.5" customHeight="1" x14ac:dyDescent="0.3">
      <c r="A354" s="2">
        <v>136</v>
      </c>
      <c r="B354" s="265" t="s">
        <v>176</v>
      </c>
      <c r="C354" s="266"/>
      <c r="D354" s="266"/>
      <c r="E354" s="266"/>
      <c r="F354" s="266"/>
      <c r="G354" s="267"/>
      <c r="H354" s="33"/>
      <c r="I354" s="3"/>
      <c r="J354" s="3"/>
      <c r="K354" s="3"/>
      <c r="L354" s="4"/>
      <c r="M354" s="4"/>
      <c r="N354" s="4"/>
      <c r="O354" s="4"/>
      <c r="P354" s="3"/>
      <c r="Q354" s="4"/>
      <c r="R354" s="4"/>
      <c r="S354" s="4"/>
      <c r="T354" s="4"/>
    </row>
    <row r="355" spans="1:20" ht="20.100000000000001" customHeight="1" x14ac:dyDescent="0.3">
      <c r="A355" s="2"/>
      <c r="B355" s="4" t="s">
        <v>571</v>
      </c>
      <c r="C355" s="4"/>
      <c r="D355" s="4"/>
      <c r="E355" s="4"/>
      <c r="F355" s="4"/>
      <c r="G355" s="103">
        <v>125</v>
      </c>
      <c r="H355" s="33">
        <v>80</v>
      </c>
      <c r="I355" s="3">
        <v>356</v>
      </c>
      <c r="J355" s="3" t="s">
        <v>46</v>
      </c>
      <c r="K355" s="3">
        <f>I355*H355</f>
        <v>28480</v>
      </c>
      <c r="L355" s="4"/>
      <c r="M355" s="4"/>
      <c r="N355" s="33">
        <f>H355</f>
        <v>80</v>
      </c>
      <c r="O355" s="4">
        <f>K355</f>
        <v>28480</v>
      </c>
      <c r="P355" s="7"/>
      <c r="Q355" s="4"/>
      <c r="R355" s="4"/>
      <c r="S355" s="4"/>
      <c r="T355" s="4">
        <v>356</v>
      </c>
    </row>
    <row r="356" spans="1:20" ht="20.100000000000001" customHeight="1" x14ac:dyDescent="0.3">
      <c r="A356" s="2"/>
      <c r="B356" s="3"/>
      <c r="C356" s="3"/>
      <c r="D356" s="3"/>
      <c r="E356" s="3"/>
      <c r="F356" s="3"/>
      <c r="G356" s="2" t="s">
        <v>143</v>
      </c>
      <c r="H356" s="33">
        <v>45</v>
      </c>
      <c r="I356" s="3"/>
      <c r="J356" s="3" t="s">
        <v>46</v>
      </c>
      <c r="K356" s="3">
        <f>I356*H356</f>
        <v>0</v>
      </c>
      <c r="L356" s="4"/>
      <c r="M356" s="4"/>
      <c r="N356" s="33">
        <f>H356</f>
        <v>45</v>
      </c>
      <c r="O356" s="4">
        <f>K356</f>
        <v>0</v>
      </c>
      <c r="P356" s="7"/>
      <c r="Q356" s="4"/>
      <c r="R356" s="4"/>
      <c r="S356" s="4"/>
      <c r="T356" s="4"/>
    </row>
    <row r="357" spans="1:20" ht="111" customHeight="1" x14ac:dyDescent="0.3">
      <c r="A357" s="2">
        <v>135</v>
      </c>
      <c r="B357" s="265" t="s">
        <v>177</v>
      </c>
      <c r="C357" s="266"/>
      <c r="D357" s="266"/>
      <c r="E357" s="266"/>
      <c r="F357" s="266"/>
      <c r="G357" s="267"/>
      <c r="H357" s="33"/>
      <c r="I357" s="3"/>
      <c r="J357" s="3"/>
      <c r="K357" s="3"/>
      <c r="L357" s="4"/>
      <c r="M357" s="4"/>
      <c r="N357" s="4"/>
      <c r="O357" s="4"/>
      <c r="P357" s="3"/>
      <c r="Q357" s="4"/>
      <c r="R357" s="4"/>
      <c r="S357" s="4"/>
      <c r="T357" s="4"/>
    </row>
    <row r="358" spans="1:20" ht="20.100000000000001" customHeight="1" x14ac:dyDescent="0.3">
      <c r="A358" s="2"/>
      <c r="B358" s="4" t="s">
        <v>572</v>
      </c>
      <c r="C358" s="4"/>
      <c r="D358" s="4"/>
      <c r="E358" s="4"/>
      <c r="F358" s="4"/>
      <c r="G358" s="103">
        <v>53</v>
      </c>
      <c r="H358" s="33">
        <f>'[353]ELE-2'!$H$23</f>
        <v>53</v>
      </c>
      <c r="I358" s="3">
        <v>484</v>
      </c>
      <c r="J358" s="3" t="s">
        <v>46</v>
      </c>
      <c r="K358" s="3">
        <f>I358*H358</f>
        <v>25652</v>
      </c>
      <c r="L358" s="4"/>
      <c r="M358" s="4"/>
      <c r="N358" s="33">
        <f>H358</f>
        <v>53</v>
      </c>
      <c r="O358" s="4">
        <f>K358</f>
        <v>25652</v>
      </c>
      <c r="P358" s="7"/>
      <c r="Q358" s="4"/>
      <c r="R358" s="4"/>
      <c r="S358" s="4"/>
      <c r="T358" s="4">
        <v>484</v>
      </c>
    </row>
    <row r="359" spans="1:20" ht="20.100000000000001" customHeight="1" x14ac:dyDescent="0.3">
      <c r="A359" s="2"/>
      <c r="B359" s="3"/>
      <c r="C359" s="3"/>
      <c r="D359" s="3"/>
      <c r="E359" s="3"/>
      <c r="F359" s="3"/>
      <c r="G359" s="2"/>
      <c r="H359" s="33"/>
      <c r="I359" s="3"/>
      <c r="J359" s="3"/>
      <c r="K359" s="3"/>
      <c r="L359" s="4"/>
      <c r="M359" s="4"/>
      <c r="N359" s="4"/>
      <c r="O359" s="4"/>
      <c r="P359" s="3"/>
      <c r="Q359" s="4"/>
      <c r="R359" s="4"/>
      <c r="S359" s="4"/>
      <c r="T359" s="4"/>
    </row>
    <row r="360" spans="1:20" ht="59.25" customHeight="1" x14ac:dyDescent="0.3">
      <c r="A360" s="2">
        <v>134</v>
      </c>
      <c r="B360" s="265" t="s">
        <v>178</v>
      </c>
      <c r="C360" s="266"/>
      <c r="D360" s="266"/>
      <c r="E360" s="266"/>
      <c r="F360" s="266"/>
      <c r="G360" s="267"/>
      <c r="H360" s="33"/>
      <c r="I360" s="3"/>
      <c r="J360" s="3"/>
      <c r="K360" s="3"/>
      <c r="L360" s="4"/>
      <c r="M360" s="4"/>
      <c r="N360" s="4"/>
      <c r="O360" s="4"/>
      <c r="P360" s="3"/>
      <c r="Q360" s="4"/>
      <c r="R360" s="4"/>
      <c r="S360" s="4"/>
      <c r="T360" s="4"/>
    </row>
    <row r="361" spans="1:20" ht="20.100000000000001" customHeight="1" x14ac:dyDescent="0.3">
      <c r="A361" s="2"/>
      <c r="B361" s="4" t="s">
        <v>572</v>
      </c>
      <c r="C361" s="4"/>
      <c r="D361" s="4"/>
      <c r="E361" s="4"/>
      <c r="F361" s="4"/>
      <c r="G361" s="103">
        <v>60</v>
      </c>
      <c r="H361" s="33">
        <f>'[353]ELE-2'!$H$27</f>
        <v>60</v>
      </c>
      <c r="I361" s="3">
        <v>1483</v>
      </c>
      <c r="J361" s="3" t="s">
        <v>46</v>
      </c>
      <c r="K361" s="3">
        <f>I361*H361</f>
        <v>88980</v>
      </c>
      <c r="L361" s="4"/>
      <c r="M361" s="4"/>
      <c r="N361" s="33">
        <f>H361</f>
        <v>60</v>
      </c>
      <c r="O361" s="4">
        <f>K361</f>
        <v>88980</v>
      </c>
      <c r="P361" s="7"/>
      <c r="Q361" s="4"/>
      <c r="R361" s="4"/>
      <c r="S361" s="4"/>
      <c r="T361" s="4">
        <v>1483</v>
      </c>
    </row>
    <row r="362" spans="1:20" ht="20.100000000000001" customHeight="1" x14ac:dyDescent="0.3">
      <c r="A362" s="2"/>
      <c r="B362" s="3"/>
      <c r="C362" s="3"/>
      <c r="D362" s="3"/>
      <c r="E362" s="3"/>
      <c r="F362" s="3"/>
      <c r="G362" s="2"/>
      <c r="H362" s="33"/>
      <c r="I362" s="3"/>
      <c r="J362" s="3"/>
      <c r="K362" s="3"/>
      <c r="L362" s="4"/>
      <c r="M362" s="4"/>
      <c r="N362" s="4"/>
      <c r="O362" s="4"/>
      <c r="P362" s="3"/>
      <c r="Q362" s="4"/>
      <c r="R362" s="4"/>
      <c r="S362" s="4"/>
      <c r="T362" s="4"/>
    </row>
    <row r="363" spans="1:20" ht="29.25" customHeight="1" x14ac:dyDescent="0.3">
      <c r="A363" s="2">
        <v>130</v>
      </c>
      <c r="B363" s="265" t="s">
        <v>179</v>
      </c>
      <c r="C363" s="266"/>
      <c r="D363" s="266"/>
      <c r="E363" s="266"/>
      <c r="F363" s="266"/>
      <c r="G363" s="267"/>
      <c r="H363" s="33"/>
      <c r="I363" s="3"/>
      <c r="J363" s="3"/>
      <c r="K363" s="3"/>
      <c r="L363" s="4"/>
      <c r="M363" s="4"/>
      <c r="N363" s="4"/>
      <c r="O363" s="4"/>
      <c r="P363" s="3"/>
      <c r="Q363" s="4"/>
      <c r="R363" s="4"/>
      <c r="S363" s="4"/>
      <c r="T363" s="4"/>
    </row>
    <row r="364" spans="1:20" ht="20.100000000000001" customHeight="1" x14ac:dyDescent="0.3">
      <c r="A364" s="2"/>
      <c r="B364" s="4" t="s">
        <v>572</v>
      </c>
      <c r="C364" s="4"/>
      <c r="D364" s="4"/>
      <c r="E364" s="4"/>
      <c r="F364" s="4"/>
      <c r="G364" s="49">
        <v>65.3</v>
      </c>
      <c r="H364" s="33">
        <f>'[353]ELE-2'!$H$30</f>
        <v>65.3</v>
      </c>
      <c r="I364" s="3">
        <v>902</v>
      </c>
      <c r="J364" s="3" t="s">
        <v>46</v>
      </c>
      <c r="K364" s="52">
        <f>I364*H364</f>
        <v>58900.6</v>
      </c>
      <c r="L364" s="4"/>
      <c r="M364" s="4"/>
      <c r="N364" s="33">
        <f>H364</f>
        <v>65.3</v>
      </c>
      <c r="O364" s="53">
        <f>K364</f>
        <v>58900.6</v>
      </c>
      <c r="P364" s="7"/>
      <c r="Q364" s="4"/>
      <c r="R364" s="4"/>
      <c r="S364" s="4"/>
      <c r="T364" s="4">
        <v>902</v>
      </c>
    </row>
    <row r="365" spans="1:20" ht="20.100000000000001" customHeight="1" x14ac:dyDescent="0.3">
      <c r="A365" s="2"/>
      <c r="B365" s="3"/>
      <c r="C365" s="3"/>
      <c r="D365" s="3"/>
      <c r="E365" s="3"/>
      <c r="F365" s="3"/>
      <c r="G365" s="2"/>
      <c r="H365" s="33"/>
      <c r="I365" s="3"/>
      <c r="J365" s="3"/>
      <c r="K365" s="3"/>
      <c r="L365" s="4"/>
      <c r="M365" s="4"/>
      <c r="N365" s="4"/>
      <c r="O365" s="4"/>
      <c r="P365" s="3"/>
      <c r="Q365" s="4"/>
      <c r="R365" s="4"/>
      <c r="S365" s="4"/>
      <c r="T365" s="4"/>
    </row>
    <row r="366" spans="1:20" ht="40.5" customHeight="1" x14ac:dyDescent="0.3">
      <c r="A366" s="2">
        <v>129</v>
      </c>
      <c r="B366" s="265" t="s">
        <v>64</v>
      </c>
      <c r="C366" s="266"/>
      <c r="D366" s="266"/>
      <c r="E366" s="266"/>
      <c r="F366" s="266"/>
      <c r="G366" s="267"/>
      <c r="H366" s="33"/>
      <c r="I366" s="3"/>
      <c r="J366" s="3"/>
      <c r="K366" s="3"/>
      <c r="L366" s="4"/>
      <c r="M366" s="4"/>
      <c r="N366" s="4"/>
      <c r="O366" s="4"/>
      <c r="P366" s="3"/>
      <c r="Q366" s="4"/>
      <c r="R366" s="4"/>
      <c r="S366" s="4"/>
      <c r="T366" s="4"/>
    </row>
    <row r="367" spans="1:20" ht="20.100000000000001" customHeight="1" x14ac:dyDescent="0.3">
      <c r="A367" s="2"/>
      <c r="B367" s="4" t="s">
        <v>572</v>
      </c>
      <c r="C367" s="4"/>
      <c r="D367" s="4"/>
      <c r="E367" s="4"/>
      <c r="F367" s="4"/>
      <c r="G367" s="49">
        <v>52.4</v>
      </c>
      <c r="H367" s="33">
        <f>'[353]ELE-2'!$H$36</f>
        <v>52.4</v>
      </c>
      <c r="I367" s="3">
        <v>163</v>
      </c>
      <c r="J367" s="3" t="s">
        <v>46</v>
      </c>
      <c r="K367" s="3">
        <f>I367*H367</f>
        <v>8541.1999999999989</v>
      </c>
      <c r="L367" s="4"/>
      <c r="M367" s="4"/>
      <c r="N367" s="33">
        <f>H367</f>
        <v>52.4</v>
      </c>
      <c r="O367" s="4">
        <f>K367</f>
        <v>8541.1999999999989</v>
      </c>
      <c r="P367" s="7"/>
      <c r="Q367" s="4"/>
      <c r="R367" s="4"/>
      <c r="S367" s="4"/>
      <c r="T367" s="4">
        <v>163</v>
      </c>
    </row>
    <row r="368" spans="1:20" ht="20.100000000000001" customHeight="1" x14ac:dyDescent="0.3">
      <c r="A368" s="2"/>
      <c r="B368" s="3"/>
      <c r="C368" s="3"/>
      <c r="D368" s="3"/>
      <c r="E368" s="3"/>
      <c r="F368" s="3"/>
      <c r="G368" s="2"/>
      <c r="H368" s="33"/>
      <c r="I368" s="3"/>
      <c r="J368" s="3"/>
      <c r="K368" s="3"/>
      <c r="L368" s="4"/>
      <c r="M368" s="4"/>
      <c r="N368" s="4"/>
      <c r="O368" s="4"/>
      <c r="P368" s="3"/>
      <c r="Q368" s="4"/>
      <c r="R368" s="4"/>
      <c r="S368" s="4"/>
      <c r="T368" s="4"/>
    </row>
    <row r="369" spans="1:20" ht="57" customHeight="1" x14ac:dyDescent="0.3">
      <c r="A369" s="2">
        <v>127</v>
      </c>
      <c r="B369" s="265" t="s">
        <v>180</v>
      </c>
      <c r="C369" s="266"/>
      <c r="D369" s="266"/>
      <c r="E369" s="266"/>
      <c r="F369" s="266"/>
      <c r="G369" s="267"/>
      <c r="H369" s="33"/>
      <c r="I369" s="3"/>
      <c r="J369" s="3"/>
      <c r="K369" s="3"/>
      <c r="L369" s="4"/>
      <c r="M369" s="4"/>
      <c r="N369" s="4"/>
      <c r="O369" s="4"/>
      <c r="P369" s="3"/>
      <c r="Q369" s="4"/>
      <c r="R369" s="4"/>
      <c r="S369" s="4"/>
      <c r="T369" s="4"/>
    </row>
    <row r="370" spans="1:20" ht="20.100000000000001" customHeight="1" x14ac:dyDescent="0.3">
      <c r="A370" s="2"/>
      <c r="B370" s="4" t="s">
        <v>572</v>
      </c>
      <c r="C370" s="4"/>
      <c r="D370" s="4"/>
      <c r="E370" s="4"/>
      <c r="F370" s="4"/>
      <c r="G370" s="103">
        <v>2</v>
      </c>
      <c r="H370" s="33">
        <f>'[353]ELE-2'!$H$39</f>
        <v>2</v>
      </c>
      <c r="I370" s="3">
        <v>22283</v>
      </c>
      <c r="J370" s="3" t="s">
        <v>128</v>
      </c>
      <c r="K370" s="3">
        <f>I370*H370</f>
        <v>44566</v>
      </c>
      <c r="L370" s="4"/>
      <c r="M370" s="4"/>
      <c r="N370" s="33">
        <f>H370</f>
        <v>2</v>
      </c>
      <c r="O370" s="4">
        <f>K370</f>
        <v>44566</v>
      </c>
      <c r="P370" s="7"/>
      <c r="Q370" s="4"/>
      <c r="R370" s="4"/>
      <c r="S370" s="4"/>
      <c r="T370" s="4">
        <v>22283</v>
      </c>
    </row>
    <row r="371" spans="1:20" ht="20.100000000000001" customHeight="1" x14ac:dyDescent="0.3">
      <c r="A371" s="2"/>
      <c r="B371" s="3"/>
      <c r="C371" s="3"/>
      <c r="D371" s="3"/>
      <c r="E371" s="3"/>
      <c r="F371" s="3"/>
      <c r="G371" s="2"/>
      <c r="H371" s="33"/>
      <c r="I371" s="3"/>
      <c r="J371" s="3"/>
      <c r="K371" s="3"/>
      <c r="L371" s="4"/>
      <c r="M371" s="4"/>
      <c r="N371" s="4"/>
      <c r="O371" s="4"/>
      <c r="P371" s="3"/>
      <c r="Q371" s="4"/>
      <c r="R371" s="4"/>
      <c r="S371" s="4"/>
      <c r="T371" s="4"/>
    </row>
    <row r="372" spans="1:20" ht="87" customHeight="1" x14ac:dyDescent="0.3">
      <c r="A372" s="2">
        <v>126</v>
      </c>
      <c r="B372" s="265" t="s">
        <v>181</v>
      </c>
      <c r="C372" s="266"/>
      <c r="D372" s="266"/>
      <c r="E372" s="266"/>
      <c r="F372" s="266"/>
      <c r="G372" s="267"/>
      <c r="H372" s="33"/>
      <c r="I372" s="3"/>
      <c r="J372" s="3"/>
      <c r="K372" s="3"/>
      <c r="L372" s="4"/>
      <c r="M372" s="4"/>
      <c r="N372" s="4"/>
      <c r="O372" s="4"/>
      <c r="P372" s="3"/>
      <c r="Q372" s="4"/>
      <c r="R372" s="4"/>
      <c r="S372" s="4"/>
      <c r="T372" s="4"/>
    </row>
    <row r="373" spans="1:20" ht="20.100000000000001" customHeight="1" x14ac:dyDescent="0.3">
      <c r="A373" s="2"/>
      <c r="B373" s="4" t="s">
        <v>572</v>
      </c>
      <c r="C373" s="4"/>
      <c r="D373" s="4"/>
      <c r="E373" s="4"/>
      <c r="F373" s="4"/>
      <c r="G373" s="103">
        <v>2</v>
      </c>
      <c r="H373" s="33">
        <f>'[353]ELE-2'!$H$42</f>
        <v>2</v>
      </c>
      <c r="I373" s="3">
        <v>8500</v>
      </c>
      <c r="J373" s="3" t="s">
        <v>128</v>
      </c>
      <c r="K373" s="3">
        <f>I373*H373</f>
        <v>17000</v>
      </c>
      <c r="L373" s="4"/>
      <c r="M373" s="4"/>
      <c r="N373" s="33">
        <f>H373</f>
        <v>2</v>
      </c>
      <c r="O373" s="4">
        <f>K373</f>
        <v>17000</v>
      </c>
      <c r="P373" s="7"/>
      <c r="Q373" s="4"/>
      <c r="R373" s="4"/>
      <c r="S373" s="4"/>
      <c r="T373" s="4">
        <v>8500</v>
      </c>
    </row>
    <row r="374" spans="1:20" ht="20.100000000000001" customHeight="1" x14ac:dyDescent="0.3">
      <c r="A374" s="2"/>
      <c r="B374" s="3"/>
      <c r="C374" s="3"/>
      <c r="D374" s="3"/>
      <c r="E374" s="3"/>
      <c r="F374" s="3"/>
      <c r="G374" s="2"/>
      <c r="H374" s="33"/>
      <c r="I374" s="3"/>
      <c r="J374" s="3"/>
      <c r="K374" s="3"/>
      <c r="L374" s="4"/>
      <c r="M374" s="4"/>
      <c r="N374" s="4"/>
      <c r="O374" s="4"/>
      <c r="P374" s="3"/>
      <c r="Q374" s="4"/>
      <c r="R374" s="4"/>
      <c r="S374" s="4"/>
      <c r="T374" s="4"/>
    </row>
    <row r="375" spans="1:20" ht="57" customHeight="1" x14ac:dyDescent="0.3">
      <c r="A375" s="2">
        <v>121</v>
      </c>
      <c r="B375" s="265" t="s">
        <v>182</v>
      </c>
      <c r="C375" s="266"/>
      <c r="D375" s="266"/>
      <c r="E375" s="266"/>
      <c r="F375" s="266"/>
      <c r="G375" s="267"/>
      <c r="H375" s="33"/>
      <c r="I375" s="3"/>
      <c r="J375" s="3"/>
      <c r="K375" s="3"/>
      <c r="L375" s="4"/>
      <c r="M375" s="4"/>
      <c r="N375" s="4"/>
      <c r="O375" s="4"/>
      <c r="P375" s="3"/>
      <c r="Q375" s="4"/>
      <c r="R375" s="4"/>
      <c r="S375" s="4"/>
      <c r="T375" s="4"/>
    </row>
    <row r="376" spans="1:20" ht="20.100000000000001" customHeight="1" x14ac:dyDescent="0.3">
      <c r="A376" s="2"/>
      <c r="B376" s="4" t="s">
        <v>573</v>
      </c>
      <c r="C376" s="4"/>
      <c r="D376" s="4"/>
      <c r="E376" s="4"/>
      <c r="F376" s="4"/>
      <c r="G376" s="48">
        <v>36.200000000000003</v>
      </c>
      <c r="H376" s="33">
        <f>'[353]ELE-2'!$H$47</f>
        <v>36.200000000000003</v>
      </c>
      <c r="I376" s="3">
        <v>429</v>
      </c>
      <c r="J376" s="3" t="s">
        <v>46</v>
      </c>
      <c r="K376" s="19">
        <f>I376*H376</f>
        <v>15529.800000000001</v>
      </c>
      <c r="L376" s="4"/>
      <c r="M376" s="4"/>
      <c r="N376" s="33">
        <f>H376</f>
        <v>36.200000000000003</v>
      </c>
      <c r="O376" s="4">
        <f>K376</f>
        <v>15529.800000000001</v>
      </c>
      <c r="P376" s="7"/>
      <c r="Q376" s="4"/>
      <c r="R376" s="4"/>
      <c r="S376" s="4"/>
      <c r="T376" s="4">
        <v>429</v>
      </c>
    </row>
    <row r="377" spans="1:20" ht="20.100000000000001" customHeight="1" x14ac:dyDescent="0.3">
      <c r="A377" s="2"/>
      <c r="B377" s="3"/>
      <c r="C377" s="3"/>
      <c r="D377" s="3"/>
      <c r="E377" s="3"/>
      <c r="F377" s="3"/>
      <c r="G377" s="2"/>
      <c r="H377" s="33"/>
      <c r="I377" s="3"/>
      <c r="J377" s="3"/>
      <c r="K377" s="3"/>
      <c r="L377" s="4"/>
      <c r="M377" s="4"/>
      <c r="N377" s="4"/>
      <c r="O377" s="4"/>
      <c r="P377" s="3"/>
      <c r="Q377" s="4"/>
      <c r="R377" s="4"/>
      <c r="S377" s="4"/>
      <c r="T377" s="4"/>
    </row>
    <row r="378" spans="1:20" ht="36.75" customHeight="1" x14ac:dyDescent="0.3">
      <c r="A378" s="2">
        <v>120</v>
      </c>
      <c r="B378" s="265" t="s">
        <v>183</v>
      </c>
      <c r="C378" s="266"/>
      <c r="D378" s="266"/>
      <c r="E378" s="266"/>
      <c r="F378" s="266"/>
      <c r="G378" s="267"/>
      <c r="H378" s="33"/>
      <c r="I378" s="3"/>
      <c r="J378" s="3"/>
      <c r="K378" s="3"/>
      <c r="L378" s="4"/>
      <c r="M378" s="4"/>
      <c r="N378" s="4"/>
      <c r="O378" s="4"/>
      <c r="P378" s="3"/>
      <c r="Q378" s="4"/>
      <c r="R378" s="4"/>
      <c r="S378" s="4"/>
      <c r="T378" s="4"/>
    </row>
    <row r="379" spans="1:20" ht="20.100000000000001" customHeight="1" x14ac:dyDescent="0.3">
      <c r="A379" s="2"/>
      <c r="B379" s="4" t="s">
        <v>573</v>
      </c>
      <c r="C379" s="4"/>
      <c r="D379" s="4"/>
      <c r="E379" s="4"/>
      <c r="F379" s="4"/>
      <c r="G379" s="103">
        <v>4</v>
      </c>
      <c r="H379" s="33">
        <f>'[353]ELE-2'!$H$53</f>
        <v>4</v>
      </c>
      <c r="I379" s="3">
        <v>2203</v>
      </c>
      <c r="J379" s="3" t="s">
        <v>128</v>
      </c>
      <c r="K379" s="3">
        <f>I379*H379</f>
        <v>8812</v>
      </c>
      <c r="L379" s="4"/>
      <c r="M379" s="4"/>
      <c r="N379" s="33">
        <f>H379</f>
        <v>4</v>
      </c>
      <c r="O379" s="4">
        <f>K379</f>
        <v>8812</v>
      </c>
      <c r="P379" s="7"/>
      <c r="Q379" s="4"/>
      <c r="R379" s="4"/>
      <c r="S379" s="4"/>
      <c r="T379" s="4">
        <v>2203</v>
      </c>
    </row>
    <row r="380" spans="1:20" ht="20.100000000000001" customHeight="1" x14ac:dyDescent="0.3">
      <c r="A380" s="2"/>
      <c r="B380" s="3"/>
      <c r="C380" s="3"/>
      <c r="D380" s="3"/>
      <c r="E380" s="3"/>
      <c r="F380" s="3"/>
      <c r="G380" s="2"/>
      <c r="H380" s="33"/>
      <c r="I380" s="3"/>
      <c r="J380" s="3"/>
      <c r="K380" s="3"/>
      <c r="L380" s="4"/>
      <c r="M380" s="4"/>
      <c r="N380" s="4"/>
      <c r="O380" s="4"/>
      <c r="P380" s="3"/>
      <c r="Q380" s="4"/>
      <c r="R380" s="4"/>
      <c r="S380" s="4"/>
      <c r="T380" s="4"/>
    </row>
    <row r="381" spans="1:20" ht="72.75" customHeight="1" x14ac:dyDescent="0.3">
      <c r="A381" s="2">
        <v>112</v>
      </c>
      <c r="B381" s="265" t="s">
        <v>184</v>
      </c>
      <c r="C381" s="266"/>
      <c r="D381" s="266"/>
      <c r="E381" s="266"/>
      <c r="F381" s="266"/>
      <c r="G381" s="267"/>
      <c r="H381" s="33"/>
      <c r="I381" s="3"/>
      <c r="J381" s="3"/>
      <c r="K381" s="3"/>
      <c r="L381" s="4"/>
      <c r="M381" s="4"/>
      <c r="N381" s="4"/>
      <c r="O381" s="4"/>
      <c r="P381" s="3"/>
      <c r="Q381" s="4"/>
      <c r="R381" s="4"/>
      <c r="S381" s="4"/>
      <c r="T381" s="4"/>
    </row>
    <row r="382" spans="1:20" ht="20.100000000000001" customHeight="1" x14ac:dyDescent="0.3">
      <c r="A382" s="2"/>
      <c r="B382" s="4" t="s">
        <v>573</v>
      </c>
      <c r="C382" s="4"/>
      <c r="D382" s="4"/>
      <c r="E382" s="4"/>
      <c r="F382" s="4"/>
      <c r="G382" s="103">
        <v>1</v>
      </c>
      <c r="H382" s="33">
        <f>'[353]ELE-2'!$H$56</f>
        <v>1</v>
      </c>
      <c r="I382" s="3">
        <v>28883</v>
      </c>
      <c r="J382" s="3" t="s">
        <v>128</v>
      </c>
      <c r="K382" s="3">
        <f>I382*H382</f>
        <v>28883</v>
      </c>
      <c r="L382" s="4"/>
      <c r="M382" s="4"/>
      <c r="N382" s="33">
        <f>H382</f>
        <v>1</v>
      </c>
      <c r="O382" s="4">
        <f>K382</f>
        <v>28883</v>
      </c>
      <c r="P382" s="7"/>
      <c r="Q382" s="4"/>
      <c r="R382" s="4"/>
      <c r="S382" s="4"/>
      <c r="T382" s="4">
        <v>28883</v>
      </c>
    </row>
    <row r="383" spans="1:20" ht="20.100000000000001" customHeight="1" x14ac:dyDescent="0.3">
      <c r="A383" s="2"/>
      <c r="B383" s="3"/>
      <c r="C383" s="3"/>
      <c r="D383" s="3"/>
      <c r="E383" s="3"/>
      <c r="F383" s="3"/>
      <c r="G383" s="2"/>
      <c r="H383" s="33"/>
      <c r="I383" s="3"/>
      <c r="J383" s="3"/>
      <c r="K383" s="3"/>
      <c r="L383" s="4"/>
      <c r="M383" s="4"/>
      <c r="N383" s="4"/>
      <c r="O383" s="4"/>
      <c r="P383" s="3"/>
      <c r="Q383" s="4"/>
      <c r="R383" s="4"/>
      <c r="S383" s="4"/>
      <c r="T383" s="4"/>
    </row>
    <row r="384" spans="1:20" ht="47.25" customHeight="1" x14ac:dyDescent="0.3">
      <c r="A384" s="2">
        <v>108</v>
      </c>
      <c r="B384" s="265" t="s">
        <v>185</v>
      </c>
      <c r="C384" s="266"/>
      <c r="D384" s="266"/>
      <c r="E384" s="266"/>
      <c r="F384" s="266"/>
      <c r="G384" s="267"/>
      <c r="H384" s="33"/>
      <c r="I384" s="3"/>
      <c r="J384" s="3"/>
      <c r="K384" s="3"/>
      <c r="L384" s="4"/>
      <c r="M384" s="4"/>
      <c r="N384" s="4"/>
      <c r="O384" s="4"/>
      <c r="P384" s="3"/>
      <c r="Q384" s="4"/>
      <c r="R384" s="4"/>
      <c r="S384" s="4"/>
      <c r="T384" s="4"/>
    </row>
    <row r="385" spans="1:20" ht="20.100000000000001" customHeight="1" x14ac:dyDescent="0.3">
      <c r="A385" s="2"/>
      <c r="B385" s="4" t="s">
        <v>573</v>
      </c>
      <c r="C385" s="4"/>
      <c r="D385" s="4"/>
      <c r="E385" s="4"/>
      <c r="F385" s="4"/>
      <c r="G385" s="103">
        <v>1</v>
      </c>
      <c r="H385" s="33">
        <f>'[353]ELE-2'!$H$59</f>
        <v>1</v>
      </c>
      <c r="I385" s="3">
        <v>2562</v>
      </c>
      <c r="J385" s="3" t="s">
        <v>128</v>
      </c>
      <c r="K385" s="3">
        <f>I385*H385</f>
        <v>2562</v>
      </c>
      <c r="L385" s="4"/>
      <c r="M385" s="4"/>
      <c r="N385" s="33">
        <f>H385</f>
        <v>1</v>
      </c>
      <c r="O385" s="4">
        <f>K385</f>
        <v>2562</v>
      </c>
      <c r="P385" s="7"/>
      <c r="Q385" s="4"/>
      <c r="R385" s="4"/>
      <c r="S385" s="4"/>
      <c r="T385" s="4">
        <v>2562</v>
      </c>
    </row>
    <row r="386" spans="1:20" ht="20.100000000000001" customHeight="1" x14ac:dyDescent="0.3">
      <c r="A386" s="2"/>
      <c r="B386" s="3"/>
      <c r="C386" s="3"/>
      <c r="D386" s="3"/>
      <c r="E386" s="3"/>
      <c r="F386" s="3"/>
      <c r="G386" s="2"/>
      <c r="H386" s="33"/>
      <c r="I386" s="3"/>
      <c r="J386" s="3"/>
      <c r="K386" s="3"/>
      <c r="L386" s="4"/>
      <c r="M386" s="4"/>
      <c r="N386" s="4"/>
      <c r="O386" s="4"/>
      <c r="P386" s="3"/>
      <c r="Q386" s="4"/>
      <c r="R386" s="4"/>
      <c r="S386" s="4"/>
      <c r="T386" s="4"/>
    </row>
    <row r="387" spans="1:20" ht="72.599999999999994" customHeight="1" x14ac:dyDescent="0.3">
      <c r="A387" s="2" t="s">
        <v>189</v>
      </c>
      <c r="B387" s="157" t="s">
        <v>188</v>
      </c>
      <c r="C387" s="158"/>
      <c r="D387" s="158"/>
      <c r="E387" s="158"/>
      <c r="F387" s="158"/>
      <c r="G387" s="159"/>
      <c r="H387" s="33"/>
      <c r="I387" s="3"/>
      <c r="J387" s="20"/>
      <c r="K387" s="3"/>
      <c r="L387" s="4"/>
      <c r="M387" s="4"/>
      <c r="N387" s="4"/>
      <c r="O387" s="4"/>
      <c r="P387" s="7"/>
      <c r="Q387" s="4"/>
      <c r="R387" s="4"/>
      <c r="S387" s="4"/>
      <c r="T387" s="4"/>
    </row>
    <row r="388" spans="1:20" ht="20.100000000000001" customHeight="1" x14ac:dyDescent="0.3">
      <c r="A388" s="2"/>
      <c r="B388" s="4" t="s">
        <v>574</v>
      </c>
      <c r="C388" s="4"/>
      <c r="D388" s="4"/>
      <c r="E388" s="4"/>
      <c r="F388" s="4"/>
      <c r="G388" s="103">
        <v>12</v>
      </c>
      <c r="H388" s="33">
        <f>'[353]ELE-2'!$H$115</f>
        <v>12</v>
      </c>
      <c r="I388" s="3"/>
      <c r="J388" s="20"/>
      <c r="K388" s="3"/>
      <c r="L388" s="4"/>
      <c r="M388" s="4"/>
      <c r="N388" s="4"/>
      <c r="O388" s="4"/>
      <c r="P388" s="7"/>
      <c r="Q388" s="4"/>
      <c r="R388" s="4"/>
      <c r="S388" s="4"/>
      <c r="T388" s="4"/>
    </row>
    <row r="389" spans="1:20" ht="20.100000000000001" customHeight="1" x14ac:dyDescent="0.3">
      <c r="A389" s="2"/>
      <c r="B389" s="3"/>
      <c r="C389" s="3"/>
      <c r="D389" s="3"/>
      <c r="E389" s="3"/>
      <c r="F389" s="3"/>
      <c r="G389" s="2"/>
      <c r="H389" s="33"/>
      <c r="I389" s="3"/>
      <c r="J389" s="20"/>
      <c r="K389" s="3"/>
      <c r="L389" s="4"/>
      <c r="M389" s="4"/>
      <c r="N389" s="4"/>
      <c r="O389" s="4"/>
      <c r="P389" s="7"/>
      <c r="Q389" s="4"/>
      <c r="R389" s="4"/>
      <c r="S389" s="4"/>
      <c r="T389" s="4"/>
    </row>
    <row r="390" spans="1:20" ht="38.25" customHeight="1" x14ac:dyDescent="0.3">
      <c r="A390" s="4" t="s">
        <v>189</v>
      </c>
      <c r="B390" s="202" t="s">
        <v>190</v>
      </c>
      <c r="C390" s="203"/>
      <c r="D390" s="203"/>
      <c r="E390" s="203"/>
      <c r="F390" s="203"/>
      <c r="G390" s="204"/>
      <c r="H390" s="33"/>
      <c r="I390" s="3"/>
      <c r="J390" s="20"/>
      <c r="K390" s="3"/>
      <c r="L390" s="4"/>
      <c r="M390" s="4"/>
      <c r="N390" s="4"/>
      <c r="O390" s="4"/>
      <c r="P390" s="7"/>
      <c r="Q390" s="4"/>
      <c r="R390" s="4"/>
      <c r="S390" s="4"/>
      <c r="T390" s="4"/>
    </row>
    <row r="391" spans="1:20" ht="20.100000000000001" customHeight="1" x14ac:dyDescent="0.3">
      <c r="A391" s="2"/>
      <c r="B391" s="4" t="s">
        <v>574</v>
      </c>
      <c r="C391" s="4"/>
      <c r="D391" s="4"/>
      <c r="E391" s="4"/>
      <c r="F391" s="4"/>
      <c r="G391" s="103">
        <v>14</v>
      </c>
      <c r="H391" s="33">
        <f>'[353]ELE-2'!$H$128</f>
        <v>14</v>
      </c>
      <c r="I391" s="3"/>
      <c r="J391" s="20"/>
      <c r="K391" s="3"/>
      <c r="L391" s="4"/>
      <c r="M391" s="4"/>
      <c r="N391" s="4"/>
      <c r="O391" s="4"/>
      <c r="P391" s="7"/>
      <c r="Q391" s="4"/>
      <c r="R391" s="4"/>
      <c r="S391" s="4"/>
      <c r="T391" s="4"/>
    </row>
    <row r="392" spans="1:20" ht="20.100000000000001" customHeight="1" x14ac:dyDescent="0.3">
      <c r="A392" s="2"/>
      <c r="B392" s="3"/>
      <c r="C392" s="3"/>
      <c r="D392" s="3"/>
      <c r="E392" s="3"/>
      <c r="F392" s="3"/>
      <c r="G392" s="2"/>
      <c r="H392" s="33"/>
      <c r="I392" s="3"/>
      <c r="J392" s="20"/>
      <c r="K392" s="3"/>
      <c r="L392" s="4"/>
      <c r="M392" s="4"/>
      <c r="N392" s="4"/>
      <c r="O392" s="4"/>
      <c r="P392" s="7"/>
      <c r="Q392" s="4"/>
      <c r="R392" s="4"/>
      <c r="S392" s="4"/>
      <c r="T392" s="4"/>
    </row>
    <row r="393" spans="1:20" ht="24" customHeight="1" x14ac:dyDescent="0.3">
      <c r="A393" s="4" t="s">
        <v>189</v>
      </c>
      <c r="B393" s="202" t="s">
        <v>191</v>
      </c>
      <c r="C393" s="203"/>
      <c r="D393" s="203"/>
      <c r="E393" s="203"/>
      <c r="F393" s="203"/>
      <c r="G393" s="204"/>
      <c r="H393" s="33"/>
      <c r="I393" s="3"/>
      <c r="J393" s="20"/>
      <c r="K393" s="3"/>
      <c r="L393" s="4"/>
      <c r="M393" s="4"/>
      <c r="N393" s="4"/>
      <c r="O393" s="4"/>
      <c r="P393" s="7"/>
      <c r="Q393" s="4"/>
      <c r="R393" s="4"/>
      <c r="S393" s="4"/>
      <c r="T393" s="4"/>
    </row>
    <row r="394" spans="1:20" ht="20.100000000000001" customHeight="1" x14ac:dyDescent="0.3">
      <c r="A394" s="2"/>
      <c r="B394" s="4" t="s">
        <v>574</v>
      </c>
      <c r="C394" s="4"/>
      <c r="D394" s="4"/>
      <c r="E394" s="4"/>
      <c r="F394" s="4"/>
      <c r="G394" s="103">
        <v>14</v>
      </c>
      <c r="H394" s="33">
        <f>'[353]ELE-2'!$H$141</f>
        <v>14</v>
      </c>
      <c r="I394" s="3"/>
      <c r="J394" s="20"/>
      <c r="K394" s="3"/>
      <c r="L394" s="4"/>
      <c r="M394" s="4"/>
      <c r="N394" s="4"/>
      <c r="O394" s="4"/>
      <c r="P394" s="7"/>
      <c r="Q394" s="4"/>
      <c r="R394" s="4"/>
      <c r="S394" s="4"/>
      <c r="T394" s="4"/>
    </row>
    <row r="395" spans="1:20" ht="20.100000000000001" customHeight="1" x14ac:dyDescent="0.3">
      <c r="A395" s="2"/>
      <c r="B395" s="3"/>
      <c r="C395" s="3"/>
      <c r="D395" s="3"/>
      <c r="E395" s="3"/>
      <c r="F395" s="3"/>
      <c r="G395" s="2"/>
      <c r="H395" s="33"/>
      <c r="I395" s="3"/>
      <c r="J395" s="20"/>
      <c r="K395" s="3"/>
      <c r="L395" s="4"/>
      <c r="M395" s="4"/>
      <c r="N395" s="4"/>
      <c r="O395" s="4"/>
      <c r="P395" s="7"/>
      <c r="Q395" s="4"/>
      <c r="R395" s="4"/>
      <c r="S395" s="4"/>
      <c r="T395" s="4"/>
    </row>
    <row r="396" spans="1:20" ht="14.25" customHeight="1" x14ac:dyDescent="0.3">
      <c r="A396" s="4" t="s">
        <v>189</v>
      </c>
      <c r="B396" s="202" t="s">
        <v>192</v>
      </c>
      <c r="C396" s="203"/>
      <c r="D396" s="203"/>
      <c r="E396" s="203"/>
      <c r="F396" s="203"/>
      <c r="G396" s="204"/>
      <c r="H396" s="33"/>
      <c r="I396" s="3"/>
      <c r="J396" s="20"/>
      <c r="K396" s="3"/>
      <c r="L396" s="4"/>
      <c r="M396" s="4"/>
      <c r="N396" s="4"/>
      <c r="O396" s="4"/>
      <c r="P396" s="7"/>
      <c r="Q396" s="4"/>
      <c r="R396" s="4"/>
      <c r="S396" s="4"/>
      <c r="T396" s="4"/>
    </row>
    <row r="397" spans="1:20" ht="20.100000000000001" customHeight="1" x14ac:dyDescent="0.3">
      <c r="A397" s="2"/>
      <c r="B397" s="4" t="s">
        <v>574</v>
      </c>
      <c r="C397" s="4"/>
      <c r="D397" s="4"/>
      <c r="E397" s="4"/>
      <c r="F397" s="4"/>
      <c r="G397" s="103">
        <v>14</v>
      </c>
      <c r="H397" s="33">
        <f>'[353]ELE-2'!$H$154</f>
        <v>14</v>
      </c>
      <c r="I397" s="3"/>
      <c r="J397" s="20"/>
      <c r="K397" s="3"/>
      <c r="L397" s="4"/>
      <c r="M397" s="4"/>
      <c r="N397" s="4"/>
      <c r="O397" s="4"/>
      <c r="P397" s="7"/>
      <c r="Q397" s="4"/>
      <c r="R397" s="4"/>
      <c r="S397" s="4"/>
      <c r="T397" s="4"/>
    </row>
    <row r="398" spans="1:20" ht="20.100000000000001" customHeight="1" x14ac:dyDescent="0.3">
      <c r="A398" s="2"/>
      <c r="B398" s="3"/>
      <c r="C398" s="3"/>
      <c r="D398" s="3"/>
      <c r="E398" s="3"/>
      <c r="F398" s="3"/>
      <c r="G398" s="2"/>
      <c r="H398" s="33"/>
      <c r="I398" s="3"/>
      <c r="J398" s="20"/>
      <c r="K398" s="3"/>
      <c r="L398" s="4"/>
      <c r="M398" s="4"/>
      <c r="N398" s="4"/>
      <c r="O398" s="4"/>
      <c r="P398" s="7"/>
      <c r="Q398" s="4"/>
      <c r="R398" s="4"/>
      <c r="S398" s="4"/>
      <c r="T398" s="4"/>
    </row>
    <row r="399" spans="1:20" ht="48.75" customHeight="1" x14ac:dyDescent="0.3">
      <c r="A399" s="4" t="s">
        <v>189</v>
      </c>
      <c r="B399" s="141" t="s">
        <v>193</v>
      </c>
      <c r="C399" s="142"/>
      <c r="D399" s="142"/>
      <c r="E399" s="142"/>
      <c r="F399" s="142"/>
      <c r="G399" s="143"/>
      <c r="H399" s="33"/>
      <c r="I399" s="3"/>
      <c r="J399" s="20"/>
      <c r="K399" s="3"/>
      <c r="L399" s="4"/>
      <c r="M399" s="4"/>
      <c r="N399" s="4"/>
      <c r="O399" s="4"/>
      <c r="P399" s="7"/>
      <c r="Q399" s="4"/>
      <c r="R399" s="4"/>
      <c r="S399" s="4"/>
      <c r="T399" s="4"/>
    </row>
    <row r="400" spans="1:20" ht="20.100000000000001" customHeight="1" x14ac:dyDescent="0.3">
      <c r="A400" s="2"/>
      <c r="B400" s="4" t="s">
        <v>575</v>
      </c>
      <c r="C400" s="4"/>
      <c r="D400" s="4"/>
      <c r="E400" s="4"/>
      <c r="F400" s="4"/>
      <c r="G400" s="103">
        <v>30</v>
      </c>
      <c r="H400" s="33">
        <f>'[353]ELE-2'!$H$166</f>
        <v>30</v>
      </c>
      <c r="I400" s="3"/>
      <c r="J400" s="20"/>
      <c r="K400" s="3"/>
      <c r="L400" s="4"/>
      <c r="M400" s="4"/>
      <c r="N400" s="4"/>
      <c r="O400" s="4"/>
      <c r="P400" s="7"/>
      <c r="Q400" s="4"/>
      <c r="R400" s="4"/>
      <c r="S400" s="4"/>
      <c r="T400" s="4"/>
    </row>
    <row r="401" spans="1:20" ht="20.100000000000001" customHeight="1" x14ac:dyDescent="0.3">
      <c r="A401" s="2"/>
      <c r="B401" s="3"/>
      <c r="C401" s="3"/>
      <c r="D401" s="3"/>
      <c r="E401" s="3"/>
      <c r="F401" s="3"/>
      <c r="G401" s="2"/>
      <c r="H401" s="33"/>
      <c r="I401" s="3"/>
      <c r="J401" s="20"/>
      <c r="K401" s="3"/>
      <c r="L401" s="4"/>
      <c r="M401" s="4"/>
      <c r="N401" s="4"/>
      <c r="O401" s="4"/>
      <c r="P401" s="7"/>
      <c r="Q401" s="4"/>
      <c r="R401" s="4"/>
      <c r="S401" s="4"/>
      <c r="T401" s="4"/>
    </row>
    <row r="402" spans="1:20" ht="33.75" customHeight="1" x14ac:dyDescent="0.3">
      <c r="A402" s="4" t="s">
        <v>189</v>
      </c>
      <c r="B402" s="261" t="s">
        <v>194</v>
      </c>
      <c r="C402" s="262"/>
      <c r="D402" s="262"/>
      <c r="E402" s="262"/>
      <c r="F402" s="262"/>
      <c r="G402" s="263"/>
      <c r="H402" s="33"/>
      <c r="I402" s="3"/>
      <c r="J402" s="20"/>
      <c r="K402" s="3"/>
      <c r="L402" s="4"/>
      <c r="M402" s="4"/>
      <c r="N402" s="4"/>
      <c r="O402" s="4"/>
      <c r="P402" s="7"/>
      <c r="Q402" s="4"/>
      <c r="R402" s="4"/>
      <c r="S402" s="4"/>
      <c r="T402" s="4"/>
    </row>
    <row r="403" spans="1:20" ht="20.100000000000001" customHeight="1" x14ac:dyDescent="0.3">
      <c r="A403" s="2"/>
      <c r="B403" s="4" t="s">
        <v>575</v>
      </c>
      <c r="C403" s="4"/>
      <c r="D403" s="4"/>
      <c r="E403" s="4"/>
      <c r="F403" s="4"/>
      <c r="G403" s="103">
        <v>14</v>
      </c>
      <c r="H403" s="33">
        <f>'[353]ELE-2'!$H$179</f>
        <v>14</v>
      </c>
      <c r="I403" s="3"/>
      <c r="J403" s="20"/>
      <c r="K403" s="3"/>
      <c r="L403" s="4"/>
      <c r="M403" s="4"/>
      <c r="N403" s="4"/>
      <c r="O403" s="4"/>
      <c r="P403" s="7"/>
      <c r="Q403" s="4"/>
      <c r="R403" s="4"/>
      <c r="S403" s="4"/>
      <c r="T403" s="4"/>
    </row>
    <row r="404" spans="1:20" ht="20.100000000000001" customHeight="1" x14ac:dyDescent="0.3">
      <c r="A404" s="2"/>
      <c r="B404" s="3"/>
      <c r="C404" s="3"/>
      <c r="D404" s="3"/>
      <c r="E404" s="3"/>
      <c r="F404" s="3"/>
      <c r="G404" s="2"/>
      <c r="H404" s="33"/>
      <c r="I404" s="3"/>
      <c r="J404" s="20"/>
      <c r="K404" s="3"/>
      <c r="L404" s="4"/>
      <c r="M404" s="4"/>
      <c r="N404" s="4"/>
      <c r="O404" s="4"/>
      <c r="P404" s="7"/>
      <c r="Q404" s="4"/>
      <c r="R404" s="4"/>
      <c r="S404" s="4"/>
      <c r="T404" s="4"/>
    </row>
    <row r="405" spans="1:20" ht="29.25" customHeight="1" x14ac:dyDescent="0.3">
      <c r="A405" s="4" t="s">
        <v>189</v>
      </c>
      <c r="B405" s="141" t="s">
        <v>195</v>
      </c>
      <c r="C405" s="142"/>
      <c r="D405" s="142"/>
      <c r="E405" s="142"/>
      <c r="F405" s="142"/>
      <c r="G405" s="143"/>
      <c r="H405" s="33"/>
      <c r="I405" s="3"/>
      <c r="J405" s="20"/>
      <c r="K405" s="3"/>
      <c r="L405" s="4"/>
      <c r="M405" s="4"/>
      <c r="N405" s="4"/>
      <c r="O405" s="4"/>
      <c r="P405" s="7"/>
      <c r="Q405" s="4"/>
      <c r="R405" s="4"/>
      <c r="S405" s="4"/>
      <c r="T405" s="4"/>
    </row>
    <row r="406" spans="1:20" ht="20.100000000000001" customHeight="1" x14ac:dyDescent="0.3">
      <c r="A406" s="2"/>
      <c r="B406" s="4" t="s">
        <v>575</v>
      </c>
      <c r="C406" s="4"/>
      <c r="D406" s="4"/>
      <c r="E406" s="4"/>
      <c r="F406" s="4"/>
      <c r="G406" s="103">
        <v>1</v>
      </c>
      <c r="H406" s="33">
        <f>'[353]ELE-2'!$H$182</f>
        <v>1</v>
      </c>
      <c r="I406" s="3"/>
      <c r="J406" s="20"/>
      <c r="K406" s="3"/>
      <c r="L406" s="4"/>
      <c r="M406" s="4"/>
      <c r="N406" s="4"/>
      <c r="O406" s="4"/>
      <c r="P406" s="7"/>
      <c r="Q406" s="4"/>
      <c r="R406" s="4"/>
      <c r="S406" s="4"/>
      <c r="T406" s="4"/>
    </row>
    <row r="407" spans="1:20" ht="20.100000000000001" customHeight="1" x14ac:dyDescent="0.3">
      <c r="A407" s="2"/>
      <c r="B407" s="3"/>
      <c r="C407" s="3"/>
      <c r="D407" s="3"/>
      <c r="E407" s="3"/>
      <c r="F407" s="3"/>
      <c r="G407" s="2"/>
      <c r="H407" s="33"/>
      <c r="I407" s="3"/>
      <c r="J407" s="20"/>
      <c r="K407" s="3"/>
      <c r="L407" s="4"/>
      <c r="M407" s="4"/>
      <c r="N407" s="4"/>
      <c r="O407" s="4"/>
      <c r="P407" s="7"/>
      <c r="Q407" s="4"/>
      <c r="R407" s="4"/>
      <c r="S407" s="4"/>
      <c r="T407" s="4"/>
    </row>
    <row r="408" spans="1:20" ht="20.100000000000001" customHeight="1" x14ac:dyDescent="0.3">
      <c r="A408" s="2"/>
      <c r="B408" s="3"/>
      <c r="C408" s="3"/>
      <c r="D408" s="3"/>
      <c r="E408" s="3"/>
      <c r="F408" s="3"/>
      <c r="G408" s="2"/>
      <c r="H408" s="7"/>
      <c r="I408" s="3"/>
      <c r="J408" s="20"/>
      <c r="K408" s="3"/>
      <c r="L408" s="4"/>
      <c r="M408" s="4"/>
      <c r="N408" s="3"/>
      <c r="P408" s="7"/>
      <c r="Q408" s="3"/>
      <c r="R408" s="4"/>
      <c r="S408" s="4"/>
      <c r="T408" s="4"/>
    </row>
    <row r="409" spans="1:20" ht="14.25" customHeight="1" x14ac:dyDescent="0.3">
      <c r="A409" s="4" t="s">
        <v>38</v>
      </c>
      <c r="B409" s="4" t="s">
        <v>199</v>
      </c>
      <c r="C409" s="3"/>
      <c r="D409" s="3"/>
      <c r="E409" s="3"/>
      <c r="F409" s="3"/>
      <c r="G409" s="2"/>
      <c r="H409" s="33"/>
      <c r="I409" s="3"/>
      <c r="J409" s="20"/>
      <c r="K409" s="3"/>
      <c r="L409" s="4"/>
      <c r="M409" s="4"/>
      <c r="N409" s="4"/>
      <c r="O409" s="8"/>
      <c r="P409" s="7"/>
      <c r="Q409" s="4"/>
      <c r="R409" s="4"/>
      <c r="S409" s="4"/>
      <c r="T409" s="4"/>
    </row>
    <row r="410" spans="1:20" ht="20.100000000000001" customHeight="1" x14ac:dyDescent="0.3">
      <c r="A410" s="2"/>
      <c r="B410" s="4" t="s">
        <v>575</v>
      </c>
      <c r="C410" s="4"/>
      <c r="D410" s="4"/>
      <c r="E410" s="4"/>
      <c r="F410" s="4"/>
      <c r="G410" s="119">
        <v>1</v>
      </c>
      <c r="H410" s="33">
        <f>'[353]ELE-2'!$H$185</f>
        <v>1</v>
      </c>
      <c r="I410" s="3"/>
      <c r="J410" s="20"/>
      <c r="K410" s="3"/>
      <c r="L410" s="4"/>
      <c r="M410" s="4"/>
      <c r="N410" s="40"/>
      <c r="O410" s="36"/>
      <c r="P410" s="42"/>
      <c r="Q410" s="4"/>
      <c r="R410" s="4"/>
      <c r="S410" s="4"/>
      <c r="T410" s="4"/>
    </row>
    <row r="411" spans="1:20" ht="20.100000000000001" customHeight="1" x14ac:dyDescent="0.3">
      <c r="A411" s="2"/>
      <c r="B411" s="3"/>
      <c r="C411" s="3"/>
      <c r="D411" s="3"/>
      <c r="E411" s="3"/>
      <c r="F411" s="3"/>
      <c r="G411" s="2"/>
      <c r="H411" s="33"/>
      <c r="I411" s="3"/>
      <c r="J411" s="20"/>
      <c r="K411" s="3"/>
      <c r="L411" s="4"/>
      <c r="M411" s="4"/>
      <c r="N411" s="40"/>
      <c r="O411" s="36"/>
      <c r="P411" s="42"/>
      <c r="Q411" s="4"/>
      <c r="R411" s="4"/>
      <c r="S411" s="4"/>
      <c r="T411" s="4"/>
    </row>
    <row r="412" spans="1:20" ht="20.100000000000001" customHeight="1" x14ac:dyDescent="0.3">
      <c r="A412" s="2"/>
      <c r="B412" s="291" t="s">
        <v>242</v>
      </c>
      <c r="C412" s="292"/>
      <c r="D412" s="292"/>
      <c r="E412" s="292"/>
      <c r="F412" s="292"/>
      <c r="G412" s="293"/>
      <c r="H412" s="33"/>
      <c r="I412" s="3"/>
      <c r="J412" s="20"/>
      <c r="K412" s="3"/>
      <c r="L412" s="4"/>
      <c r="M412" s="4"/>
      <c r="N412" s="40"/>
      <c r="O412" s="36"/>
      <c r="P412" s="42"/>
      <c r="Q412" s="4"/>
      <c r="R412" s="4"/>
      <c r="S412" s="4"/>
      <c r="T412" s="4"/>
    </row>
    <row r="413" spans="1:20" ht="66.75" customHeight="1" x14ac:dyDescent="0.3">
      <c r="A413" s="2">
        <v>56</v>
      </c>
      <c r="B413" s="273" t="s">
        <v>499</v>
      </c>
      <c r="C413" s="273"/>
      <c r="D413" s="273"/>
      <c r="E413" s="273"/>
      <c r="F413" s="273"/>
      <c r="G413" s="273"/>
      <c r="H413" s="33"/>
      <c r="I413" s="3"/>
      <c r="J413" s="20"/>
      <c r="K413" s="3"/>
      <c r="L413" s="4"/>
      <c r="M413" s="4"/>
      <c r="N413" s="40"/>
      <c r="O413" s="36"/>
      <c r="P413" s="42"/>
      <c r="Q413" s="4"/>
      <c r="R413" s="4"/>
      <c r="S413" s="4"/>
      <c r="T413" s="4"/>
    </row>
    <row r="414" spans="1:20" ht="20.100000000000001" customHeight="1" x14ac:dyDescent="0.3">
      <c r="A414" s="2"/>
      <c r="B414" s="4" t="s">
        <v>576</v>
      </c>
      <c r="C414" s="4"/>
      <c r="D414" s="4"/>
      <c r="E414" s="4"/>
      <c r="F414" s="4"/>
      <c r="G414" s="48">
        <v>11.04</v>
      </c>
      <c r="H414" s="33">
        <v>11.04</v>
      </c>
      <c r="I414" s="3">
        <f>ROUND(1077*90%,0)</f>
        <v>969</v>
      </c>
      <c r="J414" s="20" t="s">
        <v>29</v>
      </c>
      <c r="K414" s="26">
        <f>I414*H414</f>
        <v>10697.759999999998</v>
      </c>
      <c r="L414" s="4"/>
      <c r="M414" s="4"/>
      <c r="N414" s="40"/>
      <c r="O414" s="36"/>
      <c r="P414" s="42">
        <f>H414</f>
        <v>11.04</v>
      </c>
      <c r="Q414" s="19">
        <f>K414</f>
        <v>10697.759999999998</v>
      </c>
      <c r="R414" s="4"/>
      <c r="S414" s="32">
        <v>0.9</v>
      </c>
      <c r="T414" s="4">
        <v>1077</v>
      </c>
    </row>
    <row r="415" spans="1:20" ht="20.100000000000001" customHeight="1" x14ac:dyDescent="0.3">
      <c r="A415" s="2"/>
      <c r="B415" s="3"/>
      <c r="C415" s="3"/>
      <c r="D415" s="3"/>
      <c r="E415" s="3"/>
      <c r="F415" s="3"/>
      <c r="G415" s="2"/>
      <c r="H415" s="33"/>
      <c r="I415" s="3"/>
      <c r="J415" s="20"/>
      <c r="K415" s="3"/>
      <c r="L415" s="4"/>
      <c r="M415" s="4"/>
      <c r="N415" s="40"/>
      <c r="O415" s="36"/>
      <c r="P415" s="42"/>
      <c r="Q415" s="4"/>
      <c r="R415" s="4"/>
      <c r="S415" s="4"/>
      <c r="T415" s="4"/>
    </row>
    <row r="416" spans="1:20" ht="54" customHeight="1" x14ac:dyDescent="0.3">
      <c r="A416" s="2">
        <v>77</v>
      </c>
      <c r="B416" s="160" t="s">
        <v>500</v>
      </c>
      <c r="C416" s="160"/>
      <c r="D416" s="160"/>
      <c r="E416" s="160"/>
      <c r="F416" s="160"/>
      <c r="G416" s="160"/>
      <c r="H416" s="33"/>
      <c r="I416" s="3"/>
      <c r="J416" s="20"/>
      <c r="K416" s="3"/>
      <c r="L416" s="4"/>
      <c r="M416" s="4"/>
      <c r="N416" s="40"/>
      <c r="O416" s="36"/>
      <c r="P416" s="42"/>
      <c r="Q416" s="4"/>
      <c r="R416" s="4"/>
      <c r="S416" s="4"/>
      <c r="T416" s="4"/>
    </row>
    <row r="417" spans="1:20" ht="20.100000000000001" customHeight="1" x14ac:dyDescent="0.3">
      <c r="A417" s="2"/>
      <c r="B417" s="4" t="s">
        <v>576</v>
      </c>
      <c r="C417" s="4"/>
      <c r="D417" s="4"/>
      <c r="E417" s="4"/>
      <c r="F417" s="4"/>
      <c r="G417" s="48">
        <v>26.63</v>
      </c>
      <c r="H417" s="33">
        <v>26.63</v>
      </c>
      <c r="I417" s="3">
        <f>ROUND(444*90%,0)</f>
        <v>400</v>
      </c>
      <c r="J417" s="20" t="s">
        <v>46</v>
      </c>
      <c r="K417" s="26">
        <f>I417*H417</f>
        <v>10652</v>
      </c>
      <c r="L417" s="4"/>
      <c r="M417" s="4"/>
      <c r="N417" s="40"/>
      <c r="O417" s="36"/>
      <c r="P417" s="42">
        <f>H417</f>
        <v>26.63</v>
      </c>
      <c r="Q417" s="19">
        <f>K417</f>
        <v>10652</v>
      </c>
      <c r="R417" s="4"/>
      <c r="S417" s="32">
        <v>0.9</v>
      </c>
      <c r="T417" s="4">
        <v>444</v>
      </c>
    </row>
    <row r="418" spans="1:20" ht="20.100000000000001" customHeight="1" x14ac:dyDescent="0.3">
      <c r="A418" s="2"/>
      <c r="B418" s="3"/>
      <c r="C418" s="3"/>
      <c r="D418" s="3"/>
      <c r="E418" s="3"/>
      <c r="F418" s="3"/>
      <c r="G418" s="2"/>
      <c r="H418" s="33"/>
      <c r="I418" s="3"/>
      <c r="J418" s="20"/>
      <c r="K418" s="3"/>
      <c r="L418" s="4"/>
      <c r="M418" s="4"/>
      <c r="N418" s="40"/>
      <c r="O418" s="36"/>
      <c r="P418" s="42"/>
      <c r="Q418" s="4"/>
      <c r="R418" s="4"/>
      <c r="S418" s="4"/>
      <c r="T418" s="4"/>
    </row>
    <row r="419" spans="1:20" ht="51" customHeight="1" x14ac:dyDescent="0.3">
      <c r="A419" s="2">
        <v>75</v>
      </c>
      <c r="B419" s="160" t="s">
        <v>501</v>
      </c>
      <c r="C419" s="160"/>
      <c r="D419" s="160"/>
      <c r="E419" s="160"/>
      <c r="F419" s="160"/>
      <c r="G419" s="160"/>
      <c r="H419" s="33"/>
      <c r="I419" s="3"/>
      <c r="J419" s="20"/>
      <c r="K419" s="3"/>
      <c r="L419" s="4"/>
      <c r="M419" s="4"/>
      <c r="N419" s="40"/>
      <c r="O419" s="36"/>
      <c r="P419" s="42"/>
      <c r="Q419" s="4"/>
      <c r="R419" s="4"/>
      <c r="S419" s="4"/>
      <c r="T419" s="4"/>
    </row>
    <row r="420" spans="1:20" ht="20.100000000000001" customHeight="1" x14ac:dyDescent="0.3">
      <c r="A420" s="2"/>
      <c r="B420" s="4" t="s">
        <v>576</v>
      </c>
      <c r="C420" s="4"/>
      <c r="D420" s="4"/>
      <c r="E420" s="4"/>
      <c r="F420" s="4"/>
      <c r="G420" s="48">
        <v>105.4</v>
      </c>
      <c r="H420" s="33">
        <v>75</v>
      </c>
      <c r="I420" s="3">
        <f>ROUND(229*90%,0)</f>
        <v>206</v>
      </c>
      <c r="J420" s="20" t="s">
        <v>46</v>
      </c>
      <c r="K420" s="26">
        <f>I420*H420</f>
        <v>15450</v>
      </c>
      <c r="L420" s="4"/>
      <c r="M420" s="4"/>
      <c r="N420" s="40"/>
      <c r="O420" s="36"/>
      <c r="P420" s="42">
        <f>H420</f>
        <v>75</v>
      </c>
      <c r="Q420" s="19">
        <f>K420</f>
        <v>15450</v>
      </c>
      <c r="R420" s="4"/>
      <c r="S420" s="32">
        <v>0.9</v>
      </c>
      <c r="T420" s="4">
        <v>229</v>
      </c>
    </row>
    <row r="421" spans="1:20" ht="20.100000000000001" customHeight="1" x14ac:dyDescent="0.3">
      <c r="A421" s="2"/>
      <c r="B421" s="3"/>
      <c r="C421" s="3"/>
      <c r="D421" s="3"/>
      <c r="E421" s="3"/>
      <c r="F421" s="3"/>
      <c r="G421" s="2"/>
      <c r="H421" s="33">
        <v>30.4</v>
      </c>
      <c r="I421" s="3"/>
      <c r="J421" s="20" t="s">
        <v>46</v>
      </c>
      <c r="K421" s="26">
        <f>I421*H421</f>
        <v>0</v>
      </c>
      <c r="L421" s="4"/>
      <c r="M421" s="4"/>
      <c r="N421" s="40"/>
      <c r="O421" s="36"/>
      <c r="P421" s="42">
        <f>H421</f>
        <v>30.4</v>
      </c>
      <c r="Q421" s="19">
        <f>K421</f>
        <v>0</v>
      </c>
      <c r="R421" s="4"/>
      <c r="S421" s="32"/>
      <c r="T421" s="4"/>
    </row>
    <row r="422" spans="1:20" ht="57" customHeight="1" x14ac:dyDescent="0.3">
      <c r="A422" s="2">
        <v>81</v>
      </c>
      <c r="B422" s="244" t="s">
        <v>204</v>
      </c>
      <c r="C422" s="249"/>
      <c r="D422" s="249"/>
      <c r="E422" s="249"/>
      <c r="F422" s="249"/>
      <c r="G422" s="250"/>
      <c r="H422" s="33"/>
      <c r="I422" s="3"/>
      <c r="J422" s="20"/>
      <c r="K422" s="3"/>
      <c r="L422" s="4"/>
      <c r="M422" s="4"/>
      <c r="N422" s="40"/>
      <c r="O422" s="36"/>
      <c r="P422" s="42"/>
      <c r="Q422" s="4"/>
      <c r="R422" s="4"/>
      <c r="S422" s="4"/>
      <c r="T422" s="4"/>
    </row>
    <row r="423" spans="1:20" ht="20.100000000000001" customHeight="1" x14ac:dyDescent="0.3">
      <c r="A423" s="2"/>
      <c r="B423" s="4" t="s">
        <v>576</v>
      </c>
      <c r="C423" s="4"/>
      <c r="D423" s="4"/>
      <c r="E423" s="4"/>
      <c r="F423" s="4"/>
      <c r="G423" s="103">
        <v>4</v>
      </c>
      <c r="H423" s="33">
        <v>4</v>
      </c>
      <c r="I423" s="3">
        <f>ROUND(7590*90%,0)</f>
        <v>6831</v>
      </c>
      <c r="J423" s="20" t="s">
        <v>128</v>
      </c>
      <c r="K423" s="26">
        <f>I423*H423</f>
        <v>27324</v>
      </c>
      <c r="L423" s="4"/>
      <c r="M423" s="4"/>
      <c r="N423" s="40"/>
      <c r="O423" s="36"/>
      <c r="P423" s="42">
        <f>H423</f>
        <v>4</v>
      </c>
      <c r="Q423" s="19">
        <f>K423</f>
        <v>27324</v>
      </c>
      <c r="R423" s="4"/>
      <c r="S423" s="32">
        <v>0.9</v>
      </c>
      <c r="T423" s="4">
        <v>7590</v>
      </c>
    </row>
    <row r="424" spans="1:20" ht="20.100000000000001" customHeight="1" x14ac:dyDescent="0.3">
      <c r="A424" s="2"/>
      <c r="B424" s="3"/>
      <c r="C424" s="3"/>
      <c r="D424" s="3"/>
      <c r="E424" s="3"/>
      <c r="F424" s="3"/>
      <c r="G424" s="2"/>
      <c r="H424" s="33"/>
      <c r="I424" s="3"/>
      <c r="J424" s="20"/>
      <c r="K424" s="3"/>
      <c r="L424" s="4"/>
      <c r="M424" s="4"/>
      <c r="N424" s="40"/>
      <c r="O424" s="36"/>
      <c r="P424" s="42"/>
      <c r="Q424" s="4"/>
      <c r="R424" s="4"/>
      <c r="S424" s="4"/>
      <c r="T424" s="4"/>
    </row>
    <row r="425" spans="1:20" ht="54" customHeight="1" x14ac:dyDescent="0.3">
      <c r="A425" s="2">
        <v>80</v>
      </c>
      <c r="B425" s="160" t="s">
        <v>502</v>
      </c>
      <c r="C425" s="160"/>
      <c r="D425" s="160"/>
      <c r="E425" s="160"/>
      <c r="F425" s="160"/>
      <c r="G425" s="160"/>
      <c r="H425" s="33"/>
      <c r="I425" s="3"/>
      <c r="J425" s="20"/>
      <c r="K425" s="3"/>
      <c r="L425" s="4"/>
      <c r="M425" s="4"/>
      <c r="N425" s="40"/>
      <c r="O425" s="36"/>
      <c r="P425" s="42"/>
      <c r="Q425" s="4"/>
      <c r="R425" s="4"/>
      <c r="S425" s="4"/>
      <c r="T425" s="4"/>
    </row>
    <row r="426" spans="1:20" ht="20.100000000000001" customHeight="1" x14ac:dyDescent="0.3">
      <c r="A426" s="2"/>
      <c r="B426" s="4" t="s">
        <v>576</v>
      </c>
      <c r="C426" s="4"/>
      <c r="D426" s="4"/>
      <c r="E426" s="4"/>
      <c r="F426" s="4"/>
      <c r="G426" s="103">
        <v>4</v>
      </c>
      <c r="H426" s="33">
        <v>4</v>
      </c>
      <c r="I426" s="3">
        <f>ROUND(3800*90%,0)</f>
        <v>3420</v>
      </c>
      <c r="J426" s="20" t="s">
        <v>128</v>
      </c>
      <c r="K426" s="26">
        <f>I426*H426</f>
        <v>13680</v>
      </c>
      <c r="L426" s="4"/>
      <c r="M426" s="4"/>
      <c r="N426" s="40"/>
      <c r="O426" s="36"/>
      <c r="P426" s="42">
        <f>H426</f>
        <v>4</v>
      </c>
      <c r="Q426" s="19">
        <f>K426</f>
        <v>13680</v>
      </c>
      <c r="R426" s="4"/>
      <c r="S426" s="32">
        <v>0.9</v>
      </c>
      <c r="T426" s="4">
        <v>3800</v>
      </c>
    </row>
    <row r="427" spans="1:20" ht="20.100000000000001" customHeight="1" x14ac:dyDescent="0.3">
      <c r="A427" s="2"/>
      <c r="B427" s="3"/>
      <c r="C427" s="3"/>
      <c r="D427" s="3"/>
      <c r="E427" s="3"/>
      <c r="F427" s="3"/>
      <c r="G427" s="2"/>
      <c r="H427" s="33"/>
      <c r="I427" s="3"/>
      <c r="J427" s="20"/>
      <c r="K427" s="3"/>
      <c r="L427" s="4"/>
      <c r="M427" s="4"/>
      <c r="N427" s="40"/>
      <c r="O427" s="36"/>
      <c r="P427" s="42"/>
      <c r="Q427" s="4"/>
      <c r="R427" s="4"/>
      <c r="S427" s="4"/>
      <c r="T427" s="4"/>
    </row>
    <row r="428" spans="1:20" ht="46.5" customHeight="1" x14ac:dyDescent="0.3">
      <c r="A428" s="2">
        <v>83</v>
      </c>
      <c r="B428" s="160" t="s">
        <v>503</v>
      </c>
      <c r="C428" s="160"/>
      <c r="D428" s="160"/>
      <c r="E428" s="160"/>
      <c r="F428" s="160"/>
      <c r="G428" s="160"/>
      <c r="H428" s="33"/>
      <c r="I428" s="3"/>
      <c r="J428" s="20"/>
      <c r="K428" s="3"/>
      <c r="L428" s="4"/>
      <c r="M428" s="4"/>
      <c r="N428" s="40"/>
      <c r="O428" s="36"/>
      <c r="P428" s="42"/>
      <c r="Q428" s="4"/>
      <c r="R428" s="4"/>
      <c r="S428" s="4"/>
      <c r="T428" s="4"/>
    </row>
    <row r="429" spans="1:20" ht="20.100000000000001" customHeight="1" x14ac:dyDescent="0.3">
      <c r="A429" s="2"/>
      <c r="B429" s="4" t="s">
        <v>576</v>
      </c>
      <c r="C429" s="4"/>
      <c r="D429" s="4"/>
      <c r="E429" s="4"/>
      <c r="F429" s="4"/>
      <c r="G429" s="103">
        <v>4</v>
      </c>
      <c r="H429" s="33">
        <v>4</v>
      </c>
      <c r="I429" s="3">
        <f>ROUND(872*90%,0)</f>
        <v>785</v>
      </c>
      <c r="J429" s="20" t="s">
        <v>128</v>
      </c>
      <c r="K429" s="26">
        <f>I429*H429</f>
        <v>3140</v>
      </c>
      <c r="L429" s="4"/>
      <c r="M429" s="4"/>
      <c r="N429" s="40"/>
      <c r="O429" s="36"/>
      <c r="P429" s="42">
        <f>H429</f>
        <v>4</v>
      </c>
      <c r="Q429" s="19">
        <f>K429</f>
        <v>3140</v>
      </c>
      <c r="R429" s="4"/>
      <c r="S429" s="32">
        <v>0.9</v>
      </c>
      <c r="T429" s="4">
        <v>872</v>
      </c>
    </row>
    <row r="430" spans="1:20" ht="20.100000000000001" customHeight="1" x14ac:dyDescent="0.3">
      <c r="A430" s="2"/>
      <c r="B430" s="3"/>
      <c r="C430" s="3"/>
      <c r="D430" s="3"/>
      <c r="E430" s="3"/>
      <c r="F430" s="3"/>
      <c r="G430" s="2"/>
      <c r="H430" s="33"/>
      <c r="I430" s="3"/>
      <c r="J430" s="20"/>
      <c r="K430" s="3"/>
      <c r="L430" s="4"/>
      <c r="M430" s="4"/>
      <c r="N430" s="40"/>
      <c r="O430" s="36"/>
      <c r="P430" s="42"/>
      <c r="Q430" s="4"/>
      <c r="R430" s="4"/>
      <c r="S430" s="4"/>
      <c r="T430" s="4"/>
    </row>
    <row r="431" spans="1:20" ht="57" customHeight="1" x14ac:dyDescent="0.3">
      <c r="A431" s="2">
        <v>84</v>
      </c>
      <c r="B431" s="160" t="s">
        <v>504</v>
      </c>
      <c r="C431" s="160"/>
      <c r="D431" s="160"/>
      <c r="E431" s="160"/>
      <c r="F431" s="160"/>
      <c r="G431" s="160"/>
      <c r="H431" s="33"/>
      <c r="I431" s="3"/>
      <c r="J431" s="20"/>
      <c r="K431" s="3"/>
      <c r="L431" s="4"/>
      <c r="M431" s="4"/>
      <c r="N431" s="40"/>
      <c r="O431" s="36"/>
      <c r="P431" s="42"/>
      <c r="Q431" s="4"/>
      <c r="R431" s="4"/>
      <c r="S431" s="4"/>
      <c r="T431" s="4"/>
    </row>
    <row r="432" spans="1:20" ht="20.100000000000001" customHeight="1" x14ac:dyDescent="0.3">
      <c r="A432" s="2"/>
      <c r="B432" s="4" t="s">
        <v>577</v>
      </c>
      <c r="C432" s="4"/>
      <c r="D432" s="4"/>
      <c r="E432" s="4"/>
      <c r="F432" s="4"/>
      <c r="G432" s="103">
        <v>4</v>
      </c>
      <c r="H432" s="33">
        <v>4</v>
      </c>
      <c r="I432" s="3">
        <f>ROUND(727*90%,0)</f>
        <v>654</v>
      </c>
      <c r="J432" s="20" t="s">
        <v>128</v>
      </c>
      <c r="K432" s="26">
        <f>I432*H432</f>
        <v>2616</v>
      </c>
      <c r="L432" s="4"/>
      <c r="M432" s="4"/>
      <c r="N432" s="40"/>
      <c r="O432" s="36"/>
      <c r="P432" s="42">
        <f>H432</f>
        <v>4</v>
      </c>
      <c r="Q432" s="19">
        <f>K432</f>
        <v>2616</v>
      </c>
      <c r="R432" s="4"/>
      <c r="S432" s="32">
        <v>0.9</v>
      </c>
      <c r="T432" s="4">
        <v>727</v>
      </c>
    </row>
    <row r="433" spans="1:20" ht="20.100000000000001" customHeight="1" x14ac:dyDescent="0.3">
      <c r="A433" s="2"/>
      <c r="B433" s="3"/>
      <c r="C433" s="3"/>
      <c r="D433" s="3"/>
      <c r="E433" s="3"/>
      <c r="F433" s="3"/>
      <c r="G433" s="2"/>
      <c r="H433" s="33"/>
      <c r="I433" s="3"/>
      <c r="J433" s="20"/>
      <c r="K433" s="3"/>
      <c r="L433" s="4"/>
      <c r="M433" s="4"/>
      <c r="N433" s="40"/>
      <c r="O433" s="36"/>
      <c r="P433" s="42"/>
      <c r="Q433" s="4"/>
      <c r="R433" s="4"/>
      <c r="S433" s="4"/>
      <c r="T433" s="4"/>
    </row>
    <row r="434" spans="1:20" ht="46.5" customHeight="1" x14ac:dyDescent="0.3">
      <c r="A434" s="2">
        <v>85</v>
      </c>
      <c r="B434" s="160" t="s">
        <v>505</v>
      </c>
      <c r="C434" s="160"/>
      <c r="D434" s="160"/>
      <c r="E434" s="160"/>
      <c r="F434" s="160"/>
      <c r="G434" s="160"/>
      <c r="H434" s="33"/>
      <c r="I434" s="3"/>
      <c r="J434" s="20"/>
      <c r="K434" s="3"/>
      <c r="L434" s="4"/>
      <c r="M434" s="4"/>
      <c r="N434" s="40"/>
      <c r="O434" s="36"/>
      <c r="P434" s="42"/>
      <c r="Q434" s="4"/>
      <c r="R434" s="4"/>
      <c r="S434" s="4"/>
      <c r="T434" s="4"/>
    </row>
    <row r="435" spans="1:20" ht="20.100000000000001" customHeight="1" x14ac:dyDescent="0.3">
      <c r="A435" s="2"/>
      <c r="B435" s="4" t="s">
        <v>577</v>
      </c>
      <c r="C435" s="4"/>
      <c r="D435" s="4"/>
      <c r="E435" s="4"/>
      <c r="F435" s="4"/>
      <c r="G435" s="103">
        <v>4</v>
      </c>
      <c r="H435" s="33">
        <v>4</v>
      </c>
      <c r="I435" s="3">
        <f>ROUND(872*90%,0)</f>
        <v>785</v>
      </c>
      <c r="J435" s="20" t="s">
        <v>128</v>
      </c>
      <c r="K435" s="26">
        <f>I435*H435</f>
        <v>3140</v>
      </c>
      <c r="L435" s="4"/>
      <c r="M435" s="4"/>
      <c r="N435" s="40"/>
      <c r="O435" s="36"/>
      <c r="P435" s="42">
        <f>H435</f>
        <v>4</v>
      </c>
      <c r="Q435" s="19">
        <f>K435</f>
        <v>3140</v>
      </c>
      <c r="R435" s="4"/>
      <c r="S435" s="32">
        <v>0.9</v>
      </c>
      <c r="T435" s="4">
        <v>872</v>
      </c>
    </row>
    <row r="436" spans="1:20" ht="20.100000000000001" customHeight="1" x14ac:dyDescent="0.3">
      <c r="A436" s="2"/>
      <c r="B436" s="3"/>
      <c r="C436" s="3"/>
      <c r="D436" s="3"/>
      <c r="E436" s="3"/>
      <c r="F436" s="3"/>
      <c r="G436" s="2"/>
      <c r="H436" s="33"/>
      <c r="I436" s="3"/>
      <c r="J436" s="20"/>
      <c r="K436" s="3"/>
      <c r="L436" s="4"/>
      <c r="M436" s="4"/>
      <c r="N436" s="40"/>
      <c r="O436" s="36"/>
      <c r="P436" s="42"/>
      <c r="Q436" s="4"/>
      <c r="R436" s="4"/>
      <c r="S436" s="4"/>
      <c r="T436" s="4"/>
    </row>
    <row r="437" spans="1:20" ht="58.5" customHeight="1" x14ac:dyDescent="0.3">
      <c r="A437" s="2">
        <v>86</v>
      </c>
      <c r="B437" s="160" t="s">
        <v>506</v>
      </c>
      <c r="C437" s="160"/>
      <c r="D437" s="160"/>
      <c r="E437" s="160"/>
      <c r="F437" s="160"/>
      <c r="G437" s="160"/>
      <c r="H437" s="33"/>
      <c r="I437" s="3"/>
      <c r="J437" s="20"/>
      <c r="K437" s="3"/>
      <c r="L437" s="4"/>
      <c r="M437" s="4"/>
      <c r="N437" s="40"/>
      <c r="O437" s="36"/>
      <c r="P437" s="42"/>
      <c r="Q437" s="4"/>
      <c r="R437" s="4"/>
      <c r="S437" s="4"/>
      <c r="T437" s="4"/>
    </row>
    <row r="438" spans="1:20" ht="20.100000000000001" customHeight="1" x14ac:dyDescent="0.3">
      <c r="A438" s="2"/>
      <c r="B438" s="4" t="s">
        <v>577</v>
      </c>
      <c r="C438" s="4"/>
      <c r="D438" s="4"/>
      <c r="E438" s="4"/>
      <c r="F438" s="4"/>
      <c r="G438" s="103">
        <v>4</v>
      </c>
      <c r="H438" s="33">
        <v>4</v>
      </c>
      <c r="I438" s="3">
        <f>ROUND(418*90%,0)</f>
        <v>376</v>
      </c>
      <c r="J438" s="20" t="s">
        <v>128</v>
      </c>
      <c r="K438" s="26">
        <f>I438*H438</f>
        <v>1504</v>
      </c>
      <c r="L438" s="4"/>
      <c r="M438" s="4"/>
      <c r="N438" s="40"/>
      <c r="O438" s="36"/>
      <c r="P438" s="42">
        <f>H438</f>
        <v>4</v>
      </c>
      <c r="Q438" s="19">
        <f>K438</f>
        <v>1504</v>
      </c>
      <c r="R438" s="4"/>
      <c r="S438" s="32">
        <v>0.9</v>
      </c>
      <c r="T438" s="4">
        <v>418</v>
      </c>
    </row>
    <row r="439" spans="1:20" ht="20.100000000000001" customHeight="1" x14ac:dyDescent="0.3">
      <c r="A439" s="2"/>
      <c r="B439" s="3"/>
      <c r="C439" s="3"/>
      <c r="D439" s="3"/>
      <c r="E439" s="3"/>
      <c r="F439" s="3"/>
      <c r="G439" s="2"/>
      <c r="H439" s="33"/>
      <c r="I439" s="3"/>
      <c r="J439" s="20"/>
      <c r="K439" s="3"/>
      <c r="L439" s="4"/>
      <c r="M439" s="4"/>
      <c r="N439" s="40"/>
      <c r="O439" s="36"/>
      <c r="P439" s="42"/>
      <c r="Q439" s="4"/>
      <c r="R439" s="4"/>
      <c r="S439" s="4"/>
      <c r="T439" s="4"/>
    </row>
    <row r="440" spans="1:20" ht="57" customHeight="1" x14ac:dyDescent="0.3">
      <c r="A440" s="2">
        <v>82</v>
      </c>
      <c r="B440" s="160" t="s">
        <v>210</v>
      </c>
      <c r="C440" s="160"/>
      <c r="D440" s="160"/>
      <c r="E440" s="160"/>
      <c r="F440" s="160"/>
      <c r="G440" s="160"/>
      <c r="H440" s="33"/>
      <c r="I440" s="3"/>
      <c r="J440" s="20"/>
      <c r="K440" s="3"/>
      <c r="L440" s="4"/>
      <c r="M440" s="4"/>
      <c r="N440" s="40"/>
      <c r="O440" s="36"/>
      <c r="P440" s="42"/>
      <c r="Q440" s="4"/>
      <c r="R440" s="4"/>
      <c r="S440" s="4"/>
      <c r="T440" s="4"/>
    </row>
    <row r="441" spans="1:20" ht="20.100000000000001" customHeight="1" x14ac:dyDescent="0.3">
      <c r="A441" s="2"/>
      <c r="B441" s="4" t="s">
        <v>577</v>
      </c>
      <c r="C441" s="4"/>
      <c r="D441" s="4"/>
      <c r="E441" s="4"/>
      <c r="F441" s="4"/>
      <c r="G441" s="103">
        <v>4</v>
      </c>
      <c r="H441" s="33">
        <v>4</v>
      </c>
      <c r="I441" s="3">
        <f>ROUND(4580*90%,0)</f>
        <v>4122</v>
      </c>
      <c r="J441" s="20" t="s">
        <v>128</v>
      </c>
      <c r="K441" s="26">
        <f>I441*H441</f>
        <v>16488</v>
      </c>
      <c r="L441" s="4"/>
      <c r="M441" s="4"/>
      <c r="N441" s="40"/>
      <c r="O441" s="36"/>
      <c r="P441" s="42">
        <f>H441</f>
        <v>4</v>
      </c>
      <c r="Q441" s="19">
        <f>K441</f>
        <v>16488</v>
      </c>
      <c r="R441" s="4"/>
      <c r="S441" s="32">
        <v>0.9</v>
      </c>
      <c r="T441" s="4">
        <v>4580</v>
      </c>
    </row>
    <row r="442" spans="1:20" ht="20.100000000000001" customHeight="1" x14ac:dyDescent="0.3">
      <c r="A442" s="2"/>
      <c r="B442" s="3"/>
      <c r="C442" s="3"/>
      <c r="D442" s="3"/>
      <c r="E442" s="3"/>
      <c r="F442" s="3"/>
      <c r="G442" s="2"/>
      <c r="H442" s="33"/>
      <c r="I442" s="3"/>
      <c r="J442" s="20"/>
      <c r="K442" s="3"/>
      <c r="L442" s="4"/>
      <c r="M442" s="4"/>
      <c r="N442" s="40"/>
      <c r="O442" s="36"/>
      <c r="P442" s="42"/>
      <c r="Q442" s="4"/>
      <c r="R442" s="4"/>
      <c r="S442" s="4"/>
      <c r="T442" s="4"/>
    </row>
    <row r="443" spans="1:20" ht="58.5" customHeight="1" x14ac:dyDescent="0.3">
      <c r="A443" s="2">
        <v>73</v>
      </c>
      <c r="B443" s="157" t="s">
        <v>211</v>
      </c>
      <c r="C443" s="158"/>
      <c r="D443" s="158"/>
      <c r="E443" s="158"/>
      <c r="F443" s="158"/>
      <c r="G443" s="159"/>
      <c r="H443" s="33"/>
      <c r="I443" s="3"/>
      <c r="J443" s="20"/>
      <c r="K443" s="3"/>
      <c r="L443" s="4"/>
      <c r="M443" s="4"/>
      <c r="N443" s="40"/>
      <c r="O443" s="36"/>
      <c r="P443" s="42"/>
      <c r="Q443" s="4"/>
      <c r="R443" s="4"/>
      <c r="S443" s="4"/>
      <c r="T443" s="4"/>
    </row>
    <row r="444" spans="1:20" ht="20.100000000000001" customHeight="1" x14ac:dyDescent="0.3">
      <c r="A444" s="2"/>
      <c r="B444" s="4" t="s">
        <v>577</v>
      </c>
      <c r="C444" s="4"/>
      <c r="D444" s="4"/>
      <c r="E444" s="4"/>
      <c r="F444" s="4"/>
      <c r="G444" s="103">
        <v>1</v>
      </c>
      <c r="H444" s="33">
        <v>1</v>
      </c>
      <c r="I444" s="3">
        <f>ROUND(881*90%,0)</f>
        <v>793</v>
      </c>
      <c r="J444" s="20" t="s">
        <v>128</v>
      </c>
      <c r="K444" s="26">
        <f>I444*H444</f>
        <v>793</v>
      </c>
      <c r="L444" s="4"/>
      <c r="M444" s="4"/>
      <c r="N444" s="40"/>
      <c r="O444" s="36"/>
      <c r="P444" s="42">
        <f>H444</f>
        <v>1</v>
      </c>
      <c r="Q444" s="19">
        <f>K444</f>
        <v>793</v>
      </c>
      <c r="R444" s="4"/>
      <c r="S444" s="32">
        <v>0.9</v>
      </c>
      <c r="T444" s="4">
        <v>881</v>
      </c>
    </row>
    <row r="445" spans="1:20" ht="20.100000000000001" customHeight="1" x14ac:dyDescent="0.3">
      <c r="A445" s="2"/>
      <c r="B445" s="3"/>
      <c r="C445" s="3"/>
      <c r="D445" s="3"/>
      <c r="E445" s="3"/>
      <c r="F445" s="3"/>
      <c r="G445" s="2"/>
      <c r="H445" s="33"/>
      <c r="I445" s="3"/>
      <c r="J445" s="20"/>
      <c r="K445" s="3"/>
      <c r="L445" s="4"/>
      <c r="M445" s="4"/>
      <c r="N445" s="40"/>
      <c r="O445" s="36"/>
      <c r="P445" s="42"/>
      <c r="Q445" s="4"/>
      <c r="R445" s="4"/>
      <c r="S445" s="4"/>
      <c r="T445" s="4"/>
    </row>
    <row r="446" spans="1:20" ht="42" customHeight="1" x14ac:dyDescent="0.3">
      <c r="A446" s="2">
        <v>79</v>
      </c>
      <c r="B446" s="157" t="s">
        <v>212</v>
      </c>
      <c r="C446" s="158"/>
      <c r="D446" s="158"/>
      <c r="E446" s="158"/>
      <c r="F446" s="158"/>
      <c r="G446" s="159"/>
      <c r="H446" s="33"/>
      <c r="I446" s="3"/>
      <c r="J446" s="20"/>
      <c r="K446" s="3"/>
      <c r="L446" s="4"/>
      <c r="M446" s="4"/>
      <c r="N446" s="40"/>
      <c r="O446" s="36"/>
      <c r="P446" s="42"/>
      <c r="Q446" s="4"/>
      <c r="R446" s="4"/>
      <c r="S446" s="4"/>
      <c r="T446" s="4"/>
    </row>
    <row r="447" spans="1:20" ht="20.100000000000001" customHeight="1" x14ac:dyDescent="0.3">
      <c r="A447" s="2"/>
      <c r="B447" s="4" t="s">
        <v>577</v>
      </c>
      <c r="C447" s="4"/>
      <c r="D447" s="4"/>
      <c r="E447" s="4"/>
      <c r="F447" s="4"/>
      <c r="G447" s="103">
        <v>5</v>
      </c>
      <c r="H447" s="33">
        <v>5</v>
      </c>
      <c r="I447" s="3">
        <f>ROUND(220*90%,0)</f>
        <v>198</v>
      </c>
      <c r="J447" s="20" t="s">
        <v>128</v>
      </c>
      <c r="K447" s="26">
        <f>I447*H447</f>
        <v>990</v>
      </c>
      <c r="L447" s="4"/>
      <c r="M447" s="4"/>
      <c r="N447" s="40"/>
      <c r="O447" s="36"/>
      <c r="P447" s="42">
        <f>H447</f>
        <v>5</v>
      </c>
      <c r="Q447" s="19">
        <f>K447</f>
        <v>990</v>
      </c>
      <c r="R447" s="4"/>
      <c r="S447" s="32">
        <v>0.9</v>
      </c>
      <c r="T447" s="4">
        <v>220</v>
      </c>
    </row>
    <row r="448" spans="1:20" ht="20.100000000000001" customHeight="1" x14ac:dyDescent="0.3">
      <c r="A448" s="2"/>
      <c r="B448" s="3"/>
      <c r="C448" s="3"/>
      <c r="D448" s="3"/>
      <c r="E448" s="3"/>
      <c r="F448" s="3"/>
      <c r="G448" s="2"/>
      <c r="H448" s="33"/>
      <c r="I448" s="3"/>
      <c r="J448" s="20"/>
      <c r="K448" s="3"/>
      <c r="L448" s="4"/>
      <c r="M448" s="4"/>
      <c r="N448" s="40"/>
      <c r="O448" s="36"/>
      <c r="P448" s="42"/>
      <c r="Q448" s="4"/>
      <c r="R448" s="4"/>
      <c r="S448" s="4"/>
      <c r="T448" s="4"/>
    </row>
    <row r="449" spans="1:20" ht="66.75" customHeight="1" x14ac:dyDescent="0.3">
      <c r="A449" s="2">
        <v>58</v>
      </c>
      <c r="B449" s="157" t="s">
        <v>213</v>
      </c>
      <c r="C449" s="158"/>
      <c r="D449" s="158"/>
      <c r="E449" s="158"/>
      <c r="F449" s="158"/>
      <c r="G449" s="158"/>
      <c r="H449" s="159"/>
      <c r="I449" s="3"/>
      <c r="J449" s="20"/>
      <c r="K449" s="3"/>
      <c r="L449" s="4"/>
      <c r="M449" s="4"/>
      <c r="N449" s="40"/>
      <c r="O449" s="36"/>
      <c r="P449" s="42"/>
      <c r="Q449" s="4"/>
      <c r="R449" s="4"/>
      <c r="S449" s="4"/>
      <c r="T449" s="4"/>
    </row>
    <row r="450" spans="1:20" ht="20.100000000000001" customHeight="1" x14ac:dyDescent="0.3">
      <c r="A450" s="2"/>
      <c r="B450" s="4" t="s">
        <v>577</v>
      </c>
      <c r="C450" s="4"/>
      <c r="D450" s="4"/>
      <c r="E450" s="4"/>
      <c r="F450" s="4"/>
      <c r="G450" s="48">
        <v>16.829999999999998</v>
      </c>
      <c r="H450" s="33">
        <v>16.829999999999998</v>
      </c>
      <c r="I450" s="3">
        <f>ROUND(9055*90%,0)</f>
        <v>8150</v>
      </c>
      <c r="J450" s="20" t="s">
        <v>29</v>
      </c>
      <c r="K450" s="26">
        <f>I450*H450</f>
        <v>137164.5</v>
      </c>
      <c r="L450" s="4"/>
      <c r="M450" s="4"/>
      <c r="N450" s="40"/>
      <c r="O450" s="36"/>
      <c r="P450" s="42">
        <f>H450</f>
        <v>16.829999999999998</v>
      </c>
      <c r="Q450" s="19">
        <f>K450</f>
        <v>137164.5</v>
      </c>
      <c r="R450" s="4"/>
      <c r="S450" s="32">
        <v>0.9</v>
      </c>
      <c r="T450" s="4">
        <v>9055</v>
      </c>
    </row>
    <row r="451" spans="1:20" ht="20.100000000000001" customHeight="1" x14ac:dyDescent="0.3">
      <c r="A451" s="2"/>
      <c r="B451" s="3"/>
      <c r="C451" s="3"/>
      <c r="D451" s="3"/>
      <c r="E451" s="3"/>
      <c r="F451" s="3"/>
      <c r="G451" s="2"/>
      <c r="H451" s="33"/>
      <c r="I451" s="3"/>
      <c r="J451" s="20"/>
      <c r="K451" s="3"/>
      <c r="L451" s="4"/>
      <c r="M451" s="4"/>
      <c r="N451" s="40"/>
      <c r="O451" s="36"/>
      <c r="P451" s="42"/>
      <c r="Q451" s="4"/>
      <c r="R451" s="4"/>
      <c r="S451" s="4"/>
      <c r="T451" s="4"/>
    </row>
    <row r="452" spans="1:20" ht="64.5" customHeight="1" x14ac:dyDescent="0.3">
      <c r="A452" s="2">
        <v>69</v>
      </c>
      <c r="B452" s="268" t="s">
        <v>507</v>
      </c>
      <c r="C452" s="268"/>
      <c r="D452" s="268"/>
      <c r="E452" s="268"/>
      <c r="F452" s="268"/>
      <c r="G452" s="268"/>
      <c r="H452" s="269"/>
      <c r="I452" s="3"/>
      <c r="J452" s="20"/>
      <c r="K452" s="3"/>
      <c r="L452" s="4"/>
      <c r="M452" s="4"/>
      <c r="N452" s="40"/>
      <c r="O452" s="36"/>
      <c r="P452" s="42"/>
      <c r="Q452" s="4"/>
      <c r="R452" s="4"/>
      <c r="S452" s="4"/>
      <c r="T452" s="4"/>
    </row>
    <row r="453" spans="1:20" ht="20.100000000000001" customHeight="1" x14ac:dyDescent="0.3">
      <c r="A453" s="2"/>
      <c r="B453" s="4" t="s">
        <v>578</v>
      </c>
      <c r="C453" s="4"/>
      <c r="D453" s="4"/>
      <c r="E453" s="4"/>
      <c r="F453" s="4"/>
      <c r="G453" s="48">
        <v>1007.4</v>
      </c>
      <c r="H453" s="33">
        <v>1007.4</v>
      </c>
      <c r="I453" s="3">
        <f>ROUND(315*90%,0)</f>
        <v>284</v>
      </c>
      <c r="J453" s="20" t="s">
        <v>29</v>
      </c>
      <c r="K453" s="26">
        <f>I453*H453</f>
        <v>286101.59999999998</v>
      </c>
      <c r="L453" s="4"/>
      <c r="M453" s="4"/>
      <c r="N453" s="40"/>
      <c r="O453" s="36"/>
      <c r="P453" s="42">
        <f>H453</f>
        <v>1007.4</v>
      </c>
      <c r="Q453" s="19">
        <f>K453</f>
        <v>286101.59999999998</v>
      </c>
      <c r="R453" s="4"/>
      <c r="S453" s="32">
        <v>0.9</v>
      </c>
      <c r="T453" s="4">
        <v>315</v>
      </c>
    </row>
    <row r="454" spans="1:20" ht="20.100000000000001" customHeight="1" x14ac:dyDescent="0.3">
      <c r="A454" s="2"/>
      <c r="B454" s="3"/>
      <c r="C454" s="3"/>
      <c r="D454" s="3"/>
      <c r="E454" s="3"/>
      <c r="F454" s="3"/>
      <c r="G454" s="2"/>
      <c r="H454" s="33"/>
      <c r="I454" s="3"/>
      <c r="J454" s="20"/>
      <c r="K454" s="3"/>
      <c r="L454" s="4"/>
      <c r="M454" s="4"/>
      <c r="N454" s="40"/>
      <c r="O454" s="36"/>
      <c r="P454" s="42"/>
      <c r="Q454" s="4"/>
      <c r="R454" s="4"/>
      <c r="S454" s="4"/>
      <c r="T454" s="4"/>
    </row>
    <row r="455" spans="1:20" ht="62.25" customHeight="1" x14ac:dyDescent="0.3">
      <c r="A455" s="2">
        <v>71</v>
      </c>
      <c r="B455" s="270" t="s">
        <v>215</v>
      </c>
      <c r="C455" s="271"/>
      <c r="D455" s="271"/>
      <c r="E455" s="271"/>
      <c r="F455" s="271"/>
      <c r="G455" s="271"/>
      <c r="H455" s="272"/>
      <c r="I455" s="3"/>
      <c r="J455" s="20"/>
      <c r="K455" s="3"/>
      <c r="L455" s="4"/>
      <c r="M455" s="4"/>
      <c r="N455" s="40"/>
      <c r="O455" s="36"/>
      <c r="P455" s="42"/>
      <c r="Q455" s="4"/>
      <c r="R455" s="4"/>
      <c r="S455" s="4"/>
      <c r="T455" s="4"/>
    </row>
    <row r="456" spans="1:20" ht="20.100000000000001" customHeight="1" x14ac:dyDescent="0.3">
      <c r="A456" s="2"/>
      <c r="B456" s="4" t="s">
        <v>578</v>
      </c>
      <c r="C456" s="4"/>
      <c r="D456" s="4"/>
      <c r="E456" s="4"/>
      <c r="F456" s="4"/>
      <c r="G456" s="48">
        <v>872.13</v>
      </c>
      <c r="H456" s="33">
        <v>872.13</v>
      </c>
      <c r="I456" s="3">
        <f>ROUND(260*90%,0)</f>
        <v>234</v>
      </c>
      <c r="J456" s="20" t="s">
        <v>29</v>
      </c>
      <c r="K456" s="26">
        <f>I456*H456</f>
        <v>204078.42</v>
      </c>
      <c r="L456" s="4"/>
      <c r="M456" s="4"/>
      <c r="N456" s="40"/>
      <c r="O456" s="36"/>
      <c r="P456" s="42">
        <f>H456</f>
        <v>872.13</v>
      </c>
      <c r="Q456" s="19">
        <f>K456</f>
        <v>204078.42</v>
      </c>
      <c r="R456" s="4"/>
      <c r="S456" s="32">
        <v>0.9</v>
      </c>
      <c r="T456" s="4">
        <v>260</v>
      </c>
    </row>
    <row r="457" spans="1:20" ht="20.100000000000001" customHeight="1" x14ac:dyDescent="0.3">
      <c r="A457" s="2"/>
      <c r="B457" s="3"/>
      <c r="C457" s="3"/>
      <c r="D457" s="3"/>
      <c r="E457" s="3"/>
      <c r="F457" s="3"/>
      <c r="G457" s="2"/>
      <c r="H457" s="33"/>
      <c r="I457" s="3"/>
      <c r="J457" s="20"/>
      <c r="K457" s="3"/>
      <c r="L457" s="4"/>
      <c r="M457" s="4"/>
      <c r="N457" s="40"/>
      <c r="O457" s="36"/>
      <c r="P457" s="42"/>
      <c r="Q457" s="4"/>
      <c r="R457" s="4"/>
      <c r="S457" s="4"/>
      <c r="T457" s="4"/>
    </row>
    <row r="458" spans="1:20" ht="72.75" customHeight="1" x14ac:dyDescent="0.3">
      <c r="A458" s="2">
        <v>67</v>
      </c>
      <c r="B458" s="141" t="s">
        <v>216</v>
      </c>
      <c r="C458" s="237"/>
      <c r="D458" s="237"/>
      <c r="E458" s="237"/>
      <c r="F458" s="237"/>
      <c r="G458" s="237"/>
      <c r="H458" s="238"/>
      <c r="I458" s="3"/>
      <c r="J458" s="20"/>
      <c r="K458" s="3"/>
      <c r="L458" s="4"/>
      <c r="M458" s="4"/>
      <c r="N458" s="40"/>
      <c r="O458" s="36"/>
      <c r="P458" s="42"/>
      <c r="Q458" s="4"/>
      <c r="R458" s="4"/>
      <c r="S458" s="4"/>
      <c r="T458" s="4"/>
    </row>
    <row r="459" spans="1:20" ht="20.100000000000001" customHeight="1" x14ac:dyDescent="0.3">
      <c r="A459" s="2"/>
      <c r="B459" s="4" t="s">
        <v>578</v>
      </c>
      <c r="C459" s="4"/>
      <c r="D459" s="4"/>
      <c r="E459" s="4"/>
      <c r="F459" s="4"/>
      <c r="G459" s="48">
        <v>316.08</v>
      </c>
      <c r="H459" s="33">
        <v>316.08</v>
      </c>
      <c r="I459" s="3">
        <f>ROUND(1636*90%,0)</f>
        <v>1472</v>
      </c>
      <c r="J459" s="20" t="s">
        <v>29</v>
      </c>
      <c r="K459" s="26">
        <f>I459*H459</f>
        <v>465269.75999999995</v>
      </c>
      <c r="L459" s="4"/>
      <c r="M459" s="4"/>
      <c r="N459" s="40"/>
      <c r="O459" s="36"/>
      <c r="P459" s="42">
        <f>H459</f>
        <v>316.08</v>
      </c>
      <c r="Q459" s="19">
        <f>K459</f>
        <v>465269.75999999995</v>
      </c>
      <c r="R459" s="4"/>
      <c r="S459" s="32">
        <v>0.9</v>
      </c>
      <c r="T459" s="4">
        <v>1636</v>
      </c>
    </row>
    <row r="460" spans="1:20" ht="20.100000000000001" customHeight="1" x14ac:dyDescent="0.3">
      <c r="A460" s="2"/>
      <c r="B460" s="3"/>
      <c r="C460" s="3"/>
      <c r="D460" s="3"/>
      <c r="E460" s="3"/>
      <c r="F460" s="3"/>
      <c r="G460" s="2"/>
      <c r="H460" s="33"/>
      <c r="I460" s="3"/>
      <c r="J460" s="20"/>
      <c r="K460" s="3"/>
      <c r="L460" s="4"/>
      <c r="M460" s="4"/>
      <c r="N460" s="40"/>
      <c r="O460" s="36"/>
      <c r="P460" s="42"/>
      <c r="Q460" s="4"/>
      <c r="R460" s="4"/>
      <c r="S460" s="4"/>
      <c r="T460" s="4"/>
    </row>
    <row r="461" spans="1:20" ht="71.25" customHeight="1" x14ac:dyDescent="0.3">
      <c r="A461" s="2">
        <v>93</v>
      </c>
      <c r="B461" s="157" t="s">
        <v>217</v>
      </c>
      <c r="C461" s="158"/>
      <c r="D461" s="158"/>
      <c r="E461" s="158"/>
      <c r="F461" s="158"/>
      <c r="G461" s="159"/>
      <c r="H461" s="33"/>
      <c r="I461" s="3"/>
      <c r="J461" s="20"/>
      <c r="K461" s="3"/>
      <c r="L461" s="4"/>
      <c r="M461" s="4"/>
      <c r="N461" s="40"/>
      <c r="O461" s="36"/>
      <c r="P461" s="42"/>
      <c r="Q461" s="4"/>
      <c r="R461" s="4"/>
      <c r="S461" s="4"/>
      <c r="T461" s="4"/>
    </row>
    <row r="462" spans="1:20" ht="20.100000000000001" customHeight="1" x14ac:dyDescent="0.3">
      <c r="A462" s="2"/>
      <c r="B462" s="4" t="s">
        <v>578</v>
      </c>
      <c r="C462" s="4"/>
      <c r="D462" s="4"/>
      <c r="E462" s="4"/>
      <c r="F462" s="4"/>
      <c r="G462" s="48">
        <v>124.84</v>
      </c>
      <c r="H462" s="33">
        <v>124.84</v>
      </c>
      <c r="I462" s="3">
        <f>ROUND(4070*90%,0)</f>
        <v>3663</v>
      </c>
      <c r="J462" s="20" t="s">
        <v>29</v>
      </c>
      <c r="K462" s="26">
        <f>I462*H462</f>
        <v>457288.92</v>
      </c>
      <c r="L462" s="4"/>
      <c r="M462" s="4"/>
      <c r="N462" s="40"/>
      <c r="O462" s="36"/>
      <c r="P462" s="42">
        <f>H462</f>
        <v>124.84</v>
      </c>
      <c r="Q462" s="19">
        <f>K462</f>
        <v>457288.92</v>
      </c>
      <c r="R462" s="4"/>
      <c r="S462" s="32">
        <v>0.9</v>
      </c>
      <c r="T462" s="4">
        <v>4070</v>
      </c>
    </row>
    <row r="463" spans="1:20" ht="20.100000000000001" customHeight="1" x14ac:dyDescent="0.3">
      <c r="A463" s="2"/>
      <c r="B463" s="3"/>
      <c r="C463" s="3"/>
      <c r="D463" s="3"/>
      <c r="E463" s="3"/>
      <c r="F463" s="3"/>
      <c r="G463" s="2"/>
      <c r="H463" s="33"/>
      <c r="I463" s="3"/>
      <c r="J463" s="20"/>
      <c r="K463" s="3"/>
      <c r="L463" s="4"/>
      <c r="M463" s="4"/>
      <c r="N463" s="40"/>
      <c r="O463" s="36"/>
      <c r="P463" s="42"/>
      <c r="Q463" s="4"/>
      <c r="R463" s="4"/>
      <c r="S463" s="4"/>
      <c r="T463" s="4"/>
    </row>
    <row r="464" spans="1:20" ht="82.5" customHeight="1" x14ac:dyDescent="0.3">
      <c r="A464" s="2">
        <v>160</v>
      </c>
      <c r="B464" s="160" t="s">
        <v>508</v>
      </c>
      <c r="C464" s="160"/>
      <c r="D464" s="160"/>
      <c r="E464" s="160"/>
      <c r="F464" s="160"/>
      <c r="G464" s="160"/>
      <c r="H464" s="33"/>
      <c r="I464" s="3"/>
      <c r="J464" s="20"/>
      <c r="K464" s="3"/>
      <c r="L464" s="4"/>
      <c r="M464" s="4"/>
      <c r="N464" s="40"/>
      <c r="O464" s="36"/>
      <c r="P464" s="42"/>
      <c r="Q464" s="4"/>
      <c r="R464" s="4"/>
      <c r="S464" s="4"/>
      <c r="T464" s="4"/>
    </row>
    <row r="465" spans="1:20" ht="20.100000000000001" customHeight="1" x14ac:dyDescent="0.3">
      <c r="A465" s="2"/>
      <c r="B465" s="4" t="s">
        <v>578</v>
      </c>
      <c r="C465" s="4"/>
      <c r="D465" s="4"/>
      <c r="E465" s="4"/>
      <c r="F465" s="4"/>
      <c r="G465" s="48">
        <v>230.24</v>
      </c>
      <c r="H465" s="33">
        <v>230.24</v>
      </c>
      <c r="I465" s="3">
        <f>ROUND(2325*90%,0)</f>
        <v>2093</v>
      </c>
      <c r="J465" s="20" t="s">
        <v>29</v>
      </c>
      <c r="K465" s="26">
        <f>I465*H465</f>
        <v>481892.32</v>
      </c>
      <c r="L465" s="4"/>
      <c r="M465" s="4"/>
      <c r="N465" s="40"/>
      <c r="O465" s="36"/>
      <c r="P465" s="42">
        <f>H465</f>
        <v>230.24</v>
      </c>
      <c r="Q465" s="19">
        <f>K465</f>
        <v>481892.32</v>
      </c>
      <c r="R465" s="4"/>
      <c r="S465" s="32">
        <v>0.9</v>
      </c>
      <c r="T465" s="4">
        <v>2325</v>
      </c>
    </row>
    <row r="466" spans="1:20" ht="20.100000000000001" customHeight="1" x14ac:dyDescent="0.3">
      <c r="A466" s="2"/>
      <c r="B466" s="3"/>
      <c r="C466" s="3"/>
      <c r="D466" s="3"/>
      <c r="E466" s="3"/>
      <c r="F466" s="3"/>
      <c r="G466" s="2"/>
      <c r="H466" s="33"/>
      <c r="I466" s="3"/>
      <c r="J466" s="20"/>
      <c r="K466" s="3"/>
      <c r="L466" s="4"/>
      <c r="M466" s="4"/>
      <c r="N466" s="40"/>
      <c r="O466" s="36"/>
      <c r="P466" s="42"/>
      <c r="Q466" s="4"/>
      <c r="R466" s="4"/>
      <c r="S466" s="4"/>
      <c r="T466" s="4"/>
    </row>
    <row r="467" spans="1:20" ht="81.75" customHeight="1" x14ac:dyDescent="0.3">
      <c r="A467" s="2">
        <v>156</v>
      </c>
      <c r="B467" s="160" t="s">
        <v>220</v>
      </c>
      <c r="C467" s="160"/>
      <c r="D467" s="160"/>
      <c r="E467" s="160"/>
      <c r="F467" s="160"/>
      <c r="G467" s="160"/>
      <c r="H467" s="33"/>
      <c r="I467" s="3"/>
      <c r="J467" s="20"/>
      <c r="K467" s="3"/>
      <c r="L467" s="4"/>
      <c r="M467" s="4"/>
      <c r="N467" s="40"/>
      <c r="O467" s="36"/>
      <c r="P467" s="42"/>
      <c r="Q467" s="4"/>
      <c r="R467" s="4"/>
      <c r="S467" s="4"/>
      <c r="T467" s="4"/>
    </row>
    <row r="468" spans="1:20" ht="20.100000000000001" customHeight="1" x14ac:dyDescent="0.3">
      <c r="A468" s="2"/>
      <c r="B468" s="4" t="s">
        <v>579</v>
      </c>
      <c r="C468" s="4"/>
      <c r="D468" s="4"/>
      <c r="E468" s="4"/>
      <c r="F468" s="4"/>
      <c r="G468" s="103">
        <v>12</v>
      </c>
      <c r="H468" s="33">
        <v>12</v>
      </c>
      <c r="I468" s="3">
        <f>ROUND(1190*90%,0)</f>
        <v>1071</v>
      </c>
      <c r="J468" s="20" t="s">
        <v>46</v>
      </c>
      <c r="K468" s="26">
        <f>I468*H468</f>
        <v>12852</v>
      </c>
      <c r="L468" s="4"/>
      <c r="M468" s="4"/>
      <c r="N468" s="40"/>
      <c r="O468" s="36"/>
      <c r="P468" s="42">
        <f>H468</f>
        <v>12</v>
      </c>
      <c r="Q468" s="19">
        <f>K468</f>
        <v>12852</v>
      </c>
      <c r="R468" s="4"/>
      <c r="S468" s="32">
        <v>0.9</v>
      </c>
      <c r="T468" s="4">
        <v>1190</v>
      </c>
    </row>
    <row r="469" spans="1:20" ht="20.100000000000001" customHeight="1" x14ac:dyDescent="0.3">
      <c r="A469" s="2"/>
      <c r="B469" s="3"/>
      <c r="C469" s="3"/>
      <c r="D469" s="3"/>
      <c r="E469" s="3"/>
      <c r="F469" s="3"/>
      <c r="G469" s="2"/>
      <c r="H469" s="33"/>
      <c r="I469" s="3"/>
      <c r="J469" s="20"/>
      <c r="K469" s="3"/>
      <c r="L469" s="4"/>
      <c r="M469" s="4"/>
      <c r="N469" s="40"/>
      <c r="O469" s="36"/>
      <c r="P469" s="42"/>
      <c r="Q469" s="4"/>
      <c r="R469" s="4"/>
      <c r="S469" s="4"/>
      <c r="T469" s="4"/>
    </row>
    <row r="470" spans="1:20" ht="74.25" customHeight="1" x14ac:dyDescent="0.3">
      <c r="A470" s="2">
        <v>155</v>
      </c>
      <c r="B470" s="160" t="s">
        <v>221</v>
      </c>
      <c r="C470" s="160"/>
      <c r="D470" s="160"/>
      <c r="E470" s="160"/>
      <c r="F470" s="160"/>
      <c r="G470" s="160"/>
      <c r="H470" s="33"/>
      <c r="I470" s="3"/>
      <c r="J470" s="20"/>
      <c r="K470" s="3"/>
      <c r="L470" s="4"/>
      <c r="M470" s="4"/>
      <c r="N470" s="40"/>
      <c r="O470" s="36"/>
      <c r="P470" s="42"/>
      <c r="Q470" s="4"/>
      <c r="R470" s="4"/>
      <c r="S470" s="4"/>
      <c r="T470" s="4"/>
    </row>
    <row r="471" spans="1:20" ht="20.100000000000001" customHeight="1" x14ac:dyDescent="0.3">
      <c r="A471" s="2"/>
      <c r="B471" s="4" t="s">
        <v>579</v>
      </c>
      <c r="C471" s="4"/>
      <c r="D471" s="4"/>
      <c r="E471" s="4"/>
      <c r="F471" s="4"/>
      <c r="G471" s="103">
        <v>10</v>
      </c>
      <c r="H471" s="33">
        <v>10</v>
      </c>
      <c r="I471" s="3">
        <f>ROUND(1020*90%,0)</f>
        <v>918</v>
      </c>
      <c r="J471" s="20" t="s">
        <v>46</v>
      </c>
      <c r="K471" s="26">
        <f>I471*H471</f>
        <v>9180</v>
      </c>
      <c r="L471" s="4"/>
      <c r="M471" s="4"/>
      <c r="N471" s="40"/>
      <c r="O471" s="36"/>
      <c r="P471" s="42">
        <f>H471</f>
        <v>10</v>
      </c>
      <c r="Q471" s="19">
        <f>K471</f>
        <v>9180</v>
      </c>
      <c r="R471" s="4"/>
      <c r="S471" s="32">
        <v>0.9</v>
      </c>
      <c r="T471" s="4">
        <v>1020</v>
      </c>
    </row>
    <row r="472" spans="1:20" ht="20.100000000000001" customHeight="1" x14ac:dyDescent="0.3">
      <c r="A472" s="2"/>
      <c r="B472" s="3"/>
      <c r="C472" s="3"/>
      <c r="D472" s="3"/>
      <c r="E472" s="3"/>
      <c r="F472" s="3"/>
      <c r="G472" s="2"/>
      <c r="H472" s="33"/>
      <c r="I472" s="3"/>
      <c r="J472" s="20"/>
      <c r="K472" s="3"/>
      <c r="L472" s="4"/>
      <c r="M472" s="4"/>
      <c r="N472" s="40"/>
      <c r="O472" s="36"/>
      <c r="P472" s="42"/>
      <c r="Q472" s="4"/>
      <c r="R472" s="4"/>
      <c r="S472" s="4"/>
      <c r="T472" s="4"/>
    </row>
    <row r="473" spans="1:20" ht="40.5" customHeight="1" x14ac:dyDescent="0.3">
      <c r="A473" s="2">
        <v>158</v>
      </c>
      <c r="B473" s="160" t="s">
        <v>222</v>
      </c>
      <c r="C473" s="160"/>
      <c r="D473" s="160"/>
      <c r="E473" s="160"/>
      <c r="F473" s="160"/>
      <c r="G473" s="160"/>
      <c r="H473" s="33"/>
      <c r="I473" s="3"/>
      <c r="J473" s="20"/>
      <c r="K473" s="3"/>
      <c r="L473" s="4"/>
      <c r="M473" s="4"/>
      <c r="N473" s="40"/>
      <c r="O473" s="36"/>
      <c r="P473" s="42"/>
      <c r="Q473" s="4"/>
      <c r="R473" s="4"/>
      <c r="S473" s="4"/>
      <c r="T473" s="4"/>
    </row>
    <row r="474" spans="1:20" ht="20.100000000000001" customHeight="1" x14ac:dyDescent="0.3">
      <c r="A474" s="2"/>
      <c r="B474" s="4" t="s">
        <v>579</v>
      </c>
      <c r="C474" s="4"/>
      <c r="D474" s="4"/>
      <c r="E474" s="4"/>
      <c r="F474" s="4"/>
      <c r="G474" s="103">
        <v>12</v>
      </c>
      <c r="H474" s="33">
        <v>12</v>
      </c>
      <c r="I474" s="3">
        <f>ROUND(515*90%,0)</f>
        <v>464</v>
      </c>
      <c r="J474" s="20" t="s">
        <v>46</v>
      </c>
      <c r="K474" s="26">
        <f>I474*H474</f>
        <v>5568</v>
      </c>
      <c r="L474" s="4"/>
      <c r="M474" s="4"/>
      <c r="N474" s="40"/>
      <c r="O474" s="36"/>
      <c r="P474" s="42">
        <f>H474</f>
        <v>12</v>
      </c>
      <c r="Q474" s="19">
        <f>K474</f>
        <v>5568</v>
      </c>
      <c r="R474" s="4"/>
      <c r="S474" s="32">
        <v>0.9</v>
      </c>
      <c r="T474" s="4">
        <v>515</v>
      </c>
    </row>
    <row r="475" spans="1:20" ht="20.100000000000001" customHeight="1" x14ac:dyDescent="0.3">
      <c r="A475" s="2"/>
      <c r="B475" s="3"/>
      <c r="C475" s="3"/>
      <c r="D475" s="3"/>
      <c r="E475" s="3"/>
      <c r="F475" s="3"/>
      <c r="G475" s="2"/>
      <c r="H475" s="33"/>
      <c r="I475" s="3"/>
      <c r="J475" s="20"/>
      <c r="K475" s="3"/>
      <c r="L475" s="4"/>
      <c r="M475" s="4"/>
      <c r="N475" s="40"/>
      <c r="O475" s="36"/>
      <c r="P475" s="42"/>
      <c r="Q475" s="4"/>
      <c r="R475" s="4"/>
      <c r="S475" s="4"/>
      <c r="T475" s="4"/>
    </row>
    <row r="476" spans="1:20" ht="48" customHeight="1" x14ac:dyDescent="0.3">
      <c r="A476" s="2">
        <v>161</v>
      </c>
      <c r="B476" s="160" t="s">
        <v>223</v>
      </c>
      <c r="C476" s="160"/>
      <c r="D476" s="160"/>
      <c r="E476" s="160"/>
      <c r="F476" s="160"/>
      <c r="G476" s="160"/>
      <c r="H476" s="33"/>
      <c r="I476" s="3"/>
      <c r="J476" s="20"/>
      <c r="K476" s="3"/>
      <c r="L476" s="4"/>
      <c r="M476" s="4"/>
      <c r="N476" s="40"/>
      <c r="O476" s="36"/>
      <c r="P476" s="42"/>
      <c r="Q476" s="4"/>
      <c r="R476" s="4"/>
      <c r="S476" s="4"/>
      <c r="T476" s="4"/>
    </row>
    <row r="477" spans="1:20" ht="20.100000000000001" customHeight="1" x14ac:dyDescent="0.3">
      <c r="A477" s="2"/>
      <c r="B477" s="4" t="s">
        <v>579</v>
      </c>
      <c r="C477" s="4"/>
      <c r="D477" s="4"/>
      <c r="E477" s="4"/>
      <c r="F477" s="4"/>
      <c r="G477" s="48">
        <v>1.24</v>
      </c>
      <c r="H477" s="33">
        <v>1.24</v>
      </c>
      <c r="I477" s="3">
        <f>ROUND(15800*90%,0)</f>
        <v>14220</v>
      </c>
      <c r="J477" s="20" t="s">
        <v>29</v>
      </c>
      <c r="K477" s="26">
        <f>I477*H477</f>
        <v>17632.8</v>
      </c>
      <c r="L477" s="4"/>
      <c r="M477" s="4"/>
      <c r="N477" s="40"/>
      <c r="O477" s="36"/>
      <c r="P477" s="42">
        <f>H477</f>
        <v>1.24</v>
      </c>
      <c r="Q477" s="19">
        <f>K477</f>
        <v>17632.8</v>
      </c>
      <c r="R477" s="4"/>
      <c r="S477" s="32">
        <v>0.9</v>
      </c>
      <c r="T477" s="4">
        <v>15800</v>
      </c>
    </row>
    <row r="478" spans="1:20" ht="20.100000000000001" customHeight="1" x14ac:dyDescent="0.3">
      <c r="A478" s="2"/>
      <c r="B478" s="3"/>
      <c r="C478" s="3"/>
      <c r="D478" s="3"/>
      <c r="E478" s="3"/>
      <c r="F478" s="3"/>
      <c r="G478" s="2"/>
      <c r="H478" s="33"/>
      <c r="I478" s="3"/>
      <c r="J478" s="20"/>
      <c r="K478" s="3"/>
      <c r="L478" s="4"/>
      <c r="M478" s="4"/>
      <c r="N478" s="40"/>
      <c r="O478" s="36"/>
      <c r="P478" s="42"/>
      <c r="Q478" s="4"/>
      <c r="R478" s="4"/>
      <c r="S478" s="4"/>
      <c r="T478" s="4"/>
    </row>
    <row r="479" spans="1:20" ht="42.75" customHeight="1" x14ac:dyDescent="0.3">
      <c r="A479" s="2">
        <v>162</v>
      </c>
      <c r="B479" s="160" t="s">
        <v>224</v>
      </c>
      <c r="C479" s="160"/>
      <c r="D479" s="160"/>
      <c r="E479" s="160"/>
      <c r="F479" s="160"/>
      <c r="G479" s="160"/>
      <c r="H479" s="33"/>
      <c r="I479" s="3"/>
      <c r="J479" s="20"/>
      <c r="K479" s="3"/>
      <c r="L479" s="4"/>
      <c r="M479" s="4"/>
      <c r="N479" s="40"/>
      <c r="O479" s="36"/>
      <c r="P479" s="42"/>
      <c r="Q479" s="4"/>
      <c r="R479" s="4"/>
      <c r="S479" s="4"/>
      <c r="T479" s="4"/>
    </row>
    <row r="480" spans="1:20" ht="20.100000000000001" customHeight="1" x14ac:dyDescent="0.3">
      <c r="A480" s="2"/>
      <c r="B480" s="4" t="s">
        <v>579</v>
      </c>
      <c r="C480" s="4"/>
      <c r="D480" s="4"/>
      <c r="E480" s="4"/>
      <c r="F480" s="4"/>
      <c r="G480" s="48">
        <v>0.84</v>
      </c>
      <c r="H480" s="33">
        <v>0.84</v>
      </c>
      <c r="I480" s="3">
        <f>ROUND(25900*90%,0)</f>
        <v>23310</v>
      </c>
      <c r="J480" s="20" t="s">
        <v>29</v>
      </c>
      <c r="K480" s="26">
        <f>I480*H480</f>
        <v>19580.399999999998</v>
      </c>
      <c r="L480" s="4"/>
      <c r="M480" s="4"/>
      <c r="N480" s="40"/>
      <c r="O480" s="36"/>
      <c r="P480" s="42">
        <f>H480</f>
        <v>0.84</v>
      </c>
      <c r="Q480" s="19">
        <f>K480</f>
        <v>19580.399999999998</v>
      </c>
      <c r="R480" s="4"/>
      <c r="S480" s="32">
        <v>0.9</v>
      </c>
      <c r="T480" s="4">
        <v>25900</v>
      </c>
    </row>
    <row r="481" spans="1:20" ht="20.100000000000001" customHeight="1" x14ac:dyDescent="0.3">
      <c r="A481" s="2"/>
      <c r="B481" s="3"/>
      <c r="C481" s="3"/>
      <c r="D481" s="3"/>
      <c r="E481" s="3"/>
      <c r="F481" s="3"/>
      <c r="G481" s="2"/>
      <c r="H481" s="33"/>
      <c r="I481" s="3"/>
      <c r="J481" s="20"/>
      <c r="K481" s="3"/>
      <c r="L481" s="4"/>
      <c r="M481" s="4"/>
      <c r="N481" s="40"/>
      <c r="O481" s="36"/>
      <c r="P481" s="42"/>
      <c r="Q481" s="4"/>
      <c r="R481" s="4"/>
      <c r="S481" s="4"/>
      <c r="T481" s="4"/>
    </row>
    <row r="482" spans="1:20" ht="42" customHeight="1" x14ac:dyDescent="0.3">
      <c r="A482" s="2">
        <v>163</v>
      </c>
      <c r="B482" s="160" t="s">
        <v>225</v>
      </c>
      <c r="C482" s="160"/>
      <c r="D482" s="160"/>
      <c r="E482" s="160"/>
      <c r="F482" s="160"/>
      <c r="G482" s="160"/>
      <c r="H482" s="33"/>
      <c r="I482" s="3"/>
      <c r="J482" s="20"/>
      <c r="K482" s="3"/>
      <c r="L482" s="4"/>
      <c r="M482" s="4"/>
      <c r="N482" s="40"/>
      <c r="O482" s="36"/>
      <c r="P482" s="42"/>
      <c r="Q482" s="4"/>
      <c r="R482" s="4"/>
      <c r="S482" s="4"/>
      <c r="T482" s="4"/>
    </row>
    <row r="483" spans="1:20" ht="20.100000000000001" customHeight="1" x14ac:dyDescent="0.3">
      <c r="A483" s="2"/>
      <c r="B483" s="4" t="s">
        <v>579</v>
      </c>
      <c r="C483" s="4"/>
      <c r="D483" s="4"/>
      <c r="E483" s="4"/>
      <c r="F483" s="4"/>
      <c r="G483" s="48">
        <v>3.29</v>
      </c>
      <c r="H483" s="33">
        <v>2</v>
      </c>
      <c r="I483" s="3">
        <f>ROUND(26300*90%,0)</f>
        <v>23670</v>
      </c>
      <c r="J483" s="20" t="s">
        <v>29</v>
      </c>
      <c r="K483" s="26">
        <f t="shared" ref="K483:K489" si="63">I483*H483</f>
        <v>47340</v>
      </c>
      <c r="L483" s="4"/>
      <c r="M483" s="4"/>
      <c r="N483" s="40"/>
      <c r="O483" s="36"/>
      <c r="P483" s="42">
        <f t="shared" ref="P483:P484" si="64">H483</f>
        <v>2</v>
      </c>
      <c r="Q483" s="19">
        <f t="shared" ref="Q483:Q484" si="65">K483</f>
        <v>47340</v>
      </c>
      <c r="R483" s="4"/>
      <c r="S483" s="32">
        <v>0.9</v>
      </c>
      <c r="T483" s="4">
        <v>26300</v>
      </c>
    </row>
    <row r="484" spans="1:20" ht="20.100000000000001" customHeight="1" x14ac:dyDescent="0.3">
      <c r="A484" s="2"/>
      <c r="B484" s="3"/>
      <c r="C484" s="3"/>
      <c r="D484" s="3"/>
      <c r="E484" s="3"/>
      <c r="F484" s="3"/>
      <c r="G484" s="2"/>
      <c r="H484" s="33">
        <f>3.29-2</f>
        <v>1.29</v>
      </c>
      <c r="I484" s="3"/>
      <c r="J484" s="20" t="s">
        <v>29</v>
      </c>
      <c r="K484" s="26">
        <f t="shared" si="63"/>
        <v>0</v>
      </c>
      <c r="L484" s="4"/>
      <c r="M484" s="4"/>
      <c r="N484" s="40"/>
      <c r="O484" s="36"/>
      <c r="P484" s="42">
        <f t="shared" si="64"/>
        <v>1.29</v>
      </c>
      <c r="Q484" s="19">
        <f t="shared" si="65"/>
        <v>0</v>
      </c>
      <c r="R484" s="4"/>
      <c r="S484" s="32"/>
      <c r="T484" s="4"/>
    </row>
    <row r="485" spans="1:20" ht="40.5" customHeight="1" x14ac:dyDescent="0.3">
      <c r="A485" s="2">
        <v>164</v>
      </c>
      <c r="B485" s="160" t="s">
        <v>226</v>
      </c>
      <c r="C485" s="160"/>
      <c r="D485" s="160"/>
      <c r="E485" s="160"/>
      <c r="F485" s="160"/>
      <c r="G485" s="160"/>
      <c r="H485" s="33"/>
      <c r="I485" s="3"/>
      <c r="J485" s="20"/>
      <c r="K485" s="3"/>
      <c r="L485" s="4"/>
      <c r="M485" s="4"/>
      <c r="N485" s="40"/>
      <c r="O485" s="36"/>
      <c r="P485" s="42"/>
      <c r="Q485" s="4"/>
      <c r="R485" s="4"/>
      <c r="S485" s="4"/>
      <c r="T485" s="4"/>
    </row>
    <row r="486" spans="1:20" ht="20.100000000000001" customHeight="1" x14ac:dyDescent="0.3">
      <c r="A486" s="2"/>
      <c r="B486" s="4" t="s">
        <v>580</v>
      </c>
      <c r="C486" s="4"/>
      <c r="D486" s="4"/>
      <c r="E486" s="4"/>
      <c r="F486" s="4"/>
      <c r="G486" s="48">
        <v>1.25</v>
      </c>
      <c r="H486" s="33">
        <v>1</v>
      </c>
      <c r="I486" s="3">
        <f>ROUND(8125*90%,0)</f>
        <v>7313</v>
      </c>
      <c r="J486" s="20" t="s">
        <v>29</v>
      </c>
      <c r="K486" s="26">
        <f t="shared" si="63"/>
        <v>7313</v>
      </c>
      <c r="L486" s="4"/>
      <c r="M486" s="4"/>
      <c r="N486" s="40"/>
      <c r="O486" s="36"/>
      <c r="P486" s="42">
        <f t="shared" ref="P486:P487" si="66">H486</f>
        <v>1</v>
      </c>
      <c r="Q486" s="19">
        <f t="shared" ref="Q486:Q487" si="67">K486</f>
        <v>7313</v>
      </c>
      <c r="R486" s="4"/>
      <c r="S486" s="32">
        <v>0.9</v>
      </c>
      <c r="T486" s="4">
        <v>8125</v>
      </c>
    </row>
    <row r="487" spans="1:20" ht="20.100000000000001" customHeight="1" x14ac:dyDescent="0.3">
      <c r="A487" s="2"/>
      <c r="B487" s="3"/>
      <c r="C487" s="3"/>
      <c r="D487" s="3"/>
      <c r="E487" s="3"/>
      <c r="F487" s="3"/>
      <c r="G487" s="2"/>
      <c r="H487" s="33">
        <f>1.25-1</f>
        <v>0.25</v>
      </c>
      <c r="I487" s="3"/>
      <c r="J487" s="20" t="s">
        <v>29</v>
      </c>
      <c r="K487" s="26">
        <f t="shared" si="63"/>
        <v>0</v>
      </c>
      <c r="L487" s="4"/>
      <c r="M487" s="4"/>
      <c r="N487" s="40"/>
      <c r="O487" s="36"/>
      <c r="P487" s="42">
        <f t="shared" si="66"/>
        <v>0.25</v>
      </c>
      <c r="Q487" s="19">
        <f t="shared" si="67"/>
        <v>0</v>
      </c>
      <c r="R487" s="4"/>
      <c r="S487" s="32"/>
      <c r="T487" s="4"/>
    </row>
    <row r="488" spans="1:20" ht="42" customHeight="1" x14ac:dyDescent="0.3">
      <c r="A488" s="3">
        <v>165</v>
      </c>
      <c r="B488" s="160" t="s">
        <v>227</v>
      </c>
      <c r="C488" s="160"/>
      <c r="D488" s="160"/>
      <c r="E488" s="160"/>
      <c r="F488" s="160"/>
      <c r="G488" s="160"/>
      <c r="H488" s="33"/>
      <c r="I488" s="3"/>
      <c r="J488" s="20"/>
      <c r="K488" s="3"/>
      <c r="L488" s="4"/>
      <c r="M488" s="4"/>
      <c r="N488" s="40"/>
      <c r="O488" s="36"/>
      <c r="P488" s="42"/>
      <c r="Q488" s="4"/>
      <c r="R488" s="4"/>
      <c r="S488" s="4"/>
      <c r="T488" s="4"/>
    </row>
    <row r="489" spans="1:20" ht="20.100000000000001" customHeight="1" x14ac:dyDescent="0.3">
      <c r="A489" s="2"/>
      <c r="B489" s="4" t="s">
        <v>580</v>
      </c>
      <c r="C489" s="4"/>
      <c r="D489" s="4"/>
      <c r="E489" s="4"/>
      <c r="F489" s="4"/>
      <c r="G489" s="48">
        <v>0.72</v>
      </c>
      <c r="H489" s="33">
        <v>0.72</v>
      </c>
      <c r="I489" s="3">
        <f>ROUND(7500*90%,0)</f>
        <v>6750</v>
      </c>
      <c r="J489" s="20" t="s">
        <v>29</v>
      </c>
      <c r="K489" s="26">
        <f t="shared" si="63"/>
        <v>4860</v>
      </c>
      <c r="L489" s="4"/>
      <c r="M489" s="4"/>
      <c r="N489" s="40"/>
      <c r="O489" s="36"/>
      <c r="P489" s="42">
        <f t="shared" ref="P489" si="68">H489</f>
        <v>0.72</v>
      </c>
      <c r="Q489" s="19">
        <f t="shared" ref="Q489" si="69">K489</f>
        <v>4860</v>
      </c>
      <c r="R489" s="4"/>
      <c r="S489" s="32">
        <v>0.9</v>
      </c>
      <c r="T489" s="4">
        <v>7550</v>
      </c>
    </row>
    <row r="490" spans="1:20" ht="20.100000000000001" customHeight="1" x14ac:dyDescent="0.3">
      <c r="A490" s="2"/>
      <c r="B490" s="4"/>
      <c r="C490" s="4"/>
      <c r="D490" s="4"/>
      <c r="E490" s="4"/>
      <c r="F490" s="4"/>
      <c r="G490" s="2"/>
      <c r="I490" s="3"/>
      <c r="K490" s="3"/>
      <c r="L490" s="4"/>
      <c r="M490" s="4"/>
      <c r="N490" s="40"/>
      <c r="O490" s="36"/>
      <c r="P490" s="42"/>
      <c r="Q490" s="4"/>
      <c r="R490" s="4"/>
      <c r="S490" s="4"/>
      <c r="T490" s="4"/>
    </row>
    <row r="491" spans="1:20" ht="20.100000000000001" customHeight="1" x14ac:dyDescent="0.3">
      <c r="A491" s="2">
        <v>168</v>
      </c>
      <c r="B491" s="160" t="s">
        <v>228</v>
      </c>
      <c r="C491" s="160"/>
      <c r="D491" s="160"/>
      <c r="E491" s="160"/>
      <c r="F491" s="160"/>
      <c r="G491" s="160"/>
      <c r="H491" s="33"/>
      <c r="I491" s="3"/>
      <c r="J491" s="20"/>
      <c r="K491" s="3"/>
      <c r="L491" s="4"/>
      <c r="M491" s="4"/>
      <c r="N491" s="40"/>
      <c r="O491" s="36"/>
      <c r="P491" s="42"/>
      <c r="Q491" s="4"/>
      <c r="R491" s="4"/>
      <c r="S491" s="4"/>
      <c r="T491" s="4"/>
    </row>
    <row r="492" spans="1:20" ht="20.100000000000001" customHeight="1" x14ac:dyDescent="0.3">
      <c r="A492" s="2"/>
      <c r="B492" s="4" t="s">
        <v>580</v>
      </c>
      <c r="C492" s="4"/>
      <c r="D492" s="4"/>
      <c r="E492" s="4"/>
      <c r="F492" s="4"/>
      <c r="G492" s="48">
        <v>0.12</v>
      </c>
      <c r="H492" s="33">
        <v>0.12</v>
      </c>
      <c r="I492" s="3">
        <f>ROUND(10300*90%,0)</f>
        <v>9270</v>
      </c>
      <c r="J492" s="20" t="s">
        <v>29</v>
      </c>
      <c r="K492" s="26">
        <f t="shared" ref="K492" si="70">I492*H492</f>
        <v>1112.3999999999999</v>
      </c>
      <c r="L492" s="4"/>
      <c r="M492" s="4"/>
      <c r="N492" s="40"/>
      <c r="O492" s="36"/>
      <c r="P492" s="42">
        <f t="shared" ref="P492" si="71">H492</f>
        <v>0.12</v>
      </c>
      <c r="Q492" s="19">
        <f t="shared" ref="Q492" si="72">K492</f>
        <v>1112.3999999999999</v>
      </c>
      <c r="R492" s="4"/>
      <c r="S492" s="32">
        <v>0.9</v>
      </c>
      <c r="T492" s="4">
        <v>10300</v>
      </c>
    </row>
    <row r="493" spans="1:20" ht="20.100000000000001" customHeight="1" x14ac:dyDescent="0.3">
      <c r="A493" s="2"/>
      <c r="B493" s="3"/>
      <c r="C493" s="3"/>
      <c r="D493" s="3"/>
      <c r="E493" s="3"/>
      <c r="F493" s="3"/>
      <c r="G493" s="2"/>
      <c r="H493" s="33"/>
      <c r="I493" s="3"/>
      <c r="J493" s="20"/>
      <c r="K493" s="3"/>
      <c r="L493" s="4"/>
      <c r="M493" s="4"/>
      <c r="N493" s="40"/>
      <c r="O493" s="36"/>
      <c r="P493" s="42"/>
      <c r="Q493" s="4"/>
      <c r="R493" s="4"/>
      <c r="S493" s="4"/>
      <c r="T493" s="4"/>
    </row>
    <row r="494" spans="1:20" ht="46.5" customHeight="1" x14ac:dyDescent="0.3">
      <c r="A494" s="2">
        <v>169</v>
      </c>
      <c r="B494" s="196" t="s">
        <v>229</v>
      </c>
      <c r="C494" s="196"/>
      <c r="D494" s="196"/>
      <c r="E494" s="196"/>
      <c r="F494" s="196"/>
      <c r="G494" s="196"/>
      <c r="H494" s="33"/>
      <c r="I494" s="3"/>
      <c r="J494" s="20"/>
      <c r="K494" s="3"/>
      <c r="L494" s="4"/>
      <c r="M494" s="4"/>
      <c r="N494" s="40"/>
      <c r="O494" s="36"/>
      <c r="P494" s="42"/>
      <c r="Q494" s="4"/>
      <c r="R494" s="4"/>
      <c r="S494" s="4"/>
      <c r="T494" s="4"/>
    </row>
    <row r="495" spans="1:20" ht="20.100000000000001" customHeight="1" x14ac:dyDescent="0.3">
      <c r="A495" s="2"/>
      <c r="B495" s="4" t="s">
        <v>580</v>
      </c>
      <c r="C495" s="4"/>
      <c r="D495" s="4"/>
      <c r="E495" s="4"/>
      <c r="F495" s="4"/>
      <c r="G495" s="48">
        <v>119.84</v>
      </c>
      <c r="H495" s="33">
        <v>119.84</v>
      </c>
      <c r="I495" s="3">
        <f>ROUND(1225*90%,0)</f>
        <v>1103</v>
      </c>
      <c r="J495" s="20" t="s">
        <v>29</v>
      </c>
      <c r="K495" s="26">
        <f t="shared" ref="K495" si="73">I495*H495</f>
        <v>132183.51999999999</v>
      </c>
      <c r="L495" s="4"/>
      <c r="M495" s="4"/>
      <c r="N495" s="40"/>
      <c r="O495" s="36"/>
      <c r="P495" s="42">
        <f t="shared" ref="P495" si="74">H495</f>
        <v>119.84</v>
      </c>
      <c r="Q495" s="19">
        <f t="shared" ref="Q495" si="75">K495</f>
        <v>132183.51999999999</v>
      </c>
      <c r="R495" s="4"/>
      <c r="S495" s="32">
        <v>0.9</v>
      </c>
      <c r="T495" s="4">
        <v>1225</v>
      </c>
    </row>
    <row r="496" spans="1:20" ht="20.100000000000001" customHeight="1" x14ac:dyDescent="0.3">
      <c r="A496" s="2"/>
      <c r="B496" s="3"/>
      <c r="C496" s="3"/>
      <c r="D496" s="3"/>
      <c r="E496" s="3"/>
      <c r="F496" s="3"/>
      <c r="G496" s="2"/>
      <c r="H496" s="33"/>
      <c r="I496" s="3"/>
      <c r="J496" s="20"/>
      <c r="K496" s="3"/>
      <c r="L496" s="4"/>
      <c r="M496" s="4"/>
      <c r="N496" s="40"/>
      <c r="O496" s="36"/>
      <c r="P496" s="42"/>
      <c r="Q496" s="4"/>
      <c r="R496" s="4"/>
      <c r="S496" s="4"/>
      <c r="T496" s="4"/>
    </row>
    <row r="497" spans="1:20" ht="47.25" customHeight="1" x14ac:dyDescent="0.3">
      <c r="A497" s="2">
        <v>170</v>
      </c>
      <c r="B497" s="160" t="s">
        <v>230</v>
      </c>
      <c r="C497" s="160"/>
      <c r="D497" s="160"/>
      <c r="E497" s="160"/>
      <c r="F497" s="160"/>
      <c r="G497" s="160"/>
      <c r="H497" s="33"/>
      <c r="I497" s="3"/>
      <c r="J497" s="20"/>
      <c r="K497" s="3"/>
      <c r="L497" s="4"/>
      <c r="M497" s="4"/>
      <c r="N497" s="40"/>
      <c r="O497" s="36"/>
      <c r="P497" s="42"/>
      <c r="Q497" s="4"/>
      <c r="R497" s="4"/>
      <c r="S497" s="4"/>
      <c r="T497" s="4"/>
    </row>
    <row r="498" spans="1:20" ht="20.100000000000001" customHeight="1" x14ac:dyDescent="0.3">
      <c r="A498" s="2"/>
      <c r="B498" s="4" t="s">
        <v>580</v>
      </c>
      <c r="C498" s="4"/>
      <c r="D498" s="4"/>
      <c r="E498" s="4"/>
      <c r="F498" s="4"/>
      <c r="G498" s="2">
        <v>84.41</v>
      </c>
      <c r="H498" s="33">
        <v>84.41</v>
      </c>
      <c r="I498" s="3">
        <f>ROUND(1075*90%,0)</f>
        <v>968</v>
      </c>
      <c r="J498" s="20" t="s">
        <v>231</v>
      </c>
      <c r="K498" s="26">
        <f t="shared" ref="K498" si="76">I498*H498</f>
        <v>81708.87999999999</v>
      </c>
      <c r="L498" s="4"/>
      <c r="M498" s="4"/>
      <c r="N498" s="40"/>
      <c r="O498" s="36"/>
      <c r="P498" s="42">
        <f t="shared" ref="P498" si="77">H498</f>
        <v>84.41</v>
      </c>
      <c r="Q498" s="19">
        <f t="shared" ref="Q498" si="78">K498</f>
        <v>81708.87999999999</v>
      </c>
      <c r="R498" s="4"/>
      <c r="S498" s="32">
        <v>0.9</v>
      </c>
      <c r="T498" s="4">
        <v>1075</v>
      </c>
    </row>
    <row r="499" spans="1:20" ht="20.100000000000001" customHeight="1" x14ac:dyDescent="0.3">
      <c r="A499" s="2"/>
      <c r="B499" s="3"/>
      <c r="C499" s="3"/>
      <c r="D499" s="3"/>
      <c r="E499" s="3"/>
      <c r="F499" s="3"/>
      <c r="G499" s="2"/>
      <c r="H499" s="33"/>
      <c r="I499" s="3"/>
      <c r="J499" s="20"/>
      <c r="K499" s="3"/>
      <c r="L499" s="4"/>
      <c r="M499" s="4"/>
      <c r="N499" s="40"/>
      <c r="O499" s="36"/>
      <c r="P499" s="42"/>
      <c r="Q499" s="4"/>
      <c r="R499" s="4"/>
      <c r="S499" s="4"/>
      <c r="T499" s="4"/>
    </row>
    <row r="500" spans="1:20" ht="47.25" customHeight="1" x14ac:dyDescent="0.3">
      <c r="A500" s="2">
        <v>171</v>
      </c>
      <c r="B500" s="157" t="s">
        <v>232</v>
      </c>
      <c r="C500" s="158"/>
      <c r="D500" s="158"/>
      <c r="E500" s="158"/>
      <c r="F500" s="158"/>
      <c r="G500" s="159"/>
      <c r="H500" s="33"/>
      <c r="I500" s="3"/>
      <c r="J500" s="20"/>
      <c r="K500" s="3"/>
      <c r="L500" s="4"/>
      <c r="M500" s="4"/>
      <c r="N500" s="40"/>
      <c r="O500" s="36"/>
      <c r="P500" s="42"/>
      <c r="Q500" s="4"/>
      <c r="R500" s="4"/>
      <c r="S500" s="4"/>
      <c r="T500" s="4"/>
    </row>
    <row r="501" spans="1:20" ht="20.100000000000001" customHeight="1" x14ac:dyDescent="0.3">
      <c r="A501" s="2"/>
      <c r="B501" s="4" t="s">
        <v>580</v>
      </c>
      <c r="C501" s="4"/>
      <c r="D501" s="4"/>
      <c r="E501" s="4"/>
      <c r="F501" s="4"/>
      <c r="G501" s="48">
        <v>75.040000000000006</v>
      </c>
      <c r="H501" s="33">
        <v>40</v>
      </c>
      <c r="I501" s="3">
        <f>ROUND(785*90%,0)</f>
        <v>707</v>
      </c>
      <c r="J501" s="20" t="s">
        <v>29</v>
      </c>
      <c r="K501" s="26">
        <f t="shared" ref="K501:K504" si="79">I501*H501</f>
        <v>28280</v>
      </c>
      <c r="L501" s="4"/>
      <c r="M501" s="4"/>
      <c r="N501" s="40"/>
      <c r="O501" s="36"/>
      <c r="P501" s="42">
        <f t="shared" ref="P501:P502" si="80">H501</f>
        <v>40</v>
      </c>
      <c r="Q501" s="19">
        <f t="shared" ref="Q501:Q502" si="81">K501</f>
        <v>28280</v>
      </c>
      <c r="R501" s="4"/>
      <c r="S501" s="32">
        <v>0.9</v>
      </c>
      <c r="T501" s="4">
        <v>785</v>
      </c>
    </row>
    <row r="502" spans="1:20" ht="20.100000000000001" customHeight="1" x14ac:dyDescent="0.3">
      <c r="A502" s="2"/>
      <c r="B502" s="3"/>
      <c r="C502" s="3"/>
      <c r="D502" s="3"/>
      <c r="E502" s="3"/>
      <c r="F502" s="3"/>
      <c r="G502" s="2" t="s">
        <v>143</v>
      </c>
      <c r="H502" s="33">
        <f>75-40</f>
        <v>35</v>
      </c>
      <c r="I502" s="3"/>
      <c r="J502" s="20" t="s">
        <v>29</v>
      </c>
      <c r="K502" s="26">
        <f t="shared" si="79"/>
        <v>0</v>
      </c>
      <c r="L502" s="4"/>
      <c r="M502" s="4"/>
      <c r="N502" s="40"/>
      <c r="O502" s="36"/>
      <c r="P502" s="42">
        <f t="shared" si="80"/>
        <v>35</v>
      </c>
      <c r="Q502" s="19">
        <f t="shared" si="81"/>
        <v>0</v>
      </c>
      <c r="R502" s="4"/>
      <c r="S502" s="32"/>
      <c r="T502" s="4"/>
    </row>
    <row r="503" spans="1:20" ht="46.5" customHeight="1" x14ac:dyDescent="0.3">
      <c r="A503" s="2">
        <v>172</v>
      </c>
      <c r="B503" s="157" t="s">
        <v>233</v>
      </c>
      <c r="C503" s="158"/>
      <c r="D503" s="158"/>
      <c r="E503" s="158"/>
      <c r="F503" s="158"/>
      <c r="G503" s="159"/>
      <c r="H503" s="33"/>
      <c r="I503" s="3"/>
      <c r="J503" s="20"/>
      <c r="K503" s="3"/>
      <c r="L503" s="4"/>
      <c r="M503" s="4"/>
      <c r="N503" s="40"/>
      <c r="O503" s="36"/>
      <c r="P503" s="42"/>
      <c r="Q503" s="4"/>
      <c r="R503" s="4"/>
      <c r="S503" s="4"/>
      <c r="T503" s="4"/>
    </row>
    <row r="504" spans="1:20" ht="20.100000000000001" customHeight="1" x14ac:dyDescent="0.3">
      <c r="A504" s="2"/>
      <c r="B504" s="4" t="s">
        <v>580</v>
      </c>
      <c r="C504" s="4"/>
      <c r="D504" s="4"/>
      <c r="E504" s="4"/>
      <c r="F504" s="4"/>
      <c r="G504" s="48">
        <v>19.239999999999998</v>
      </c>
      <c r="H504" s="33">
        <v>19.239999999999998</v>
      </c>
      <c r="I504" s="3">
        <f>ROUND(660*90%,0)</f>
        <v>594</v>
      </c>
      <c r="J504" s="20" t="s">
        <v>29</v>
      </c>
      <c r="K504" s="26">
        <f t="shared" si="79"/>
        <v>11428.56</v>
      </c>
      <c r="L504" s="4"/>
      <c r="M504" s="4"/>
      <c r="N504" s="40"/>
      <c r="O504" s="36"/>
      <c r="P504" s="42">
        <f t="shared" ref="P504" si="82">H504</f>
        <v>19.239999999999998</v>
      </c>
      <c r="Q504" s="19">
        <f t="shared" ref="Q504" si="83">K504</f>
        <v>11428.56</v>
      </c>
      <c r="R504" s="4"/>
      <c r="S504" s="32">
        <v>0.9</v>
      </c>
      <c r="T504" s="4">
        <v>660</v>
      </c>
    </row>
    <row r="505" spans="1:20" ht="20.100000000000001" customHeight="1" x14ac:dyDescent="0.3">
      <c r="A505" s="2"/>
      <c r="B505" s="3"/>
      <c r="C505" s="3"/>
      <c r="D505" s="3"/>
      <c r="E505" s="3"/>
      <c r="F505" s="3"/>
      <c r="G505" s="2"/>
      <c r="H505" s="33"/>
      <c r="I505" s="3"/>
      <c r="J505" s="20"/>
      <c r="K505" s="3"/>
      <c r="L505" s="4"/>
      <c r="M505" s="4"/>
      <c r="N505" s="40"/>
      <c r="O505" s="36"/>
      <c r="P505" s="42"/>
      <c r="Q505" s="4"/>
      <c r="R505" s="4"/>
      <c r="S505" s="4"/>
      <c r="T505" s="4"/>
    </row>
    <row r="506" spans="1:20" ht="108.45" customHeight="1" x14ac:dyDescent="0.3">
      <c r="A506" s="2">
        <v>87</v>
      </c>
      <c r="B506" s="147" t="s">
        <v>234</v>
      </c>
      <c r="C506" s="147"/>
      <c r="D506" s="147"/>
      <c r="E506" s="147"/>
      <c r="F506" s="147"/>
      <c r="G506" s="147"/>
      <c r="H506" s="33"/>
      <c r="I506" s="3"/>
      <c r="J506" s="20"/>
      <c r="K506" s="3"/>
      <c r="L506" s="4"/>
      <c r="M506" s="4"/>
      <c r="N506" s="40"/>
      <c r="O506" s="36"/>
      <c r="P506" s="42"/>
      <c r="Q506" s="4"/>
      <c r="R506" s="4"/>
      <c r="S506" s="4"/>
      <c r="T506" s="4"/>
    </row>
    <row r="507" spans="1:20" ht="20.100000000000001" customHeight="1" x14ac:dyDescent="0.3">
      <c r="A507" s="2"/>
      <c r="B507" s="4" t="s">
        <v>581</v>
      </c>
      <c r="C507" s="4"/>
      <c r="D507" s="4"/>
      <c r="E507" s="4"/>
      <c r="F507" s="4"/>
      <c r="G507" s="2">
        <v>96.75</v>
      </c>
      <c r="H507" s="33">
        <v>96.75</v>
      </c>
      <c r="I507" s="3">
        <f>ROUND(5620*90%,0)</f>
        <v>5058</v>
      </c>
      <c r="J507" s="20" t="s">
        <v>29</v>
      </c>
      <c r="K507" s="26">
        <f t="shared" ref="K507" si="84">I507*H507</f>
        <v>489361.5</v>
      </c>
      <c r="L507" s="4"/>
      <c r="M507" s="4"/>
      <c r="N507" s="40"/>
      <c r="O507" s="36"/>
      <c r="P507" s="42">
        <f t="shared" ref="P507" si="85">H507</f>
        <v>96.75</v>
      </c>
      <c r="Q507" s="19">
        <f t="shared" ref="Q507" si="86">K507</f>
        <v>489361.5</v>
      </c>
      <c r="R507" s="4"/>
      <c r="S507" s="32">
        <v>0.9</v>
      </c>
      <c r="T507" s="4">
        <v>5620</v>
      </c>
    </row>
    <row r="508" spans="1:20" ht="20.100000000000001" customHeight="1" x14ac:dyDescent="0.3">
      <c r="A508" s="2"/>
      <c r="B508" s="3"/>
      <c r="C508" s="3"/>
      <c r="D508" s="3"/>
      <c r="E508" s="3"/>
      <c r="F508" s="3"/>
      <c r="G508" s="2"/>
      <c r="H508" s="33"/>
      <c r="I508" s="3"/>
      <c r="J508" s="20"/>
      <c r="K508" s="3"/>
      <c r="L508" s="4"/>
      <c r="M508" s="4"/>
      <c r="N508" s="40"/>
      <c r="O508" s="36"/>
      <c r="P508" s="42"/>
      <c r="Q508" s="4"/>
      <c r="R508" s="4"/>
      <c r="S508" s="4"/>
      <c r="T508" s="4"/>
    </row>
    <row r="509" spans="1:20" ht="124.95" customHeight="1" x14ac:dyDescent="0.3">
      <c r="A509" s="2">
        <v>88</v>
      </c>
      <c r="B509" s="157" t="s">
        <v>235</v>
      </c>
      <c r="C509" s="158"/>
      <c r="D509" s="158"/>
      <c r="E509" s="158"/>
      <c r="F509" s="158"/>
      <c r="G509" s="159"/>
      <c r="H509" s="33"/>
      <c r="I509" s="3"/>
      <c r="J509" s="20"/>
      <c r="K509" s="3"/>
      <c r="L509" s="4"/>
      <c r="M509" s="4"/>
      <c r="N509" s="40"/>
      <c r="O509" s="36"/>
      <c r="P509" s="42"/>
      <c r="Q509" s="4"/>
      <c r="R509" s="4"/>
      <c r="S509" s="4"/>
      <c r="T509" s="4"/>
    </row>
    <row r="510" spans="1:20" ht="20.100000000000001" customHeight="1" x14ac:dyDescent="0.3">
      <c r="A510" s="2"/>
      <c r="B510" s="4" t="s">
        <v>581</v>
      </c>
      <c r="C510" s="4"/>
      <c r="D510" s="4"/>
      <c r="E510" s="4"/>
      <c r="F510" s="4"/>
      <c r="G510" s="48">
        <v>48.02</v>
      </c>
      <c r="H510" s="33">
        <v>48.02</v>
      </c>
      <c r="I510" s="3">
        <f>ROUND(5135*90%,0)</f>
        <v>4622</v>
      </c>
      <c r="J510" s="20" t="s">
        <v>29</v>
      </c>
      <c r="K510" s="26">
        <f t="shared" ref="K510" si="87">I510*H510</f>
        <v>221948.44</v>
      </c>
      <c r="L510" s="4"/>
      <c r="M510" s="4"/>
      <c r="N510" s="40"/>
      <c r="O510" s="36"/>
      <c r="P510" s="42">
        <f t="shared" ref="P510" si="88">H510</f>
        <v>48.02</v>
      </c>
      <c r="Q510" s="19">
        <f t="shared" ref="Q510" si="89">K510</f>
        <v>221948.44</v>
      </c>
      <c r="R510" s="4"/>
      <c r="S510" s="32">
        <v>0.9</v>
      </c>
      <c r="T510" s="4">
        <v>5135</v>
      </c>
    </row>
    <row r="511" spans="1:20" ht="20.100000000000001" customHeight="1" x14ac:dyDescent="0.3">
      <c r="A511" s="2"/>
      <c r="B511" s="3"/>
      <c r="C511" s="3"/>
      <c r="D511" s="3"/>
      <c r="E511" s="3"/>
      <c r="F511" s="3"/>
      <c r="G511" s="2"/>
      <c r="H511" s="33"/>
      <c r="I511" s="3"/>
      <c r="J511" s="20"/>
      <c r="K511" s="3"/>
      <c r="L511" s="4"/>
      <c r="M511" s="4"/>
      <c r="N511" s="40"/>
      <c r="O511" s="36"/>
      <c r="P511" s="42"/>
      <c r="Q511" s="4"/>
      <c r="R511" s="4"/>
      <c r="S511" s="4"/>
      <c r="T511" s="4"/>
    </row>
    <row r="512" spans="1:20" ht="40.5" customHeight="1" x14ac:dyDescent="0.3">
      <c r="A512" s="2">
        <v>92</v>
      </c>
      <c r="B512" s="236" t="s">
        <v>236</v>
      </c>
      <c r="C512" s="237"/>
      <c r="D512" s="237"/>
      <c r="E512" s="237"/>
      <c r="F512" s="237"/>
      <c r="G512" s="238"/>
      <c r="H512" s="33"/>
      <c r="I512" s="3"/>
      <c r="J512" s="20"/>
      <c r="K512" s="3"/>
      <c r="L512" s="4"/>
      <c r="M512" s="4"/>
      <c r="N512" s="40"/>
      <c r="O512" s="36"/>
      <c r="P512" s="42"/>
      <c r="Q512" s="4"/>
      <c r="R512" s="4"/>
      <c r="S512" s="4"/>
      <c r="T512" s="4"/>
    </row>
    <row r="513" spans="1:20" ht="20.100000000000001" customHeight="1" x14ac:dyDescent="0.3">
      <c r="A513" s="2"/>
      <c r="B513" s="4" t="s">
        <v>581</v>
      </c>
      <c r="C513" s="4"/>
      <c r="D513" s="4"/>
      <c r="E513" s="4"/>
      <c r="F513" s="4"/>
      <c r="G513" s="48">
        <v>63.61</v>
      </c>
      <c r="H513" s="33">
        <v>63.61</v>
      </c>
      <c r="I513" s="3">
        <f>ROUND(585*90%,0)</f>
        <v>527</v>
      </c>
      <c r="J513" s="20" t="s">
        <v>46</v>
      </c>
      <c r="K513" s="26">
        <f t="shared" ref="K513" si="90">I513*H513</f>
        <v>33522.47</v>
      </c>
      <c r="L513" s="4"/>
      <c r="M513" s="4"/>
      <c r="N513" s="40"/>
      <c r="O513" s="36"/>
      <c r="P513" s="42">
        <f t="shared" ref="P513" si="91">H513</f>
        <v>63.61</v>
      </c>
      <c r="Q513" s="19">
        <f t="shared" ref="Q513" si="92">K513</f>
        <v>33522.47</v>
      </c>
      <c r="R513" s="4"/>
      <c r="S513" s="32">
        <v>0.9</v>
      </c>
      <c r="T513" s="4">
        <v>585</v>
      </c>
    </row>
    <row r="514" spans="1:20" ht="20.100000000000001" customHeight="1" x14ac:dyDescent="0.3">
      <c r="A514" s="2"/>
      <c r="B514" s="3"/>
      <c r="C514" s="3"/>
      <c r="D514" s="3"/>
      <c r="E514" s="3"/>
      <c r="F514" s="3"/>
      <c r="G514" s="2"/>
      <c r="H514" s="33"/>
      <c r="I514" s="3"/>
      <c r="J514" s="20"/>
      <c r="K514" s="3"/>
      <c r="L514" s="4"/>
      <c r="M514" s="4"/>
      <c r="N514" s="40"/>
      <c r="O514" s="36"/>
      <c r="P514" s="42"/>
      <c r="Q514" s="4"/>
      <c r="R514" s="4"/>
      <c r="S514" s="4"/>
      <c r="T514" s="4"/>
    </row>
    <row r="515" spans="1:20" ht="60" customHeight="1" x14ac:dyDescent="0.3">
      <c r="A515" s="2">
        <v>90</v>
      </c>
      <c r="B515" s="160" t="s">
        <v>237</v>
      </c>
      <c r="C515" s="160"/>
      <c r="D515" s="160"/>
      <c r="E515" s="160"/>
      <c r="F515" s="160"/>
      <c r="G515" s="160"/>
      <c r="H515" s="33"/>
      <c r="I515" s="3"/>
      <c r="J515" s="20"/>
      <c r="K515" s="3"/>
      <c r="L515" s="4"/>
      <c r="M515" s="4"/>
      <c r="N515" s="40"/>
      <c r="O515" s="36"/>
      <c r="P515" s="42"/>
      <c r="Q515" s="4"/>
      <c r="R515" s="4"/>
      <c r="S515" s="4"/>
      <c r="T515" s="4"/>
    </row>
    <row r="516" spans="1:20" ht="20.100000000000001" customHeight="1" x14ac:dyDescent="0.3">
      <c r="A516" s="2"/>
      <c r="B516" s="4" t="s">
        <v>581</v>
      </c>
      <c r="C516" s="4"/>
      <c r="D516" s="4"/>
      <c r="E516" s="4"/>
      <c r="F516" s="4"/>
      <c r="G516" s="103">
        <v>3</v>
      </c>
      <c r="H516" s="33">
        <v>1</v>
      </c>
      <c r="I516" s="3">
        <f>ROUND(28700*90%,0)</f>
        <v>25830</v>
      </c>
      <c r="J516" s="20" t="s">
        <v>128</v>
      </c>
      <c r="K516" s="26">
        <f t="shared" ref="K516:K519" si="93">I516*H516</f>
        <v>25830</v>
      </c>
      <c r="L516" s="4"/>
      <c r="M516" s="4"/>
      <c r="N516" s="40"/>
      <c r="O516" s="36"/>
      <c r="P516" s="42">
        <f t="shared" ref="P516:P517" si="94">H516</f>
        <v>1</v>
      </c>
      <c r="Q516" s="19">
        <f t="shared" ref="Q516:Q517" si="95">K516</f>
        <v>25830</v>
      </c>
      <c r="R516" s="4"/>
      <c r="S516" s="32">
        <v>0.9</v>
      </c>
      <c r="T516" s="4">
        <v>28700</v>
      </c>
    </row>
    <row r="517" spans="1:20" ht="20.100000000000001" customHeight="1" x14ac:dyDescent="0.3">
      <c r="A517" s="2"/>
      <c r="B517" s="3"/>
      <c r="C517" s="3"/>
      <c r="D517" s="3"/>
      <c r="E517" s="3"/>
      <c r="F517" s="3"/>
      <c r="G517" s="2" t="s">
        <v>143</v>
      </c>
      <c r="H517" s="33">
        <v>2</v>
      </c>
      <c r="I517" s="3"/>
      <c r="J517" s="20" t="s">
        <v>128</v>
      </c>
      <c r="K517" s="26">
        <f t="shared" si="93"/>
        <v>0</v>
      </c>
      <c r="L517" s="4"/>
      <c r="M517" s="4"/>
      <c r="N517" s="40"/>
      <c r="O517" s="36"/>
      <c r="P517" s="42">
        <f t="shared" si="94"/>
        <v>2</v>
      </c>
      <c r="Q517" s="19">
        <f t="shared" si="95"/>
        <v>0</v>
      </c>
      <c r="R517" s="4"/>
      <c r="S517" s="32"/>
      <c r="T517" s="4"/>
    </row>
    <row r="518" spans="1:20" ht="59.25" customHeight="1" x14ac:dyDescent="0.3">
      <c r="A518" s="2">
        <v>89</v>
      </c>
      <c r="B518" s="160" t="s">
        <v>238</v>
      </c>
      <c r="C518" s="160"/>
      <c r="D518" s="160"/>
      <c r="E518" s="160"/>
      <c r="F518" s="160"/>
      <c r="G518" s="160"/>
      <c r="H518" s="33"/>
      <c r="I518" s="3"/>
      <c r="J518" s="20"/>
      <c r="K518" s="3"/>
      <c r="L518" s="4"/>
      <c r="M518" s="4"/>
      <c r="N518" s="40"/>
      <c r="O518" s="36"/>
      <c r="P518" s="42"/>
      <c r="Q518" s="4"/>
      <c r="R518" s="4"/>
      <c r="S518" s="4"/>
      <c r="T518" s="4"/>
    </row>
    <row r="519" spans="1:20" ht="20.100000000000001" customHeight="1" x14ac:dyDescent="0.3">
      <c r="A519" s="2"/>
      <c r="B519" s="4" t="s">
        <v>581</v>
      </c>
      <c r="C519" s="4"/>
      <c r="D519" s="4"/>
      <c r="E519" s="4"/>
      <c r="F519" s="4"/>
      <c r="G519" s="103">
        <v>5</v>
      </c>
      <c r="H519" s="33">
        <v>5</v>
      </c>
      <c r="I519" s="3">
        <f>ROUND(46000*90%,0)</f>
        <v>41400</v>
      </c>
      <c r="J519" s="20" t="s">
        <v>128</v>
      </c>
      <c r="K519" s="26">
        <f t="shared" si="93"/>
        <v>207000</v>
      </c>
      <c r="L519" s="4"/>
      <c r="M519" s="4"/>
      <c r="N519" s="40"/>
      <c r="O519" s="36"/>
      <c r="P519" s="42">
        <f t="shared" ref="P519" si="96">H519</f>
        <v>5</v>
      </c>
      <c r="Q519" s="19">
        <f t="shared" ref="Q519" si="97">K519</f>
        <v>207000</v>
      </c>
      <c r="R519" s="4"/>
      <c r="S519" s="32">
        <v>0.9</v>
      </c>
      <c r="T519" s="4">
        <v>46000</v>
      </c>
    </row>
    <row r="520" spans="1:20" ht="20.100000000000001" customHeight="1" x14ac:dyDescent="0.3">
      <c r="A520" s="2"/>
      <c r="B520" s="3"/>
      <c r="C520" s="3"/>
      <c r="D520" s="3"/>
      <c r="E520" s="3"/>
      <c r="F520" s="3"/>
      <c r="G520" s="2"/>
      <c r="H520" s="33"/>
      <c r="I520" s="3"/>
      <c r="J520" s="20"/>
      <c r="K520" s="3"/>
      <c r="L520" s="4"/>
      <c r="M520" s="4"/>
      <c r="N520" s="40"/>
      <c r="O520" s="36"/>
      <c r="P520" s="42"/>
      <c r="Q520" s="4"/>
      <c r="R520" s="4"/>
      <c r="S520" s="4"/>
      <c r="T520" s="4"/>
    </row>
    <row r="521" spans="1:20" ht="45" customHeight="1" x14ac:dyDescent="0.3">
      <c r="A521" s="2">
        <v>91</v>
      </c>
      <c r="B521" s="160" t="s">
        <v>239</v>
      </c>
      <c r="C521" s="160"/>
      <c r="D521" s="160"/>
      <c r="E521" s="160"/>
      <c r="F521" s="160"/>
      <c r="G521" s="160"/>
      <c r="H521" s="33"/>
      <c r="I521" s="3"/>
      <c r="J521" s="20"/>
      <c r="K521" s="3"/>
      <c r="L521" s="4"/>
      <c r="M521" s="4"/>
      <c r="N521" s="40"/>
      <c r="O521" s="36"/>
      <c r="P521" s="42"/>
      <c r="Q521" s="4"/>
      <c r="R521" s="4"/>
      <c r="S521" s="4"/>
      <c r="T521" s="4"/>
    </row>
    <row r="522" spans="1:20" ht="20.100000000000001" customHeight="1" x14ac:dyDescent="0.3">
      <c r="A522" s="2"/>
      <c r="B522" s="4" t="s">
        <v>582</v>
      </c>
      <c r="C522" s="4"/>
      <c r="D522" s="4"/>
      <c r="E522" s="4"/>
      <c r="F522" s="4"/>
      <c r="G522" s="103">
        <v>1</v>
      </c>
      <c r="H522" s="33">
        <v>1</v>
      </c>
      <c r="I522" s="3">
        <f>ROUND(55000*90%,0)</f>
        <v>49500</v>
      </c>
      <c r="J522" s="20" t="s">
        <v>128</v>
      </c>
      <c r="K522" s="26">
        <f t="shared" ref="K522" si="98">I522*H522</f>
        <v>49500</v>
      </c>
      <c r="L522" s="4"/>
      <c r="M522" s="4"/>
      <c r="N522" s="40"/>
      <c r="O522" s="36"/>
      <c r="P522" s="42">
        <f t="shared" ref="P522" si="99">H522</f>
        <v>1</v>
      </c>
      <c r="Q522" s="19">
        <f t="shared" ref="Q522" si="100">K522</f>
        <v>49500</v>
      </c>
      <c r="R522" s="4"/>
      <c r="S522" s="32">
        <v>0.9</v>
      </c>
      <c r="T522" s="4">
        <v>55000</v>
      </c>
    </row>
    <row r="523" spans="1:20" ht="20.100000000000001" customHeight="1" x14ac:dyDescent="0.3">
      <c r="A523" s="2"/>
      <c r="B523" s="3"/>
      <c r="C523" s="3"/>
      <c r="D523" s="3"/>
      <c r="E523" s="3"/>
      <c r="F523" s="3"/>
      <c r="G523" s="2"/>
      <c r="H523" s="33"/>
      <c r="I523" s="3"/>
      <c r="J523" s="20"/>
      <c r="K523" s="3"/>
      <c r="L523" s="4"/>
      <c r="M523" s="4"/>
      <c r="N523" s="40"/>
      <c r="O523" s="36"/>
      <c r="P523" s="42"/>
      <c r="Q523" s="4"/>
      <c r="R523" s="4"/>
      <c r="S523" s="4"/>
      <c r="T523" s="4"/>
    </row>
    <row r="524" spans="1:20" ht="69.75" customHeight="1" x14ac:dyDescent="0.3">
      <c r="A524" s="2">
        <v>61</v>
      </c>
      <c r="B524" s="157" t="s">
        <v>240</v>
      </c>
      <c r="C524" s="158"/>
      <c r="D524" s="158"/>
      <c r="E524" s="158"/>
      <c r="F524" s="158"/>
      <c r="G524" s="159"/>
      <c r="H524" s="33"/>
      <c r="I524" s="3"/>
      <c r="J524" s="20"/>
      <c r="K524" s="3"/>
      <c r="L524" s="4"/>
      <c r="M524" s="4"/>
      <c r="N524" s="40"/>
      <c r="O524" s="36"/>
      <c r="P524" s="42"/>
      <c r="Q524" s="4"/>
      <c r="R524" s="4"/>
      <c r="S524" s="4"/>
      <c r="T524" s="4"/>
    </row>
    <row r="525" spans="1:20" ht="20.100000000000001" customHeight="1" x14ac:dyDescent="0.3">
      <c r="A525" s="2"/>
      <c r="B525" s="4" t="s">
        <v>582</v>
      </c>
      <c r="C525" s="4"/>
      <c r="D525" s="4"/>
      <c r="E525" s="4"/>
      <c r="F525" s="4"/>
      <c r="G525" s="48">
        <v>7.88</v>
      </c>
      <c r="H525" s="33">
        <v>7.88</v>
      </c>
      <c r="I525" s="3">
        <f>ROUND(9517*90%,0)</f>
        <v>8565</v>
      </c>
      <c r="J525" s="20" t="s">
        <v>29</v>
      </c>
      <c r="K525" s="26">
        <f t="shared" ref="K525" si="101">I525*H525</f>
        <v>67492.2</v>
      </c>
      <c r="L525" s="4"/>
      <c r="M525" s="4"/>
      <c r="N525" s="40"/>
      <c r="O525" s="36"/>
      <c r="P525" s="42">
        <f t="shared" ref="P525" si="102">H525</f>
        <v>7.88</v>
      </c>
      <c r="Q525" s="19">
        <f t="shared" ref="Q525" si="103">K525</f>
        <v>67492.2</v>
      </c>
      <c r="R525" s="4"/>
      <c r="S525" s="32">
        <v>0.9</v>
      </c>
      <c r="T525" s="4">
        <v>9517</v>
      </c>
    </row>
    <row r="526" spans="1:20" ht="20.100000000000001" customHeight="1" x14ac:dyDescent="0.3">
      <c r="A526" s="2"/>
      <c r="B526" s="3"/>
      <c r="C526" s="3"/>
      <c r="D526" s="3"/>
      <c r="E526" s="3"/>
      <c r="F526" s="3"/>
      <c r="G526" s="2"/>
      <c r="H526" s="70"/>
      <c r="I526" s="8"/>
      <c r="J526" s="71"/>
      <c r="K526" s="8"/>
      <c r="L526" s="15"/>
      <c r="M526" s="15"/>
      <c r="N526" s="72"/>
      <c r="O526" s="73"/>
      <c r="P526" s="74"/>
      <c r="Q526" s="15"/>
      <c r="R526" s="15"/>
      <c r="S526" s="15"/>
      <c r="T526" s="15"/>
    </row>
    <row r="527" spans="1:20" ht="188.7" customHeight="1" x14ac:dyDescent="0.3">
      <c r="A527" s="2">
        <v>62</v>
      </c>
      <c r="B527" s="157" t="s">
        <v>483</v>
      </c>
      <c r="C527" s="158"/>
      <c r="D527" s="158"/>
      <c r="E527" s="158"/>
      <c r="F527" s="158"/>
      <c r="G527" s="158"/>
      <c r="H527" s="33"/>
      <c r="I527" s="3"/>
      <c r="J527" s="3"/>
      <c r="K527" s="3"/>
      <c r="L527" s="4"/>
      <c r="M527" s="4"/>
      <c r="N527" s="4"/>
      <c r="O527" s="4"/>
      <c r="P527" s="7"/>
      <c r="Q527" s="4"/>
      <c r="R527" s="4"/>
      <c r="S527" s="4"/>
      <c r="T527" s="4"/>
    </row>
    <row r="528" spans="1:20" ht="20.100000000000001" customHeight="1" x14ac:dyDescent="0.3">
      <c r="A528" s="2"/>
      <c r="B528" s="4" t="s">
        <v>582</v>
      </c>
      <c r="C528" s="4"/>
      <c r="D528" s="4"/>
      <c r="E528" s="4"/>
      <c r="F528" s="4"/>
      <c r="G528" s="48">
        <v>1.53</v>
      </c>
      <c r="H528" s="33">
        <v>1.53</v>
      </c>
      <c r="I528" s="3">
        <f>ROUND(8564*90%,0)</f>
        <v>7708</v>
      </c>
      <c r="J528" s="3" t="s">
        <v>29</v>
      </c>
      <c r="K528" s="26">
        <f t="shared" ref="K528" si="104">I528*H528</f>
        <v>11793.24</v>
      </c>
      <c r="L528" s="4"/>
      <c r="M528" s="4"/>
      <c r="N528" s="4"/>
      <c r="O528" s="3"/>
      <c r="P528" s="7">
        <f t="shared" ref="P528" si="105">H528</f>
        <v>1.53</v>
      </c>
      <c r="Q528" s="19">
        <f t="shared" ref="Q528" si="106">K528</f>
        <v>11793.24</v>
      </c>
      <c r="R528" s="4"/>
      <c r="S528" s="32">
        <v>0.9</v>
      </c>
      <c r="T528" s="4">
        <v>8564</v>
      </c>
    </row>
    <row r="529" spans="1:20" ht="20.100000000000001" customHeight="1" x14ac:dyDescent="0.3">
      <c r="A529" s="2"/>
      <c r="B529" s="3"/>
      <c r="C529" s="3"/>
      <c r="D529" s="3"/>
      <c r="E529" s="3"/>
      <c r="F529" s="3"/>
      <c r="G529" s="2"/>
      <c r="H529" s="33"/>
      <c r="I529" s="3"/>
      <c r="J529" s="3"/>
      <c r="K529" s="26"/>
      <c r="L529" s="4"/>
      <c r="M529" s="4"/>
      <c r="N529" s="4"/>
      <c r="O529" s="3"/>
      <c r="P529" s="7"/>
      <c r="Q529" s="19"/>
      <c r="R529" s="4"/>
      <c r="S529" s="32"/>
      <c r="T529" s="4"/>
    </row>
    <row r="530" spans="1:20" ht="39.450000000000003" customHeight="1" x14ac:dyDescent="0.3">
      <c r="A530" s="2">
        <v>182</v>
      </c>
      <c r="B530" s="157" t="s">
        <v>509</v>
      </c>
      <c r="C530" s="158"/>
      <c r="D530" s="158"/>
      <c r="E530" s="158"/>
      <c r="F530" s="158"/>
      <c r="G530" s="158"/>
      <c r="H530" s="33"/>
      <c r="I530" s="3"/>
      <c r="J530" s="3"/>
      <c r="K530" s="26"/>
      <c r="L530" s="4"/>
      <c r="M530" s="4"/>
      <c r="N530" s="4"/>
      <c r="O530" s="3"/>
      <c r="P530" s="7"/>
      <c r="Q530" s="19"/>
      <c r="R530" s="4"/>
      <c r="S530" s="32"/>
      <c r="T530" s="4"/>
    </row>
    <row r="531" spans="1:20" ht="20.100000000000001" customHeight="1" x14ac:dyDescent="0.3">
      <c r="A531" s="2"/>
      <c r="B531" s="4" t="s">
        <v>582</v>
      </c>
      <c r="C531" s="4"/>
      <c r="D531" s="4"/>
      <c r="E531" s="4"/>
      <c r="F531" s="4"/>
      <c r="G531" s="103">
        <v>1</v>
      </c>
      <c r="H531" s="33">
        <v>1</v>
      </c>
      <c r="I531" s="3">
        <f>ROUND(20750*90%,0)</f>
        <v>18675</v>
      </c>
      <c r="J531" s="3" t="s">
        <v>511</v>
      </c>
      <c r="K531" s="26">
        <f t="shared" ref="K531" si="107">I531*H531</f>
        <v>18675</v>
      </c>
      <c r="L531" s="4"/>
      <c r="M531" s="4"/>
      <c r="N531" s="4"/>
      <c r="O531" s="3"/>
      <c r="P531" s="7">
        <f t="shared" ref="P531" si="108">H531</f>
        <v>1</v>
      </c>
      <c r="Q531" s="19">
        <f t="shared" ref="Q531" si="109">K531</f>
        <v>18675</v>
      </c>
      <c r="R531" s="4"/>
      <c r="S531" s="32">
        <v>0.9</v>
      </c>
      <c r="T531" s="4">
        <v>20750</v>
      </c>
    </row>
    <row r="532" spans="1:20" ht="20.100000000000001" customHeight="1" x14ac:dyDescent="0.3">
      <c r="A532" s="2"/>
      <c r="B532" s="3"/>
      <c r="C532" s="3"/>
      <c r="D532" s="3"/>
      <c r="E532" s="3"/>
      <c r="F532" s="3"/>
      <c r="G532" s="2"/>
      <c r="H532" s="33"/>
      <c r="I532" s="3"/>
      <c r="J532" s="3"/>
      <c r="K532" s="26"/>
      <c r="L532" s="4"/>
      <c r="M532" s="4"/>
      <c r="N532" s="4"/>
      <c r="O532" s="3"/>
      <c r="P532" s="7"/>
      <c r="Q532" s="19"/>
      <c r="R532" s="4"/>
      <c r="S532" s="32"/>
      <c r="T532" s="4"/>
    </row>
    <row r="533" spans="1:20" ht="34.5" customHeight="1" x14ac:dyDescent="0.3">
      <c r="A533" s="2">
        <v>183</v>
      </c>
      <c r="B533" s="157" t="s">
        <v>510</v>
      </c>
      <c r="C533" s="158"/>
      <c r="D533" s="158"/>
      <c r="E533" s="158"/>
      <c r="F533" s="158"/>
      <c r="G533" s="158"/>
      <c r="H533" s="33"/>
      <c r="I533" s="3"/>
      <c r="J533" s="3"/>
      <c r="K533" s="26"/>
      <c r="L533" s="4"/>
      <c r="M533" s="4"/>
      <c r="N533" s="4"/>
      <c r="O533" s="3"/>
      <c r="P533" s="7"/>
      <c r="Q533" s="19"/>
      <c r="R533" s="4"/>
      <c r="S533" s="32"/>
      <c r="T533" s="4"/>
    </row>
    <row r="534" spans="1:20" ht="20.100000000000001" customHeight="1" x14ac:dyDescent="0.3">
      <c r="A534" s="2"/>
      <c r="B534" s="4" t="s">
        <v>582</v>
      </c>
      <c r="C534" s="4"/>
      <c r="D534" s="4"/>
      <c r="E534" s="4"/>
      <c r="F534" s="4"/>
      <c r="G534" s="103">
        <v>6</v>
      </c>
      <c r="H534" s="33">
        <v>4</v>
      </c>
      <c r="I534" s="3">
        <f>ROUND(2506*90%,0)</f>
        <v>2255</v>
      </c>
      <c r="J534" s="3" t="s">
        <v>128</v>
      </c>
      <c r="K534" s="26">
        <f t="shared" ref="K534" si="110">I534*H534</f>
        <v>9020</v>
      </c>
      <c r="L534" s="4"/>
      <c r="M534" s="4"/>
      <c r="N534" s="4"/>
      <c r="O534" s="3"/>
      <c r="P534" s="7">
        <f t="shared" ref="P534" si="111">H534</f>
        <v>4</v>
      </c>
      <c r="Q534" s="19">
        <f t="shared" ref="Q534" si="112">K534</f>
        <v>9020</v>
      </c>
      <c r="R534" s="4"/>
      <c r="S534" s="32">
        <v>0.9</v>
      </c>
      <c r="T534" s="4">
        <v>2506</v>
      </c>
    </row>
    <row r="535" spans="1:20" ht="20.100000000000001" customHeight="1" x14ac:dyDescent="0.3">
      <c r="A535" s="2"/>
      <c r="B535" s="3"/>
      <c r="C535" s="3"/>
      <c r="D535" s="3"/>
      <c r="E535" s="3"/>
      <c r="F535" s="3"/>
      <c r="G535" s="2" t="s">
        <v>143</v>
      </c>
      <c r="H535" s="33">
        <v>2</v>
      </c>
      <c r="I535" s="3"/>
      <c r="J535" s="3" t="s">
        <v>128</v>
      </c>
      <c r="K535" s="26">
        <f t="shared" ref="K535" si="113">I535*H535</f>
        <v>0</v>
      </c>
      <c r="L535" s="4"/>
      <c r="M535" s="4"/>
      <c r="N535" s="4"/>
      <c r="O535" s="3"/>
      <c r="P535" s="7">
        <f t="shared" ref="P535" si="114">H535</f>
        <v>2</v>
      </c>
      <c r="Q535" s="19">
        <f t="shared" ref="Q535" si="115">K535</f>
        <v>0</v>
      </c>
      <c r="R535" s="4"/>
      <c r="S535" s="32"/>
      <c r="T535" s="4"/>
    </row>
    <row r="536" spans="1:20" ht="20.100000000000001" customHeight="1" x14ac:dyDescent="0.3">
      <c r="A536" s="2"/>
      <c r="B536" s="3"/>
      <c r="C536" s="3"/>
      <c r="D536" s="3"/>
      <c r="E536" s="3"/>
      <c r="F536" s="3"/>
      <c r="G536" s="2"/>
      <c r="H536" s="33"/>
      <c r="I536" s="3"/>
      <c r="J536" s="3"/>
      <c r="K536" s="26"/>
      <c r="L536" s="4"/>
      <c r="M536" s="4"/>
      <c r="N536" s="4"/>
      <c r="O536" s="3"/>
      <c r="P536" s="7"/>
      <c r="Q536" s="19"/>
      <c r="R536" s="4"/>
      <c r="S536" s="32"/>
      <c r="T536" s="4"/>
    </row>
    <row r="537" spans="1:20" ht="34.5" customHeight="1" x14ac:dyDescent="0.3">
      <c r="A537" s="2">
        <v>184</v>
      </c>
      <c r="B537" s="157" t="s">
        <v>512</v>
      </c>
      <c r="C537" s="158"/>
      <c r="D537" s="158"/>
      <c r="E537" s="158"/>
      <c r="F537" s="158"/>
      <c r="G537" s="158"/>
      <c r="H537" s="33"/>
      <c r="I537" s="3"/>
      <c r="J537" s="3"/>
      <c r="K537" s="26"/>
      <c r="L537" s="4"/>
      <c r="M537" s="4"/>
      <c r="N537" s="4"/>
      <c r="O537" s="3"/>
      <c r="P537" s="7"/>
      <c r="Q537" s="19"/>
      <c r="R537" s="4"/>
      <c r="S537" s="32"/>
      <c r="T537" s="4"/>
    </row>
    <row r="538" spans="1:20" ht="20.100000000000001" customHeight="1" x14ac:dyDescent="0.3">
      <c r="A538" s="2"/>
      <c r="B538" s="4" t="s">
        <v>583</v>
      </c>
      <c r="C538" s="4"/>
      <c r="D538" s="4"/>
      <c r="E538" s="4"/>
      <c r="F538" s="4"/>
      <c r="G538" s="103">
        <v>6</v>
      </c>
      <c r="H538" s="33">
        <v>4</v>
      </c>
      <c r="I538" s="3">
        <f>ROUND(1805*90%,0)</f>
        <v>1625</v>
      </c>
      <c r="J538" s="3" t="s">
        <v>128</v>
      </c>
      <c r="K538" s="26">
        <f t="shared" ref="K538:K539" si="116">I538*H538</f>
        <v>6500</v>
      </c>
      <c r="L538" s="4"/>
      <c r="M538" s="4"/>
      <c r="N538" s="4"/>
      <c r="O538" s="3"/>
      <c r="P538" s="7">
        <f t="shared" ref="P538:P539" si="117">H538</f>
        <v>4</v>
      </c>
      <c r="Q538" s="19">
        <f t="shared" ref="Q538:Q539" si="118">K538</f>
        <v>6500</v>
      </c>
      <c r="R538" s="4"/>
      <c r="S538" s="32">
        <v>0.9</v>
      </c>
      <c r="T538" s="4">
        <v>1805</v>
      </c>
    </row>
    <row r="539" spans="1:20" ht="20.100000000000001" customHeight="1" x14ac:dyDescent="0.3">
      <c r="A539" s="2"/>
      <c r="B539" s="3"/>
      <c r="C539" s="3"/>
      <c r="D539" s="3"/>
      <c r="E539" s="3"/>
      <c r="F539" s="3"/>
      <c r="G539" s="48" t="s">
        <v>143</v>
      </c>
      <c r="H539" s="33">
        <v>2</v>
      </c>
      <c r="I539" s="3"/>
      <c r="J539" s="3" t="s">
        <v>128</v>
      </c>
      <c r="K539" s="26">
        <f t="shared" si="116"/>
        <v>0</v>
      </c>
      <c r="L539" s="4"/>
      <c r="M539" s="4"/>
      <c r="N539" s="4"/>
      <c r="O539" s="3"/>
      <c r="P539" s="7">
        <f t="shared" si="117"/>
        <v>2</v>
      </c>
      <c r="Q539" s="19">
        <f t="shared" si="118"/>
        <v>0</v>
      </c>
      <c r="R539" s="4"/>
      <c r="S539" s="32"/>
      <c r="T539" s="4"/>
    </row>
    <row r="540" spans="1:20" ht="20.100000000000001" customHeight="1" x14ac:dyDescent="0.3">
      <c r="A540" s="2"/>
      <c r="B540" s="3"/>
      <c r="C540" s="3"/>
      <c r="D540" s="3"/>
      <c r="E540" s="3"/>
      <c r="F540" s="3"/>
      <c r="G540" s="2"/>
      <c r="H540" s="33"/>
      <c r="I540" s="3"/>
      <c r="J540" s="3"/>
      <c r="K540" s="26"/>
      <c r="L540" s="4"/>
      <c r="M540" s="4"/>
      <c r="N540" s="4"/>
      <c r="O540" s="3"/>
      <c r="P540" s="7"/>
      <c r="Q540" s="19"/>
      <c r="R540" s="4"/>
      <c r="S540" s="32"/>
      <c r="T540" s="4"/>
    </row>
    <row r="541" spans="1:20" ht="34.5" customHeight="1" x14ac:dyDescent="0.3">
      <c r="A541" s="2">
        <v>185</v>
      </c>
      <c r="B541" s="157" t="s">
        <v>513</v>
      </c>
      <c r="C541" s="158"/>
      <c r="D541" s="158"/>
      <c r="E541" s="158"/>
      <c r="F541" s="158"/>
      <c r="G541" s="158"/>
      <c r="H541" s="33"/>
      <c r="I541" s="3"/>
      <c r="J541" s="3"/>
      <c r="K541" s="26"/>
      <c r="L541" s="4"/>
      <c r="M541" s="4"/>
      <c r="N541" s="4"/>
      <c r="O541" s="3"/>
      <c r="P541" s="7"/>
      <c r="Q541" s="19"/>
      <c r="R541" s="4"/>
      <c r="S541" s="32"/>
      <c r="T541" s="4"/>
    </row>
    <row r="542" spans="1:20" ht="20.100000000000001" customHeight="1" x14ac:dyDescent="0.3">
      <c r="A542" s="2"/>
      <c r="B542" s="4" t="s">
        <v>583</v>
      </c>
      <c r="C542" s="4"/>
      <c r="D542" s="4"/>
      <c r="E542" s="4"/>
      <c r="F542" s="4"/>
      <c r="G542" s="103">
        <v>1</v>
      </c>
      <c r="H542" s="33">
        <v>1</v>
      </c>
      <c r="I542" s="3">
        <f>ROUND(13250*90%,0)</f>
        <v>11925</v>
      </c>
      <c r="J542" s="3" t="s">
        <v>511</v>
      </c>
      <c r="K542" s="26">
        <f t="shared" ref="K542" si="119">I542*H542</f>
        <v>11925</v>
      </c>
      <c r="L542" s="4"/>
      <c r="M542" s="4"/>
      <c r="N542" s="4"/>
      <c r="O542" s="3"/>
      <c r="P542" s="7">
        <f t="shared" ref="P542" si="120">H542</f>
        <v>1</v>
      </c>
      <c r="Q542" s="19">
        <f t="shared" ref="Q542" si="121">K542</f>
        <v>11925</v>
      </c>
      <c r="R542" s="4"/>
      <c r="S542" s="32">
        <v>0.9</v>
      </c>
      <c r="T542" s="4">
        <v>13250</v>
      </c>
    </row>
    <row r="543" spans="1:20" ht="20.100000000000001" customHeight="1" x14ac:dyDescent="0.3">
      <c r="A543" s="2"/>
      <c r="B543" s="3"/>
      <c r="C543" s="3"/>
      <c r="D543" s="3"/>
      <c r="E543" s="3"/>
      <c r="F543" s="3"/>
      <c r="G543" s="2"/>
      <c r="H543" s="33"/>
      <c r="I543" s="3"/>
      <c r="J543" s="3"/>
      <c r="K543" s="26"/>
      <c r="L543" s="4"/>
      <c r="M543" s="4"/>
      <c r="N543" s="4"/>
      <c r="O543" s="3"/>
      <c r="P543" s="7"/>
      <c r="Q543" s="19"/>
      <c r="R543" s="4"/>
      <c r="S543" s="32"/>
      <c r="T543" s="4"/>
    </row>
    <row r="544" spans="1:20" ht="34.5" customHeight="1" x14ac:dyDescent="0.3">
      <c r="A544" s="2">
        <v>186</v>
      </c>
      <c r="B544" s="157" t="s">
        <v>514</v>
      </c>
      <c r="C544" s="158"/>
      <c r="D544" s="158"/>
      <c r="E544" s="158"/>
      <c r="F544" s="158"/>
      <c r="G544" s="158"/>
      <c r="H544" s="33"/>
      <c r="I544" s="3"/>
      <c r="J544" s="3"/>
      <c r="K544" s="26"/>
      <c r="L544" s="4"/>
      <c r="M544" s="4"/>
      <c r="N544" s="4"/>
      <c r="O544" s="3"/>
      <c r="P544" s="7"/>
      <c r="Q544" s="19"/>
      <c r="R544" s="4"/>
      <c r="S544" s="32"/>
      <c r="T544" s="4"/>
    </row>
    <row r="545" spans="1:20" ht="20.100000000000001" customHeight="1" x14ac:dyDescent="0.3">
      <c r="A545" s="2"/>
      <c r="B545" s="4" t="s">
        <v>583</v>
      </c>
      <c r="C545" s="4"/>
      <c r="D545" s="4"/>
      <c r="E545" s="4"/>
      <c r="F545" s="4"/>
      <c r="G545" s="103">
        <v>4</v>
      </c>
      <c r="H545" s="33">
        <v>4</v>
      </c>
      <c r="I545" s="3">
        <f>ROUND(2506*90%,0)</f>
        <v>2255</v>
      </c>
      <c r="J545" s="3" t="s">
        <v>128</v>
      </c>
      <c r="K545" s="26">
        <f t="shared" ref="K545" si="122">I545*H545</f>
        <v>9020</v>
      </c>
      <c r="L545" s="4"/>
      <c r="M545" s="4"/>
      <c r="N545" s="4"/>
      <c r="O545" s="3"/>
      <c r="P545" s="7">
        <f t="shared" ref="P545" si="123">H545</f>
        <v>4</v>
      </c>
      <c r="Q545" s="19">
        <f t="shared" ref="Q545" si="124">K545</f>
        <v>9020</v>
      </c>
      <c r="R545" s="4"/>
      <c r="S545" s="32">
        <v>0.9</v>
      </c>
      <c r="T545" s="4">
        <v>2506</v>
      </c>
    </row>
    <row r="546" spans="1:20" ht="20.100000000000001" customHeight="1" x14ac:dyDescent="0.3">
      <c r="A546" s="2"/>
      <c r="B546" s="3"/>
      <c r="C546" s="3"/>
      <c r="D546" s="3"/>
      <c r="E546" s="3"/>
      <c r="F546" s="3"/>
      <c r="G546" s="2"/>
      <c r="H546" s="33"/>
      <c r="I546" s="3"/>
      <c r="J546" s="3"/>
      <c r="K546" s="26"/>
      <c r="L546" s="4"/>
      <c r="M546" s="4"/>
      <c r="N546" s="4"/>
      <c r="O546" s="3"/>
      <c r="P546" s="7"/>
      <c r="Q546" s="19"/>
      <c r="R546" s="4"/>
      <c r="S546" s="32"/>
      <c r="T546" s="4"/>
    </row>
    <row r="547" spans="1:20" ht="34.5" customHeight="1" x14ac:dyDescent="0.3">
      <c r="A547" s="2">
        <v>187</v>
      </c>
      <c r="B547" s="157" t="s">
        <v>515</v>
      </c>
      <c r="C547" s="158"/>
      <c r="D547" s="158"/>
      <c r="E547" s="158"/>
      <c r="F547" s="158"/>
      <c r="G547" s="158"/>
      <c r="H547" s="33"/>
      <c r="I547" s="3"/>
      <c r="J547" s="3"/>
      <c r="K547" s="26"/>
      <c r="L547" s="4"/>
      <c r="M547" s="4"/>
      <c r="N547" s="4"/>
      <c r="O547" s="3"/>
      <c r="P547" s="7"/>
      <c r="Q547" s="19"/>
      <c r="R547" s="4"/>
      <c r="S547" s="32"/>
      <c r="T547" s="4"/>
    </row>
    <row r="548" spans="1:20" ht="20.100000000000001" customHeight="1" x14ac:dyDescent="0.3">
      <c r="A548" s="2"/>
      <c r="B548" s="4" t="s">
        <v>583</v>
      </c>
      <c r="C548" s="4"/>
      <c r="D548" s="4"/>
      <c r="E548" s="4"/>
      <c r="F548" s="4"/>
      <c r="G548" s="103">
        <v>1</v>
      </c>
      <c r="H548" s="33">
        <v>1</v>
      </c>
      <c r="I548" s="3">
        <f>ROUND(20750*90%,0)</f>
        <v>18675</v>
      </c>
      <c r="J548" s="3" t="s">
        <v>511</v>
      </c>
      <c r="K548" s="26">
        <f t="shared" ref="K548" si="125">I548*H548</f>
        <v>18675</v>
      </c>
      <c r="L548" s="4"/>
      <c r="M548" s="4"/>
      <c r="N548" s="4"/>
      <c r="O548" s="3"/>
      <c r="P548" s="7">
        <f t="shared" ref="P548" si="126">H548</f>
        <v>1</v>
      </c>
      <c r="Q548" s="19">
        <f t="shared" ref="Q548" si="127">K548</f>
        <v>18675</v>
      </c>
      <c r="R548" s="4"/>
      <c r="S548" s="32">
        <v>0.9</v>
      </c>
      <c r="T548" s="4">
        <v>20750</v>
      </c>
    </row>
    <row r="549" spans="1:20" ht="20.100000000000001" customHeight="1" x14ac:dyDescent="0.3">
      <c r="A549" s="2"/>
      <c r="B549" s="3"/>
      <c r="C549" s="3"/>
      <c r="D549" s="3"/>
      <c r="E549" s="3"/>
      <c r="F549" s="3"/>
      <c r="G549" s="2"/>
      <c r="H549" s="33"/>
      <c r="I549" s="3"/>
      <c r="J549" s="3"/>
      <c r="K549" s="26"/>
      <c r="L549" s="4"/>
      <c r="M549" s="4"/>
      <c r="N549" s="4"/>
      <c r="O549" s="3"/>
      <c r="P549" s="7"/>
      <c r="Q549" s="19"/>
      <c r="R549" s="4"/>
      <c r="S549" s="32"/>
      <c r="T549" s="4"/>
    </row>
    <row r="550" spans="1:20" ht="34.5" customHeight="1" x14ac:dyDescent="0.3">
      <c r="A550" s="2">
        <v>188</v>
      </c>
      <c r="B550" s="157" t="s">
        <v>516</v>
      </c>
      <c r="C550" s="158"/>
      <c r="D550" s="158"/>
      <c r="E550" s="158"/>
      <c r="F550" s="158"/>
      <c r="G550" s="158"/>
      <c r="H550" s="33"/>
      <c r="I550" s="3"/>
      <c r="J550" s="3"/>
      <c r="K550" s="26"/>
      <c r="L550" s="4"/>
      <c r="M550" s="4"/>
      <c r="N550" s="4"/>
      <c r="O550" s="3"/>
      <c r="P550" s="7"/>
      <c r="Q550" s="19"/>
      <c r="R550" s="4"/>
      <c r="S550" s="32"/>
      <c r="T550" s="4"/>
    </row>
    <row r="551" spans="1:20" ht="20.100000000000001" customHeight="1" x14ac:dyDescent="0.3">
      <c r="A551" s="2"/>
      <c r="B551" s="4" t="s">
        <v>583</v>
      </c>
      <c r="C551" s="4"/>
      <c r="D551" s="4"/>
      <c r="E551" s="4"/>
      <c r="F551" s="4"/>
      <c r="G551" s="103">
        <v>6</v>
      </c>
      <c r="H551" s="33">
        <v>4</v>
      </c>
      <c r="I551" s="3">
        <f>ROUND(2506*90%,0)</f>
        <v>2255</v>
      </c>
      <c r="J551" s="3" t="s">
        <v>128</v>
      </c>
      <c r="K551" s="26">
        <f t="shared" ref="K551:K552" si="128">I551*H551</f>
        <v>9020</v>
      </c>
      <c r="L551" s="4"/>
      <c r="M551" s="4"/>
      <c r="N551" s="4"/>
      <c r="O551" s="3"/>
      <c r="P551" s="7">
        <f t="shared" ref="P551:P552" si="129">H551</f>
        <v>4</v>
      </c>
      <c r="Q551" s="19">
        <f t="shared" ref="Q551:Q552" si="130">K551</f>
        <v>9020</v>
      </c>
      <c r="R551" s="4"/>
      <c r="S551" s="32">
        <v>0.9</v>
      </c>
      <c r="T551" s="4">
        <v>2506</v>
      </c>
    </row>
    <row r="552" spans="1:20" ht="20.100000000000001" customHeight="1" x14ac:dyDescent="0.3">
      <c r="A552" s="2"/>
      <c r="B552" s="3"/>
      <c r="C552" s="3"/>
      <c r="D552" s="3"/>
      <c r="E552" s="3"/>
      <c r="F552" s="3"/>
      <c r="G552" s="48" t="s">
        <v>143</v>
      </c>
      <c r="H552" s="33">
        <v>2</v>
      </c>
      <c r="I552" s="3"/>
      <c r="J552" s="3" t="s">
        <v>128</v>
      </c>
      <c r="K552" s="26">
        <f t="shared" si="128"/>
        <v>0</v>
      </c>
      <c r="L552" s="4"/>
      <c r="M552" s="4"/>
      <c r="N552" s="4"/>
      <c r="O552" s="3"/>
      <c r="P552" s="7">
        <f t="shared" si="129"/>
        <v>2</v>
      </c>
      <c r="Q552" s="19">
        <f t="shared" si="130"/>
        <v>0</v>
      </c>
      <c r="R552" s="4"/>
      <c r="S552" s="32"/>
      <c r="T552" s="4"/>
    </row>
    <row r="553" spans="1:20" ht="20.100000000000001" customHeight="1" x14ac:dyDescent="0.3">
      <c r="A553" s="2"/>
      <c r="B553" s="3"/>
      <c r="C553" s="3"/>
      <c r="D553" s="3"/>
      <c r="E553" s="3"/>
      <c r="F553" s="3"/>
      <c r="G553" s="2"/>
      <c r="H553" s="33"/>
      <c r="I553" s="3"/>
      <c r="J553" s="3"/>
      <c r="K553" s="26"/>
      <c r="L553" s="4"/>
      <c r="M553" s="4"/>
      <c r="N553" s="4"/>
      <c r="O553" s="3"/>
      <c r="P553" s="7"/>
      <c r="Q553" s="19"/>
      <c r="R553" s="4"/>
      <c r="S553" s="32"/>
      <c r="T553" s="4"/>
    </row>
    <row r="554" spans="1:20" ht="34.5" customHeight="1" x14ac:dyDescent="0.3">
      <c r="A554" s="2">
        <v>189</v>
      </c>
      <c r="B554" s="157" t="s">
        <v>517</v>
      </c>
      <c r="C554" s="158"/>
      <c r="D554" s="158"/>
      <c r="E554" s="158"/>
      <c r="F554" s="158"/>
      <c r="G554" s="158"/>
      <c r="H554" s="33"/>
      <c r="I554" s="3"/>
      <c r="J554" s="3"/>
      <c r="K554" s="26"/>
      <c r="L554" s="4"/>
      <c r="M554" s="4"/>
      <c r="N554" s="4"/>
      <c r="O554" s="3"/>
      <c r="P554" s="7"/>
      <c r="Q554" s="19"/>
      <c r="R554" s="4"/>
      <c r="S554" s="32"/>
      <c r="T554" s="4"/>
    </row>
    <row r="555" spans="1:20" ht="20.100000000000001" customHeight="1" x14ac:dyDescent="0.3">
      <c r="A555" s="2"/>
      <c r="B555" s="4" t="s">
        <v>583</v>
      </c>
      <c r="C555" s="4"/>
      <c r="D555" s="4"/>
      <c r="E555" s="4"/>
      <c r="F555" s="4"/>
      <c r="G555" s="48">
        <v>38.299999999999997</v>
      </c>
      <c r="H555" s="33">
        <v>24</v>
      </c>
      <c r="I555" s="3">
        <f>ROUND(642*90%,0)</f>
        <v>578</v>
      </c>
      <c r="J555" s="3" t="s">
        <v>46</v>
      </c>
      <c r="K555" s="26">
        <f t="shared" ref="K555:K556" si="131">I555*H555</f>
        <v>13872</v>
      </c>
      <c r="L555" s="4"/>
      <c r="M555" s="4"/>
      <c r="N555" s="4"/>
      <c r="O555" s="3"/>
      <c r="P555" s="7">
        <f t="shared" ref="P555:P556" si="132">H555</f>
        <v>24</v>
      </c>
      <c r="Q555" s="19">
        <f t="shared" ref="Q555:Q556" si="133">K555</f>
        <v>13872</v>
      </c>
      <c r="R555" s="4"/>
      <c r="S555" s="32">
        <v>0.9</v>
      </c>
      <c r="T555" s="4">
        <v>642</v>
      </c>
    </row>
    <row r="556" spans="1:20" ht="20.100000000000001" customHeight="1" x14ac:dyDescent="0.3">
      <c r="A556" s="2"/>
      <c r="B556" s="3"/>
      <c r="C556" s="3"/>
      <c r="D556" s="3"/>
      <c r="E556" s="3"/>
      <c r="F556" s="3"/>
      <c r="G556" s="2" t="s">
        <v>143</v>
      </c>
      <c r="H556" s="33">
        <v>14.3</v>
      </c>
      <c r="I556" s="3"/>
      <c r="J556" s="3" t="s">
        <v>46</v>
      </c>
      <c r="K556" s="26">
        <f t="shared" si="131"/>
        <v>0</v>
      </c>
      <c r="L556" s="4"/>
      <c r="M556" s="4"/>
      <c r="N556" s="4"/>
      <c r="O556" s="3"/>
      <c r="P556" s="7">
        <f t="shared" si="132"/>
        <v>14.3</v>
      </c>
      <c r="Q556" s="19">
        <f t="shared" si="133"/>
        <v>0</v>
      </c>
      <c r="R556" s="4"/>
      <c r="S556" s="32"/>
      <c r="T556" s="4"/>
    </row>
    <row r="557" spans="1:20" ht="20.100000000000001" customHeight="1" x14ac:dyDescent="0.3">
      <c r="A557" s="2"/>
      <c r="B557" s="3"/>
      <c r="C557" s="3"/>
      <c r="D557" s="3"/>
      <c r="E557" s="3"/>
      <c r="F557" s="3"/>
      <c r="G557" s="2"/>
      <c r="H557" s="33"/>
      <c r="I557" s="3"/>
      <c r="J557" s="3"/>
      <c r="K557" s="26"/>
      <c r="L557" s="4"/>
      <c r="M557" s="4"/>
      <c r="N557" s="4"/>
      <c r="O557" s="3"/>
      <c r="P557" s="7"/>
      <c r="Q557" s="19"/>
      <c r="R557" s="4"/>
      <c r="S557" s="32"/>
      <c r="T557" s="4"/>
    </row>
    <row r="558" spans="1:20" ht="34.5" customHeight="1" x14ac:dyDescent="0.3">
      <c r="A558" s="2">
        <v>190</v>
      </c>
      <c r="B558" s="157" t="s">
        <v>518</v>
      </c>
      <c r="C558" s="158"/>
      <c r="D558" s="158"/>
      <c r="E558" s="158"/>
      <c r="F558" s="158"/>
      <c r="G558" s="158"/>
      <c r="H558" s="33"/>
      <c r="I558" s="3"/>
      <c r="J558" s="3"/>
      <c r="K558" s="26"/>
      <c r="L558" s="4"/>
      <c r="M558" s="4"/>
      <c r="N558" s="4"/>
      <c r="O558" s="3"/>
      <c r="P558" s="7"/>
      <c r="Q558" s="19"/>
      <c r="R558" s="4"/>
      <c r="S558" s="32"/>
      <c r="T558" s="4"/>
    </row>
    <row r="559" spans="1:20" ht="20.100000000000001" customHeight="1" x14ac:dyDescent="0.3">
      <c r="A559" s="2"/>
      <c r="B559" s="4" t="s">
        <v>583</v>
      </c>
      <c r="C559" s="4"/>
      <c r="D559" s="4"/>
      <c r="E559" s="4"/>
      <c r="F559" s="4"/>
      <c r="G559" s="48">
        <v>157.69999999999999</v>
      </c>
      <c r="H559" s="33">
        <v>114</v>
      </c>
      <c r="I559" s="3">
        <f>ROUND(824*90%,0)</f>
        <v>742</v>
      </c>
      <c r="J559" s="3" t="s">
        <v>46</v>
      </c>
      <c r="K559" s="26">
        <f t="shared" ref="K559:K560" si="134">I559*H559</f>
        <v>84588</v>
      </c>
      <c r="L559" s="4"/>
      <c r="M559" s="4"/>
      <c r="N559" s="4"/>
      <c r="O559" s="3"/>
      <c r="P559" s="7">
        <f t="shared" ref="P559:P560" si="135">H559</f>
        <v>114</v>
      </c>
      <c r="Q559" s="19">
        <f t="shared" ref="Q559:Q560" si="136">K559</f>
        <v>84588</v>
      </c>
      <c r="R559" s="4"/>
      <c r="S559" s="32">
        <v>0.9</v>
      </c>
      <c r="T559" s="4">
        <v>824</v>
      </c>
    </row>
    <row r="560" spans="1:20" ht="20.100000000000001" customHeight="1" x14ac:dyDescent="0.3">
      <c r="A560" s="2"/>
      <c r="B560" s="3"/>
      <c r="C560" s="3"/>
      <c r="D560" s="3"/>
      <c r="E560" s="3"/>
      <c r="F560" s="3"/>
      <c r="G560" s="2" t="s">
        <v>143</v>
      </c>
      <c r="H560" s="33">
        <v>43.7</v>
      </c>
      <c r="I560" s="3"/>
      <c r="J560" s="3" t="s">
        <v>46</v>
      </c>
      <c r="K560" s="26">
        <f t="shared" si="134"/>
        <v>0</v>
      </c>
      <c r="L560" s="4"/>
      <c r="M560" s="4"/>
      <c r="N560" s="4"/>
      <c r="O560" s="3"/>
      <c r="P560" s="7">
        <f t="shared" si="135"/>
        <v>43.7</v>
      </c>
      <c r="Q560" s="19">
        <f t="shared" si="136"/>
        <v>0</v>
      </c>
      <c r="R560" s="4"/>
      <c r="S560" s="32"/>
      <c r="T560" s="4"/>
    </row>
    <row r="561" spans="1:20" ht="20.100000000000001" customHeight="1" x14ac:dyDescent="0.3">
      <c r="A561" s="2"/>
      <c r="B561" s="3"/>
      <c r="C561" s="3"/>
      <c r="D561" s="3"/>
      <c r="E561" s="3"/>
      <c r="F561" s="3"/>
      <c r="G561" s="2"/>
      <c r="H561" s="33"/>
      <c r="I561" s="3"/>
      <c r="J561" s="3"/>
      <c r="K561" s="26"/>
      <c r="L561" s="4"/>
      <c r="M561" s="4"/>
      <c r="N561" s="4"/>
      <c r="O561" s="3"/>
      <c r="P561" s="7"/>
      <c r="Q561" s="19"/>
      <c r="R561" s="4"/>
      <c r="S561" s="32"/>
      <c r="T561" s="4"/>
    </row>
    <row r="562" spans="1:20" ht="34.5" customHeight="1" x14ac:dyDescent="0.3">
      <c r="A562" s="2">
        <v>191</v>
      </c>
      <c r="B562" s="157" t="s">
        <v>519</v>
      </c>
      <c r="C562" s="158"/>
      <c r="D562" s="158"/>
      <c r="E562" s="158"/>
      <c r="F562" s="158"/>
      <c r="G562" s="158"/>
      <c r="H562" s="33"/>
      <c r="I562" s="3"/>
      <c r="J562" s="3"/>
      <c r="K562" s="26"/>
      <c r="L562" s="4"/>
      <c r="M562" s="4"/>
      <c r="N562" s="4"/>
      <c r="O562" s="3"/>
      <c r="P562" s="7"/>
      <c r="Q562" s="19"/>
      <c r="R562" s="4"/>
      <c r="S562" s="32"/>
      <c r="T562" s="4"/>
    </row>
    <row r="563" spans="1:20" ht="20.100000000000001" customHeight="1" x14ac:dyDescent="0.3">
      <c r="A563" s="2"/>
      <c r="B563" s="4" t="s">
        <v>583</v>
      </c>
      <c r="C563" s="4"/>
      <c r="D563" s="4"/>
      <c r="E563" s="4"/>
      <c r="F563" s="4"/>
      <c r="G563" s="48">
        <v>79.5</v>
      </c>
      <c r="H563" s="33">
        <v>36</v>
      </c>
      <c r="I563" s="3">
        <f>ROUND(1191*90%,0)</f>
        <v>1072</v>
      </c>
      <c r="J563" s="3" t="s">
        <v>46</v>
      </c>
      <c r="K563" s="26">
        <f t="shared" ref="K563:K564" si="137">I563*H563</f>
        <v>38592</v>
      </c>
      <c r="L563" s="4"/>
      <c r="M563" s="4"/>
      <c r="N563" s="4"/>
      <c r="O563" s="3"/>
      <c r="P563" s="7">
        <f t="shared" ref="P563:P564" si="138">H563</f>
        <v>36</v>
      </c>
      <c r="Q563" s="19">
        <f t="shared" ref="Q563:Q564" si="139">K563</f>
        <v>38592</v>
      </c>
      <c r="R563" s="4"/>
      <c r="S563" s="32">
        <v>0.9</v>
      </c>
      <c r="T563" s="4">
        <v>1191</v>
      </c>
    </row>
    <row r="564" spans="1:20" ht="20.100000000000001" customHeight="1" x14ac:dyDescent="0.3">
      <c r="A564" s="2"/>
      <c r="B564" s="3"/>
      <c r="C564" s="3"/>
      <c r="D564" s="3"/>
      <c r="E564" s="3"/>
      <c r="F564" s="3"/>
      <c r="G564" s="2" t="s">
        <v>143</v>
      </c>
      <c r="H564" s="33">
        <v>43.5</v>
      </c>
      <c r="I564" s="3"/>
      <c r="J564" s="3" t="s">
        <v>46</v>
      </c>
      <c r="K564" s="26">
        <f t="shared" si="137"/>
        <v>0</v>
      </c>
      <c r="L564" s="4"/>
      <c r="M564" s="4"/>
      <c r="N564" s="4"/>
      <c r="O564" s="3"/>
      <c r="P564" s="7">
        <f t="shared" si="138"/>
        <v>43.5</v>
      </c>
      <c r="Q564" s="19">
        <f t="shared" si="139"/>
        <v>0</v>
      </c>
      <c r="R564" s="4"/>
      <c r="S564" s="32"/>
      <c r="T564" s="4"/>
    </row>
    <row r="565" spans="1:20" ht="20.100000000000001" customHeight="1" x14ac:dyDescent="0.3">
      <c r="A565" s="2"/>
      <c r="B565" s="4"/>
      <c r="C565" s="4"/>
      <c r="D565" s="4"/>
      <c r="E565" s="4"/>
      <c r="F565" s="4"/>
      <c r="G565" s="2"/>
      <c r="H565" s="164"/>
      <c r="I565" s="164"/>
      <c r="J565" s="164"/>
      <c r="K565" s="13"/>
      <c r="L565" s="16"/>
      <c r="M565" s="16"/>
      <c r="N565" s="13"/>
      <c r="O565" s="44"/>
      <c r="P565" s="13"/>
      <c r="Q565" s="13"/>
      <c r="R565" s="4"/>
      <c r="S565" s="4"/>
      <c r="T565" s="4"/>
    </row>
    <row r="566" spans="1:20" ht="34.5" customHeight="1" x14ac:dyDescent="0.3">
      <c r="A566" s="2">
        <v>192</v>
      </c>
      <c r="B566" s="157" t="s">
        <v>520</v>
      </c>
      <c r="C566" s="158"/>
      <c r="D566" s="158"/>
      <c r="E566" s="158"/>
      <c r="F566" s="158"/>
      <c r="G566" s="158"/>
      <c r="H566" s="33"/>
      <c r="I566" s="3"/>
      <c r="J566" s="3"/>
      <c r="K566" s="26"/>
      <c r="L566" s="4"/>
      <c r="M566" s="4"/>
      <c r="N566" s="4"/>
      <c r="O566" s="3"/>
      <c r="P566" s="7"/>
      <c r="Q566" s="19"/>
      <c r="R566" s="4"/>
      <c r="S566" s="32"/>
      <c r="T566" s="4"/>
    </row>
    <row r="567" spans="1:20" ht="20.100000000000001" customHeight="1" x14ac:dyDescent="0.3">
      <c r="A567" s="2"/>
      <c r="B567" s="4" t="s">
        <v>584</v>
      </c>
      <c r="C567" s="4"/>
      <c r="D567" s="4"/>
      <c r="E567" s="4"/>
      <c r="F567" s="4"/>
      <c r="G567" s="49">
        <v>27</v>
      </c>
      <c r="H567" s="33">
        <v>18</v>
      </c>
      <c r="I567" s="3">
        <f>ROUND(1473*90%,0)</f>
        <v>1326</v>
      </c>
      <c r="J567" s="3" t="s">
        <v>46</v>
      </c>
      <c r="K567" s="26">
        <f t="shared" ref="K567:K568" si="140">I567*H567</f>
        <v>23868</v>
      </c>
      <c r="L567" s="4"/>
      <c r="M567" s="4"/>
      <c r="N567" s="4"/>
      <c r="O567" s="3"/>
      <c r="P567" s="7">
        <f t="shared" ref="P567:P568" si="141">H567</f>
        <v>18</v>
      </c>
      <c r="Q567" s="19">
        <f t="shared" ref="Q567:Q568" si="142">K567</f>
        <v>23868</v>
      </c>
      <c r="R567" s="4"/>
      <c r="S567" s="32">
        <v>0.9</v>
      </c>
      <c r="T567" s="4">
        <v>1473</v>
      </c>
    </row>
    <row r="568" spans="1:20" ht="20.100000000000001" customHeight="1" x14ac:dyDescent="0.3">
      <c r="A568" s="2"/>
      <c r="B568" s="3"/>
      <c r="C568" s="3"/>
      <c r="D568" s="3"/>
      <c r="E568" s="3"/>
      <c r="F568" s="3"/>
      <c r="G568" s="2" t="s">
        <v>143</v>
      </c>
      <c r="H568" s="33">
        <v>9</v>
      </c>
      <c r="I568" s="3"/>
      <c r="J568" s="3" t="s">
        <v>46</v>
      </c>
      <c r="K568" s="26">
        <f t="shared" si="140"/>
        <v>0</v>
      </c>
      <c r="L568" s="4"/>
      <c r="M568" s="4"/>
      <c r="N568" s="4"/>
      <c r="O568" s="3"/>
      <c r="P568" s="7">
        <f t="shared" si="141"/>
        <v>9</v>
      </c>
      <c r="Q568" s="19">
        <f t="shared" si="142"/>
        <v>0</v>
      </c>
      <c r="R568" s="4"/>
      <c r="S568" s="32"/>
      <c r="T568" s="4"/>
    </row>
    <row r="569" spans="1:20" ht="20.100000000000001" customHeight="1" x14ac:dyDescent="0.3">
      <c r="A569" s="2"/>
      <c r="B569" s="3"/>
      <c r="C569" s="3"/>
      <c r="D569" s="3"/>
      <c r="E569" s="3"/>
      <c r="F569" s="3"/>
      <c r="G569" s="2"/>
      <c r="H569" s="33"/>
      <c r="I569" s="3"/>
      <c r="J569" s="3"/>
      <c r="K569" s="26"/>
      <c r="L569" s="4"/>
      <c r="M569" s="4"/>
      <c r="N569" s="4"/>
      <c r="O569" s="3"/>
      <c r="P569" s="7"/>
      <c r="Q569" s="19"/>
      <c r="R569" s="4"/>
      <c r="S569" s="32"/>
      <c r="T569" s="4"/>
    </row>
    <row r="570" spans="1:20" ht="34.5" customHeight="1" x14ac:dyDescent="0.3">
      <c r="A570" s="2">
        <v>193</v>
      </c>
      <c r="B570" s="157" t="s">
        <v>526</v>
      </c>
      <c r="C570" s="158"/>
      <c r="D570" s="158"/>
      <c r="E570" s="158"/>
      <c r="F570" s="158"/>
      <c r="G570" s="158"/>
      <c r="H570" s="33"/>
      <c r="I570" s="3"/>
      <c r="J570" s="3"/>
      <c r="K570" s="26"/>
      <c r="L570" s="4"/>
      <c r="M570" s="4"/>
      <c r="N570" s="4"/>
      <c r="O570" s="3"/>
      <c r="P570" s="7"/>
      <c r="Q570" s="19"/>
      <c r="R570" s="4"/>
      <c r="S570" s="32"/>
      <c r="T570" s="4"/>
    </row>
    <row r="571" spans="1:20" ht="20.100000000000001" customHeight="1" x14ac:dyDescent="0.3">
      <c r="A571" s="2"/>
      <c r="B571" s="4" t="s">
        <v>584</v>
      </c>
      <c r="C571" s="4"/>
      <c r="D571" s="4"/>
      <c r="E571" s="4"/>
      <c r="F571" s="4"/>
      <c r="G571" s="103">
        <v>1</v>
      </c>
      <c r="H571" s="33">
        <v>1</v>
      </c>
      <c r="I571" s="3">
        <f>ROUND(275000*90%,0)</f>
        <v>247500</v>
      </c>
      <c r="J571" s="3" t="s">
        <v>128</v>
      </c>
      <c r="K571" s="26">
        <f t="shared" ref="K571" si="143">I571*H571</f>
        <v>247500</v>
      </c>
      <c r="L571" s="4"/>
      <c r="M571" s="4"/>
      <c r="N571" s="4"/>
      <c r="O571" s="3"/>
      <c r="P571" s="7">
        <f t="shared" ref="P571" si="144">H571</f>
        <v>1</v>
      </c>
      <c r="Q571" s="19">
        <f t="shared" ref="Q571" si="145">K571</f>
        <v>247500</v>
      </c>
      <c r="R571" s="4"/>
      <c r="S571" s="32">
        <v>0.9</v>
      </c>
      <c r="T571" s="4">
        <v>275000</v>
      </c>
    </row>
    <row r="572" spans="1:20" ht="20.100000000000001" customHeight="1" x14ac:dyDescent="0.3">
      <c r="A572" s="2"/>
      <c r="B572" s="3"/>
      <c r="C572" s="3"/>
      <c r="D572" s="3"/>
      <c r="E572" s="3"/>
      <c r="F572" s="3"/>
      <c r="G572" s="2"/>
      <c r="H572" s="33"/>
      <c r="I572" s="3"/>
      <c r="J572" s="3"/>
      <c r="K572" s="26"/>
      <c r="L572" s="4"/>
      <c r="M572" s="4"/>
      <c r="N572" s="4"/>
      <c r="O572" s="3"/>
      <c r="P572" s="7"/>
      <c r="Q572" s="19"/>
      <c r="R572" s="4"/>
      <c r="S572" s="32"/>
      <c r="T572" s="4"/>
    </row>
    <row r="573" spans="1:20" ht="49.2" customHeight="1" x14ac:dyDescent="0.3">
      <c r="A573" s="2">
        <v>194</v>
      </c>
      <c r="B573" s="157" t="s">
        <v>525</v>
      </c>
      <c r="C573" s="158"/>
      <c r="D573" s="158"/>
      <c r="E573" s="158"/>
      <c r="F573" s="158"/>
      <c r="G573" s="158"/>
      <c r="H573" s="33"/>
      <c r="I573" s="3"/>
      <c r="J573" s="3"/>
      <c r="K573" s="26"/>
      <c r="L573" s="4"/>
      <c r="M573" s="4"/>
      <c r="N573" s="4"/>
      <c r="O573" s="3"/>
      <c r="P573" s="7"/>
      <c r="Q573" s="19"/>
      <c r="R573" s="4"/>
      <c r="S573" s="32"/>
      <c r="T573" s="4"/>
    </row>
    <row r="574" spans="1:20" ht="20.100000000000001" customHeight="1" x14ac:dyDescent="0.3">
      <c r="A574" s="2"/>
      <c r="B574" s="4" t="s">
        <v>584</v>
      </c>
      <c r="C574" s="4"/>
      <c r="D574" s="4"/>
      <c r="E574" s="4"/>
      <c r="F574" s="4"/>
      <c r="G574" s="103">
        <v>1</v>
      </c>
      <c r="H574" s="33">
        <v>1</v>
      </c>
      <c r="I574" s="3">
        <f>ROUND(375000*90%,0)</f>
        <v>337500</v>
      </c>
      <c r="J574" s="3" t="s">
        <v>128</v>
      </c>
      <c r="K574" s="26">
        <f t="shared" ref="K574" si="146">I574*H574</f>
        <v>337500</v>
      </c>
      <c r="L574" s="4"/>
      <c r="M574" s="4"/>
      <c r="N574" s="4"/>
      <c r="O574" s="3"/>
      <c r="P574" s="7">
        <f t="shared" ref="P574" si="147">H574</f>
        <v>1</v>
      </c>
      <c r="Q574" s="19">
        <f t="shared" ref="Q574" si="148">K574</f>
        <v>337500</v>
      </c>
      <c r="R574" s="4"/>
      <c r="S574" s="32">
        <v>0.9</v>
      </c>
      <c r="T574" s="4">
        <v>375000</v>
      </c>
    </row>
    <row r="575" spans="1:20" ht="20.100000000000001" customHeight="1" x14ac:dyDescent="0.3">
      <c r="A575" s="2"/>
      <c r="B575" s="3"/>
      <c r="C575" s="3"/>
      <c r="D575" s="3"/>
      <c r="E575" s="3"/>
      <c r="F575" s="3"/>
      <c r="G575" s="2"/>
      <c r="H575" s="33"/>
      <c r="I575" s="3"/>
      <c r="J575" s="3"/>
      <c r="K575" s="26"/>
      <c r="L575" s="4"/>
      <c r="M575" s="4"/>
      <c r="N575" s="4"/>
      <c r="O575" s="3"/>
      <c r="P575" s="7"/>
      <c r="Q575" s="19"/>
      <c r="R575" s="4"/>
      <c r="S575" s="32"/>
      <c r="T575" s="4"/>
    </row>
    <row r="576" spans="1:20" ht="34.5" customHeight="1" x14ac:dyDescent="0.3">
      <c r="A576" s="2">
        <v>195</v>
      </c>
      <c r="B576" s="157" t="s">
        <v>524</v>
      </c>
      <c r="C576" s="158"/>
      <c r="D576" s="158"/>
      <c r="E576" s="158"/>
      <c r="F576" s="158"/>
      <c r="G576" s="158"/>
      <c r="H576" s="33"/>
      <c r="I576" s="3"/>
      <c r="J576" s="3"/>
      <c r="K576" s="26"/>
      <c r="L576" s="4"/>
      <c r="M576" s="4"/>
      <c r="N576" s="4"/>
      <c r="O576" s="3"/>
      <c r="P576" s="7"/>
      <c r="Q576" s="19"/>
      <c r="R576" s="4"/>
      <c r="S576" s="32"/>
      <c r="T576" s="4"/>
    </row>
    <row r="577" spans="1:20" ht="20.100000000000001" customHeight="1" x14ac:dyDescent="0.3">
      <c r="A577" s="2"/>
      <c r="B577" s="4" t="s">
        <v>584</v>
      </c>
      <c r="C577" s="4"/>
      <c r="D577" s="4"/>
      <c r="E577" s="4"/>
      <c r="F577" s="4"/>
      <c r="G577" s="103">
        <v>8</v>
      </c>
      <c r="H577" s="33">
        <v>3</v>
      </c>
      <c r="I577" s="3">
        <f>ROUND(1938*90%,0)</f>
        <v>1744</v>
      </c>
      <c r="J577" s="3" t="s">
        <v>128</v>
      </c>
      <c r="K577" s="26">
        <f t="shared" ref="K577:K578" si="149">I577*H577</f>
        <v>5232</v>
      </c>
      <c r="L577" s="4"/>
      <c r="M577" s="4"/>
      <c r="N577" s="4"/>
      <c r="O577" s="3"/>
      <c r="P577" s="7">
        <f t="shared" ref="P577:P578" si="150">H577</f>
        <v>3</v>
      </c>
      <c r="Q577" s="19">
        <f t="shared" ref="Q577:Q578" si="151">K577</f>
        <v>5232</v>
      </c>
      <c r="R577" s="4"/>
      <c r="S577" s="32">
        <v>0.9</v>
      </c>
      <c r="T577" s="4">
        <v>1938</v>
      </c>
    </row>
    <row r="578" spans="1:20" ht="20.100000000000001" customHeight="1" x14ac:dyDescent="0.3">
      <c r="A578" s="2"/>
      <c r="B578" s="3"/>
      <c r="C578" s="3"/>
      <c r="D578" s="3"/>
      <c r="E578" s="3"/>
      <c r="F578" s="3"/>
      <c r="G578" s="2" t="s">
        <v>143</v>
      </c>
      <c r="H578" s="33">
        <v>5</v>
      </c>
      <c r="I578" s="3"/>
      <c r="J578" s="3" t="s">
        <v>128</v>
      </c>
      <c r="K578" s="26">
        <f t="shared" si="149"/>
        <v>0</v>
      </c>
      <c r="L578" s="4"/>
      <c r="M578" s="4"/>
      <c r="N578" s="4"/>
      <c r="O578" s="3"/>
      <c r="P578" s="7">
        <f t="shared" si="150"/>
        <v>5</v>
      </c>
      <c r="Q578" s="19">
        <f t="shared" si="151"/>
        <v>0</v>
      </c>
      <c r="R578" s="4"/>
      <c r="S578" s="32"/>
      <c r="T578" s="4"/>
    </row>
    <row r="579" spans="1:20" ht="20.100000000000001" customHeight="1" x14ac:dyDescent="0.3">
      <c r="A579" s="2"/>
      <c r="B579" s="3"/>
      <c r="C579" s="3"/>
      <c r="D579" s="3"/>
      <c r="E579" s="3"/>
      <c r="F579" s="3"/>
      <c r="G579" s="2"/>
      <c r="H579" s="33"/>
      <c r="I579" s="3"/>
      <c r="J579" s="3"/>
      <c r="K579" s="26"/>
      <c r="L579" s="4"/>
      <c r="M579" s="4"/>
      <c r="N579" s="4"/>
      <c r="O579" s="3"/>
      <c r="P579" s="7"/>
      <c r="Q579" s="19"/>
      <c r="R579" s="4"/>
      <c r="S579" s="32"/>
      <c r="T579" s="4"/>
    </row>
    <row r="580" spans="1:20" ht="34.5" customHeight="1" x14ac:dyDescent="0.3">
      <c r="A580" s="2">
        <v>196</v>
      </c>
      <c r="B580" s="157" t="s">
        <v>523</v>
      </c>
      <c r="C580" s="158"/>
      <c r="D580" s="158"/>
      <c r="E580" s="158"/>
      <c r="F580" s="158"/>
      <c r="G580" s="158"/>
      <c r="H580" s="33"/>
      <c r="I580" s="3"/>
      <c r="J580" s="3"/>
      <c r="K580" s="26"/>
      <c r="L580" s="4"/>
      <c r="M580" s="4"/>
      <c r="N580" s="4"/>
      <c r="O580" s="3"/>
      <c r="P580" s="7"/>
      <c r="Q580" s="19"/>
      <c r="R580" s="4"/>
      <c r="S580" s="32"/>
      <c r="T580" s="4"/>
    </row>
    <row r="581" spans="1:20" ht="20.100000000000001" customHeight="1" x14ac:dyDescent="0.3">
      <c r="A581" s="2"/>
      <c r="B581" s="4" t="s">
        <v>584</v>
      </c>
      <c r="C581" s="4"/>
      <c r="D581" s="4"/>
      <c r="E581" s="4"/>
      <c r="F581" s="4"/>
      <c r="G581" s="103">
        <v>3</v>
      </c>
      <c r="H581" s="33">
        <v>3</v>
      </c>
      <c r="I581" s="3">
        <f>ROUND(2740*90%,0)</f>
        <v>2466</v>
      </c>
      <c r="J581" s="3" t="s">
        <v>128</v>
      </c>
      <c r="K581" s="26">
        <f t="shared" ref="K581" si="152">I581*H581</f>
        <v>7398</v>
      </c>
      <c r="L581" s="4"/>
      <c r="M581" s="4"/>
      <c r="N581" s="4"/>
      <c r="O581" s="3"/>
      <c r="P581" s="7">
        <f t="shared" ref="P581" si="153">H581</f>
        <v>3</v>
      </c>
      <c r="Q581" s="19">
        <f t="shared" ref="Q581" si="154">K581</f>
        <v>7398</v>
      </c>
      <c r="R581" s="4"/>
      <c r="S581" s="32">
        <v>0.9</v>
      </c>
      <c r="T581" s="4">
        <v>2740</v>
      </c>
    </row>
    <row r="582" spans="1:20" ht="20.100000000000001" customHeight="1" x14ac:dyDescent="0.3">
      <c r="A582" s="2"/>
      <c r="B582" s="3"/>
      <c r="C582" s="3"/>
      <c r="D582" s="3"/>
      <c r="E582" s="3"/>
      <c r="F582" s="3"/>
      <c r="G582" s="2"/>
      <c r="H582" s="33"/>
      <c r="I582" s="3"/>
      <c r="J582" s="3"/>
      <c r="K582" s="26"/>
      <c r="L582" s="4"/>
      <c r="M582" s="4"/>
      <c r="N582" s="4"/>
      <c r="O582" s="3"/>
      <c r="P582" s="7"/>
      <c r="Q582" s="19"/>
      <c r="R582" s="4"/>
      <c r="S582" s="32"/>
      <c r="T582" s="4"/>
    </row>
    <row r="583" spans="1:20" ht="34.5" customHeight="1" x14ac:dyDescent="0.3">
      <c r="A583" s="2">
        <v>197</v>
      </c>
      <c r="B583" s="157" t="s">
        <v>522</v>
      </c>
      <c r="C583" s="158"/>
      <c r="D583" s="158"/>
      <c r="E583" s="158"/>
      <c r="F583" s="158"/>
      <c r="G583" s="158"/>
      <c r="H583" s="33"/>
      <c r="I583" s="3"/>
      <c r="J583" s="3"/>
      <c r="K583" s="26"/>
      <c r="L583" s="4"/>
      <c r="M583" s="4"/>
      <c r="N583" s="4"/>
      <c r="O583" s="3"/>
      <c r="P583" s="7"/>
      <c r="Q583" s="19"/>
      <c r="R583" s="4"/>
      <c r="S583" s="32"/>
      <c r="T583" s="4"/>
    </row>
    <row r="584" spans="1:20" ht="20.100000000000001" customHeight="1" x14ac:dyDescent="0.3">
      <c r="A584" s="2"/>
      <c r="B584" s="4" t="s">
        <v>584</v>
      </c>
      <c r="C584" s="4"/>
      <c r="D584" s="4"/>
      <c r="E584" s="4"/>
      <c r="F584" s="4"/>
      <c r="G584" s="103">
        <v>4</v>
      </c>
      <c r="H584" s="33">
        <v>4</v>
      </c>
      <c r="I584" s="3">
        <f>ROUND(4378*90%,0)</f>
        <v>3940</v>
      </c>
      <c r="J584" s="3" t="s">
        <v>128</v>
      </c>
      <c r="K584" s="26">
        <f t="shared" ref="K584" si="155">I584*H584</f>
        <v>15760</v>
      </c>
      <c r="L584" s="4"/>
      <c r="M584" s="4"/>
      <c r="N584" s="4"/>
      <c r="O584" s="3"/>
      <c r="P584" s="7">
        <f t="shared" ref="P584" si="156">H584</f>
        <v>4</v>
      </c>
      <c r="Q584" s="19">
        <f t="shared" ref="Q584" si="157">K584</f>
        <v>15760</v>
      </c>
      <c r="R584" s="4"/>
      <c r="S584" s="32">
        <v>0.9</v>
      </c>
      <c r="T584" s="4">
        <v>4378</v>
      </c>
    </row>
    <row r="585" spans="1:20" ht="20.100000000000001" customHeight="1" x14ac:dyDescent="0.3">
      <c r="A585" s="2"/>
      <c r="B585" s="3"/>
      <c r="C585" s="3"/>
      <c r="D585" s="3"/>
      <c r="E585" s="3"/>
      <c r="F585" s="3"/>
      <c r="G585" s="2"/>
      <c r="H585" s="33"/>
      <c r="I585" s="3"/>
      <c r="J585" s="3"/>
      <c r="K585" s="26"/>
      <c r="L585" s="4"/>
      <c r="M585" s="4"/>
      <c r="N585" s="4"/>
      <c r="O585" s="3"/>
      <c r="P585" s="7"/>
      <c r="Q585" s="19"/>
      <c r="R585" s="4"/>
      <c r="S585" s="32"/>
      <c r="T585" s="4"/>
    </row>
    <row r="586" spans="1:20" ht="34.5" customHeight="1" x14ac:dyDescent="0.3">
      <c r="A586" s="2">
        <v>198</v>
      </c>
      <c r="B586" s="157" t="s">
        <v>521</v>
      </c>
      <c r="C586" s="158"/>
      <c r="D586" s="158"/>
      <c r="E586" s="158"/>
      <c r="F586" s="158"/>
      <c r="G586" s="158"/>
      <c r="H586" s="33"/>
      <c r="I586" s="3"/>
      <c r="J586" s="3"/>
      <c r="K586" s="26"/>
      <c r="L586" s="4"/>
      <c r="M586" s="4"/>
      <c r="N586" s="4"/>
      <c r="O586" s="3"/>
      <c r="P586" s="7"/>
      <c r="Q586" s="19"/>
      <c r="R586" s="4"/>
      <c r="S586" s="32"/>
      <c r="T586" s="4"/>
    </row>
    <row r="587" spans="1:20" ht="19.95" customHeight="1" x14ac:dyDescent="0.3">
      <c r="A587" s="2"/>
      <c r="B587" s="4" t="s">
        <v>584</v>
      </c>
      <c r="C587" s="4"/>
      <c r="D587" s="4"/>
      <c r="E587" s="4"/>
      <c r="F587" s="4"/>
      <c r="G587" s="103">
        <v>2</v>
      </c>
      <c r="H587" s="33">
        <v>2</v>
      </c>
      <c r="I587" s="3">
        <f>ROUND(36750*90%,0)</f>
        <v>33075</v>
      </c>
      <c r="J587" s="3" t="s">
        <v>128</v>
      </c>
      <c r="K587" s="26">
        <f t="shared" ref="K587" si="158">I587*H587</f>
        <v>66150</v>
      </c>
      <c r="L587" s="4"/>
      <c r="M587" s="4"/>
      <c r="N587" s="4"/>
      <c r="O587" s="3"/>
      <c r="P587" s="7">
        <f t="shared" ref="P587" si="159">H587</f>
        <v>2</v>
      </c>
      <c r="Q587" s="19">
        <f t="shared" ref="Q587" si="160">K587</f>
        <v>66150</v>
      </c>
      <c r="R587" s="4"/>
      <c r="S587" s="32">
        <v>0.9</v>
      </c>
      <c r="T587" s="4">
        <v>36750</v>
      </c>
    </row>
    <row r="588" spans="1:20" ht="19.95" customHeight="1" x14ac:dyDescent="0.3">
      <c r="A588" s="2"/>
      <c r="B588" s="4"/>
      <c r="C588" s="4"/>
      <c r="D588" s="4"/>
      <c r="E588" s="4"/>
      <c r="F588" s="4"/>
      <c r="G588" s="2"/>
      <c r="H588" s="164" t="s">
        <v>68</v>
      </c>
      <c r="I588" s="164"/>
      <c r="J588" s="164"/>
      <c r="K588" s="17">
        <f>SUM(K8:K587)</f>
        <v>37364904.930000015</v>
      </c>
      <c r="L588" s="16"/>
      <c r="M588" s="16"/>
      <c r="N588" s="41"/>
      <c r="O588" s="36">
        <f>SUM(O8:O587)</f>
        <v>31912697.18</v>
      </c>
      <c r="P588" s="43"/>
      <c r="Q588" s="13">
        <f>SUM(Q8:Q587)</f>
        <v>4647839.75</v>
      </c>
      <c r="R588" s="4"/>
      <c r="S588" s="4"/>
      <c r="T588" s="4"/>
    </row>
    <row r="589" spans="1:20" ht="19.95" customHeight="1" x14ac:dyDescent="0.3">
      <c r="A589" s="2"/>
      <c r="B589" s="4"/>
      <c r="C589" s="4"/>
      <c r="D589" s="4"/>
      <c r="E589" s="4"/>
      <c r="F589" s="4"/>
      <c r="G589" s="2"/>
      <c r="H589" s="164" t="s">
        <v>69</v>
      </c>
      <c r="I589" s="164"/>
      <c r="J589" s="164"/>
      <c r="K589" s="13">
        <f>ROUND(K588*18%,0)</f>
        <v>6725683</v>
      </c>
      <c r="L589" s="16"/>
      <c r="M589" s="16"/>
      <c r="N589" s="13"/>
      <c r="O589" s="44">
        <f>ROUND(O588*18%,0)</f>
        <v>5744285</v>
      </c>
      <c r="P589" s="13"/>
      <c r="Q589" s="13">
        <f>ROUND(Q588*18%,0)</f>
        <v>836611</v>
      </c>
      <c r="R589" s="4"/>
      <c r="S589" s="4"/>
      <c r="T589" s="4"/>
    </row>
    <row r="590" spans="1:20" ht="19.95" customHeight="1" x14ac:dyDescent="0.3">
      <c r="A590" s="2"/>
      <c r="B590" s="4"/>
      <c r="C590" s="4"/>
      <c r="D590" s="4"/>
      <c r="E590" s="4"/>
      <c r="F590" s="4"/>
      <c r="G590" s="2"/>
      <c r="H590" s="164" t="s">
        <v>68</v>
      </c>
      <c r="I590" s="164"/>
      <c r="J590" s="164"/>
      <c r="K590" s="17">
        <f>SUM(K588:K589)</f>
        <v>44090587.930000015</v>
      </c>
      <c r="L590" s="16"/>
      <c r="M590" s="16"/>
      <c r="N590" s="13"/>
      <c r="O590" s="13">
        <f>ROUND(O589+O588,0)</f>
        <v>37656982</v>
      </c>
      <c r="P590" s="3"/>
      <c r="Q590" s="13">
        <f>SUM(Q588:Q589)</f>
        <v>5484450.75</v>
      </c>
      <c r="R590" s="4"/>
      <c r="S590" s="4"/>
      <c r="T590" s="4"/>
    </row>
    <row r="591" spans="1:20" ht="19.95" customHeight="1" x14ac:dyDescent="0.3">
      <c r="A591" s="2"/>
      <c r="B591" s="3"/>
      <c r="C591" s="3"/>
      <c r="D591" s="3"/>
      <c r="E591" s="3"/>
      <c r="F591" s="3"/>
      <c r="G591" s="2"/>
      <c r="H591" s="33"/>
      <c r="I591" s="3"/>
      <c r="J591" s="3"/>
      <c r="K591" s="26"/>
      <c r="L591" s="4"/>
      <c r="M591" s="4"/>
      <c r="N591" s="4"/>
      <c r="O591" s="3"/>
      <c r="P591" s="7"/>
      <c r="Q591" s="19"/>
      <c r="R591" s="4"/>
      <c r="S591" s="32"/>
      <c r="T591" s="4"/>
    </row>
    <row r="592" spans="1:20" ht="19.95" customHeight="1" x14ac:dyDescent="0.3">
      <c r="A592" s="4"/>
      <c r="B592" s="10" t="s">
        <v>528</v>
      </c>
      <c r="C592" s="3"/>
      <c r="D592" s="3"/>
      <c r="E592" s="3"/>
      <c r="F592" s="3"/>
      <c r="G592" s="2"/>
      <c r="H592" s="33"/>
      <c r="I592" s="3"/>
      <c r="J592" s="3"/>
      <c r="K592" s="26"/>
      <c r="L592" s="4"/>
      <c r="M592" s="4"/>
      <c r="N592" s="4"/>
      <c r="O592" s="3"/>
      <c r="P592" s="7"/>
      <c r="Q592" s="19"/>
      <c r="R592" s="4"/>
      <c r="S592" s="32"/>
      <c r="T592" s="4"/>
    </row>
    <row r="593" spans="1:20" ht="19.95" customHeight="1" x14ac:dyDescent="0.3">
      <c r="A593" s="4"/>
      <c r="B593" s="4"/>
      <c r="C593" s="3"/>
      <c r="D593" s="3"/>
      <c r="E593" s="3"/>
      <c r="F593" s="3"/>
      <c r="G593" s="2"/>
      <c r="H593" s="11"/>
      <c r="I593" s="3"/>
      <c r="J593" s="3"/>
      <c r="K593" s="294" t="s">
        <v>70</v>
      </c>
      <c r="L593" s="294"/>
      <c r="M593" s="294"/>
      <c r="N593" s="294"/>
      <c r="O593" s="3"/>
      <c r="P593" s="3"/>
      <c r="Q593" s="3"/>
      <c r="R593" s="4"/>
      <c r="S593" s="4"/>
      <c r="T593" s="4"/>
    </row>
    <row r="594" spans="1:20" ht="19.95" customHeight="1" x14ac:dyDescent="0.3">
      <c r="A594" s="4"/>
      <c r="B594" s="4"/>
      <c r="C594" s="13" t="s">
        <v>23</v>
      </c>
      <c r="D594" s="13" t="s">
        <v>529</v>
      </c>
      <c r="E594" s="13" t="s">
        <v>530</v>
      </c>
      <c r="F594" s="13" t="s">
        <v>531</v>
      </c>
      <c r="G594" s="2"/>
      <c r="H594" s="11"/>
      <c r="I594" s="3"/>
      <c r="J594" s="3"/>
      <c r="K594" s="3"/>
      <c r="L594" s="4"/>
      <c r="M594" s="4"/>
      <c r="N594" s="3"/>
      <c r="O594" s="3"/>
      <c r="P594" s="3"/>
      <c r="Q594" s="3"/>
      <c r="R594" s="4"/>
      <c r="S594" s="4"/>
      <c r="T594" s="4"/>
    </row>
    <row r="595" spans="1:20" ht="19.95" customHeight="1" x14ac:dyDescent="0.3">
      <c r="A595" s="3">
        <v>1</v>
      </c>
      <c r="B595" s="4" t="s">
        <v>532</v>
      </c>
      <c r="C595" s="3">
        <v>6.24</v>
      </c>
      <c r="D595" s="3"/>
      <c r="E595" s="3"/>
      <c r="F595" s="3">
        <v>540</v>
      </c>
      <c r="G595" s="2"/>
      <c r="H595" s="26">
        <v>1</v>
      </c>
      <c r="I595" s="194" t="s">
        <v>71</v>
      </c>
      <c r="J595" s="194"/>
      <c r="K595" s="194"/>
      <c r="L595" s="194"/>
      <c r="M595" s="194"/>
      <c r="N595" s="194"/>
      <c r="O595" s="194"/>
      <c r="P595" s="194"/>
      <c r="Q595" s="194"/>
      <c r="R595" s="194"/>
      <c r="S595" s="194"/>
      <c r="T595" s="194"/>
    </row>
    <row r="596" spans="1:20" ht="19.95" customHeight="1" x14ac:dyDescent="0.3">
      <c r="A596" s="3">
        <v>5</v>
      </c>
      <c r="B596" s="4" t="s">
        <v>533</v>
      </c>
      <c r="C596" s="3">
        <v>11.04</v>
      </c>
      <c r="D596" s="3">
        <v>1.1399999999999999</v>
      </c>
      <c r="E596" s="3"/>
      <c r="F596" s="3"/>
      <c r="G596" s="2"/>
      <c r="H596" s="26">
        <v>2</v>
      </c>
      <c r="I596" s="195" t="s">
        <v>72</v>
      </c>
      <c r="J596" s="195"/>
      <c r="K596" s="195"/>
      <c r="L596" s="195"/>
      <c r="M596" s="195"/>
      <c r="N596" s="195"/>
      <c r="O596" s="195"/>
      <c r="P596" s="195"/>
      <c r="Q596" s="195"/>
      <c r="R596" s="195"/>
      <c r="S596" s="195"/>
      <c r="T596" s="195"/>
    </row>
    <row r="597" spans="1:20" ht="19.95" customHeight="1" x14ac:dyDescent="0.3">
      <c r="A597" s="4"/>
      <c r="B597" s="4"/>
      <c r="C597" s="3"/>
      <c r="D597" s="13">
        <v>1.1399999999999999</v>
      </c>
      <c r="E597" s="13">
        <f>SUM(E595:E596)</f>
        <v>0</v>
      </c>
      <c r="F597" s="13">
        <f>SUM(F595:F596)</f>
        <v>540</v>
      </c>
      <c r="G597" s="2"/>
      <c r="H597" s="26">
        <v>3</v>
      </c>
      <c r="I597" s="147" t="s">
        <v>73</v>
      </c>
      <c r="J597" s="147"/>
      <c r="K597" s="147"/>
      <c r="L597" s="147"/>
      <c r="M597" s="147"/>
      <c r="N597" s="147"/>
      <c r="O597" s="147"/>
      <c r="P597" s="147"/>
      <c r="Q597" s="147"/>
      <c r="R597" s="147"/>
      <c r="S597" s="147"/>
      <c r="T597" s="147"/>
    </row>
    <row r="598" spans="1:20" ht="19.95" customHeight="1" x14ac:dyDescent="0.3">
      <c r="A598" s="4"/>
      <c r="B598" s="4"/>
      <c r="C598" s="3"/>
      <c r="D598" s="3" t="s">
        <v>534</v>
      </c>
      <c r="E598" s="3" t="s">
        <v>534</v>
      </c>
      <c r="F598" s="3" t="s">
        <v>534</v>
      </c>
      <c r="G598" s="2"/>
      <c r="H598" s="26">
        <v>4</v>
      </c>
      <c r="I598" s="196" t="s">
        <v>74</v>
      </c>
      <c r="J598" s="196"/>
      <c r="K598" s="196"/>
      <c r="L598" s="196"/>
      <c r="M598" s="196"/>
      <c r="N598" s="196"/>
      <c r="O598" s="196"/>
      <c r="P598" s="196"/>
      <c r="Q598" s="196"/>
      <c r="R598" s="196"/>
      <c r="S598" s="196"/>
      <c r="T598" s="196"/>
    </row>
    <row r="599" spans="1:20" ht="19.95" customHeight="1" x14ac:dyDescent="0.3">
      <c r="A599" s="4"/>
      <c r="B599" s="4"/>
      <c r="C599" s="3"/>
      <c r="D599" s="2">
        <v>44</v>
      </c>
      <c r="E599" s="2">
        <v>75</v>
      </c>
      <c r="F599" s="2" t="s">
        <v>535</v>
      </c>
      <c r="G599" s="2"/>
      <c r="H599" s="26">
        <v>5</v>
      </c>
      <c r="I599" s="147" t="s">
        <v>75</v>
      </c>
      <c r="J599" s="147"/>
      <c r="K599" s="147"/>
      <c r="L599" s="147"/>
      <c r="M599" s="147"/>
      <c r="N599" s="147"/>
      <c r="O599" s="147"/>
      <c r="P599" s="147"/>
      <c r="Q599" s="147"/>
      <c r="R599" s="147"/>
      <c r="S599" s="147"/>
      <c r="T599" s="147"/>
    </row>
    <row r="600" spans="1:20" ht="19.95" customHeight="1" x14ac:dyDescent="0.3">
      <c r="A600" s="4"/>
      <c r="B600" s="4"/>
      <c r="C600" s="3"/>
      <c r="D600" s="2">
        <f>ROUND(D599*D597,0)</f>
        <v>50</v>
      </c>
      <c r="E600" s="2">
        <f>ROUND(E599*E597,0)</f>
        <v>0</v>
      </c>
      <c r="F600" s="2">
        <f>ROUND(F597*60/1000,0)</f>
        <v>32</v>
      </c>
      <c r="G600" s="2"/>
      <c r="H600" s="57"/>
      <c r="I600" s="147" t="s">
        <v>168</v>
      </c>
      <c r="J600" s="147"/>
      <c r="K600" s="147"/>
      <c r="L600" s="147"/>
      <c r="M600" s="147"/>
      <c r="N600" s="147"/>
      <c r="O600" s="147"/>
      <c r="P600" s="147"/>
      <c r="Q600" s="147"/>
      <c r="R600" s="147"/>
      <c r="S600" s="147"/>
      <c r="T600" s="147"/>
    </row>
    <row r="601" spans="1:20" ht="19.95" customHeight="1" x14ac:dyDescent="0.3">
      <c r="A601" s="4"/>
      <c r="B601" s="12" t="s">
        <v>536</v>
      </c>
      <c r="C601" s="291">
        <f>D600+E600+F600</f>
        <v>82</v>
      </c>
      <c r="D601" s="293"/>
      <c r="E601" s="3"/>
      <c r="F601" s="3"/>
      <c r="G601" s="2"/>
      <c r="H601" s="11"/>
      <c r="I601" s="3"/>
      <c r="J601" s="3"/>
      <c r="K601" s="3"/>
      <c r="L601" s="4"/>
      <c r="M601" s="4"/>
      <c r="N601" s="3"/>
      <c r="O601" s="3"/>
      <c r="P601" s="3"/>
      <c r="Q601" s="3"/>
      <c r="R601" s="4"/>
      <c r="S601" s="4"/>
      <c r="T601" s="4"/>
    </row>
    <row r="602" spans="1:20" ht="19.95" customHeight="1" x14ac:dyDescent="0.3">
      <c r="A602" s="2"/>
      <c r="B602" s="12" t="s">
        <v>537</v>
      </c>
      <c r="C602" s="164">
        <v>11134</v>
      </c>
      <c r="D602" s="164"/>
      <c r="E602" s="3"/>
      <c r="F602" s="3"/>
      <c r="G602" s="2"/>
      <c r="H602" s="11"/>
      <c r="I602" s="3"/>
      <c r="J602" s="3"/>
      <c r="K602" s="3"/>
      <c r="L602" s="4"/>
      <c r="M602" s="4"/>
      <c r="N602" s="3"/>
      <c r="O602" s="3"/>
      <c r="P602" s="3"/>
      <c r="Q602" s="3"/>
      <c r="R602" s="4"/>
      <c r="S602" s="4"/>
      <c r="T602" s="4"/>
    </row>
    <row r="603" spans="1:20" ht="19.95" customHeight="1" x14ac:dyDescent="0.3">
      <c r="A603" s="2"/>
      <c r="B603" s="80" t="s">
        <v>68</v>
      </c>
      <c r="C603" s="151">
        <f>C602+C601</f>
        <v>11216</v>
      </c>
      <c r="D603" s="153"/>
      <c r="E603" s="4"/>
      <c r="F603" s="4"/>
      <c r="G603" s="2"/>
      <c r="H603" s="11"/>
      <c r="I603" s="3"/>
      <c r="J603" s="3"/>
      <c r="K603" s="3"/>
      <c r="L603" s="4"/>
      <c r="M603" s="4"/>
      <c r="N603" s="3"/>
      <c r="O603" s="3"/>
      <c r="P603" s="3"/>
      <c r="Q603" s="3"/>
      <c r="R603" s="4"/>
      <c r="S603" s="4"/>
      <c r="T603" s="4"/>
    </row>
    <row r="604" spans="1:20" ht="19.95" customHeight="1" x14ac:dyDescent="0.3">
      <c r="A604" s="4"/>
      <c r="B604" s="12" t="s">
        <v>538</v>
      </c>
      <c r="C604" s="164">
        <f>C603-C602</f>
        <v>82</v>
      </c>
      <c r="D604" s="164"/>
      <c r="E604" s="4"/>
      <c r="F604" s="4"/>
      <c r="G604" s="2"/>
      <c r="H604" s="11"/>
      <c r="I604" s="3"/>
      <c r="J604" s="3"/>
      <c r="K604" s="3"/>
      <c r="L604" s="4"/>
      <c r="M604" s="4"/>
      <c r="N604" s="3"/>
      <c r="O604" s="3"/>
      <c r="P604" s="3"/>
      <c r="Q604" s="3"/>
      <c r="R604" s="4"/>
      <c r="S604" s="4"/>
      <c r="T604" s="4"/>
    </row>
    <row r="605" spans="1:20" ht="19.95" customHeight="1" x14ac:dyDescent="0.3">
      <c r="A605" s="4"/>
      <c r="B605" s="4"/>
      <c r="C605" s="4"/>
      <c r="D605" s="4"/>
      <c r="E605" s="4"/>
      <c r="F605" s="4"/>
      <c r="G605" s="2"/>
      <c r="H605" s="11"/>
      <c r="I605" s="3"/>
      <c r="J605" s="3"/>
      <c r="K605" s="3"/>
      <c r="L605" s="4"/>
      <c r="M605" s="4"/>
      <c r="N605" s="3"/>
      <c r="O605" s="3"/>
      <c r="P605" s="3"/>
      <c r="Q605" s="3"/>
      <c r="R605" s="4"/>
      <c r="S605" s="4"/>
      <c r="T605" s="4"/>
    </row>
    <row r="606" spans="1:20" ht="19.95" customHeight="1" x14ac:dyDescent="0.3">
      <c r="A606" s="4"/>
      <c r="B606" s="4"/>
      <c r="C606" s="4"/>
      <c r="D606" s="4"/>
      <c r="E606" s="4"/>
      <c r="F606" s="4"/>
      <c r="G606" s="2"/>
      <c r="H606" s="3"/>
      <c r="I606" s="3"/>
      <c r="J606" s="3"/>
      <c r="K606" s="3"/>
      <c r="L606" s="4"/>
      <c r="M606" s="4"/>
      <c r="N606" s="3"/>
      <c r="O606" s="3"/>
      <c r="P606" s="3"/>
      <c r="Q606" s="3"/>
      <c r="R606" s="4"/>
      <c r="S606" s="4"/>
      <c r="T606" s="4"/>
    </row>
    <row r="607" spans="1:20" ht="19.95" customHeight="1" x14ac:dyDescent="0.3">
      <c r="A607" s="2"/>
      <c r="B607" s="4"/>
      <c r="C607" s="4"/>
      <c r="D607" s="4"/>
      <c r="E607" s="4"/>
      <c r="F607" s="4"/>
      <c r="G607" s="2"/>
      <c r="H607" s="3"/>
      <c r="I607" s="3"/>
      <c r="J607" s="3"/>
      <c r="K607" s="3"/>
      <c r="L607" s="4"/>
      <c r="M607" s="4"/>
      <c r="N607" s="3"/>
      <c r="O607" s="3"/>
      <c r="P607" s="3"/>
      <c r="Q607" s="3"/>
      <c r="R607" s="4"/>
      <c r="S607" s="4"/>
      <c r="T607" s="4"/>
    </row>
    <row r="608" spans="1:20" ht="19.95" customHeight="1" x14ac:dyDescent="0.3">
      <c r="A608" s="2"/>
      <c r="B608" s="4"/>
      <c r="C608" s="4"/>
      <c r="D608" s="4"/>
      <c r="E608" s="4"/>
      <c r="F608" s="4"/>
      <c r="G608" s="2"/>
      <c r="H608" s="3"/>
      <c r="I608" s="3"/>
      <c r="J608" s="3"/>
      <c r="K608" s="3"/>
      <c r="L608" s="4"/>
      <c r="M608" s="4"/>
      <c r="N608" s="3"/>
      <c r="O608" s="3"/>
      <c r="P608" s="3"/>
      <c r="Q608" s="3"/>
      <c r="R608" s="4"/>
      <c r="S608" s="4"/>
      <c r="T608" s="4"/>
    </row>
    <row r="609" spans="1:20" ht="19.95" customHeight="1" x14ac:dyDescent="0.3">
      <c r="A609" s="2"/>
      <c r="B609" s="4"/>
      <c r="C609" s="4"/>
      <c r="D609" s="4"/>
      <c r="E609" s="4"/>
      <c r="F609" s="4"/>
      <c r="G609" s="2"/>
      <c r="H609" s="3"/>
      <c r="I609" s="3"/>
      <c r="J609" s="3"/>
      <c r="K609" s="3"/>
      <c r="L609" s="4"/>
      <c r="M609" s="4"/>
      <c r="N609" s="3"/>
      <c r="O609" s="3"/>
      <c r="P609" s="3"/>
      <c r="Q609" s="3"/>
      <c r="R609" s="4"/>
      <c r="S609" s="4"/>
      <c r="T609" s="4"/>
    </row>
    <row r="610" spans="1:20" ht="19.95" customHeight="1" x14ac:dyDescent="0.3">
      <c r="A610" s="2"/>
      <c r="B610" s="4"/>
      <c r="C610" s="4"/>
      <c r="D610" s="4"/>
      <c r="E610" s="4"/>
      <c r="F610" s="4"/>
      <c r="G610" s="2"/>
      <c r="H610" s="3"/>
      <c r="I610" s="3"/>
      <c r="J610" s="3"/>
      <c r="K610" s="3"/>
      <c r="L610" s="4"/>
      <c r="M610" s="4"/>
      <c r="N610" s="3"/>
      <c r="O610" s="3"/>
      <c r="P610" s="3"/>
      <c r="Q610" s="3"/>
      <c r="R610" s="4"/>
      <c r="S610" s="4"/>
      <c r="T610" s="4"/>
    </row>
    <row r="611" spans="1:20" ht="19.95" customHeight="1" x14ac:dyDescent="0.3">
      <c r="A611" s="2"/>
      <c r="B611" s="4"/>
      <c r="C611" s="4"/>
      <c r="D611" s="4"/>
      <c r="E611" s="4"/>
      <c r="F611" s="4"/>
      <c r="G611" s="2"/>
      <c r="H611" s="3"/>
      <c r="I611" s="3"/>
      <c r="J611" s="3"/>
      <c r="K611" s="3"/>
      <c r="L611" s="4"/>
      <c r="M611" s="4"/>
      <c r="N611" s="3"/>
      <c r="O611" s="3"/>
      <c r="P611" s="3"/>
      <c r="Q611" s="3"/>
      <c r="R611" s="4"/>
      <c r="S611" s="4"/>
      <c r="T611" s="4"/>
    </row>
    <row r="612" spans="1:20" ht="19.95" customHeight="1" x14ac:dyDescent="0.3">
      <c r="A612" s="2"/>
      <c r="B612" s="4"/>
      <c r="C612" s="4"/>
      <c r="D612" s="4"/>
      <c r="E612" s="4"/>
      <c r="F612" s="4"/>
      <c r="G612" s="2"/>
      <c r="H612" s="3"/>
      <c r="I612" s="3"/>
      <c r="J612" s="3"/>
      <c r="K612" s="3"/>
      <c r="L612" s="4"/>
      <c r="M612" s="4"/>
      <c r="N612" s="3"/>
      <c r="O612" s="3"/>
      <c r="P612" s="3"/>
      <c r="Q612" s="3"/>
      <c r="R612" s="4"/>
      <c r="S612" s="4"/>
      <c r="T612" s="4"/>
    </row>
    <row r="613" spans="1:20" ht="19.95" customHeight="1" x14ac:dyDescent="0.3">
      <c r="A613" s="2"/>
      <c r="B613" s="4"/>
      <c r="C613" s="4"/>
      <c r="D613" s="4"/>
      <c r="E613" s="4"/>
      <c r="F613" s="4"/>
      <c r="G613" s="2"/>
      <c r="H613" s="3"/>
      <c r="I613" s="3"/>
      <c r="J613" s="3"/>
      <c r="K613" s="3"/>
      <c r="L613" s="4"/>
      <c r="M613" s="4"/>
      <c r="N613" s="3"/>
      <c r="O613" s="3"/>
      <c r="P613" s="3"/>
      <c r="Q613" s="3"/>
      <c r="R613" s="4"/>
      <c r="S613" s="4"/>
      <c r="T613" s="4"/>
    </row>
    <row r="614" spans="1:20" ht="19.95" customHeight="1" x14ac:dyDescent="0.3">
      <c r="A614" s="2"/>
      <c r="B614" s="4"/>
      <c r="C614" s="4"/>
      <c r="D614" s="4"/>
      <c r="E614" s="4"/>
      <c r="F614" s="4"/>
      <c r="G614" s="2"/>
      <c r="H614" s="3"/>
      <c r="I614" s="3"/>
      <c r="J614" s="3"/>
      <c r="K614" s="3"/>
      <c r="L614" s="4"/>
      <c r="M614" s="4"/>
      <c r="N614" s="3"/>
      <c r="O614" s="3"/>
      <c r="P614" s="3"/>
      <c r="Q614" s="3"/>
      <c r="R614" s="4"/>
      <c r="S614" s="4"/>
      <c r="T614" s="4"/>
    </row>
    <row r="615" spans="1:20" ht="19.95" customHeight="1" x14ac:dyDescent="0.3">
      <c r="A615" s="2"/>
      <c r="B615" s="4"/>
      <c r="C615" s="4"/>
      <c r="D615" s="4"/>
      <c r="E615" s="4"/>
      <c r="F615" s="4"/>
      <c r="G615" s="2"/>
      <c r="H615" s="3"/>
      <c r="I615" s="3"/>
      <c r="J615" s="3"/>
      <c r="K615" s="3"/>
      <c r="L615" s="4"/>
      <c r="M615" s="4"/>
      <c r="N615" s="3"/>
      <c r="O615" s="3"/>
      <c r="P615" s="3"/>
      <c r="Q615" s="3"/>
      <c r="R615" s="4"/>
      <c r="S615" s="4"/>
      <c r="T615" s="4"/>
    </row>
    <row r="616" spans="1:20" ht="19.95" customHeight="1" x14ac:dyDescent="0.3">
      <c r="A616" s="2"/>
      <c r="B616" s="4"/>
      <c r="C616" s="4"/>
      <c r="D616" s="4"/>
      <c r="E616" s="4"/>
      <c r="F616" s="4"/>
      <c r="G616" s="2"/>
      <c r="H616" s="3"/>
      <c r="I616" s="3"/>
      <c r="J616" s="3"/>
      <c r="K616" s="3"/>
      <c r="L616" s="4"/>
      <c r="M616" s="4"/>
      <c r="N616" s="3"/>
      <c r="O616" s="3"/>
      <c r="P616" s="3"/>
      <c r="Q616" s="3"/>
      <c r="R616" s="4"/>
      <c r="S616" s="4"/>
      <c r="T616" s="4"/>
    </row>
    <row r="617" spans="1:20" ht="19.95" customHeight="1" x14ac:dyDescent="0.3">
      <c r="A617" s="2"/>
      <c r="B617" s="4"/>
      <c r="C617" s="4"/>
      <c r="D617" s="4"/>
      <c r="E617" s="4"/>
      <c r="F617" s="4"/>
      <c r="G617" s="2"/>
      <c r="H617" s="3"/>
      <c r="I617" s="3"/>
      <c r="J617" s="3"/>
      <c r="K617" s="3"/>
      <c r="L617" s="4"/>
      <c r="M617" s="4"/>
      <c r="N617" s="3"/>
      <c r="O617" s="3"/>
      <c r="P617" s="3"/>
      <c r="Q617" s="3"/>
      <c r="R617" s="4"/>
      <c r="S617" s="4"/>
      <c r="T617" s="4"/>
    </row>
    <row r="618" spans="1:20" ht="19.95" customHeight="1" x14ac:dyDescent="0.3">
      <c r="A618" s="2"/>
      <c r="B618" s="4"/>
      <c r="C618" s="4"/>
      <c r="D618" s="4"/>
      <c r="E618" s="4"/>
      <c r="F618" s="4"/>
      <c r="G618" s="2"/>
      <c r="H618" s="3"/>
      <c r="I618" s="3"/>
      <c r="J618" s="3"/>
      <c r="K618" s="3"/>
      <c r="L618" s="4"/>
      <c r="M618" s="4"/>
      <c r="N618" s="3"/>
      <c r="O618" s="3"/>
      <c r="P618" s="3"/>
      <c r="Q618" s="3"/>
      <c r="R618" s="4"/>
      <c r="S618" s="4"/>
      <c r="T618" s="4"/>
    </row>
    <row r="619" spans="1:20" ht="19.95" customHeight="1" x14ac:dyDescent="0.3">
      <c r="A619" s="2"/>
      <c r="B619" s="4"/>
      <c r="C619" s="4"/>
      <c r="D619" s="4"/>
      <c r="E619" s="4"/>
      <c r="F619" s="4"/>
      <c r="G619" s="2"/>
      <c r="H619" s="3"/>
      <c r="I619" s="3"/>
      <c r="J619" s="3"/>
      <c r="K619" s="3"/>
      <c r="L619" s="4"/>
      <c r="M619" s="4"/>
      <c r="N619" s="3"/>
      <c r="O619" s="3"/>
      <c r="P619" s="3"/>
      <c r="Q619" s="3"/>
      <c r="R619" s="4"/>
      <c r="S619" s="4"/>
      <c r="T619" s="4"/>
    </row>
    <row r="620" spans="1:20" ht="19.95" customHeight="1" x14ac:dyDescent="0.3">
      <c r="A620" s="2"/>
      <c r="B620" s="4"/>
      <c r="C620" s="4"/>
      <c r="D620" s="4"/>
      <c r="E620" s="4"/>
      <c r="F620" s="4"/>
      <c r="G620" s="2"/>
      <c r="H620" s="3"/>
      <c r="I620" s="3"/>
      <c r="J620" s="3"/>
      <c r="K620" s="3"/>
      <c r="L620" s="4"/>
      <c r="M620" s="4"/>
      <c r="N620" s="3"/>
      <c r="O620" s="3"/>
      <c r="P620" s="3"/>
      <c r="Q620" s="3"/>
      <c r="R620" s="4"/>
      <c r="S620" s="4"/>
      <c r="T620" s="4"/>
    </row>
    <row r="621" spans="1:20" ht="19.95" customHeight="1" x14ac:dyDescent="0.3">
      <c r="A621" s="2"/>
      <c r="B621" s="4"/>
      <c r="C621" s="4"/>
      <c r="D621" s="4"/>
      <c r="E621" s="4"/>
      <c r="F621" s="4"/>
      <c r="G621" s="2"/>
      <c r="H621" s="3"/>
      <c r="I621" s="3"/>
      <c r="J621" s="3"/>
      <c r="K621" s="3"/>
      <c r="L621" s="4"/>
      <c r="M621" s="4"/>
      <c r="N621" s="3"/>
      <c r="O621" s="3"/>
      <c r="P621" s="3"/>
      <c r="Q621" s="3"/>
      <c r="R621" s="4"/>
      <c r="S621" s="4"/>
      <c r="T621" s="4"/>
    </row>
    <row r="622" spans="1:20" ht="19.95" customHeight="1" x14ac:dyDescent="0.3">
      <c r="A622" s="2"/>
      <c r="B622" s="4"/>
      <c r="C622" s="4"/>
      <c r="D622" s="4"/>
      <c r="E622" s="4"/>
      <c r="F622" s="4"/>
      <c r="G622" s="2"/>
      <c r="H622" s="3"/>
      <c r="I622" s="3"/>
      <c r="J622" s="3"/>
      <c r="K622" s="3"/>
      <c r="L622" s="4"/>
      <c r="M622" s="4"/>
      <c r="N622" s="3"/>
      <c r="O622" s="3"/>
      <c r="P622" s="3"/>
      <c r="Q622" s="3"/>
      <c r="R622" s="4"/>
      <c r="S622" s="4"/>
      <c r="T622" s="4"/>
    </row>
    <row r="623" spans="1:20" ht="19.95" customHeight="1" x14ac:dyDescent="0.3">
      <c r="A623" s="2"/>
      <c r="B623" s="4"/>
      <c r="C623" s="4"/>
      <c r="D623" s="4"/>
      <c r="E623" s="4"/>
      <c r="F623" s="4"/>
      <c r="G623" s="2"/>
      <c r="H623" s="3"/>
      <c r="I623" s="3"/>
      <c r="J623" s="3"/>
      <c r="K623" s="3"/>
      <c r="L623" s="4"/>
      <c r="M623" s="4"/>
      <c r="N623" s="3"/>
      <c r="O623" s="3"/>
      <c r="P623" s="3"/>
      <c r="Q623" s="3"/>
      <c r="R623" s="4"/>
      <c r="S623" s="4"/>
      <c r="T623" s="4"/>
    </row>
    <row r="624" spans="1:20" ht="19.95" customHeight="1" x14ac:dyDescent="0.3">
      <c r="A624" s="2"/>
      <c r="B624" s="4"/>
      <c r="C624" s="4"/>
      <c r="D624" s="4"/>
      <c r="E624" s="4"/>
      <c r="F624" s="4"/>
      <c r="G624" s="2"/>
      <c r="H624" s="3"/>
      <c r="I624" s="3"/>
      <c r="J624" s="3"/>
      <c r="K624" s="3"/>
      <c r="L624" s="4"/>
      <c r="M624" s="4"/>
      <c r="N624" s="3"/>
      <c r="O624" s="3"/>
      <c r="P624" s="3"/>
      <c r="Q624" s="3"/>
      <c r="R624" s="4"/>
      <c r="S624" s="4"/>
      <c r="T624" s="4"/>
    </row>
    <row r="625" spans="1:20" ht="19.95" customHeight="1" x14ac:dyDescent="0.3">
      <c r="A625" s="2"/>
      <c r="B625" s="4"/>
      <c r="C625" s="4"/>
      <c r="D625" s="4"/>
      <c r="E625" s="4"/>
      <c r="F625" s="4"/>
      <c r="G625" s="2"/>
      <c r="H625" s="3"/>
      <c r="I625" s="3"/>
      <c r="J625" s="3"/>
      <c r="K625" s="3"/>
      <c r="L625" s="4"/>
      <c r="M625" s="4"/>
      <c r="N625" s="3"/>
      <c r="O625" s="3"/>
      <c r="P625" s="3"/>
      <c r="Q625" s="3"/>
      <c r="R625" s="4"/>
      <c r="S625" s="4"/>
      <c r="T625" s="4"/>
    </row>
    <row r="626" spans="1:20" ht="19.95" customHeight="1" x14ac:dyDescent="0.3">
      <c r="A626" s="2"/>
      <c r="B626" s="4"/>
      <c r="C626" s="4"/>
      <c r="D626" s="4"/>
      <c r="E626" s="4"/>
      <c r="F626" s="4"/>
      <c r="G626" s="2"/>
      <c r="H626" s="3"/>
      <c r="I626" s="3"/>
      <c r="J626" s="3"/>
      <c r="K626" s="3"/>
      <c r="L626" s="4"/>
      <c r="M626" s="4"/>
      <c r="N626" s="3"/>
      <c r="O626" s="3"/>
      <c r="P626" s="3"/>
      <c r="Q626" s="3"/>
      <c r="R626" s="4"/>
      <c r="S626" s="4"/>
      <c r="T626" s="4"/>
    </row>
    <row r="627" spans="1:20" ht="19.95" customHeight="1" x14ac:dyDescent="0.3">
      <c r="A627" s="2"/>
      <c r="B627" s="4"/>
      <c r="C627" s="4"/>
      <c r="D627" s="4"/>
      <c r="E627" s="4"/>
      <c r="F627" s="4"/>
      <c r="G627" s="2"/>
      <c r="H627" s="3"/>
      <c r="I627" s="3"/>
      <c r="J627" s="3"/>
      <c r="K627" s="3"/>
      <c r="L627" s="4"/>
      <c r="M627" s="4"/>
      <c r="N627" s="3"/>
      <c r="O627" s="3"/>
      <c r="P627" s="3"/>
      <c r="Q627" s="3"/>
      <c r="R627" s="4"/>
      <c r="S627" s="4"/>
      <c r="T627" s="4"/>
    </row>
    <row r="628" spans="1:20" ht="19.95" customHeight="1" x14ac:dyDescent="0.3">
      <c r="A628" s="2"/>
      <c r="B628" s="4"/>
      <c r="C628" s="4"/>
      <c r="D628" s="4"/>
      <c r="E628" s="4"/>
      <c r="F628" s="4"/>
      <c r="G628" s="2"/>
      <c r="H628" s="3"/>
      <c r="I628" s="3"/>
      <c r="J628" s="3"/>
      <c r="K628" s="3"/>
      <c r="L628" s="4"/>
      <c r="M628" s="4"/>
      <c r="N628" s="3"/>
      <c r="O628" s="3"/>
      <c r="P628" s="3"/>
      <c r="Q628" s="3"/>
      <c r="R628" s="4"/>
      <c r="S628" s="4"/>
      <c r="T628" s="4"/>
    </row>
    <row r="629" spans="1:20" ht="19.95" customHeight="1" x14ac:dyDescent="0.3">
      <c r="A629" s="2"/>
      <c r="B629" s="4"/>
      <c r="C629" s="4"/>
      <c r="D629" s="4"/>
      <c r="E629" s="4"/>
      <c r="F629" s="4"/>
      <c r="G629" s="2"/>
      <c r="H629" s="3"/>
      <c r="I629" s="3"/>
      <c r="J629" s="3"/>
      <c r="K629" s="3"/>
      <c r="L629" s="4"/>
      <c r="M629" s="4"/>
      <c r="N629" s="3"/>
      <c r="O629" s="3"/>
      <c r="P629" s="3"/>
      <c r="Q629" s="3"/>
      <c r="R629" s="4"/>
      <c r="S629" s="4"/>
      <c r="T629" s="4"/>
    </row>
    <row r="630" spans="1:20" ht="19.95" customHeight="1" x14ac:dyDescent="0.3">
      <c r="A630" s="2"/>
      <c r="B630" s="4"/>
      <c r="C630" s="4"/>
      <c r="D630" s="4"/>
      <c r="E630" s="4"/>
      <c r="F630" s="4"/>
      <c r="G630" s="2"/>
      <c r="H630" s="3"/>
      <c r="I630" s="3"/>
      <c r="J630" s="3"/>
      <c r="K630" s="3"/>
      <c r="L630" s="4"/>
      <c r="M630" s="4"/>
      <c r="N630" s="3"/>
      <c r="O630" s="3"/>
      <c r="P630" s="3"/>
      <c r="Q630" s="3"/>
      <c r="R630" s="4"/>
      <c r="S630" s="4"/>
      <c r="T630" s="4"/>
    </row>
    <row r="631" spans="1:20" ht="19.95" customHeight="1" x14ac:dyDescent="0.3">
      <c r="A631" s="2"/>
      <c r="B631" s="4"/>
      <c r="C631" s="4"/>
      <c r="D631" s="4"/>
      <c r="E631" s="4"/>
      <c r="F631" s="4"/>
      <c r="G631" s="2"/>
      <c r="H631" s="3"/>
      <c r="I631" s="3"/>
      <c r="J631" s="3"/>
      <c r="K631" s="3"/>
      <c r="L631" s="4"/>
      <c r="M631" s="4"/>
      <c r="N631" s="3"/>
      <c r="O631" s="3"/>
      <c r="P631" s="3"/>
      <c r="Q631" s="3"/>
      <c r="R631" s="4"/>
      <c r="S631" s="4"/>
      <c r="T631" s="4"/>
    </row>
    <row r="632" spans="1:20" ht="19.95" customHeight="1" x14ac:dyDescent="0.3">
      <c r="A632" s="2"/>
      <c r="B632" s="4"/>
      <c r="C632" s="4"/>
      <c r="D632" s="4"/>
      <c r="E632" s="4"/>
      <c r="F632" s="4"/>
      <c r="G632" s="2"/>
      <c r="H632" s="3"/>
      <c r="I632" s="3"/>
      <c r="J632" s="3"/>
      <c r="K632" s="3"/>
      <c r="L632" s="4"/>
      <c r="M632" s="4"/>
      <c r="N632" s="3"/>
      <c r="O632" s="3"/>
      <c r="P632" s="3"/>
      <c r="Q632" s="3"/>
      <c r="R632" s="4"/>
      <c r="S632" s="4"/>
      <c r="T632" s="4"/>
    </row>
    <row r="633" spans="1:20" ht="19.95" customHeight="1" x14ac:dyDescent="0.3">
      <c r="A633" s="2"/>
      <c r="B633" s="4"/>
      <c r="C633" s="4"/>
      <c r="D633" s="4"/>
      <c r="E633" s="4"/>
      <c r="F633" s="4"/>
      <c r="G633" s="2"/>
      <c r="H633" s="3"/>
      <c r="I633" s="3"/>
      <c r="J633" s="3"/>
      <c r="K633" s="3"/>
      <c r="L633" s="4"/>
      <c r="M633" s="4"/>
      <c r="N633" s="3"/>
      <c r="O633" s="3"/>
      <c r="P633" s="3"/>
      <c r="Q633" s="3"/>
      <c r="R633" s="4"/>
      <c r="S633" s="4"/>
      <c r="T633" s="4"/>
    </row>
    <row r="634" spans="1:20" ht="19.95" customHeight="1" x14ac:dyDescent="0.3">
      <c r="A634" s="2"/>
      <c r="B634" s="4"/>
      <c r="C634" s="4"/>
      <c r="D634" s="4"/>
      <c r="E634" s="4"/>
      <c r="F634" s="4"/>
      <c r="G634" s="2"/>
      <c r="H634" s="3"/>
      <c r="I634" s="3"/>
      <c r="J634" s="3"/>
      <c r="K634" s="3"/>
      <c r="L634" s="4"/>
      <c r="M634" s="4"/>
      <c r="N634" s="3"/>
      <c r="O634" s="3"/>
      <c r="P634" s="3"/>
      <c r="Q634" s="3"/>
      <c r="R634" s="4"/>
      <c r="S634" s="4"/>
      <c r="T634" s="4"/>
    </row>
    <row r="635" spans="1:20" ht="19.95" customHeight="1" x14ac:dyDescent="0.3">
      <c r="A635" s="2"/>
      <c r="B635" s="4"/>
      <c r="C635" s="4"/>
      <c r="D635" s="4"/>
      <c r="E635" s="4"/>
      <c r="F635" s="4"/>
      <c r="G635" s="2"/>
      <c r="H635" s="3"/>
      <c r="I635" s="3"/>
      <c r="J635" s="3"/>
      <c r="K635" s="3"/>
      <c r="L635" s="4"/>
      <c r="M635" s="4"/>
      <c r="N635" s="3"/>
      <c r="O635" s="3"/>
      <c r="P635" s="3"/>
      <c r="Q635" s="3"/>
      <c r="R635" s="4"/>
      <c r="S635" s="4"/>
      <c r="T635" s="4"/>
    </row>
    <row r="636" spans="1:20" ht="19.95" customHeight="1" x14ac:dyDescent="0.3">
      <c r="A636" s="2"/>
      <c r="B636" s="4"/>
      <c r="C636" s="4"/>
      <c r="D636" s="4"/>
      <c r="E636" s="4"/>
      <c r="F636" s="4"/>
      <c r="G636" s="2"/>
      <c r="H636" s="3"/>
      <c r="I636" s="3"/>
      <c r="J636" s="3"/>
      <c r="K636" s="3"/>
      <c r="L636" s="4"/>
      <c r="M636" s="4"/>
      <c r="N636" s="3"/>
      <c r="O636" s="3"/>
      <c r="P636" s="3"/>
      <c r="Q636" s="3"/>
      <c r="R636" s="4"/>
      <c r="S636" s="4"/>
      <c r="T636" s="4"/>
    </row>
    <row r="637" spans="1:20" ht="19.95" customHeight="1" x14ac:dyDescent="0.3">
      <c r="A637" s="2"/>
      <c r="B637" s="4"/>
      <c r="C637" s="4"/>
      <c r="D637" s="4"/>
      <c r="E637" s="4"/>
      <c r="F637" s="4"/>
      <c r="G637" s="2"/>
      <c r="H637" s="3"/>
      <c r="I637" s="3"/>
      <c r="J637" s="3"/>
      <c r="K637" s="3"/>
      <c r="L637" s="4"/>
      <c r="M637" s="4"/>
      <c r="N637" s="3"/>
      <c r="O637" s="3"/>
      <c r="P637" s="3"/>
      <c r="Q637" s="3"/>
      <c r="R637" s="4"/>
      <c r="S637" s="4"/>
      <c r="T637" s="4"/>
    </row>
    <row r="638" spans="1:20" ht="19.95" customHeight="1" x14ac:dyDescent="0.3">
      <c r="A638" s="2"/>
      <c r="B638" s="4"/>
      <c r="C638" s="4"/>
      <c r="D638" s="4"/>
      <c r="E638" s="4"/>
      <c r="F638" s="4"/>
      <c r="G638" s="2"/>
      <c r="H638" s="3"/>
      <c r="I638" s="3"/>
      <c r="J638" s="3"/>
      <c r="K638" s="3"/>
      <c r="L638" s="4"/>
      <c r="M638" s="4"/>
      <c r="N638" s="3"/>
      <c r="O638" s="3"/>
      <c r="P638" s="3"/>
      <c r="Q638" s="3"/>
      <c r="R638" s="4"/>
      <c r="S638" s="4"/>
      <c r="T638" s="4"/>
    </row>
    <row r="639" spans="1:20" ht="19.95" customHeight="1" x14ac:dyDescent="0.3">
      <c r="A639" s="2"/>
      <c r="B639" s="4"/>
      <c r="C639" s="4"/>
      <c r="D639" s="4"/>
      <c r="E639" s="4"/>
      <c r="F639" s="4"/>
      <c r="G639" s="2"/>
      <c r="H639" s="3"/>
      <c r="I639" s="3"/>
      <c r="J639" s="3"/>
      <c r="K639" s="3"/>
      <c r="L639" s="4"/>
      <c r="M639" s="4"/>
      <c r="N639" s="3"/>
      <c r="O639" s="3"/>
      <c r="P639" s="3"/>
      <c r="Q639" s="3"/>
      <c r="R639" s="4"/>
      <c r="S639" s="4"/>
      <c r="T639" s="4"/>
    </row>
    <row r="640" spans="1:20" ht="19.95" customHeight="1" x14ac:dyDescent="0.3">
      <c r="A640" s="2"/>
      <c r="B640" s="4"/>
      <c r="C640" s="4"/>
      <c r="D640" s="4"/>
      <c r="E640" s="4"/>
      <c r="F640" s="4"/>
      <c r="G640" s="2"/>
      <c r="H640" s="3"/>
      <c r="I640" s="3"/>
      <c r="J640" s="3"/>
      <c r="K640" s="3"/>
      <c r="L640" s="4"/>
      <c r="M640" s="4"/>
      <c r="N640" s="3"/>
      <c r="O640" s="3"/>
      <c r="P640" s="3"/>
      <c r="Q640" s="3"/>
      <c r="R640" s="4"/>
      <c r="S640" s="4"/>
      <c r="T640" s="4"/>
    </row>
    <row r="641" spans="1:20" ht="19.95" customHeight="1" x14ac:dyDescent="0.3">
      <c r="A641" s="2"/>
      <c r="B641" s="4"/>
      <c r="C641" s="4"/>
      <c r="D641" s="4"/>
      <c r="E641" s="4"/>
      <c r="F641" s="4"/>
      <c r="G641" s="2"/>
      <c r="H641" s="3"/>
      <c r="I641" s="3"/>
      <c r="J641" s="3"/>
      <c r="K641" s="3"/>
      <c r="L641" s="4"/>
      <c r="M641" s="4"/>
      <c r="N641" s="3"/>
      <c r="O641" s="3"/>
      <c r="P641" s="3"/>
      <c r="Q641" s="3"/>
      <c r="R641" s="4"/>
      <c r="S641" s="4"/>
      <c r="T641" s="4"/>
    </row>
    <row r="642" spans="1:20" ht="19.95" customHeight="1" x14ac:dyDescent="0.3">
      <c r="A642" s="2"/>
      <c r="B642" s="4"/>
      <c r="C642" s="4"/>
      <c r="D642" s="4"/>
      <c r="E642" s="4"/>
      <c r="F642" s="4"/>
      <c r="G642" s="2"/>
      <c r="H642" s="3"/>
      <c r="I642" s="3"/>
      <c r="J642" s="3"/>
      <c r="K642" s="3"/>
      <c r="L642" s="4"/>
      <c r="M642" s="4"/>
      <c r="N642" s="3"/>
      <c r="O642" s="3"/>
      <c r="P642" s="3"/>
      <c r="Q642" s="3"/>
      <c r="R642" s="4"/>
      <c r="S642" s="4"/>
      <c r="T642" s="4"/>
    </row>
    <row r="643" spans="1:20" ht="19.95" customHeight="1" x14ac:dyDescent="0.3">
      <c r="A643" s="2"/>
      <c r="B643" s="4"/>
      <c r="C643" s="4"/>
      <c r="D643" s="4"/>
      <c r="E643" s="4"/>
      <c r="F643" s="4"/>
      <c r="G643" s="2"/>
      <c r="H643" s="3"/>
      <c r="I643" s="3"/>
      <c r="J643" s="3"/>
      <c r="K643" s="3"/>
      <c r="L643" s="4"/>
      <c r="M643" s="4"/>
      <c r="N643" s="3"/>
      <c r="O643" s="3"/>
      <c r="P643" s="3"/>
      <c r="Q643" s="3"/>
      <c r="R643" s="4"/>
      <c r="S643" s="4"/>
      <c r="T643" s="4"/>
    </row>
    <row r="644" spans="1:20" ht="19.95" customHeight="1" x14ac:dyDescent="0.3">
      <c r="A644" s="2"/>
      <c r="B644" s="4"/>
      <c r="C644" s="4"/>
      <c r="D644" s="4"/>
      <c r="E644" s="4"/>
      <c r="F644" s="4"/>
      <c r="G644" s="2"/>
      <c r="H644" s="3"/>
      <c r="I644" s="3"/>
      <c r="J644" s="3"/>
      <c r="K644" s="3"/>
      <c r="L644" s="4"/>
      <c r="M644" s="4"/>
      <c r="N644" s="3"/>
      <c r="O644" s="3"/>
      <c r="P644" s="3"/>
      <c r="Q644" s="3"/>
      <c r="R644" s="4"/>
      <c r="S644" s="4"/>
      <c r="T644" s="4"/>
    </row>
    <row r="645" spans="1:20" ht="19.95" customHeight="1" x14ac:dyDescent="0.3">
      <c r="A645" s="2"/>
      <c r="B645" s="4"/>
      <c r="C645" s="4"/>
      <c r="D645" s="4"/>
      <c r="E645" s="4"/>
      <c r="F645" s="4"/>
      <c r="G645" s="2"/>
      <c r="H645" s="3"/>
      <c r="I645" s="3"/>
      <c r="J645" s="3"/>
      <c r="K645" s="3"/>
      <c r="L645" s="4"/>
      <c r="M645" s="4"/>
      <c r="N645" s="3"/>
      <c r="O645" s="3"/>
      <c r="P645" s="3"/>
      <c r="Q645" s="3"/>
      <c r="R645" s="4"/>
      <c r="S645" s="4"/>
      <c r="T645" s="4"/>
    </row>
    <row r="646" spans="1:20" ht="19.95" customHeight="1" x14ac:dyDescent="0.3">
      <c r="A646" s="2"/>
      <c r="B646" s="4"/>
      <c r="C646" s="4"/>
      <c r="D646" s="4"/>
      <c r="E646" s="4"/>
      <c r="F646" s="4"/>
      <c r="G646" s="2"/>
      <c r="H646" s="3"/>
      <c r="I646" s="3"/>
      <c r="J646" s="3"/>
      <c r="K646" s="3"/>
      <c r="L646" s="4"/>
      <c r="M646" s="4"/>
      <c r="N646" s="3"/>
      <c r="O646" s="3"/>
      <c r="P646" s="3"/>
      <c r="Q646" s="3"/>
      <c r="R646" s="4"/>
      <c r="S646" s="4"/>
      <c r="T646" s="4"/>
    </row>
    <row r="647" spans="1:20" ht="19.95" customHeight="1" x14ac:dyDescent="0.3">
      <c r="A647" s="2"/>
      <c r="B647" s="4"/>
      <c r="C647" s="4"/>
      <c r="D647" s="4"/>
      <c r="E647" s="4"/>
      <c r="F647" s="4"/>
      <c r="G647" s="2"/>
      <c r="H647" s="3"/>
      <c r="I647" s="3"/>
      <c r="J647" s="3"/>
      <c r="K647" s="3"/>
      <c r="L647" s="4"/>
      <c r="M647" s="4"/>
      <c r="N647" s="3"/>
      <c r="O647" s="3"/>
      <c r="P647" s="3"/>
      <c r="Q647" s="3"/>
      <c r="R647" s="4"/>
      <c r="S647" s="4"/>
      <c r="T647" s="4"/>
    </row>
    <row r="648" spans="1:20" ht="19.95" customHeight="1" x14ac:dyDescent="0.3">
      <c r="A648" s="2"/>
      <c r="B648" s="4"/>
      <c r="C648" s="4"/>
      <c r="D648" s="4"/>
      <c r="E648" s="4"/>
      <c r="F648" s="4"/>
      <c r="G648" s="2"/>
      <c r="H648" s="3"/>
      <c r="I648" s="3"/>
      <c r="J648" s="3"/>
      <c r="K648" s="3"/>
      <c r="L648" s="4"/>
      <c r="M648" s="4"/>
      <c r="N648" s="3"/>
      <c r="O648" s="3"/>
      <c r="P648" s="3"/>
      <c r="Q648" s="3"/>
      <c r="R648" s="4"/>
      <c r="S648" s="4"/>
      <c r="T648" s="4"/>
    </row>
    <row r="649" spans="1:20" ht="19.95" customHeight="1" x14ac:dyDescent="0.3">
      <c r="A649" s="2"/>
      <c r="B649" s="4"/>
      <c r="C649" s="4"/>
      <c r="D649" s="4"/>
      <c r="E649" s="4"/>
      <c r="F649" s="4"/>
      <c r="G649" s="2"/>
      <c r="H649" s="3"/>
      <c r="I649" s="3"/>
      <c r="J649" s="3"/>
      <c r="K649" s="3"/>
      <c r="L649" s="4"/>
      <c r="M649" s="4"/>
      <c r="N649" s="3"/>
      <c r="O649" s="3"/>
      <c r="P649" s="3"/>
      <c r="Q649" s="3"/>
      <c r="R649" s="4"/>
      <c r="S649" s="4"/>
      <c r="T649" s="4"/>
    </row>
    <row r="650" spans="1:20" ht="19.95" customHeight="1" x14ac:dyDescent="0.3">
      <c r="A650" s="2"/>
      <c r="B650" s="4"/>
      <c r="C650" s="4"/>
      <c r="D650" s="4"/>
      <c r="E650" s="4"/>
      <c r="F650" s="4"/>
      <c r="G650" s="2"/>
      <c r="H650" s="3"/>
      <c r="I650" s="3"/>
      <c r="J650" s="3"/>
      <c r="K650" s="3"/>
      <c r="L650" s="4"/>
      <c r="M650" s="4"/>
      <c r="N650" s="3"/>
      <c r="O650" s="3"/>
      <c r="P650" s="3"/>
      <c r="Q650" s="3"/>
      <c r="R650" s="4"/>
      <c r="S650" s="4"/>
      <c r="T650" s="4"/>
    </row>
    <row r="651" spans="1:20" ht="19.95" customHeight="1" x14ac:dyDescent="0.3">
      <c r="A651" s="2"/>
      <c r="B651" s="4"/>
      <c r="C651" s="4"/>
      <c r="D651" s="4"/>
      <c r="E651" s="4"/>
      <c r="F651" s="4"/>
      <c r="G651" s="2"/>
      <c r="H651" s="3"/>
      <c r="I651" s="3"/>
      <c r="J651" s="3"/>
      <c r="K651" s="3"/>
      <c r="L651" s="4"/>
      <c r="M651" s="4"/>
      <c r="N651" s="3"/>
      <c r="O651" s="3"/>
      <c r="P651" s="3"/>
      <c r="Q651" s="3"/>
      <c r="R651" s="4"/>
      <c r="S651" s="4"/>
      <c r="T651" s="4"/>
    </row>
    <row r="652" spans="1:20" ht="19.95" customHeight="1" x14ac:dyDescent="0.3">
      <c r="A652" s="2"/>
      <c r="B652" s="4"/>
      <c r="C652" s="4"/>
      <c r="D652" s="4"/>
      <c r="E652" s="4"/>
      <c r="F652" s="4"/>
      <c r="G652" s="2"/>
      <c r="H652" s="3"/>
      <c r="I652" s="3"/>
      <c r="J652" s="3"/>
      <c r="K652" s="3"/>
      <c r="L652" s="4"/>
      <c r="M652" s="4"/>
      <c r="N652" s="3"/>
      <c r="O652" s="3"/>
      <c r="P652" s="3"/>
      <c r="Q652" s="3"/>
      <c r="R652" s="4"/>
      <c r="S652" s="4"/>
      <c r="T652" s="4"/>
    </row>
    <row r="653" spans="1:20" ht="19.95" customHeight="1" x14ac:dyDescent="0.3">
      <c r="A653" s="2"/>
      <c r="B653" s="4"/>
      <c r="C653" s="4"/>
      <c r="D653" s="4"/>
      <c r="E653" s="4"/>
      <c r="F653" s="4"/>
      <c r="G653" s="2"/>
      <c r="H653" s="3"/>
      <c r="I653" s="3"/>
      <c r="J653" s="3"/>
      <c r="K653" s="3"/>
      <c r="L653" s="4"/>
      <c r="M653" s="4"/>
      <c r="N653" s="3"/>
      <c r="O653" s="3"/>
      <c r="P653" s="3"/>
      <c r="Q653" s="3"/>
      <c r="R653" s="4"/>
      <c r="S653" s="4"/>
      <c r="T653" s="4"/>
    </row>
    <row r="654" spans="1:20" ht="19.95" customHeight="1" x14ac:dyDescent="0.3">
      <c r="A654" s="2"/>
      <c r="B654" s="4"/>
      <c r="C654" s="4"/>
      <c r="D654" s="4"/>
      <c r="E654" s="4"/>
      <c r="F654" s="4"/>
      <c r="G654" s="2"/>
      <c r="H654" s="3"/>
      <c r="I654" s="3"/>
      <c r="J654" s="3"/>
      <c r="K654" s="3"/>
      <c r="L654" s="4"/>
      <c r="M654" s="4"/>
      <c r="N654" s="3"/>
      <c r="O654" s="3"/>
      <c r="P654" s="3"/>
      <c r="Q654" s="3"/>
      <c r="R654" s="4"/>
      <c r="S654" s="4"/>
      <c r="T654" s="4"/>
    </row>
    <row r="655" spans="1:20" ht="19.95" customHeight="1" x14ac:dyDescent="0.3">
      <c r="A655" s="2"/>
      <c r="B655" s="4"/>
      <c r="C655" s="4"/>
      <c r="D655" s="4"/>
      <c r="E655" s="4"/>
      <c r="F655" s="4"/>
      <c r="G655" s="2"/>
      <c r="H655" s="3"/>
      <c r="I655" s="3"/>
      <c r="J655" s="3"/>
      <c r="K655" s="3"/>
      <c r="L655" s="4"/>
      <c r="M655" s="4"/>
      <c r="N655" s="3"/>
      <c r="O655" s="3"/>
      <c r="P655" s="3"/>
      <c r="Q655" s="3"/>
      <c r="R655" s="4"/>
      <c r="S655" s="4"/>
      <c r="T655" s="4"/>
    </row>
    <row r="656" spans="1:20" ht="19.95" customHeight="1" x14ac:dyDescent="0.3">
      <c r="A656" s="2"/>
      <c r="B656" s="4"/>
      <c r="C656" s="4"/>
      <c r="D656" s="4"/>
      <c r="E656" s="4"/>
      <c r="F656" s="4"/>
      <c r="G656" s="2"/>
      <c r="H656" s="3"/>
      <c r="I656" s="3"/>
      <c r="J656" s="3"/>
      <c r="K656" s="3"/>
      <c r="L656" s="4"/>
      <c r="M656" s="4"/>
      <c r="N656" s="3"/>
      <c r="O656" s="3"/>
      <c r="P656" s="3"/>
      <c r="Q656" s="3"/>
      <c r="R656" s="4"/>
      <c r="S656" s="4"/>
      <c r="T656" s="4"/>
    </row>
    <row r="657" spans="1:20" ht="19.95" customHeight="1" x14ac:dyDescent="0.3">
      <c r="A657" s="2"/>
      <c r="B657" s="4"/>
      <c r="C657" s="4"/>
      <c r="D657" s="4"/>
      <c r="E657" s="4"/>
      <c r="F657" s="4"/>
      <c r="G657" s="2"/>
      <c r="H657" s="3"/>
      <c r="I657" s="3"/>
      <c r="J657" s="3"/>
      <c r="K657" s="3"/>
      <c r="L657" s="4"/>
      <c r="M657" s="4"/>
      <c r="N657" s="3"/>
      <c r="O657" s="3"/>
      <c r="P657" s="3"/>
      <c r="Q657" s="3"/>
      <c r="R657" s="4"/>
      <c r="S657" s="4"/>
      <c r="T657" s="4"/>
    </row>
    <row r="658" spans="1:20" ht="19.95" customHeight="1" x14ac:dyDescent="0.3">
      <c r="A658" s="2"/>
      <c r="B658" s="4"/>
      <c r="C658" s="4"/>
      <c r="D658" s="4"/>
      <c r="E658" s="4"/>
      <c r="F658" s="4"/>
      <c r="G658" s="2"/>
      <c r="H658" s="3"/>
      <c r="I658" s="3"/>
      <c r="J658" s="3"/>
      <c r="K658" s="3"/>
      <c r="L658" s="4"/>
      <c r="M658" s="4"/>
      <c r="N658" s="3"/>
      <c r="O658" s="3"/>
      <c r="P658" s="3"/>
      <c r="Q658" s="3"/>
      <c r="R658" s="4"/>
      <c r="S658" s="4"/>
      <c r="T658" s="4"/>
    </row>
    <row r="659" spans="1:20" ht="19.95" customHeight="1" x14ac:dyDescent="0.3">
      <c r="A659" s="2"/>
      <c r="B659" s="4"/>
      <c r="C659" s="4"/>
      <c r="D659" s="4"/>
      <c r="E659" s="4"/>
      <c r="F659" s="4"/>
      <c r="G659" s="2"/>
      <c r="H659" s="3"/>
      <c r="I659" s="3"/>
      <c r="J659" s="3"/>
      <c r="K659" s="3"/>
      <c r="L659" s="4"/>
      <c r="M659" s="4"/>
      <c r="N659" s="3"/>
      <c r="O659" s="3"/>
      <c r="P659" s="3"/>
      <c r="Q659" s="3"/>
      <c r="R659" s="4"/>
      <c r="S659" s="4"/>
      <c r="T659" s="4"/>
    </row>
    <row r="660" spans="1:20" ht="19.95" customHeight="1" x14ac:dyDescent="0.3">
      <c r="A660" s="2"/>
      <c r="B660" s="4"/>
      <c r="C660" s="4"/>
      <c r="D660" s="4"/>
      <c r="E660" s="4"/>
      <c r="F660" s="4"/>
      <c r="G660" s="2"/>
      <c r="H660" s="3"/>
      <c r="I660" s="3"/>
      <c r="J660" s="3"/>
      <c r="K660" s="3"/>
      <c r="L660" s="4"/>
      <c r="M660" s="4"/>
      <c r="N660" s="3"/>
      <c r="O660" s="3"/>
      <c r="P660" s="3"/>
      <c r="Q660" s="3"/>
      <c r="R660" s="4"/>
      <c r="S660" s="4"/>
      <c r="T660" s="4"/>
    </row>
    <row r="661" spans="1:20" ht="19.95" customHeight="1" x14ac:dyDescent="0.3">
      <c r="A661" s="2"/>
      <c r="B661" s="4"/>
      <c r="C661" s="4"/>
      <c r="D661" s="4"/>
      <c r="E661" s="4"/>
      <c r="F661" s="4"/>
      <c r="G661" s="2"/>
      <c r="H661" s="3"/>
      <c r="I661" s="3"/>
      <c r="J661" s="3"/>
      <c r="K661" s="3"/>
      <c r="L661" s="4"/>
      <c r="M661" s="4"/>
      <c r="N661" s="3"/>
      <c r="O661" s="3"/>
      <c r="P661" s="3"/>
      <c r="Q661" s="3"/>
      <c r="R661" s="4"/>
      <c r="S661" s="4"/>
      <c r="T661" s="4"/>
    </row>
    <row r="662" spans="1:20" ht="19.95" customHeight="1" x14ac:dyDescent="0.3">
      <c r="A662" s="2"/>
      <c r="B662" s="4"/>
      <c r="C662" s="4"/>
      <c r="D662" s="4"/>
      <c r="E662" s="4"/>
      <c r="F662" s="4"/>
      <c r="G662" s="2"/>
      <c r="H662" s="3"/>
      <c r="I662" s="3"/>
      <c r="J662" s="3"/>
      <c r="K662" s="3"/>
      <c r="L662" s="4"/>
      <c r="M662" s="4"/>
      <c r="N662" s="3"/>
      <c r="O662" s="3"/>
      <c r="P662" s="3"/>
      <c r="Q662" s="3"/>
      <c r="R662" s="4"/>
      <c r="S662" s="4"/>
      <c r="T662" s="4"/>
    </row>
    <row r="663" spans="1:20" ht="19.95" customHeight="1" x14ac:dyDescent="0.3">
      <c r="A663" s="2"/>
      <c r="B663" s="4"/>
      <c r="C663" s="4"/>
      <c r="D663" s="4"/>
      <c r="E663" s="4"/>
      <c r="F663" s="4"/>
      <c r="G663" s="2"/>
      <c r="H663" s="3"/>
      <c r="I663" s="3"/>
      <c r="J663" s="3"/>
      <c r="K663" s="3"/>
      <c r="L663" s="4"/>
      <c r="M663" s="4"/>
      <c r="N663" s="3"/>
      <c r="O663" s="3"/>
      <c r="P663" s="3"/>
      <c r="Q663" s="3"/>
      <c r="R663" s="4"/>
      <c r="S663" s="4"/>
      <c r="T663" s="4"/>
    </row>
    <row r="664" spans="1:20" ht="19.95" customHeight="1" x14ac:dyDescent="0.3">
      <c r="A664" s="2"/>
      <c r="B664" s="4"/>
      <c r="C664" s="4"/>
      <c r="D664" s="4"/>
      <c r="E664" s="4"/>
      <c r="F664" s="4"/>
      <c r="G664" s="2"/>
      <c r="H664" s="3"/>
      <c r="I664" s="3"/>
      <c r="J664" s="3"/>
      <c r="K664" s="3"/>
      <c r="L664" s="4"/>
      <c r="M664" s="4"/>
      <c r="N664" s="3"/>
      <c r="O664" s="3"/>
      <c r="P664" s="3"/>
      <c r="Q664" s="3"/>
      <c r="R664" s="4"/>
      <c r="S664" s="4"/>
      <c r="T664" s="4"/>
    </row>
    <row r="665" spans="1:20" ht="19.95" customHeight="1" x14ac:dyDescent="0.3">
      <c r="A665" s="2"/>
      <c r="B665" s="4"/>
      <c r="C665" s="4"/>
      <c r="D665" s="4"/>
      <c r="E665" s="4"/>
      <c r="F665" s="4"/>
      <c r="G665" s="2"/>
      <c r="H665" s="3"/>
      <c r="I665" s="3"/>
      <c r="J665" s="3"/>
      <c r="K665" s="3"/>
      <c r="L665" s="4"/>
      <c r="M665" s="4"/>
      <c r="N665" s="3"/>
      <c r="O665" s="3"/>
      <c r="P665" s="3"/>
      <c r="Q665" s="3"/>
      <c r="R665" s="4"/>
      <c r="S665" s="4"/>
      <c r="T665" s="4"/>
    </row>
    <row r="666" spans="1:20" ht="19.95" customHeight="1" x14ac:dyDescent="0.3">
      <c r="A666" s="2"/>
      <c r="B666" s="4"/>
      <c r="C666" s="4"/>
      <c r="D666" s="4"/>
      <c r="E666" s="4"/>
      <c r="F666" s="4"/>
      <c r="G666" s="2"/>
      <c r="H666" s="3"/>
      <c r="I666" s="3"/>
      <c r="J666" s="3"/>
      <c r="K666" s="3"/>
      <c r="L666" s="4"/>
      <c r="M666" s="4"/>
      <c r="N666" s="3"/>
      <c r="O666" s="3"/>
      <c r="P666" s="3"/>
      <c r="Q666" s="3"/>
      <c r="R666" s="4"/>
      <c r="S666" s="4"/>
      <c r="T666" s="4"/>
    </row>
    <row r="667" spans="1:20" ht="19.95" customHeight="1" x14ac:dyDescent="0.3">
      <c r="A667" s="2"/>
      <c r="B667" s="4"/>
      <c r="C667" s="4"/>
      <c r="D667" s="4"/>
      <c r="E667" s="4"/>
      <c r="F667" s="4"/>
      <c r="G667" s="2"/>
      <c r="H667" s="3"/>
      <c r="I667" s="3"/>
      <c r="J667" s="3"/>
      <c r="K667" s="3"/>
      <c r="L667" s="4"/>
      <c r="M667" s="4"/>
      <c r="N667" s="3"/>
      <c r="O667" s="3"/>
      <c r="P667" s="3"/>
      <c r="Q667" s="3"/>
      <c r="R667" s="4"/>
      <c r="S667" s="4"/>
      <c r="T667" s="4"/>
    </row>
    <row r="668" spans="1:20" ht="19.95" customHeight="1" x14ac:dyDescent="0.3">
      <c r="A668" s="2"/>
      <c r="B668" s="4"/>
      <c r="C668" s="4"/>
      <c r="D668" s="4"/>
      <c r="E668" s="4"/>
      <c r="F668" s="4"/>
      <c r="G668" s="2"/>
      <c r="H668" s="3"/>
      <c r="I668" s="3"/>
      <c r="J668" s="3"/>
      <c r="K668" s="3"/>
      <c r="L668" s="4"/>
      <c r="M668" s="4"/>
      <c r="N668" s="3"/>
      <c r="O668" s="3"/>
      <c r="P668" s="3"/>
      <c r="Q668" s="3"/>
      <c r="R668" s="4"/>
      <c r="S668" s="4"/>
      <c r="T668" s="4"/>
    </row>
    <row r="669" spans="1:20" ht="19.95" customHeight="1" x14ac:dyDescent="0.3">
      <c r="A669" s="2"/>
      <c r="B669" s="4"/>
      <c r="C669" s="4"/>
      <c r="D669" s="4"/>
      <c r="E669" s="4"/>
      <c r="F669" s="4"/>
      <c r="G669" s="2"/>
      <c r="H669" s="3"/>
      <c r="I669" s="3"/>
      <c r="J669" s="3"/>
      <c r="K669" s="3"/>
      <c r="L669" s="4"/>
      <c r="M669" s="4"/>
      <c r="N669" s="3"/>
      <c r="O669" s="3"/>
      <c r="P669" s="3"/>
      <c r="Q669" s="3"/>
      <c r="R669" s="4"/>
      <c r="S669" s="4"/>
      <c r="T669" s="4"/>
    </row>
    <row r="670" spans="1:20" ht="19.95" customHeight="1" x14ac:dyDescent="0.3">
      <c r="A670" s="2"/>
      <c r="B670" s="4"/>
      <c r="C670" s="4"/>
      <c r="D670" s="4"/>
      <c r="E670" s="4"/>
      <c r="F670" s="4"/>
      <c r="G670" s="2"/>
      <c r="H670" s="3"/>
      <c r="I670" s="3"/>
      <c r="J670" s="3"/>
      <c r="K670" s="3"/>
      <c r="L670" s="4"/>
      <c r="M670" s="4"/>
      <c r="N670" s="3"/>
      <c r="O670" s="3"/>
      <c r="P670" s="3"/>
      <c r="Q670" s="3"/>
      <c r="R670" s="4"/>
      <c r="S670" s="4"/>
      <c r="T670" s="4"/>
    </row>
    <row r="671" spans="1:20" ht="19.95" customHeight="1" x14ac:dyDescent="0.3">
      <c r="A671" s="2"/>
      <c r="B671" s="4"/>
      <c r="C671" s="4"/>
      <c r="D671" s="4"/>
      <c r="E671" s="4"/>
      <c r="F671" s="4"/>
      <c r="G671" s="2"/>
      <c r="H671" s="3"/>
      <c r="I671" s="3"/>
      <c r="J671" s="3"/>
      <c r="K671" s="3"/>
      <c r="L671" s="4"/>
      <c r="M671" s="4"/>
      <c r="N671" s="3"/>
      <c r="O671" s="3"/>
      <c r="P671" s="3"/>
      <c r="Q671" s="3"/>
      <c r="R671" s="4"/>
      <c r="S671" s="4"/>
      <c r="T671" s="4"/>
    </row>
    <row r="672" spans="1:20" ht="19.95" customHeight="1" x14ac:dyDescent="0.3">
      <c r="A672" s="2"/>
      <c r="B672" s="4"/>
      <c r="C672" s="4"/>
      <c r="D672" s="4"/>
      <c r="E672" s="4"/>
      <c r="F672" s="4"/>
      <c r="G672" s="2"/>
      <c r="H672" s="3"/>
      <c r="I672" s="3"/>
      <c r="J672" s="3"/>
      <c r="K672" s="3"/>
      <c r="L672" s="4"/>
      <c r="M672" s="4"/>
      <c r="N672" s="3"/>
      <c r="O672" s="3"/>
      <c r="P672" s="3"/>
      <c r="Q672" s="3"/>
      <c r="R672" s="4"/>
      <c r="S672" s="4"/>
      <c r="T672" s="4"/>
    </row>
    <row r="673" spans="1:20" ht="19.95" customHeight="1" x14ac:dyDescent="0.3">
      <c r="A673" s="2"/>
      <c r="B673" s="4"/>
      <c r="C673" s="4"/>
      <c r="D673" s="4"/>
      <c r="E673" s="4"/>
      <c r="F673" s="4"/>
      <c r="G673" s="2"/>
      <c r="H673" s="3"/>
      <c r="I673" s="3"/>
      <c r="J673" s="3"/>
      <c r="K673" s="3"/>
      <c r="L673" s="4"/>
      <c r="M673" s="4"/>
      <c r="N673" s="3"/>
      <c r="O673" s="3"/>
      <c r="P673" s="3"/>
      <c r="Q673" s="3"/>
      <c r="R673" s="4"/>
      <c r="S673" s="4"/>
      <c r="T673" s="4"/>
    </row>
    <row r="674" spans="1:20" ht="19.95" customHeight="1" x14ac:dyDescent="0.3">
      <c r="A674" s="2"/>
      <c r="B674" s="4"/>
      <c r="C674" s="4"/>
      <c r="D674" s="4"/>
      <c r="E674" s="4"/>
      <c r="F674" s="4"/>
      <c r="G674" s="2"/>
      <c r="H674" s="3"/>
      <c r="I674" s="3"/>
      <c r="J674" s="3"/>
      <c r="K674" s="3"/>
      <c r="L674" s="4"/>
      <c r="M674" s="4"/>
      <c r="N674" s="3"/>
      <c r="O674" s="3"/>
      <c r="P674" s="3"/>
      <c r="Q674" s="3"/>
      <c r="R674" s="4"/>
      <c r="S674" s="4"/>
      <c r="T674" s="4"/>
    </row>
    <row r="675" spans="1:20" ht="19.95" customHeight="1" x14ac:dyDescent="0.3">
      <c r="A675" s="2"/>
      <c r="B675" s="4"/>
      <c r="C675" s="4"/>
      <c r="D675" s="4"/>
      <c r="E675" s="4"/>
      <c r="F675" s="4"/>
      <c r="G675" s="2"/>
      <c r="H675" s="3"/>
      <c r="I675" s="3"/>
      <c r="J675" s="3"/>
      <c r="K675" s="3"/>
      <c r="L675" s="4"/>
      <c r="M675" s="4"/>
      <c r="N675" s="3"/>
      <c r="O675" s="3"/>
      <c r="P675" s="3"/>
      <c r="Q675" s="3"/>
      <c r="R675" s="4"/>
      <c r="S675" s="4"/>
      <c r="T675" s="4"/>
    </row>
    <row r="676" spans="1:20" ht="19.95" customHeight="1" x14ac:dyDescent="0.3">
      <c r="A676" s="2"/>
      <c r="B676" s="4"/>
      <c r="C676" s="4"/>
      <c r="D676" s="4"/>
      <c r="E676" s="4"/>
      <c r="F676" s="4"/>
      <c r="G676" s="2"/>
      <c r="H676" s="3"/>
      <c r="I676" s="3"/>
      <c r="J676" s="3"/>
      <c r="K676" s="3"/>
      <c r="L676" s="4"/>
      <c r="M676" s="4"/>
      <c r="N676" s="3"/>
      <c r="O676" s="3"/>
      <c r="P676" s="3"/>
      <c r="Q676" s="3"/>
      <c r="R676" s="4"/>
      <c r="S676" s="4"/>
      <c r="T676" s="4"/>
    </row>
    <row r="677" spans="1:20" ht="19.95" customHeight="1" x14ac:dyDescent="0.3">
      <c r="A677" s="2"/>
      <c r="B677" s="4"/>
      <c r="C677" s="4"/>
      <c r="D677" s="4"/>
      <c r="E677" s="4"/>
      <c r="F677" s="4"/>
      <c r="G677" s="2"/>
      <c r="H677" s="3"/>
      <c r="I677" s="3"/>
      <c r="J677" s="3"/>
      <c r="K677" s="3"/>
      <c r="L677" s="4"/>
      <c r="M677" s="4"/>
      <c r="N677" s="3"/>
      <c r="O677" s="3"/>
      <c r="P677" s="3"/>
      <c r="Q677" s="3"/>
      <c r="R677" s="4"/>
      <c r="S677" s="4"/>
      <c r="T677" s="4"/>
    </row>
    <row r="678" spans="1:20" ht="19.95" customHeight="1" x14ac:dyDescent="0.3">
      <c r="A678" s="2"/>
      <c r="B678" s="4"/>
      <c r="C678" s="4"/>
      <c r="D678" s="4"/>
      <c r="E678" s="4"/>
      <c r="F678" s="4"/>
      <c r="G678" s="2"/>
      <c r="H678" s="3"/>
      <c r="I678" s="3"/>
      <c r="J678" s="3"/>
      <c r="K678" s="3"/>
      <c r="L678" s="4"/>
      <c r="M678" s="4"/>
      <c r="N678" s="3"/>
      <c r="O678" s="3"/>
      <c r="P678" s="3"/>
      <c r="Q678" s="3"/>
      <c r="R678" s="4"/>
      <c r="S678" s="4"/>
      <c r="T678" s="4"/>
    </row>
    <row r="679" spans="1:20" ht="19.95" customHeight="1" x14ac:dyDescent="0.3">
      <c r="A679" s="2"/>
      <c r="B679" s="4"/>
      <c r="C679" s="4"/>
      <c r="D679" s="4"/>
      <c r="E679" s="4"/>
      <c r="F679" s="4"/>
      <c r="G679" s="2"/>
      <c r="H679" s="3"/>
      <c r="I679" s="3"/>
      <c r="J679" s="3"/>
      <c r="K679" s="3"/>
      <c r="L679" s="4"/>
      <c r="M679" s="4"/>
      <c r="N679" s="3"/>
      <c r="O679" s="3"/>
      <c r="P679" s="3"/>
      <c r="Q679" s="3"/>
      <c r="R679" s="4"/>
      <c r="S679" s="4"/>
      <c r="T679" s="4"/>
    </row>
    <row r="680" spans="1:20" ht="19.95" customHeight="1" x14ac:dyDescent="0.3">
      <c r="A680" s="2"/>
      <c r="B680" s="4"/>
      <c r="C680" s="4"/>
      <c r="D680" s="4"/>
      <c r="E680" s="4"/>
      <c r="F680" s="4"/>
      <c r="G680" s="2"/>
      <c r="H680" s="3"/>
      <c r="I680" s="3"/>
      <c r="J680" s="3"/>
      <c r="K680" s="3"/>
      <c r="L680" s="4"/>
      <c r="M680" s="4"/>
      <c r="N680" s="3"/>
      <c r="O680" s="3"/>
      <c r="P680" s="3"/>
      <c r="Q680" s="3"/>
      <c r="R680" s="4"/>
      <c r="S680" s="4"/>
      <c r="T680" s="4"/>
    </row>
    <row r="681" spans="1:20" ht="19.95" customHeight="1" x14ac:dyDescent="0.3">
      <c r="A681" s="2"/>
      <c r="B681" s="4"/>
      <c r="C681" s="4"/>
      <c r="D681" s="4"/>
      <c r="E681" s="4"/>
      <c r="F681" s="4"/>
      <c r="G681" s="2"/>
      <c r="H681" s="3"/>
      <c r="I681" s="3"/>
      <c r="J681" s="3"/>
      <c r="K681" s="3"/>
      <c r="L681" s="4"/>
      <c r="M681" s="4"/>
      <c r="N681" s="3"/>
      <c r="O681" s="3"/>
      <c r="P681" s="3"/>
      <c r="Q681" s="3"/>
      <c r="R681" s="4"/>
      <c r="S681" s="4"/>
      <c r="T681" s="4"/>
    </row>
    <row r="682" spans="1:20" ht="19.95" customHeight="1" x14ac:dyDescent="0.3">
      <c r="A682" s="2"/>
      <c r="B682" s="4"/>
      <c r="C682" s="4"/>
      <c r="D682" s="4"/>
      <c r="E682" s="4"/>
      <c r="F682" s="4"/>
      <c r="G682" s="2"/>
      <c r="H682" s="3"/>
      <c r="I682" s="3"/>
      <c r="J682" s="3"/>
      <c r="K682" s="3"/>
      <c r="L682" s="4"/>
      <c r="M682" s="4"/>
      <c r="N682" s="3"/>
      <c r="O682" s="3"/>
      <c r="P682" s="3"/>
      <c r="Q682" s="3"/>
      <c r="R682" s="4"/>
      <c r="S682" s="4"/>
      <c r="T682" s="4"/>
    </row>
    <row r="683" spans="1:20" ht="19.95" customHeight="1" x14ac:dyDescent="0.3">
      <c r="A683" s="2"/>
      <c r="B683" s="4"/>
      <c r="C683" s="4"/>
      <c r="D683" s="4"/>
      <c r="E683" s="4"/>
      <c r="F683" s="4"/>
      <c r="G683" s="2"/>
      <c r="H683" s="3"/>
      <c r="I683" s="3"/>
      <c r="J683" s="3"/>
      <c r="K683" s="3"/>
      <c r="L683" s="4"/>
      <c r="M683" s="4"/>
      <c r="N683" s="3"/>
      <c r="O683" s="3"/>
      <c r="P683" s="3"/>
      <c r="Q683" s="3"/>
      <c r="R683" s="4"/>
      <c r="S683" s="4"/>
      <c r="T683" s="4"/>
    </row>
    <row r="684" spans="1:20" ht="19.95" customHeight="1" x14ac:dyDescent="0.3">
      <c r="A684" s="2"/>
      <c r="B684" s="4"/>
      <c r="C684" s="4"/>
      <c r="D684" s="4"/>
      <c r="E684" s="4"/>
      <c r="F684" s="4"/>
      <c r="G684" s="2"/>
      <c r="H684" s="3"/>
      <c r="I684" s="3"/>
      <c r="J684" s="3"/>
      <c r="K684" s="3"/>
      <c r="L684" s="4"/>
      <c r="M684" s="4"/>
      <c r="N684" s="3"/>
      <c r="O684" s="3"/>
      <c r="P684" s="3"/>
      <c r="Q684" s="3"/>
      <c r="R684" s="4"/>
      <c r="S684" s="4"/>
      <c r="T684" s="4"/>
    </row>
    <row r="685" spans="1:20" ht="19.95" customHeight="1" x14ac:dyDescent="0.3">
      <c r="A685" s="2"/>
      <c r="B685" s="4"/>
      <c r="C685" s="4"/>
      <c r="D685" s="4"/>
      <c r="E685" s="4"/>
      <c r="F685" s="4"/>
      <c r="G685" s="2"/>
      <c r="H685" s="3"/>
      <c r="I685" s="3"/>
      <c r="J685" s="3"/>
      <c r="K685" s="3"/>
      <c r="L685" s="4"/>
      <c r="M685" s="4"/>
      <c r="N685" s="3"/>
      <c r="O685" s="3"/>
      <c r="P685" s="3"/>
      <c r="Q685" s="3"/>
      <c r="R685" s="4"/>
      <c r="S685" s="4"/>
      <c r="T685" s="4"/>
    </row>
    <row r="686" spans="1:20" ht="19.95" customHeight="1" x14ac:dyDescent="0.3">
      <c r="A686" s="2"/>
      <c r="B686" s="4"/>
      <c r="C686" s="4"/>
      <c r="D686" s="4"/>
      <c r="E686" s="4"/>
      <c r="F686" s="4"/>
      <c r="G686" s="2"/>
      <c r="H686" s="3"/>
      <c r="I686" s="3"/>
      <c r="J686" s="3"/>
      <c r="K686" s="3"/>
      <c r="L686" s="4"/>
      <c r="M686" s="4"/>
      <c r="N686" s="3"/>
      <c r="O686" s="3"/>
      <c r="P686" s="3"/>
      <c r="Q686" s="3"/>
      <c r="R686" s="4"/>
      <c r="S686" s="4"/>
      <c r="T686" s="4"/>
    </row>
    <row r="687" spans="1:20" ht="19.95" customHeight="1" x14ac:dyDescent="0.3">
      <c r="A687" s="2"/>
      <c r="B687" s="4"/>
      <c r="C687" s="4"/>
      <c r="D687" s="4"/>
      <c r="E687" s="4"/>
      <c r="F687" s="4"/>
      <c r="G687" s="2"/>
      <c r="H687" s="3"/>
      <c r="I687" s="3"/>
      <c r="J687" s="3"/>
      <c r="K687" s="3"/>
      <c r="L687" s="4"/>
      <c r="M687" s="4"/>
      <c r="N687" s="3"/>
      <c r="O687" s="3"/>
      <c r="P687" s="3"/>
      <c r="Q687" s="3"/>
      <c r="R687" s="4"/>
      <c r="S687" s="4"/>
      <c r="T687" s="4"/>
    </row>
    <row r="688" spans="1:20" ht="19.95" customHeight="1" x14ac:dyDescent="0.3">
      <c r="A688" s="2"/>
      <c r="B688" s="4"/>
      <c r="C688" s="4"/>
      <c r="D688" s="4"/>
      <c r="E688" s="4"/>
      <c r="F688" s="4"/>
      <c r="G688" s="2"/>
      <c r="H688" s="3"/>
      <c r="I688" s="3"/>
      <c r="J688" s="3"/>
      <c r="K688" s="3"/>
      <c r="L688" s="4"/>
      <c r="M688" s="4"/>
      <c r="N688" s="3"/>
      <c r="O688" s="3"/>
      <c r="P688" s="3"/>
      <c r="Q688" s="3"/>
      <c r="R688" s="4"/>
      <c r="S688" s="4"/>
      <c r="T688" s="4"/>
    </row>
    <row r="689" spans="1:20" ht="19.95" customHeight="1" x14ac:dyDescent="0.3">
      <c r="A689" s="2"/>
      <c r="B689" s="4"/>
      <c r="C689" s="4"/>
      <c r="D689" s="4"/>
      <c r="E689" s="4"/>
      <c r="F689" s="4"/>
      <c r="G689" s="2"/>
      <c r="H689" s="3"/>
      <c r="I689" s="3"/>
      <c r="J689" s="3"/>
      <c r="K689" s="3"/>
      <c r="L689" s="4"/>
      <c r="M689" s="4"/>
      <c r="N689" s="3"/>
      <c r="O689" s="3"/>
      <c r="P689" s="3"/>
      <c r="Q689" s="3"/>
      <c r="R689" s="4"/>
      <c r="S689" s="4"/>
      <c r="T689" s="4"/>
    </row>
    <row r="690" spans="1:20" ht="19.95" customHeight="1" x14ac:dyDescent="0.3">
      <c r="A690" s="2"/>
      <c r="B690" s="4"/>
      <c r="C690" s="4"/>
      <c r="D690" s="4"/>
      <c r="E690" s="4"/>
      <c r="F690" s="4"/>
      <c r="G690" s="2"/>
      <c r="H690" s="3"/>
      <c r="I690" s="3"/>
      <c r="J690" s="3"/>
      <c r="K690" s="3"/>
      <c r="L690" s="4"/>
      <c r="M690" s="4"/>
      <c r="N690" s="3"/>
      <c r="O690" s="3"/>
      <c r="P690" s="3"/>
      <c r="Q690" s="3"/>
      <c r="R690" s="4"/>
      <c r="S690" s="4"/>
      <c r="T690" s="4"/>
    </row>
    <row r="691" spans="1:20" ht="19.95" customHeight="1" x14ac:dyDescent="0.3">
      <c r="A691" s="2"/>
      <c r="B691" s="4"/>
      <c r="C691" s="4"/>
      <c r="D691" s="4"/>
      <c r="E691" s="4"/>
      <c r="F691" s="4"/>
      <c r="G691" s="2"/>
      <c r="H691" s="3"/>
      <c r="I691" s="3"/>
      <c r="J691" s="3"/>
      <c r="K691" s="3"/>
      <c r="L691" s="4"/>
      <c r="M691" s="4"/>
      <c r="N691" s="3"/>
      <c r="O691" s="3"/>
      <c r="P691" s="3"/>
      <c r="Q691" s="3"/>
      <c r="R691" s="4"/>
      <c r="S691" s="4"/>
      <c r="T691" s="4"/>
    </row>
    <row r="692" spans="1:20" ht="19.95" customHeight="1" x14ac:dyDescent="0.3">
      <c r="A692" s="2"/>
      <c r="B692" s="4"/>
      <c r="C692" s="4"/>
      <c r="D692" s="4"/>
      <c r="E692" s="4"/>
      <c r="F692" s="4"/>
      <c r="G692" s="2"/>
      <c r="H692" s="3"/>
      <c r="I692" s="3"/>
      <c r="J692" s="3"/>
      <c r="K692" s="3"/>
      <c r="L692" s="4"/>
      <c r="M692" s="4"/>
      <c r="N692" s="3"/>
      <c r="O692" s="3"/>
      <c r="P692" s="3"/>
      <c r="Q692" s="3"/>
      <c r="R692" s="4"/>
      <c r="S692" s="4"/>
      <c r="T692" s="4"/>
    </row>
    <row r="693" spans="1:20" ht="19.95" customHeight="1" x14ac:dyDescent="0.3">
      <c r="A693" s="2"/>
      <c r="B693" s="4"/>
      <c r="C693" s="4"/>
      <c r="D693" s="4"/>
      <c r="E693" s="4"/>
      <c r="F693" s="4"/>
      <c r="G693" s="2"/>
      <c r="H693" s="3"/>
      <c r="I693" s="3"/>
      <c r="J693" s="3"/>
      <c r="K693" s="3"/>
      <c r="L693" s="4"/>
      <c r="M693" s="4"/>
      <c r="N693" s="3"/>
      <c r="O693" s="3"/>
      <c r="P693" s="3"/>
      <c r="Q693" s="3"/>
      <c r="R693" s="4"/>
      <c r="S693" s="4"/>
      <c r="T693" s="4"/>
    </row>
    <row r="694" spans="1:20" ht="19.95" customHeight="1" x14ac:dyDescent="0.3">
      <c r="A694" s="2"/>
      <c r="B694" s="4"/>
      <c r="C694" s="4"/>
      <c r="D694" s="4"/>
      <c r="E694" s="4"/>
      <c r="F694" s="4"/>
      <c r="G694" s="2"/>
      <c r="H694" s="3"/>
      <c r="I694" s="3"/>
      <c r="J694" s="3"/>
      <c r="K694" s="3"/>
      <c r="L694" s="4"/>
      <c r="M694" s="4"/>
      <c r="N694" s="3"/>
      <c r="O694" s="3"/>
      <c r="P694" s="3"/>
      <c r="Q694" s="3"/>
      <c r="R694" s="4"/>
      <c r="S694" s="4"/>
      <c r="T694" s="4"/>
    </row>
    <row r="695" spans="1:20" ht="19.95" customHeight="1" x14ac:dyDescent="0.3">
      <c r="A695" s="2"/>
      <c r="B695" s="4"/>
      <c r="C695" s="4"/>
      <c r="D695" s="4"/>
      <c r="E695" s="4"/>
      <c r="F695" s="4"/>
      <c r="G695" s="2"/>
      <c r="H695" s="3"/>
      <c r="I695" s="3"/>
      <c r="J695" s="3"/>
      <c r="K695" s="3"/>
      <c r="L695" s="4"/>
      <c r="M695" s="4"/>
      <c r="N695" s="3"/>
      <c r="O695" s="3"/>
      <c r="P695" s="3"/>
      <c r="Q695" s="3"/>
      <c r="R695" s="4"/>
      <c r="S695" s="4"/>
      <c r="T695" s="4"/>
    </row>
    <row r="696" spans="1:20" ht="19.95" customHeight="1" x14ac:dyDescent="0.3">
      <c r="A696" s="2"/>
      <c r="B696" s="4"/>
      <c r="C696" s="4"/>
      <c r="D696" s="4"/>
      <c r="E696" s="4"/>
      <c r="F696" s="4"/>
      <c r="G696" s="2"/>
      <c r="H696" s="3"/>
      <c r="I696" s="3"/>
      <c r="J696" s="3"/>
      <c r="K696" s="3"/>
      <c r="L696" s="4"/>
      <c r="M696" s="4"/>
      <c r="N696" s="3"/>
      <c r="O696" s="3"/>
      <c r="P696" s="3"/>
      <c r="Q696" s="3"/>
      <c r="R696" s="4"/>
      <c r="S696" s="4"/>
      <c r="T696" s="4"/>
    </row>
    <row r="697" spans="1:20" ht="19.95" customHeight="1" x14ac:dyDescent="0.3">
      <c r="A697" s="2"/>
      <c r="B697" s="4"/>
      <c r="C697" s="4"/>
      <c r="D697" s="4"/>
      <c r="E697" s="4"/>
      <c r="F697" s="4"/>
      <c r="G697" s="2"/>
      <c r="H697" s="3"/>
      <c r="I697" s="3"/>
      <c r="J697" s="3"/>
      <c r="K697" s="3"/>
      <c r="L697" s="4"/>
      <c r="M697" s="4"/>
      <c r="N697" s="3"/>
      <c r="O697" s="3"/>
      <c r="P697" s="3"/>
      <c r="Q697" s="3"/>
      <c r="R697" s="4"/>
      <c r="S697" s="4"/>
      <c r="T697" s="4"/>
    </row>
    <row r="698" spans="1:20" ht="19.95" customHeight="1" x14ac:dyDescent="0.3">
      <c r="A698" s="2"/>
      <c r="B698" s="4"/>
      <c r="C698" s="4"/>
      <c r="D698" s="4"/>
      <c r="E698" s="4"/>
      <c r="F698" s="4"/>
      <c r="G698" s="2"/>
      <c r="H698" s="3"/>
      <c r="I698" s="3"/>
      <c r="J698" s="3"/>
      <c r="K698" s="3"/>
      <c r="L698" s="4"/>
      <c r="M698" s="4"/>
      <c r="N698" s="3"/>
      <c r="O698" s="3"/>
      <c r="P698" s="3"/>
      <c r="Q698" s="3"/>
      <c r="R698" s="4"/>
      <c r="S698" s="4"/>
      <c r="T698" s="4"/>
    </row>
    <row r="699" spans="1:20" ht="19.95" customHeight="1" x14ac:dyDescent="0.3">
      <c r="A699" s="2"/>
      <c r="B699" s="4"/>
      <c r="C699" s="4"/>
      <c r="D699" s="4"/>
      <c r="E699" s="4"/>
      <c r="F699" s="4"/>
      <c r="G699" s="2"/>
      <c r="H699" s="3"/>
      <c r="I699" s="3"/>
      <c r="J699" s="3"/>
      <c r="K699" s="3"/>
      <c r="L699" s="4"/>
      <c r="M699" s="4"/>
      <c r="N699" s="3"/>
      <c r="O699" s="3"/>
      <c r="P699" s="3"/>
      <c r="Q699" s="3"/>
      <c r="R699" s="4"/>
      <c r="S699" s="4"/>
      <c r="T699" s="4"/>
    </row>
    <row r="700" spans="1:20" ht="19.95" customHeight="1" x14ac:dyDescent="0.3">
      <c r="A700" s="2"/>
      <c r="B700" s="4"/>
      <c r="C700" s="4"/>
      <c r="D700" s="4"/>
      <c r="E700" s="4"/>
      <c r="F700" s="4"/>
      <c r="G700" s="2"/>
      <c r="H700" s="3"/>
      <c r="I700" s="3"/>
      <c r="J700" s="3"/>
      <c r="K700" s="3"/>
      <c r="L700" s="4"/>
      <c r="M700" s="4"/>
      <c r="N700" s="3"/>
      <c r="O700" s="3"/>
      <c r="P700" s="3"/>
      <c r="Q700" s="3"/>
      <c r="R700" s="4"/>
      <c r="S700" s="4"/>
      <c r="T700" s="4"/>
    </row>
    <row r="701" spans="1:20" ht="19.95" customHeight="1" x14ac:dyDescent="0.3">
      <c r="A701" s="2"/>
      <c r="B701" s="4"/>
      <c r="C701" s="4"/>
      <c r="D701" s="4"/>
      <c r="E701" s="4"/>
      <c r="F701" s="4"/>
      <c r="G701" s="2"/>
      <c r="H701" s="3"/>
      <c r="I701" s="3"/>
      <c r="J701" s="3"/>
      <c r="K701" s="3"/>
      <c r="L701" s="4"/>
      <c r="M701" s="4"/>
      <c r="N701" s="3"/>
      <c r="O701" s="3"/>
      <c r="P701" s="3"/>
      <c r="Q701" s="3"/>
      <c r="R701" s="4"/>
      <c r="S701" s="4"/>
      <c r="T701" s="4"/>
    </row>
    <row r="702" spans="1:20" ht="19.95" customHeight="1" x14ac:dyDescent="0.3">
      <c r="A702" s="2"/>
      <c r="B702" s="4"/>
      <c r="C702" s="4"/>
      <c r="D702" s="4"/>
      <c r="E702" s="4"/>
      <c r="F702" s="4"/>
      <c r="G702" s="2"/>
      <c r="H702" s="3"/>
      <c r="I702" s="3"/>
      <c r="J702" s="3"/>
      <c r="K702" s="3"/>
      <c r="L702" s="4"/>
      <c r="M702" s="4"/>
      <c r="N702" s="3"/>
      <c r="O702" s="3"/>
      <c r="P702" s="3"/>
      <c r="Q702" s="3"/>
      <c r="R702" s="4"/>
      <c r="S702" s="4"/>
      <c r="T702" s="4"/>
    </row>
    <row r="703" spans="1:20" ht="19.95" customHeight="1" x14ac:dyDescent="0.3">
      <c r="A703" s="2"/>
      <c r="B703" s="4"/>
      <c r="C703" s="4"/>
      <c r="D703" s="4"/>
      <c r="E703" s="4"/>
      <c r="F703" s="4"/>
      <c r="G703" s="2"/>
      <c r="H703" s="3"/>
      <c r="I703" s="3"/>
      <c r="J703" s="3"/>
      <c r="K703" s="3"/>
      <c r="L703" s="4"/>
      <c r="M703" s="4"/>
      <c r="N703" s="3"/>
      <c r="O703" s="3"/>
      <c r="P703" s="3"/>
      <c r="Q703" s="3"/>
      <c r="R703" s="4"/>
      <c r="S703" s="4"/>
      <c r="T703" s="4"/>
    </row>
    <row r="704" spans="1:20" ht="19.95" customHeight="1" x14ac:dyDescent="0.3">
      <c r="A704" s="2"/>
      <c r="B704" s="4"/>
      <c r="C704" s="4"/>
      <c r="D704" s="4"/>
      <c r="E704" s="4"/>
      <c r="F704" s="4"/>
      <c r="G704" s="2"/>
      <c r="H704" s="3"/>
      <c r="I704" s="3"/>
      <c r="J704" s="3"/>
      <c r="K704" s="3"/>
      <c r="L704" s="4"/>
      <c r="M704" s="4"/>
      <c r="N704" s="3"/>
      <c r="O704" s="3"/>
      <c r="P704" s="3"/>
      <c r="Q704" s="3"/>
      <c r="R704" s="4"/>
      <c r="S704" s="4"/>
      <c r="T704" s="4"/>
    </row>
    <row r="705" spans="1:20" ht="19.95" customHeight="1" x14ac:dyDescent="0.3">
      <c r="A705" s="2"/>
      <c r="B705" s="4"/>
      <c r="C705" s="4"/>
      <c r="D705" s="4"/>
      <c r="E705" s="4"/>
      <c r="F705" s="4"/>
      <c r="G705" s="2"/>
      <c r="H705" s="3"/>
      <c r="I705" s="3"/>
      <c r="J705" s="3"/>
      <c r="K705" s="3"/>
      <c r="L705" s="4"/>
      <c r="M705" s="4"/>
      <c r="N705" s="3"/>
      <c r="O705" s="3"/>
      <c r="P705" s="3"/>
      <c r="Q705" s="3"/>
      <c r="R705" s="4"/>
      <c r="S705" s="4"/>
      <c r="T705" s="4"/>
    </row>
    <row r="706" spans="1:20" ht="19.95" customHeight="1" x14ac:dyDescent="0.3">
      <c r="A706" s="2"/>
      <c r="B706" s="4"/>
      <c r="C706" s="4"/>
      <c r="D706" s="4"/>
      <c r="E706" s="4"/>
      <c r="F706" s="4"/>
      <c r="G706" s="2"/>
      <c r="H706" s="3"/>
      <c r="I706" s="3"/>
      <c r="J706" s="3"/>
      <c r="K706" s="3"/>
      <c r="L706" s="4"/>
      <c r="M706" s="4"/>
      <c r="N706" s="3"/>
      <c r="O706" s="3"/>
      <c r="P706" s="3"/>
      <c r="Q706" s="3"/>
      <c r="R706" s="4"/>
      <c r="S706" s="4"/>
      <c r="T706" s="4"/>
    </row>
    <row r="707" spans="1:20" ht="19.95" customHeight="1" x14ac:dyDescent="0.3">
      <c r="A707" s="2"/>
      <c r="B707" s="4"/>
      <c r="C707" s="4"/>
      <c r="D707" s="4"/>
      <c r="E707" s="4"/>
      <c r="F707" s="4"/>
      <c r="G707" s="2"/>
      <c r="H707" s="3"/>
      <c r="I707" s="3"/>
      <c r="J707" s="3"/>
      <c r="K707" s="3"/>
      <c r="L707" s="4"/>
      <c r="M707" s="4"/>
      <c r="N707" s="3"/>
      <c r="O707" s="3"/>
      <c r="P707" s="3"/>
      <c r="Q707" s="3"/>
      <c r="R707" s="4"/>
      <c r="S707" s="4"/>
      <c r="T707" s="4"/>
    </row>
    <row r="708" spans="1:20" ht="19.95" customHeight="1" x14ac:dyDescent="0.3">
      <c r="A708" s="2"/>
      <c r="B708" s="4"/>
      <c r="C708" s="4"/>
      <c r="D708" s="4"/>
      <c r="E708" s="4"/>
      <c r="F708" s="4"/>
      <c r="G708" s="2"/>
      <c r="H708" s="3"/>
      <c r="I708" s="3"/>
      <c r="J708" s="3"/>
      <c r="K708" s="3"/>
      <c r="L708" s="4"/>
      <c r="M708" s="4"/>
      <c r="N708" s="3"/>
      <c r="O708" s="3"/>
      <c r="P708" s="3"/>
      <c r="Q708" s="3"/>
      <c r="R708" s="4"/>
      <c r="S708" s="4"/>
      <c r="T708" s="4"/>
    </row>
    <row r="709" spans="1:20" ht="19.95" customHeight="1" x14ac:dyDescent="0.3">
      <c r="A709" s="2"/>
      <c r="B709" s="4"/>
      <c r="C709" s="4"/>
      <c r="D709" s="4"/>
      <c r="E709" s="4"/>
      <c r="F709" s="4"/>
      <c r="G709" s="2"/>
      <c r="H709" s="3"/>
      <c r="I709" s="3"/>
      <c r="J709" s="3"/>
      <c r="K709" s="3"/>
      <c r="L709" s="4"/>
      <c r="M709" s="4"/>
      <c r="N709" s="3"/>
      <c r="O709" s="3"/>
      <c r="P709" s="3"/>
      <c r="Q709" s="3"/>
      <c r="R709" s="4"/>
      <c r="S709" s="4"/>
      <c r="T709" s="4"/>
    </row>
    <row r="710" spans="1:20" ht="19.95" customHeight="1" x14ac:dyDescent="0.3">
      <c r="A710" s="2"/>
      <c r="B710" s="4"/>
      <c r="C710" s="4"/>
      <c r="D710" s="4"/>
      <c r="E710" s="4"/>
      <c r="F710" s="4"/>
      <c r="G710" s="2"/>
      <c r="H710" s="3"/>
      <c r="I710" s="3"/>
      <c r="J710" s="3"/>
      <c r="K710" s="3"/>
      <c r="L710" s="4"/>
      <c r="M710" s="4"/>
      <c r="N710" s="3"/>
      <c r="O710" s="3"/>
      <c r="P710" s="3"/>
      <c r="Q710" s="3"/>
      <c r="R710" s="4"/>
      <c r="S710" s="4"/>
      <c r="T710" s="4"/>
    </row>
    <row r="711" spans="1:20" ht="19.95" customHeight="1" x14ac:dyDescent="0.3">
      <c r="A711" s="2"/>
      <c r="B711" s="4"/>
      <c r="C711" s="4"/>
      <c r="D711" s="4"/>
      <c r="E711" s="4"/>
      <c r="F711" s="4"/>
      <c r="G711" s="2"/>
      <c r="H711" s="3"/>
      <c r="I711" s="3"/>
      <c r="J711" s="3"/>
      <c r="K711" s="3"/>
      <c r="L711" s="4"/>
      <c r="M711" s="4"/>
      <c r="N711" s="3"/>
      <c r="O711" s="3"/>
      <c r="P711" s="3"/>
      <c r="Q711" s="3"/>
      <c r="R711" s="4"/>
      <c r="S711" s="4"/>
      <c r="T711" s="4"/>
    </row>
    <row r="712" spans="1:20" ht="19.95" customHeight="1" x14ac:dyDescent="0.3">
      <c r="A712" s="2"/>
      <c r="B712" s="4"/>
      <c r="C712" s="4"/>
      <c r="D712" s="4"/>
      <c r="E712" s="4"/>
      <c r="F712" s="4"/>
      <c r="G712" s="2"/>
      <c r="H712" s="3"/>
      <c r="I712" s="3"/>
      <c r="J712" s="3"/>
      <c r="K712" s="3"/>
      <c r="L712" s="4"/>
      <c r="M712" s="4"/>
      <c r="N712" s="3"/>
      <c r="O712" s="3"/>
      <c r="P712" s="3"/>
      <c r="Q712" s="3"/>
      <c r="R712" s="4"/>
      <c r="S712" s="4"/>
      <c r="T712" s="4"/>
    </row>
    <row r="713" spans="1:20" ht="19.95" customHeight="1" x14ac:dyDescent="0.3">
      <c r="A713" s="2"/>
      <c r="B713" s="4"/>
      <c r="C713" s="4"/>
      <c r="D713" s="4"/>
      <c r="E713" s="4"/>
      <c r="F713" s="4"/>
      <c r="G713" s="2"/>
      <c r="H713" s="3"/>
      <c r="I713" s="3"/>
      <c r="J713" s="3"/>
      <c r="K713" s="3"/>
      <c r="L713" s="4"/>
      <c r="M713" s="4"/>
      <c r="N713" s="3"/>
      <c r="O713" s="3"/>
      <c r="P713" s="3"/>
      <c r="Q713" s="3"/>
      <c r="R713" s="4"/>
      <c r="S713" s="4"/>
      <c r="T713" s="4"/>
    </row>
    <row r="714" spans="1:20" ht="19.95" customHeight="1" x14ac:dyDescent="0.3">
      <c r="A714" s="2"/>
      <c r="B714" s="4"/>
      <c r="C714" s="4"/>
      <c r="D714" s="4"/>
      <c r="E714" s="4"/>
      <c r="F714" s="4"/>
      <c r="G714" s="2"/>
      <c r="H714" s="3"/>
      <c r="I714" s="3"/>
      <c r="J714" s="3"/>
      <c r="K714" s="3"/>
      <c r="L714" s="4"/>
      <c r="M714" s="4"/>
      <c r="N714" s="3"/>
      <c r="O714" s="3"/>
      <c r="P714" s="3"/>
      <c r="Q714" s="3"/>
      <c r="R714" s="4"/>
      <c r="S714" s="4"/>
      <c r="T714" s="4"/>
    </row>
    <row r="715" spans="1:20" ht="19.95" customHeight="1" x14ac:dyDescent="0.3">
      <c r="A715" s="2"/>
      <c r="B715" s="4"/>
      <c r="C715" s="4"/>
      <c r="D715" s="4"/>
      <c r="E715" s="4"/>
      <c r="F715" s="4"/>
      <c r="G715" s="2"/>
      <c r="H715" s="3"/>
      <c r="I715" s="3"/>
      <c r="J715" s="3"/>
      <c r="K715" s="3"/>
      <c r="L715" s="4"/>
      <c r="M715" s="4"/>
      <c r="N715" s="3"/>
      <c r="O715" s="3"/>
      <c r="P715" s="3"/>
      <c r="Q715" s="3"/>
      <c r="R715" s="4"/>
      <c r="S715" s="4"/>
      <c r="T715" s="4"/>
    </row>
    <row r="716" spans="1:20" ht="19.95" customHeight="1" x14ac:dyDescent="0.3">
      <c r="A716" s="2"/>
      <c r="B716" s="4"/>
      <c r="C716" s="4"/>
      <c r="D716" s="4"/>
      <c r="E716" s="4"/>
      <c r="F716" s="4"/>
      <c r="G716" s="2"/>
      <c r="H716" s="3"/>
      <c r="I716" s="3"/>
      <c r="J716" s="3"/>
      <c r="K716" s="3"/>
      <c r="L716" s="4"/>
      <c r="M716" s="4"/>
      <c r="N716" s="3"/>
      <c r="O716" s="3"/>
      <c r="P716" s="3"/>
      <c r="Q716" s="3"/>
      <c r="R716" s="4"/>
      <c r="S716" s="4"/>
      <c r="T716" s="4"/>
    </row>
    <row r="717" spans="1:20" ht="19.95" customHeight="1" x14ac:dyDescent="0.3">
      <c r="A717" s="2"/>
      <c r="B717" s="4"/>
      <c r="C717" s="4"/>
      <c r="D717" s="4"/>
      <c r="E717" s="4"/>
      <c r="F717" s="4"/>
      <c r="G717" s="2"/>
      <c r="H717" s="3"/>
      <c r="I717" s="3"/>
      <c r="J717" s="3"/>
      <c r="K717" s="3"/>
      <c r="L717" s="4"/>
      <c r="M717" s="4"/>
      <c r="N717" s="3"/>
      <c r="O717" s="3"/>
      <c r="P717" s="3"/>
      <c r="Q717" s="3"/>
      <c r="R717" s="4"/>
      <c r="S717" s="4"/>
      <c r="T717" s="4"/>
    </row>
    <row r="718" spans="1:20" ht="19.95" customHeight="1" x14ac:dyDescent="0.3">
      <c r="A718" s="2"/>
      <c r="B718" s="4"/>
      <c r="C718" s="4"/>
      <c r="D718" s="4"/>
      <c r="E718" s="4"/>
      <c r="F718" s="4"/>
      <c r="G718" s="2"/>
      <c r="H718" s="3"/>
      <c r="I718" s="3"/>
      <c r="J718" s="3"/>
      <c r="K718" s="3"/>
      <c r="L718" s="4"/>
      <c r="M718" s="4"/>
      <c r="N718" s="3"/>
      <c r="O718" s="3"/>
      <c r="P718" s="3"/>
      <c r="Q718" s="3"/>
      <c r="R718" s="4"/>
      <c r="S718" s="4"/>
      <c r="T718" s="4"/>
    </row>
    <row r="719" spans="1:20" ht="19.95" customHeight="1" x14ac:dyDescent="0.3">
      <c r="A719" s="2"/>
      <c r="B719" s="4"/>
      <c r="C719" s="4"/>
      <c r="D719" s="4"/>
      <c r="E719" s="4"/>
      <c r="F719" s="4"/>
      <c r="G719" s="2"/>
      <c r="H719" s="3"/>
      <c r="I719" s="3"/>
      <c r="J719" s="3"/>
      <c r="K719" s="3"/>
      <c r="L719" s="4"/>
      <c r="M719" s="4"/>
      <c r="N719" s="3"/>
      <c r="O719" s="3"/>
      <c r="P719" s="3"/>
      <c r="Q719" s="3"/>
      <c r="R719" s="4"/>
      <c r="S719" s="4"/>
      <c r="T719" s="4"/>
    </row>
    <row r="720" spans="1:20" ht="19.95" customHeight="1" x14ac:dyDescent="0.3">
      <c r="A720" s="2"/>
      <c r="B720" s="4"/>
      <c r="C720" s="4"/>
      <c r="D720" s="4"/>
      <c r="E720" s="4"/>
      <c r="F720" s="4"/>
      <c r="G720" s="2"/>
      <c r="H720" s="3"/>
      <c r="I720" s="3"/>
      <c r="J720" s="3"/>
      <c r="K720" s="3"/>
      <c r="L720" s="4"/>
      <c r="M720" s="4"/>
      <c r="N720" s="3"/>
      <c r="O720" s="3"/>
      <c r="P720" s="3"/>
      <c r="Q720" s="3"/>
      <c r="R720" s="4"/>
      <c r="S720" s="4"/>
      <c r="T720" s="4"/>
    </row>
    <row r="721" spans="1:20" ht="19.95" customHeight="1" x14ac:dyDescent="0.3">
      <c r="A721" s="2"/>
      <c r="B721" s="4"/>
      <c r="C721" s="4"/>
      <c r="D721" s="4"/>
      <c r="E721" s="4"/>
      <c r="F721" s="4"/>
      <c r="G721" s="2"/>
      <c r="H721" s="3"/>
      <c r="I721" s="3"/>
      <c r="J721" s="3"/>
      <c r="K721" s="3"/>
      <c r="L721" s="4"/>
      <c r="M721" s="4"/>
      <c r="N721" s="3"/>
      <c r="O721" s="3"/>
      <c r="P721" s="3"/>
      <c r="Q721" s="3"/>
      <c r="R721" s="4"/>
      <c r="S721" s="4"/>
      <c r="T721" s="4"/>
    </row>
    <row r="722" spans="1:20" ht="19.95" customHeight="1" x14ac:dyDescent="0.3">
      <c r="A722" s="2"/>
      <c r="B722" s="4"/>
      <c r="C722" s="4"/>
      <c r="D722" s="4"/>
      <c r="E722" s="4"/>
      <c r="F722" s="4"/>
      <c r="G722" s="2"/>
      <c r="H722" s="3"/>
      <c r="I722" s="3"/>
      <c r="J722" s="3"/>
      <c r="K722" s="3"/>
      <c r="L722" s="4"/>
      <c r="M722" s="4"/>
      <c r="N722" s="3"/>
      <c r="O722" s="3"/>
      <c r="P722" s="3"/>
      <c r="Q722" s="3"/>
      <c r="R722" s="4"/>
      <c r="S722" s="4"/>
      <c r="T722" s="4"/>
    </row>
    <row r="723" spans="1:20" ht="19.95" customHeight="1" x14ac:dyDescent="0.3">
      <c r="A723" s="2"/>
      <c r="B723" s="4"/>
      <c r="C723" s="4"/>
      <c r="D723" s="4"/>
      <c r="E723" s="4"/>
      <c r="F723" s="4"/>
      <c r="G723" s="2"/>
      <c r="H723" s="3"/>
      <c r="I723" s="3"/>
      <c r="J723" s="3"/>
      <c r="K723" s="3"/>
      <c r="L723" s="4"/>
      <c r="M723" s="4"/>
      <c r="N723" s="3"/>
      <c r="O723" s="3"/>
      <c r="P723" s="3"/>
      <c r="Q723" s="3"/>
      <c r="R723" s="4"/>
      <c r="S723" s="4"/>
      <c r="T723" s="4"/>
    </row>
    <row r="724" spans="1:20" ht="19.95" customHeight="1" x14ac:dyDescent="0.3">
      <c r="A724" s="2"/>
      <c r="B724" s="4"/>
      <c r="C724" s="4"/>
      <c r="D724" s="4"/>
      <c r="E724" s="4"/>
      <c r="F724" s="4"/>
      <c r="G724" s="2"/>
      <c r="H724" s="3"/>
      <c r="I724" s="3"/>
      <c r="J724" s="3"/>
      <c r="K724" s="3"/>
      <c r="L724" s="4"/>
      <c r="M724" s="4"/>
      <c r="N724" s="3"/>
      <c r="O724" s="3"/>
      <c r="P724" s="3"/>
      <c r="Q724" s="3"/>
      <c r="R724" s="4"/>
      <c r="S724" s="4"/>
      <c r="T724" s="4"/>
    </row>
    <row r="725" spans="1:20" ht="19.95" customHeight="1" x14ac:dyDescent="0.3">
      <c r="A725" s="2"/>
      <c r="B725" s="4"/>
      <c r="C725" s="4"/>
      <c r="D725" s="4"/>
      <c r="E725" s="4"/>
      <c r="F725" s="4"/>
      <c r="G725" s="2"/>
      <c r="H725" s="3"/>
      <c r="I725" s="3"/>
      <c r="J725" s="3"/>
      <c r="K725" s="3"/>
      <c r="L725" s="4"/>
      <c r="M725" s="4"/>
      <c r="N725" s="3"/>
      <c r="O725" s="3"/>
      <c r="P725" s="3"/>
      <c r="Q725" s="3"/>
      <c r="R725" s="4"/>
      <c r="S725" s="4"/>
      <c r="T725" s="4"/>
    </row>
    <row r="726" spans="1:20" ht="19.95" customHeight="1" x14ac:dyDescent="0.3">
      <c r="A726" s="2"/>
      <c r="B726" s="4"/>
      <c r="C726" s="4"/>
      <c r="D726" s="4"/>
      <c r="E726" s="4"/>
      <c r="F726" s="4"/>
      <c r="G726" s="2"/>
      <c r="H726" s="3"/>
      <c r="I726" s="3"/>
      <c r="J726" s="3"/>
      <c r="K726" s="3"/>
      <c r="L726" s="4"/>
      <c r="M726" s="4"/>
      <c r="N726" s="3"/>
      <c r="O726" s="3"/>
      <c r="P726" s="3"/>
      <c r="Q726" s="3"/>
      <c r="R726" s="4"/>
      <c r="S726" s="4"/>
      <c r="T726" s="4"/>
    </row>
    <row r="727" spans="1:20" ht="19.95" customHeight="1" x14ac:dyDescent="0.3">
      <c r="A727" s="2"/>
      <c r="B727" s="4"/>
      <c r="C727" s="4"/>
      <c r="D727" s="4"/>
      <c r="E727" s="4"/>
      <c r="F727" s="4"/>
      <c r="G727" s="2"/>
      <c r="H727" s="3"/>
      <c r="I727" s="3"/>
      <c r="J727" s="3"/>
      <c r="K727" s="3"/>
      <c r="L727" s="4"/>
      <c r="M727" s="4"/>
      <c r="N727" s="3"/>
      <c r="O727" s="3"/>
      <c r="P727" s="3"/>
      <c r="Q727" s="3"/>
      <c r="R727" s="4"/>
      <c r="S727" s="4"/>
      <c r="T727" s="4"/>
    </row>
    <row r="728" spans="1:20" ht="19.95" customHeight="1" x14ac:dyDescent="0.3">
      <c r="A728" s="2"/>
      <c r="B728" s="4"/>
      <c r="C728" s="4"/>
      <c r="D728" s="4"/>
      <c r="E728" s="4"/>
      <c r="F728" s="4"/>
      <c r="G728" s="2"/>
      <c r="H728" s="3"/>
      <c r="I728" s="3"/>
      <c r="J728" s="3"/>
      <c r="K728" s="3"/>
      <c r="L728" s="4"/>
      <c r="M728" s="4"/>
      <c r="N728" s="3"/>
      <c r="O728" s="3"/>
      <c r="P728" s="3"/>
      <c r="Q728" s="3"/>
      <c r="R728" s="4"/>
      <c r="S728" s="4"/>
      <c r="T728" s="4"/>
    </row>
    <row r="729" spans="1:20" ht="19.95" customHeight="1" x14ac:dyDescent="0.3">
      <c r="A729" s="2"/>
      <c r="B729" s="4"/>
      <c r="C729" s="4"/>
      <c r="D729" s="4"/>
      <c r="E729" s="4"/>
      <c r="F729" s="4"/>
      <c r="G729" s="2"/>
      <c r="H729" s="3"/>
      <c r="I729" s="3"/>
      <c r="J729" s="3"/>
      <c r="K729" s="3"/>
      <c r="L729" s="4"/>
      <c r="M729" s="4"/>
      <c r="N729" s="3"/>
      <c r="O729" s="3"/>
      <c r="P729" s="3"/>
      <c r="Q729" s="3"/>
      <c r="R729" s="4"/>
      <c r="S729" s="4"/>
      <c r="T729" s="4"/>
    </row>
    <row r="730" spans="1:20" ht="19.95" customHeight="1" x14ac:dyDescent="0.3">
      <c r="A730" s="2"/>
      <c r="B730" s="4"/>
      <c r="C730" s="4"/>
      <c r="D730" s="4"/>
      <c r="E730" s="4"/>
      <c r="F730" s="4"/>
      <c r="G730" s="2"/>
      <c r="H730" s="3"/>
      <c r="I730" s="3"/>
      <c r="J730" s="3"/>
      <c r="K730" s="3"/>
      <c r="L730" s="4"/>
      <c r="M730" s="4"/>
      <c r="N730" s="3"/>
      <c r="O730" s="3"/>
      <c r="P730" s="3"/>
      <c r="Q730" s="3"/>
      <c r="R730" s="4"/>
      <c r="S730" s="4"/>
      <c r="T730" s="4"/>
    </row>
    <row r="731" spans="1:20" ht="19.95" customHeight="1" x14ac:dyDescent="0.3">
      <c r="A731" s="2"/>
      <c r="B731" s="4"/>
      <c r="C731" s="4"/>
      <c r="D731" s="4"/>
      <c r="E731" s="4"/>
      <c r="F731" s="4"/>
      <c r="G731" s="2"/>
      <c r="H731" s="3"/>
      <c r="I731" s="3"/>
      <c r="J731" s="3"/>
      <c r="K731" s="3"/>
      <c r="L731" s="4"/>
      <c r="M731" s="4"/>
      <c r="N731" s="3"/>
      <c r="O731" s="3"/>
      <c r="P731" s="3"/>
      <c r="Q731" s="3"/>
      <c r="R731" s="4"/>
      <c r="S731" s="4"/>
      <c r="T731" s="4"/>
    </row>
    <row r="732" spans="1:20" ht="19.95" customHeight="1" x14ac:dyDescent="0.3">
      <c r="A732" s="2"/>
      <c r="B732" s="4"/>
      <c r="C732" s="4"/>
      <c r="D732" s="4"/>
      <c r="E732" s="4"/>
      <c r="F732" s="4"/>
      <c r="G732" s="2"/>
      <c r="H732" s="3"/>
      <c r="I732" s="3"/>
      <c r="J732" s="3"/>
      <c r="K732" s="3"/>
      <c r="L732" s="4"/>
      <c r="M732" s="4"/>
      <c r="N732" s="3"/>
      <c r="O732" s="3"/>
      <c r="P732" s="3"/>
      <c r="Q732" s="3"/>
      <c r="R732" s="4"/>
      <c r="S732" s="4"/>
      <c r="T732" s="4"/>
    </row>
    <row r="733" spans="1:20" ht="19.95" customHeight="1" x14ac:dyDescent="0.3">
      <c r="A733" s="2"/>
      <c r="B733" s="4"/>
      <c r="C733" s="4"/>
      <c r="D733" s="4"/>
      <c r="E733" s="4"/>
      <c r="F733" s="4"/>
      <c r="G733" s="2"/>
      <c r="H733" s="3"/>
      <c r="I733" s="3"/>
      <c r="J733" s="3"/>
      <c r="K733" s="3"/>
      <c r="L733" s="4"/>
      <c r="M733" s="4"/>
      <c r="N733" s="3"/>
      <c r="O733" s="3"/>
      <c r="P733" s="3"/>
      <c r="Q733" s="3"/>
      <c r="R733" s="4"/>
      <c r="S733" s="4"/>
      <c r="T733" s="4"/>
    </row>
    <row r="734" spans="1:20" ht="19.95" customHeight="1" x14ac:dyDescent="0.3">
      <c r="A734" s="2"/>
      <c r="B734" s="4"/>
      <c r="C734" s="4"/>
      <c r="D734" s="4"/>
      <c r="E734" s="4"/>
      <c r="F734" s="4"/>
      <c r="G734" s="2"/>
      <c r="H734" s="3"/>
      <c r="I734" s="3"/>
      <c r="J734" s="3"/>
      <c r="K734" s="3"/>
      <c r="L734" s="4"/>
      <c r="M734" s="4"/>
      <c r="N734" s="3"/>
      <c r="O734" s="3"/>
      <c r="P734" s="3"/>
      <c r="Q734" s="3"/>
      <c r="R734" s="4"/>
      <c r="S734" s="4"/>
      <c r="T734" s="4"/>
    </row>
    <row r="735" spans="1:20" ht="19.95" customHeight="1" x14ac:dyDescent="0.3">
      <c r="A735" s="2"/>
      <c r="B735" s="4"/>
      <c r="C735" s="4"/>
      <c r="D735" s="4"/>
      <c r="E735" s="4"/>
      <c r="F735" s="4"/>
      <c r="G735" s="2"/>
      <c r="H735" s="3"/>
      <c r="I735" s="3"/>
      <c r="J735" s="3"/>
      <c r="K735" s="3"/>
      <c r="L735" s="4"/>
      <c r="M735" s="4"/>
      <c r="N735" s="3"/>
      <c r="O735" s="3"/>
      <c r="P735" s="3"/>
      <c r="Q735" s="3"/>
      <c r="R735" s="4"/>
      <c r="S735" s="4"/>
      <c r="T735" s="4"/>
    </row>
    <row r="736" spans="1:20" ht="19.95" customHeight="1" x14ac:dyDescent="0.3">
      <c r="A736" s="2"/>
      <c r="B736" s="4"/>
      <c r="C736" s="4"/>
      <c r="D736" s="4"/>
      <c r="E736" s="4"/>
      <c r="F736" s="4"/>
      <c r="G736" s="2"/>
      <c r="H736" s="3"/>
      <c r="I736" s="3"/>
      <c r="J736" s="3"/>
      <c r="K736" s="3"/>
      <c r="L736" s="4"/>
      <c r="M736" s="4"/>
      <c r="N736" s="3"/>
      <c r="O736" s="3"/>
      <c r="P736" s="3"/>
      <c r="Q736" s="3"/>
      <c r="R736" s="4"/>
      <c r="S736" s="4"/>
      <c r="T736" s="4"/>
    </row>
    <row r="737" spans="1:20" ht="19.95" customHeight="1" x14ac:dyDescent="0.3">
      <c r="A737" s="2"/>
      <c r="B737" s="4"/>
      <c r="C737" s="4"/>
      <c r="D737" s="4"/>
      <c r="E737" s="4"/>
      <c r="F737" s="4"/>
      <c r="G737" s="2"/>
      <c r="H737" s="3"/>
      <c r="I737" s="3"/>
      <c r="J737" s="3"/>
      <c r="K737" s="3"/>
      <c r="L737" s="4"/>
      <c r="M737" s="4"/>
      <c r="N737" s="3"/>
      <c r="O737" s="3"/>
      <c r="P737" s="3"/>
      <c r="Q737" s="3"/>
      <c r="R737" s="4"/>
      <c r="S737" s="4"/>
      <c r="T737" s="4"/>
    </row>
    <row r="738" spans="1:20" ht="19.95" customHeight="1" x14ac:dyDescent="0.3">
      <c r="A738" s="2"/>
      <c r="B738" s="4"/>
      <c r="C738" s="4"/>
      <c r="D738" s="4"/>
      <c r="E738" s="4"/>
      <c r="F738" s="4"/>
      <c r="G738" s="2"/>
      <c r="H738" s="3"/>
      <c r="I738" s="3"/>
      <c r="J738" s="3"/>
      <c r="K738" s="3"/>
      <c r="L738" s="4"/>
      <c r="M738" s="4"/>
      <c r="N738" s="3"/>
      <c r="O738" s="3"/>
      <c r="P738" s="3"/>
      <c r="Q738" s="3"/>
      <c r="R738" s="4"/>
      <c r="S738" s="4"/>
      <c r="T738" s="4"/>
    </row>
    <row r="739" spans="1:20" ht="19.95" customHeight="1" x14ac:dyDescent="0.3">
      <c r="A739" s="2"/>
      <c r="B739" s="4"/>
      <c r="C739" s="4"/>
      <c r="D739" s="4"/>
      <c r="E739" s="4"/>
      <c r="F739" s="4"/>
      <c r="G739" s="2"/>
      <c r="H739" s="3"/>
      <c r="I739" s="3"/>
      <c r="J739" s="3"/>
      <c r="K739" s="3"/>
      <c r="L739" s="4"/>
      <c r="M739" s="4"/>
      <c r="N739" s="3"/>
      <c r="O739" s="3"/>
      <c r="P739" s="3"/>
      <c r="Q739" s="3"/>
      <c r="R739" s="4"/>
      <c r="S739" s="4"/>
      <c r="T739" s="4"/>
    </row>
    <row r="740" spans="1:20" ht="19.95" customHeight="1" x14ac:dyDescent="0.3">
      <c r="A740" s="2"/>
      <c r="B740" s="4"/>
      <c r="C740" s="4"/>
      <c r="D740" s="4"/>
      <c r="E740" s="4"/>
      <c r="F740" s="4"/>
      <c r="G740" s="2"/>
      <c r="H740" s="3"/>
      <c r="I740" s="3"/>
      <c r="J740" s="3"/>
      <c r="K740" s="3"/>
      <c r="L740" s="4"/>
      <c r="M740" s="4"/>
      <c r="N740" s="3"/>
      <c r="O740" s="3"/>
      <c r="P740" s="3"/>
      <c r="Q740" s="3"/>
      <c r="R740" s="4"/>
      <c r="S740" s="4"/>
      <c r="T740" s="4"/>
    </row>
    <row r="741" spans="1:20" ht="19.95" customHeight="1" x14ac:dyDescent="0.3">
      <c r="A741" s="2"/>
      <c r="B741" s="4"/>
      <c r="C741" s="4"/>
      <c r="D741" s="4"/>
      <c r="E741" s="4"/>
      <c r="F741" s="4"/>
      <c r="G741" s="2"/>
      <c r="H741" s="3"/>
      <c r="I741" s="3"/>
      <c r="J741" s="3"/>
      <c r="K741" s="3"/>
      <c r="L741" s="4"/>
      <c r="M741" s="4"/>
      <c r="N741" s="3"/>
      <c r="O741" s="3"/>
      <c r="P741" s="3"/>
      <c r="Q741" s="3"/>
      <c r="R741" s="4"/>
      <c r="S741" s="4"/>
      <c r="T741" s="4"/>
    </row>
    <row r="742" spans="1:20" ht="19.95" customHeight="1" x14ac:dyDescent="0.3">
      <c r="A742" s="2"/>
      <c r="B742" s="4"/>
      <c r="C742" s="4"/>
      <c r="D742" s="4"/>
      <c r="E742" s="4"/>
      <c r="F742" s="4"/>
      <c r="G742" s="2"/>
      <c r="H742" s="3"/>
      <c r="I742" s="3"/>
      <c r="J742" s="3"/>
      <c r="K742" s="3"/>
      <c r="L742" s="4"/>
      <c r="M742" s="4"/>
      <c r="N742" s="3"/>
      <c r="O742" s="3"/>
      <c r="P742" s="3"/>
      <c r="Q742" s="3"/>
      <c r="R742" s="4"/>
      <c r="S742" s="4"/>
      <c r="T742" s="4"/>
    </row>
    <row r="743" spans="1:20" ht="19.95" customHeight="1" x14ac:dyDescent="0.3">
      <c r="A743" s="2"/>
      <c r="B743" s="4"/>
      <c r="C743" s="4"/>
      <c r="D743" s="4"/>
      <c r="E743" s="4"/>
      <c r="F743" s="4"/>
      <c r="G743" s="2"/>
      <c r="H743" s="3"/>
      <c r="I743" s="3"/>
      <c r="J743" s="3"/>
      <c r="K743" s="3"/>
      <c r="L743" s="4"/>
      <c r="M743" s="4"/>
      <c r="N743" s="3"/>
      <c r="O743" s="3"/>
      <c r="P743" s="3"/>
      <c r="Q743" s="3"/>
      <c r="R743" s="4"/>
      <c r="S743" s="4"/>
      <c r="T743" s="4"/>
    </row>
    <row r="744" spans="1:20" ht="19.95" customHeight="1" x14ac:dyDescent="0.3">
      <c r="A744" s="2"/>
      <c r="B744" s="4"/>
      <c r="C744" s="4"/>
      <c r="D744" s="4"/>
      <c r="E744" s="4"/>
      <c r="F744" s="4"/>
      <c r="G744" s="2"/>
      <c r="H744" s="3"/>
      <c r="I744" s="3"/>
      <c r="J744" s="3"/>
      <c r="K744" s="3"/>
      <c r="L744" s="4"/>
      <c r="M744" s="4"/>
      <c r="N744" s="3"/>
      <c r="O744" s="3"/>
      <c r="P744" s="3"/>
      <c r="Q744" s="3"/>
      <c r="R744" s="4"/>
      <c r="S744" s="4"/>
      <c r="T744" s="4"/>
    </row>
    <row r="745" spans="1:20" ht="19.95" customHeight="1" x14ac:dyDescent="0.3">
      <c r="A745" s="2"/>
      <c r="B745" s="4"/>
      <c r="C745" s="4"/>
      <c r="D745" s="4"/>
      <c r="E745" s="4"/>
      <c r="F745" s="4"/>
      <c r="G745" s="2"/>
      <c r="H745" s="3"/>
      <c r="I745" s="3"/>
      <c r="J745" s="3"/>
      <c r="K745" s="3"/>
      <c r="L745" s="4"/>
      <c r="M745" s="4"/>
      <c r="N745" s="3"/>
      <c r="O745" s="3"/>
      <c r="P745" s="3"/>
      <c r="Q745" s="3"/>
      <c r="R745" s="4"/>
      <c r="S745" s="4"/>
      <c r="T745" s="4"/>
    </row>
    <row r="746" spans="1:20" ht="19.95" customHeight="1" x14ac:dyDescent="0.3">
      <c r="A746" s="2"/>
      <c r="B746" s="4"/>
      <c r="C746" s="4"/>
      <c r="D746" s="4"/>
      <c r="E746" s="4"/>
      <c r="F746" s="4"/>
      <c r="G746" s="2"/>
      <c r="H746" s="3"/>
      <c r="I746" s="3"/>
      <c r="J746" s="3"/>
      <c r="K746" s="3"/>
      <c r="L746" s="4"/>
      <c r="M746" s="4"/>
      <c r="N746" s="3"/>
      <c r="O746" s="3"/>
      <c r="P746" s="3"/>
      <c r="Q746" s="3"/>
      <c r="R746" s="4"/>
      <c r="S746" s="4"/>
      <c r="T746" s="4"/>
    </row>
    <row r="747" spans="1:20" ht="19.95" customHeight="1" x14ac:dyDescent="0.3">
      <c r="A747" s="2"/>
      <c r="B747" s="4"/>
      <c r="C747" s="4"/>
      <c r="D747" s="4"/>
      <c r="E747" s="4"/>
      <c r="F747" s="4"/>
      <c r="G747" s="2"/>
      <c r="H747" s="3"/>
      <c r="I747" s="3"/>
      <c r="J747" s="3"/>
      <c r="K747" s="3"/>
      <c r="L747" s="4"/>
      <c r="M747" s="4"/>
      <c r="N747" s="3"/>
      <c r="O747" s="3"/>
      <c r="P747" s="3"/>
      <c r="Q747" s="3"/>
      <c r="R747" s="4"/>
      <c r="S747" s="4"/>
      <c r="T747" s="4"/>
    </row>
  </sheetData>
  <mergeCells count="268">
    <mergeCell ref="C601:D601"/>
    <mergeCell ref="C603:D603"/>
    <mergeCell ref="C604:D604"/>
    <mergeCell ref="H590:J590"/>
    <mergeCell ref="B580:G580"/>
    <mergeCell ref="B583:G583"/>
    <mergeCell ref="B586:G586"/>
    <mergeCell ref="H588:J588"/>
    <mergeCell ref="H589:J589"/>
    <mergeCell ref="C602:D602"/>
    <mergeCell ref="I599:T599"/>
    <mergeCell ref="I600:T600"/>
    <mergeCell ref="I595:T595"/>
    <mergeCell ref="I596:T596"/>
    <mergeCell ref="I597:T597"/>
    <mergeCell ref="I598:T598"/>
    <mergeCell ref="K593:N593"/>
    <mergeCell ref="B562:G562"/>
    <mergeCell ref="B566:G566"/>
    <mergeCell ref="B570:G570"/>
    <mergeCell ref="H565:J565"/>
    <mergeCell ref="B573:G573"/>
    <mergeCell ref="B576:G576"/>
    <mergeCell ref="B547:G547"/>
    <mergeCell ref="B550:G550"/>
    <mergeCell ref="B554:G554"/>
    <mergeCell ref="B558:G558"/>
    <mergeCell ref="B39:G39"/>
    <mergeCell ref="B35:F35"/>
    <mergeCell ref="B38:F38"/>
    <mergeCell ref="B41:F41"/>
    <mergeCell ref="B44:F44"/>
    <mergeCell ref="B45:F45"/>
    <mergeCell ref="B48:F48"/>
    <mergeCell ref="B544:G544"/>
    <mergeCell ref="B527:G527"/>
    <mergeCell ref="B412:G412"/>
    <mergeCell ref="B512:G512"/>
    <mergeCell ref="B515:G515"/>
    <mergeCell ref="B518:G518"/>
    <mergeCell ref="B521:G521"/>
    <mergeCell ref="B524:G524"/>
    <mergeCell ref="B500:G500"/>
    <mergeCell ref="B503:G503"/>
    <mergeCell ref="B506:G506"/>
    <mergeCell ref="B509:G509"/>
    <mergeCell ref="B488:G488"/>
    <mergeCell ref="B491:G491"/>
    <mergeCell ref="B470:G470"/>
    <mergeCell ref="B473:G473"/>
    <mergeCell ref="B494:G494"/>
    <mergeCell ref="B42:G42"/>
    <mergeCell ref="B46:G46"/>
    <mergeCell ref="B49:G49"/>
    <mergeCell ref="B61:G61"/>
    <mergeCell ref="A1:T1"/>
    <mergeCell ref="A2:A3"/>
    <mergeCell ref="B2:H3"/>
    <mergeCell ref="I2:I3"/>
    <mergeCell ref="J2:O3"/>
    <mergeCell ref="P2:T3"/>
    <mergeCell ref="N5:N6"/>
    <mergeCell ref="O5:O6"/>
    <mergeCell ref="P5:P6"/>
    <mergeCell ref="Q5:R5"/>
    <mergeCell ref="A4:A6"/>
    <mergeCell ref="B4:B6"/>
    <mergeCell ref="C4:H4"/>
    <mergeCell ref="I4:J4"/>
    <mergeCell ref="K4:K6"/>
    <mergeCell ref="L4:M4"/>
    <mergeCell ref="L5:L6"/>
    <mergeCell ref="M5:M6"/>
    <mergeCell ref="B36:G36"/>
    <mergeCell ref="H36:I36"/>
    <mergeCell ref="B29:F29"/>
    <mergeCell ref="B32:F32"/>
    <mergeCell ref="F25:F26"/>
    <mergeCell ref="N4:O4"/>
    <mergeCell ref="P4:R4"/>
    <mergeCell ref="S4:T6"/>
    <mergeCell ref="C5:D6"/>
    <mergeCell ref="E5:E6"/>
    <mergeCell ref="F5:F6"/>
    <mergeCell ref="G5:G6"/>
    <mergeCell ref="H5:H6"/>
    <mergeCell ref="I5:I6"/>
    <mergeCell ref="J5:J6"/>
    <mergeCell ref="H33:I33"/>
    <mergeCell ref="B13:F13"/>
    <mergeCell ref="B16:F16"/>
    <mergeCell ref="B19:F19"/>
    <mergeCell ref="B7:G7"/>
    <mergeCell ref="B65:G65"/>
    <mergeCell ref="B69:G69"/>
    <mergeCell ref="B53:G53"/>
    <mergeCell ref="B56:G56"/>
    <mergeCell ref="B57:G57"/>
    <mergeCell ref="B51:F51"/>
    <mergeCell ref="B52:F52"/>
    <mergeCell ref="B55:F55"/>
    <mergeCell ref="B60:F60"/>
    <mergeCell ref="B63:F63"/>
    <mergeCell ref="F58:F59"/>
    <mergeCell ref="F66:F67"/>
    <mergeCell ref="B27:G27"/>
    <mergeCell ref="B30:G30"/>
    <mergeCell ref="B33:G33"/>
    <mergeCell ref="B20:G20"/>
    <mergeCell ref="B24:G24"/>
    <mergeCell ref="B22:F22"/>
    <mergeCell ref="B23:F23"/>
    <mergeCell ref="B83:G83"/>
    <mergeCell ref="B87:G87"/>
    <mergeCell ref="B91:G91"/>
    <mergeCell ref="B73:G73"/>
    <mergeCell ref="B76:G76"/>
    <mergeCell ref="B79:G79"/>
    <mergeCell ref="B82:F82"/>
    <mergeCell ref="B86:F86"/>
    <mergeCell ref="B90:F90"/>
    <mergeCell ref="F77:F78"/>
    <mergeCell ref="F80:F81"/>
    <mergeCell ref="F84:F85"/>
    <mergeCell ref="F88:F89"/>
    <mergeCell ref="B103:G103"/>
    <mergeCell ref="B107:G107"/>
    <mergeCell ref="B111:G111"/>
    <mergeCell ref="B94:G94"/>
    <mergeCell ref="B97:G97"/>
    <mergeCell ref="B100:G100"/>
    <mergeCell ref="B105:F105"/>
    <mergeCell ref="B109:F109"/>
    <mergeCell ref="B144:G144"/>
    <mergeCell ref="B147:G147"/>
    <mergeCell ref="B150:G150"/>
    <mergeCell ref="B135:G135"/>
    <mergeCell ref="B138:G138"/>
    <mergeCell ref="B141:G141"/>
    <mergeCell ref="B140:F140"/>
    <mergeCell ref="B137:F137"/>
    <mergeCell ref="B143:F143"/>
    <mergeCell ref="B162:G162"/>
    <mergeCell ref="B165:G165"/>
    <mergeCell ref="B168:G168"/>
    <mergeCell ref="B153:G153"/>
    <mergeCell ref="B156:G156"/>
    <mergeCell ref="B159:G159"/>
    <mergeCell ref="B152:F152"/>
    <mergeCell ref="B180:G180"/>
    <mergeCell ref="B183:G183"/>
    <mergeCell ref="B186:G186"/>
    <mergeCell ref="B171:G171"/>
    <mergeCell ref="B174:G174"/>
    <mergeCell ref="B177:G177"/>
    <mergeCell ref="B179:F179"/>
    <mergeCell ref="B198:G198"/>
    <mergeCell ref="B201:G201"/>
    <mergeCell ref="B204:G204"/>
    <mergeCell ref="B189:G189"/>
    <mergeCell ref="B192:G192"/>
    <mergeCell ref="B195:G195"/>
    <mergeCell ref="B216:G216"/>
    <mergeCell ref="B219:G219"/>
    <mergeCell ref="B222:G222"/>
    <mergeCell ref="B207:G207"/>
    <mergeCell ref="B210:G210"/>
    <mergeCell ref="B213:G213"/>
    <mergeCell ref="B234:G234"/>
    <mergeCell ref="B237:G237"/>
    <mergeCell ref="B240:G240"/>
    <mergeCell ref="B225:G225"/>
    <mergeCell ref="B228:G228"/>
    <mergeCell ref="B231:G231"/>
    <mergeCell ref="B252:G252"/>
    <mergeCell ref="B255:G255"/>
    <mergeCell ref="B258:G258"/>
    <mergeCell ref="B243:G243"/>
    <mergeCell ref="B246:G246"/>
    <mergeCell ref="B249:G249"/>
    <mergeCell ref="B270:G270"/>
    <mergeCell ref="B273:G273"/>
    <mergeCell ref="B276:G276"/>
    <mergeCell ref="B261:G261"/>
    <mergeCell ref="B264:G264"/>
    <mergeCell ref="B267:G267"/>
    <mergeCell ref="B288:G288"/>
    <mergeCell ref="B291:G291"/>
    <mergeCell ref="B294:G294"/>
    <mergeCell ref="B279:G279"/>
    <mergeCell ref="B282:G282"/>
    <mergeCell ref="B285:G285"/>
    <mergeCell ref="B307:G307"/>
    <mergeCell ref="B310:G310"/>
    <mergeCell ref="B313:G313"/>
    <mergeCell ref="B297:G297"/>
    <mergeCell ref="B300:G300"/>
    <mergeCell ref="B304:G304"/>
    <mergeCell ref="B325:G325"/>
    <mergeCell ref="B328:G328"/>
    <mergeCell ref="B331:G331"/>
    <mergeCell ref="B316:G316"/>
    <mergeCell ref="B319:G319"/>
    <mergeCell ref="B322:G322"/>
    <mergeCell ref="B345:G345"/>
    <mergeCell ref="B348:G348"/>
    <mergeCell ref="B351:G351"/>
    <mergeCell ref="B334:G334"/>
    <mergeCell ref="B338:G338"/>
    <mergeCell ref="B341:G341"/>
    <mergeCell ref="B363:G363"/>
    <mergeCell ref="B366:G366"/>
    <mergeCell ref="B369:G369"/>
    <mergeCell ref="B354:G354"/>
    <mergeCell ref="B357:G357"/>
    <mergeCell ref="B360:G360"/>
    <mergeCell ref="B413:G413"/>
    <mergeCell ref="B416:G416"/>
    <mergeCell ref="B419:G419"/>
    <mergeCell ref="B422:G422"/>
    <mergeCell ref="B425:G425"/>
    <mergeCell ref="B428:G428"/>
    <mergeCell ref="B431:G431"/>
    <mergeCell ref="B434:G434"/>
    <mergeCell ref="B437:G437"/>
    <mergeCell ref="B440:G440"/>
    <mergeCell ref="B443:G443"/>
    <mergeCell ref="B530:G530"/>
    <mergeCell ref="B533:G533"/>
    <mergeCell ref="B537:G537"/>
    <mergeCell ref="B541:G541"/>
    <mergeCell ref="B482:G482"/>
    <mergeCell ref="B485:G485"/>
    <mergeCell ref="B458:H458"/>
    <mergeCell ref="B461:G461"/>
    <mergeCell ref="B452:H452"/>
    <mergeCell ref="B455:H455"/>
    <mergeCell ref="B497:G497"/>
    <mergeCell ref="B476:G476"/>
    <mergeCell ref="B479:G479"/>
    <mergeCell ref="B464:G464"/>
    <mergeCell ref="B467:G467"/>
    <mergeCell ref="B446:G446"/>
    <mergeCell ref="B449:H449"/>
    <mergeCell ref="B399:G399"/>
    <mergeCell ref="B402:G402"/>
    <mergeCell ref="B405:G405"/>
    <mergeCell ref="B390:G390"/>
    <mergeCell ref="B393:G393"/>
    <mergeCell ref="B396:G396"/>
    <mergeCell ref="B68:F68"/>
    <mergeCell ref="B71:F71"/>
    <mergeCell ref="B72:F72"/>
    <mergeCell ref="B75:F75"/>
    <mergeCell ref="B117:F117"/>
    <mergeCell ref="B126:G126"/>
    <mergeCell ref="B129:G129"/>
    <mergeCell ref="B131:G131"/>
    <mergeCell ref="B132:G132"/>
    <mergeCell ref="B115:G115"/>
    <mergeCell ref="B118:G118"/>
    <mergeCell ref="B122:G122"/>
    <mergeCell ref="B381:G381"/>
    <mergeCell ref="B384:G384"/>
    <mergeCell ref="B372:G372"/>
    <mergeCell ref="B375:G375"/>
    <mergeCell ref="B378:G378"/>
    <mergeCell ref="B387:G387"/>
  </mergeCells>
  <pageMargins left="0.70866141732283472" right="0.70866141732283472" top="0.55118110236220474" bottom="0.74803149606299213" header="0.31496062992125984" footer="0.51181102362204722"/>
  <pageSetup paperSize="9" scale="73" orientation="landscape" r:id="rId1"/>
  <headerFooter>
    <oddFoote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76"/>
  <sheetViews>
    <sheetView view="pageBreakPreview" zoomScaleNormal="100" zoomScaleSheetLayoutView="100" workbookViewId="0">
      <pane ySplit="6" topLeftCell="A618" activePane="bottomLeft" state="frozen"/>
      <selection activeCell="I1" sqref="I1"/>
      <selection pane="bottomLeft" activeCell="N619" sqref="N619"/>
    </sheetView>
  </sheetViews>
  <sheetFormatPr defaultRowHeight="14.4" x14ac:dyDescent="0.3"/>
  <cols>
    <col min="1" max="1" width="5.33203125" customWidth="1"/>
    <col min="2" max="2" width="34.33203125" customWidth="1"/>
    <col min="3" max="3" width="5.44140625" customWidth="1"/>
    <col min="4" max="4" width="5" customWidth="1"/>
    <col min="5" max="5" width="6.33203125" customWidth="1"/>
    <col min="6" max="6" width="7.44140625" customWidth="1"/>
    <col min="7" max="7" width="6.44140625" style="79" customWidth="1"/>
    <col min="8" max="8" width="7.6640625" style="25" bestFit="1" customWidth="1"/>
    <col min="9" max="9" width="8.5546875" style="25" customWidth="1"/>
    <col min="10" max="10" width="5.6640625" style="25" customWidth="1"/>
    <col min="11" max="11" width="14.109375" style="25" bestFit="1" customWidth="1"/>
    <col min="12" max="12" width="3.44140625" bestFit="1" customWidth="1"/>
    <col min="13" max="13" width="2.88671875" bestFit="1" customWidth="1"/>
    <col min="14" max="14" width="7.109375" style="25" customWidth="1"/>
    <col min="15" max="15" width="14.109375" style="25" bestFit="1" customWidth="1"/>
    <col min="16" max="16" width="8" style="25" customWidth="1"/>
    <col min="17" max="17" width="13.109375" style="25" bestFit="1" customWidth="1"/>
    <col min="18" max="18" width="5.44140625" customWidth="1"/>
    <col min="19" max="19" width="5.5546875" style="25" customWidth="1"/>
    <col min="20" max="20" width="5.44140625" customWidth="1"/>
  </cols>
  <sheetData>
    <row r="1" spans="1:20" x14ac:dyDescent="0.3">
      <c r="A1" s="167" t="s">
        <v>243</v>
      </c>
      <c r="B1" s="168"/>
      <c r="C1" s="168"/>
      <c r="D1" s="168"/>
      <c r="E1" s="168"/>
      <c r="F1" s="168"/>
      <c r="G1" s="168"/>
      <c r="H1" s="168"/>
      <c r="I1" s="168"/>
      <c r="J1" s="168"/>
      <c r="K1" s="168"/>
      <c r="L1" s="168"/>
      <c r="M1" s="168"/>
      <c r="N1" s="168"/>
      <c r="O1" s="168"/>
      <c r="P1" s="168"/>
      <c r="Q1" s="168"/>
      <c r="R1" s="168"/>
      <c r="S1" s="168"/>
      <c r="T1" s="169"/>
    </row>
    <row r="2" spans="1:20" x14ac:dyDescent="0.3">
      <c r="A2" s="165"/>
      <c r="B2" s="170" t="s">
        <v>1</v>
      </c>
      <c r="C2" s="171"/>
      <c r="D2" s="171"/>
      <c r="E2" s="171"/>
      <c r="F2" s="171"/>
      <c r="G2" s="171"/>
      <c r="H2" s="171"/>
      <c r="I2" s="164"/>
      <c r="J2" s="165" t="s">
        <v>2</v>
      </c>
      <c r="K2" s="165"/>
      <c r="L2" s="165"/>
      <c r="M2" s="165"/>
      <c r="N2" s="165"/>
      <c r="O2" s="165"/>
      <c r="P2" s="174" t="s">
        <v>3</v>
      </c>
      <c r="Q2" s="175"/>
      <c r="R2" s="175"/>
      <c r="S2" s="175"/>
      <c r="T2" s="176"/>
    </row>
    <row r="3" spans="1:20" ht="33" customHeight="1" x14ac:dyDescent="0.3">
      <c r="A3" s="165"/>
      <c r="B3" s="172"/>
      <c r="C3" s="173"/>
      <c r="D3" s="173"/>
      <c r="E3" s="173"/>
      <c r="F3" s="173"/>
      <c r="G3" s="173"/>
      <c r="H3" s="173"/>
      <c r="I3" s="164"/>
      <c r="J3" s="165"/>
      <c r="K3" s="165"/>
      <c r="L3" s="165"/>
      <c r="M3" s="165"/>
      <c r="N3" s="165"/>
      <c r="O3" s="165"/>
      <c r="P3" s="177"/>
      <c r="Q3" s="178"/>
      <c r="R3" s="178"/>
      <c r="S3" s="178"/>
      <c r="T3" s="179"/>
    </row>
    <row r="4" spans="1:20" ht="53.4" customHeight="1" x14ac:dyDescent="0.3">
      <c r="A4" s="186" t="s">
        <v>4</v>
      </c>
      <c r="B4" s="165" t="s">
        <v>5</v>
      </c>
      <c r="C4" s="161" t="s">
        <v>6</v>
      </c>
      <c r="D4" s="162"/>
      <c r="E4" s="162"/>
      <c r="F4" s="162"/>
      <c r="G4" s="162"/>
      <c r="H4" s="163"/>
      <c r="I4" s="164"/>
      <c r="J4" s="164"/>
      <c r="K4" s="165" t="s">
        <v>7</v>
      </c>
      <c r="L4" s="161" t="s">
        <v>8</v>
      </c>
      <c r="M4" s="163"/>
      <c r="N4" s="161" t="s">
        <v>9</v>
      </c>
      <c r="O4" s="163"/>
      <c r="P4" s="161" t="s">
        <v>10</v>
      </c>
      <c r="Q4" s="162"/>
      <c r="R4" s="163"/>
      <c r="S4" s="165" t="s">
        <v>11</v>
      </c>
      <c r="T4" s="165"/>
    </row>
    <row r="5" spans="1:20" x14ac:dyDescent="0.3">
      <c r="A5" s="187"/>
      <c r="B5" s="165"/>
      <c r="C5" s="180" t="s">
        <v>12</v>
      </c>
      <c r="D5" s="181"/>
      <c r="E5" s="184" t="s">
        <v>13</v>
      </c>
      <c r="F5" s="165" t="s">
        <v>14</v>
      </c>
      <c r="G5" s="165" t="s">
        <v>15</v>
      </c>
      <c r="H5" s="184" t="s">
        <v>16</v>
      </c>
      <c r="I5" s="186" t="s">
        <v>17</v>
      </c>
      <c r="J5" s="165" t="s">
        <v>18</v>
      </c>
      <c r="K5" s="165"/>
      <c r="L5" s="165" t="s">
        <v>19</v>
      </c>
      <c r="M5" s="165" t="s">
        <v>20</v>
      </c>
      <c r="N5" s="165" t="s">
        <v>21</v>
      </c>
      <c r="O5" s="165" t="s">
        <v>22</v>
      </c>
      <c r="P5" s="165" t="s">
        <v>23</v>
      </c>
      <c r="Q5" s="165" t="s">
        <v>24</v>
      </c>
      <c r="R5" s="165"/>
      <c r="S5" s="165"/>
      <c r="T5" s="165"/>
    </row>
    <row r="6" spans="1:20" x14ac:dyDescent="0.3">
      <c r="A6" s="187"/>
      <c r="B6" s="166"/>
      <c r="C6" s="182"/>
      <c r="D6" s="183"/>
      <c r="E6" s="185"/>
      <c r="F6" s="166"/>
      <c r="G6" s="166"/>
      <c r="H6" s="185"/>
      <c r="I6" s="187"/>
      <c r="J6" s="166"/>
      <c r="K6" s="166"/>
      <c r="L6" s="166"/>
      <c r="M6" s="166"/>
      <c r="N6" s="166"/>
      <c r="O6" s="166"/>
      <c r="P6" s="166"/>
      <c r="Q6" s="1" t="s">
        <v>19</v>
      </c>
      <c r="R6" s="1" t="s">
        <v>18</v>
      </c>
      <c r="S6" s="166"/>
      <c r="T6" s="166"/>
    </row>
    <row r="7" spans="1:20" ht="53.25" customHeight="1" x14ac:dyDescent="0.3">
      <c r="A7" s="2">
        <v>49</v>
      </c>
      <c r="B7" s="286" t="s">
        <v>485</v>
      </c>
      <c r="C7" s="286"/>
      <c r="D7" s="286"/>
      <c r="E7" s="286"/>
      <c r="F7" s="286"/>
      <c r="G7" s="286"/>
      <c r="H7" s="66"/>
      <c r="I7" s="3"/>
      <c r="J7" s="3"/>
      <c r="K7" s="3"/>
      <c r="L7" s="4"/>
      <c r="M7" s="4"/>
      <c r="N7" s="3"/>
      <c r="O7" s="3"/>
      <c r="P7" s="3"/>
      <c r="Q7" s="3"/>
      <c r="R7" s="4"/>
      <c r="S7" s="3"/>
      <c r="T7" s="4"/>
    </row>
    <row r="8" spans="1:20" x14ac:dyDescent="0.3">
      <c r="A8" s="2"/>
      <c r="B8" s="65" t="s">
        <v>26</v>
      </c>
      <c r="C8" s="65"/>
      <c r="D8" s="65"/>
      <c r="E8" s="65"/>
      <c r="F8" s="65"/>
      <c r="G8" s="104"/>
      <c r="H8" s="66"/>
      <c r="I8" s="3"/>
      <c r="J8" s="3"/>
      <c r="K8" s="3"/>
      <c r="L8" s="4"/>
      <c r="M8" s="4"/>
      <c r="N8" s="3"/>
      <c r="O8" s="3"/>
      <c r="P8" s="3"/>
      <c r="Q8" s="3"/>
      <c r="R8" s="4"/>
      <c r="S8" s="3"/>
      <c r="T8" s="4"/>
    </row>
    <row r="9" spans="1:20" x14ac:dyDescent="0.3">
      <c r="A9" s="2"/>
      <c r="B9" s="151"/>
      <c r="C9" s="152"/>
      <c r="D9" s="152"/>
      <c r="E9" s="152"/>
      <c r="F9" s="152"/>
      <c r="G9" s="153"/>
      <c r="H9" s="3">
        <v>31.21</v>
      </c>
      <c r="I9" s="3">
        <v>398</v>
      </c>
      <c r="J9" s="3" t="s">
        <v>27</v>
      </c>
      <c r="K9" s="3">
        <f>ROUND(H9*I9,0)</f>
        <v>12422</v>
      </c>
      <c r="L9" s="4"/>
      <c r="M9" s="4"/>
      <c r="N9" s="3">
        <f>H9</f>
        <v>31.21</v>
      </c>
      <c r="O9" s="3">
        <f>K9</f>
        <v>12422</v>
      </c>
      <c r="P9" s="3">
        <f>N9-H9</f>
        <v>0</v>
      </c>
      <c r="Q9" s="3"/>
      <c r="R9" s="4"/>
      <c r="S9" s="3"/>
      <c r="T9" s="4"/>
    </row>
    <row r="10" spans="1:20" x14ac:dyDescent="0.3">
      <c r="A10" s="2"/>
      <c r="B10" s="3"/>
      <c r="C10" s="4"/>
      <c r="D10" s="4"/>
      <c r="E10" s="4"/>
      <c r="F10" s="4"/>
      <c r="G10" s="56"/>
      <c r="H10" s="3"/>
      <c r="I10" s="3"/>
      <c r="J10" s="3"/>
      <c r="K10" s="3"/>
      <c r="L10" s="4"/>
      <c r="M10" s="4"/>
      <c r="N10" s="3"/>
      <c r="O10" s="3"/>
      <c r="P10" s="3"/>
      <c r="Q10" s="3"/>
      <c r="R10" s="4"/>
      <c r="S10" s="3"/>
      <c r="T10" s="4"/>
    </row>
    <row r="11" spans="1:20" x14ac:dyDescent="0.3">
      <c r="A11" s="2"/>
      <c r="B11" s="5" t="s">
        <v>28</v>
      </c>
      <c r="C11" s="4"/>
      <c r="D11" s="4"/>
      <c r="E11" s="4"/>
      <c r="F11" s="4"/>
      <c r="G11" s="56"/>
      <c r="H11" s="3"/>
      <c r="I11" s="3"/>
      <c r="J11" s="3"/>
      <c r="K11" s="3"/>
      <c r="L11" s="4"/>
      <c r="M11" s="4"/>
      <c r="N11" s="3"/>
      <c r="O11" s="3"/>
      <c r="P11" s="3"/>
      <c r="Q11" s="3"/>
      <c r="R11" s="4"/>
      <c r="S11" s="3"/>
      <c r="T11" s="4"/>
    </row>
    <row r="12" spans="1:20" x14ac:dyDescent="0.3">
      <c r="A12" s="2"/>
      <c r="B12" s="144"/>
      <c r="C12" s="144"/>
      <c r="D12" s="144"/>
      <c r="E12" s="144"/>
      <c r="F12" s="144"/>
      <c r="G12" s="144"/>
      <c r="H12" s="3">
        <v>37.130000000000003</v>
      </c>
      <c r="I12" s="3">
        <v>8</v>
      </c>
      <c r="J12" s="3" t="s">
        <v>29</v>
      </c>
      <c r="K12" s="3">
        <f>ROUND(H12*I12,0)</f>
        <v>297</v>
      </c>
      <c r="L12" s="4"/>
      <c r="M12" s="4"/>
      <c r="N12" s="3">
        <f>H12</f>
        <v>37.130000000000003</v>
      </c>
      <c r="O12" s="3">
        <f>K12</f>
        <v>297</v>
      </c>
      <c r="P12" s="3">
        <f t="shared" ref="P12:P54" si="0">N12-H12</f>
        <v>0</v>
      </c>
      <c r="Q12" s="3"/>
      <c r="R12" s="4"/>
      <c r="S12" s="3"/>
      <c r="T12" s="4"/>
    </row>
    <row r="13" spans="1:20" x14ac:dyDescent="0.3">
      <c r="A13" s="2"/>
      <c r="B13" s="3"/>
      <c r="C13" s="4"/>
      <c r="D13" s="4"/>
      <c r="E13" s="4"/>
      <c r="F13" s="4"/>
      <c r="G13" s="56"/>
      <c r="H13" s="3"/>
      <c r="I13" s="3"/>
      <c r="J13" s="3"/>
      <c r="K13" s="3"/>
      <c r="L13" s="4"/>
      <c r="M13" s="4"/>
      <c r="N13" s="3"/>
      <c r="O13" s="3"/>
      <c r="P13" s="3"/>
      <c r="Q13" s="3"/>
      <c r="R13" s="4"/>
      <c r="S13" s="3"/>
      <c r="T13" s="4"/>
    </row>
    <row r="14" spans="1:20" x14ac:dyDescent="0.3">
      <c r="A14" s="2"/>
      <c r="B14" s="5" t="s">
        <v>30</v>
      </c>
      <c r="C14" s="4"/>
      <c r="D14" s="4"/>
      <c r="E14" s="4"/>
      <c r="F14" s="4"/>
      <c r="G14" s="56"/>
      <c r="H14" s="3"/>
      <c r="I14" s="3"/>
      <c r="J14" s="3"/>
      <c r="K14" s="3"/>
      <c r="L14" s="4"/>
      <c r="M14" s="4"/>
      <c r="N14" s="3"/>
      <c r="O14" s="3"/>
      <c r="P14" s="3"/>
      <c r="Q14" s="3"/>
      <c r="R14" s="4"/>
      <c r="S14" s="3"/>
      <c r="T14" s="4"/>
    </row>
    <row r="15" spans="1:20" x14ac:dyDescent="0.3">
      <c r="A15" s="2"/>
      <c r="B15" s="144"/>
      <c r="C15" s="144"/>
      <c r="D15" s="144"/>
      <c r="E15" s="144"/>
      <c r="F15" s="144"/>
      <c r="G15" s="144"/>
      <c r="H15" s="3">
        <v>3.89</v>
      </c>
      <c r="I15" s="3">
        <v>2842</v>
      </c>
      <c r="J15" s="3" t="s">
        <v>27</v>
      </c>
      <c r="K15" s="3">
        <f>ROUND(H15*I15,0)</f>
        <v>11055</v>
      </c>
      <c r="L15" s="4"/>
      <c r="M15" s="4"/>
      <c r="N15" s="3">
        <f>H15</f>
        <v>3.89</v>
      </c>
      <c r="O15" s="3">
        <f>K15</f>
        <v>11055</v>
      </c>
      <c r="P15" s="3">
        <f t="shared" si="0"/>
        <v>0</v>
      </c>
      <c r="Q15" s="3"/>
      <c r="R15" s="4"/>
      <c r="S15" s="3"/>
      <c r="T15" s="4"/>
    </row>
    <row r="16" spans="1:20" x14ac:dyDescent="0.3">
      <c r="A16" s="2"/>
      <c r="B16" s="4"/>
      <c r="C16" s="4"/>
      <c r="D16" s="4"/>
      <c r="E16" s="4"/>
      <c r="F16" s="4"/>
      <c r="G16" s="56"/>
      <c r="H16" s="3"/>
      <c r="I16" s="3"/>
      <c r="J16" s="3"/>
      <c r="K16" s="3"/>
      <c r="L16" s="4"/>
      <c r="M16" s="4"/>
      <c r="N16" s="3"/>
      <c r="O16" s="3"/>
      <c r="P16" s="3"/>
      <c r="Q16" s="3"/>
      <c r="R16" s="4"/>
      <c r="S16" s="3"/>
      <c r="T16" s="4"/>
    </row>
    <row r="17" spans="1:20" x14ac:dyDescent="0.3">
      <c r="A17" s="2"/>
      <c r="B17" s="5" t="s">
        <v>31</v>
      </c>
      <c r="C17" s="4"/>
      <c r="D17" s="4"/>
      <c r="E17" s="4"/>
      <c r="F17" s="4"/>
      <c r="G17" s="56"/>
      <c r="H17" s="3"/>
      <c r="I17" s="3"/>
      <c r="J17" s="3"/>
      <c r="K17" s="3"/>
      <c r="L17" s="4"/>
      <c r="M17" s="4"/>
      <c r="N17" s="3"/>
      <c r="O17" s="3"/>
      <c r="P17" s="3"/>
      <c r="Q17" s="3"/>
      <c r="R17" s="4"/>
      <c r="S17" s="3"/>
      <c r="T17" s="4"/>
    </row>
    <row r="18" spans="1:20" x14ac:dyDescent="0.3">
      <c r="A18" s="2"/>
      <c r="B18" s="144"/>
      <c r="C18" s="144"/>
      <c r="D18" s="144"/>
      <c r="E18" s="144"/>
      <c r="F18" s="144"/>
      <c r="G18" s="144"/>
      <c r="H18" s="3">
        <v>0.7</v>
      </c>
      <c r="I18" s="3">
        <v>3115</v>
      </c>
      <c r="J18" s="3" t="s">
        <v>27</v>
      </c>
      <c r="K18" s="3">
        <f>ROUND(H18*I18,0)</f>
        <v>2181</v>
      </c>
      <c r="L18" s="4"/>
      <c r="M18" s="4"/>
      <c r="N18" s="3">
        <f>H18</f>
        <v>0.7</v>
      </c>
      <c r="O18" s="3">
        <f>K18</f>
        <v>2181</v>
      </c>
      <c r="P18" s="3">
        <f t="shared" si="0"/>
        <v>0</v>
      </c>
      <c r="Q18" s="3"/>
      <c r="R18" s="4"/>
      <c r="S18" s="3"/>
      <c r="T18" s="4"/>
    </row>
    <row r="19" spans="1:20" x14ac:dyDescent="0.3">
      <c r="A19" s="2"/>
      <c r="B19" s="4"/>
      <c r="C19" s="4"/>
      <c r="D19" s="4"/>
      <c r="E19" s="4"/>
      <c r="F19" s="4"/>
      <c r="G19" s="56"/>
      <c r="H19" s="3"/>
      <c r="I19" s="3"/>
      <c r="J19" s="3"/>
      <c r="K19" s="3"/>
      <c r="L19" s="4"/>
      <c r="M19" s="4"/>
      <c r="N19" s="3"/>
      <c r="O19" s="3"/>
      <c r="P19" s="3"/>
      <c r="Q19" s="3"/>
      <c r="R19" s="4"/>
      <c r="S19" s="3"/>
      <c r="T19" s="4"/>
    </row>
    <row r="20" spans="1:20" ht="44.25" customHeight="1" x14ac:dyDescent="0.3">
      <c r="A20" s="2">
        <v>51</v>
      </c>
      <c r="B20" s="289" t="s">
        <v>486</v>
      </c>
      <c r="C20" s="290"/>
      <c r="D20" s="290"/>
      <c r="E20" s="290"/>
      <c r="F20" s="290"/>
      <c r="G20" s="290"/>
      <c r="H20" s="67"/>
      <c r="I20" s="3"/>
      <c r="J20" s="3"/>
      <c r="K20" s="3"/>
      <c r="L20" s="4"/>
      <c r="M20" s="4"/>
      <c r="N20" s="3"/>
      <c r="O20" s="3"/>
      <c r="P20" s="3"/>
      <c r="Q20" s="3"/>
      <c r="R20" s="4"/>
      <c r="S20" s="3"/>
      <c r="T20" s="4"/>
    </row>
    <row r="21" spans="1:20" x14ac:dyDescent="0.3">
      <c r="A21" s="6"/>
      <c r="B21" s="144"/>
      <c r="C21" s="144"/>
      <c r="D21" s="144"/>
      <c r="E21" s="144"/>
      <c r="F21" s="144"/>
      <c r="G21" s="144"/>
      <c r="H21" s="3">
        <v>5</v>
      </c>
      <c r="I21" s="3">
        <v>468</v>
      </c>
      <c r="J21" s="3" t="s">
        <v>33</v>
      </c>
      <c r="K21" s="3">
        <f>ROUND(H21*I21,0)</f>
        <v>2340</v>
      </c>
      <c r="L21" s="4"/>
      <c r="M21" s="4"/>
      <c r="N21" s="3">
        <f>H21</f>
        <v>5</v>
      </c>
      <c r="O21" s="3">
        <f>K21</f>
        <v>2340</v>
      </c>
      <c r="P21" s="3">
        <f t="shared" si="0"/>
        <v>0</v>
      </c>
      <c r="Q21" s="3"/>
      <c r="R21" s="4"/>
      <c r="S21" s="3"/>
      <c r="T21" s="4"/>
    </row>
    <row r="22" spans="1:20" x14ac:dyDescent="0.3">
      <c r="A22" s="6"/>
      <c r="B22" s="3"/>
      <c r="C22" s="3"/>
      <c r="D22" s="3"/>
      <c r="E22" s="3"/>
      <c r="F22" s="3"/>
      <c r="G22" s="2" t="s">
        <v>143</v>
      </c>
      <c r="H22" s="3">
        <v>2</v>
      </c>
      <c r="I22" s="3"/>
      <c r="J22" s="3" t="s">
        <v>33</v>
      </c>
      <c r="K22" s="3">
        <f>ROUND(H22*I22,0)</f>
        <v>0</v>
      </c>
      <c r="L22" s="4"/>
      <c r="M22" s="4"/>
      <c r="N22" s="3">
        <f>H22</f>
        <v>2</v>
      </c>
      <c r="O22" s="3">
        <f>K22</f>
        <v>0</v>
      </c>
      <c r="P22" s="3">
        <f>N22-H22</f>
        <v>0</v>
      </c>
      <c r="Q22" s="3"/>
      <c r="R22" s="4"/>
      <c r="S22" s="3"/>
      <c r="T22" s="4"/>
    </row>
    <row r="23" spans="1:20" x14ac:dyDescent="0.3">
      <c r="A23" s="2"/>
      <c r="B23" s="4"/>
      <c r="C23" s="4"/>
      <c r="D23" s="4"/>
      <c r="E23" s="4"/>
      <c r="F23" s="4"/>
      <c r="G23" s="56"/>
      <c r="H23" s="3"/>
      <c r="I23" s="3"/>
      <c r="J23" s="3"/>
      <c r="K23" s="3"/>
      <c r="L23" s="4"/>
      <c r="M23" s="4"/>
      <c r="N23" s="3"/>
      <c r="O23" s="3"/>
      <c r="P23" s="3"/>
      <c r="Q23" s="3"/>
      <c r="R23" s="4"/>
      <c r="S23" s="3"/>
      <c r="T23" s="4"/>
    </row>
    <row r="24" spans="1:20" x14ac:dyDescent="0.3">
      <c r="A24" s="2">
        <v>53</v>
      </c>
      <c r="B24" s="287" t="s">
        <v>34</v>
      </c>
      <c r="C24" s="288"/>
      <c r="D24" s="288"/>
      <c r="E24" s="288"/>
      <c r="F24" s="288"/>
      <c r="G24" s="288"/>
      <c r="H24" s="67"/>
      <c r="I24" s="3"/>
      <c r="J24" s="3"/>
      <c r="K24" s="3"/>
      <c r="L24" s="4"/>
      <c r="M24" s="4"/>
      <c r="N24" s="3"/>
      <c r="O24" s="3"/>
      <c r="P24" s="3"/>
      <c r="Q24" s="3"/>
      <c r="R24" s="4"/>
      <c r="S24" s="3"/>
      <c r="T24" s="4"/>
    </row>
    <row r="25" spans="1:20" x14ac:dyDescent="0.3">
      <c r="A25" s="2"/>
      <c r="B25" s="144"/>
      <c r="C25" s="144"/>
      <c r="D25" s="144"/>
      <c r="E25" s="144"/>
      <c r="F25" s="144"/>
      <c r="G25" s="144"/>
      <c r="H25" s="7">
        <v>9.0299999999999994</v>
      </c>
      <c r="I25" s="3">
        <v>16055</v>
      </c>
      <c r="J25" s="3" t="s">
        <v>27</v>
      </c>
      <c r="K25" s="3">
        <f>ROUND(H25*I25,0)</f>
        <v>144977</v>
      </c>
      <c r="L25" s="4"/>
      <c r="M25" s="4"/>
      <c r="N25" s="3">
        <f>H25</f>
        <v>9.0299999999999994</v>
      </c>
      <c r="O25" s="3">
        <f>K25</f>
        <v>144977</v>
      </c>
      <c r="P25" s="3">
        <f t="shared" si="0"/>
        <v>0</v>
      </c>
      <c r="Q25" s="3"/>
      <c r="R25" s="4"/>
      <c r="S25" s="3"/>
      <c r="T25" s="4"/>
    </row>
    <row r="26" spans="1:20" x14ac:dyDescent="0.3">
      <c r="A26" s="2"/>
      <c r="B26" s="4"/>
      <c r="C26" s="4"/>
      <c r="D26" s="4"/>
      <c r="E26" s="4"/>
      <c r="F26" s="4"/>
      <c r="G26" s="56"/>
      <c r="H26" s="3"/>
      <c r="I26" s="3"/>
      <c r="J26" s="3"/>
      <c r="K26" s="3"/>
      <c r="L26" s="4"/>
      <c r="M26" s="4"/>
      <c r="N26" s="3"/>
      <c r="O26" s="3"/>
      <c r="P26" s="3"/>
      <c r="Q26" s="3"/>
      <c r="R26" s="4"/>
      <c r="S26" s="3"/>
      <c r="T26" s="4"/>
    </row>
    <row r="27" spans="1:20" ht="42.75" customHeight="1" x14ac:dyDescent="0.3">
      <c r="A27" s="2">
        <v>54</v>
      </c>
      <c r="B27" s="287" t="s">
        <v>35</v>
      </c>
      <c r="C27" s="288"/>
      <c r="D27" s="288"/>
      <c r="E27" s="288"/>
      <c r="F27" s="288"/>
      <c r="G27" s="288"/>
      <c r="H27" s="68"/>
      <c r="I27" s="3"/>
      <c r="J27" s="3"/>
      <c r="K27" s="3"/>
      <c r="L27" s="4"/>
      <c r="M27" s="4"/>
      <c r="N27" s="3"/>
      <c r="O27" s="3"/>
      <c r="P27" s="3"/>
      <c r="Q27" s="3"/>
      <c r="R27" s="4"/>
      <c r="S27" s="3"/>
      <c r="T27" s="4"/>
    </row>
    <row r="28" spans="1:20" x14ac:dyDescent="0.3">
      <c r="A28" s="2"/>
      <c r="B28" s="144"/>
      <c r="C28" s="144"/>
      <c r="D28" s="144"/>
      <c r="E28" s="144"/>
      <c r="F28" s="144"/>
      <c r="G28" s="144"/>
      <c r="H28" s="7">
        <f>[352]Measurements!H105</f>
        <v>191.03049999999999</v>
      </c>
      <c r="I28" s="3">
        <v>1952</v>
      </c>
      <c r="J28" s="3" t="s">
        <v>29</v>
      </c>
      <c r="K28" s="3">
        <f>ROUND(H28*I28,0)</f>
        <v>372892</v>
      </c>
      <c r="L28" s="4"/>
      <c r="M28" s="4"/>
      <c r="N28" s="3">
        <f>H28</f>
        <v>191.03049999999999</v>
      </c>
      <c r="O28" s="3">
        <f>K28</f>
        <v>372892</v>
      </c>
      <c r="P28" s="3">
        <f t="shared" si="0"/>
        <v>0</v>
      </c>
      <c r="Q28" s="3"/>
      <c r="R28" s="4"/>
      <c r="S28" s="3"/>
      <c r="T28" s="4"/>
    </row>
    <row r="29" spans="1:20" x14ac:dyDescent="0.3">
      <c r="A29" s="2"/>
      <c r="B29" s="4"/>
      <c r="C29" s="4"/>
      <c r="D29" s="4"/>
      <c r="E29" s="4"/>
      <c r="F29" s="4"/>
      <c r="G29" s="56"/>
      <c r="H29" s="3"/>
      <c r="I29" s="3"/>
      <c r="J29" s="3"/>
      <c r="K29" s="3"/>
      <c r="L29" s="4"/>
      <c r="M29" s="4"/>
      <c r="N29" s="3"/>
      <c r="O29" s="3"/>
      <c r="P29" s="3"/>
      <c r="Q29" s="3"/>
      <c r="R29" s="4"/>
      <c r="S29" s="3"/>
      <c r="T29" s="4"/>
    </row>
    <row r="30" spans="1:20" ht="37.5" customHeight="1" x14ac:dyDescent="0.3">
      <c r="A30" s="2">
        <v>55</v>
      </c>
      <c r="B30" s="287" t="s">
        <v>36</v>
      </c>
      <c r="C30" s="288"/>
      <c r="D30" s="288"/>
      <c r="E30" s="288"/>
      <c r="F30" s="288"/>
      <c r="G30" s="288"/>
      <c r="H30" s="68"/>
      <c r="I30" s="3"/>
      <c r="J30" s="3"/>
      <c r="K30" s="3"/>
      <c r="L30" s="4"/>
      <c r="M30" s="4"/>
      <c r="N30" s="3"/>
      <c r="O30" s="3"/>
      <c r="P30" s="3"/>
      <c r="Q30" s="3"/>
      <c r="R30" s="4"/>
      <c r="S30" s="3"/>
      <c r="T30" s="4"/>
    </row>
    <row r="31" spans="1:20" x14ac:dyDescent="0.3">
      <c r="A31" s="2"/>
      <c r="B31" s="144"/>
      <c r="C31" s="144"/>
      <c r="D31" s="144"/>
      <c r="E31" s="144"/>
      <c r="F31" s="144"/>
      <c r="G31" s="144"/>
      <c r="H31" s="11">
        <v>0.10299999999999999</v>
      </c>
      <c r="I31" s="3">
        <v>116500</v>
      </c>
      <c r="J31" s="3" t="s">
        <v>37</v>
      </c>
      <c r="K31" s="3">
        <f>ROUND(H31*I31,0)</f>
        <v>12000</v>
      </c>
      <c r="L31" s="4"/>
      <c r="M31" s="4"/>
      <c r="N31" s="3">
        <f>H31</f>
        <v>0.10299999999999999</v>
      </c>
      <c r="O31" s="3">
        <f>K31</f>
        <v>12000</v>
      </c>
      <c r="P31" s="3">
        <f t="shared" si="0"/>
        <v>0</v>
      </c>
      <c r="Q31" s="3"/>
      <c r="R31" s="4"/>
      <c r="S31" s="3"/>
      <c r="T31" s="4"/>
    </row>
    <row r="32" spans="1:20" x14ac:dyDescent="0.3">
      <c r="A32" s="2"/>
      <c r="B32" s="4"/>
      <c r="C32" s="4"/>
      <c r="D32" s="4"/>
      <c r="E32" s="4"/>
      <c r="F32" s="4"/>
      <c r="G32" s="56"/>
      <c r="H32" s="3"/>
      <c r="I32" s="3"/>
      <c r="J32" s="3"/>
      <c r="K32" s="3"/>
      <c r="L32" s="4"/>
      <c r="M32" s="4"/>
      <c r="N32" s="3"/>
      <c r="O32" s="3"/>
      <c r="P32" s="3"/>
      <c r="Q32" s="3"/>
      <c r="R32" s="4"/>
      <c r="S32" s="3"/>
      <c r="T32" s="4"/>
    </row>
    <row r="33" spans="1:22" x14ac:dyDescent="0.3">
      <c r="A33" s="2" t="s">
        <v>38</v>
      </c>
      <c r="B33" s="287" t="s">
        <v>488</v>
      </c>
      <c r="C33" s="288"/>
      <c r="D33" s="288"/>
      <c r="E33" s="288"/>
      <c r="F33" s="288"/>
      <c r="G33" s="288"/>
      <c r="H33" s="281"/>
      <c r="I33" s="282"/>
      <c r="J33" s="3"/>
      <c r="K33" s="3"/>
      <c r="L33" s="4"/>
      <c r="M33" s="4"/>
      <c r="N33" s="3"/>
      <c r="O33" s="3"/>
      <c r="P33" s="3"/>
      <c r="Q33" s="3"/>
      <c r="R33" s="4"/>
      <c r="S33" s="3"/>
      <c r="T33" s="4"/>
    </row>
    <row r="34" spans="1:22" x14ac:dyDescent="0.3">
      <c r="A34" s="2"/>
      <c r="B34" s="144"/>
      <c r="C34" s="144"/>
      <c r="D34" s="144"/>
      <c r="E34" s="144"/>
      <c r="F34" s="144"/>
      <c r="G34" s="144"/>
      <c r="H34" s="7">
        <v>0.43</v>
      </c>
      <c r="I34" s="3">
        <v>12775</v>
      </c>
      <c r="J34" s="3" t="s">
        <v>27</v>
      </c>
      <c r="K34" s="3">
        <f>ROUND(H34*I34,0)</f>
        <v>5493</v>
      </c>
      <c r="L34" s="4"/>
      <c r="M34" s="4"/>
      <c r="N34" s="3">
        <f>H34</f>
        <v>0.43</v>
      </c>
      <c r="O34" s="3">
        <f>K34</f>
        <v>5493</v>
      </c>
      <c r="P34" s="3">
        <f t="shared" si="0"/>
        <v>0</v>
      </c>
      <c r="Q34" s="3"/>
      <c r="R34" s="4"/>
      <c r="S34" s="3"/>
      <c r="T34" s="4"/>
    </row>
    <row r="35" spans="1:22" x14ac:dyDescent="0.3">
      <c r="A35" s="2"/>
      <c r="B35" s="4"/>
      <c r="C35" s="4"/>
      <c r="D35" s="4"/>
      <c r="E35" s="4"/>
      <c r="F35" s="4"/>
      <c r="G35" s="56"/>
      <c r="H35" s="3"/>
      <c r="I35" s="3"/>
      <c r="J35" s="3"/>
      <c r="K35" s="3"/>
      <c r="L35" s="4"/>
      <c r="M35" s="4"/>
      <c r="N35" s="3"/>
      <c r="O35" s="3"/>
      <c r="P35" s="3"/>
      <c r="Q35" s="3"/>
      <c r="R35" s="4"/>
      <c r="S35" s="3"/>
      <c r="T35" s="4"/>
    </row>
    <row r="36" spans="1:22" x14ac:dyDescent="0.3">
      <c r="A36" s="2">
        <v>56</v>
      </c>
      <c r="B36" s="287" t="s">
        <v>40</v>
      </c>
      <c r="C36" s="288"/>
      <c r="D36" s="288"/>
      <c r="E36" s="288"/>
      <c r="F36" s="288"/>
      <c r="G36" s="288"/>
      <c r="H36" s="281"/>
      <c r="I36" s="282"/>
      <c r="J36" s="3"/>
      <c r="K36" s="3"/>
      <c r="L36" s="4"/>
      <c r="M36" s="4"/>
      <c r="N36" s="3"/>
      <c r="O36" s="3"/>
      <c r="P36" s="3"/>
      <c r="Q36" s="3"/>
      <c r="R36" s="4"/>
      <c r="S36" s="3"/>
      <c r="T36" s="4"/>
    </row>
    <row r="37" spans="1:22" x14ac:dyDescent="0.3">
      <c r="A37" s="2"/>
      <c r="B37" s="144"/>
      <c r="C37" s="144"/>
      <c r="D37" s="144"/>
      <c r="E37" s="144"/>
      <c r="F37" s="144"/>
      <c r="G37" s="144"/>
      <c r="H37" s="7">
        <f>[352]Measurements!H250</f>
        <v>536.10905000000002</v>
      </c>
      <c r="I37" s="3">
        <v>1041</v>
      </c>
      <c r="J37" s="3" t="s">
        <v>29</v>
      </c>
      <c r="K37" s="3">
        <f>ROUND(H37*I37,0)</f>
        <v>558090</v>
      </c>
      <c r="L37" s="4"/>
      <c r="M37" s="4"/>
      <c r="N37" s="3">
        <f>H37</f>
        <v>536.10905000000002</v>
      </c>
      <c r="O37" s="3">
        <f>K37</f>
        <v>558090</v>
      </c>
      <c r="P37" s="3">
        <f t="shared" si="0"/>
        <v>0</v>
      </c>
      <c r="Q37" s="3"/>
      <c r="R37" s="4"/>
      <c r="S37" s="3"/>
      <c r="T37" s="4"/>
      <c r="V37" s="45">
        <f>14.62*1525</f>
        <v>22295.5</v>
      </c>
    </row>
    <row r="38" spans="1:22" x14ac:dyDescent="0.3">
      <c r="A38" s="2"/>
      <c r="B38" s="4"/>
      <c r="C38" s="4"/>
      <c r="D38" s="4"/>
      <c r="E38" s="4"/>
      <c r="F38" s="4"/>
      <c r="G38" s="56"/>
      <c r="H38" s="3"/>
      <c r="I38" s="3"/>
      <c r="J38" s="3"/>
      <c r="K38" s="3"/>
      <c r="L38" s="4"/>
      <c r="M38" s="4"/>
      <c r="N38" s="3"/>
      <c r="O38" s="3"/>
      <c r="P38" s="3"/>
      <c r="Q38" s="3"/>
      <c r="R38" s="4"/>
      <c r="S38" s="3"/>
      <c r="T38" s="4"/>
    </row>
    <row r="39" spans="1:22" x14ac:dyDescent="0.3">
      <c r="A39" s="2" t="s">
        <v>38</v>
      </c>
      <c r="B39" s="287" t="s">
        <v>41</v>
      </c>
      <c r="C39" s="288"/>
      <c r="D39" s="288"/>
      <c r="E39" s="288"/>
      <c r="F39" s="288"/>
      <c r="G39" s="288"/>
      <c r="H39" s="68"/>
      <c r="I39" s="3"/>
      <c r="J39" s="3"/>
      <c r="K39" s="3"/>
      <c r="L39" s="4"/>
      <c r="M39" s="4"/>
      <c r="N39" s="3"/>
      <c r="O39" s="3"/>
      <c r="P39" s="3"/>
      <c r="Q39" s="3"/>
      <c r="R39" s="4"/>
      <c r="S39" s="3"/>
      <c r="T39" s="4"/>
      <c r="V39">
        <f>14.62*1525</f>
        <v>22295.5</v>
      </c>
    </row>
    <row r="40" spans="1:22" x14ac:dyDescent="0.3">
      <c r="A40" s="2"/>
      <c r="B40" s="144"/>
      <c r="C40" s="144"/>
      <c r="D40" s="144"/>
      <c r="E40" s="144"/>
      <c r="F40" s="144"/>
      <c r="G40" s="144"/>
      <c r="H40" s="7">
        <f>[352]Measurements!H261</f>
        <v>10.165999999999999</v>
      </c>
      <c r="I40" s="3">
        <v>6300</v>
      </c>
      <c r="J40" s="3" t="s">
        <v>29</v>
      </c>
      <c r="K40" s="3">
        <v>64071</v>
      </c>
      <c r="L40" s="4"/>
      <c r="M40" s="4"/>
      <c r="N40" s="7">
        <f>H40</f>
        <v>10.165999999999999</v>
      </c>
      <c r="O40" s="3">
        <f>K40</f>
        <v>64071</v>
      </c>
      <c r="P40" s="3">
        <f t="shared" si="0"/>
        <v>0</v>
      </c>
      <c r="Q40" s="3"/>
      <c r="R40" s="4"/>
      <c r="S40" s="3"/>
      <c r="T40" s="4"/>
    </row>
    <row r="41" spans="1:22" ht="20.100000000000001" customHeight="1" x14ac:dyDescent="0.3">
      <c r="A41" s="2"/>
      <c r="B41" s="3"/>
      <c r="C41" s="3"/>
      <c r="D41" s="3"/>
      <c r="E41" s="3"/>
      <c r="F41" s="3"/>
      <c r="G41" s="2"/>
      <c r="H41" s="7"/>
      <c r="I41" s="3"/>
      <c r="J41" s="3"/>
      <c r="K41" s="3"/>
      <c r="L41" s="4"/>
      <c r="M41" s="4"/>
      <c r="N41" s="3"/>
      <c r="O41" s="3"/>
      <c r="P41" s="3"/>
      <c r="Q41" s="3"/>
      <c r="R41" s="4"/>
      <c r="S41" s="3"/>
      <c r="T41" s="4"/>
    </row>
    <row r="42" spans="1:22" ht="27" customHeight="1" x14ac:dyDescent="0.3">
      <c r="A42" s="2">
        <v>65</v>
      </c>
      <c r="B42" s="287" t="s">
        <v>42</v>
      </c>
      <c r="C42" s="288"/>
      <c r="D42" s="288"/>
      <c r="E42" s="288"/>
      <c r="F42" s="288"/>
      <c r="G42" s="288"/>
      <c r="H42" s="68"/>
      <c r="I42" s="3"/>
      <c r="J42" s="3"/>
      <c r="K42" s="3"/>
      <c r="L42" s="4"/>
      <c r="M42" s="4"/>
      <c r="N42" s="3"/>
      <c r="O42" s="3"/>
      <c r="P42" s="3"/>
      <c r="Q42" s="3"/>
      <c r="R42" s="4"/>
      <c r="S42" s="3"/>
      <c r="T42" s="4"/>
    </row>
    <row r="43" spans="1:22" ht="20.100000000000001" customHeight="1" x14ac:dyDescent="0.3">
      <c r="A43" s="2"/>
      <c r="B43" s="144"/>
      <c r="C43" s="144"/>
      <c r="D43" s="144"/>
      <c r="E43" s="144"/>
      <c r="F43" s="144"/>
      <c r="G43" s="144"/>
      <c r="H43" s="7">
        <v>225</v>
      </c>
      <c r="I43" s="3">
        <v>1725</v>
      </c>
      <c r="J43" s="3" t="s">
        <v>29</v>
      </c>
      <c r="K43" s="3">
        <f>ROUND(H43*I43,0)</f>
        <v>388125</v>
      </c>
      <c r="L43" s="4"/>
      <c r="M43" s="4"/>
      <c r="N43" s="3">
        <f>H43</f>
        <v>225</v>
      </c>
      <c r="O43" s="3">
        <f>K43</f>
        <v>388125</v>
      </c>
      <c r="P43" s="3">
        <f t="shared" si="0"/>
        <v>0</v>
      </c>
      <c r="Q43" s="3"/>
      <c r="R43" s="4"/>
      <c r="S43" s="3"/>
      <c r="T43" s="4"/>
    </row>
    <row r="44" spans="1:22" ht="20.100000000000001" customHeight="1" x14ac:dyDescent="0.3">
      <c r="A44" s="2"/>
      <c r="B44" s="3"/>
      <c r="C44" s="3"/>
      <c r="D44" s="3"/>
      <c r="E44" s="3"/>
      <c r="F44" s="3"/>
      <c r="G44" s="2" t="s">
        <v>143</v>
      </c>
      <c r="H44" s="7">
        <v>149.81</v>
      </c>
      <c r="I44" s="3"/>
      <c r="J44" s="3" t="s">
        <v>29</v>
      </c>
      <c r="K44" s="3">
        <f>ROUND(H44*I44,0)</f>
        <v>0</v>
      </c>
      <c r="L44" s="4"/>
      <c r="M44" s="4"/>
      <c r="N44" s="3">
        <f>H44</f>
        <v>149.81</v>
      </c>
      <c r="O44" s="3">
        <f>K44</f>
        <v>0</v>
      </c>
      <c r="P44" s="3">
        <f t="shared" si="0"/>
        <v>0</v>
      </c>
      <c r="Q44" s="3"/>
      <c r="R44" s="4"/>
      <c r="S44" s="3"/>
      <c r="T44" s="4"/>
    </row>
    <row r="45" spans="1:22" ht="20.100000000000001" customHeight="1" x14ac:dyDescent="0.3">
      <c r="A45" s="2"/>
      <c r="B45" s="3"/>
      <c r="C45" s="3"/>
      <c r="D45" s="3"/>
      <c r="E45" s="3"/>
      <c r="F45" s="3"/>
      <c r="G45" s="2"/>
      <c r="H45" s="7"/>
      <c r="I45" s="3"/>
      <c r="J45" s="3"/>
      <c r="K45" s="3"/>
      <c r="L45" s="4"/>
      <c r="M45" s="4"/>
      <c r="N45" s="3"/>
      <c r="O45" s="3"/>
      <c r="P45" s="3"/>
      <c r="Q45" s="3"/>
      <c r="R45" s="4"/>
      <c r="S45" s="3"/>
      <c r="T45" s="4"/>
    </row>
    <row r="46" spans="1:22" ht="27" customHeight="1" x14ac:dyDescent="0.3">
      <c r="A46" s="2">
        <v>66</v>
      </c>
      <c r="B46" s="287" t="s">
        <v>43</v>
      </c>
      <c r="C46" s="288"/>
      <c r="D46" s="288"/>
      <c r="E46" s="288"/>
      <c r="F46" s="288"/>
      <c r="G46" s="288"/>
      <c r="H46" s="68"/>
      <c r="I46" s="3"/>
      <c r="J46" s="3"/>
      <c r="K46" s="3"/>
      <c r="L46" s="4"/>
      <c r="M46" s="4"/>
      <c r="N46" s="3"/>
      <c r="O46" s="3"/>
      <c r="P46" s="3"/>
      <c r="Q46" s="3"/>
      <c r="R46" s="4"/>
      <c r="S46" s="3"/>
      <c r="T46" s="4"/>
    </row>
    <row r="47" spans="1:22" ht="20.100000000000001" customHeight="1" x14ac:dyDescent="0.3">
      <c r="A47" s="2"/>
      <c r="B47" s="144"/>
      <c r="C47" s="144"/>
      <c r="D47" s="144"/>
      <c r="E47" s="144"/>
      <c r="F47" s="144"/>
      <c r="G47" s="144"/>
      <c r="H47" s="7">
        <f>[352]Measurements!H355</f>
        <v>14.617999999999999</v>
      </c>
      <c r="I47" s="3">
        <v>1525</v>
      </c>
      <c r="J47" s="3" t="s">
        <v>29</v>
      </c>
      <c r="K47" s="3">
        <v>22296</v>
      </c>
      <c r="L47" s="4"/>
      <c r="M47" s="4"/>
      <c r="N47" s="3">
        <f>H47</f>
        <v>14.617999999999999</v>
      </c>
      <c r="O47" s="3">
        <f>K47</f>
        <v>22296</v>
      </c>
      <c r="P47" s="3">
        <f t="shared" si="0"/>
        <v>0</v>
      </c>
      <c r="Q47" s="3"/>
      <c r="R47" s="4"/>
      <c r="S47" s="3"/>
      <c r="T47" s="4"/>
    </row>
    <row r="48" spans="1:22" ht="20.100000000000001" customHeight="1" x14ac:dyDescent="0.3">
      <c r="A48" s="2"/>
      <c r="B48" s="3"/>
      <c r="C48" s="3"/>
      <c r="D48" s="3"/>
      <c r="E48" s="3"/>
      <c r="F48" s="3"/>
      <c r="G48" s="2"/>
      <c r="H48" s="7"/>
      <c r="I48" s="3"/>
      <c r="J48" s="3"/>
      <c r="K48" s="3"/>
      <c r="L48" s="4"/>
      <c r="M48" s="4"/>
      <c r="N48" s="3"/>
      <c r="O48" s="3"/>
      <c r="P48" s="3"/>
      <c r="Q48" s="3"/>
      <c r="R48" s="4"/>
      <c r="S48" s="3"/>
      <c r="T48" s="4"/>
    </row>
    <row r="49" spans="1:20" ht="28.5" customHeight="1" x14ac:dyDescent="0.3">
      <c r="A49" s="2">
        <v>68</v>
      </c>
      <c r="B49" s="287" t="s">
        <v>44</v>
      </c>
      <c r="C49" s="288"/>
      <c r="D49" s="288"/>
      <c r="E49" s="288"/>
      <c r="F49" s="288"/>
      <c r="G49" s="288"/>
      <c r="H49" s="68"/>
      <c r="I49" s="3"/>
      <c r="J49" s="3"/>
      <c r="K49" s="3"/>
      <c r="L49" s="4"/>
      <c r="M49" s="4"/>
      <c r="N49" s="3"/>
      <c r="O49" s="3"/>
      <c r="P49" s="3"/>
      <c r="Q49" s="3"/>
      <c r="R49" s="4"/>
      <c r="S49" s="3"/>
      <c r="T49" s="4"/>
    </row>
    <row r="50" spans="1:20" x14ac:dyDescent="0.3">
      <c r="A50" s="2"/>
      <c r="B50" s="144"/>
      <c r="C50" s="144"/>
      <c r="D50" s="144"/>
      <c r="E50" s="144"/>
      <c r="F50" s="144"/>
      <c r="G50" s="144"/>
      <c r="H50" s="3">
        <v>40</v>
      </c>
      <c r="I50" s="3">
        <v>1423</v>
      </c>
      <c r="J50" s="3" t="s">
        <v>29</v>
      </c>
      <c r="K50" s="3">
        <f>ROUND(H50*I50,0)</f>
        <v>56920</v>
      </c>
      <c r="L50" s="4"/>
      <c r="M50" s="4"/>
      <c r="N50" s="3">
        <f>H50</f>
        <v>40</v>
      </c>
      <c r="O50" s="3">
        <f>K50</f>
        <v>56920</v>
      </c>
      <c r="P50" s="3">
        <f t="shared" si="0"/>
        <v>0</v>
      </c>
      <c r="Q50" s="3"/>
      <c r="R50" s="4"/>
      <c r="S50" s="3"/>
      <c r="T50" s="4"/>
    </row>
    <row r="51" spans="1:20" ht="20.100000000000001" customHeight="1" x14ac:dyDescent="0.3">
      <c r="A51" s="2"/>
      <c r="B51" s="3"/>
      <c r="C51" s="3"/>
      <c r="D51" s="3"/>
      <c r="E51" s="3"/>
      <c r="F51" s="3"/>
      <c r="G51" s="2" t="s">
        <v>143</v>
      </c>
      <c r="H51" s="3">
        <v>63.765999999999998</v>
      </c>
      <c r="I51" s="3"/>
      <c r="J51" s="3" t="s">
        <v>29</v>
      </c>
      <c r="K51" s="3">
        <f>ROUND(H51*I51,0)</f>
        <v>0</v>
      </c>
      <c r="L51" s="4"/>
      <c r="M51" s="4"/>
      <c r="N51" s="3">
        <f>H51</f>
        <v>63.765999999999998</v>
      </c>
      <c r="O51" s="3">
        <f>K51</f>
        <v>0</v>
      </c>
      <c r="P51" s="3">
        <f t="shared" si="0"/>
        <v>0</v>
      </c>
      <c r="Q51" s="3"/>
      <c r="R51" s="4"/>
      <c r="S51" s="3"/>
      <c r="T51" s="4"/>
    </row>
    <row r="52" spans="1:20" ht="20.100000000000001" customHeight="1" x14ac:dyDescent="0.3">
      <c r="A52" s="2"/>
      <c r="B52" s="3"/>
      <c r="C52" s="3"/>
      <c r="D52" s="3"/>
      <c r="E52" s="3"/>
      <c r="F52" s="3"/>
      <c r="G52" s="2"/>
      <c r="H52" s="3"/>
      <c r="I52" s="3"/>
      <c r="J52" s="3"/>
      <c r="K52" s="3"/>
      <c r="L52" s="4"/>
      <c r="M52" s="4"/>
      <c r="N52" s="3"/>
      <c r="O52" s="3"/>
      <c r="P52" s="3"/>
      <c r="Q52" s="3"/>
      <c r="R52" s="4"/>
      <c r="S52" s="3"/>
      <c r="T52" s="4"/>
    </row>
    <row r="53" spans="1:20" ht="23.25" customHeight="1" x14ac:dyDescent="0.3">
      <c r="A53" s="2" t="s">
        <v>38</v>
      </c>
      <c r="B53" s="287" t="s">
        <v>45</v>
      </c>
      <c r="C53" s="288"/>
      <c r="D53" s="288"/>
      <c r="E53" s="288"/>
      <c r="F53" s="288"/>
      <c r="G53" s="288"/>
      <c r="H53" s="68"/>
      <c r="I53" s="3"/>
      <c r="J53" s="3"/>
      <c r="K53" s="3"/>
      <c r="L53" s="4"/>
      <c r="M53" s="4"/>
      <c r="N53" s="3"/>
      <c r="O53" s="3"/>
      <c r="P53" s="3"/>
      <c r="Q53" s="3"/>
      <c r="R53" s="4"/>
      <c r="S53" s="3"/>
      <c r="T53" s="4"/>
    </row>
    <row r="54" spans="1:20" ht="20.100000000000001" customHeight="1" x14ac:dyDescent="0.3">
      <c r="A54" s="2"/>
      <c r="B54" s="144"/>
      <c r="C54" s="144"/>
      <c r="D54" s="144"/>
      <c r="E54" s="144"/>
      <c r="F54" s="144"/>
      <c r="G54" s="144"/>
      <c r="H54" s="7">
        <f>[352]Measurements!H349</f>
        <v>107.17899999999999</v>
      </c>
      <c r="I54" s="3">
        <v>114</v>
      </c>
      <c r="J54" s="3" t="s">
        <v>46</v>
      </c>
      <c r="K54" s="3">
        <v>12219</v>
      </c>
      <c r="L54" s="4"/>
      <c r="M54" s="4"/>
      <c r="N54" s="3">
        <f>H54</f>
        <v>107.17899999999999</v>
      </c>
      <c r="O54" s="3">
        <f>K54</f>
        <v>12219</v>
      </c>
      <c r="P54" s="3">
        <f t="shared" si="0"/>
        <v>0</v>
      </c>
      <c r="Q54" s="3"/>
      <c r="R54" s="4"/>
      <c r="S54" s="3"/>
      <c r="T54" s="4"/>
    </row>
    <row r="55" spans="1:20" ht="20.100000000000001" customHeight="1" x14ac:dyDescent="0.3">
      <c r="A55" s="2"/>
      <c r="B55" s="3"/>
      <c r="C55" s="3"/>
      <c r="D55" s="3"/>
      <c r="E55" s="3"/>
      <c r="F55" s="3"/>
      <c r="G55" s="2"/>
      <c r="H55" s="7"/>
      <c r="I55" s="8"/>
      <c r="J55" s="8"/>
      <c r="K55" s="3"/>
      <c r="L55" s="4"/>
      <c r="M55" s="4"/>
      <c r="N55" s="3"/>
      <c r="O55" s="3"/>
      <c r="P55" s="3"/>
      <c r="Q55" s="3"/>
      <c r="R55" s="4"/>
      <c r="S55" s="3"/>
      <c r="T55" s="4"/>
    </row>
    <row r="56" spans="1:20" ht="20.100000000000001" customHeight="1" x14ac:dyDescent="0.3">
      <c r="A56" s="2"/>
      <c r="B56" s="161" t="s">
        <v>130</v>
      </c>
      <c r="C56" s="162"/>
      <c r="D56" s="162"/>
      <c r="E56" s="162"/>
      <c r="F56" s="162"/>
      <c r="G56" s="163"/>
      <c r="H56" s="3"/>
      <c r="I56" s="8"/>
      <c r="J56" s="8"/>
      <c r="K56" s="3"/>
      <c r="L56" s="4"/>
      <c r="M56" s="4"/>
      <c r="N56" s="3"/>
      <c r="O56" s="3"/>
      <c r="P56" s="3"/>
      <c r="Q56" s="3"/>
      <c r="R56" s="4"/>
      <c r="S56" s="3"/>
      <c r="T56" s="4"/>
    </row>
    <row r="57" spans="1:20" ht="28.5" customHeight="1" x14ac:dyDescent="0.3">
      <c r="A57" s="2">
        <v>96</v>
      </c>
      <c r="B57" s="277" t="s">
        <v>47</v>
      </c>
      <c r="C57" s="278"/>
      <c r="D57" s="278"/>
      <c r="E57" s="278"/>
      <c r="F57" s="278"/>
      <c r="G57" s="279"/>
      <c r="H57" s="3"/>
      <c r="I57" s="3"/>
      <c r="J57" s="3"/>
      <c r="K57" s="3"/>
      <c r="L57" s="4"/>
      <c r="M57" s="4"/>
      <c r="N57" s="3"/>
      <c r="O57" s="3"/>
      <c r="P57" s="3"/>
      <c r="Q57" s="3"/>
      <c r="R57" s="4"/>
      <c r="S57" s="3"/>
      <c r="T57" s="4"/>
    </row>
    <row r="58" spans="1:20" ht="20.100000000000001" customHeight="1" x14ac:dyDescent="0.3">
      <c r="A58" s="2"/>
      <c r="B58" s="144"/>
      <c r="C58" s="144"/>
      <c r="D58" s="144"/>
      <c r="E58" s="144"/>
      <c r="F58" s="144"/>
      <c r="G58" s="144"/>
      <c r="H58" s="7">
        <f>'[352]ELE-1'!H52</f>
        <v>184.10000000000005</v>
      </c>
      <c r="I58" s="3">
        <v>116</v>
      </c>
      <c r="J58" s="3" t="s">
        <v>46</v>
      </c>
      <c r="K58" s="3">
        <f t="shared" ref="K58:K79" si="1">ROUND(H58*I58,0)</f>
        <v>21356</v>
      </c>
      <c r="L58" s="4"/>
      <c r="M58" s="4"/>
      <c r="N58" s="7">
        <f>H58</f>
        <v>184.10000000000005</v>
      </c>
      <c r="O58" s="3">
        <f>K58</f>
        <v>21356</v>
      </c>
      <c r="P58" s="19">
        <v>0</v>
      </c>
      <c r="Q58" s="3"/>
      <c r="R58" s="4"/>
      <c r="S58" s="3"/>
      <c r="T58" s="4"/>
    </row>
    <row r="59" spans="1:20" ht="20.100000000000001" customHeight="1" x14ac:dyDescent="0.3">
      <c r="A59" s="2"/>
      <c r="B59" s="4"/>
      <c r="C59" s="4"/>
      <c r="D59" s="4"/>
      <c r="E59" s="4"/>
      <c r="F59" s="4"/>
      <c r="G59" s="56"/>
      <c r="H59" s="3"/>
      <c r="I59" s="3"/>
      <c r="J59" s="3"/>
      <c r="K59" s="3"/>
      <c r="L59" s="4"/>
      <c r="M59" s="4"/>
      <c r="N59" s="3"/>
      <c r="O59" s="3"/>
      <c r="P59" s="3"/>
      <c r="Q59" s="3"/>
      <c r="R59" s="4"/>
      <c r="S59" s="3"/>
      <c r="T59" s="4"/>
    </row>
    <row r="60" spans="1:20" ht="27.75" customHeight="1" x14ac:dyDescent="0.3">
      <c r="A60" s="2">
        <v>97</v>
      </c>
      <c r="B60" s="277" t="s">
        <v>48</v>
      </c>
      <c r="C60" s="278"/>
      <c r="D60" s="278"/>
      <c r="E60" s="278"/>
      <c r="F60" s="278"/>
      <c r="G60" s="279"/>
      <c r="H60" s="3"/>
      <c r="I60" s="3"/>
      <c r="J60" s="3"/>
      <c r="K60" s="3"/>
      <c r="L60" s="4"/>
      <c r="M60" s="4"/>
      <c r="N60" s="3"/>
      <c r="O60" s="3"/>
      <c r="P60" s="3"/>
      <c r="Q60" s="3"/>
      <c r="R60" s="4"/>
      <c r="S60" s="3"/>
      <c r="T60" s="4"/>
    </row>
    <row r="61" spans="1:20" ht="20.100000000000001" customHeight="1" x14ac:dyDescent="0.3">
      <c r="A61" s="2"/>
      <c r="B61" s="144"/>
      <c r="C61" s="144"/>
      <c r="D61" s="144"/>
      <c r="E61" s="144"/>
      <c r="F61" s="144"/>
      <c r="G61" s="144"/>
      <c r="H61" s="7">
        <f>500</f>
        <v>500</v>
      </c>
      <c r="I61" s="3">
        <v>107</v>
      </c>
      <c r="J61" s="3" t="s">
        <v>46</v>
      </c>
      <c r="K61" s="3">
        <f t="shared" si="1"/>
        <v>53500</v>
      </c>
      <c r="L61" s="4"/>
      <c r="M61" s="4"/>
      <c r="N61" s="7">
        <f>H61</f>
        <v>500</v>
      </c>
      <c r="O61" s="3">
        <f>K61</f>
        <v>53500</v>
      </c>
      <c r="P61" s="19">
        <v>0</v>
      </c>
      <c r="Q61" s="3"/>
      <c r="R61" s="4"/>
      <c r="S61" s="3"/>
      <c r="T61" s="4"/>
    </row>
    <row r="62" spans="1:20" ht="20.100000000000001" customHeight="1" x14ac:dyDescent="0.3">
      <c r="A62" s="2"/>
      <c r="B62" s="3"/>
      <c r="C62" s="3"/>
      <c r="D62" s="3"/>
      <c r="E62" s="3"/>
      <c r="F62" s="3"/>
      <c r="G62" s="2" t="s">
        <v>143</v>
      </c>
      <c r="H62" s="7">
        <v>560.20000000000005</v>
      </c>
      <c r="I62" s="3"/>
      <c r="J62" s="3" t="s">
        <v>46</v>
      </c>
      <c r="K62" s="3">
        <f t="shared" si="1"/>
        <v>0</v>
      </c>
      <c r="L62" s="4"/>
      <c r="M62" s="4"/>
      <c r="N62" s="7">
        <f>H62</f>
        <v>560.20000000000005</v>
      </c>
      <c r="O62" s="3">
        <f>K62</f>
        <v>0</v>
      </c>
      <c r="P62" s="19">
        <v>0</v>
      </c>
      <c r="Q62" s="3"/>
      <c r="R62" s="4"/>
      <c r="S62" s="3"/>
      <c r="T62" s="4"/>
    </row>
    <row r="63" spans="1:20" ht="20.100000000000001" customHeight="1" x14ac:dyDescent="0.3">
      <c r="A63" s="2"/>
      <c r="B63" s="4"/>
      <c r="C63" s="4"/>
      <c r="D63" s="4"/>
      <c r="E63" s="4"/>
      <c r="F63" s="4"/>
      <c r="G63" s="56"/>
      <c r="H63" s="3"/>
      <c r="I63" s="3"/>
      <c r="J63" s="3"/>
      <c r="K63" s="3"/>
      <c r="L63" s="4"/>
      <c r="M63" s="4"/>
      <c r="N63" s="3"/>
      <c r="O63" s="3"/>
      <c r="P63" s="3"/>
      <c r="Q63" s="3"/>
      <c r="R63" s="4"/>
      <c r="S63" s="3"/>
      <c r="T63" s="4"/>
    </row>
    <row r="64" spans="1:20" ht="26.25" customHeight="1" x14ac:dyDescent="0.3">
      <c r="A64" s="2">
        <v>98</v>
      </c>
      <c r="B64" s="277" t="s">
        <v>49</v>
      </c>
      <c r="C64" s="278"/>
      <c r="D64" s="278"/>
      <c r="E64" s="278"/>
      <c r="F64" s="278"/>
      <c r="G64" s="279"/>
      <c r="H64" s="3"/>
      <c r="I64" s="3"/>
      <c r="J64" s="3"/>
      <c r="K64" s="3"/>
      <c r="L64" s="4"/>
      <c r="M64" s="4"/>
      <c r="N64" s="3"/>
      <c r="O64" s="3"/>
      <c r="P64" s="3"/>
      <c r="Q64" s="3"/>
      <c r="R64" s="4"/>
      <c r="S64" s="3"/>
      <c r="T64" s="4"/>
    </row>
    <row r="65" spans="1:20" ht="20.100000000000001" customHeight="1" x14ac:dyDescent="0.3">
      <c r="A65" s="2"/>
      <c r="B65" s="144"/>
      <c r="C65" s="144"/>
      <c r="D65" s="144"/>
      <c r="E65" s="144"/>
      <c r="F65" s="144"/>
      <c r="G65" s="144"/>
      <c r="H65" s="7">
        <v>110</v>
      </c>
      <c r="I65" s="3">
        <v>945</v>
      </c>
      <c r="J65" s="3" t="s">
        <v>12</v>
      </c>
      <c r="K65" s="3">
        <f t="shared" si="1"/>
        <v>103950</v>
      </c>
      <c r="L65" s="4"/>
      <c r="M65" s="4"/>
      <c r="N65" s="7">
        <f>H65</f>
        <v>110</v>
      </c>
      <c r="O65" s="3">
        <f>K65</f>
        <v>103950</v>
      </c>
      <c r="P65" s="19">
        <v>0</v>
      </c>
      <c r="Q65" s="3"/>
      <c r="R65" s="4"/>
      <c r="S65" s="3"/>
      <c r="T65" s="4"/>
    </row>
    <row r="66" spans="1:20" ht="20.100000000000001" customHeight="1" x14ac:dyDescent="0.3">
      <c r="A66" s="2"/>
      <c r="B66" s="3"/>
      <c r="C66" s="3"/>
      <c r="D66" s="3"/>
      <c r="E66" s="3"/>
      <c r="F66" s="3"/>
      <c r="G66" s="2" t="s">
        <v>143</v>
      </c>
      <c r="H66" s="7">
        <v>9</v>
      </c>
      <c r="I66" s="3"/>
      <c r="J66" s="3" t="s">
        <v>12</v>
      </c>
      <c r="K66" s="3">
        <f t="shared" si="1"/>
        <v>0</v>
      </c>
      <c r="L66" s="4"/>
      <c r="M66" s="4"/>
      <c r="N66" s="7">
        <f>H66</f>
        <v>9</v>
      </c>
      <c r="O66" s="3">
        <f>K66</f>
        <v>0</v>
      </c>
      <c r="P66" s="19">
        <v>0</v>
      </c>
      <c r="Q66" s="3"/>
      <c r="R66" s="4"/>
      <c r="S66" s="3"/>
      <c r="T66" s="4"/>
    </row>
    <row r="67" spans="1:20" ht="20.100000000000001" customHeight="1" x14ac:dyDescent="0.3">
      <c r="A67" s="2"/>
      <c r="B67" s="4"/>
      <c r="C67" s="4"/>
      <c r="D67" s="4"/>
      <c r="E67" s="4"/>
      <c r="F67" s="4"/>
      <c r="G67" s="56"/>
      <c r="H67" s="3"/>
      <c r="I67" s="3"/>
      <c r="J67" s="3"/>
      <c r="K67" s="3"/>
      <c r="L67" s="4"/>
      <c r="M67" s="4"/>
      <c r="N67" s="3"/>
      <c r="O67" s="3"/>
      <c r="P67" s="3"/>
      <c r="Q67" s="3"/>
      <c r="R67" s="4"/>
      <c r="S67" s="3"/>
      <c r="T67" s="4"/>
    </row>
    <row r="68" spans="1:20" ht="30" customHeight="1" x14ac:dyDescent="0.3">
      <c r="A68" s="2">
        <v>99</v>
      </c>
      <c r="B68" s="277" t="s">
        <v>50</v>
      </c>
      <c r="C68" s="278"/>
      <c r="D68" s="278"/>
      <c r="E68" s="278"/>
      <c r="F68" s="278"/>
      <c r="G68" s="279"/>
      <c r="H68" s="3"/>
      <c r="I68" s="3"/>
      <c r="J68" s="3"/>
      <c r="K68" s="3"/>
      <c r="L68" s="4"/>
      <c r="M68" s="4"/>
      <c r="N68" s="3"/>
      <c r="O68" s="3"/>
      <c r="P68" s="3"/>
      <c r="Q68" s="3"/>
      <c r="R68" s="4"/>
      <c r="S68" s="3"/>
      <c r="T68" s="4"/>
    </row>
    <row r="69" spans="1:20" ht="20.100000000000001" customHeight="1" x14ac:dyDescent="0.3">
      <c r="A69" s="2"/>
      <c r="B69" s="144"/>
      <c r="C69" s="144"/>
      <c r="D69" s="144"/>
      <c r="E69" s="144"/>
      <c r="F69" s="144"/>
      <c r="G69" s="144"/>
      <c r="H69" s="7">
        <v>12</v>
      </c>
      <c r="I69" s="3">
        <v>675</v>
      </c>
      <c r="J69" s="3" t="s">
        <v>12</v>
      </c>
      <c r="K69" s="3">
        <f t="shared" si="1"/>
        <v>8100</v>
      </c>
      <c r="L69" s="4"/>
      <c r="M69" s="4"/>
      <c r="N69" s="7">
        <f>H69</f>
        <v>12</v>
      </c>
      <c r="O69" s="3">
        <f>K69</f>
        <v>8100</v>
      </c>
      <c r="P69" s="19">
        <v>0</v>
      </c>
      <c r="Q69" s="3"/>
      <c r="R69" s="4"/>
      <c r="S69" s="3"/>
      <c r="T69" s="4"/>
    </row>
    <row r="70" spans="1:20" ht="20.100000000000001" customHeight="1" x14ac:dyDescent="0.3">
      <c r="A70" s="2"/>
      <c r="B70" s="3"/>
      <c r="C70" s="3"/>
      <c r="D70" s="3"/>
      <c r="E70" s="3"/>
      <c r="F70" s="3"/>
      <c r="G70" s="2" t="s">
        <v>143</v>
      </c>
      <c r="H70" s="7">
        <v>18</v>
      </c>
      <c r="I70" s="3"/>
      <c r="J70" s="3" t="s">
        <v>12</v>
      </c>
      <c r="K70" s="3">
        <f t="shared" si="1"/>
        <v>0</v>
      </c>
      <c r="L70" s="4"/>
      <c r="M70" s="4"/>
      <c r="N70" s="7">
        <f>H70</f>
        <v>18</v>
      </c>
      <c r="O70" s="3">
        <f>K70</f>
        <v>0</v>
      </c>
      <c r="P70" s="19">
        <v>0</v>
      </c>
      <c r="Q70" s="3"/>
      <c r="R70" s="4"/>
      <c r="S70" s="3"/>
      <c r="T70" s="4"/>
    </row>
    <row r="71" spans="1:20" ht="20.100000000000001" customHeight="1" x14ac:dyDescent="0.3">
      <c r="A71" s="2"/>
      <c r="B71" s="4"/>
      <c r="C71" s="4"/>
      <c r="D71" s="4"/>
      <c r="E71" s="4"/>
      <c r="F71" s="4"/>
      <c r="G71" s="56"/>
      <c r="H71" s="3"/>
      <c r="I71" s="3"/>
      <c r="J71" s="3"/>
      <c r="K71" s="3"/>
      <c r="L71" s="4"/>
      <c r="M71" s="4"/>
      <c r="N71" s="3"/>
      <c r="O71" s="3"/>
      <c r="P71" s="3"/>
      <c r="Q71" s="3"/>
      <c r="R71" s="4"/>
      <c r="S71" s="3"/>
      <c r="T71" s="4"/>
    </row>
    <row r="72" spans="1:20" ht="28.5" customHeight="1" x14ac:dyDescent="0.3">
      <c r="A72" s="2">
        <v>100</v>
      </c>
      <c r="B72" s="157" t="s">
        <v>51</v>
      </c>
      <c r="C72" s="158"/>
      <c r="D72" s="158"/>
      <c r="E72" s="158"/>
      <c r="F72" s="158"/>
      <c r="G72" s="159"/>
      <c r="H72" s="3"/>
      <c r="I72" s="3"/>
      <c r="J72" s="3"/>
      <c r="K72" s="3"/>
      <c r="L72" s="4"/>
      <c r="M72" s="4"/>
      <c r="N72" s="3"/>
      <c r="O72" s="3"/>
      <c r="P72" s="3"/>
      <c r="Q72" s="3"/>
      <c r="R72" s="4"/>
      <c r="S72" s="3"/>
      <c r="T72" s="4"/>
    </row>
    <row r="73" spans="1:20" ht="20.100000000000001" customHeight="1" x14ac:dyDescent="0.3">
      <c r="A73" s="2"/>
      <c r="B73" s="144"/>
      <c r="C73" s="144"/>
      <c r="D73" s="144"/>
      <c r="E73" s="144"/>
      <c r="F73" s="144"/>
      <c r="G73" s="144"/>
      <c r="H73" s="7">
        <f>'[352]ELE-1'!H199</f>
        <v>14</v>
      </c>
      <c r="I73" s="3">
        <v>1040</v>
      </c>
      <c r="J73" s="3" t="s">
        <v>12</v>
      </c>
      <c r="K73" s="3">
        <f t="shared" si="1"/>
        <v>14560</v>
      </c>
      <c r="L73" s="4"/>
      <c r="M73" s="4"/>
      <c r="N73" s="7">
        <f>H73</f>
        <v>14</v>
      </c>
      <c r="O73" s="3">
        <f>K73</f>
        <v>14560</v>
      </c>
      <c r="P73" s="19">
        <v>0</v>
      </c>
      <c r="Q73" s="3"/>
      <c r="R73" s="4"/>
      <c r="S73" s="3"/>
      <c r="T73" s="4"/>
    </row>
    <row r="74" spans="1:20" ht="20.100000000000001" customHeight="1" x14ac:dyDescent="0.3">
      <c r="A74" s="2"/>
      <c r="B74" s="4"/>
      <c r="C74" s="4"/>
      <c r="D74" s="4"/>
      <c r="E74" s="4"/>
      <c r="F74" s="4"/>
      <c r="G74" s="56"/>
      <c r="H74" s="3"/>
      <c r="I74" s="3"/>
      <c r="J74" s="3"/>
      <c r="K74" s="3"/>
      <c r="L74" s="4"/>
      <c r="M74" s="4"/>
      <c r="N74" s="3"/>
      <c r="O74" s="3"/>
      <c r="P74" s="3"/>
      <c r="Q74" s="3"/>
      <c r="R74" s="4"/>
      <c r="S74" s="3"/>
      <c r="T74" s="4"/>
    </row>
    <row r="75" spans="1:20" ht="27.75" customHeight="1" x14ac:dyDescent="0.3">
      <c r="A75" s="2">
        <v>101</v>
      </c>
      <c r="B75" s="157" t="s">
        <v>52</v>
      </c>
      <c r="C75" s="158"/>
      <c r="D75" s="158"/>
      <c r="E75" s="158"/>
      <c r="F75" s="158"/>
      <c r="G75" s="159"/>
      <c r="H75" s="3"/>
      <c r="I75" s="3"/>
      <c r="J75" s="3"/>
      <c r="K75" s="3"/>
      <c r="L75" s="4"/>
      <c r="M75" s="4"/>
      <c r="N75" s="3"/>
      <c r="O75" s="3"/>
      <c r="P75" s="3"/>
      <c r="Q75" s="3"/>
      <c r="R75" s="4"/>
      <c r="S75" s="3"/>
      <c r="T75" s="4"/>
    </row>
    <row r="76" spans="1:20" ht="20.100000000000001" customHeight="1" x14ac:dyDescent="0.3">
      <c r="A76" s="2"/>
      <c r="B76" s="144"/>
      <c r="C76" s="144"/>
      <c r="D76" s="144"/>
      <c r="E76" s="144"/>
      <c r="F76" s="144"/>
      <c r="G76" s="144"/>
      <c r="H76" s="7">
        <f>'[352]ELE-1'!H213</f>
        <v>34</v>
      </c>
      <c r="I76" s="3">
        <v>1755</v>
      </c>
      <c r="J76" s="3" t="s">
        <v>12</v>
      </c>
      <c r="K76" s="3">
        <f t="shared" si="1"/>
        <v>59670</v>
      </c>
      <c r="L76" s="4"/>
      <c r="M76" s="4"/>
      <c r="N76" s="7">
        <f>H76</f>
        <v>34</v>
      </c>
      <c r="O76" s="3">
        <f>K76</f>
        <v>59670</v>
      </c>
      <c r="P76" s="19">
        <v>0</v>
      </c>
      <c r="Q76" s="3"/>
      <c r="R76" s="4"/>
      <c r="S76" s="3"/>
      <c r="T76" s="4"/>
    </row>
    <row r="77" spans="1:20" ht="20.100000000000001" customHeight="1" x14ac:dyDescent="0.3">
      <c r="A77" s="2"/>
      <c r="B77" s="4"/>
      <c r="C77" s="4"/>
      <c r="D77" s="4"/>
      <c r="E77" s="4"/>
      <c r="F77" s="4"/>
      <c r="G77" s="56"/>
      <c r="H77" s="3"/>
      <c r="I77" s="3"/>
      <c r="J77" s="3"/>
      <c r="K77" s="3"/>
      <c r="L77" s="4"/>
      <c r="M77" s="4"/>
      <c r="N77" s="3"/>
      <c r="O77" s="3"/>
      <c r="P77" s="3"/>
      <c r="Q77" s="3"/>
      <c r="R77" s="4"/>
      <c r="S77" s="3"/>
      <c r="T77" s="4"/>
    </row>
    <row r="78" spans="1:20" ht="32.25" customHeight="1" x14ac:dyDescent="0.3">
      <c r="A78" s="2">
        <v>104</v>
      </c>
      <c r="B78" s="277" t="s">
        <v>53</v>
      </c>
      <c r="C78" s="278"/>
      <c r="D78" s="278"/>
      <c r="E78" s="278"/>
      <c r="F78" s="278"/>
      <c r="G78" s="279"/>
      <c r="H78" s="3"/>
      <c r="I78" s="3"/>
      <c r="J78" s="3"/>
      <c r="K78" s="3"/>
      <c r="L78" s="4"/>
      <c r="M78" s="4"/>
      <c r="N78" s="3"/>
      <c r="O78" s="3"/>
      <c r="P78" s="3"/>
      <c r="Q78" s="3"/>
      <c r="R78" s="4"/>
      <c r="S78" s="3"/>
      <c r="T78" s="4"/>
    </row>
    <row r="79" spans="1:20" ht="20.100000000000001" customHeight="1" x14ac:dyDescent="0.3">
      <c r="A79" s="2"/>
      <c r="B79" s="144"/>
      <c r="C79" s="144"/>
      <c r="D79" s="144"/>
      <c r="E79" s="144"/>
      <c r="F79" s="144"/>
      <c r="G79" s="144"/>
      <c r="H79" s="7">
        <f>'[352]ELE-1'!H247</f>
        <v>540.70000000000005</v>
      </c>
      <c r="I79" s="3">
        <v>177</v>
      </c>
      <c r="J79" s="3" t="s">
        <v>46</v>
      </c>
      <c r="K79" s="3">
        <f t="shared" si="1"/>
        <v>95704</v>
      </c>
      <c r="L79" s="4"/>
      <c r="M79" s="4"/>
      <c r="N79" s="7">
        <f>H79</f>
        <v>540.70000000000005</v>
      </c>
      <c r="O79" s="3">
        <f>K79</f>
        <v>95704</v>
      </c>
      <c r="P79" s="19">
        <v>0</v>
      </c>
      <c r="Q79" s="3"/>
      <c r="R79" s="4"/>
      <c r="S79" s="3"/>
      <c r="T79" s="4"/>
    </row>
    <row r="80" spans="1:20" ht="20.100000000000001" customHeight="1" x14ac:dyDescent="0.3">
      <c r="A80" s="2"/>
      <c r="B80" s="4"/>
      <c r="C80" s="4"/>
      <c r="D80" s="4"/>
      <c r="E80" s="4"/>
      <c r="F80" s="4"/>
      <c r="G80" s="56"/>
      <c r="H80" s="3"/>
      <c r="I80" s="3"/>
      <c r="J80" s="3"/>
      <c r="K80" s="3"/>
      <c r="L80" s="4"/>
      <c r="M80" s="4"/>
      <c r="N80" s="3"/>
      <c r="O80" s="3"/>
      <c r="P80" s="3"/>
      <c r="Q80" s="3"/>
      <c r="R80" s="4"/>
      <c r="S80" s="3"/>
      <c r="T80" s="4"/>
    </row>
    <row r="81" spans="1:20" ht="29.25" customHeight="1" x14ac:dyDescent="0.3">
      <c r="A81" s="2">
        <v>105</v>
      </c>
      <c r="B81" s="277" t="s">
        <v>54</v>
      </c>
      <c r="C81" s="278"/>
      <c r="D81" s="278"/>
      <c r="E81" s="278"/>
      <c r="F81" s="278"/>
      <c r="G81" s="279"/>
      <c r="H81" s="3"/>
      <c r="I81" s="3"/>
      <c r="J81" s="3"/>
      <c r="K81" s="3"/>
      <c r="L81" s="4"/>
      <c r="M81" s="4"/>
      <c r="N81" s="3"/>
      <c r="O81" s="3"/>
      <c r="P81" s="3"/>
      <c r="Q81" s="3"/>
      <c r="R81" s="4"/>
      <c r="S81" s="3"/>
      <c r="T81" s="4"/>
    </row>
    <row r="82" spans="1:20" ht="20.100000000000001" customHeight="1" x14ac:dyDescent="0.3">
      <c r="A82" s="2"/>
      <c r="B82" s="144"/>
      <c r="C82" s="144"/>
      <c r="D82" s="144"/>
      <c r="E82" s="144"/>
      <c r="F82" s="144"/>
      <c r="G82" s="144"/>
      <c r="H82" s="7">
        <f>'[352]ELE-1'!H310</f>
        <v>1170.8</v>
      </c>
      <c r="I82" s="3">
        <v>255</v>
      </c>
      <c r="J82" s="3" t="s">
        <v>46</v>
      </c>
      <c r="K82" s="3">
        <f t="shared" ref="K82:K100" si="2">ROUND(H82*I82,0)</f>
        <v>298554</v>
      </c>
      <c r="L82" s="4"/>
      <c r="M82" s="4"/>
      <c r="N82" s="7">
        <f>H82</f>
        <v>1170.8</v>
      </c>
      <c r="O82" s="3">
        <f>K82</f>
        <v>298554</v>
      </c>
      <c r="P82" s="19">
        <v>0</v>
      </c>
      <c r="Q82" s="3"/>
      <c r="R82" s="4"/>
      <c r="S82" s="3"/>
      <c r="T82" s="4"/>
    </row>
    <row r="83" spans="1:20" ht="20.100000000000001" customHeight="1" x14ac:dyDescent="0.3">
      <c r="A83" s="2"/>
      <c r="B83" s="4"/>
      <c r="C83" s="4"/>
      <c r="D83" s="4"/>
      <c r="E83" s="4"/>
      <c r="F83" s="4"/>
      <c r="G83" s="56"/>
      <c r="H83" s="3"/>
      <c r="I83" s="3"/>
      <c r="J83" s="3"/>
      <c r="K83" s="3"/>
      <c r="L83" s="4"/>
      <c r="M83" s="4"/>
      <c r="N83" s="3"/>
      <c r="O83" s="3"/>
      <c r="P83" s="3"/>
      <c r="Q83" s="3"/>
      <c r="R83" s="4"/>
      <c r="S83" s="3"/>
      <c r="T83" s="4"/>
    </row>
    <row r="84" spans="1:20" ht="29.25" customHeight="1" x14ac:dyDescent="0.3">
      <c r="A84" s="9">
        <v>106</v>
      </c>
      <c r="B84" s="277" t="s">
        <v>55</v>
      </c>
      <c r="C84" s="278"/>
      <c r="D84" s="278"/>
      <c r="E84" s="278"/>
      <c r="F84" s="278"/>
      <c r="G84" s="279"/>
      <c r="H84" s="3"/>
      <c r="I84" s="3"/>
      <c r="J84" s="3"/>
      <c r="K84" s="3"/>
      <c r="L84" s="4"/>
      <c r="M84" s="4"/>
      <c r="N84" s="3"/>
      <c r="O84" s="3"/>
      <c r="P84" s="3"/>
      <c r="Q84" s="3"/>
      <c r="R84" s="4"/>
      <c r="S84" s="3"/>
      <c r="T84" s="4"/>
    </row>
    <row r="85" spans="1:20" ht="20.100000000000001" customHeight="1" x14ac:dyDescent="0.3">
      <c r="A85" s="2"/>
      <c r="B85" s="151"/>
      <c r="C85" s="152"/>
      <c r="D85" s="152"/>
      <c r="E85" s="152"/>
      <c r="F85" s="152"/>
      <c r="G85" s="153"/>
      <c r="H85" s="7">
        <v>60</v>
      </c>
      <c r="I85" s="3">
        <v>606</v>
      </c>
      <c r="J85" s="3" t="s">
        <v>46</v>
      </c>
      <c r="K85" s="3">
        <f t="shared" si="2"/>
        <v>36360</v>
      </c>
      <c r="L85" s="4"/>
      <c r="M85" s="4"/>
      <c r="N85" s="7">
        <f>H85</f>
        <v>60</v>
      </c>
      <c r="O85" s="3">
        <f>K85</f>
        <v>36360</v>
      </c>
      <c r="P85" s="19">
        <v>0</v>
      </c>
      <c r="Q85" s="3"/>
      <c r="R85" s="4"/>
      <c r="S85" s="3"/>
      <c r="T85" s="4"/>
    </row>
    <row r="86" spans="1:20" ht="20.100000000000001" customHeight="1" x14ac:dyDescent="0.3">
      <c r="A86" s="2"/>
      <c r="B86" s="3"/>
      <c r="C86" s="3"/>
      <c r="D86" s="3"/>
      <c r="E86" s="3"/>
      <c r="F86" s="3"/>
      <c r="G86" s="2" t="s">
        <v>143</v>
      </c>
      <c r="H86" s="7">
        <v>183.3</v>
      </c>
      <c r="I86" s="3"/>
      <c r="J86" s="3" t="s">
        <v>46</v>
      </c>
      <c r="K86" s="3">
        <f t="shared" si="2"/>
        <v>0</v>
      </c>
      <c r="L86" s="4"/>
      <c r="M86" s="4"/>
      <c r="N86" s="7">
        <f>H86</f>
        <v>183.3</v>
      </c>
      <c r="O86" s="3">
        <f>K86</f>
        <v>0</v>
      </c>
      <c r="P86" s="19">
        <v>0</v>
      </c>
      <c r="Q86" s="3"/>
      <c r="R86" s="4"/>
      <c r="S86" s="3"/>
      <c r="T86" s="4"/>
    </row>
    <row r="87" spans="1:20" ht="20.100000000000001" customHeight="1" x14ac:dyDescent="0.3">
      <c r="A87" s="2"/>
      <c r="B87" s="4"/>
      <c r="C87" s="4"/>
      <c r="D87" s="4"/>
      <c r="E87" s="4"/>
      <c r="F87" s="4"/>
      <c r="G87" s="56"/>
      <c r="H87" s="3"/>
      <c r="I87" s="3"/>
      <c r="J87" s="3"/>
      <c r="K87" s="3"/>
      <c r="L87" s="4"/>
      <c r="M87" s="4"/>
      <c r="N87" s="3"/>
      <c r="O87" s="3"/>
      <c r="P87" s="3"/>
      <c r="Q87" s="3"/>
      <c r="R87" s="4"/>
      <c r="S87" s="3"/>
      <c r="T87" s="4"/>
    </row>
    <row r="88" spans="1:20" ht="27" customHeight="1" x14ac:dyDescent="0.3">
      <c r="A88" s="2">
        <v>107</v>
      </c>
      <c r="B88" s="157" t="s">
        <v>56</v>
      </c>
      <c r="C88" s="158"/>
      <c r="D88" s="158"/>
      <c r="E88" s="158"/>
      <c r="F88" s="158"/>
      <c r="G88" s="159"/>
      <c r="H88" s="3"/>
      <c r="I88" s="3"/>
      <c r="J88" s="3"/>
      <c r="K88" s="3"/>
      <c r="L88" s="4"/>
      <c r="M88" s="4"/>
      <c r="N88" s="3"/>
      <c r="O88" s="3"/>
      <c r="P88" s="3"/>
      <c r="Q88" s="3"/>
      <c r="R88" s="4"/>
      <c r="S88" s="3"/>
      <c r="T88" s="4"/>
    </row>
    <row r="89" spans="1:20" ht="20.100000000000001" customHeight="1" x14ac:dyDescent="0.3">
      <c r="A89" s="2"/>
      <c r="B89" s="151"/>
      <c r="C89" s="152"/>
      <c r="D89" s="152"/>
      <c r="E89" s="152"/>
      <c r="F89" s="152"/>
      <c r="G89" s="153"/>
      <c r="H89" s="7">
        <v>40</v>
      </c>
      <c r="I89" s="3">
        <v>967</v>
      </c>
      <c r="J89" s="3" t="s">
        <v>46</v>
      </c>
      <c r="K89" s="3">
        <f t="shared" si="2"/>
        <v>38680</v>
      </c>
      <c r="L89" s="4"/>
      <c r="M89" s="4"/>
      <c r="N89" s="7">
        <f>H89</f>
        <v>40</v>
      </c>
      <c r="O89" s="3">
        <f>K89</f>
        <v>38680</v>
      </c>
      <c r="P89" s="19">
        <v>0</v>
      </c>
      <c r="Q89" s="3"/>
      <c r="R89" s="4"/>
      <c r="S89" s="3"/>
      <c r="T89" s="4"/>
    </row>
    <row r="90" spans="1:20" ht="20.100000000000001" customHeight="1" x14ac:dyDescent="0.3">
      <c r="A90" s="2"/>
      <c r="B90" s="3"/>
      <c r="C90" s="3"/>
      <c r="D90" s="3"/>
      <c r="E90" s="3"/>
      <c r="F90" s="3"/>
      <c r="G90" s="2" t="s">
        <v>143</v>
      </c>
      <c r="H90" s="7">
        <v>105.1</v>
      </c>
      <c r="I90" s="3"/>
      <c r="J90" s="3" t="s">
        <v>46</v>
      </c>
      <c r="K90" s="3">
        <f t="shared" si="2"/>
        <v>0</v>
      </c>
      <c r="L90" s="4"/>
      <c r="M90" s="4"/>
      <c r="N90" s="7">
        <f>H90</f>
        <v>105.1</v>
      </c>
      <c r="O90" s="3">
        <f>K90</f>
        <v>0</v>
      </c>
      <c r="P90" s="19">
        <v>0</v>
      </c>
      <c r="Q90" s="3"/>
      <c r="R90" s="4"/>
      <c r="S90" s="3"/>
      <c r="T90" s="4"/>
    </row>
    <row r="91" spans="1:20" ht="20.100000000000001" customHeight="1" x14ac:dyDescent="0.3">
      <c r="A91" s="2"/>
      <c r="B91" s="4"/>
      <c r="C91" s="4"/>
      <c r="D91" s="4"/>
      <c r="E91" s="4"/>
      <c r="F91" s="4"/>
      <c r="G91" s="56"/>
      <c r="H91" s="3"/>
      <c r="I91" s="3"/>
      <c r="J91" s="3"/>
      <c r="K91" s="3"/>
      <c r="L91" s="4"/>
      <c r="M91" s="4"/>
      <c r="N91" s="3"/>
      <c r="O91" s="3"/>
      <c r="P91" s="3"/>
      <c r="Q91" s="3"/>
      <c r="R91" s="4"/>
      <c r="S91" s="3"/>
      <c r="T91" s="4"/>
    </row>
    <row r="92" spans="1:20" ht="27" customHeight="1" x14ac:dyDescent="0.3">
      <c r="A92" s="2">
        <v>109</v>
      </c>
      <c r="B92" s="157" t="s">
        <v>57</v>
      </c>
      <c r="C92" s="158"/>
      <c r="D92" s="158"/>
      <c r="E92" s="158"/>
      <c r="F92" s="158"/>
      <c r="G92" s="159"/>
      <c r="H92" s="3"/>
      <c r="I92" s="3"/>
      <c r="J92" s="3"/>
      <c r="K92" s="3"/>
      <c r="L92" s="4"/>
      <c r="M92" s="4"/>
      <c r="N92" s="3"/>
      <c r="O92" s="3"/>
      <c r="P92" s="3"/>
      <c r="Q92" s="3"/>
      <c r="R92" s="4"/>
      <c r="S92" s="3"/>
      <c r="T92" s="4"/>
    </row>
    <row r="93" spans="1:20" ht="20.100000000000001" customHeight="1" x14ac:dyDescent="0.3">
      <c r="A93" s="2"/>
      <c r="B93" s="151"/>
      <c r="C93" s="152"/>
      <c r="D93" s="152"/>
      <c r="E93" s="152"/>
      <c r="F93" s="152"/>
      <c r="G93" s="153"/>
      <c r="H93" s="7">
        <v>3</v>
      </c>
      <c r="I93" s="3">
        <v>18325</v>
      </c>
      <c r="J93" s="3" t="s">
        <v>12</v>
      </c>
      <c r="K93" s="3">
        <f t="shared" si="2"/>
        <v>54975</v>
      </c>
      <c r="L93" s="4"/>
      <c r="M93" s="4"/>
      <c r="N93" s="7">
        <f>H93</f>
        <v>3</v>
      </c>
      <c r="O93" s="3">
        <f>K93</f>
        <v>54975</v>
      </c>
      <c r="P93" s="19">
        <v>0</v>
      </c>
      <c r="Q93" s="3"/>
      <c r="R93" s="4"/>
      <c r="S93" s="3"/>
      <c r="T93" s="4"/>
    </row>
    <row r="94" spans="1:20" ht="20.100000000000001" customHeight="1" x14ac:dyDescent="0.3">
      <c r="A94" s="2"/>
      <c r="B94" s="3"/>
      <c r="C94" s="3"/>
      <c r="D94" s="3"/>
      <c r="E94" s="3"/>
      <c r="F94" s="3"/>
      <c r="G94" s="2" t="s">
        <v>143</v>
      </c>
      <c r="H94" s="7">
        <v>5</v>
      </c>
      <c r="I94" s="3"/>
      <c r="J94" s="3" t="s">
        <v>12</v>
      </c>
      <c r="K94" s="3">
        <f t="shared" si="2"/>
        <v>0</v>
      </c>
      <c r="L94" s="4"/>
      <c r="M94" s="4"/>
      <c r="N94" s="7">
        <f>H94</f>
        <v>5</v>
      </c>
      <c r="O94" s="3">
        <f>K94</f>
        <v>0</v>
      </c>
      <c r="P94" s="19">
        <v>0</v>
      </c>
      <c r="Q94" s="3"/>
      <c r="R94" s="4"/>
      <c r="S94" s="3"/>
      <c r="T94" s="4"/>
    </row>
    <row r="95" spans="1:20" ht="20.100000000000001" customHeight="1" x14ac:dyDescent="0.3">
      <c r="A95" s="2"/>
      <c r="B95" s="4"/>
      <c r="C95" s="4"/>
      <c r="D95" s="4"/>
      <c r="E95" s="4"/>
      <c r="F95" s="4"/>
      <c r="G95" s="56"/>
      <c r="H95" s="3"/>
      <c r="I95" s="3"/>
      <c r="J95" s="3"/>
      <c r="K95" s="3"/>
      <c r="L95" s="4"/>
      <c r="M95" s="4"/>
      <c r="N95" s="3"/>
      <c r="O95" s="3"/>
      <c r="P95" s="3"/>
      <c r="Q95" s="3"/>
      <c r="R95" s="4"/>
      <c r="S95" s="3"/>
      <c r="T95" s="4"/>
    </row>
    <row r="96" spans="1:20" ht="30" customHeight="1" x14ac:dyDescent="0.3">
      <c r="A96" s="2">
        <v>110</v>
      </c>
      <c r="B96" s="277" t="s">
        <v>58</v>
      </c>
      <c r="C96" s="278"/>
      <c r="D96" s="278"/>
      <c r="E96" s="278"/>
      <c r="F96" s="278"/>
      <c r="G96" s="279"/>
      <c r="H96" s="3"/>
      <c r="I96" s="3"/>
      <c r="J96" s="3"/>
      <c r="K96" s="3"/>
      <c r="L96" s="4"/>
      <c r="M96" s="4"/>
      <c r="N96" s="3"/>
      <c r="O96" s="3"/>
      <c r="P96" s="3"/>
      <c r="Q96" s="3"/>
      <c r="R96" s="4"/>
      <c r="S96" s="3"/>
      <c r="T96" s="4"/>
    </row>
    <row r="97" spans="1:20" ht="20.100000000000001" customHeight="1" x14ac:dyDescent="0.3">
      <c r="A97" s="2"/>
      <c r="B97" s="151"/>
      <c r="C97" s="152"/>
      <c r="D97" s="152"/>
      <c r="E97" s="152"/>
      <c r="F97" s="152"/>
      <c r="G97" s="153"/>
      <c r="H97" s="7">
        <f>'[352]ELE-1'!H332</f>
        <v>1</v>
      </c>
      <c r="I97" s="3">
        <v>28460</v>
      </c>
      <c r="J97" s="3" t="s">
        <v>12</v>
      </c>
      <c r="K97" s="3">
        <f t="shared" si="2"/>
        <v>28460</v>
      </c>
      <c r="L97" s="4"/>
      <c r="M97" s="4"/>
      <c r="N97" s="7">
        <f>H97</f>
        <v>1</v>
      </c>
      <c r="O97" s="3">
        <f>K97</f>
        <v>28460</v>
      </c>
      <c r="P97" s="19">
        <v>0</v>
      </c>
      <c r="Q97" s="3"/>
      <c r="R97" s="4"/>
      <c r="S97" s="3"/>
      <c r="T97" s="4"/>
    </row>
    <row r="98" spans="1:20" ht="20.100000000000001" customHeight="1" x14ac:dyDescent="0.3">
      <c r="A98" s="2"/>
      <c r="B98" s="4"/>
      <c r="C98" s="4"/>
      <c r="D98" s="4"/>
      <c r="E98" s="4"/>
      <c r="F98" s="4"/>
      <c r="G98" s="56"/>
      <c r="H98" s="3"/>
      <c r="I98" s="3"/>
      <c r="J98" s="3"/>
      <c r="K98" s="3"/>
      <c r="L98" s="4"/>
      <c r="M98" s="4"/>
      <c r="N98" s="3"/>
      <c r="O98" s="3"/>
      <c r="P98" s="3"/>
      <c r="Q98" s="3"/>
      <c r="R98" s="4"/>
      <c r="S98" s="3"/>
      <c r="T98" s="4"/>
    </row>
    <row r="99" spans="1:20" ht="28.5" customHeight="1" x14ac:dyDescent="0.3">
      <c r="A99" s="2">
        <v>114</v>
      </c>
      <c r="B99" s="157" t="s">
        <v>59</v>
      </c>
      <c r="C99" s="158"/>
      <c r="D99" s="158"/>
      <c r="E99" s="158"/>
      <c r="F99" s="158"/>
      <c r="G99" s="159"/>
      <c r="H99" s="3"/>
      <c r="I99" s="3"/>
      <c r="J99" s="3"/>
      <c r="K99" s="3"/>
      <c r="L99" s="4"/>
      <c r="M99" s="4"/>
      <c r="N99" s="3"/>
      <c r="O99" s="3"/>
      <c r="P99" s="3"/>
      <c r="Q99" s="3"/>
      <c r="R99" s="4"/>
      <c r="S99" s="3"/>
      <c r="T99" s="4"/>
    </row>
    <row r="100" spans="1:20" ht="20.100000000000001" customHeight="1" x14ac:dyDescent="0.3">
      <c r="A100" s="2"/>
      <c r="B100" s="151"/>
      <c r="C100" s="152"/>
      <c r="D100" s="152"/>
      <c r="E100" s="152"/>
      <c r="F100" s="152"/>
      <c r="G100" s="153"/>
      <c r="H100" s="7">
        <f>'[352]ELE-1'!H352</f>
        <v>44</v>
      </c>
      <c r="I100" s="3">
        <v>2652</v>
      </c>
      <c r="J100" s="3" t="s">
        <v>12</v>
      </c>
      <c r="K100" s="3">
        <f t="shared" si="2"/>
        <v>116688</v>
      </c>
      <c r="L100" s="4"/>
      <c r="M100" s="4"/>
      <c r="N100" s="7">
        <f>H100</f>
        <v>44</v>
      </c>
      <c r="O100" s="3">
        <f>K100</f>
        <v>116688</v>
      </c>
      <c r="P100" s="19">
        <v>0</v>
      </c>
      <c r="Q100" s="3"/>
      <c r="R100" s="4"/>
      <c r="S100" s="3"/>
      <c r="T100" s="4"/>
    </row>
    <row r="101" spans="1:20" ht="20.100000000000001" customHeight="1" x14ac:dyDescent="0.3">
      <c r="A101" s="2"/>
      <c r="B101" s="4"/>
      <c r="C101" s="4"/>
      <c r="D101" s="4"/>
      <c r="E101" s="4"/>
      <c r="F101" s="4"/>
      <c r="G101" s="56"/>
      <c r="H101" s="3"/>
      <c r="I101" s="3"/>
      <c r="J101" s="3"/>
      <c r="K101" s="3"/>
      <c r="L101" s="4"/>
      <c r="M101" s="4"/>
      <c r="N101" s="3"/>
      <c r="O101" s="3"/>
      <c r="P101" s="3"/>
      <c r="Q101" s="3"/>
      <c r="R101" s="4"/>
      <c r="S101" s="3"/>
      <c r="T101" s="4"/>
    </row>
    <row r="102" spans="1:20" ht="27.75" customHeight="1" x14ac:dyDescent="0.3">
      <c r="A102" s="2">
        <v>115</v>
      </c>
      <c r="B102" s="157" t="s">
        <v>60</v>
      </c>
      <c r="C102" s="158"/>
      <c r="D102" s="158"/>
      <c r="E102" s="158"/>
      <c r="F102" s="158"/>
      <c r="G102" s="159"/>
      <c r="H102" s="3"/>
      <c r="I102" s="3"/>
      <c r="J102" s="3"/>
      <c r="K102" s="3"/>
      <c r="L102" s="4"/>
      <c r="M102" s="4"/>
      <c r="N102" s="3"/>
      <c r="O102" s="3"/>
      <c r="P102" s="3"/>
      <c r="Q102" s="3"/>
      <c r="R102" s="4"/>
      <c r="S102" s="3"/>
      <c r="T102" s="4"/>
    </row>
    <row r="103" spans="1:20" ht="20.100000000000001" customHeight="1" x14ac:dyDescent="0.3">
      <c r="A103" s="2"/>
      <c r="B103" s="151"/>
      <c r="C103" s="152"/>
      <c r="D103" s="152"/>
      <c r="E103" s="152"/>
      <c r="F103" s="152"/>
      <c r="G103" s="153"/>
      <c r="H103" s="7">
        <v>30</v>
      </c>
      <c r="I103" s="3">
        <v>4350</v>
      </c>
      <c r="J103" s="3" t="s">
        <v>12</v>
      </c>
      <c r="K103" s="3">
        <f t="shared" ref="K103:K104" si="3">ROUND(H103*I103,0)</f>
        <v>130500</v>
      </c>
      <c r="L103" s="4"/>
      <c r="M103" s="4"/>
      <c r="N103" s="7">
        <f>H103</f>
        <v>30</v>
      </c>
      <c r="O103" s="3">
        <f>K103</f>
        <v>130500</v>
      </c>
      <c r="P103" s="19">
        <v>0</v>
      </c>
      <c r="Q103" s="3"/>
      <c r="R103" s="4"/>
      <c r="S103" s="3"/>
      <c r="T103" s="4"/>
    </row>
    <row r="104" spans="1:20" ht="20.100000000000001" customHeight="1" x14ac:dyDescent="0.3">
      <c r="A104" s="2"/>
      <c r="B104" s="3"/>
      <c r="C104" s="3"/>
      <c r="D104" s="3"/>
      <c r="E104" s="3"/>
      <c r="F104" s="3"/>
      <c r="G104" s="2" t="s">
        <v>143</v>
      </c>
      <c r="H104" s="7">
        <v>10</v>
      </c>
      <c r="I104" s="3"/>
      <c r="J104" s="3" t="s">
        <v>12</v>
      </c>
      <c r="K104" s="3">
        <f t="shared" si="3"/>
        <v>0</v>
      </c>
      <c r="L104" s="4"/>
      <c r="M104" s="4"/>
      <c r="N104" s="7">
        <f>H104</f>
        <v>10</v>
      </c>
      <c r="O104" s="3">
        <f>K104</f>
        <v>0</v>
      </c>
      <c r="P104" s="19">
        <v>0</v>
      </c>
      <c r="Q104" s="3"/>
      <c r="R104" s="4"/>
      <c r="S104" s="3"/>
      <c r="T104" s="4"/>
    </row>
    <row r="105" spans="1:20" ht="20.100000000000001" customHeight="1" x14ac:dyDescent="0.3">
      <c r="A105" s="2"/>
      <c r="B105" s="4"/>
      <c r="C105" s="4"/>
      <c r="D105" s="4"/>
      <c r="E105" s="4"/>
      <c r="F105" s="4"/>
      <c r="G105" s="56"/>
      <c r="H105" s="3"/>
      <c r="I105" s="3"/>
      <c r="J105" s="3"/>
      <c r="K105" s="3"/>
      <c r="L105" s="4"/>
      <c r="M105" s="4"/>
      <c r="N105" s="3"/>
      <c r="O105" s="3"/>
      <c r="P105" s="3"/>
      <c r="Q105" s="3"/>
      <c r="R105" s="4"/>
      <c r="S105" s="3"/>
      <c r="T105" s="4"/>
    </row>
    <row r="106" spans="1:20" ht="30" customHeight="1" x14ac:dyDescent="0.3">
      <c r="A106" s="2">
        <v>119</v>
      </c>
      <c r="B106" s="157" t="s">
        <v>61</v>
      </c>
      <c r="C106" s="158"/>
      <c r="D106" s="158"/>
      <c r="E106" s="158"/>
      <c r="F106" s="158"/>
      <c r="G106" s="159"/>
      <c r="H106" s="3"/>
      <c r="I106" s="3"/>
      <c r="J106" s="3"/>
      <c r="K106" s="3"/>
      <c r="L106" s="4"/>
      <c r="M106" s="4"/>
      <c r="N106" s="3"/>
      <c r="O106" s="3"/>
      <c r="P106" s="3"/>
      <c r="Q106" s="3"/>
      <c r="R106" s="4"/>
      <c r="S106" s="3"/>
      <c r="T106" s="4"/>
    </row>
    <row r="107" spans="1:20" ht="20.100000000000001" customHeight="1" x14ac:dyDescent="0.3">
      <c r="A107" s="2"/>
      <c r="B107" s="144"/>
      <c r="C107" s="144"/>
      <c r="D107" s="144"/>
      <c r="E107" s="144"/>
      <c r="F107" s="144"/>
      <c r="G107" s="144"/>
      <c r="H107" s="7">
        <v>12</v>
      </c>
      <c r="I107" s="3">
        <v>827</v>
      </c>
      <c r="J107" s="3" t="s">
        <v>12</v>
      </c>
      <c r="K107" s="3">
        <f t="shared" ref="K107:K112" si="4">ROUND(H107*I107,0)</f>
        <v>9924</v>
      </c>
      <c r="L107" s="4"/>
      <c r="M107" s="4"/>
      <c r="N107" s="7">
        <f>H107</f>
        <v>12</v>
      </c>
      <c r="O107" s="3">
        <f>K107</f>
        <v>9924</v>
      </c>
      <c r="P107" s="19">
        <v>0</v>
      </c>
      <c r="Q107" s="3"/>
      <c r="R107" s="4"/>
      <c r="S107" s="3"/>
      <c r="T107" s="4"/>
    </row>
    <row r="108" spans="1:20" ht="20.100000000000001" customHeight="1" x14ac:dyDescent="0.3">
      <c r="A108" s="2"/>
      <c r="B108" s="3"/>
      <c r="C108" s="3"/>
      <c r="D108" s="3"/>
      <c r="E108" s="3"/>
      <c r="F108" s="3"/>
      <c r="G108" s="2" t="s">
        <v>143</v>
      </c>
      <c r="H108" s="7">
        <v>2</v>
      </c>
      <c r="I108" s="3"/>
      <c r="J108" s="3" t="s">
        <v>12</v>
      </c>
      <c r="K108" s="3">
        <f t="shared" si="4"/>
        <v>0</v>
      </c>
      <c r="L108" s="4"/>
      <c r="M108" s="4"/>
      <c r="N108" s="7">
        <f>H108</f>
        <v>2</v>
      </c>
      <c r="O108" s="3">
        <f>K108</f>
        <v>0</v>
      </c>
      <c r="P108" s="19">
        <v>0</v>
      </c>
      <c r="Q108" s="3"/>
      <c r="R108" s="4"/>
      <c r="S108" s="3"/>
      <c r="T108" s="4"/>
    </row>
    <row r="109" spans="1:20" ht="20.100000000000001" customHeight="1" x14ac:dyDescent="0.3">
      <c r="A109" s="2"/>
      <c r="B109" s="4"/>
      <c r="C109" s="4"/>
      <c r="D109" s="4"/>
      <c r="E109" s="4"/>
      <c r="F109" s="4"/>
      <c r="G109" s="56"/>
      <c r="H109" s="3"/>
      <c r="I109" s="3"/>
      <c r="J109" s="3"/>
      <c r="K109" s="3"/>
      <c r="L109" s="4"/>
      <c r="M109" s="4"/>
      <c r="N109" s="3"/>
      <c r="O109" s="3"/>
      <c r="P109" s="3"/>
      <c r="Q109" s="3"/>
      <c r="R109" s="4"/>
      <c r="S109" s="3"/>
      <c r="T109" s="4"/>
    </row>
    <row r="110" spans="1:20" ht="30" customHeight="1" x14ac:dyDescent="0.3">
      <c r="A110" s="2">
        <v>122</v>
      </c>
      <c r="B110" s="157" t="s">
        <v>62</v>
      </c>
      <c r="C110" s="158"/>
      <c r="D110" s="158"/>
      <c r="E110" s="158"/>
      <c r="F110" s="158"/>
      <c r="G110" s="159"/>
      <c r="H110" s="3"/>
      <c r="I110" s="3"/>
      <c r="J110" s="3"/>
      <c r="K110" s="3"/>
      <c r="L110" s="4"/>
      <c r="M110" s="4"/>
      <c r="N110" s="3"/>
      <c r="O110" s="3"/>
      <c r="P110" s="3"/>
      <c r="Q110" s="3"/>
      <c r="R110" s="4"/>
      <c r="S110" s="3"/>
      <c r="T110" s="4"/>
    </row>
    <row r="111" spans="1:20" ht="20.100000000000001" customHeight="1" x14ac:dyDescent="0.3">
      <c r="A111" s="2"/>
      <c r="B111" s="151"/>
      <c r="C111" s="152"/>
      <c r="D111" s="152"/>
      <c r="E111" s="152"/>
      <c r="F111" s="152"/>
      <c r="G111" s="153"/>
      <c r="H111" s="7">
        <v>80</v>
      </c>
      <c r="I111" s="3">
        <v>1310</v>
      </c>
      <c r="J111" s="3" t="s">
        <v>46</v>
      </c>
      <c r="K111" s="3">
        <f t="shared" si="4"/>
        <v>104800</v>
      </c>
      <c r="L111" s="4"/>
      <c r="M111" s="4"/>
      <c r="N111" s="7">
        <f>H111</f>
        <v>80</v>
      </c>
      <c r="O111" s="3">
        <f>K111</f>
        <v>104800</v>
      </c>
      <c r="P111" s="19">
        <v>0</v>
      </c>
      <c r="Q111" s="3"/>
      <c r="R111" s="4"/>
      <c r="S111" s="3"/>
      <c r="T111" s="4"/>
    </row>
    <row r="112" spans="1:20" ht="20.100000000000001" customHeight="1" x14ac:dyDescent="0.3">
      <c r="A112" s="2"/>
      <c r="B112" s="3"/>
      <c r="C112" s="3"/>
      <c r="D112" s="3"/>
      <c r="E112" s="3"/>
      <c r="F112" s="3"/>
      <c r="G112" s="2" t="s">
        <v>143</v>
      </c>
      <c r="H112" s="7">
        <v>5.4</v>
      </c>
      <c r="I112" s="3"/>
      <c r="J112" s="3" t="s">
        <v>46</v>
      </c>
      <c r="K112" s="3">
        <f t="shared" si="4"/>
        <v>0</v>
      </c>
      <c r="L112" s="4"/>
      <c r="M112" s="4"/>
      <c r="N112" s="7">
        <f>H112</f>
        <v>5.4</v>
      </c>
      <c r="O112" s="3">
        <f>K112</f>
        <v>0</v>
      </c>
      <c r="P112" s="19">
        <v>0</v>
      </c>
      <c r="Q112" s="3"/>
      <c r="R112" s="4"/>
      <c r="S112" s="3"/>
      <c r="T112" s="4"/>
    </row>
    <row r="113" spans="1:20" ht="20.100000000000001" customHeight="1" x14ac:dyDescent="0.3">
      <c r="A113" s="2"/>
      <c r="B113" s="4"/>
      <c r="C113" s="4"/>
      <c r="D113" s="4"/>
      <c r="E113" s="4"/>
      <c r="F113" s="4"/>
      <c r="G113" s="56"/>
      <c r="H113" s="3"/>
      <c r="I113" s="3"/>
      <c r="J113" s="3"/>
      <c r="K113" s="3"/>
      <c r="L113" s="4"/>
      <c r="M113" s="4"/>
      <c r="N113" s="3"/>
      <c r="O113" s="3"/>
      <c r="P113" s="3"/>
      <c r="Q113" s="3"/>
      <c r="R113" s="4"/>
      <c r="S113" s="3"/>
      <c r="T113" s="4"/>
    </row>
    <row r="114" spans="1:20" ht="30" customHeight="1" x14ac:dyDescent="0.3">
      <c r="A114" s="2">
        <v>128</v>
      </c>
      <c r="B114" s="157" t="s">
        <v>63</v>
      </c>
      <c r="C114" s="158"/>
      <c r="D114" s="158"/>
      <c r="E114" s="158"/>
      <c r="F114" s="158"/>
      <c r="G114" s="159"/>
      <c r="H114" s="3"/>
      <c r="I114" s="3"/>
      <c r="J114" s="3"/>
      <c r="K114" s="3"/>
      <c r="L114" s="4"/>
      <c r="M114" s="4"/>
      <c r="N114" s="3"/>
      <c r="O114" s="3"/>
      <c r="P114" s="3"/>
      <c r="Q114" s="3"/>
      <c r="R114" s="4"/>
      <c r="S114" s="3"/>
      <c r="T114" s="4"/>
    </row>
    <row r="115" spans="1:20" ht="20.100000000000001" customHeight="1" x14ac:dyDescent="0.3">
      <c r="A115" s="2"/>
      <c r="B115" s="144"/>
      <c r="C115" s="144"/>
      <c r="D115" s="144"/>
      <c r="E115" s="144"/>
      <c r="F115" s="144"/>
      <c r="G115" s="144"/>
      <c r="H115" s="7">
        <f>'[352]ELE-1'!H393</f>
        <v>184.9</v>
      </c>
      <c r="I115" s="3">
        <v>329</v>
      </c>
      <c r="J115" s="3" t="s">
        <v>46</v>
      </c>
      <c r="K115" s="3">
        <f t="shared" ref="K115" si="5">ROUND(H115*I115,0)</f>
        <v>60832</v>
      </c>
      <c r="L115" s="4"/>
      <c r="M115" s="4"/>
      <c r="N115" s="7">
        <f>H115</f>
        <v>184.9</v>
      </c>
      <c r="O115" s="3">
        <f>K115</f>
        <v>60832</v>
      </c>
      <c r="P115" s="19">
        <v>0</v>
      </c>
      <c r="Q115" s="3"/>
      <c r="R115" s="4"/>
      <c r="S115" s="3"/>
      <c r="T115" s="4"/>
    </row>
    <row r="116" spans="1:20" ht="20.100000000000001" customHeight="1" x14ac:dyDescent="0.3">
      <c r="A116" s="2"/>
      <c r="B116" s="4"/>
      <c r="C116" s="4"/>
      <c r="D116" s="4"/>
      <c r="E116" s="4"/>
      <c r="F116" s="4"/>
      <c r="G116" s="56"/>
      <c r="H116" s="3"/>
      <c r="I116" s="3"/>
      <c r="J116" s="3"/>
      <c r="K116" s="3"/>
      <c r="L116" s="4"/>
      <c r="M116" s="4"/>
      <c r="N116" s="3"/>
      <c r="O116" s="3"/>
      <c r="P116" s="3"/>
      <c r="Q116" s="3"/>
      <c r="R116" s="4"/>
      <c r="S116" s="3"/>
      <c r="T116" s="4"/>
    </row>
    <row r="117" spans="1:20" ht="27" customHeight="1" x14ac:dyDescent="0.3">
      <c r="A117" s="9">
        <v>129</v>
      </c>
      <c r="B117" s="157" t="s">
        <v>64</v>
      </c>
      <c r="C117" s="158"/>
      <c r="D117" s="158"/>
      <c r="E117" s="158"/>
      <c r="F117" s="158"/>
      <c r="G117" s="159"/>
      <c r="H117" s="3"/>
      <c r="I117" s="3"/>
      <c r="J117" s="3"/>
      <c r="K117" s="3"/>
      <c r="L117" s="4"/>
      <c r="M117" s="4"/>
      <c r="N117" s="3"/>
      <c r="O117" s="3"/>
      <c r="P117" s="3"/>
      <c r="Q117" s="3"/>
      <c r="R117" s="4"/>
      <c r="S117" s="3"/>
      <c r="T117" s="4"/>
    </row>
    <row r="118" spans="1:20" ht="20.100000000000001" customHeight="1" x14ac:dyDescent="0.3">
      <c r="A118" s="2"/>
      <c r="B118" s="144"/>
      <c r="C118" s="144"/>
      <c r="D118" s="144"/>
      <c r="E118" s="144"/>
      <c r="F118" s="144"/>
      <c r="G118" s="144"/>
      <c r="H118" s="7">
        <v>100</v>
      </c>
      <c r="I118" s="3">
        <v>163</v>
      </c>
      <c r="J118" s="3" t="s">
        <v>46</v>
      </c>
      <c r="K118" s="3">
        <f t="shared" ref="K118:K119" si="6">ROUND(H118*I118,0)</f>
        <v>16300</v>
      </c>
      <c r="L118" s="4"/>
      <c r="M118" s="4"/>
      <c r="N118" s="7">
        <f>H118</f>
        <v>100</v>
      </c>
      <c r="O118" s="3">
        <f>K118</f>
        <v>16300</v>
      </c>
      <c r="P118" s="19">
        <v>0</v>
      </c>
      <c r="Q118" s="3"/>
      <c r="R118" s="4"/>
      <c r="S118" s="3"/>
      <c r="T118" s="4"/>
    </row>
    <row r="119" spans="1:20" ht="20.100000000000001" customHeight="1" x14ac:dyDescent="0.3">
      <c r="A119" s="2"/>
      <c r="B119" s="3"/>
      <c r="C119" s="3"/>
      <c r="D119" s="3"/>
      <c r="E119" s="3"/>
      <c r="F119" s="3"/>
      <c r="G119" s="2" t="s">
        <v>143</v>
      </c>
      <c r="H119" s="7">
        <v>16.3</v>
      </c>
      <c r="I119" s="3"/>
      <c r="J119" s="3" t="s">
        <v>46</v>
      </c>
      <c r="K119" s="3">
        <f t="shared" si="6"/>
        <v>0</v>
      </c>
      <c r="L119" s="4"/>
      <c r="M119" s="4"/>
      <c r="N119" s="7">
        <f>H119</f>
        <v>16.3</v>
      </c>
      <c r="O119" s="3">
        <f>K119</f>
        <v>0</v>
      </c>
      <c r="P119" s="19">
        <v>0</v>
      </c>
      <c r="Q119" s="3"/>
      <c r="R119" s="4"/>
      <c r="S119" s="3"/>
      <c r="T119" s="4"/>
    </row>
    <row r="120" spans="1:20" ht="20.100000000000001" customHeight="1" x14ac:dyDescent="0.3">
      <c r="A120" s="2"/>
      <c r="B120" s="4"/>
      <c r="C120" s="4"/>
      <c r="D120" s="4"/>
      <c r="E120" s="4"/>
      <c r="F120" s="4"/>
      <c r="G120" s="56"/>
      <c r="H120" s="3"/>
      <c r="I120" s="3"/>
      <c r="J120" s="3"/>
      <c r="K120" s="3"/>
      <c r="L120" s="4"/>
      <c r="M120" s="4"/>
      <c r="N120" s="3"/>
      <c r="O120" s="3"/>
      <c r="P120" s="3"/>
      <c r="Q120" s="3"/>
      <c r="R120" s="4"/>
      <c r="S120" s="3"/>
      <c r="T120" s="4"/>
    </row>
    <row r="121" spans="1:20" ht="24.75" customHeight="1" x14ac:dyDescent="0.3">
      <c r="A121" s="2">
        <v>131</v>
      </c>
      <c r="B121" s="157" t="s">
        <v>65</v>
      </c>
      <c r="C121" s="158"/>
      <c r="D121" s="158"/>
      <c r="E121" s="158"/>
      <c r="F121" s="158"/>
      <c r="G121" s="159"/>
      <c r="H121" s="3"/>
      <c r="I121" s="3"/>
      <c r="J121" s="3"/>
      <c r="K121" s="3"/>
      <c r="L121" s="4"/>
      <c r="M121" s="4"/>
      <c r="N121" s="3"/>
      <c r="O121" s="3"/>
      <c r="P121" s="3"/>
      <c r="Q121" s="3"/>
      <c r="R121" s="4"/>
      <c r="S121" s="3"/>
      <c r="T121" s="4"/>
    </row>
    <row r="122" spans="1:20" ht="20.100000000000001" customHeight="1" x14ac:dyDescent="0.3">
      <c r="A122" s="2"/>
      <c r="B122" s="144"/>
      <c r="C122" s="144"/>
      <c r="D122" s="144"/>
      <c r="E122" s="144"/>
      <c r="F122" s="144"/>
      <c r="G122" s="144"/>
      <c r="H122" s="7">
        <v>80</v>
      </c>
      <c r="I122" s="3">
        <v>83</v>
      </c>
      <c r="J122" s="3" t="s">
        <v>46</v>
      </c>
      <c r="K122" s="3">
        <f t="shared" ref="K122:K123" si="7">ROUND(H122*I122,0)</f>
        <v>6640</v>
      </c>
      <c r="L122" s="4"/>
      <c r="M122" s="4"/>
      <c r="N122" s="7">
        <f>H122</f>
        <v>80</v>
      </c>
      <c r="O122" s="3">
        <f>K122</f>
        <v>6640</v>
      </c>
      <c r="P122" s="19">
        <v>0</v>
      </c>
      <c r="Q122" s="3"/>
      <c r="R122" s="4"/>
      <c r="S122" s="3"/>
      <c r="T122" s="4"/>
    </row>
    <row r="123" spans="1:20" ht="20.100000000000001" customHeight="1" x14ac:dyDescent="0.3">
      <c r="A123" s="2"/>
      <c r="B123" s="3"/>
      <c r="C123" s="3"/>
      <c r="D123" s="3"/>
      <c r="E123" s="3"/>
      <c r="F123" s="3"/>
      <c r="G123" s="2" t="s">
        <v>143</v>
      </c>
      <c r="H123" s="7">
        <v>206</v>
      </c>
      <c r="I123" s="3"/>
      <c r="J123" s="3" t="s">
        <v>46</v>
      </c>
      <c r="K123" s="3">
        <f t="shared" si="7"/>
        <v>0</v>
      </c>
      <c r="L123" s="4"/>
      <c r="M123" s="4"/>
      <c r="N123" s="7">
        <f>H123</f>
        <v>206</v>
      </c>
      <c r="O123" s="3">
        <f>K123</f>
        <v>0</v>
      </c>
      <c r="P123" s="19">
        <v>0</v>
      </c>
      <c r="Q123" s="3"/>
      <c r="R123" s="4"/>
      <c r="S123" s="3"/>
      <c r="T123" s="4"/>
    </row>
    <row r="124" spans="1:20" ht="20.100000000000001" customHeight="1" x14ac:dyDescent="0.3">
      <c r="A124" s="2"/>
      <c r="B124" s="4"/>
      <c r="C124" s="4"/>
      <c r="D124" s="4"/>
      <c r="E124" s="4"/>
      <c r="F124" s="4"/>
      <c r="G124" s="56"/>
      <c r="H124" s="3"/>
      <c r="I124" s="3"/>
      <c r="J124" s="3"/>
      <c r="K124" s="3"/>
      <c r="L124" s="4"/>
      <c r="M124" s="4"/>
      <c r="N124" s="3"/>
      <c r="O124" s="3"/>
      <c r="P124" s="3"/>
      <c r="Q124" s="3"/>
      <c r="R124" s="4"/>
      <c r="S124" s="3"/>
      <c r="T124" s="4"/>
    </row>
    <row r="125" spans="1:20" ht="32.25" customHeight="1" x14ac:dyDescent="0.3">
      <c r="A125" s="2">
        <v>132</v>
      </c>
      <c r="B125" s="157" t="s">
        <v>66</v>
      </c>
      <c r="C125" s="158"/>
      <c r="D125" s="158"/>
      <c r="E125" s="158"/>
      <c r="F125" s="158"/>
      <c r="G125" s="159"/>
      <c r="H125" s="3"/>
      <c r="I125" s="3"/>
      <c r="J125" s="3"/>
      <c r="K125" s="3"/>
      <c r="L125" s="4"/>
      <c r="M125" s="4"/>
      <c r="N125" s="3"/>
      <c r="O125" s="3"/>
      <c r="P125" s="3"/>
      <c r="Q125" s="3"/>
      <c r="R125" s="4"/>
      <c r="S125" s="3"/>
      <c r="T125" s="4"/>
    </row>
    <row r="126" spans="1:20" ht="20.100000000000001" customHeight="1" x14ac:dyDescent="0.3">
      <c r="A126" s="2"/>
      <c r="B126" s="144"/>
      <c r="C126" s="144"/>
      <c r="D126" s="144"/>
      <c r="E126" s="144"/>
      <c r="F126" s="144"/>
      <c r="G126" s="144"/>
      <c r="H126" s="7">
        <f>'[352]ELE-1'!H407</f>
        <v>83</v>
      </c>
      <c r="I126" s="3">
        <v>1207</v>
      </c>
      <c r="J126" s="3" t="s">
        <v>46</v>
      </c>
      <c r="K126" s="3">
        <f t="shared" ref="K126" si="8">ROUND(H126*I126,0)</f>
        <v>100181</v>
      </c>
      <c r="L126" s="4"/>
      <c r="M126" s="4"/>
      <c r="N126" s="7">
        <f>H126</f>
        <v>83</v>
      </c>
      <c r="O126" s="3">
        <f>K126</f>
        <v>100181</v>
      </c>
      <c r="P126" s="19">
        <v>0</v>
      </c>
      <c r="Q126" s="3"/>
      <c r="R126" s="4"/>
      <c r="S126" s="3"/>
      <c r="T126" s="4"/>
    </row>
    <row r="127" spans="1:20" ht="20.100000000000001" customHeight="1" x14ac:dyDescent="0.3">
      <c r="A127" s="2"/>
      <c r="B127" s="4"/>
      <c r="C127" s="4"/>
      <c r="D127" s="4"/>
      <c r="E127" s="4"/>
      <c r="F127" s="4"/>
      <c r="G127" s="56"/>
      <c r="H127" s="3"/>
      <c r="I127" s="3"/>
      <c r="J127" s="3"/>
      <c r="K127" s="3"/>
      <c r="L127" s="4"/>
      <c r="M127" s="4"/>
      <c r="N127" s="3"/>
      <c r="O127" s="3"/>
      <c r="P127" s="3"/>
      <c r="Q127" s="3"/>
      <c r="R127" s="4"/>
      <c r="S127" s="3"/>
      <c r="T127" s="4"/>
    </row>
    <row r="128" spans="1:20" ht="28.5" customHeight="1" x14ac:dyDescent="0.3">
      <c r="A128" s="2">
        <v>133</v>
      </c>
      <c r="B128" s="157" t="s">
        <v>67</v>
      </c>
      <c r="C128" s="158"/>
      <c r="D128" s="158"/>
      <c r="E128" s="158"/>
      <c r="F128" s="158"/>
      <c r="G128" s="159"/>
      <c r="H128" s="3"/>
      <c r="I128" s="3"/>
      <c r="J128" s="3"/>
      <c r="K128" s="3"/>
      <c r="L128" s="4"/>
      <c r="M128" s="4"/>
      <c r="N128" s="3"/>
      <c r="O128" s="3"/>
      <c r="P128" s="3"/>
      <c r="Q128" s="3"/>
      <c r="R128" s="4"/>
      <c r="S128" s="3"/>
      <c r="T128" s="4"/>
    </row>
    <row r="129" spans="1:20" ht="20.100000000000001" customHeight="1" x14ac:dyDescent="0.3">
      <c r="A129" s="2"/>
      <c r="B129" s="144"/>
      <c r="C129" s="144"/>
      <c r="D129" s="144"/>
      <c r="E129" s="144"/>
      <c r="F129" s="144"/>
      <c r="G129" s="144"/>
      <c r="H129" s="7">
        <f>'[352]ELE-1'!H410</f>
        <v>40</v>
      </c>
      <c r="I129" s="3">
        <v>722</v>
      </c>
      <c r="J129" s="3" t="s">
        <v>46</v>
      </c>
      <c r="K129" s="3">
        <f>ROUND(H129*I129,0)</f>
        <v>28880</v>
      </c>
      <c r="L129" s="4"/>
      <c r="M129" s="4"/>
      <c r="N129" s="7">
        <f>H129</f>
        <v>40</v>
      </c>
      <c r="O129" s="3">
        <f>K129</f>
        <v>28880</v>
      </c>
      <c r="P129" s="19">
        <v>0</v>
      </c>
      <c r="Q129" s="3"/>
      <c r="R129" s="4"/>
      <c r="S129" s="3"/>
      <c r="T129" s="4"/>
    </row>
    <row r="130" spans="1:20" ht="20.100000000000001" customHeight="1" x14ac:dyDescent="0.3">
      <c r="A130" s="14"/>
      <c r="B130" s="206"/>
      <c r="C130" s="207"/>
      <c r="D130" s="207"/>
      <c r="E130" s="207"/>
      <c r="F130" s="207"/>
      <c r="G130" s="208"/>
      <c r="H130" s="24"/>
      <c r="I130" s="8"/>
      <c r="J130" s="8"/>
      <c r="K130" s="8"/>
      <c r="L130" s="15"/>
      <c r="M130" s="15"/>
      <c r="N130" s="27"/>
      <c r="O130" s="8"/>
      <c r="P130" s="28"/>
      <c r="Q130" s="8"/>
      <c r="R130" s="15"/>
      <c r="S130" s="8"/>
      <c r="T130" s="15"/>
    </row>
    <row r="131" spans="1:20" ht="48" customHeight="1" x14ac:dyDescent="0.3">
      <c r="A131" s="2">
        <v>149</v>
      </c>
      <c r="B131" s="160" t="s">
        <v>489</v>
      </c>
      <c r="C131" s="160"/>
      <c r="D131" s="160"/>
      <c r="E131" s="160"/>
      <c r="F131" s="160"/>
      <c r="G131" s="160"/>
      <c r="H131" s="3"/>
      <c r="I131" s="3"/>
      <c r="J131" s="3"/>
      <c r="K131" s="3"/>
      <c r="L131" s="4"/>
      <c r="M131" s="4"/>
      <c r="N131" s="3"/>
      <c r="O131" s="3"/>
      <c r="P131" s="8"/>
      <c r="Q131" s="8"/>
      <c r="R131" s="4"/>
      <c r="S131" s="3"/>
      <c r="T131" s="4"/>
    </row>
    <row r="132" spans="1:20" ht="20.100000000000001" customHeight="1" x14ac:dyDescent="0.3">
      <c r="A132" s="2"/>
      <c r="B132" s="144"/>
      <c r="C132" s="144"/>
      <c r="D132" s="144"/>
      <c r="E132" s="144"/>
      <c r="F132" s="144"/>
      <c r="G132" s="144"/>
      <c r="H132" s="3">
        <f>[353]Equipment!$H$8</f>
        <v>2</v>
      </c>
      <c r="I132" s="3">
        <v>43200</v>
      </c>
      <c r="J132" s="3" t="s">
        <v>128</v>
      </c>
      <c r="K132" s="3">
        <f t="shared" ref="K132" si="9">ROUND(H132*I132,0)</f>
        <v>86400</v>
      </c>
      <c r="L132" s="4"/>
      <c r="M132" s="4"/>
      <c r="N132" s="3">
        <f>H132</f>
        <v>2</v>
      </c>
      <c r="O132" s="20">
        <f>K132</f>
        <v>86400</v>
      </c>
      <c r="P132" s="36"/>
      <c r="Q132" s="36"/>
      <c r="R132" s="37"/>
      <c r="S132" s="120">
        <v>0.9</v>
      </c>
      <c r="T132" s="4"/>
    </row>
    <row r="133" spans="1:20" ht="20.100000000000001" customHeight="1" x14ac:dyDescent="0.3">
      <c r="A133" s="2"/>
      <c r="B133" s="3"/>
      <c r="C133" s="3"/>
      <c r="D133" s="3"/>
      <c r="E133" s="3"/>
      <c r="F133" s="3"/>
      <c r="G133" s="2"/>
      <c r="H133" s="7"/>
      <c r="I133" s="3"/>
      <c r="J133" s="3"/>
      <c r="K133" s="3"/>
      <c r="L133" s="4"/>
      <c r="M133" s="4"/>
      <c r="N133" s="3"/>
      <c r="O133" s="20"/>
      <c r="P133" s="36"/>
      <c r="Q133" s="36"/>
      <c r="R133" s="37"/>
      <c r="S133" s="3"/>
      <c r="T133" s="4"/>
    </row>
    <row r="134" spans="1:20" ht="33" customHeight="1" x14ac:dyDescent="0.3">
      <c r="A134" s="2">
        <v>124</v>
      </c>
      <c r="B134" s="197" t="s">
        <v>490</v>
      </c>
      <c r="C134" s="197"/>
      <c r="D134" s="197"/>
      <c r="E134" s="197"/>
      <c r="F134" s="197"/>
      <c r="G134" s="197"/>
      <c r="H134" s="7"/>
      <c r="I134" s="3"/>
      <c r="J134" s="3"/>
      <c r="K134" s="3"/>
      <c r="L134" s="4"/>
      <c r="M134" s="4"/>
      <c r="N134" s="3"/>
      <c r="O134" s="20"/>
      <c r="P134" s="36"/>
      <c r="Q134" s="36"/>
      <c r="R134" s="37"/>
      <c r="S134" s="3"/>
      <c r="T134" s="4"/>
    </row>
    <row r="135" spans="1:20" ht="20.100000000000001" customHeight="1" x14ac:dyDescent="0.3">
      <c r="A135" s="2"/>
      <c r="B135" s="144"/>
      <c r="C135" s="144"/>
      <c r="D135" s="144"/>
      <c r="E135" s="144"/>
      <c r="F135" s="144"/>
      <c r="G135" s="144"/>
      <c r="H135" s="7">
        <v>32</v>
      </c>
      <c r="I135" s="3">
        <f>ROUND(20584*90%,0)</f>
        <v>18526</v>
      </c>
      <c r="J135" s="3" t="s">
        <v>128</v>
      </c>
      <c r="K135" s="3">
        <f t="shared" ref="K135" si="10">ROUND(H135*I135,0)</f>
        <v>592832</v>
      </c>
      <c r="L135" s="4"/>
      <c r="M135" s="4"/>
      <c r="N135" s="3">
        <f>H135</f>
        <v>32</v>
      </c>
      <c r="O135" s="20">
        <f>K135</f>
        <v>592832</v>
      </c>
      <c r="P135" s="36"/>
      <c r="Q135" s="36"/>
      <c r="R135" s="37"/>
      <c r="S135" s="120">
        <v>0.9</v>
      </c>
      <c r="T135" s="4"/>
    </row>
    <row r="136" spans="1:20" ht="20.100000000000001" customHeight="1" x14ac:dyDescent="0.3">
      <c r="A136" s="2"/>
      <c r="B136" s="3"/>
      <c r="C136" s="3"/>
      <c r="D136" s="3"/>
      <c r="E136" s="3"/>
      <c r="F136" s="3"/>
      <c r="G136" s="2"/>
      <c r="H136" s="7"/>
      <c r="I136" s="3"/>
      <c r="J136" s="3"/>
      <c r="K136" s="3"/>
      <c r="L136" s="4"/>
      <c r="M136" s="4"/>
      <c r="N136" s="3"/>
      <c r="O136" s="20"/>
      <c r="P136" s="36"/>
      <c r="Q136" s="36"/>
      <c r="R136" s="37"/>
      <c r="S136" s="3"/>
      <c r="T136" s="4"/>
    </row>
    <row r="137" spans="1:20" ht="24" customHeight="1" x14ac:dyDescent="0.3">
      <c r="A137" s="2">
        <v>125</v>
      </c>
      <c r="B137" s="197" t="s">
        <v>491</v>
      </c>
      <c r="C137" s="197"/>
      <c r="D137" s="197"/>
      <c r="E137" s="197"/>
      <c r="F137" s="197"/>
      <c r="G137" s="197"/>
      <c r="H137" s="7"/>
      <c r="I137" s="3"/>
      <c r="J137" s="3"/>
      <c r="K137" s="3"/>
      <c r="L137" s="4"/>
      <c r="M137" s="4"/>
      <c r="N137" s="3"/>
      <c r="O137" s="20"/>
      <c r="P137" s="36"/>
      <c r="Q137" s="36"/>
      <c r="R137" s="37"/>
      <c r="S137" s="3"/>
      <c r="T137" s="4"/>
    </row>
    <row r="138" spans="1:20" ht="20.100000000000001" customHeight="1" x14ac:dyDescent="0.3">
      <c r="A138" s="2"/>
      <c r="B138" s="144"/>
      <c r="C138" s="144"/>
      <c r="D138" s="144"/>
      <c r="E138" s="144"/>
      <c r="F138" s="144"/>
      <c r="G138" s="144"/>
      <c r="H138" s="7">
        <v>1</v>
      </c>
      <c r="I138" s="3">
        <f>ROUND(6764*90%,0)</f>
        <v>6088</v>
      </c>
      <c r="J138" s="3" t="s">
        <v>128</v>
      </c>
      <c r="K138" s="3">
        <f t="shared" ref="K138" si="11">ROUND(H138*I138,0)</f>
        <v>6088</v>
      </c>
      <c r="L138" s="4"/>
      <c r="M138" s="4"/>
      <c r="N138" s="3">
        <f>H138</f>
        <v>1</v>
      </c>
      <c r="O138" s="20">
        <f>K138</f>
        <v>6088</v>
      </c>
      <c r="P138" s="36"/>
      <c r="Q138" s="36"/>
      <c r="R138" s="37"/>
      <c r="S138" s="120">
        <v>0.9</v>
      </c>
      <c r="T138" s="4"/>
    </row>
    <row r="139" spans="1:20" ht="20.100000000000001" customHeight="1" x14ac:dyDescent="0.3">
      <c r="A139" s="2"/>
      <c r="B139" s="3"/>
      <c r="C139" s="3"/>
      <c r="D139" s="3"/>
      <c r="E139" s="3"/>
      <c r="F139" s="3"/>
      <c r="G139" s="2"/>
      <c r="H139" s="7"/>
      <c r="I139" s="3"/>
      <c r="J139" s="3"/>
      <c r="K139" s="3"/>
      <c r="L139" s="4"/>
      <c r="M139" s="4"/>
      <c r="N139" s="3"/>
      <c r="O139" s="20"/>
      <c r="P139" s="36"/>
      <c r="Q139" s="36"/>
      <c r="R139" s="37"/>
      <c r="S139" s="3"/>
      <c r="T139" s="4"/>
    </row>
    <row r="140" spans="1:20" ht="46.5" customHeight="1" x14ac:dyDescent="0.3">
      <c r="A140" s="2">
        <v>123</v>
      </c>
      <c r="B140" s="198" t="s">
        <v>492</v>
      </c>
      <c r="C140" s="198"/>
      <c r="D140" s="198"/>
      <c r="E140" s="198"/>
      <c r="F140" s="198"/>
      <c r="G140" s="198"/>
      <c r="H140" s="7"/>
      <c r="I140" s="3"/>
      <c r="J140" s="3"/>
      <c r="K140" s="3"/>
      <c r="L140" s="4"/>
      <c r="M140" s="4"/>
      <c r="N140" s="3"/>
      <c r="O140" s="20"/>
      <c r="P140" s="36"/>
      <c r="Q140" s="36"/>
      <c r="R140" s="37"/>
      <c r="S140" s="3"/>
      <c r="T140" s="4"/>
    </row>
    <row r="141" spans="1:20" ht="20.100000000000001" customHeight="1" x14ac:dyDescent="0.3">
      <c r="A141" s="2"/>
      <c r="B141" s="144"/>
      <c r="C141" s="144"/>
      <c r="D141" s="144"/>
      <c r="E141" s="144"/>
      <c r="F141" s="144"/>
      <c r="G141" s="144"/>
      <c r="H141" s="7">
        <v>1</v>
      </c>
      <c r="I141" s="3">
        <f>ROUND(305000*90%,0)</f>
        <v>274500</v>
      </c>
      <c r="J141" s="3" t="s">
        <v>128</v>
      </c>
      <c r="K141" s="3">
        <f t="shared" ref="K141" si="12">ROUND(H141*I141,0)</f>
        <v>274500</v>
      </c>
      <c r="L141" s="4"/>
      <c r="M141" s="4"/>
      <c r="N141" s="3">
        <f>H141</f>
        <v>1</v>
      </c>
      <c r="O141" s="20">
        <f>K141</f>
        <v>274500</v>
      </c>
      <c r="P141" s="36"/>
      <c r="Q141" s="36"/>
      <c r="R141" s="37"/>
      <c r="S141" s="120">
        <v>0.9</v>
      </c>
      <c r="T141" s="4"/>
    </row>
    <row r="142" spans="1:20" ht="20.100000000000001" customHeight="1" x14ac:dyDescent="0.3">
      <c r="A142" s="2"/>
      <c r="B142" s="3"/>
      <c r="C142" s="3"/>
      <c r="D142" s="3"/>
      <c r="E142" s="3"/>
      <c r="F142" s="3"/>
      <c r="G142" s="2"/>
      <c r="H142" s="7"/>
      <c r="I142" s="3"/>
      <c r="J142" s="3"/>
      <c r="K142" s="3"/>
      <c r="L142" s="4"/>
      <c r="M142" s="4"/>
      <c r="N142" s="3"/>
      <c r="O142" s="20"/>
      <c r="P142" s="36"/>
      <c r="Q142" s="36"/>
      <c r="R142" s="37"/>
      <c r="S142" s="3"/>
      <c r="T142" s="4"/>
    </row>
    <row r="143" spans="1:20" ht="46.5" customHeight="1" x14ac:dyDescent="0.3">
      <c r="A143" s="2">
        <v>173</v>
      </c>
      <c r="B143" s="199" t="s">
        <v>493</v>
      </c>
      <c r="C143" s="199"/>
      <c r="D143" s="199"/>
      <c r="E143" s="199"/>
      <c r="F143" s="199"/>
      <c r="G143" s="199"/>
      <c r="H143" s="7"/>
      <c r="I143" s="3"/>
      <c r="J143" s="3"/>
      <c r="K143" s="3"/>
      <c r="L143" s="4"/>
      <c r="M143" s="4"/>
      <c r="N143" s="3"/>
      <c r="O143" s="20"/>
      <c r="P143" s="36"/>
      <c r="Q143" s="36"/>
      <c r="R143" s="37"/>
      <c r="S143" s="3"/>
      <c r="T143" s="4"/>
    </row>
    <row r="144" spans="1:20" ht="20.100000000000001" customHeight="1" x14ac:dyDescent="0.3">
      <c r="A144" s="2"/>
      <c r="B144" s="144"/>
      <c r="C144" s="144"/>
      <c r="D144" s="144"/>
      <c r="E144" s="144"/>
      <c r="F144" s="144"/>
      <c r="G144" s="144"/>
      <c r="H144" s="7">
        <f>[353]Equipment!$H$14</f>
        <v>1</v>
      </c>
      <c r="I144" s="3">
        <f>ROUND(325000*90%,0)</f>
        <v>292500</v>
      </c>
      <c r="J144" s="3" t="s">
        <v>128</v>
      </c>
      <c r="K144" s="3">
        <f t="shared" ref="K144" si="13">ROUND(H144*I144,0)</f>
        <v>292500</v>
      </c>
      <c r="L144" s="4"/>
      <c r="M144" s="4"/>
      <c r="N144" s="3">
        <f>H144</f>
        <v>1</v>
      </c>
      <c r="O144" s="20">
        <f>K144</f>
        <v>292500</v>
      </c>
      <c r="P144" s="36"/>
      <c r="Q144" s="36"/>
      <c r="R144" s="37"/>
      <c r="S144" s="120">
        <v>0.9</v>
      </c>
      <c r="T144" s="4"/>
    </row>
    <row r="145" spans="1:20" ht="20.100000000000001" customHeight="1" x14ac:dyDescent="0.3">
      <c r="A145" s="2"/>
      <c r="B145" s="3"/>
      <c r="C145" s="3"/>
      <c r="D145" s="3"/>
      <c r="E145" s="3"/>
      <c r="F145" s="3"/>
      <c r="G145" s="2"/>
      <c r="H145" s="7"/>
      <c r="I145" s="3"/>
      <c r="J145" s="3"/>
      <c r="K145" s="3"/>
      <c r="L145" s="4"/>
      <c r="M145" s="4"/>
      <c r="N145" s="3"/>
      <c r="O145" s="20"/>
      <c r="P145" s="36"/>
      <c r="Q145" s="36"/>
      <c r="R145" s="37"/>
      <c r="S145" s="3"/>
      <c r="T145" s="4"/>
    </row>
    <row r="146" spans="1:20" ht="46.5" customHeight="1" x14ac:dyDescent="0.3">
      <c r="A146" s="2">
        <v>174</v>
      </c>
      <c r="B146" s="199" t="s">
        <v>494</v>
      </c>
      <c r="C146" s="199"/>
      <c r="D146" s="199"/>
      <c r="E146" s="199"/>
      <c r="F146" s="199"/>
      <c r="G146" s="199"/>
      <c r="H146" s="7"/>
      <c r="I146" s="3"/>
      <c r="J146" s="3"/>
      <c r="K146" s="3"/>
      <c r="L146" s="4"/>
      <c r="M146" s="4"/>
      <c r="N146" s="3"/>
      <c r="O146" s="20"/>
      <c r="P146" s="36"/>
      <c r="Q146" s="36"/>
      <c r="R146" s="37"/>
      <c r="S146" s="3"/>
      <c r="T146" s="4"/>
    </row>
    <row r="147" spans="1:20" ht="20.100000000000001" customHeight="1" x14ac:dyDescent="0.3">
      <c r="A147" s="2"/>
      <c r="B147" s="144"/>
      <c r="C147" s="144"/>
      <c r="D147" s="144"/>
      <c r="E147" s="144"/>
      <c r="F147" s="144"/>
      <c r="G147" s="144"/>
      <c r="H147" s="7">
        <f>[353]Equipment!$H$16</f>
        <v>1</v>
      </c>
      <c r="I147" s="3">
        <f>ROUND(30700*90%,0)</f>
        <v>27630</v>
      </c>
      <c r="J147" s="3" t="s">
        <v>128</v>
      </c>
      <c r="K147" s="3">
        <f t="shared" ref="K147" si="14">ROUND(H147*I147,0)</f>
        <v>27630</v>
      </c>
      <c r="L147" s="4"/>
      <c r="M147" s="4"/>
      <c r="N147" s="3">
        <f>H147</f>
        <v>1</v>
      </c>
      <c r="O147" s="20">
        <f>K147</f>
        <v>27630</v>
      </c>
      <c r="P147" s="36"/>
      <c r="Q147" s="36"/>
      <c r="R147" s="37"/>
      <c r="S147" s="120">
        <v>0.9</v>
      </c>
      <c r="T147" s="4"/>
    </row>
    <row r="148" spans="1:20" ht="20.100000000000001" customHeight="1" x14ac:dyDescent="0.3">
      <c r="A148" s="2"/>
      <c r="B148" s="3"/>
      <c r="C148" s="3"/>
      <c r="D148" s="3"/>
      <c r="E148" s="3"/>
      <c r="F148" s="3"/>
      <c r="G148" s="2"/>
      <c r="H148" s="7"/>
      <c r="I148" s="3"/>
      <c r="J148" s="3"/>
      <c r="K148" s="3"/>
      <c r="L148" s="4"/>
      <c r="M148" s="4"/>
      <c r="N148" s="3"/>
      <c r="O148" s="20"/>
      <c r="P148" s="36"/>
      <c r="Q148" s="36"/>
      <c r="R148" s="37"/>
      <c r="S148" s="3"/>
      <c r="T148" s="4"/>
    </row>
    <row r="149" spans="1:20" ht="48" customHeight="1" x14ac:dyDescent="0.3">
      <c r="A149" s="2">
        <v>175</v>
      </c>
      <c r="B149" s="199" t="s">
        <v>495</v>
      </c>
      <c r="C149" s="199"/>
      <c r="D149" s="199"/>
      <c r="E149" s="199"/>
      <c r="F149" s="199"/>
      <c r="G149" s="199"/>
      <c r="H149" s="7"/>
      <c r="I149" s="3"/>
      <c r="J149" s="3"/>
      <c r="K149" s="3"/>
      <c r="L149" s="4"/>
      <c r="M149" s="4"/>
      <c r="N149" s="3"/>
      <c r="O149" s="20"/>
      <c r="P149" s="36"/>
      <c r="Q149" s="36"/>
      <c r="R149" s="37"/>
      <c r="S149" s="3"/>
      <c r="T149" s="4"/>
    </row>
    <row r="150" spans="1:20" ht="20.100000000000001" customHeight="1" x14ac:dyDescent="0.3">
      <c r="A150" s="2"/>
      <c r="B150" s="144"/>
      <c r="C150" s="144"/>
      <c r="D150" s="144"/>
      <c r="E150" s="144"/>
      <c r="F150" s="144"/>
      <c r="G150" s="144"/>
      <c r="H150" s="7">
        <v>4</v>
      </c>
      <c r="I150" s="3">
        <f>ROUND(30700*90%,0)</f>
        <v>27630</v>
      </c>
      <c r="J150" s="3" t="s">
        <v>128</v>
      </c>
      <c r="K150" s="3">
        <f t="shared" ref="K150" si="15">ROUND(H150*I150,0)</f>
        <v>110520</v>
      </c>
      <c r="L150" s="4"/>
      <c r="M150" s="4"/>
      <c r="N150" s="3">
        <f>H150</f>
        <v>4</v>
      </c>
      <c r="O150" s="20">
        <f>K150</f>
        <v>110520</v>
      </c>
      <c r="P150" s="36"/>
      <c r="Q150" s="36"/>
      <c r="R150" s="37"/>
      <c r="S150" s="120">
        <v>0.9</v>
      </c>
      <c r="T150" s="4"/>
    </row>
    <row r="151" spans="1:20" ht="20.100000000000001" customHeight="1" x14ac:dyDescent="0.3">
      <c r="A151" s="2"/>
      <c r="B151" s="3"/>
      <c r="C151" s="3"/>
      <c r="D151" s="3"/>
      <c r="E151" s="3"/>
      <c r="F151" s="3"/>
      <c r="G151" s="2"/>
      <c r="H151" s="7"/>
      <c r="I151" s="3"/>
      <c r="J151" s="3"/>
      <c r="K151" s="3"/>
      <c r="L151" s="4"/>
      <c r="M151" s="4"/>
      <c r="N151" s="3"/>
      <c r="O151" s="20"/>
      <c r="P151" s="36"/>
      <c r="Q151" s="36"/>
      <c r="R151" s="37"/>
      <c r="S151" s="3"/>
      <c r="T151" s="4"/>
    </row>
    <row r="152" spans="1:20" ht="47.25" customHeight="1" x14ac:dyDescent="0.3">
      <c r="A152" s="2">
        <v>176</v>
      </c>
      <c r="B152" s="199" t="s">
        <v>496</v>
      </c>
      <c r="C152" s="199"/>
      <c r="D152" s="199"/>
      <c r="E152" s="199"/>
      <c r="F152" s="199"/>
      <c r="G152" s="199"/>
      <c r="H152" s="7"/>
      <c r="I152" s="3"/>
      <c r="J152" s="3"/>
      <c r="K152" s="3"/>
      <c r="L152" s="4"/>
      <c r="M152" s="4"/>
      <c r="N152" s="3"/>
      <c r="O152" s="20"/>
      <c r="P152" s="36"/>
      <c r="Q152" s="36"/>
      <c r="R152" s="37"/>
      <c r="S152" s="3"/>
      <c r="T152" s="4"/>
    </row>
    <row r="153" spans="1:20" ht="20.100000000000001" customHeight="1" x14ac:dyDescent="0.3">
      <c r="A153" s="2"/>
      <c r="B153" s="144"/>
      <c r="C153" s="144"/>
      <c r="D153" s="144"/>
      <c r="E153" s="144"/>
      <c r="F153" s="144"/>
      <c r="G153" s="144"/>
      <c r="H153" s="7">
        <v>5</v>
      </c>
      <c r="I153" s="3">
        <f>ROUND(35000*90%,0)</f>
        <v>31500</v>
      </c>
      <c r="J153" s="3" t="s">
        <v>128</v>
      </c>
      <c r="K153" s="3">
        <f t="shared" ref="K153" si="16">ROUND(H153*I153,0)</f>
        <v>157500</v>
      </c>
      <c r="L153" s="4"/>
      <c r="M153" s="4"/>
      <c r="N153" s="3">
        <f>H153</f>
        <v>5</v>
      </c>
      <c r="O153" s="20">
        <f>K153</f>
        <v>157500</v>
      </c>
      <c r="P153" s="36"/>
      <c r="Q153" s="36"/>
      <c r="R153" s="37"/>
      <c r="S153" s="120">
        <v>0.9</v>
      </c>
      <c r="T153" s="4"/>
    </row>
    <row r="154" spans="1:20" ht="20.100000000000001" customHeight="1" x14ac:dyDescent="0.3">
      <c r="A154" s="2"/>
      <c r="B154" s="3"/>
      <c r="C154" s="3"/>
      <c r="D154" s="3"/>
      <c r="E154" s="3"/>
      <c r="F154" s="3"/>
      <c r="G154" s="2"/>
      <c r="H154" s="7"/>
      <c r="I154" s="3"/>
      <c r="J154" s="3"/>
      <c r="K154" s="3"/>
      <c r="L154" s="4"/>
      <c r="M154" s="4"/>
      <c r="N154" s="3"/>
      <c r="O154" s="20"/>
      <c r="P154" s="36"/>
      <c r="Q154" s="36"/>
      <c r="R154" s="37"/>
      <c r="S154" s="3"/>
      <c r="T154" s="4"/>
    </row>
    <row r="155" spans="1:20" ht="55.5" customHeight="1" x14ac:dyDescent="0.3">
      <c r="A155" s="2">
        <v>177</v>
      </c>
      <c r="B155" s="199" t="s">
        <v>497</v>
      </c>
      <c r="C155" s="199"/>
      <c r="D155" s="199"/>
      <c r="E155" s="199"/>
      <c r="F155" s="199"/>
      <c r="G155" s="199"/>
      <c r="H155" s="7"/>
      <c r="I155" s="3"/>
      <c r="J155" s="3"/>
      <c r="K155" s="3"/>
      <c r="L155" s="4"/>
      <c r="M155" s="4"/>
      <c r="N155" s="3"/>
      <c r="O155" s="20"/>
      <c r="P155" s="36"/>
      <c r="Q155" s="36"/>
      <c r="R155" s="37"/>
      <c r="S155" s="3"/>
      <c r="T155" s="4"/>
    </row>
    <row r="156" spans="1:20" ht="20.100000000000001" customHeight="1" x14ac:dyDescent="0.3">
      <c r="A156" s="2"/>
      <c r="B156" s="144"/>
      <c r="C156" s="144"/>
      <c r="D156" s="144"/>
      <c r="E156" s="144"/>
      <c r="F156" s="144"/>
      <c r="G156" s="144"/>
      <c r="H156" s="7">
        <v>1</v>
      </c>
      <c r="I156" s="3">
        <f>ROUND(50000*90%,0)</f>
        <v>45000</v>
      </c>
      <c r="J156" s="3" t="s">
        <v>128</v>
      </c>
      <c r="K156" s="3">
        <f t="shared" ref="K156" si="17">ROUND(H156*I156,0)</f>
        <v>45000</v>
      </c>
      <c r="L156" s="4"/>
      <c r="M156" s="4"/>
      <c r="N156" s="3">
        <f>H156</f>
        <v>1</v>
      </c>
      <c r="O156" s="20">
        <f>K156</f>
        <v>45000</v>
      </c>
      <c r="P156" s="36"/>
      <c r="Q156" s="36"/>
      <c r="R156" s="37"/>
      <c r="S156" s="120">
        <v>0.9</v>
      </c>
      <c r="T156" s="4"/>
    </row>
    <row r="157" spans="1:20" ht="20.100000000000001" customHeight="1" x14ac:dyDescent="0.3">
      <c r="A157" s="2"/>
      <c r="B157" s="3"/>
      <c r="C157" s="3"/>
      <c r="D157" s="3"/>
      <c r="E157" s="3"/>
      <c r="F157" s="3"/>
      <c r="G157" s="2"/>
      <c r="H157" s="7"/>
      <c r="I157" s="3"/>
      <c r="J157" s="3"/>
      <c r="K157" s="3"/>
      <c r="L157" s="4"/>
      <c r="M157" s="4"/>
      <c r="N157" s="3"/>
      <c r="O157" s="20"/>
      <c r="P157" s="36"/>
      <c r="Q157" s="36"/>
      <c r="R157" s="37"/>
      <c r="S157" s="3"/>
      <c r="T157" s="4"/>
    </row>
    <row r="158" spans="1:20" ht="30.75" customHeight="1" x14ac:dyDescent="0.3">
      <c r="A158" s="2">
        <v>3</v>
      </c>
      <c r="B158" s="198" t="s">
        <v>84</v>
      </c>
      <c r="C158" s="198"/>
      <c r="D158" s="198"/>
      <c r="E158" s="198"/>
      <c r="F158" s="198"/>
      <c r="G158" s="198"/>
      <c r="H158" s="7"/>
      <c r="I158" s="3"/>
      <c r="J158" s="3"/>
      <c r="K158" s="3"/>
      <c r="L158" s="4"/>
      <c r="M158" s="4"/>
      <c r="N158" s="3"/>
      <c r="O158" s="20"/>
      <c r="P158" s="36"/>
      <c r="Q158" s="36"/>
      <c r="R158" s="37"/>
      <c r="S158" s="3"/>
      <c r="T158" s="4"/>
    </row>
    <row r="159" spans="1:20" ht="20.100000000000001" customHeight="1" x14ac:dyDescent="0.3">
      <c r="A159" s="2"/>
      <c r="B159" s="144"/>
      <c r="C159" s="144"/>
      <c r="D159" s="144"/>
      <c r="E159" s="144"/>
      <c r="F159" s="144"/>
      <c r="G159" s="144"/>
      <c r="H159" s="7">
        <v>2</v>
      </c>
      <c r="I159" s="3">
        <f>ROUND(1365000*90%,0)</f>
        <v>1228500</v>
      </c>
      <c r="J159" s="3" t="s">
        <v>128</v>
      </c>
      <c r="K159" s="3">
        <f t="shared" ref="K159" si="18">ROUND(H159*I159,0)</f>
        <v>2457000</v>
      </c>
      <c r="L159" s="4"/>
      <c r="M159" s="4"/>
      <c r="N159" s="3">
        <f>H159</f>
        <v>2</v>
      </c>
      <c r="O159" s="20">
        <f>K159</f>
        <v>2457000</v>
      </c>
      <c r="P159" s="36"/>
      <c r="Q159" s="36"/>
      <c r="R159" s="37"/>
      <c r="S159" s="120">
        <v>0.9</v>
      </c>
      <c r="T159" s="4"/>
    </row>
    <row r="160" spans="1:20" ht="20.100000000000001" customHeight="1" x14ac:dyDescent="0.3">
      <c r="A160" s="2"/>
      <c r="B160" s="3"/>
      <c r="C160" s="3"/>
      <c r="D160" s="3"/>
      <c r="E160" s="3"/>
      <c r="F160" s="3"/>
      <c r="G160" s="2"/>
      <c r="H160" s="7"/>
      <c r="I160" s="3"/>
      <c r="J160" s="3"/>
      <c r="K160" s="3"/>
      <c r="L160" s="4"/>
      <c r="M160" s="4"/>
      <c r="N160" s="3"/>
      <c r="O160" s="20"/>
      <c r="P160" s="36"/>
      <c r="Q160" s="36"/>
      <c r="R160" s="37"/>
      <c r="S160" s="3"/>
      <c r="T160" s="4"/>
    </row>
    <row r="161" spans="1:20" x14ac:dyDescent="0.3">
      <c r="A161" s="2">
        <v>27</v>
      </c>
      <c r="B161" s="197" t="s">
        <v>166</v>
      </c>
      <c r="C161" s="197"/>
      <c r="D161" s="197"/>
      <c r="E161" s="197"/>
      <c r="F161" s="197"/>
      <c r="G161" s="197"/>
      <c r="H161" s="7"/>
      <c r="I161" s="3"/>
      <c r="J161" s="3"/>
      <c r="K161" s="3"/>
      <c r="L161" s="4"/>
      <c r="M161" s="4"/>
      <c r="N161" s="3"/>
      <c r="O161" s="20"/>
      <c r="P161" s="36"/>
      <c r="Q161" s="36"/>
      <c r="R161" s="37"/>
      <c r="S161" s="3"/>
      <c r="T161" s="4"/>
    </row>
    <row r="162" spans="1:20" ht="20.100000000000001" customHeight="1" x14ac:dyDescent="0.3">
      <c r="A162" s="2"/>
      <c r="B162" s="144"/>
      <c r="C162" s="144"/>
      <c r="D162" s="144"/>
      <c r="E162" s="144"/>
      <c r="F162" s="144"/>
      <c r="G162" s="144"/>
      <c r="H162" s="7">
        <v>1</v>
      </c>
      <c r="I162" s="3">
        <f>ROUND(312500*90%,0)</f>
        <v>281250</v>
      </c>
      <c r="J162" s="3" t="s">
        <v>128</v>
      </c>
      <c r="K162" s="3">
        <f t="shared" ref="K162" si="19">ROUND(H162*I162,0)</f>
        <v>281250</v>
      </c>
      <c r="L162" s="4"/>
      <c r="M162" s="4"/>
      <c r="N162" s="3">
        <f>H162</f>
        <v>1</v>
      </c>
      <c r="O162" s="20">
        <f>K162</f>
        <v>281250</v>
      </c>
      <c r="P162" s="36"/>
      <c r="Q162" s="36"/>
      <c r="R162" s="37"/>
      <c r="S162" s="120">
        <v>0.9</v>
      </c>
      <c r="T162" s="4"/>
    </row>
    <row r="163" spans="1:20" ht="20.100000000000001" customHeight="1" x14ac:dyDescent="0.3">
      <c r="A163" s="2"/>
      <c r="B163" s="3"/>
      <c r="C163" s="3"/>
      <c r="D163" s="3"/>
      <c r="E163" s="3"/>
      <c r="F163" s="3"/>
      <c r="G163" s="2"/>
      <c r="H163" s="7"/>
      <c r="I163" s="3"/>
      <c r="J163" s="3"/>
      <c r="K163" s="3"/>
      <c r="L163" s="4"/>
      <c r="M163" s="4"/>
      <c r="N163" s="3"/>
      <c r="O163" s="20"/>
      <c r="P163" s="36"/>
      <c r="Q163" s="36"/>
      <c r="R163" s="37"/>
      <c r="S163" s="3"/>
      <c r="T163" s="4"/>
    </row>
    <row r="164" spans="1:20" ht="25.5" customHeight="1" x14ac:dyDescent="0.3">
      <c r="A164" s="2">
        <v>30</v>
      </c>
      <c r="B164" s="201" t="s">
        <v>167</v>
      </c>
      <c r="C164" s="201"/>
      <c r="D164" s="201"/>
      <c r="E164" s="201"/>
      <c r="F164" s="201"/>
      <c r="G164" s="201"/>
      <c r="H164" s="7"/>
      <c r="I164" s="3"/>
      <c r="J164" s="3"/>
      <c r="K164" s="3"/>
      <c r="L164" s="4"/>
      <c r="M164" s="4"/>
      <c r="N164" s="3"/>
      <c r="O164" s="20"/>
      <c r="P164" s="36"/>
      <c r="Q164" s="36"/>
      <c r="R164" s="37"/>
      <c r="S164" s="3"/>
      <c r="T164" s="4"/>
    </row>
    <row r="165" spans="1:20" ht="20.100000000000001" customHeight="1" x14ac:dyDescent="0.3">
      <c r="A165" s="2"/>
      <c r="B165" s="144"/>
      <c r="C165" s="144"/>
      <c r="D165" s="144"/>
      <c r="E165" s="144"/>
      <c r="F165" s="144"/>
      <c r="G165" s="144"/>
      <c r="H165" s="7">
        <f>[353]Equipment!$H$28</f>
        <v>1</v>
      </c>
      <c r="I165" s="3">
        <f>ROUND(937500*90%,0)</f>
        <v>843750</v>
      </c>
      <c r="J165" s="3" t="s">
        <v>128</v>
      </c>
      <c r="K165" s="3">
        <f t="shared" ref="K165" si="20">ROUND(H165*I165,0)</f>
        <v>843750</v>
      </c>
      <c r="L165" s="4"/>
      <c r="M165" s="4"/>
      <c r="N165" s="3">
        <f>H165</f>
        <v>1</v>
      </c>
      <c r="O165" s="20">
        <f>K165</f>
        <v>843750</v>
      </c>
      <c r="P165" s="36"/>
      <c r="Q165" s="36"/>
      <c r="R165" s="37"/>
      <c r="S165" s="120">
        <v>0.9</v>
      </c>
      <c r="T165" s="4"/>
    </row>
    <row r="166" spans="1:20" ht="20.100000000000001" customHeight="1" x14ac:dyDescent="0.3">
      <c r="A166" s="2"/>
      <c r="B166" s="3"/>
      <c r="C166" s="3"/>
      <c r="D166" s="3"/>
      <c r="E166" s="3"/>
      <c r="F166" s="3"/>
      <c r="G166" s="2"/>
      <c r="H166" s="7"/>
      <c r="I166" s="3"/>
      <c r="J166" s="3"/>
      <c r="K166" s="3"/>
      <c r="L166" s="4"/>
      <c r="M166" s="4"/>
      <c r="N166" s="3"/>
      <c r="O166" s="20"/>
      <c r="P166" s="36"/>
      <c r="Q166" s="36"/>
      <c r="R166" s="37"/>
      <c r="S166" s="3"/>
      <c r="T166" s="4"/>
    </row>
    <row r="167" spans="1:20" x14ac:dyDescent="0.3">
      <c r="A167" s="2">
        <v>31</v>
      </c>
      <c r="B167" s="197" t="s">
        <v>85</v>
      </c>
      <c r="C167" s="197"/>
      <c r="D167" s="197"/>
      <c r="E167" s="197"/>
      <c r="F167" s="197"/>
      <c r="G167" s="197"/>
      <c r="H167" s="7"/>
      <c r="I167" s="3"/>
      <c r="J167" s="3"/>
      <c r="K167" s="3"/>
      <c r="L167" s="4"/>
      <c r="M167" s="4"/>
      <c r="N167" s="3"/>
      <c r="O167" s="20"/>
      <c r="P167" s="36"/>
      <c r="Q167" s="36"/>
      <c r="R167" s="37"/>
      <c r="S167" s="3"/>
      <c r="T167" s="4"/>
    </row>
    <row r="168" spans="1:20" ht="20.100000000000001" customHeight="1" x14ac:dyDescent="0.3">
      <c r="A168" s="2"/>
      <c r="B168" s="144"/>
      <c r="C168" s="144"/>
      <c r="D168" s="144"/>
      <c r="E168" s="144"/>
      <c r="F168" s="144"/>
      <c r="G168" s="144"/>
      <c r="H168" s="7">
        <f>[353]Equipment!$H$30</f>
        <v>1</v>
      </c>
      <c r="I168" s="3">
        <f>ROUND(562500*90%,0)</f>
        <v>506250</v>
      </c>
      <c r="J168" s="3" t="s">
        <v>128</v>
      </c>
      <c r="K168" s="3">
        <f t="shared" ref="K168" si="21">ROUND(H168*I168,0)</f>
        <v>506250</v>
      </c>
      <c r="L168" s="4"/>
      <c r="M168" s="4"/>
      <c r="N168" s="3">
        <f>H168</f>
        <v>1</v>
      </c>
      <c r="O168" s="20">
        <f>K168</f>
        <v>506250</v>
      </c>
      <c r="P168" s="36"/>
      <c r="Q168" s="36"/>
      <c r="R168" s="37"/>
      <c r="S168" s="120">
        <v>0.9</v>
      </c>
      <c r="T168" s="4"/>
    </row>
    <row r="169" spans="1:20" ht="20.100000000000001" customHeight="1" x14ac:dyDescent="0.3">
      <c r="A169" s="2"/>
      <c r="B169" s="3"/>
      <c r="C169" s="3"/>
      <c r="D169" s="3"/>
      <c r="E169" s="3"/>
      <c r="F169" s="3"/>
      <c r="G169" s="2"/>
      <c r="H169" s="7"/>
      <c r="I169" s="3"/>
      <c r="J169" s="3"/>
      <c r="K169" s="3"/>
      <c r="L169" s="4"/>
      <c r="M169" s="4"/>
      <c r="N169" s="3"/>
      <c r="O169" s="20"/>
      <c r="P169" s="36"/>
      <c r="Q169" s="36"/>
      <c r="R169" s="37"/>
      <c r="S169" s="3"/>
      <c r="T169" s="4"/>
    </row>
    <row r="170" spans="1:20" x14ac:dyDescent="0.3">
      <c r="A170" s="2">
        <v>35</v>
      </c>
      <c r="B170" s="197" t="s">
        <v>86</v>
      </c>
      <c r="C170" s="197"/>
      <c r="D170" s="197"/>
      <c r="E170" s="197"/>
      <c r="F170" s="197"/>
      <c r="G170" s="197"/>
      <c r="H170" s="7"/>
      <c r="I170" s="3"/>
      <c r="J170" s="3"/>
      <c r="K170" s="3"/>
      <c r="L170" s="4"/>
      <c r="M170" s="4"/>
      <c r="N170" s="3"/>
      <c r="O170" s="20"/>
      <c r="P170" s="36"/>
      <c r="Q170" s="36"/>
      <c r="R170" s="37"/>
      <c r="S170" s="3"/>
      <c r="T170" s="4"/>
    </row>
    <row r="171" spans="1:20" ht="20.100000000000001" customHeight="1" x14ac:dyDescent="0.3">
      <c r="A171" s="2"/>
      <c r="B171" s="144"/>
      <c r="C171" s="144"/>
      <c r="D171" s="144"/>
      <c r="E171" s="144"/>
      <c r="F171" s="144"/>
      <c r="G171" s="144"/>
      <c r="H171" s="7">
        <f>[353]Equipment!$H$32</f>
        <v>1</v>
      </c>
      <c r="I171" s="3">
        <f>ROUND(81250*90%,0)</f>
        <v>73125</v>
      </c>
      <c r="J171" s="3" t="s">
        <v>128</v>
      </c>
      <c r="K171" s="3">
        <f t="shared" ref="K171" si="22">ROUND(H171*I171,0)</f>
        <v>73125</v>
      </c>
      <c r="L171" s="4"/>
      <c r="M171" s="4"/>
      <c r="N171" s="3">
        <f>H171</f>
        <v>1</v>
      </c>
      <c r="O171" s="20">
        <f>K171</f>
        <v>73125</v>
      </c>
      <c r="P171" s="36"/>
      <c r="Q171" s="36"/>
      <c r="R171" s="37"/>
      <c r="S171" s="120">
        <v>0.9</v>
      </c>
      <c r="T171" s="4"/>
    </row>
    <row r="172" spans="1:20" ht="20.100000000000001" customHeight="1" x14ac:dyDescent="0.3">
      <c r="A172" s="2"/>
      <c r="B172" s="3"/>
      <c r="C172" s="3"/>
      <c r="D172" s="3"/>
      <c r="E172" s="3"/>
      <c r="F172" s="3"/>
      <c r="G172" s="2"/>
      <c r="H172" s="7"/>
      <c r="I172" s="3"/>
      <c r="J172" s="3"/>
      <c r="K172" s="3"/>
      <c r="L172" s="4"/>
      <c r="M172" s="4"/>
      <c r="N172" s="3"/>
      <c r="O172" s="20"/>
      <c r="P172" s="36"/>
      <c r="Q172" s="36"/>
      <c r="R172" s="37"/>
      <c r="S172" s="3"/>
      <c r="T172" s="4"/>
    </row>
    <row r="173" spans="1:20" x14ac:dyDescent="0.3">
      <c r="A173" s="2">
        <v>2</v>
      </c>
      <c r="B173" s="197" t="s">
        <v>87</v>
      </c>
      <c r="C173" s="197"/>
      <c r="D173" s="197"/>
      <c r="E173" s="197"/>
      <c r="F173" s="197"/>
      <c r="G173" s="197"/>
      <c r="H173" s="7"/>
      <c r="I173" s="3"/>
      <c r="J173" s="3"/>
      <c r="K173" s="3"/>
      <c r="L173" s="4"/>
      <c r="M173" s="4"/>
      <c r="N173" s="3"/>
      <c r="O173" s="20"/>
      <c r="P173" s="36"/>
      <c r="Q173" s="36"/>
      <c r="R173" s="37"/>
      <c r="S173" s="3"/>
      <c r="T173" s="4"/>
    </row>
    <row r="174" spans="1:20" ht="20.100000000000001" customHeight="1" x14ac:dyDescent="0.3">
      <c r="A174" s="2"/>
      <c r="B174" s="144"/>
      <c r="C174" s="144"/>
      <c r="D174" s="144"/>
      <c r="E174" s="144"/>
      <c r="F174" s="144"/>
      <c r="G174" s="144"/>
      <c r="H174" s="7">
        <v>2</v>
      </c>
      <c r="I174" s="3">
        <f>ROUND(49500*90%,0)</f>
        <v>44550</v>
      </c>
      <c r="J174" s="3" t="s">
        <v>128</v>
      </c>
      <c r="K174" s="3">
        <f t="shared" ref="K174" si="23">ROUND(H174*I174,0)</f>
        <v>89100</v>
      </c>
      <c r="L174" s="4"/>
      <c r="M174" s="4"/>
      <c r="N174" s="3">
        <f>H174</f>
        <v>2</v>
      </c>
      <c r="O174" s="20">
        <f>K174</f>
        <v>89100</v>
      </c>
      <c r="P174" s="36"/>
      <c r="Q174" s="36"/>
      <c r="R174" s="37"/>
      <c r="S174" s="120">
        <v>0.9</v>
      </c>
      <c r="T174" s="4"/>
    </row>
    <row r="175" spans="1:20" ht="20.100000000000001" customHeight="1" x14ac:dyDescent="0.3">
      <c r="A175" s="2"/>
      <c r="B175" s="3"/>
      <c r="C175" s="3"/>
      <c r="D175" s="3"/>
      <c r="E175" s="3"/>
      <c r="F175" s="3"/>
      <c r="G175" s="2"/>
      <c r="H175" s="7"/>
      <c r="I175" s="3"/>
      <c r="J175" s="3"/>
      <c r="K175" s="3"/>
      <c r="L175" s="4"/>
      <c r="M175" s="4"/>
      <c r="N175" s="3"/>
      <c r="O175" s="20"/>
      <c r="P175" s="36"/>
      <c r="Q175" s="36"/>
      <c r="R175" s="37"/>
      <c r="S175" s="3"/>
      <c r="T175" s="4"/>
    </row>
    <row r="176" spans="1:20" ht="45.75" customHeight="1" x14ac:dyDescent="0.3">
      <c r="A176" s="2">
        <v>4</v>
      </c>
      <c r="B176" s="198" t="s">
        <v>129</v>
      </c>
      <c r="C176" s="198"/>
      <c r="D176" s="198"/>
      <c r="E176" s="198"/>
      <c r="F176" s="198"/>
      <c r="G176" s="198"/>
      <c r="H176" s="7"/>
      <c r="I176" s="3"/>
      <c r="J176" s="3"/>
      <c r="K176" s="3"/>
      <c r="L176" s="4"/>
      <c r="M176" s="4"/>
      <c r="N176" s="3"/>
      <c r="O176" s="20"/>
      <c r="P176" s="36"/>
      <c r="Q176" s="36"/>
      <c r="R176" s="37"/>
      <c r="S176" s="3"/>
      <c r="T176" s="4"/>
    </row>
    <row r="177" spans="1:20" ht="20.100000000000001" customHeight="1" x14ac:dyDescent="0.3">
      <c r="A177" s="2"/>
      <c r="B177" s="144"/>
      <c r="C177" s="144"/>
      <c r="D177" s="144"/>
      <c r="E177" s="144"/>
      <c r="F177" s="144"/>
      <c r="G177" s="144"/>
      <c r="H177" s="7">
        <v>2</v>
      </c>
      <c r="I177" s="3">
        <f>ROUND(563750*90%,0)</f>
        <v>507375</v>
      </c>
      <c r="J177" s="3" t="s">
        <v>128</v>
      </c>
      <c r="K177" s="3">
        <f t="shared" ref="K177" si="24">ROUND(H177*I177,0)</f>
        <v>1014750</v>
      </c>
      <c r="L177" s="4"/>
      <c r="M177" s="4"/>
      <c r="N177" s="3">
        <f>H177</f>
        <v>2</v>
      </c>
      <c r="O177" s="20">
        <f>K177</f>
        <v>1014750</v>
      </c>
      <c r="P177" s="36"/>
      <c r="Q177" s="36"/>
      <c r="R177" s="37"/>
      <c r="S177" s="120">
        <v>0.9</v>
      </c>
      <c r="T177" s="4"/>
    </row>
    <row r="178" spans="1:20" ht="20.100000000000001" customHeight="1" x14ac:dyDescent="0.3">
      <c r="A178" s="2"/>
      <c r="B178" s="3"/>
      <c r="C178" s="3"/>
      <c r="D178" s="3"/>
      <c r="E178" s="3"/>
      <c r="F178" s="3"/>
      <c r="G178" s="2"/>
      <c r="H178" s="7"/>
      <c r="I178" s="3"/>
      <c r="J178" s="3"/>
      <c r="K178" s="3"/>
      <c r="L178" s="4"/>
      <c r="M178" s="4"/>
      <c r="N178" s="3"/>
      <c r="O178" s="20"/>
      <c r="P178" s="36"/>
      <c r="Q178" s="36"/>
      <c r="R178" s="37"/>
      <c r="S178" s="3"/>
      <c r="T178" s="4"/>
    </row>
    <row r="179" spans="1:20" x14ac:dyDescent="0.3">
      <c r="A179" s="2">
        <v>5</v>
      </c>
      <c r="B179" s="197" t="s">
        <v>88</v>
      </c>
      <c r="C179" s="197"/>
      <c r="D179" s="197"/>
      <c r="E179" s="197"/>
      <c r="F179" s="197"/>
      <c r="G179" s="197"/>
      <c r="H179" s="7"/>
      <c r="I179" s="3"/>
      <c r="J179" s="3"/>
      <c r="K179" s="3"/>
      <c r="L179" s="4"/>
      <c r="M179" s="4"/>
      <c r="N179" s="3"/>
      <c r="O179" s="20"/>
      <c r="P179" s="36"/>
      <c r="Q179" s="36"/>
      <c r="R179" s="37"/>
      <c r="S179" s="3"/>
      <c r="T179" s="4"/>
    </row>
    <row r="180" spans="1:20" ht="20.100000000000001" customHeight="1" x14ac:dyDescent="0.3">
      <c r="A180" s="2"/>
      <c r="B180" s="144"/>
      <c r="C180" s="144"/>
      <c r="D180" s="144"/>
      <c r="E180" s="144"/>
      <c r="F180" s="144"/>
      <c r="G180" s="144"/>
      <c r="H180" s="7">
        <f>[353]Equipment!$H$38</f>
        <v>1</v>
      </c>
      <c r="I180" s="3">
        <f>ROUND(312500*90%,0)</f>
        <v>281250</v>
      </c>
      <c r="J180" s="3" t="s">
        <v>128</v>
      </c>
      <c r="K180" s="3">
        <f t="shared" ref="K180" si="25">ROUND(H180*I180,0)</f>
        <v>281250</v>
      </c>
      <c r="L180" s="4"/>
      <c r="M180" s="4"/>
      <c r="N180" s="3">
        <f>H180</f>
        <v>1</v>
      </c>
      <c r="O180" s="20">
        <f>K180</f>
        <v>281250</v>
      </c>
      <c r="P180" s="36"/>
      <c r="Q180" s="36"/>
      <c r="R180" s="37"/>
      <c r="S180" s="120">
        <v>0.9</v>
      </c>
      <c r="T180" s="4"/>
    </row>
    <row r="181" spans="1:20" ht="20.100000000000001" customHeight="1" x14ac:dyDescent="0.3">
      <c r="A181" s="2"/>
      <c r="B181" s="3"/>
      <c r="C181" s="3"/>
      <c r="D181" s="3"/>
      <c r="E181" s="3"/>
      <c r="F181" s="3"/>
      <c r="G181" s="2"/>
      <c r="H181" s="7"/>
      <c r="I181" s="3"/>
      <c r="J181" s="3"/>
      <c r="K181" s="3"/>
      <c r="L181" s="4"/>
      <c r="M181" s="4"/>
      <c r="N181" s="3"/>
      <c r="O181" s="20"/>
      <c r="P181" s="36"/>
      <c r="Q181" s="36"/>
      <c r="R181" s="37"/>
      <c r="S181" s="3"/>
      <c r="T181" s="4"/>
    </row>
    <row r="182" spans="1:20" x14ac:dyDescent="0.3">
      <c r="A182" s="2">
        <v>6</v>
      </c>
      <c r="B182" s="197" t="s">
        <v>89</v>
      </c>
      <c r="C182" s="197"/>
      <c r="D182" s="197"/>
      <c r="E182" s="197"/>
      <c r="F182" s="197"/>
      <c r="G182" s="197"/>
      <c r="H182" s="7"/>
      <c r="I182" s="3"/>
      <c r="J182" s="3"/>
      <c r="K182" s="3"/>
      <c r="L182" s="4"/>
      <c r="M182" s="4"/>
      <c r="N182" s="3"/>
      <c r="O182" s="20"/>
      <c r="P182" s="36"/>
      <c r="Q182" s="36"/>
      <c r="R182" s="37"/>
      <c r="S182" s="3"/>
      <c r="T182" s="4"/>
    </row>
    <row r="183" spans="1:20" ht="20.100000000000001" customHeight="1" x14ac:dyDescent="0.3">
      <c r="A183" s="2"/>
      <c r="B183" s="144"/>
      <c r="C183" s="144"/>
      <c r="D183" s="144"/>
      <c r="E183" s="144"/>
      <c r="F183" s="144"/>
      <c r="G183" s="144"/>
      <c r="H183" s="7">
        <f>[353]Equipment!$H$40</f>
        <v>1</v>
      </c>
      <c r="I183" s="3">
        <f>ROUND(187500*90%,0)</f>
        <v>168750</v>
      </c>
      <c r="J183" s="3" t="s">
        <v>128</v>
      </c>
      <c r="K183" s="3">
        <f t="shared" ref="K183" si="26">ROUND(H183*I183,0)</f>
        <v>168750</v>
      </c>
      <c r="L183" s="4"/>
      <c r="M183" s="4"/>
      <c r="N183" s="3">
        <f>H183</f>
        <v>1</v>
      </c>
      <c r="O183" s="20">
        <f>K183</f>
        <v>168750</v>
      </c>
      <c r="P183" s="36"/>
      <c r="Q183" s="36"/>
      <c r="R183" s="37"/>
      <c r="S183" s="120">
        <v>0.9</v>
      </c>
      <c r="T183" s="4"/>
    </row>
    <row r="184" spans="1:20" ht="20.100000000000001" customHeight="1" x14ac:dyDescent="0.3">
      <c r="A184" s="2"/>
      <c r="B184" s="3"/>
      <c r="C184" s="3"/>
      <c r="D184" s="3"/>
      <c r="E184" s="3"/>
      <c r="F184" s="3"/>
      <c r="G184" s="2"/>
      <c r="H184" s="7"/>
      <c r="I184" s="3"/>
      <c r="J184" s="3"/>
      <c r="K184" s="3"/>
      <c r="L184" s="4"/>
      <c r="M184" s="4"/>
      <c r="N184" s="3"/>
      <c r="O184" s="20"/>
      <c r="P184" s="36"/>
      <c r="Q184" s="36"/>
      <c r="R184" s="37"/>
      <c r="S184" s="3"/>
      <c r="T184" s="4"/>
    </row>
    <row r="185" spans="1:20" x14ac:dyDescent="0.3">
      <c r="A185" s="2">
        <v>14</v>
      </c>
      <c r="B185" s="202" t="s">
        <v>90</v>
      </c>
      <c r="C185" s="203"/>
      <c r="D185" s="203"/>
      <c r="E185" s="203"/>
      <c r="F185" s="203"/>
      <c r="G185" s="204"/>
      <c r="H185" s="7"/>
      <c r="I185" s="3"/>
      <c r="J185" s="3"/>
      <c r="K185" s="3"/>
      <c r="L185" s="4"/>
      <c r="M185" s="4"/>
      <c r="N185" s="3"/>
      <c r="O185" s="20"/>
      <c r="P185" s="36"/>
      <c r="Q185" s="36"/>
      <c r="R185" s="37"/>
      <c r="S185" s="3"/>
      <c r="T185" s="4"/>
    </row>
    <row r="186" spans="1:20" ht="20.100000000000001" customHeight="1" x14ac:dyDescent="0.3">
      <c r="A186" s="2"/>
      <c r="B186" s="144"/>
      <c r="C186" s="144"/>
      <c r="D186" s="144"/>
      <c r="E186" s="144"/>
      <c r="F186" s="144"/>
      <c r="G186" s="144"/>
      <c r="H186" s="7">
        <f>[353]Equipment!$H$42</f>
        <v>1</v>
      </c>
      <c r="I186" s="3">
        <f>ROUND(61875*90%,0)</f>
        <v>55688</v>
      </c>
      <c r="J186" s="3" t="s">
        <v>128</v>
      </c>
      <c r="K186" s="3">
        <f t="shared" ref="K186" si="27">ROUND(H186*I186,0)</f>
        <v>55688</v>
      </c>
      <c r="L186" s="4"/>
      <c r="M186" s="4"/>
      <c r="N186" s="3">
        <f>H186</f>
        <v>1</v>
      </c>
      <c r="O186" s="20">
        <f>K186</f>
        <v>55688</v>
      </c>
      <c r="P186" s="36"/>
      <c r="Q186" s="36"/>
      <c r="R186" s="37"/>
      <c r="S186" s="120">
        <v>0.9</v>
      </c>
      <c r="T186" s="4"/>
    </row>
    <row r="187" spans="1:20" ht="20.100000000000001" customHeight="1" x14ac:dyDescent="0.3">
      <c r="A187" s="2"/>
      <c r="B187" s="3"/>
      <c r="C187" s="3"/>
      <c r="D187" s="3"/>
      <c r="E187" s="3"/>
      <c r="F187" s="3"/>
      <c r="G187" s="2"/>
      <c r="H187" s="7"/>
      <c r="I187" s="3"/>
      <c r="J187" s="3"/>
      <c r="K187" s="3"/>
      <c r="L187" s="4"/>
      <c r="M187" s="4"/>
      <c r="N187" s="3"/>
      <c r="O187" s="20"/>
      <c r="P187" s="36"/>
      <c r="Q187" s="36"/>
      <c r="R187" s="37"/>
      <c r="S187" s="3"/>
      <c r="T187" s="4"/>
    </row>
    <row r="188" spans="1:20" x14ac:dyDescent="0.3">
      <c r="A188" s="2">
        <v>15</v>
      </c>
      <c r="B188" s="197" t="s">
        <v>91</v>
      </c>
      <c r="C188" s="197"/>
      <c r="D188" s="197"/>
      <c r="E188" s="197"/>
      <c r="F188" s="197"/>
      <c r="G188" s="197"/>
      <c r="H188" s="7"/>
      <c r="I188" s="3"/>
      <c r="J188" s="3"/>
      <c r="K188" s="3"/>
      <c r="L188" s="4"/>
      <c r="M188" s="4"/>
      <c r="N188" s="3"/>
      <c r="O188" s="20"/>
      <c r="P188" s="36"/>
      <c r="Q188" s="36"/>
      <c r="R188" s="37"/>
      <c r="S188" s="3"/>
      <c r="T188" s="4"/>
    </row>
    <row r="189" spans="1:20" ht="20.100000000000001" customHeight="1" x14ac:dyDescent="0.3">
      <c r="A189" s="2"/>
      <c r="B189" s="144"/>
      <c r="C189" s="144"/>
      <c r="D189" s="144"/>
      <c r="E189" s="144"/>
      <c r="F189" s="144"/>
      <c r="G189" s="144"/>
      <c r="H189" s="7">
        <v>2</v>
      </c>
      <c r="I189" s="3">
        <f>ROUND(50000*90%,0)</f>
        <v>45000</v>
      </c>
      <c r="J189" s="3" t="s">
        <v>128</v>
      </c>
      <c r="K189" s="3">
        <f t="shared" ref="K189" si="28">ROUND(H189*I189,0)</f>
        <v>90000</v>
      </c>
      <c r="L189" s="4"/>
      <c r="M189" s="4"/>
      <c r="N189" s="3">
        <f>H189</f>
        <v>2</v>
      </c>
      <c r="O189" s="20">
        <f>K189</f>
        <v>90000</v>
      </c>
      <c r="P189" s="36"/>
      <c r="Q189" s="36"/>
      <c r="R189" s="37"/>
      <c r="S189" s="120">
        <v>0.9</v>
      </c>
      <c r="T189" s="4"/>
    </row>
    <row r="190" spans="1:20" ht="20.100000000000001" customHeight="1" x14ac:dyDescent="0.3">
      <c r="A190" s="2"/>
      <c r="B190" s="3"/>
      <c r="C190" s="3"/>
      <c r="D190" s="3"/>
      <c r="E190" s="3"/>
      <c r="F190" s="3"/>
      <c r="G190" s="2"/>
      <c r="H190" s="7"/>
      <c r="I190" s="3"/>
      <c r="J190" s="3"/>
      <c r="K190" s="3"/>
      <c r="L190" s="4"/>
      <c r="M190" s="4"/>
      <c r="N190" s="3"/>
      <c r="O190" s="20"/>
      <c r="P190" s="36"/>
      <c r="Q190" s="36"/>
      <c r="R190" s="37"/>
      <c r="S190" s="3"/>
      <c r="T190" s="4"/>
    </row>
    <row r="191" spans="1:20" x14ac:dyDescent="0.3">
      <c r="A191" s="2">
        <v>26</v>
      </c>
      <c r="B191" s="197" t="s">
        <v>92</v>
      </c>
      <c r="C191" s="197"/>
      <c r="D191" s="197"/>
      <c r="E191" s="197"/>
      <c r="F191" s="197"/>
      <c r="G191" s="197"/>
      <c r="H191" s="7"/>
      <c r="I191" s="3"/>
      <c r="J191" s="3"/>
      <c r="K191" s="3"/>
      <c r="L191" s="4"/>
      <c r="M191" s="4"/>
      <c r="N191" s="3"/>
      <c r="O191" s="20"/>
      <c r="P191" s="36"/>
      <c r="Q191" s="36"/>
      <c r="R191" s="37"/>
      <c r="S191" s="3"/>
      <c r="T191" s="4"/>
    </row>
    <row r="192" spans="1:20" ht="20.100000000000001" customHeight="1" x14ac:dyDescent="0.3">
      <c r="A192" s="2"/>
      <c r="B192" s="144"/>
      <c r="C192" s="144"/>
      <c r="D192" s="144"/>
      <c r="E192" s="144"/>
      <c r="F192" s="144"/>
      <c r="G192" s="144"/>
      <c r="H192" s="7">
        <v>2</v>
      </c>
      <c r="I192" s="3">
        <f>ROUND(61875*90%,0)</f>
        <v>55688</v>
      </c>
      <c r="J192" s="3" t="s">
        <v>128</v>
      </c>
      <c r="K192" s="3">
        <f t="shared" ref="K192" si="29">ROUND(H192*I192,0)</f>
        <v>111376</v>
      </c>
      <c r="L192" s="4"/>
      <c r="M192" s="4"/>
      <c r="N192" s="3">
        <f>H192</f>
        <v>2</v>
      </c>
      <c r="O192" s="20">
        <f>K192</f>
        <v>111376</v>
      </c>
      <c r="P192" s="36"/>
      <c r="Q192" s="36"/>
      <c r="R192" s="37"/>
      <c r="S192" s="120">
        <v>0.9</v>
      </c>
      <c r="T192" s="4"/>
    </row>
    <row r="193" spans="1:20" ht="20.100000000000001" customHeight="1" x14ac:dyDescent="0.3">
      <c r="A193" s="2"/>
      <c r="B193" s="3"/>
      <c r="C193" s="3"/>
      <c r="D193" s="3"/>
      <c r="E193" s="3"/>
      <c r="F193" s="3"/>
      <c r="G193" s="2"/>
      <c r="H193" s="7"/>
      <c r="I193" s="3"/>
      <c r="J193" s="3"/>
      <c r="K193" s="3"/>
      <c r="L193" s="4"/>
      <c r="M193" s="4"/>
      <c r="N193" s="3"/>
      <c r="O193" s="20"/>
      <c r="P193" s="36"/>
      <c r="Q193" s="36"/>
      <c r="R193" s="37"/>
      <c r="S193" s="3"/>
      <c r="T193" s="4"/>
    </row>
    <row r="194" spans="1:20" x14ac:dyDescent="0.3">
      <c r="A194" s="2"/>
      <c r="B194" s="3"/>
      <c r="C194" s="3"/>
      <c r="D194" s="3"/>
      <c r="E194" s="3"/>
      <c r="F194" s="3"/>
      <c r="G194" s="2"/>
      <c r="H194" s="7"/>
      <c r="I194" s="3"/>
      <c r="J194" s="3"/>
      <c r="K194" s="3"/>
      <c r="L194" s="4"/>
      <c r="M194" s="4"/>
      <c r="N194" s="3"/>
      <c r="O194" s="20"/>
      <c r="P194" s="36"/>
      <c r="Q194" s="36"/>
      <c r="R194" s="37"/>
      <c r="S194" s="3"/>
      <c r="T194" s="4"/>
    </row>
    <row r="195" spans="1:20" x14ac:dyDescent="0.3">
      <c r="A195" s="2">
        <v>16</v>
      </c>
      <c r="B195" s="197" t="s">
        <v>93</v>
      </c>
      <c r="C195" s="197"/>
      <c r="D195" s="197"/>
      <c r="E195" s="197"/>
      <c r="F195" s="197"/>
      <c r="G195" s="197"/>
      <c r="H195" s="7"/>
      <c r="I195" s="3"/>
      <c r="J195" s="3"/>
      <c r="K195" s="3"/>
      <c r="L195" s="4"/>
      <c r="M195" s="4"/>
      <c r="N195" s="3"/>
      <c r="O195" s="20"/>
      <c r="P195" s="36"/>
      <c r="Q195" s="36"/>
      <c r="R195" s="37"/>
      <c r="S195" s="3"/>
      <c r="T195" s="4"/>
    </row>
    <row r="196" spans="1:20" ht="20.100000000000001" customHeight="1" x14ac:dyDescent="0.3">
      <c r="A196" s="2"/>
      <c r="B196" s="144"/>
      <c r="C196" s="144"/>
      <c r="D196" s="144"/>
      <c r="E196" s="144"/>
      <c r="F196" s="144"/>
      <c r="G196" s="144"/>
      <c r="H196" s="7">
        <f>[353]Equipment!$H$50</f>
        <v>1</v>
      </c>
      <c r="I196" s="3">
        <f>ROUND(378000*90%,0)</f>
        <v>340200</v>
      </c>
      <c r="J196" s="3" t="s">
        <v>128</v>
      </c>
      <c r="K196" s="3">
        <f t="shared" ref="K196" si="30">ROUND(H196*I196,0)</f>
        <v>340200</v>
      </c>
      <c r="L196" s="4"/>
      <c r="M196" s="4"/>
      <c r="N196" s="3">
        <f>H196</f>
        <v>1</v>
      </c>
      <c r="O196" s="20">
        <f>K196</f>
        <v>340200</v>
      </c>
      <c r="P196" s="36"/>
      <c r="Q196" s="36"/>
      <c r="R196" s="37"/>
      <c r="S196" s="120">
        <v>0.9</v>
      </c>
      <c r="T196" s="4"/>
    </row>
    <row r="197" spans="1:20" ht="20.100000000000001" customHeight="1" x14ac:dyDescent="0.3">
      <c r="A197" s="2"/>
      <c r="B197" s="3"/>
      <c r="C197" s="3"/>
      <c r="D197" s="3"/>
      <c r="E197" s="3"/>
      <c r="F197" s="3"/>
      <c r="G197" s="2"/>
      <c r="H197" s="7"/>
      <c r="I197" s="3"/>
      <c r="J197" s="3"/>
      <c r="K197" s="3"/>
      <c r="L197" s="4"/>
      <c r="M197" s="4"/>
      <c r="N197" s="3"/>
      <c r="O197" s="20"/>
      <c r="P197" s="36"/>
      <c r="Q197" s="36"/>
      <c r="R197" s="37"/>
      <c r="S197" s="3"/>
      <c r="T197" s="4"/>
    </row>
    <row r="198" spans="1:20" x14ac:dyDescent="0.3">
      <c r="A198" s="2">
        <v>17</v>
      </c>
      <c r="B198" s="197" t="s">
        <v>94</v>
      </c>
      <c r="C198" s="197"/>
      <c r="D198" s="197"/>
      <c r="E198" s="197"/>
      <c r="F198" s="197"/>
      <c r="G198" s="197"/>
      <c r="H198" s="7"/>
      <c r="I198" s="3"/>
      <c r="J198" s="3"/>
      <c r="K198" s="3"/>
      <c r="L198" s="4"/>
      <c r="M198" s="4"/>
      <c r="N198" s="3"/>
      <c r="O198" s="20"/>
      <c r="P198" s="36"/>
      <c r="Q198" s="36"/>
      <c r="R198" s="37"/>
      <c r="S198" s="3"/>
      <c r="T198" s="4"/>
    </row>
    <row r="199" spans="1:20" ht="20.100000000000001" customHeight="1" x14ac:dyDescent="0.3">
      <c r="A199" s="2"/>
      <c r="B199" s="144"/>
      <c r="C199" s="144"/>
      <c r="D199" s="144"/>
      <c r="E199" s="144"/>
      <c r="F199" s="144"/>
      <c r="G199" s="144"/>
      <c r="H199" s="7">
        <f>[353]Equipment!$H$52</f>
        <v>1</v>
      </c>
      <c r="I199" s="3">
        <f>ROUND(93750*90%,0)</f>
        <v>84375</v>
      </c>
      <c r="J199" s="3" t="s">
        <v>128</v>
      </c>
      <c r="K199" s="3">
        <f t="shared" ref="K199" si="31">ROUND(H199*I199,0)</f>
        <v>84375</v>
      </c>
      <c r="L199" s="4"/>
      <c r="M199" s="4"/>
      <c r="N199" s="3">
        <f>H199</f>
        <v>1</v>
      </c>
      <c r="O199" s="20">
        <f>K199</f>
        <v>84375</v>
      </c>
      <c r="P199" s="36"/>
      <c r="Q199" s="36"/>
      <c r="R199" s="37"/>
      <c r="S199" s="120">
        <v>0.9</v>
      </c>
      <c r="T199" s="4"/>
    </row>
    <row r="200" spans="1:20" ht="20.100000000000001" customHeight="1" x14ac:dyDescent="0.3">
      <c r="A200" s="2"/>
      <c r="B200" s="3"/>
      <c r="C200" s="3"/>
      <c r="D200" s="3"/>
      <c r="E200" s="3"/>
      <c r="F200" s="3"/>
      <c r="G200" s="2"/>
      <c r="H200" s="7"/>
      <c r="I200" s="3"/>
      <c r="J200" s="3"/>
      <c r="K200" s="3"/>
      <c r="L200" s="4"/>
      <c r="M200" s="4"/>
      <c r="N200" s="3"/>
      <c r="O200" s="20"/>
      <c r="P200" s="36"/>
      <c r="Q200" s="36"/>
      <c r="R200" s="37"/>
      <c r="S200" s="3"/>
      <c r="T200" s="4"/>
    </row>
    <row r="201" spans="1:20" x14ac:dyDescent="0.3">
      <c r="A201" s="2">
        <v>19</v>
      </c>
      <c r="B201" s="197" t="s">
        <v>95</v>
      </c>
      <c r="C201" s="197"/>
      <c r="D201" s="197"/>
      <c r="E201" s="197"/>
      <c r="F201" s="197"/>
      <c r="G201" s="197"/>
      <c r="H201" s="7"/>
      <c r="I201" s="3"/>
      <c r="J201" s="3"/>
      <c r="K201" s="3"/>
      <c r="L201" s="4"/>
      <c r="M201" s="4"/>
      <c r="N201" s="3"/>
      <c r="O201" s="20"/>
      <c r="P201" s="36"/>
      <c r="Q201" s="36"/>
      <c r="R201" s="37"/>
      <c r="S201" s="3"/>
      <c r="T201" s="4"/>
    </row>
    <row r="202" spans="1:20" ht="20.100000000000001" customHeight="1" x14ac:dyDescent="0.3">
      <c r="A202" s="2"/>
      <c r="B202" s="144"/>
      <c r="C202" s="144"/>
      <c r="D202" s="144"/>
      <c r="E202" s="144"/>
      <c r="F202" s="144"/>
      <c r="G202" s="144"/>
      <c r="H202" s="7">
        <f>[353]Equipment!$H$54</f>
        <v>1</v>
      </c>
      <c r="I202" s="3">
        <f>ROUND(75625*90%,0)</f>
        <v>68063</v>
      </c>
      <c r="J202" s="3" t="s">
        <v>128</v>
      </c>
      <c r="K202" s="3">
        <f t="shared" ref="K202" si="32">ROUND(H202*I202,0)</f>
        <v>68063</v>
      </c>
      <c r="L202" s="4"/>
      <c r="M202" s="4"/>
      <c r="N202" s="3">
        <f>H202</f>
        <v>1</v>
      </c>
      <c r="O202" s="20">
        <f>K202</f>
        <v>68063</v>
      </c>
      <c r="P202" s="36"/>
      <c r="Q202" s="36"/>
      <c r="R202" s="37"/>
      <c r="S202" s="120">
        <v>0.9</v>
      </c>
      <c r="T202" s="4"/>
    </row>
    <row r="203" spans="1:20" ht="20.100000000000001" customHeight="1" x14ac:dyDescent="0.3">
      <c r="A203" s="2"/>
      <c r="B203" s="3"/>
      <c r="C203" s="3"/>
      <c r="D203" s="3"/>
      <c r="E203" s="3"/>
      <c r="F203" s="3"/>
      <c r="G203" s="2"/>
      <c r="H203" s="7"/>
      <c r="I203" s="3"/>
      <c r="J203" s="3"/>
      <c r="K203" s="3"/>
      <c r="L203" s="4"/>
      <c r="M203" s="4"/>
      <c r="N203" s="3"/>
      <c r="O203" s="20"/>
      <c r="P203" s="36"/>
      <c r="Q203" s="36"/>
      <c r="R203" s="37"/>
      <c r="S203" s="3"/>
      <c r="T203" s="4"/>
    </row>
    <row r="204" spans="1:20" x14ac:dyDescent="0.3">
      <c r="A204" s="2">
        <v>20</v>
      </c>
      <c r="B204" s="197" t="s">
        <v>96</v>
      </c>
      <c r="C204" s="197"/>
      <c r="D204" s="197"/>
      <c r="E204" s="197"/>
      <c r="F204" s="197"/>
      <c r="G204" s="197"/>
      <c r="H204" s="7"/>
      <c r="I204" s="3"/>
      <c r="J204" s="3"/>
      <c r="K204" s="3"/>
      <c r="L204" s="4"/>
      <c r="M204" s="4"/>
      <c r="N204" s="3"/>
      <c r="O204" s="20"/>
      <c r="P204" s="36"/>
      <c r="Q204" s="36"/>
      <c r="R204" s="37"/>
      <c r="S204" s="3"/>
      <c r="T204" s="4"/>
    </row>
    <row r="205" spans="1:20" ht="20.100000000000001" customHeight="1" x14ac:dyDescent="0.3">
      <c r="A205" s="2"/>
      <c r="B205" s="144"/>
      <c r="C205" s="144"/>
      <c r="D205" s="144"/>
      <c r="E205" s="144"/>
      <c r="F205" s="144"/>
      <c r="G205" s="144"/>
      <c r="H205" s="7">
        <f>[353]Equipment!$H$56</f>
        <v>1</v>
      </c>
      <c r="I205" s="3">
        <f>ROUND(41250*90%,0)</f>
        <v>37125</v>
      </c>
      <c r="J205" s="3" t="s">
        <v>128</v>
      </c>
      <c r="K205" s="3">
        <f t="shared" ref="K205" si="33">ROUND(H205*I205,0)</f>
        <v>37125</v>
      </c>
      <c r="L205" s="4"/>
      <c r="M205" s="4"/>
      <c r="N205" s="3">
        <f>H205</f>
        <v>1</v>
      </c>
      <c r="O205" s="20">
        <f>K205</f>
        <v>37125</v>
      </c>
      <c r="P205" s="36"/>
      <c r="Q205" s="36"/>
      <c r="R205" s="37"/>
      <c r="S205" s="120">
        <v>0.9</v>
      </c>
      <c r="T205" s="4"/>
    </row>
    <row r="206" spans="1:20" ht="20.100000000000001" customHeight="1" x14ac:dyDescent="0.3">
      <c r="A206" s="2"/>
      <c r="B206" s="3"/>
      <c r="C206" s="3"/>
      <c r="D206" s="3"/>
      <c r="E206" s="3"/>
      <c r="F206" s="3"/>
      <c r="G206" s="2"/>
      <c r="H206" s="7"/>
      <c r="I206" s="3"/>
      <c r="J206" s="3"/>
      <c r="K206" s="3"/>
      <c r="L206" s="4"/>
      <c r="M206" s="4"/>
      <c r="N206" s="3"/>
      <c r="O206" s="20"/>
      <c r="P206" s="36"/>
      <c r="Q206" s="36"/>
      <c r="R206" s="37"/>
      <c r="S206" s="3"/>
      <c r="T206" s="4"/>
    </row>
    <row r="207" spans="1:20" x14ac:dyDescent="0.3">
      <c r="A207" s="2">
        <v>22</v>
      </c>
      <c r="B207" s="197" t="s">
        <v>97</v>
      </c>
      <c r="C207" s="197"/>
      <c r="D207" s="197"/>
      <c r="E207" s="197"/>
      <c r="F207" s="197"/>
      <c r="G207" s="197"/>
      <c r="H207" s="7"/>
      <c r="I207" s="3"/>
      <c r="J207" s="3"/>
      <c r="K207" s="3"/>
      <c r="L207" s="4"/>
      <c r="M207" s="4"/>
      <c r="N207" s="3"/>
      <c r="O207" s="20"/>
      <c r="P207" s="36"/>
      <c r="Q207" s="36"/>
      <c r="R207" s="37"/>
      <c r="S207" s="3"/>
      <c r="T207" s="4"/>
    </row>
    <row r="208" spans="1:20" ht="20.100000000000001" customHeight="1" x14ac:dyDescent="0.3">
      <c r="A208" s="2"/>
      <c r="B208" s="144"/>
      <c r="C208" s="144"/>
      <c r="D208" s="144"/>
      <c r="E208" s="144"/>
      <c r="F208" s="144"/>
      <c r="G208" s="144"/>
      <c r="H208" s="7">
        <f>[353]Equipment!$H$58</f>
        <v>1</v>
      </c>
      <c r="I208" s="3">
        <f>ROUND(34500*90%,0)</f>
        <v>31050</v>
      </c>
      <c r="J208" s="3" t="s">
        <v>128</v>
      </c>
      <c r="K208" s="3">
        <f t="shared" ref="K208" si="34">ROUND(H208*I208,0)</f>
        <v>31050</v>
      </c>
      <c r="L208" s="4"/>
      <c r="M208" s="4"/>
      <c r="N208" s="3">
        <f>H208</f>
        <v>1</v>
      </c>
      <c r="O208" s="20">
        <f>K208</f>
        <v>31050</v>
      </c>
      <c r="P208" s="36"/>
      <c r="Q208" s="36"/>
      <c r="R208" s="37"/>
      <c r="S208" s="120">
        <v>0.9</v>
      </c>
      <c r="T208" s="4"/>
    </row>
    <row r="209" spans="1:20" ht="20.100000000000001" customHeight="1" x14ac:dyDescent="0.3">
      <c r="A209" s="2"/>
      <c r="B209" s="3"/>
      <c r="C209" s="3"/>
      <c r="D209" s="3"/>
      <c r="E209" s="3"/>
      <c r="F209" s="3"/>
      <c r="G209" s="2"/>
      <c r="H209" s="7"/>
      <c r="I209" s="3"/>
      <c r="J209" s="3"/>
      <c r="K209" s="3"/>
      <c r="L209" s="4"/>
      <c r="M209" s="4"/>
      <c r="N209" s="3"/>
      <c r="O209" s="20"/>
      <c r="P209" s="36"/>
      <c r="Q209" s="36"/>
      <c r="R209" s="37"/>
      <c r="S209" s="3"/>
      <c r="T209" s="4"/>
    </row>
    <row r="210" spans="1:20" x14ac:dyDescent="0.3">
      <c r="A210" s="2">
        <v>34</v>
      </c>
      <c r="B210" s="205" t="s">
        <v>98</v>
      </c>
      <c r="C210" s="205"/>
      <c r="D210" s="205"/>
      <c r="E210" s="205"/>
      <c r="F210" s="205"/>
      <c r="G210" s="205"/>
      <c r="H210" s="7"/>
      <c r="I210" s="3"/>
      <c r="J210" s="3"/>
      <c r="K210" s="3"/>
      <c r="L210" s="4"/>
      <c r="M210" s="4"/>
      <c r="N210" s="3"/>
      <c r="O210" s="20"/>
      <c r="P210" s="36"/>
      <c r="Q210" s="36"/>
      <c r="R210" s="37"/>
      <c r="S210" s="3"/>
      <c r="T210" s="4"/>
    </row>
    <row r="211" spans="1:20" ht="20.100000000000001" customHeight="1" x14ac:dyDescent="0.3">
      <c r="A211" s="2"/>
      <c r="B211" s="144"/>
      <c r="C211" s="144"/>
      <c r="D211" s="144"/>
      <c r="E211" s="144"/>
      <c r="F211" s="144"/>
      <c r="G211" s="144"/>
      <c r="H211" s="7">
        <f>[353]Equipment!$H$60</f>
        <v>1</v>
      </c>
      <c r="I211" s="3">
        <f>ROUND(43750*90%,0)</f>
        <v>39375</v>
      </c>
      <c r="J211" s="3" t="s">
        <v>128</v>
      </c>
      <c r="K211" s="3">
        <f t="shared" ref="K211" si="35">ROUND(H211*I211,0)</f>
        <v>39375</v>
      </c>
      <c r="L211" s="4"/>
      <c r="M211" s="4"/>
      <c r="N211" s="3">
        <f>H211</f>
        <v>1</v>
      </c>
      <c r="O211" s="20">
        <f>K211</f>
        <v>39375</v>
      </c>
      <c r="P211" s="36"/>
      <c r="Q211" s="36"/>
      <c r="R211" s="37"/>
      <c r="S211" s="120">
        <v>0.9</v>
      </c>
      <c r="T211" s="4"/>
    </row>
    <row r="212" spans="1:20" ht="20.100000000000001" customHeight="1" x14ac:dyDescent="0.3">
      <c r="A212" s="2"/>
      <c r="B212" s="3"/>
      <c r="C212" s="3"/>
      <c r="D212" s="3"/>
      <c r="E212" s="3"/>
      <c r="F212" s="3"/>
      <c r="G212" s="2"/>
      <c r="H212" s="7"/>
      <c r="I212" s="3"/>
      <c r="J212" s="3"/>
      <c r="K212" s="3"/>
      <c r="L212" s="4"/>
      <c r="M212" s="4"/>
      <c r="N212" s="3"/>
      <c r="O212" s="20"/>
      <c r="P212" s="36"/>
      <c r="Q212" s="36"/>
      <c r="R212" s="37"/>
      <c r="S212" s="3"/>
      <c r="T212" s="4"/>
    </row>
    <row r="213" spans="1:20" x14ac:dyDescent="0.3">
      <c r="A213" s="2">
        <v>37</v>
      </c>
      <c r="B213" s="197" t="s">
        <v>99</v>
      </c>
      <c r="C213" s="197"/>
      <c r="D213" s="197"/>
      <c r="E213" s="197"/>
      <c r="F213" s="197"/>
      <c r="G213" s="197"/>
      <c r="H213" s="7"/>
      <c r="I213" s="3"/>
      <c r="J213" s="3"/>
      <c r="K213" s="3"/>
      <c r="L213" s="4"/>
      <c r="M213" s="4"/>
      <c r="N213" s="3"/>
      <c r="O213" s="20"/>
      <c r="P213" s="36"/>
      <c r="Q213" s="36"/>
      <c r="R213" s="37"/>
      <c r="S213" s="3"/>
      <c r="T213" s="4"/>
    </row>
    <row r="214" spans="1:20" ht="20.100000000000001" customHeight="1" x14ac:dyDescent="0.3">
      <c r="A214" s="2"/>
      <c r="B214" s="144"/>
      <c r="C214" s="144"/>
      <c r="D214" s="144"/>
      <c r="E214" s="144"/>
      <c r="F214" s="144"/>
      <c r="G214" s="144"/>
      <c r="H214" s="7">
        <v>2</v>
      </c>
      <c r="I214" s="3">
        <f>ROUND(115000*90%,0)</f>
        <v>103500</v>
      </c>
      <c r="J214" s="3" t="s">
        <v>128</v>
      </c>
      <c r="K214" s="3">
        <f t="shared" ref="K214" si="36">ROUND(H214*I214,0)</f>
        <v>207000</v>
      </c>
      <c r="L214" s="4"/>
      <c r="M214" s="4"/>
      <c r="N214" s="3">
        <f>H214</f>
        <v>2</v>
      </c>
      <c r="O214" s="20">
        <f>K214</f>
        <v>207000</v>
      </c>
      <c r="P214" s="36"/>
      <c r="Q214" s="36"/>
      <c r="R214" s="37"/>
      <c r="S214" s="120">
        <v>0.9</v>
      </c>
      <c r="T214" s="4"/>
    </row>
    <row r="215" spans="1:20" ht="20.100000000000001" customHeight="1" x14ac:dyDescent="0.3">
      <c r="A215" s="2"/>
      <c r="B215" s="3"/>
      <c r="C215" s="3"/>
      <c r="D215" s="3"/>
      <c r="E215" s="3"/>
      <c r="F215" s="3"/>
      <c r="G215" s="2"/>
      <c r="H215" s="7"/>
      <c r="I215" s="3"/>
      <c r="J215" s="3"/>
      <c r="K215" s="3"/>
      <c r="L215" s="4"/>
      <c r="M215" s="4"/>
      <c r="N215" s="3"/>
      <c r="O215" s="20"/>
      <c r="P215" s="36"/>
      <c r="Q215" s="36"/>
      <c r="R215" s="37"/>
      <c r="S215" s="3"/>
      <c r="T215" s="4"/>
    </row>
    <row r="216" spans="1:20" x14ac:dyDescent="0.3">
      <c r="A216" s="2">
        <v>23</v>
      </c>
      <c r="B216" s="197" t="s">
        <v>100</v>
      </c>
      <c r="C216" s="197"/>
      <c r="D216" s="197"/>
      <c r="E216" s="197"/>
      <c r="F216" s="197"/>
      <c r="G216" s="197"/>
      <c r="H216" s="7"/>
      <c r="I216" s="3"/>
      <c r="J216" s="3"/>
      <c r="K216" s="3"/>
      <c r="L216" s="4"/>
      <c r="M216" s="4"/>
      <c r="N216" s="3"/>
      <c r="O216" s="20"/>
      <c r="P216" s="36"/>
      <c r="Q216" s="36"/>
      <c r="R216" s="37"/>
      <c r="S216" s="3"/>
      <c r="T216" s="4"/>
    </row>
    <row r="217" spans="1:20" ht="20.100000000000001" customHeight="1" x14ac:dyDescent="0.3">
      <c r="A217" s="2"/>
      <c r="B217" s="144"/>
      <c r="C217" s="144"/>
      <c r="D217" s="144"/>
      <c r="E217" s="144"/>
      <c r="F217" s="144"/>
      <c r="G217" s="144"/>
      <c r="H217" s="7">
        <v>1</v>
      </c>
      <c r="I217" s="3">
        <f>ROUND(563750*90%,0)</f>
        <v>507375</v>
      </c>
      <c r="J217" s="3" t="s">
        <v>128</v>
      </c>
      <c r="K217" s="3">
        <f t="shared" ref="K217" si="37">ROUND(H217*I217,0)</f>
        <v>507375</v>
      </c>
      <c r="L217" s="4"/>
      <c r="M217" s="4"/>
      <c r="N217" s="3">
        <f>H217</f>
        <v>1</v>
      </c>
      <c r="O217" s="20">
        <f>K217</f>
        <v>507375</v>
      </c>
      <c r="P217" s="36"/>
      <c r="Q217" s="36"/>
      <c r="R217" s="37"/>
      <c r="S217" s="120">
        <v>0.9</v>
      </c>
      <c r="T217" s="4"/>
    </row>
    <row r="218" spans="1:20" ht="20.100000000000001" customHeight="1" x14ac:dyDescent="0.3">
      <c r="A218" s="2"/>
      <c r="B218" s="3"/>
      <c r="C218" s="3"/>
      <c r="D218" s="3"/>
      <c r="E218" s="3"/>
      <c r="F218" s="3"/>
      <c r="G218" s="2"/>
      <c r="H218" s="7"/>
      <c r="I218" s="3"/>
      <c r="J218" s="3"/>
      <c r="K218" s="3"/>
      <c r="L218" s="4"/>
      <c r="M218" s="4"/>
      <c r="N218" s="3"/>
      <c r="O218" s="20"/>
      <c r="P218" s="36"/>
      <c r="Q218" s="36"/>
      <c r="R218" s="37"/>
      <c r="S218" s="3"/>
      <c r="T218" s="4"/>
    </row>
    <row r="219" spans="1:20" x14ac:dyDescent="0.3">
      <c r="A219" s="2">
        <v>9</v>
      </c>
      <c r="B219" s="197" t="s">
        <v>101</v>
      </c>
      <c r="C219" s="197"/>
      <c r="D219" s="197"/>
      <c r="E219" s="197"/>
      <c r="F219" s="197"/>
      <c r="G219" s="197"/>
      <c r="H219" s="7"/>
      <c r="I219" s="3"/>
      <c r="J219" s="3"/>
      <c r="K219" s="3"/>
      <c r="L219" s="4"/>
      <c r="M219" s="4"/>
      <c r="N219" s="3"/>
      <c r="O219" s="20"/>
      <c r="P219" s="36"/>
      <c r="Q219" s="36"/>
      <c r="R219" s="37"/>
      <c r="S219" s="3"/>
      <c r="T219" s="4"/>
    </row>
    <row r="220" spans="1:20" ht="20.100000000000001" customHeight="1" x14ac:dyDescent="0.3">
      <c r="A220" s="2"/>
      <c r="B220" s="144"/>
      <c r="C220" s="144"/>
      <c r="D220" s="144"/>
      <c r="E220" s="144"/>
      <c r="F220" s="144"/>
      <c r="G220" s="144"/>
      <c r="H220" s="7">
        <v>2</v>
      </c>
      <c r="I220" s="3">
        <f>ROUND(825000*90%,0)</f>
        <v>742500</v>
      </c>
      <c r="J220" s="3" t="s">
        <v>128</v>
      </c>
      <c r="K220" s="3">
        <f t="shared" ref="K220" si="38">ROUND(H220*I220,0)</f>
        <v>1485000</v>
      </c>
      <c r="L220" s="4"/>
      <c r="M220" s="4"/>
      <c r="N220" s="3">
        <f>H220</f>
        <v>2</v>
      </c>
      <c r="O220" s="20">
        <f>K220</f>
        <v>1485000</v>
      </c>
      <c r="P220" s="36"/>
      <c r="Q220" s="36"/>
      <c r="R220" s="37"/>
      <c r="S220" s="120">
        <v>0.9</v>
      </c>
      <c r="T220" s="4"/>
    </row>
    <row r="221" spans="1:20" ht="20.100000000000001" customHeight="1" x14ac:dyDescent="0.3">
      <c r="A221" s="2"/>
      <c r="B221" s="3"/>
      <c r="C221" s="3"/>
      <c r="D221" s="3"/>
      <c r="E221" s="3"/>
      <c r="F221" s="3"/>
      <c r="G221" s="2"/>
      <c r="H221" s="7"/>
      <c r="I221" s="3"/>
      <c r="J221" s="3"/>
      <c r="K221" s="3"/>
      <c r="L221" s="4"/>
      <c r="M221" s="4"/>
      <c r="N221" s="3"/>
      <c r="O221" s="20"/>
      <c r="P221" s="36"/>
      <c r="Q221" s="36"/>
      <c r="R221" s="37"/>
      <c r="S221" s="3"/>
      <c r="T221" s="4"/>
    </row>
    <row r="222" spans="1:20" x14ac:dyDescent="0.3">
      <c r="A222" s="2">
        <v>1</v>
      </c>
      <c r="B222" s="198" t="s">
        <v>102</v>
      </c>
      <c r="C222" s="198"/>
      <c r="D222" s="198"/>
      <c r="E222" s="198"/>
      <c r="F222" s="198"/>
      <c r="G222" s="198"/>
      <c r="H222" s="7"/>
      <c r="I222" s="3"/>
      <c r="J222" s="3"/>
      <c r="K222" s="3"/>
      <c r="L222" s="4"/>
      <c r="M222" s="4"/>
      <c r="N222" s="3"/>
      <c r="O222" s="20"/>
      <c r="P222" s="36"/>
      <c r="Q222" s="36"/>
      <c r="R222" s="37"/>
      <c r="S222" s="3"/>
      <c r="T222" s="4"/>
    </row>
    <row r="223" spans="1:20" ht="20.100000000000001" customHeight="1" x14ac:dyDescent="0.3">
      <c r="A223" s="2"/>
      <c r="B223" s="144"/>
      <c r="C223" s="144"/>
      <c r="D223" s="144"/>
      <c r="E223" s="144"/>
      <c r="F223" s="144"/>
      <c r="G223" s="144"/>
      <c r="H223" s="7">
        <f>[353]Equipment!$H$68</f>
        <v>2</v>
      </c>
      <c r="I223" s="3">
        <f>ROUND(240000*90%,0)</f>
        <v>216000</v>
      </c>
      <c r="J223" s="3" t="s">
        <v>128</v>
      </c>
      <c r="K223" s="3">
        <f t="shared" ref="K223" si="39">ROUND(H223*I223,0)</f>
        <v>432000</v>
      </c>
      <c r="L223" s="4"/>
      <c r="M223" s="4"/>
      <c r="N223" s="3">
        <f>H223</f>
        <v>2</v>
      </c>
      <c r="O223" s="20">
        <f>K223</f>
        <v>432000</v>
      </c>
      <c r="P223" s="36"/>
      <c r="Q223" s="36"/>
      <c r="R223" s="37"/>
      <c r="S223" s="120">
        <v>0.9</v>
      </c>
      <c r="T223" s="4"/>
    </row>
    <row r="224" spans="1:20" ht="20.100000000000001" customHeight="1" x14ac:dyDescent="0.3">
      <c r="A224" s="2"/>
      <c r="B224" s="3"/>
      <c r="C224" s="3"/>
      <c r="D224" s="3"/>
      <c r="E224" s="3"/>
      <c r="F224" s="3"/>
      <c r="G224" s="2"/>
      <c r="H224" s="7"/>
      <c r="I224" s="3"/>
      <c r="J224" s="3"/>
      <c r="K224" s="3"/>
      <c r="L224" s="4"/>
      <c r="M224" s="4"/>
      <c r="N224" s="3"/>
      <c r="O224" s="20"/>
      <c r="P224" s="36"/>
      <c r="Q224" s="36"/>
      <c r="R224" s="37"/>
      <c r="S224" s="3"/>
      <c r="T224" s="4"/>
    </row>
    <row r="225" spans="1:20" x14ac:dyDescent="0.3">
      <c r="A225" s="2">
        <v>7</v>
      </c>
      <c r="B225" s="197" t="s">
        <v>103</v>
      </c>
      <c r="C225" s="197"/>
      <c r="D225" s="197"/>
      <c r="E225" s="197"/>
      <c r="F225" s="197"/>
      <c r="G225" s="197"/>
      <c r="H225" s="7"/>
      <c r="I225" s="3"/>
      <c r="J225" s="3"/>
      <c r="K225" s="3"/>
      <c r="L225" s="4"/>
      <c r="M225" s="4"/>
      <c r="N225" s="3"/>
      <c r="O225" s="20"/>
      <c r="P225" s="36"/>
      <c r="Q225" s="36"/>
      <c r="R225" s="37"/>
      <c r="S225" s="3"/>
      <c r="T225" s="4"/>
    </row>
    <row r="226" spans="1:20" ht="20.100000000000001" customHeight="1" x14ac:dyDescent="0.3">
      <c r="A226" s="2"/>
      <c r="B226" s="144"/>
      <c r="C226" s="144"/>
      <c r="D226" s="144"/>
      <c r="E226" s="144"/>
      <c r="F226" s="144"/>
      <c r="G226" s="144"/>
      <c r="H226" s="7">
        <v>1</v>
      </c>
      <c r="I226" s="3">
        <f>ROUND(687500*90%,0)</f>
        <v>618750</v>
      </c>
      <c r="J226" s="3" t="s">
        <v>128</v>
      </c>
      <c r="K226" s="3">
        <f t="shared" ref="K226" si="40">ROUND(H226*I226,0)</f>
        <v>618750</v>
      </c>
      <c r="L226" s="4"/>
      <c r="M226" s="4"/>
      <c r="N226" s="3">
        <f>H226</f>
        <v>1</v>
      </c>
      <c r="O226" s="20">
        <f>K226</f>
        <v>618750</v>
      </c>
      <c r="P226" s="36"/>
      <c r="Q226" s="36"/>
      <c r="R226" s="37"/>
      <c r="S226" s="120">
        <v>0.9</v>
      </c>
      <c r="T226" s="4"/>
    </row>
    <row r="227" spans="1:20" ht="20.100000000000001" customHeight="1" x14ac:dyDescent="0.3">
      <c r="A227" s="2"/>
      <c r="B227" s="3"/>
      <c r="C227" s="3"/>
      <c r="D227" s="3"/>
      <c r="E227" s="3"/>
      <c r="F227" s="3"/>
      <c r="G227" s="2"/>
      <c r="H227" s="7"/>
      <c r="I227" s="3"/>
      <c r="J227" s="3"/>
      <c r="K227" s="3"/>
      <c r="L227" s="4"/>
      <c r="M227" s="4"/>
      <c r="N227" s="3"/>
      <c r="O227" s="20"/>
      <c r="P227" s="36"/>
      <c r="Q227" s="36"/>
      <c r="R227" s="37"/>
      <c r="S227" s="3"/>
      <c r="T227" s="4"/>
    </row>
    <row r="228" spans="1:20" x14ac:dyDescent="0.3">
      <c r="A228" s="2">
        <v>8</v>
      </c>
      <c r="B228" s="197" t="s">
        <v>104</v>
      </c>
      <c r="C228" s="197"/>
      <c r="D228" s="197"/>
      <c r="E228" s="197"/>
      <c r="F228" s="197"/>
      <c r="G228" s="197"/>
      <c r="H228" s="7"/>
      <c r="I228" s="3"/>
      <c r="J228" s="3"/>
      <c r="K228" s="3"/>
      <c r="L228" s="4"/>
      <c r="M228" s="4"/>
      <c r="N228" s="3"/>
      <c r="O228" s="20"/>
      <c r="P228" s="36"/>
      <c r="Q228" s="36"/>
      <c r="R228" s="37"/>
      <c r="S228" s="3"/>
      <c r="T228" s="4"/>
    </row>
    <row r="229" spans="1:20" ht="20.100000000000001" customHeight="1" x14ac:dyDescent="0.3">
      <c r="A229" s="2"/>
      <c r="B229" s="144"/>
      <c r="C229" s="144"/>
      <c r="D229" s="144"/>
      <c r="E229" s="144"/>
      <c r="F229" s="144"/>
      <c r="G229" s="144"/>
      <c r="H229" s="7">
        <f>[353]Equipment!$H$72</f>
        <v>1</v>
      </c>
      <c r="I229" s="3">
        <f>ROUND(96250*90%,0)</f>
        <v>86625</v>
      </c>
      <c r="J229" s="3" t="s">
        <v>128</v>
      </c>
      <c r="K229" s="3">
        <f t="shared" ref="K229" si="41">ROUND(H229*I229,0)</f>
        <v>86625</v>
      </c>
      <c r="L229" s="4"/>
      <c r="M229" s="4"/>
      <c r="N229" s="3">
        <f>H229</f>
        <v>1</v>
      </c>
      <c r="O229" s="20">
        <f>K229</f>
        <v>86625</v>
      </c>
      <c r="P229" s="36"/>
      <c r="Q229" s="36"/>
      <c r="R229" s="37"/>
      <c r="S229" s="120">
        <v>0.9</v>
      </c>
      <c r="T229" s="4"/>
    </row>
    <row r="230" spans="1:20" ht="20.100000000000001" customHeight="1" x14ac:dyDescent="0.3">
      <c r="A230" s="2"/>
      <c r="B230" s="3"/>
      <c r="C230" s="3"/>
      <c r="D230" s="3"/>
      <c r="E230" s="3"/>
      <c r="F230" s="3"/>
      <c r="G230" s="2"/>
      <c r="H230" s="7"/>
      <c r="I230" s="3"/>
      <c r="J230" s="3"/>
      <c r="K230" s="3"/>
      <c r="L230" s="4"/>
      <c r="M230" s="4"/>
      <c r="N230" s="3"/>
      <c r="O230" s="20"/>
      <c r="P230" s="36"/>
      <c r="Q230" s="36"/>
      <c r="R230" s="37"/>
      <c r="S230" s="3"/>
      <c r="T230" s="4"/>
    </row>
    <row r="231" spans="1:20" x14ac:dyDescent="0.3">
      <c r="A231" s="2">
        <v>10</v>
      </c>
      <c r="B231" s="197" t="s">
        <v>105</v>
      </c>
      <c r="C231" s="197"/>
      <c r="D231" s="197"/>
      <c r="E231" s="197"/>
      <c r="F231" s="197"/>
      <c r="G231" s="197"/>
      <c r="H231" s="7"/>
      <c r="I231" s="3"/>
      <c r="J231" s="3"/>
      <c r="K231" s="3"/>
      <c r="L231" s="4"/>
      <c r="M231" s="4"/>
      <c r="N231" s="3"/>
      <c r="O231" s="20"/>
      <c r="P231" s="36"/>
      <c r="Q231" s="36"/>
      <c r="R231" s="37"/>
      <c r="S231" s="3"/>
      <c r="T231" s="4"/>
    </row>
    <row r="232" spans="1:20" ht="20.100000000000001" customHeight="1" x14ac:dyDescent="0.3">
      <c r="A232" s="2"/>
      <c r="B232" s="144"/>
      <c r="C232" s="144"/>
      <c r="D232" s="144"/>
      <c r="E232" s="144"/>
      <c r="F232" s="144"/>
      <c r="G232" s="144"/>
      <c r="H232" s="7">
        <f>[353]Equipment!$H$74</f>
        <v>1</v>
      </c>
      <c r="I232" s="3">
        <f>ROUND(825000*90%,0)</f>
        <v>742500</v>
      </c>
      <c r="J232" s="3" t="s">
        <v>128</v>
      </c>
      <c r="K232" s="3">
        <f t="shared" ref="K232" si="42">ROUND(H232*I232,0)</f>
        <v>742500</v>
      </c>
      <c r="L232" s="4"/>
      <c r="M232" s="4"/>
      <c r="N232" s="3">
        <f>H232</f>
        <v>1</v>
      </c>
      <c r="O232" s="20">
        <f>K232</f>
        <v>742500</v>
      </c>
      <c r="P232" s="36"/>
      <c r="Q232" s="36"/>
      <c r="R232" s="37"/>
      <c r="S232" s="120">
        <v>0.9</v>
      </c>
      <c r="T232" s="4"/>
    </row>
    <row r="233" spans="1:20" ht="20.100000000000001" customHeight="1" x14ac:dyDescent="0.3">
      <c r="A233" s="2"/>
      <c r="B233" s="3"/>
      <c r="C233" s="3"/>
      <c r="D233" s="3"/>
      <c r="E233" s="3"/>
      <c r="F233" s="3"/>
      <c r="G233" s="2"/>
      <c r="H233" s="7"/>
      <c r="I233" s="3"/>
      <c r="J233" s="3"/>
      <c r="K233" s="3"/>
      <c r="L233" s="4"/>
      <c r="M233" s="4"/>
      <c r="N233" s="3"/>
      <c r="O233" s="20"/>
      <c r="P233" s="36"/>
      <c r="Q233" s="36"/>
      <c r="R233" s="37"/>
      <c r="S233" s="3"/>
      <c r="T233" s="4"/>
    </row>
    <row r="234" spans="1:20" x14ac:dyDescent="0.3">
      <c r="A234" s="2">
        <v>11</v>
      </c>
      <c r="B234" s="197" t="s">
        <v>106</v>
      </c>
      <c r="C234" s="197"/>
      <c r="D234" s="197"/>
      <c r="E234" s="197"/>
      <c r="F234" s="197"/>
      <c r="G234" s="197"/>
      <c r="H234" s="7"/>
      <c r="I234" s="3"/>
      <c r="J234" s="3"/>
      <c r="K234" s="3"/>
      <c r="L234" s="4"/>
      <c r="M234" s="4"/>
      <c r="N234" s="3"/>
      <c r="O234" s="20"/>
      <c r="P234" s="36"/>
      <c r="Q234" s="36"/>
      <c r="R234" s="37"/>
      <c r="S234" s="3"/>
      <c r="T234" s="4"/>
    </row>
    <row r="235" spans="1:20" ht="20.100000000000001" customHeight="1" x14ac:dyDescent="0.3">
      <c r="A235" s="2"/>
      <c r="B235" s="144"/>
      <c r="C235" s="144"/>
      <c r="D235" s="144"/>
      <c r="E235" s="144"/>
      <c r="F235" s="144"/>
      <c r="G235" s="144"/>
      <c r="H235" s="7">
        <f>[353]Equipment!$H$76</f>
        <v>1</v>
      </c>
      <c r="I235" s="3">
        <f>ROUND(309000*90%,0)</f>
        <v>278100</v>
      </c>
      <c r="J235" s="3" t="s">
        <v>128</v>
      </c>
      <c r="K235" s="3">
        <f t="shared" ref="K235" si="43">ROUND(H235*I235,0)</f>
        <v>278100</v>
      </c>
      <c r="L235" s="4"/>
      <c r="M235" s="4"/>
      <c r="N235" s="3">
        <f>H235</f>
        <v>1</v>
      </c>
      <c r="O235" s="20">
        <f>K235</f>
        <v>278100</v>
      </c>
      <c r="P235" s="36"/>
      <c r="Q235" s="36"/>
      <c r="R235" s="37"/>
      <c r="S235" s="120">
        <v>0.9</v>
      </c>
      <c r="T235" s="4"/>
    </row>
    <row r="236" spans="1:20" ht="20.100000000000001" customHeight="1" x14ac:dyDescent="0.3">
      <c r="A236" s="2"/>
      <c r="B236" s="3"/>
      <c r="C236" s="3"/>
      <c r="D236" s="3"/>
      <c r="E236" s="3"/>
      <c r="F236" s="3"/>
      <c r="G236" s="2"/>
      <c r="H236" s="7"/>
      <c r="I236" s="3"/>
      <c r="J236" s="3"/>
      <c r="K236" s="3"/>
      <c r="L236" s="4"/>
      <c r="M236" s="4"/>
      <c r="N236" s="3"/>
      <c r="O236" s="20"/>
      <c r="P236" s="36"/>
      <c r="Q236" s="36"/>
      <c r="R236" s="37"/>
      <c r="S236" s="3"/>
      <c r="T236" s="4"/>
    </row>
    <row r="237" spans="1:20" x14ac:dyDescent="0.3">
      <c r="A237" s="2">
        <v>12</v>
      </c>
      <c r="B237" s="197" t="s">
        <v>107</v>
      </c>
      <c r="C237" s="197"/>
      <c r="D237" s="197"/>
      <c r="E237" s="197"/>
      <c r="F237" s="197"/>
      <c r="G237" s="197"/>
      <c r="H237" s="7"/>
      <c r="I237" s="3"/>
      <c r="J237" s="3"/>
      <c r="K237" s="3"/>
      <c r="L237" s="4"/>
      <c r="M237" s="4"/>
      <c r="N237" s="3"/>
      <c r="O237" s="20"/>
      <c r="P237" s="36"/>
      <c r="Q237" s="36"/>
      <c r="R237" s="37"/>
      <c r="S237" s="3"/>
      <c r="T237" s="4"/>
    </row>
    <row r="238" spans="1:20" ht="20.100000000000001" customHeight="1" x14ac:dyDescent="0.3">
      <c r="A238" s="2"/>
      <c r="B238" s="144"/>
      <c r="C238" s="144"/>
      <c r="D238" s="144"/>
      <c r="E238" s="144"/>
      <c r="F238" s="144"/>
      <c r="G238" s="144"/>
      <c r="H238" s="7">
        <f>[353]Equipment!$H$78</f>
        <v>1</v>
      </c>
      <c r="I238" s="3">
        <f>ROUND(2625000*90%,0)</f>
        <v>2362500</v>
      </c>
      <c r="J238" s="3" t="s">
        <v>128</v>
      </c>
      <c r="K238" s="3">
        <f t="shared" ref="K238" si="44">ROUND(H238*I238,0)</f>
        <v>2362500</v>
      </c>
      <c r="L238" s="4"/>
      <c r="M238" s="4"/>
      <c r="N238" s="3">
        <f>H238</f>
        <v>1</v>
      </c>
      <c r="O238" s="20">
        <f>K238</f>
        <v>2362500</v>
      </c>
      <c r="P238" s="36"/>
      <c r="Q238" s="36"/>
      <c r="R238" s="37"/>
      <c r="S238" s="120">
        <v>0.9</v>
      </c>
      <c r="T238" s="4"/>
    </row>
    <row r="239" spans="1:20" ht="20.100000000000001" customHeight="1" x14ac:dyDescent="0.3">
      <c r="A239" s="2"/>
      <c r="B239" s="3"/>
      <c r="C239" s="3"/>
      <c r="D239" s="3"/>
      <c r="E239" s="3"/>
      <c r="F239" s="3"/>
      <c r="G239" s="2"/>
      <c r="H239" s="7"/>
      <c r="I239" s="3"/>
      <c r="J239" s="3"/>
      <c r="K239" s="3"/>
      <c r="L239" s="4"/>
      <c r="M239" s="4"/>
      <c r="N239" s="3"/>
      <c r="O239" s="20"/>
      <c r="P239" s="36"/>
      <c r="Q239" s="36"/>
      <c r="R239" s="37"/>
      <c r="S239" s="3"/>
      <c r="T239" s="4"/>
    </row>
    <row r="240" spans="1:20" x14ac:dyDescent="0.3">
      <c r="A240" s="2">
        <v>13</v>
      </c>
      <c r="B240" s="197" t="s">
        <v>108</v>
      </c>
      <c r="C240" s="197"/>
      <c r="D240" s="197"/>
      <c r="E240" s="197"/>
      <c r="F240" s="197"/>
      <c r="G240" s="197"/>
      <c r="H240" s="7"/>
      <c r="I240" s="3"/>
      <c r="J240" s="3"/>
      <c r="K240" s="3"/>
      <c r="L240" s="4"/>
      <c r="M240" s="4"/>
      <c r="N240" s="3"/>
      <c r="O240" s="20"/>
      <c r="P240" s="36"/>
      <c r="Q240" s="36"/>
      <c r="R240" s="37"/>
      <c r="S240" s="3"/>
      <c r="T240" s="4"/>
    </row>
    <row r="241" spans="1:20" ht="20.100000000000001" customHeight="1" x14ac:dyDescent="0.3">
      <c r="A241" s="2"/>
      <c r="B241" s="144"/>
      <c r="C241" s="144"/>
      <c r="D241" s="144"/>
      <c r="E241" s="144"/>
      <c r="F241" s="144"/>
      <c r="G241" s="144"/>
      <c r="H241" s="7">
        <f>[353]Equipment!$H$80</f>
        <v>1</v>
      </c>
      <c r="I241" s="3">
        <f>ROUND(2560000*90%,0)</f>
        <v>2304000</v>
      </c>
      <c r="J241" s="3" t="s">
        <v>128</v>
      </c>
      <c r="K241" s="3">
        <f t="shared" ref="K241" si="45">ROUND(H241*I241,0)</f>
        <v>2304000</v>
      </c>
      <c r="L241" s="4"/>
      <c r="M241" s="4"/>
      <c r="N241" s="3">
        <f>H241</f>
        <v>1</v>
      </c>
      <c r="O241" s="20">
        <f>K241</f>
        <v>2304000</v>
      </c>
      <c r="P241" s="36"/>
      <c r="Q241" s="36"/>
      <c r="R241" s="37"/>
      <c r="S241" s="120">
        <v>0.9</v>
      </c>
      <c r="T241" s="4"/>
    </row>
    <row r="242" spans="1:20" ht="20.100000000000001" customHeight="1" x14ac:dyDescent="0.3">
      <c r="A242" s="2"/>
      <c r="B242" s="3"/>
      <c r="C242" s="3"/>
      <c r="D242" s="3"/>
      <c r="E242" s="3"/>
      <c r="F242" s="3"/>
      <c r="G242" s="2"/>
      <c r="H242" s="7"/>
      <c r="I242" s="3"/>
      <c r="J242" s="3"/>
      <c r="K242" s="3"/>
      <c r="L242" s="4"/>
      <c r="M242" s="4"/>
      <c r="N242" s="3"/>
      <c r="O242" s="20"/>
      <c r="P242" s="36"/>
      <c r="Q242" s="36"/>
      <c r="R242" s="37"/>
      <c r="S242" s="3"/>
      <c r="T242" s="4"/>
    </row>
    <row r="243" spans="1:20" x14ac:dyDescent="0.3">
      <c r="A243" s="2">
        <v>18</v>
      </c>
      <c r="B243" s="197" t="s">
        <v>109</v>
      </c>
      <c r="C243" s="197"/>
      <c r="D243" s="197"/>
      <c r="E243" s="197"/>
      <c r="F243" s="197"/>
      <c r="G243" s="197"/>
      <c r="H243" s="7"/>
      <c r="I243" s="3"/>
      <c r="J243" s="3"/>
      <c r="K243" s="3"/>
      <c r="L243" s="4"/>
      <c r="M243" s="4"/>
      <c r="N243" s="3"/>
      <c r="O243" s="20"/>
      <c r="P243" s="36"/>
      <c r="Q243" s="36"/>
      <c r="R243" s="37"/>
      <c r="S243" s="3"/>
      <c r="T243" s="4"/>
    </row>
    <row r="244" spans="1:20" ht="20.100000000000001" customHeight="1" x14ac:dyDescent="0.3">
      <c r="A244" s="2"/>
      <c r="B244" s="144"/>
      <c r="C244" s="144"/>
      <c r="D244" s="144"/>
      <c r="E244" s="144"/>
      <c r="F244" s="144"/>
      <c r="G244" s="144"/>
      <c r="H244" s="7">
        <f>[353]Equipment!$H$82</f>
        <v>1</v>
      </c>
      <c r="I244" s="3">
        <f>ROUND(731250*90%,0)</f>
        <v>658125</v>
      </c>
      <c r="J244" s="3" t="s">
        <v>128</v>
      </c>
      <c r="K244" s="3">
        <f t="shared" ref="K244" si="46">ROUND(H244*I244,0)</f>
        <v>658125</v>
      </c>
      <c r="L244" s="4"/>
      <c r="M244" s="4"/>
      <c r="N244" s="3">
        <f>H244</f>
        <v>1</v>
      </c>
      <c r="O244" s="20">
        <f>K244</f>
        <v>658125</v>
      </c>
      <c r="P244" s="36"/>
      <c r="Q244" s="36"/>
      <c r="R244" s="37"/>
      <c r="S244" s="120">
        <v>0.9</v>
      </c>
      <c r="T244" s="4"/>
    </row>
    <row r="245" spans="1:20" ht="20.100000000000001" customHeight="1" x14ac:dyDescent="0.3">
      <c r="A245" s="2"/>
      <c r="B245" s="3"/>
      <c r="C245" s="3"/>
      <c r="D245" s="3"/>
      <c r="E245" s="3"/>
      <c r="F245" s="3"/>
      <c r="G245" s="2"/>
      <c r="H245" s="7"/>
      <c r="I245" s="3"/>
      <c r="J245" s="3"/>
      <c r="K245" s="3"/>
      <c r="L245" s="4"/>
      <c r="M245" s="4"/>
      <c r="N245" s="3"/>
      <c r="O245" s="20"/>
      <c r="P245" s="36"/>
      <c r="Q245" s="36"/>
      <c r="R245" s="37"/>
      <c r="S245" s="3"/>
      <c r="T245" s="4"/>
    </row>
    <row r="246" spans="1:20" x14ac:dyDescent="0.3">
      <c r="A246" s="2">
        <v>21</v>
      </c>
      <c r="B246" s="197" t="s">
        <v>110</v>
      </c>
      <c r="C246" s="197"/>
      <c r="D246" s="197"/>
      <c r="E246" s="197"/>
      <c r="F246" s="197"/>
      <c r="G246" s="197"/>
      <c r="H246" s="7"/>
      <c r="I246" s="3"/>
      <c r="J246" s="3"/>
      <c r="K246" s="3"/>
      <c r="L246" s="4"/>
      <c r="M246" s="4"/>
      <c r="N246" s="3"/>
      <c r="O246" s="20"/>
      <c r="P246" s="36"/>
      <c r="Q246" s="36"/>
      <c r="R246" s="37"/>
      <c r="S246" s="3"/>
      <c r="T246" s="4"/>
    </row>
    <row r="247" spans="1:20" ht="20.100000000000001" customHeight="1" x14ac:dyDescent="0.3">
      <c r="A247" s="2"/>
      <c r="B247" s="144"/>
      <c r="C247" s="144"/>
      <c r="D247" s="144"/>
      <c r="E247" s="144"/>
      <c r="F247" s="144"/>
      <c r="G247" s="144"/>
      <c r="H247" s="7">
        <f>[353]Equipment!$H$84</f>
        <v>1</v>
      </c>
      <c r="I247" s="3">
        <f>ROUND(250000*90%,0)</f>
        <v>225000</v>
      </c>
      <c r="J247" s="3" t="s">
        <v>128</v>
      </c>
      <c r="K247" s="3">
        <f t="shared" ref="K247" si="47">ROUND(H247*I247,0)</f>
        <v>225000</v>
      </c>
      <c r="L247" s="4"/>
      <c r="M247" s="4"/>
      <c r="N247" s="3">
        <f>H247</f>
        <v>1</v>
      </c>
      <c r="O247" s="20">
        <f>K247</f>
        <v>225000</v>
      </c>
      <c r="P247" s="36"/>
      <c r="Q247" s="36"/>
      <c r="R247" s="37"/>
      <c r="S247" s="120">
        <v>0.9</v>
      </c>
      <c r="T247" s="4"/>
    </row>
    <row r="248" spans="1:20" ht="20.100000000000001" customHeight="1" x14ac:dyDescent="0.3">
      <c r="A248" s="2"/>
      <c r="B248" s="3"/>
      <c r="C248" s="3"/>
      <c r="D248" s="3"/>
      <c r="E248" s="3"/>
      <c r="F248" s="3"/>
      <c r="G248" s="2"/>
      <c r="H248" s="7"/>
      <c r="I248" s="3"/>
      <c r="J248" s="3"/>
      <c r="K248" s="3"/>
      <c r="L248" s="4"/>
      <c r="M248" s="4"/>
      <c r="N248" s="3"/>
      <c r="O248" s="20"/>
      <c r="P248" s="36"/>
      <c r="Q248" s="36"/>
      <c r="R248" s="37"/>
      <c r="S248" s="3"/>
      <c r="T248" s="4"/>
    </row>
    <row r="249" spans="1:20" x14ac:dyDescent="0.3">
      <c r="A249" s="2">
        <v>24</v>
      </c>
      <c r="B249" s="197" t="s">
        <v>111</v>
      </c>
      <c r="C249" s="197"/>
      <c r="D249" s="197"/>
      <c r="E249" s="197"/>
      <c r="F249" s="197"/>
      <c r="G249" s="197"/>
      <c r="H249" s="7"/>
      <c r="I249" s="3"/>
      <c r="J249" s="3"/>
      <c r="K249" s="3"/>
      <c r="L249" s="4"/>
      <c r="M249" s="4"/>
      <c r="N249" s="3"/>
      <c r="O249" s="20"/>
      <c r="P249" s="36"/>
      <c r="Q249" s="36"/>
      <c r="R249" s="37"/>
      <c r="S249" s="3"/>
      <c r="T249" s="4"/>
    </row>
    <row r="250" spans="1:20" ht="20.100000000000001" customHeight="1" x14ac:dyDescent="0.3">
      <c r="A250" s="2"/>
      <c r="B250" s="144"/>
      <c r="C250" s="144"/>
      <c r="D250" s="144"/>
      <c r="E250" s="144"/>
      <c r="F250" s="144"/>
      <c r="G250" s="144"/>
      <c r="H250" s="7">
        <f>[353]Equipment!$H$86</f>
        <v>1</v>
      </c>
      <c r="I250" s="3">
        <f>ROUND(103125*90%,0)</f>
        <v>92813</v>
      </c>
      <c r="J250" s="3" t="s">
        <v>128</v>
      </c>
      <c r="K250" s="3">
        <f t="shared" ref="K250" si="48">ROUND(H250*I250,0)</f>
        <v>92813</v>
      </c>
      <c r="L250" s="4"/>
      <c r="M250" s="4"/>
      <c r="N250" s="3">
        <f>H250</f>
        <v>1</v>
      </c>
      <c r="O250" s="20">
        <f>K250</f>
        <v>92813</v>
      </c>
      <c r="P250" s="36"/>
      <c r="Q250" s="36"/>
      <c r="R250" s="37"/>
      <c r="S250" s="120">
        <v>0.9</v>
      </c>
      <c r="T250" s="4"/>
    </row>
    <row r="251" spans="1:20" ht="20.100000000000001" customHeight="1" x14ac:dyDescent="0.3">
      <c r="A251" s="2"/>
      <c r="B251" s="3"/>
      <c r="C251" s="3"/>
      <c r="D251" s="3"/>
      <c r="E251" s="3"/>
      <c r="F251" s="3"/>
      <c r="G251" s="2"/>
      <c r="H251" s="7"/>
      <c r="I251" s="3"/>
      <c r="J251" s="3"/>
      <c r="K251" s="3"/>
      <c r="L251" s="4"/>
      <c r="M251" s="4"/>
      <c r="N251" s="3"/>
      <c r="O251" s="20"/>
      <c r="P251" s="36"/>
      <c r="Q251" s="36"/>
      <c r="R251" s="37"/>
      <c r="S251" s="3"/>
      <c r="T251" s="4"/>
    </row>
    <row r="252" spans="1:20" x14ac:dyDescent="0.3">
      <c r="A252" s="2">
        <v>25</v>
      </c>
      <c r="B252" s="197" t="s">
        <v>112</v>
      </c>
      <c r="C252" s="197"/>
      <c r="D252" s="197"/>
      <c r="E252" s="197"/>
      <c r="F252" s="197"/>
      <c r="G252" s="197"/>
      <c r="H252" s="7"/>
      <c r="I252" s="3"/>
      <c r="J252" s="3"/>
      <c r="K252" s="3"/>
      <c r="L252" s="4"/>
      <c r="M252" s="4"/>
      <c r="N252" s="3"/>
      <c r="O252" s="20"/>
      <c r="P252" s="36"/>
      <c r="Q252" s="36"/>
      <c r="R252" s="37"/>
      <c r="S252" s="3"/>
      <c r="T252" s="4"/>
    </row>
    <row r="253" spans="1:20" ht="20.100000000000001" customHeight="1" x14ac:dyDescent="0.3">
      <c r="A253" s="2"/>
      <c r="B253" s="144"/>
      <c r="C253" s="144"/>
      <c r="D253" s="144"/>
      <c r="E253" s="144"/>
      <c r="F253" s="144"/>
      <c r="G253" s="144"/>
      <c r="H253" s="7">
        <v>1</v>
      </c>
      <c r="I253" s="3">
        <f>ROUND(225000*90%,0)</f>
        <v>202500</v>
      </c>
      <c r="J253" s="3" t="s">
        <v>128</v>
      </c>
      <c r="K253" s="3">
        <f t="shared" ref="K253" si="49">ROUND(H253*I253,0)</f>
        <v>202500</v>
      </c>
      <c r="L253" s="4"/>
      <c r="M253" s="4"/>
      <c r="N253" s="3">
        <f>H253</f>
        <v>1</v>
      </c>
      <c r="O253" s="20">
        <f>K253</f>
        <v>202500</v>
      </c>
      <c r="P253" s="36"/>
      <c r="Q253" s="36"/>
      <c r="R253" s="37"/>
      <c r="S253" s="120">
        <v>0.9</v>
      </c>
      <c r="T253" s="4"/>
    </row>
    <row r="254" spans="1:20" ht="20.100000000000001" customHeight="1" x14ac:dyDescent="0.3">
      <c r="A254" s="2"/>
      <c r="B254" s="3"/>
      <c r="C254" s="3"/>
      <c r="D254" s="3"/>
      <c r="E254" s="3"/>
      <c r="F254" s="3"/>
      <c r="G254" s="2"/>
      <c r="H254" s="7"/>
      <c r="I254" s="3"/>
      <c r="J254" s="3"/>
      <c r="K254" s="3"/>
      <c r="L254" s="4"/>
      <c r="M254" s="4"/>
      <c r="N254" s="3"/>
      <c r="O254" s="20"/>
      <c r="P254" s="36"/>
      <c r="Q254" s="36"/>
      <c r="R254" s="37"/>
      <c r="S254" s="3"/>
      <c r="T254" s="4"/>
    </row>
    <row r="255" spans="1:20" x14ac:dyDescent="0.3">
      <c r="A255" s="2">
        <v>28</v>
      </c>
      <c r="B255" s="198" t="s">
        <v>113</v>
      </c>
      <c r="C255" s="198"/>
      <c r="D255" s="198"/>
      <c r="E255" s="198"/>
      <c r="F255" s="198"/>
      <c r="G255" s="198"/>
      <c r="H255" s="7"/>
      <c r="I255" s="3"/>
      <c r="J255" s="3"/>
      <c r="K255" s="3"/>
      <c r="L255" s="4"/>
      <c r="M255" s="4"/>
      <c r="N255" s="3"/>
      <c r="O255" s="20"/>
      <c r="P255" s="36"/>
      <c r="Q255" s="36"/>
      <c r="R255" s="37"/>
      <c r="S255" s="3"/>
      <c r="T255" s="4"/>
    </row>
    <row r="256" spans="1:20" ht="20.100000000000001" customHeight="1" x14ac:dyDescent="0.3">
      <c r="A256" s="2"/>
      <c r="B256" s="144"/>
      <c r="C256" s="144"/>
      <c r="D256" s="144"/>
      <c r="E256" s="144"/>
      <c r="F256" s="144"/>
      <c r="G256" s="144"/>
      <c r="H256" s="7">
        <v>2</v>
      </c>
      <c r="I256" s="3">
        <f>ROUND(280000*90%,0)</f>
        <v>252000</v>
      </c>
      <c r="J256" s="3" t="s">
        <v>128</v>
      </c>
      <c r="K256" s="3">
        <f t="shared" ref="K256" si="50">ROUND(H256*I256,0)</f>
        <v>504000</v>
      </c>
      <c r="L256" s="4"/>
      <c r="M256" s="4"/>
      <c r="N256" s="3">
        <f>H256</f>
        <v>2</v>
      </c>
      <c r="O256" s="20">
        <f>K256</f>
        <v>504000</v>
      </c>
      <c r="P256" s="36"/>
      <c r="Q256" s="36"/>
      <c r="R256" s="37"/>
      <c r="S256" s="120">
        <v>0.9</v>
      </c>
      <c r="T256" s="4"/>
    </row>
    <row r="257" spans="1:20" ht="20.100000000000001" customHeight="1" x14ac:dyDescent="0.3">
      <c r="A257" s="2"/>
      <c r="B257" s="3"/>
      <c r="C257" s="3"/>
      <c r="D257" s="3"/>
      <c r="E257" s="3"/>
      <c r="F257" s="3"/>
      <c r="G257" s="2"/>
      <c r="H257" s="7"/>
      <c r="I257" s="3"/>
      <c r="J257" s="3"/>
      <c r="K257" s="3"/>
      <c r="L257" s="4"/>
      <c r="M257" s="4"/>
      <c r="N257" s="3"/>
      <c r="O257" s="20"/>
      <c r="P257" s="36"/>
      <c r="Q257" s="36"/>
      <c r="R257" s="37"/>
      <c r="S257" s="3"/>
      <c r="T257" s="4"/>
    </row>
    <row r="258" spans="1:20" x14ac:dyDescent="0.3">
      <c r="A258" s="2">
        <v>29</v>
      </c>
      <c r="B258" s="197" t="s">
        <v>114</v>
      </c>
      <c r="C258" s="197"/>
      <c r="D258" s="197"/>
      <c r="E258" s="197"/>
      <c r="F258" s="197"/>
      <c r="G258" s="197"/>
      <c r="H258" s="7"/>
      <c r="I258" s="3"/>
      <c r="J258" s="3"/>
      <c r="K258" s="3"/>
      <c r="L258" s="4"/>
      <c r="M258" s="4"/>
      <c r="N258" s="3"/>
      <c r="O258" s="20"/>
      <c r="P258" s="36"/>
      <c r="Q258" s="36"/>
      <c r="R258" s="37"/>
      <c r="S258" s="3"/>
      <c r="T258" s="4"/>
    </row>
    <row r="259" spans="1:20" ht="20.100000000000001" customHeight="1" x14ac:dyDescent="0.3">
      <c r="A259" s="2"/>
      <c r="B259" s="144"/>
      <c r="C259" s="144"/>
      <c r="D259" s="144"/>
      <c r="E259" s="144"/>
      <c r="F259" s="144"/>
      <c r="G259" s="144"/>
      <c r="H259" s="7">
        <v>1</v>
      </c>
      <c r="I259" s="3">
        <f>ROUND(49500*90%,0)</f>
        <v>44550</v>
      </c>
      <c r="J259" s="3" t="s">
        <v>128</v>
      </c>
      <c r="K259" s="3">
        <f t="shared" ref="K259" si="51">ROUND(H259*I259,0)</f>
        <v>44550</v>
      </c>
      <c r="L259" s="4"/>
      <c r="M259" s="4"/>
      <c r="N259" s="3">
        <f>H259</f>
        <v>1</v>
      </c>
      <c r="O259" s="20">
        <f>K259</f>
        <v>44550</v>
      </c>
      <c r="P259" s="36"/>
      <c r="Q259" s="36"/>
      <c r="R259" s="37"/>
      <c r="S259" s="120">
        <v>0.9</v>
      </c>
      <c r="T259" s="4"/>
    </row>
    <row r="260" spans="1:20" ht="20.100000000000001" customHeight="1" x14ac:dyDescent="0.3">
      <c r="A260" s="2"/>
      <c r="B260" s="3"/>
      <c r="C260" s="3"/>
      <c r="D260" s="3"/>
      <c r="E260" s="3"/>
      <c r="F260" s="3"/>
      <c r="G260" s="2"/>
      <c r="H260" s="7"/>
      <c r="I260" s="3"/>
      <c r="J260" s="3"/>
      <c r="K260" s="3"/>
      <c r="L260" s="4"/>
      <c r="M260" s="4"/>
      <c r="N260" s="3"/>
      <c r="O260" s="20"/>
      <c r="P260" s="36"/>
      <c r="Q260" s="36"/>
      <c r="R260" s="37"/>
      <c r="S260" s="3"/>
      <c r="T260" s="4"/>
    </row>
    <row r="261" spans="1:20" x14ac:dyDescent="0.3">
      <c r="A261" s="2">
        <v>32</v>
      </c>
      <c r="B261" s="198" t="s">
        <v>115</v>
      </c>
      <c r="C261" s="198"/>
      <c r="D261" s="198"/>
      <c r="E261" s="198"/>
      <c r="F261" s="198"/>
      <c r="G261" s="198"/>
      <c r="H261" s="7"/>
      <c r="I261" s="3"/>
      <c r="J261" s="3"/>
      <c r="K261" s="3"/>
      <c r="L261" s="4"/>
      <c r="M261" s="4"/>
      <c r="N261" s="3"/>
      <c r="O261" s="20"/>
      <c r="P261" s="36"/>
      <c r="Q261" s="36"/>
      <c r="R261" s="37"/>
      <c r="S261" s="3"/>
      <c r="T261" s="4"/>
    </row>
    <row r="262" spans="1:20" ht="20.100000000000001" customHeight="1" x14ac:dyDescent="0.3">
      <c r="A262" s="2"/>
      <c r="B262" s="144"/>
      <c r="C262" s="144"/>
      <c r="D262" s="144"/>
      <c r="E262" s="144"/>
      <c r="F262" s="144"/>
      <c r="G262" s="144"/>
      <c r="H262" s="7">
        <f>[353]Equipment!$H$94</f>
        <v>1</v>
      </c>
      <c r="I262" s="3">
        <f>ROUND(2125000*90%,0)</f>
        <v>1912500</v>
      </c>
      <c r="J262" s="3" t="s">
        <v>128</v>
      </c>
      <c r="K262" s="3">
        <f t="shared" ref="K262" si="52">ROUND(H262*I262,0)</f>
        <v>1912500</v>
      </c>
      <c r="L262" s="4"/>
      <c r="M262" s="4"/>
      <c r="N262" s="3">
        <f>H262</f>
        <v>1</v>
      </c>
      <c r="O262" s="20">
        <f>K262</f>
        <v>1912500</v>
      </c>
      <c r="P262" s="36"/>
      <c r="Q262" s="36"/>
      <c r="R262" s="37"/>
      <c r="S262" s="120">
        <v>0.9</v>
      </c>
      <c r="T262" s="4"/>
    </row>
    <row r="263" spans="1:20" ht="20.100000000000001" customHeight="1" x14ac:dyDescent="0.3">
      <c r="A263" s="2"/>
      <c r="B263" s="3"/>
      <c r="C263" s="3"/>
      <c r="D263" s="3"/>
      <c r="E263" s="3"/>
      <c r="F263" s="3"/>
      <c r="G263" s="2"/>
      <c r="H263" s="7"/>
      <c r="I263" s="3"/>
      <c r="J263" s="3"/>
      <c r="K263" s="3"/>
      <c r="L263" s="4"/>
      <c r="M263" s="4"/>
      <c r="N263" s="3"/>
      <c r="O263" s="20"/>
      <c r="P263" s="36"/>
      <c r="Q263" s="36"/>
      <c r="R263" s="37"/>
      <c r="S263" s="3"/>
      <c r="T263" s="4"/>
    </row>
    <row r="264" spans="1:20" x14ac:dyDescent="0.3">
      <c r="A264" s="2">
        <v>33</v>
      </c>
      <c r="B264" s="198" t="s">
        <v>116</v>
      </c>
      <c r="C264" s="198"/>
      <c r="D264" s="198"/>
      <c r="E264" s="198"/>
      <c r="F264" s="198"/>
      <c r="G264" s="198"/>
      <c r="H264" s="7"/>
      <c r="I264" s="3"/>
      <c r="J264" s="3"/>
      <c r="K264" s="3"/>
      <c r="L264" s="4"/>
      <c r="M264" s="4"/>
      <c r="N264" s="3"/>
      <c r="O264" s="20"/>
      <c r="P264" s="36"/>
      <c r="Q264" s="36"/>
      <c r="R264" s="37"/>
      <c r="S264" s="3"/>
      <c r="T264" s="4"/>
    </row>
    <row r="265" spans="1:20" ht="20.100000000000001" customHeight="1" x14ac:dyDescent="0.3">
      <c r="A265" s="2"/>
      <c r="B265" s="144"/>
      <c r="C265" s="144"/>
      <c r="D265" s="144"/>
      <c r="E265" s="144"/>
      <c r="F265" s="144"/>
      <c r="G265" s="144"/>
      <c r="H265" s="7">
        <f>[353]Equipment!$H$96</f>
        <v>1</v>
      </c>
      <c r="I265" s="3">
        <f>ROUND(4200000*90%,0)</f>
        <v>3780000</v>
      </c>
      <c r="J265" s="3" t="s">
        <v>128</v>
      </c>
      <c r="K265" s="3">
        <f t="shared" ref="K265" si="53">ROUND(H265*I265,0)</f>
        <v>3780000</v>
      </c>
      <c r="L265" s="4"/>
      <c r="M265" s="4"/>
      <c r="N265" s="3">
        <f>H265</f>
        <v>1</v>
      </c>
      <c r="O265" s="20">
        <f>K265</f>
        <v>3780000</v>
      </c>
      <c r="P265" s="36"/>
      <c r="Q265" s="36"/>
      <c r="R265" s="37"/>
      <c r="S265" s="120">
        <v>0.9</v>
      </c>
      <c r="T265" s="4"/>
    </row>
    <row r="266" spans="1:20" ht="20.100000000000001" customHeight="1" x14ac:dyDescent="0.3">
      <c r="A266" s="2"/>
      <c r="B266" s="3"/>
      <c r="C266" s="3"/>
      <c r="D266" s="3"/>
      <c r="E266" s="3"/>
      <c r="F266" s="3"/>
      <c r="G266" s="2"/>
      <c r="H266" s="7"/>
      <c r="I266" s="3"/>
      <c r="J266" s="3"/>
      <c r="K266" s="3"/>
      <c r="L266" s="4"/>
      <c r="M266" s="4"/>
      <c r="N266" s="3"/>
      <c r="O266" s="20"/>
      <c r="P266" s="36"/>
      <c r="Q266" s="36"/>
      <c r="R266" s="37"/>
      <c r="S266" s="3"/>
      <c r="T266" s="4"/>
    </row>
    <row r="267" spans="1:20" x14ac:dyDescent="0.3">
      <c r="A267" s="2">
        <v>39</v>
      </c>
      <c r="B267" s="198" t="s">
        <v>117</v>
      </c>
      <c r="C267" s="198"/>
      <c r="D267" s="198"/>
      <c r="E267" s="198"/>
      <c r="F267" s="198"/>
      <c r="G267" s="198"/>
      <c r="H267" s="7"/>
      <c r="I267" s="3"/>
      <c r="J267" s="3"/>
      <c r="K267" s="3"/>
      <c r="L267" s="4"/>
      <c r="M267" s="4"/>
      <c r="N267" s="3"/>
      <c r="O267" s="20"/>
      <c r="P267" s="36"/>
      <c r="Q267" s="36"/>
      <c r="R267" s="37"/>
      <c r="S267" s="3"/>
      <c r="T267" s="4"/>
    </row>
    <row r="268" spans="1:20" ht="20.100000000000001" customHeight="1" x14ac:dyDescent="0.3">
      <c r="A268" s="2"/>
      <c r="B268" s="144"/>
      <c r="C268" s="144"/>
      <c r="D268" s="144"/>
      <c r="E268" s="144"/>
      <c r="F268" s="144"/>
      <c r="G268" s="144"/>
      <c r="H268" s="7">
        <v>2</v>
      </c>
      <c r="I268" s="3">
        <f>ROUND(34500*90%,0)</f>
        <v>31050</v>
      </c>
      <c r="J268" s="3" t="s">
        <v>128</v>
      </c>
      <c r="K268" s="3">
        <f t="shared" ref="K268" si="54">ROUND(H268*I268,0)</f>
        <v>62100</v>
      </c>
      <c r="L268" s="4"/>
      <c r="M268" s="4"/>
      <c r="N268" s="3">
        <f>H268</f>
        <v>2</v>
      </c>
      <c r="O268" s="20">
        <f>K268</f>
        <v>62100</v>
      </c>
      <c r="P268" s="36"/>
      <c r="Q268" s="36"/>
      <c r="R268" s="37"/>
      <c r="S268" s="120">
        <v>0.9</v>
      </c>
      <c r="T268" s="4"/>
    </row>
    <row r="269" spans="1:20" ht="20.100000000000001" customHeight="1" x14ac:dyDescent="0.3">
      <c r="A269" s="2"/>
      <c r="B269" s="3"/>
      <c r="C269" s="3"/>
      <c r="D269" s="3"/>
      <c r="E269" s="3"/>
      <c r="F269" s="3"/>
      <c r="G269" s="2"/>
      <c r="H269" s="7"/>
      <c r="I269" s="3"/>
      <c r="J269" s="3"/>
      <c r="K269" s="3"/>
      <c r="L269" s="4"/>
      <c r="M269" s="4"/>
      <c r="N269" s="3"/>
      <c r="O269" s="20"/>
      <c r="P269" s="36"/>
      <c r="Q269" s="36"/>
      <c r="R269" s="37"/>
      <c r="S269" s="3"/>
      <c r="T269" s="4"/>
    </row>
    <row r="270" spans="1:20" x14ac:dyDescent="0.3">
      <c r="A270" s="2">
        <v>42</v>
      </c>
      <c r="B270" s="197" t="s">
        <v>118</v>
      </c>
      <c r="C270" s="197"/>
      <c r="D270" s="197"/>
      <c r="E270" s="197"/>
      <c r="F270" s="197"/>
      <c r="G270" s="197"/>
      <c r="H270" s="7"/>
      <c r="I270" s="3"/>
      <c r="J270" s="3"/>
      <c r="K270" s="3"/>
      <c r="L270" s="4"/>
      <c r="M270" s="4"/>
      <c r="N270" s="3"/>
      <c r="O270" s="20"/>
      <c r="P270" s="36"/>
      <c r="Q270" s="36"/>
      <c r="R270" s="37"/>
      <c r="S270" s="3"/>
      <c r="T270" s="4"/>
    </row>
    <row r="271" spans="1:20" ht="20.100000000000001" customHeight="1" x14ac:dyDescent="0.3">
      <c r="A271" s="2"/>
      <c r="B271" s="144"/>
      <c r="C271" s="144"/>
      <c r="D271" s="144"/>
      <c r="E271" s="144"/>
      <c r="F271" s="144"/>
      <c r="G271" s="144"/>
      <c r="H271" s="7">
        <v>3</v>
      </c>
      <c r="I271" s="3">
        <f>ROUND(19250*90%,0)</f>
        <v>17325</v>
      </c>
      <c r="J271" s="3" t="s">
        <v>128</v>
      </c>
      <c r="K271" s="3">
        <f t="shared" ref="K271" si="55">ROUND(H271*I271,0)</f>
        <v>51975</v>
      </c>
      <c r="L271" s="4"/>
      <c r="M271" s="4"/>
      <c r="N271" s="3">
        <f>H271</f>
        <v>3</v>
      </c>
      <c r="O271" s="20">
        <f>K271</f>
        <v>51975</v>
      </c>
      <c r="P271" s="36"/>
      <c r="Q271" s="36"/>
      <c r="R271" s="37"/>
      <c r="S271" s="120">
        <v>0.9</v>
      </c>
      <c r="T271" s="4"/>
    </row>
    <row r="272" spans="1:20" ht="20.100000000000001" customHeight="1" x14ac:dyDescent="0.3">
      <c r="A272" s="2"/>
      <c r="B272" s="3"/>
      <c r="C272" s="3"/>
      <c r="D272" s="3"/>
      <c r="E272" s="3"/>
      <c r="F272" s="3"/>
      <c r="G272" s="2"/>
      <c r="H272" s="7"/>
      <c r="I272" s="3"/>
      <c r="J272" s="3"/>
      <c r="K272" s="3"/>
      <c r="L272" s="4"/>
      <c r="M272" s="4"/>
      <c r="N272" s="3"/>
      <c r="O272" s="20"/>
      <c r="P272" s="36"/>
      <c r="Q272" s="36"/>
      <c r="R272" s="37"/>
      <c r="S272" s="3"/>
      <c r="T272" s="4"/>
    </row>
    <row r="273" spans="1:20" x14ac:dyDescent="0.3">
      <c r="A273" s="2">
        <v>43</v>
      </c>
      <c r="B273" s="198" t="s">
        <v>119</v>
      </c>
      <c r="C273" s="198"/>
      <c r="D273" s="198"/>
      <c r="E273" s="198"/>
      <c r="F273" s="198"/>
      <c r="G273" s="198"/>
      <c r="H273" s="7"/>
      <c r="I273" s="3"/>
      <c r="J273" s="3"/>
      <c r="K273" s="3"/>
      <c r="L273" s="4"/>
      <c r="M273" s="4"/>
      <c r="N273" s="3"/>
      <c r="O273" s="20"/>
      <c r="P273" s="36"/>
      <c r="Q273" s="36"/>
      <c r="R273" s="37"/>
      <c r="S273" s="3"/>
      <c r="T273" s="4"/>
    </row>
    <row r="274" spans="1:20" ht="20.100000000000001" customHeight="1" x14ac:dyDescent="0.3">
      <c r="A274" s="2"/>
      <c r="B274" s="144"/>
      <c r="C274" s="144"/>
      <c r="D274" s="144"/>
      <c r="E274" s="144"/>
      <c r="F274" s="144"/>
      <c r="G274" s="144"/>
      <c r="H274" s="7">
        <v>6</v>
      </c>
      <c r="I274" s="3">
        <f>ROUND(13750*90%,0)</f>
        <v>12375</v>
      </c>
      <c r="J274" s="3" t="s">
        <v>128</v>
      </c>
      <c r="K274" s="3">
        <f t="shared" ref="K274" si="56">ROUND(H274*I274,0)</f>
        <v>74250</v>
      </c>
      <c r="L274" s="4"/>
      <c r="M274" s="4"/>
      <c r="N274" s="3">
        <f>H274</f>
        <v>6</v>
      </c>
      <c r="O274" s="20">
        <f>K274</f>
        <v>74250</v>
      </c>
      <c r="P274" s="36"/>
      <c r="Q274" s="36"/>
      <c r="R274" s="37"/>
      <c r="S274" s="120">
        <v>0.9</v>
      </c>
      <c r="T274" s="4"/>
    </row>
    <row r="275" spans="1:20" ht="20.100000000000001" customHeight="1" x14ac:dyDescent="0.3">
      <c r="A275" s="2"/>
      <c r="B275" s="3"/>
      <c r="C275" s="3"/>
      <c r="D275" s="3"/>
      <c r="E275" s="3"/>
      <c r="F275" s="3"/>
      <c r="G275" s="2"/>
      <c r="H275" s="7"/>
      <c r="I275" s="3"/>
      <c r="J275" s="3"/>
      <c r="K275" s="3"/>
      <c r="L275" s="4"/>
      <c r="M275" s="4"/>
      <c r="N275" s="3"/>
      <c r="O275" s="20"/>
      <c r="P275" s="36"/>
      <c r="Q275" s="36"/>
      <c r="R275" s="37"/>
      <c r="S275" s="3"/>
      <c r="T275" s="4"/>
    </row>
    <row r="276" spans="1:20" x14ac:dyDescent="0.3">
      <c r="A276" s="2">
        <v>44</v>
      </c>
      <c r="B276" s="197" t="s">
        <v>120</v>
      </c>
      <c r="C276" s="197"/>
      <c r="D276" s="197"/>
      <c r="E276" s="197"/>
      <c r="F276" s="197"/>
      <c r="G276" s="197"/>
      <c r="H276" s="7"/>
      <c r="I276" s="3"/>
      <c r="J276" s="3"/>
      <c r="K276" s="3"/>
      <c r="L276" s="4"/>
      <c r="M276" s="4"/>
      <c r="N276" s="3"/>
      <c r="O276" s="20"/>
      <c r="P276" s="36"/>
      <c r="Q276" s="36"/>
      <c r="R276" s="37"/>
      <c r="S276" s="3"/>
      <c r="T276" s="4"/>
    </row>
    <row r="277" spans="1:20" ht="20.100000000000001" customHeight="1" x14ac:dyDescent="0.3">
      <c r="A277" s="2"/>
      <c r="B277" s="144"/>
      <c r="C277" s="144"/>
      <c r="D277" s="144"/>
      <c r="E277" s="144"/>
      <c r="F277" s="144"/>
      <c r="G277" s="144"/>
      <c r="H277" s="7">
        <v>3</v>
      </c>
      <c r="I277" s="3">
        <f>ROUND(39200*90%,0)</f>
        <v>35280</v>
      </c>
      <c r="J277" s="3" t="s">
        <v>128</v>
      </c>
      <c r="K277" s="3">
        <f t="shared" ref="K277" si="57">ROUND(H277*I277,0)</f>
        <v>105840</v>
      </c>
      <c r="L277" s="4"/>
      <c r="M277" s="4"/>
      <c r="N277" s="3">
        <f>H277</f>
        <v>3</v>
      </c>
      <c r="O277" s="20">
        <f>K277</f>
        <v>105840</v>
      </c>
      <c r="P277" s="36"/>
      <c r="Q277" s="36"/>
      <c r="R277" s="37"/>
      <c r="S277" s="120">
        <v>0.9</v>
      </c>
      <c r="T277" s="4"/>
    </row>
    <row r="278" spans="1:20" ht="20.100000000000001" customHeight="1" x14ac:dyDescent="0.3">
      <c r="A278" s="2"/>
      <c r="B278" s="3"/>
      <c r="C278" s="3"/>
      <c r="D278" s="3"/>
      <c r="E278" s="3"/>
      <c r="F278" s="3"/>
      <c r="G278" s="2"/>
      <c r="H278" s="7"/>
      <c r="I278" s="3"/>
      <c r="J278" s="3"/>
      <c r="K278" s="3"/>
      <c r="L278" s="4"/>
      <c r="M278" s="4"/>
      <c r="N278" s="3"/>
      <c r="O278" s="20"/>
      <c r="P278" s="36"/>
      <c r="Q278" s="36"/>
      <c r="R278" s="37"/>
      <c r="S278" s="3"/>
      <c r="T278" s="4"/>
    </row>
    <row r="279" spans="1:20" x14ac:dyDescent="0.3">
      <c r="A279" s="2">
        <v>45</v>
      </c>
      <c r="B279" s="197" t="s">
        <v>121</v>
      </c>
      <c r="C279" s="197"/>
      <c r="D279" s="197"/>
      <c r="E279" s="197"/>
      <c r="F279" s="197"/>
      <c r="G279" s="197"/>
      <c r="H279" s="7"/>
      <c r="I279" s="3"/>
      <c r="J279" s="3"/>
      <c r="K279" s="3"/>
      <c r="L279" s="4"/>
      <c r="M279" s="4"/>
      <c r="N279" s="3"/>
      <c r="O279" s="20"/>
      <c r="P279" s="36"/>
      <c r="Q279" s="36"/>
      <c r="R279" s="37"/>
      <c r="S279" s="3"/>
      <c r="T279" s="4"/>
    </row>
    <row r="280" spans="1:20" ht="20.100000000000001" customHeight="1" x14ac:dyDescent="0.3">
      <c r="A280" s="2"/>
      <c r="B280" s="144"/>
      <c r="C280" s="144"/>
      <c r="D280" s="144"/>
      <c r="E280" s="144"/>
      <c r="F280" s="144"/>
      <c r="G280" s="144"/>
      <c r="H280" s="7">
        <f>[353]Equipment!$H$106</f>
        <v>3</v>
      </c>
      <c r="I280" s="3">
        <f>ROUND(62500*90%,0)</f>
        <v>56250</v>
      </c>
      <c r="J280" s="3" t="s">
        <v>128</v>
      </c>
      <c r="K280" s="3">
        <f t="shared" ref="K280" si="58">ROUND(H280*I280,0)</f>
        <v>168750</v>
      </c>
      <c r="L280" s="4"/>
      <c r="M280" s="4"/>
      <c r="N280" s="3">
        <f>H280</f>
        <v>3</v>
      </c>
      <c r="O280" s="20">
        <f>K280</f>
        <v>168750</v>
      </c>
      <c r="P280" s="36"/>
      <c r="Q280" s="36"/>
      <c r="R280" s="37"/>
      <c r="S280" s="120">
        <v>0.9</v>
      </c>
      <c r="T280" s="4"/>
    </row>
    <row r="281" spans="1:20" ht="20.100000000000001" customHeight="1" x14ac:dyDescent="0.3">
      <c r="A281" s="2"/>
      <c r="B281" s="3"/>
      <c r="C281" s="3"/>
      <c r="D281" s="3"/>
      <c r="E281" s="3"/>
      <c r="F281" s="3"/>
      <c r="G281" s="2"/>
      <c r="H281" s="7"/>
      <c r="I281" s="3"/>
      <c r="J281" s="3"/>
      <c r="K281" s="3"/>
      <c r="L281" s="4"/>
      <c r="M281" s="4"/>
      <c r="N281" s="3"/>
      <c r="O281" s="20"/>
      <c r="P281" s="36"/>
      <c r="Q281" s="36"/>
      <c r="R281" s="37"/>
      <c r="S281" s="120"/>
      <c r="T281" s="4"/>
    </row>
    <row r="282" spans="1:20" x14ac:dyDescent="0.3">
      <c r="A282" s="2">
        <v>46</v>
      </c>
      <c r="B282" s="198" t="s">
        <v>122</v>
      </c>
      <c r="C282" s="198"/>
      <c r="D282" s="198"/>
      <c r="E282" s="198"/>
      <c r="F282" s="198"/>
      <c r="G282" s="198"/>
      <c r="H282" s="7"/>
      <c r="I282" s="3"/>
      <c r="J282" s="3"/>
      <c r="K282" s="3"/>
      <c r="L282" s="4"/>
      <c r="M282" s="4"/>
      <c r="N282" s="3"/>
      <c r="O282" s="20"/>
      <c r="P282" s="36"/>
      <c r="Q282" s="36"/>
      <c r="R282" s="37"/>
      <c r="S282" s="3"/>
      <c r="T282" s="4"/>
    </row>
    <row r="283" spans="1:20" ht="20.100000000000001" customHeight="1" x14ac:dyDescent="0.3">
      <c r="A283" s="2"/>
      <c r="B283" s="144"/>
      <c r="C283" s="144"/>
      <c r="D283" s="144"/>
      <c r="E283" s="144"/>
      <c r="F283" s="144"/>
      <c r="G283" s="144"/>
      <c r="H283" s="7">
        <v>8</v>
      </c>
      <c r="I283" s="3">
        <f>ROUND(17500*90%,0)</f>
        <v>15750</v>
      </c>
      <c r="J283" s="3" t="s">
        <v>128</v>
      </c>
      <c r="K283" s="3">
        <f t="shared" ref="K283" si="59">ROUND(H283*I283,0)</f>
        <v>126000</v>
      </c>
      <c r="L283" s="4"/>
      <c r="M283" s="4"/>
      <c r="N283" s="3">
        <f>H283</f>
        <v>8</v>
      </c>
      <c r="O283" s="20">
        <f>K283</f>
        <v>126000</v>
      </c>
      <c r="P283" s="36"/>
      <c r="Q283" s="36"/>
      <c r="R283" s="37"/>
      <c r="S283" s="120">
        <v>0.9</v>
      </c>
      <c r="T283" s="4"/>
    </row>
    <row r="284" spans="1:20" ht="20.100000000000001" customHeight="1" x14ac:dyDescent="0.3">
      <c r="A284" s="2"/>
      <c r="B284" s="3"/>
      <c r="C284" s="3"/>
      <c r="D284" s="3"/>
      <c r="E284" s="3"/>
      <c r="F284" s="3"/>
      <c r="G284" s="2"/>
      <c r="H284" s="7"/>
      <c r="I284" s="3"/>
      <c r="J284" s="3"/>
      <c r="K284" s="3"/>
      <c r="L284" s="4"/>
      <c r="M284" s="4"/>
      <c r="N284" s="3"/>
      <c r="O284" s="20"/>
      <c r="P284" s="36"/>
      <c r="Q284" s="36"/>
      <c r="R284" s="37"/>
      <c r="S284" s="3"/>
      <c r="T284" s="4"/>
    </row>
    <row r="285" spans="1:20" ht="62.25" customHeight="1" x14ac:dyDescent="0.3">
      <c r="A285" s="2">
        <v>151</v>
      </c>
      <c r="B285" s="209" t="s">
        <v>123</v>
      </c>
      <c r="C285" s="210"/>
      <c r="D285" s="210"/>
      <c r="E285" s="210"/>
      <c r="F285" s="210"/>
      <c r="G285" s="211"/>
      <c r="H285" s="7"/>
      <c r="I285" s="3"/>
      <c r="J285" s="3"/>
      <c r="K285" s="3"/>
      <c r="L285" s="4"/>
      <c r="M285" s="4"/>
      <c r="N285" s="3"/>
      <c r="O285" s="20"/>
      <c r="P285" s="36"/>
      <c r="Q285" s="36"/>
      <c r="R285" s="37"/>
      <c r="S285" s="3"/>
      <c r="T285" s="4"/>
    </row>
    <row r="286" spans="1:20" ht="20.100000000000001" customHeight="1" x14ac:dyDescent="0.3">
      <c r="A286" s="2"/>
      <c r="B286" s="144"/>
      <c r="C286" s="144"/>
      <c r="D286" s="144"/>
      <c r="E286" s="144"/>
      <c r="F286" s="144"/>
      <c r="G286" s="144"/>
      <c r="H286" s="7">
        <v>1</v>
      </c>
      <c r="I286" s="3">
        <f>ROUND(590000*90%,0)</f>
        <v>531000</v>
      </c>
      <c r="J286" s="3" t="s">
        <v>128</v>
      </c>
      <c r="K286" s="3">
        <f>ROUND(H286*I286,0)</f>
        <v>531000</v>
      </c>
      <c r="L286" s="4"/>
      <c r="M286" s="4"/>
      <c r="N286" s="3">
        <f>H286</f>
        <v>1</v>
      </c>
      <c r="O286" s="20">
        <f>K286</f>
        <v>531000</v>
      </c>
      <c r="P286" s="36"/>
      <c r="Q286" s="36"/>
      <c r="R286" s="37"/>
      <c r="S286" s="120">
        <v>0.9</v>
      </c>
      <c r="T286" s="4"/>
    </row>
    <row r="287" spans="1:20" ht="20.100000000000001" customHeight="1" x14ac:dyDescent="0.3">
      <c r="A287" s="2"/>
      <c r="B287" s="3"/>
      <c r="C287" s="3"/>
      <c r="D287" s="3"/>
      <c r="E287" s="3"/>
      <c r="F287" s="3"/>
      <c r="G287" s="2"/>
      <c r="H287" s="7"/>
      <c r="I287" s="3"/>
      <c r="J287" s="3"/>
      <c r="K287" s="3"/>
      <c r="L287" s="4"/>
      <c r="M287" s="4"/>
      <c r="N287" s="3"/>
      <c r="O287" s="20"/>
      <c r="P287" s="36"/>
      <c r="Q287" s="36"/>
      <c r="R287" s="37"/>
      <c r="S287" s="3"/>
      <c r="T287" s="4"/>
    </row>
    <row r="288" spans="1:20" ht="36" customHeight="1" x14ac:dyDescent="0.3">
      <c r="A288" s="2">
        <v>166</v>
      </c>
      <c r="B288" s="198" t="s">
        <v>124</v>
      </c>
      <c r="C288" s="198"/>
      <c r="D288" s="198"/>
      <c r="E288" s="198"/>
      <c r="F288" s="198"/>
      <c r="G288" s="198"/>
      <c r="H288" s="7"/>
      <c r="I288" s="3"/>
      <c r="J288" s="3"/>
      <c r="K288" s="3"/>
      <c r="L288" s="4"/>
      <c r="M288" s="4"/>
      <c r="N288" s="3"/>
      <c r="O288" s="20"/>
      <c r="P288" s="36"/>
      <c r="Q288" s="36"/>
      <c r="R288" s="37"/>
      <c r="S288" s="3"/>
      <c r="T288" s="4"/>
    </row>
    <row r="289" spans="1:20" ht="20.100000000000001" customHeight="1" x14ac:dyDescent="0.3">
      <c r="A289" s="2"/>
      <c r="B289" s="144"/>
      <c r="C289" s="144"/>
      <c r="D289" s="144"/>
      <c r="E289" s="144"/>
      <c r="F289" s="144"/>
      <c r="G289" s="144"/>
      <c r="H289" s="7">
        <v>3</v>
      </c>
      <c r="I289" s="3">
        <f>ROUND(10500*90%,0)</f>
        <v>9450</v>
      </c>
      <c r="J289" s="3" t="s">
        <v>128</v>
      </c>
      <c r="K289" s="3">
        <f>ROUND(H289*I289,0)</f>
        <v>28350</v>
      </c>
      <c r="L289" s="4"/>
      <c r="M289" s="4"/>
      <c r="N289" s="3">
        <f>H289</f>
        <v>3</v>
      </c>
      <c r="O289" s="20">
        <f>K289</f>
        <v>28350</v>
      </c>
      <c r="P289" s="36"/>
      <c r="Q289" s="36"/>
      <c r="R289" s="37"/>
      <c r="S289" s="120">
        <v>0.9</v>
      </c>
      <c r="T289" s="4"/>
    </row>
    <row r="290" spans="1:20" ht="20.100000000000001" customHeight="1" x14ac:dyDescent="0.3">
      <c r="A290" s="2"/>
      <c r="B290" s="3"/>
      <c r="C290" s="3"/>
      <c r="D290" s="3"/>
      <c r="E290" s="3"/>
      <c r="F290" s="3"/>
      <c r="G290" s="2"/>
      <c r="H290" s="7"/>
      <c r="I290" s="3"/>
      <c r="J290" s="3"/>
      <c r="K290" s="3"/>
      <c r="L290" s="4"/>
      <c r="M290" s="4"/>
      <c r="N290" s="3"/>
      <c r="O290" s="20"/>
      <c r="P290" s="36"/>
      <c r="Q290" s="36"/>
      <c r="R290" s="37"/>
      <c r="S290" s="3"/>
      <c r="T290" s="4"/>
    </row>
    <row r="291" spans="1:20" ht="41.25" customHeight="1" x14ac:dyDescent="0.3">
      <c r="A291" s="2">
        <v>167</v>
      </c>
      <c r="B291" s="198" t="s">
        <v>125</v>
      </c>
      <c r="C291" s="198"/>
      <c r="D291" s="198"/>
      <c r="E291" s="198"/>
      <c r="F291" s="198"/>
      <c r="G291" s="198"/>
      <c r="H291" s="7"/>
      <c r="I291" s="3"/>
      <c r="J291" s="3"/>
      <c r="K291" s="3"/>
      <c r="L291" s="4"/>
      <c r="M291" s="4"/>
      <c r="N291" s="3"/>
      <c r="O291" s="20"/>
      <c r="P291" s="36"/>
      <c r="Q291" s="36"/>
      <c r="R291" s="37"/>
      <c r="S291" s="3"/>
      <c r="T291" s="4"/>
    </row>
    <row r="292" spans="1:20" ht="20.100000000000001" customHeight="1" x14ac:dyDescent="0.3">
      <c r="A292" s="2"/>
      <c r="B292" s="144"/>
      <c r="C292" s="144"/>
      <c r="D292" s="144"/>
      <c r="E292" s="144"/>
      <c r="F292" s="144"/>
      <c r="G292" s="144"/>
      <c r="H292" s="7">
        <f>[353]Equipment!$H$114</f>
        <v>2</v>
      </c>
      <c r="I292" s="3">
        <f>ROUND(12900*90%,0)</f>
        <v>11610</v>
      </c>
      <c r="J292" s="3" t="s">
        <v>128</v>
      </c>
      <c r="K292" s="3">
        <f>ROUND(H292*I292,0)</f>
        <v>23220</v>
      </c>
      <c r="L292" s="4"/>
      <c r="M292" s="4"/>
      <c r="N292" s="3">
        <f>H292</f>
        <v>2</v>
      </c>
      <c r="O292" s="20">
        <f>K292</f>
        <v>23220</v>
      </c>
      <c r="P292" s="36"/>
      <c r="Q292" s="36"/>
      <c r="R292" s="37"/>
      <c r="S292" s="120">
        <v>0.9</v>
      </c>
      <c r="T292" s="4"/>
    </row>
    <row r="293" spans="1:20" ht="20.100000000000001" customHeight="1" x14ac:dyDescent="0.3">
      <c r="A293" s="2"/>
      <c r="B293" s="3"/>
      <c r="C293" s="3"/>
      <c r="D293" s="3"/>
      <c r="E293" s="3"/>
      <c r="F293" s="3"/>
      <c r="G293" s="2"/>
      <c r="H293" s="7"/>
      <c r="I293" s="3"/>
      <c r="J293" s="3"/>
      <c r="K293" s="3"/>
      <c r="L293" s="4"/>
      <c r="M293" s="4"/>
      <c r="N293" s="3"/>
      <c r="O293" s="20"/>
      <c r="P293" s="36"/>
      <c r="Q293" s="36"/>
      <c r="R293" s="37"/>
      <c r="S293" s="3"/>
      <c r="T293" s="4"/>
    </row>
    <row r="294" spans="1:20" ht="47.25" customHeight="1" x14ac:dyDescent="0.3">
      <c r="A294" s="2">
        <v>153</v>
      </c>
      <c r="B294" s="198" t="s">
        <v>126</v>
      </c>
      <c r="C294" s="198"/>
      <c r="D294" s="198"/>
      <c r="E294" s="198"/>
      <c r="F294" s="198"/>
      <c r="G294" s="198"/>
      <c r="H294" s="7"/>
      <c r="I294" s="3"/>
      <c r="J294" s="3"/>
      <c r="K294" s="3"/>
      <c r="L294" s="4"/>
      <c r="M294" s="4"/>
      <c r="N294" s="3"/>
      <c r="O294" s="20"/>
      <c r="P294" s="36"/>
      <c r="Q294" s="36"/>
      <c r="R294" s="37"/>
      <c r="S294" s="3"/>
      <c r="T294" s="4"/>
    </row>
    <row r="295" spans="1:20" ht="20.100000000000001" customHeight="1" x14ac:dyDescent="0.3">
      <c r="A295" s="2"/>
      <c r="B295" s="144"/>
      <c r="C295" s="144"/>
      <c r="D295" s="144"/>
      <c r="E295" s="144"/>
      <c r="F295" s="144"/>
      <c r="G295" s="144"/>
      <c r="H295" s="7">
        <v>2</v>
      </c>
      <c r="I295" s="3">
        <f>ROUND(182000*90%,0)</f>
        <v>163800</v>
      </c>
      <c r="J295" s="3" t="s">
        <v>128</v>
      </c>
      <c r="K295" s="3">
        <f t="shared" ref="K295" si="60">ROUND(H295*I295,0)</f>
        <v>327600</v>
      </c>
      <c r="L295" s="4"/>
      <c r="M295" s="4"/>
      <c r="N295" s="3">
        <f>H295</f>
        <v>2</v>
      </c>
      <c r="O295" s="20">
        <f>K295</f>
        <v>327600</v>
      </c>
      <c r="P295" s="36"/>
      <c r="Q295" s="36"/>
      <c r="R295" s="37"/>
      <c r="S295" s="120">
        <v>0.9</v>
      </c>
      <c r="T295" s="4"/>
    </row>
    <row r="296" spans="1:20" ht="20.100000000000001" customHeight="1" x14ac:dyDescent="0.3">
      <c r="A296" s="2"/>
      <c r="B296" s="3"/>
      <c r="C296" s="3"/>
      <c r="D296" s="3"/>
      <c r="E296" s="3"/>
      <c r="F296" s="3"/>
      <c r="G296" s="2"/>
      <c r="H296" s="7"/>
      <c r="I296" s="3"/>
      <c r="J296" s="3"/>
      <c r="K296" s="3"/>
      <c r="L296" s="4"/>
      <c r="M296" s="4"/>
      <c r="N296" s="3"/>
      <c r="O296" s="20"/>
      <c r="P296" s="36"/>
      <c r="Q296" s="36"/>
      <c r="R296" s="37"/>
      <c r="S296" s="3"/>
      <c r="T296" s="4"/>
    </row>
    <row r="297" spans="1:20" ht="47.25" customHeight="1" x14ac:dyDescent="0.3">
      <c r="A297" s="2">
        <v>154</v>
      </c>
      <c r="B297" s="198" t="s">
        <v>127</v>
      </c>
      <c r="C297" s="198"/>
      <c r="D297" s="198"/>
      <c r="E297" s="198"/>
      <c r="F297" s="198"/>
      <c r="G297" s="198"/>
      <c r="H297" s="7"/>
      <c r="I297" s="3"/>
      <c r="J297" s="3"/>
      <c r="K297" s="3"/>
      <c r="L297" s="4"/>
      <c r="M297" s="4"/>
      <c r="N297" s="3"/>
      <c r="O297" s="20"/>
      <c r="P297" s="36"/>
      <c r="Q297" s="36"/>
      <c r="R297" s="37"/>
      <c r="S297" s="3"/>
      <c r="T297" s="4"/>
    </row>
    <row r="298" spans="1:20" ht="20.100000000000001" customHeight="1" x14ac:dyDescent="0.3">
      <c r="A298" s="2"/>
      <c r="B298" s="144"/>
      <c r="C298" s="144"/>
      <c r="D298" s="144"/>
      <c r="E298" s="144"/>
      <c r="F298" s="144"/>
      <c r="G298" s="144"/>
      <c r="H298" s="7">
        <v>1</v>
      </c>
      <c r="I298" s="3">
        <f>ROUND(205000*90%,0)</f>
        <v>184500</v>
      </c>
      <c r="J298" s="3" t="s">
        <v>128</v>
      </c>
      <c r="K298" s="3">
        <f t="shared" ref="K298" si="61">ROUND(H298*I298,0)</f>
        <v>184500</v>
      </c>
      <c r="L298" s="4"/>
      <c r="M298" s="4"/>
      <c r="N298" s="3">
        <f>H298</f>
        <v>1</v>
      </c>
      <c r="O298" s="20">
        <f>K298</f>
        <v>184500</v>
      </c>
      <c r="P298" s="36"/>
      <c r="Q298" s="36"/>
      <c r="R298" s="37"/>
      <c r="S298" s="120">
        <v>0.9</v>
      </c>
      <c r="T298" s="4"/>
    </row>
    <row r="299" spans="1:20" ht="20.100000000000001" customHeight="1" x14ac:dyDescent="0.3">
      <c r="A299" s="2"/>
      <c r="B299" s="3"/>
      <c r="C299" s="3"/>
      <c r="D299" s="3"/>
      <c r="E299" s="3"/>
      <c r="F299" s="3"/>
      <c r="G299" s="2"/>
      <c r="H299" s="7"/>
      <c r="I299" s="3"/>
      <c r="J299" s="3"/>
      <c r="K299" s="3"/>
      <c r="L299" s="4"/>
      <c r="M299" s="4"/>
      <c r="N299" s="3"/>
      <c r="O299" s="20"/>
      <c r="P299" s="36"/>
      <c r="Q299" s="36"/>
      <c r="R299" s="37"/>
      <c r="S299" s="3"/>
      <c r="T299" s="4"/>
    </row>
    <row r="300" spans="1:20" ht="47.25" customHeight="1" x14ac:dyDescent="0.3">
      <c r="A300" s="2">
        <v>152</v>
      </c>
      <c r="B300" s="221" t="s">
        <v>145</v>
      </c>
      <c r="C300" s="221"/>
      <c r="D300" s="221"/>
      <c r="E300" s="221"/>
      <c r="F300" s="221"/>
      <c r="G300" s="221"/>
      <c r="H300" s="7"/>
      <c r="I300" s="3"/>
      <c r="J300" s="3"/>
      <c r="K300" s="3"/>
      <c r="L300" s="4"/>
      <c r="M300" s="4"/>
      <c r="N300" s="3"/>
      <c r="O300" s="20"/>
      <c r="P300" s="36"/>
      <c r="Q300" s="36"/>
      <c r="R300" s="37"/>
      <c r="S300" s="3"/>
      <c r="T300" s="4"/>
    </row>
    <row r="301" spans="1:20" ht="20.100000000000001" customHeight="1" x14ac:dyDescent="0.3">
      <c r="B301" s="144"/>
      <c r="C301" s="144"/>
      <c r="D301" s="144"/>
      <c r="E301" s="144"/>
      <c r="F301" s="144"/>
      <c r="G301" s="144"/>
      <c r="H301" s="7">
        <v>6</v>
      </c>
      <c r="I301" s="3">
        <f>ROUND(42000*90%,0)</f>
        <v>37800</v>
      </c>
      <c r="J301" s="3" t="s">
        <v>128</v>
      </c>
      <c r="K301" s="3">
        <f t="shared" ref="K301" si="62">ROUND(H301*I301,0)</f>
        <v>226800</v>
      </c>
      <c r="L301" s="4"/>
      <c r="M301" s="4"/>
      <c r="N301" s="3">
        <f>H301</f>
        <v>6</v>
      </c>
      <c r="O301" s="20">
        <f>K301</f>
        <v>226800</v>
      </c>
      <c r="P301" s="36"/>
      <c r="Q301" s="36"/>
      <c r="R301" s="37"/>
      <c r="S301" s="120">
        <v>0.9</v>
      </c>
      <c r="T301" s="4"/>
    </row>
    <row r="302" spans="1:20" ht="20.100000000000001" customHeight="1" x14ac:dyDescent="0.3">
      <c r="A302" s="2"/>
      <c r="B302" s="29"/>
      <c r="C302" s="30"/>
      <c r="D302" s="30"/>
      <c r="E302" s="30"/>
      <c r="F302" s="30"/>
      <c r="G302" s="31"/>
      <c r="P302" s="36"/>
      <c r="Q302" s="36"/>
    </row>
    <row r="303" spans="1:20" ht="20.100000000000001" customHeight="1" x14ac:dyDescent="0.3">
      <c r="A303" s="2"/>
      <c r="B303" s="13"/>
      <c r="C303" s="3"/>
      <c r="D303" s="3"/>
      <c r="E303" s="3"/>
      <c r="F303" s="3"/>
      <c r="G303" s="2"/>
      <c r="H303" s="7"/>
      <c r="I303" s="3"/>
      <c r="J303" s="20"/>
      <c r="K303" s="3"/>
      <c r="L303" s="4"/>
      <c r="M303" s="4"/>
      <c r="N303" s="3"/>
      <c r="O303" s="20"/>
      <c r="P303" s="36"/>
      <c r="Q303" s="36"/>
      <c r="R303" s="37"/>
      <c r="S303" s="3"/>
      <c r="T303" s="4"/>
    </row>
    <row r="304" spans="1:20" ht="37.5" customHeight="1" x14ac:dyDescent="0.3">
      <c r="A304" s="2">
        <v>140</v>
      </c>
      <c r="B304" s="147" t="s">
        <v>131</v>
      </c>
      <c r="C304" s="147"/>
      <c r="D304" s="147"/>
      <c r="E304" s="147"/>
      <c r="F304" s="147"/>
      <c r="G304" s="147"/>
      <c r="H304" s="7"/>
      <c r="I304" s="3"/>
      <c r="J304" s="20"/>
      <c r="K304" s="3"/>
      <c r="L304" s="4"/>
      <c r="M304" s="4"/>
      <c r="N304" s="3"/>
      <c r="O304" s="20"/>
      <c r="P304" s="36"/>
      <c r="Q304" s="36"/>
      <c r="R304" s="37"/>
      <c r="S304" s="3"/>
      <c r="T304" s="4"/>
    </row>
    <row r="305" spans="1:20" ht="20.100000000000001" customHeight="1" x14ac:dyDescent="0.3">
      <c r="A305" s="2"/>
      <c r="B305" s="144"/>
      <c r="C305" s="144"/>
      <c r="D305" s="144"/>
      <c r="E305" s="144"/>
      <c r="F305" s="144"/>
      <c r="G305" s="144"/>
      <c r="H305" s="7">
        <f>[353]ELV!$H$8</f>
        <v>1</v>
      </c>
      <c r="I305" s="3">
        <f>ROUND(383000*90%,0)</f>
        <v>344700</v>
      </c>
      <c r="J305" s="20" t="s">
        <v>132</v>
      </c>
      <c r="K305" s="3">
        <f>I305*H305</f>
        <v>344700</v>
      </c>
      <c r="L305" s="4"/>
      <c r="M305" s="4"/>
      <c r="N305" s="3">
        <f>H305</f>
        <v>1</v>
      </c>
      <c r="O305" s="20">
        <f>K305</f>
        <v>344700</v>
      </c>
      <c r="P305" s="36"/>
      <c r="Q305" s="36"/>
      <c r="R305" s="37"/>
      <c r="S305" s="120">
        <v>0.9</v>
      </c>
      <c r="T305" s="4"/>
    </row>
    <row r="306" spans="1:20" ht="20.100000000000001" customHeight="1" x14ac:dyDescent="0.3">
      <c r="A306" s="2"/>
      <c r="B306" s="3"/>
      <c r="C306" s="3"/>
      <c r="D306" s="3"/>
      <c r="E306" s="3"/>
      <c r="F306" s="3"/>
      <c r="G306" s="2"/>
      <c r="H306" s="7"/>
      <c r="I306" s="3"/>
      <c r="J306" s="20"/>
      <c r="K306" s="3"/>
      <c r="L306" s="4"/>
      <c r="M306" s="4"/>
      <c r="N306" s="3"/>
      <c r="O306" s="20"/>
      <c r="P306" s="36"/>
      <c r="Q306" s="36"/>
      <c r="R306" s="37"/>
      <c r="S306" s="3"/>
      <c r="T306" s="4"/>
    </row>
    <row r="307" spans="1:20" ht="31.5" customHeight="1" x14ac:dyDescent="0.3">
      <c r="A307" s="2">
        <v>141</v>
      </c>
      <c r="B307" s="147" t="s">
        <v>133</v>
      </c>
      <c r="C307" s="147"/>
      <c r="D307" s="147"/>
      <c r="E307" s="147"/>
      <c r="F307" s="147"/>
      <c r="G307" s="147"/>
      <c r="H307" s="7"/>
      <c r="I307" s="3"/>
      <c r="J307" s="20"/>
      <c r="K307" s="3"/>
      <c r="L307" s="4"/>
      <c r="M307" s="4"/>
      <c r="N307" s="3"/>
      <c r="O307" s="20"/>
      <c r="P307" s="36"/>
      <c r="Q307" s="36"/>
      <c r="R307" s="37"/>
      <c r="S307" s="3"/>
      <c r="T307" s="4"/>
    </row>
    <row r="308" spans="1:20" ht="20.100000000000001" customHeight="1" x14ac:dyDescent="0.3">
      <c r="A308" s="2"/>
      <c r="B308" s="144"/>
      <c r="C308" s="144"/>
      <c r="D308" s="144"/>
      <c r="E308" s="144"/>
      <c r="F308" s="144"/>
      <c r="G308" s="144"/>
      <c r="H308" s="7">
        <f>[353]ELV!$H$10</f>
        <v>1</v>
      </c>
      <c r="I308" s="3">
        <f>ROUND(124000*90%,0)</f>
        <v>111600</v>
      </c>
      <c r="J308" s="20" t="s">
        <v>128</v>
      </c>
      <c r="K308" s="3">
        <f>I308*H308</f>
        <v>111600</v>
      </c>
      <c r="L308" s="4"/>
      <c r="M308" s="4"/>
      <c r="N308" s="3">
        <f>H308</f>
        <v>1</v>
      </c>
      <c r="O308" s="20">
        <f>K308</f>
        <v>111600</v>
      </c>
      <c r="P308" s="36"/>
      <c r="Q308" s="36"/>
      <c r="R308" s="37"/>
      <c r="S308" s="120">
        <v>0.9</v>
      </c>
      <c r="T308" s="4"/>
    </row>
    <row r="309" spans="1:20" ht="20.100000000000001" customHeight="1" x14ac:dyDescent="0.3">
      <c r="A309" s="2"/>
      <c r="B309" s="3"/>
      <c r="C309" s="3"/>
      <c r="D309" s="3"/>
      <c r="E309" s="3"/>
      <c r="F309" s="3"/>
      <c r="G309" s="2"/>
      <c r="H309" s="7"/>
      <c r="I309" s="3"/>
      <c r="J309" s="20"/>
      <c r="K309" s="3"/>
      <c r="L309" s="4"/>
      <c r="M309" s="4"/>
      <c r="N309" s="3"/>
      <c r="O309" s="20"/>
      <c r="P309" s="36"/>
      <c r="Q309" s="36"/>
      <c r="R309" s="37"/>
      <c r="S309" s="3"/>
      <c r="T309" s="4"/>
    </row>
    <row r="310" spans="1:20" ht="42" customHeight="1" x14ac:dyDescent="0.3">
      <c r="A310" s="2">
        <v>142</v>
      </c>
      <c r="B310" s="147" t="s">
        <v>134</v>
      </c>
      <c r="C310" s="147"/>
      <c r="D310" s="147"/>
      <c r="E310" s="147"/>
      <c r="F310" s="147"/>
      <c r="G310" s="147"/>
      <c r="H310" s="7"/>
      <c r="I310" s="3"/>
      <c r="J310" s="20"/>
      <c r="K310" s="3"/>
      <c r="L310" s="4"/>
      <c r="M310" s="4"/>
      <c r="N310" s="3"/>
      <c r="O310" s="20"/>
      <c r="P310" s="36"/>
      <c r="Q310" s="36"/>
      <c r="R310" s="37"/>
      <c r="S310" s="3"/>
      <c r="T310" s="4"/>
    </row>
    <row r="311" spans="1:20" ht="20.100000000000001" customHeight="1" x14ac:dyDescent="0.3">
      <c r="A311" s="2"/>
      <c r="B311" s="144"/>
      <c r="C311" s="144"/>
      <c r="D311" s="144"/>
      <c r="E311" s="144"/>
      <c r="F311" s="144"/>
      <c r="G311" s="144"/>
      <c r="H311" s="7">
        <f>[353]ELV!$H$12</f>
        <v>1</v>
      </c>
      <c r="I311" s="3">
        <f>ROUND(510000*90%,0)</f>
        <v>459000</v>
      </c>
      <c r="J311" s="20" t="s">
        <v>132</v>
      </c>
      <c r="K311" s="3">
        <f>I311*H311</f>
        <v>459000</v>
      </c>
      <c r="L311" s="4"/>
      <c r="M311" s="4"/>
      <c r="N311" s="3">
        <f>H311</f>
        <v>1</v>
      </c>
      <c r="O311" s="20">
        <f>K311</f>
        <v>459000</v>
      </c>
      <c r="P311" s="36"/>
      <c r="Q311" s="36"/>
      <c r="R311" s="37"/>
      <c r="S311" s="120">
        <v>0.9</v>
      </c>
      <c r="T311" s="4"/>
    </row>
    <row r="312" spans="1:20" ht="20.100000000000001" customHeight="1" x14ac:dyDescent="0.3">
      <c r="A312" s="2"/>
      <c r="B312" s="3"/>
      <c r="C312" s="3"/>
      <c r="D312" s="3"/>
      <c r="E312" s="3"/>
      <c r="F312" s="3"/>
      <c r="G312" s="2"/>
      <c r="H312" s="7"/>
      <c r="I312" s="3"/>
      <c r="J312" s="20"/>
      <c r="K312" s="3"/>
      <c r="L312" s="4"/>
      <c r="M312" s="4"/>
      <c r="N312" s="3"/>
      <c r="O312" s="20"/>
      <c r="P312" s="36"/>
      <c r="Q312" s="36"/>
      <c r="R312" s="37"/>
      <c r="S312" s="3"/>
      <c r="T312" s="4"/>
    </row>
    <row r="313" spans="1:20" ht="45.75" customHeight="1" x14ac:dyDescent="0.3">
      <c r="A313" s="2">
        <v>143</v>
      </c>
      <c r="B313" s="147" t="s">
        <v>135</v>
      </c>
      <c r="C313" s="147"/>
      <c r="D313" s="147"/>
      <c r="E313" s="147"/>
      <c r="F313" s="147"/>
      <c r="G313" s="147"/>
      <c r="H313" s="7"/>
      <c r="I313" s="3"/>
      <c r="J313" s="20"/>
      <c r="K313" s="3"/>
      <c r="L313" s="4"/>
      <c r="M313" s="4"/>
      <c r="N313" s="3"/>
      <c r="O313" s="20"/>
      <c r="P313" s="36"/>
      <c r="Q313" s="36"/>
      <c r="R313" s="37"/>
      <c r="S313" s="3"/>
      <c r="T313" s="4"/>
    </row>
    <row r="314" spans="1:20" ht="20.100000000000001" customHeight="1" x14ac:dyDescent="0.3">
      <c r="A314" s="2"/>
      <c r="B314" s="144"/>
      <c r="C314" s="144"/>
      <c r="D314" s="144"/>
      <c r="E314" s="144"/>
      <c r="F314" s="144"/>
      <c r="G314" s="144"/>
      <c r="H314" s="7">
        <f>[353]ELV!$H$14</f>
        <v>1</v>
      </c>
      <c r="I314" s="3">
        <f>ROUND(182000*90%,0)</f>
        <v>163800</v>
      </c>
      <c r="J314" s="20" t="s">
        <v>132</v>
      </c>
      <c r="K314" s="3">
        <f>I314*H314</f>
        <v>163800</v>
      </c>
      <c r="L314" s="4"/>
      <c r="M314" s="4"/>
      <c r="N314" s="3">
        <f>H314</f>
        <v>1</v>
      </c>
      <c r="O314" s="20">
        <f>K314</f>
        <v>163800</v>
      </c>
      <c r="P314" s="36"/>
      <c r="Q314" s="36"/>
      <c r="R314" s="37"/>
      <c r="S314" s="120">
        <v>0.9</v>
      </c>
      <c r="T314" s="4"/>
    </row>
    <row r="315" spans="1:20" ht="20.100000000000001" customHeight="1" x14ac:dyDescent="0.3">
      <c r="A315" s="2"/>
      <c r="B315" s="3"/>
      <c r="C315" s="3"/>
      <c r="D315" s="3"/>
      <c r="E315" s="3"/>
      <c r="F315" s="3"/>
      <c r="G315" s="2"/>
      <c r="H315" s="7"/>
      <c r="I315" s="3"/>
      <c r="J315" s="20"/>
      <c r="K315" s="3"/>
      <c r="L315" s="4"/>
      <c r="M315" s="4"/>
      <c r="N315" s="3"/>
      <c r="O315" s="20"/>
      <c r="P315" s="36"/>
      <c r="Q315" s="36"/>
      <c r="R315" s="37"/>
      <c r="S315" s="3"/>
      <c r="T315" s="4"/>
    </row>
    <row r="316" spans="1:20" ht="47.25" customHeight="1" x14ac:dyDescent="0.3">
      <c r="A316" s="2">
        <v>144</v>
      </c>
      <c r="B316" s="147" t="s">
        <v>136</v>
      </c>
      <c r="C316" s="147"/>
      <c r="D316" s="147"/>
      <c r="E316" s="147"/>
      <c r="F316" s="147"/>
      <c r="G316" s="147"/>
      <c r="H316" s="7"/>
      <c r="I316" s="3"/>
      <c r="J316" s="20"/>
      <c r="K316" s="3"/>
      <c r="L316" s="4"/>
      <c r="M316" s="4"/>
      <c r="N316" s="3"/>
      <c r="O316" s="20"/>
      <c r="P316" s="36"/>
      <c r="Q316" s="36"/>
      <c r="R316" s="37"/>
      <c r="S316" s="3"/>
      <c r="T316" s="4"/>
    </row>
    <row r="317" spans="1:20" ht="20.100000000000001" customHeight="1" x14ac:dyDescent="0.3">
      <c r="A317" s="2"/>
      <c r="B317" s="144"/>
      <c r="C317" s="144"/>
      <c r="D317" s="144"/>
      <c r="E317" s="144"/>
      <c r="F317" s="144"/>
      <c r="G317" s="144"/>
      <c r="H317" s="7">
        <f>[353]ELV!$H$16</f>
        <v>1</v>
      </c>
      <c r="I317" s="3">
        <f>ROUND(138000*90%,0)</f>
        <v>124200</v>
      </c>
      <c r="J317" s="20" t="s">
        <v>132</v>
      </c>
      <c r="K317" s="3">
        <f>I317*H317</f>
        <v>124200</v>
      </c>
      <c r="L317" s="4"/>
      <c r="M317" s="4"/>
      <c r="N317" s="3">
        <f>H317</f>
        <v>1</v>
      </c>
      <c r="O317" s="20">
        <f>K317</f>
        <v>124200</v>
      </c>
      <c r="P317" s="36"/>
      <c r="Q317" s="36"/>
      <c r="R317" s="37"/>
      <c r="S317" s="120">
        <v>0.9</v>
      </c>
      <c r="T317" s="4"/>
    </row>
    <row r="318" spans="1:20" ht="20.100000000000001" customHeight="1" x14ac:dyDescent="0.3">
      <c r="A318" s="2"/>
      <c r="B318" s="3"/>
      <c r="C318" s="3"/>
      <c r="D318" s="3"/>
      <c r="E318" s="3"/>
      <c r="F318" s="3"/>
      <c r="G318" s="2"/>
      <c r="K318" s="3"/>
      <c r="L318" s="4"/>
      <c r="M318" s="4"/>
      <c r="N318" s="3"/>
      <c r="O318" s="20"/>
      <c r="P318" s="36"/>
      <c r="Q318" s="36"/>
      <c r="R318" s="37"/>
      <c r="S318" s="3"/>
      <c r="T318" s="4"/>
    </row>
    <row r="319" spans="1:20" ht="38.25" customHeight="1" x14ac:dyDescent="0.3">
      <c r="A319" s="2">
        <v>145</v>
      </c>
      <c r="B319" s="141" t="s">
        <v>137</v>
      </c>
      <c r="C319" s="142"/>
      <c r="D319" s="142"/>
      <c r="E319" s="142"/>
      <c r="F319" s="142"/>
      <c r="G319" s="143"/>
      <c r="H319" s="7"/>
      <c r="I319" s="3"/>
      <c r="J319" s="20"/>
      <c r="K319" s="3"/>
      <c r="L319" s="4"/>
      <c r="M319" s="4"/>
      <c r="N319" s="3"/>
      <c r="O319" s="20"/>
      <c r="P319" s="36"/>
      <c r="Q319" s="36"/>
      <c r="R319" s="37"/>
      <c r="S319" s="3"/>
      <c r="T319" s="4"/>
    </row>
    <row r="320" spans="1:20" ht="20.100000000000001" customHeight="1" x14ac:dyDescent="0.3">
      <c r="A320" s="2"/>
      <c r="B320" s="144"/>
      <c r="C320" s="144"/>
      <c r="D320" s="144"/>
      <c r="E320" s="144"/>
      <c r="F320" s="144"/>
      <c r="G320" s="144"/>
      <c r="H320" s="7">
        <f>[353]ELV!$H$18</f>
        <v>5</v>
      </c>
      <c r="I320" s="3">
        <f>ROUND(11225*90%,0)</f>
        <v>10103</v>
      </c>
      <c r="J320" s="20" t="s">
        <v>128</v>
      </c>
      <c r="K320" s="3">
        <f>I320*H320</f>
        <v>50515</v>
      </c>
      <c r="L320" s="4"/>
      <c r="M320" s="4"/>
      <c r="N320" s="3">
        <f>H320</f>
        <v>5</v>
      </c>
      <c r="O320" s="20">
        <f>K320</f>
        <v>50515</v>
      </c>
      <c r="P320" s="36"/>
      <c r="Q320" s="36"/>
      <c r="R320" s="37"/>
      <c r="S320" s="120">
        <v>0.9</v>
      </c>
      <c r="T320" s="4"/>
    </row>
    <row r="321" spans="1:20" ht="20.100000000000001" customHeight="1" x14ac:dyDescent="0.3">
      <c r="A321" s="2"/>
      <c r="B321" s="3"/>
      <c r="C321" s="3"/>
      <c r="D321" s="3"/>
      <c r="E321" s="3"/>
      <c r="F321" s="3"/>
      <c r="G321" s="2"/>
      <c r="H321" s="7"/>
      <c r="I321" s="3"/>
      <c r="J321" s="20"/>
      <c r="K321" s="3"/>
      <c r="L321" s="4"/>
      <c r="M321" s="4"/>
      <c r="N321" s="3"/>
      <c r="O321" s="20"/>
      <c r="P321" s="36"/>
      <c r="Q321" s="36"/>
      <c r="R321" s="37"/>
      <c r="S321" s="3"/>
      <c r="T321" s="4"/>
    </row>
    <row r="322" spans="1:20" ht="39.75" customHeight="1" x14ac:dyDescent="0.3">
      <c r="A322" s="2">
        <v>146</v>
      </c>
      <c r="B322" s="160" t="s">
        <v>138</v>
      </c>
      <c r="C322" s="160"/>
      <c r="D322" s="160"/>
      <c r="E322" s="160"/>
      <c r="F322" s="160"/>
      <c r="G322" s="160"/>
      <c r="H322" s="7"/>
      <c r="I322" s="3"/>
      <c r="J322" s="20"/>
      <c r="K322" s="3"/>
      <c r="L322" s="4"/>
      <c r="M322" s="4"/>
      <c r="N322" s="3"/>
      <c r="O322" s="20"/>
      <c r="P322" s="36"/>
      <c r="Q322" s="36"/>
      <c r="R322" s="37"/>
      <c r="S322" s="3"/>
      <c r="T322" s="4"/>
    </row>
    <row r="323" spans="1:20" ht="20.100000000000001" customHeight="1" x14ac:dyDescent="0.3">
      <c r="A323" s="2"/>
      <c r="B323" s="144"/>
      <c r="C323" s="144"/>
      <c r="D323" s="144"/>
      <c r="E323" s="144"/>
      <c r="F323" s="144"/>
      <c r="G323" s="144"/>
      <c r="H323" s="7">
        <f>[353]ELV!$H$20</f>
        <v>5</v>
      </c>
      <c r="I323" s="3">
        <f>ROUND(7686*90%,0)</f>
        <v>6917</v>
      </c>
      <c r="J323" s="20" t="s">
        <v>128</v>
      </c>
      <c r="K323" s="3">
        <f>I323*H323</f>
        <v>34585</v>
      </c>
      <c r="L323" s="4"/>
      <c r="M323" s="4"/>
      <c r="N323" s="3">
        <f>H323</f>
        <v>5</v>
      </c>
      <c r="O323" s="20">
        <f>K323</f>
        <v>34585</v>
      </c>
      <c r="P323" s="36"/>
      <c r="Q323" s="36"/>
      <c r="R323" s="37"/>
      <c r="S323" s="120">
        <v>0.9</v>
      </c>
      <c r="T323" s="4"/>
    </row>
    <row r="324" spans="1:20" ht="20.100000000000001" customHeight="1" x14ac:dyDescent="0.3">
      <c r="A324" s="2"/>
      <c r="B324" s="3"/>
      <c r="C324" s="3"/>
      <c r="D324" s="3"/>
      <c r="E324" s="3"/>
      <c r="F324" s="3"/>
      <c r="G324" s="2"/>
      <c r="H324" s="7"/>
      <c r="I324" s="3"/>
      <c r="J324" s="20"/>
      <c r="K324" s="3"/>
      <c r="L324" s="4"/>
      <c r="M324" s="4"/>
      <c r="N324" s="3"/>
      <c r="O324" s="20"/>
      <c r="P324" s="36"/>
      <c r="Q324" s="36"/>
      <c r="R324" s="37"/>
      <c r="S324" s="3"/>
      <c r="T324" s="4"/>
    </row>
    <row r="325" spans="1:20" ht="37.5" customHeight="1" x14ac:dyDescent="0.3">
      <c r="A325" s="2">
        <v>147</v>
      </c>
      <c r="B325" s="141" t="s">
        <v>139</v>
      </c>
      <c r="C325" s="142"/>
      <c r="D325" s="142"/>
      <c r="E325" s="142"/>
      <c r="F325" s="142"/>
      <c r="G325" s="143"/>
      <c r="H325" s="7"/>
      <c r="I325" s="3"/>
      <c r="J325" s="20"/>
      <c r="K325" s="3"/>
      <c r="L325" s="4"/>
      <c r="M325" s="4"/>
      <c r="N325" s="3"/>
      <c r="O325" s="20"/>
      <c r="P325" s="36"/>
      <c r="Q325" s="36"/>
      <c r="R325" s="37"/>
      <c r="S325" s="3"/>
      <c r="T325" s="4"/>
    </row>
    <row r="326" spans="1:20" ht="20.100000000000001" customHeight="1" x14ac:dyDescent="0.3">
      <c r="A326" s="2"/>
      <c r="B326" s="144"/>
      <c r="C326" s="144"/>
      <c r="D326" s="144"/>
      <c r="E326" s="144"/>
      <c r="F326" s="144"/>
      <c r="G326" s="144"/>
      <c r="H326" s="7">
        <f>[353]ELV!$H$22</f>
        <v>5</v>
      </c>
      <c r="I326" s="3">
        <f>ROUND(15065*90%,0)</f>
        <v>13559</v>
      </c>
      <c r="J326" s="20" t="s">
        <v>128</v>
      </c>
      <c r="K326" s="3">
        <f>I326*H326</f>
        <v>67795</v>
      </c>
      <c r="L326" s="4"/>
      <c r="M326" s="4"/>
      <c r="N326" s="3">
        <f>H326</f>
        <v>5</v>
      </c>
      <c r="O326" s="20">
        <f>K326</f>
        <v>67795</v>
      </c>
      <c r="P326" s="36"/>
      <c r="Q326" s="36"/>
      <c r="R326" s="37"/>
      <c r="S326" s="120">
        <v>0.9</v>
      </c>
      <c r="T326" s="4"/>
    </row>
    <row r="327" spans="1:20" ht="20.100000000000001" customHeight="1" x14ac:dyDescent="0.3">
      <c r="A327" s="2"/>
      <c r="B327" s="3"/>
      <c r="C327" s="3"/>
      <c r="D327" s="3"/>
      <c r="E327" s="3"/>
      <c r="F327" s="3"/>
      <c r="G327" s="2"/>
      <c r="H327" s="7"/>
      <c r="I327" s="3"/>
      <c r="J327" s="20"/>
      <c r="K327" s="3"/>
      <c r="L327" s="4"/>
      <c r="M327" s="4"/>
      <c r="N327" s="3"/>
      <c r="O327" s="20"/>
      <c r="P327" s="36"/>
      <c r="Q327" s="36"/>
      <c r="R327" s="37"/>
      <c r="S327" s="3"/>
      <c r="T327" s="4"/>
    </row>
    <row r="328" spans="1:20" ht="37.5" customHeight="1" x14ac:dyDescent="0.3">
      <c r="A328" s="2">
        <v>148</v>
      </c>
      <c r="B328" s="141" t="s">
        <v>140</v>
      </c>
      <c r="C328" s="142"/>
      <c r="D328" s="142"/>
      <c r="E328" s="142"/>
      <c r="F328" s="142"/>
      <c r="G328" s="143"/>
      <c r="H328" s="7"/>
      <c r="I328" s="3"/>
      <c r="J328" s="20"/>
      <c r="K328" s="3"/>
      <c r="L328" s="4"/>
      <c r="M328" s="4"/>
      <c r="N328" s="3"/>
      <c r="O328" s="20"/>
      <c r="P328" s="36"/>
      <c r="Q328" s="36"/>
      <c r="R328" s="37"/>
      <c r="S328" s="3"/>
      <c r="T328" s="4"/>
    </row>
    <row r="329" spans="1:20" ht="20.100000000000001" customHeight="1" x14ac:dyDescent="0.3">
      <c r="A329" s="2"/>
      <c r="B329" s="144"/>
      <c r="C329" s="144"/>
      <c r="D329" s="144"/>
      <c r="E329" s="144"/>
      <c r="F329" s="144"/>
      <c r="G329" s="144"/>
      <c r="H329" s="7">
        <f>[353]ELV!$H$24</f>
        <v>1</v>
      </c>
      <c r="I329" s="3">
        <f>ROUND(56000*90%,0)</f>
        <v>50400</v>
      </c>
      <c r="J329" s="20" t="s">
        <v>132</v>
      </c>
      <c r="K329" s="3">
        <f>I329*H329</f>
        <v>50400</v>
      </c>
      <c r="L329" s="4"/>
      <c r="M329" s="4"/>
      <c r="N329" s="3">
        <f>H329</f>
        <v>1</v>
      </c>
      <c r="O329" s="20">
        <f>K329</f>
        <v>50400</v>
      </c>
      <c r="P329" s="36"/>
      <c r="Q329" s="36"/>
      <c r="R329" s="37"/>
      <c r="S329" s="120">
        <v>0.9</v>
      </c>
      <c r="T329" s="4"/>
    </row>
    <row r="330" spans="1:20" ht="20.100000000000001" customHeight="1" x14ac:dyDescent="0.3">
      <c r="A330" s="2"/>
      <c r="B330" s="3"/>
      <c r="C330" s="3"/>
      <c r="D330" s="3"/>
      <c r="E330" s="3"/>
      <c r="F330" s="3"/>
      <c r="G330" s="2"/>
      <c r="H330" s="7"/>
      <c r="I330" s="3"/>
      <c r="J330" s="20"/>
      <c r="K330" s="3"/>
      <c r="L330" s="4"/>
      <c r="M330" s="4"/>
      <c r="N330" s="3"/>
      <c r="O330" s="20"/>
      <c r="P330" s="36"/>
      <c r="Q330" s="36"/>
      <c r="R330" s="37"/>
      <c r="S330" s="3"/>
      <c r="T330" s="4"/>
    </row>
    <row r="331" spans="1:20" ht="32.25" customHeight="1" x14ac:dyDescent="0.3">
      <c r="A331" s="2">
        <v>94</v>
      </c>
      <c r="B331" s="141" t="s">
        <v>169</v>
      </c>
      <c r="C331" s="142"/>
      <c r="D331" s="142"/>
      <c r="E331" s="142"/>
      <c r="F331" s="142"/>
      <c r="G331" s="143"/>
      <c r="H331" s="7"/>
      <c r="I331" s="3"/>
      <c r="J331" s="20"/>
      <c r="K331" s="3"/>
      <c r="L331" s="4"/>
      <c r="M331" s="4"/>
      <c r="N331" s="3"/>
      <c r="O331" s="20"/>
      <c r="P331" s="36"/>
      <c r="Q331" s="36"/>
      <c r="R331" s="37"/>
      <c r="S331" s="3"/>
      <c r="T331" s="4"/>
    </row>
    <row r="332" spans="1:20" ht="20.100000000000001" customHeight="1" x14ac:dyDescent="0.3">
      <c r="A332" s="2"/>
      <c r="B332" s="144"/>
      <c r="C332" s="144"/>
      <c r="D332" s="144"/>
      <c r="E332" s="144"/>
      <c r="F332" s="144"/>
      <c r="G332" s="144"/>
      <c r="H332" s="7">
        <f>[353]ELV!$H$24</f>
        <v>1</v>
      </c>
      <c r="I332" s="3">
        <f>ROUND(355000*90%,0)</f>
        <v>319500</v>
      </c>
      <c r="J332" s="20" t="s">
        <v>132</v>
      </c>
      <c r="K332" s="3">
        <f>I332*H332</f>
        <v>319500</v>
      </c>
      <c r="L332" s="4"/>
      <c r="M332" s="4"/>
      <c r="N332" s="3">
        <f>H332</f>
        <v>1</v>
      </c>
      <c r="O332" s="20">
        <f>K332</f>
        <v>319500</v>
      </c>
      <c r="P332" s="36"/>
      <c r="Q332" s="36"/>
      <c r="R332" s="37"/>
      <c r="S332" s="120">
        <v>0.9</v>
      </c>
      <c r="T332" s="4"/>
    </row>
    <row r="333" spans="1:20" ht="20.100000000000001" customHeight="1" x14ac:dyDescent="0.3">
      <c r="A333" s="2"/>
      <c r="B333" s="3"/>
      <c r="C333" s="3"/>
      <c r="D333" s="3"/>
      <c r="E333" s="3"/>
      <c r="F333" s="3"/>
      <c r="G333" s="2"/>
      <c r="H333" s="7"/>
      <c r="I333" s="3"/>
      <c r="J333" s="20"/>
      <c r="K333" s="3"/>
      <c r="L333" s="4"/>
      <c r="M333" s="4"/>
      <c r="N333" s="3"/>
      <c r="O333" s="20"/>
      <c r="P333" s="36"/>
      <c r="Q333" s="36"/>
      <c r="R333" s="37"/>
      <c r="S333" s="3"/>
      <c r="T333" s="4"/>
    </row>
    <row r="334" spans="1:20" ht="45" customHeight="1" x14ac:dyDescent="0.3">
      <c r="A334" s="2">
        <v>95</v>
      </c>
      <c r="B334" s="141" t="s">
        <v>170</v>
      </c>
      <c r="C334" s="142"/>
      <c r="D334" s="142"/>
      <c r="E334" s="142"/>
      <c r="F334" s="142"/>
      <c r="G334" s="143"/>
      <c r="H334" s="7"/>
      <c r="I334" s="3"/>
      <c r="J334" s="20"/>
      <c r="K334" s="3"/>
      <c r="L334" s="4"/>
      <c r="M334" s="4"/>
      <c r="N334" s="3"/>
      <c r="O334" s="20"/>
      <c r="P334" s="36"/>
      <c r="Q334" s="36"/>
      <c r="R334" s="37"/>
      <c r="S334" s="3"/>
      <c r="T334" s="4"/>
    </row>
    <row r="335" spans="1:20" ht="20.100000000000001" customHeight="1" x14ac:dyDescent="0.3">
      <c r="A335" s="2"/>
      <c r="B335" s="144"/>
      <c r="C335" s="144"/>
      <c r="D335" s="144"/>
      <c r="E335" s="144"/>
      <c r="F335" s="144"/>
      <c r="G335" s="144"/>
      <c r="H335" s="7">
        <v>3</v>
      </c>
      <c r="I335" s="3">
        <f>ROUND(61000*90%,0)</f>
        <v>54900</v>
      </c>
      <c r="J335" s="20" t="s">
        <v>132</v>
      </c>
      <c r="K335" s="3">
        <f>I335*H335</f>
        <v>164700</v>
      </c>
      <c r="L335" s="4"/>
      <c r="M335" s="4"/>
      <c r="N335" s="3">
        <f>H335</f>
        <v>3</v>
      </c>
      <c r="O335" s="20">
        <f>K335</f>
        <v>164700</v>
      </c>
      <c r="P335" s="36"/>
      <c r="Q335" s="36"/>
      <c r="R335" s="37"/>
      <c r="S335" s="120">
        <v>0.9</v>
      </c>
      <c r="T335" s="4"/>
    </row>
    <row r="336" spans="1:20" ht="20.100000000000001" customHeight="1" x14ac:dyDescent="0.3">
      <c r="A336" s="2"/>
      <c r="B336" s="3"/>
      <c r="C336" s="3"/>
      <c r="D336" s="3"/>
      <c r="E336" s="3"/>
      <c r="F336" s="3"/>
      <c r="G336" s="2"/>
      <c r="H336" s="7"/>
      <c r="I336" s="3"/>
      <c r="J336" s="20"/>
      <c r="K336" s="3"/>
      <c r="L336" s="4"/>
      <c r="M336" s="4"/>
      <c r="N336" s="3"/>
      <c r="O336" s="20"/>
      <c r="P336" s="36"/>
      <c r="Q336" s="36"/>
      <c r="R336" s="37"/>
      <c r="S336" s="3"/>
      <c r="T336" s="4"/>
    </row>
    <row r="337" spans="1:20" ht="20.100000000000001" customHeight="1" x14ac:dyDescent="0.3">
      <c r="A337" s="2"/>
      <c r="B337" s="13" t="s">
        <v>164</v>
      </c>
      <c r="C337" s="3"/>
      <c r="D337" s="3"/>
      <c r="E337" s="3"/>
      <c r="F337" s="3"/>
      <c r="G337" s="2"/>
      <c r="H337" s="7"/>
      <c r="I337" s="3"/>
      <c r="J337" s="20"/>
      <c r="K337" s="3"/>
      <c r="L337" s="4"/>
      <c r="M337" s="4"/>
      <c r="N337" s="3"/>
      <c r="O337" s="20"/>
      <c r="P337" s="36"/>
      <c r="Q337" s="36"/>
      <c r="R337" s="37"/>
      <c r="S337" s="3"/>
      <c r="T337" s="4"/>
    </row>
    <row r="338" spans="1:20" ht="45.75" customHeight="1" x14ac:dyDescent="0.3">
      <c r="A338" s="2">
        <v>178</v>
      </c>
      <c r="B338" s="157" t="s">
        <v>141</v>
      </c>
      <c r="C338" s="158"/>
      <c r="D338" s="158"/>
      <c r="E338" s="158"/>
      <c r="F338" s="158"/>
      <c r="G338" s="159"/>
      <c r="H338" s="7"/>
      <c r="I338" s="3"/>
      <c r="J338" s="20"/>
      <c r="K338" s="3"/>
      <c r="L338" s="4"/>
      <c r="M338" s="4"/>
      <c r="N338" s="3"/>
      <c r="O338" s="20"/>
      <c r="P338" s="36"/>
      <c r="Q338" s="36"/>
      <c r="R338" s="37"/>
      <c r="S338" s="3"/>
      <c r="T338" s="4"/>
    </row>
    <row r="339" spans="1:20" ht="20.100000000000001" customHeight="1" x14ac:dyDescent="0.3">
      <c r="A339" s="2"/>
      <c r="B339" s="144"/>
      <c r="C339" s="144"/>
      <c r="D339" s="144"/>
      <c r="E339" s="144"/>
      <c r="F339" s="144"/>
      <c r="G339" s="144"/>
      <c r="H339" s="7">
        <v>1</v>
      </c>
      <c r="I339" s="3">
        <f>ROUND(400000*90%,0)</f>
        <v>360000</v>
      </c>
      <c r="J339" s="20" t="s">
        <v>132</v>
      </c>
      <c r="K339" s="3">
        <f>I339*H339</f>
        <v>360000</v>
      </c>
      <c r="L339" s="4"/>
      <c r="M339" s="4"/>
      <c r="N339" s="3">
        <f>H339</f>
        <v>1</v>
      </c>
      <c r="O339" s="20">
        <f>K339</f>
        <v>360000</v>
      </c>
      <c r="P339" s="36"/>
      <c r="Q339" s="36"/>
      <c r="R339" s="37"/>
      <c r="S339" s="120">
        <v>0.9</v>
      </c>
      <c r="T339" s="4"/>
    </row>
    <row r="340" spans="1:20" ht="20.100000000000001" customHeight="1" x14ac:dyDescent="0.3">
      <c r="A340" s="2"/>
      <c r="B340" s="3"/>
      <c r="C340" s="3"/>
      <c r="D340" s="3"/>
      <c r="E340" s="3"/>
      <c r="F340" s="3"/>
      <c r="G340" s="2"/>
      <c r="H340" s="7"/>
      <c r="I340" s="3"/>
      <c r="J340" s="20"/>
      <c r="K340" s="3"/>
      <c r="L340" s="4"/>
      <c r="M340" s="4"/>
      <c r="N340" s="3"/>
      <c r="O340" s="20"/>
      <c r="P340" s="36"/>
      <c r="Q340" s="36"/>
      <c r="R340" s="37"/>
      <c r="S340" s="3"/>
      <c r="T340" s="4"/>
    </row>
    <row r="341" spans="1:20" ht="46.5" customHeight="1" x14ac:dyDescent="0.3">
      <c r="A341" s="2">
        <v>179</v>
      </c>
      <c r="B341" s="157" t="s">
        <v>142</v>
      </c>
      <c r="C341" s="158"/>
      <c r="D341" s="158"/>
      <c r="E341" s="158"/>
      <c r="F341" s="158"/>
      <c r="G341" s="159"/>
      <c r="H341" s="7"/>
      <c r="I341" s="3"/>
      <c r="J341" s="20"/>
      <c r="K341" s="3"/>
      <c r="L341" s="4"/>
      <c r="M341" s="4"/>
      <c r="N341" s="3"/>
      <c r="O341" s="20"/>
      <c r="P341" s="36"/>
      <c r="Q341" s="36"/>
      <c r="R341" s="37"/>
      <c r="S341" s="3"/>
      <c r="T341" s="4"/>
    </row>
    <row r="342" spans="1:20" ht="20.100000000000001" customHeight="1" x14ac:dyDescent="0.3">
      <c r="A342" s="2"/>
      <c r="B342" s="144"/>
      <c r="C342" s="144"/>
      <c r="D342" s="144"/>
      <c r="E342" s="144"/>
      <c r="F342" s="144"/>
      <c r="G342" s="144"/>
      <c r="H342" s="7">
        <f>'[353]VRV Copper pipe'!$H$30</f>
        <v>11</v>
      </c>
      <c r="I342" s="3">
        <f>ROUND(6191*90%,0)</f>
        <v>5572</v>
      </c>
      <c r="J342" s="20" t="s">
        <v>128</v>
      </c>
      <c r="K342" s="3">
        <f>I342*H342</f>
        <v>61292</v>
      </c>
      <c r="L342" s="4"/>
      <c r="M342" s="4"/>
      <c r="N342" s="3">
        <f>H342</f>
        <v>11</v>
      </c>
      <c r="O342" s="20">
        <f>K342</f>
        <v>61292</v>
      </c>
      <c r="P342" s="36"/>
      <c r="Q342" s="36"/>
      <c r="R342" s="37"/>
      <c r="S342" s="120">
        <v>0.9</v>
      </c>
      <c r="T342" s="4"/>
    </row>
    <row r="343" spans="1:20" ht="20.100000000000001" customHeight="1" x14ac:dyDescent="0.3">
      <c r="A343" s="2"/>
      <c r="B343" s="3"/>
      <c r="C343" s="3"/>
      <c r="D343" s="3"/>
      <c r="E343" s="3"/>
      <c r="F343" s="3"/>
      <c r="G343" s="2"/>
      <c r="H343" s="7"/>
      <c r="I343" s="3"/>
      <c r="J343" s="20"/>
      <c r="K343" s="3"/>
      <c r="L343" s="15"/>
      <c r="M343" s="15"/>
      <c r="N343" s="8"/>
      <c r="O343" s="8"/>
      <c r="P343" s="38"/>
      <c r="Q343" s="39"/>
      <c r="R343" s="15"/>
      <c r="S343" s="121"/>
      <c r="T343" s="4"/>
    </row>
    <row r="344" spans="1:20" ht="20.100000000000001" customHeight="1" x14ac:dyDescent="0.3">
      <c r="A344" s="2"/>
      <c r="B344" s="13" t="s">
        <v>172</v>
      </c>
      <c r="C344" s="3"/>
      <c r="D344" s="3"/>
      <c r="E344" s="3"/>
      <c r="F344" s="3"/>
      <c r="G344" s="2"/>
      <c r="H344" s="33"/>
      <c r="I344" s="3"/>
      <c r="J344" s="3"/>
      <c r="L344" s="15"/>
      <c r="M344" s="15"/>
      <c r="N344" s="15"/>
      <c r="O344" s="15"/>
      <c r="P344" s="8"/>
      <c r="Q344"/>
      <c r="R344" s="15"/>
      <c r="S344" s="8"/>
      <c r="T344" s="4"/>
    </row>
    <row r="345" spans="1:20" ht="160.5" customHeight="1" x14ac:dyDescent="0.3">
      <c r="A345" s="2">
        <v>137</v>
      </c>
      <c r="B345" s="212" t="s">
        <v>173</v>
      </c>
      <c r="C345" s="213"/>
      <c r="D345" s="213"/>
      <c r="E345" s="213"/>
      <c r="F345" s="213"/>
      <c r="G345" s="214"/>
      <c r="H345" s="33"/>
      <c r="I345" s="3"/>
      <c r="J345" s="3"/>
      <c r="K345" s="3"/>
      <c r="L345" s="4"/>
      <c r="M345" s="4"/>
      <c r="N345" s="4"/>
      <c r="O345" s="4"/>
      <c r="P345" s="3"/>
      <c r="Q345" s="4"/>
      <c r="R345" s="4"/>
      <c r="S345" s="3"/>
      <c r="T345" s="4"/>
    </row>
    <row r="346" spans="1:20" ht="20.100000000000001" customHeight="1" x14ac:dyDescent="0.3">
      <c r="A346" s="2"/>
      <c r="B346" s="144"/>
      <c r="C346" s="144"/>
      <c r="D346" s="144"/>
      <c r="E346" s="144"/>
      <c r="F346" s="144"/>
      <c r="G346" s="144"/>
      <c r="H346" s="33">
        <f>'[353]ELE-2'!$H$9</f>
        <v>1</v>
      </c>
      <c r="I346" s="3">
        <v>355000</v>
      </c>
      <c r="J346" s="3" t="s">
        <v>128</v>
      </c>
      <c r="K346" s="3">
        <f>I346*H346</f>
        <v>355000</v>
      </c>
      <c r="L346" s="4"/>
      <c r="M346" s="4"/>
      <c r="N346" s="33">
        <f>H346</f>
        <v>1</v>
      </c>
      <c r="O346" s="4">
        <f>K346</f>
        <v>355000</v>
      </c>
      <c r="P346" s="7"/>
      <c r="Q346" s="4"/>
      <c r="R346" s="4"/>
      <c r="S346" s="3"/>
      <c r="T346" s="4"/>
    </row>
    <row r="347" spans="1:20" ht="20.100000000000001" customHeight="1" x14ac:dyDescent="0.3">
      <c r="A347" s="2"/>
      <c r="B347" s="3"/>
      <c r="C347" s="3"/>
      <c r="D347" s="3"/>
      <c r="E347" s="3"/>
      <c r="F347" s="3"/>
      <c r="G347" s="2"/>
      <c r="H347" s="33"/>
      <c r="I347" s="3"/>
      <c r="J347" s="3"/>
      <c r="K347" s="3"/>
      <c r="L347" s="4"/>
      <c r="M347" s="4"/>
      <c r="N347" s="4"/>
      <c r="O347" s="4"/>
      <c r="P347" s="3"/>
      <c r="Q347" s="4"/>
      <c r="R347" s="4"/>
      <c r="S347" s="3"/>
      <c r="T347" s="4"/>
    </row>
    <row r="348" spans="1:20" ht="122.25" customHeight="1" x14ac:dyDescent="0.3">
      <c r="A348" s="2">
        <v>138</v>
      </c>
      <c r="B348" s="265" t="s">
        <v>174</v>
      </c>
      <c r="C348" s="266"/>
      <c r="D348" s="266"/>
      <c r="E348" s="266"/>
      <c r="F348" s="266"/>
      <c r="G348" s="267"/>
      <c r="H348" s="33"/>
      <c r="I348" s="3"/>
      <c r="J348" s="3"/>
      <c r="K348" s="3"/>
      <c r="L348" s="4"/>
      <c r="M348" s="4"/>
      <c r="N348" s="4"/>
      <c r="O348" s="4"/>
      <c r="P348" s="3"/>
      <c r="Q348" s="4"/>
      <c r="R348" s="4"/>
      <c r="S348" s="3"/>
      <c r="T348" s="4"/>
    </row>
    <row r="349" spans="1:20" ht="20.100000000000001" customHeight="1" x14ac:dyDescent="0.3">
      <c r="A349" s="2"/>
      <c r="B349" s="144"/>
      <c r="C349" s="144"/>
      <c r="D349" s="144"/>
      <c r="E349" s="144"/>
      <c r="F349" s="144"/>
      <c r="G349" s="144"/>
      <c r="H349" s="33">
        <f>'[353]ELE-2'!$H$12</f>
        <v>1</v>
      </c>
      <c r="I349" s="3">
        <v>270000</v>
      </c>
      <c r="J349" s="3" t="s">
        <v>128</v>
      </c>
      <c r="K349" s="3">
        <f>I349*H349</f>
        <v>270000</v>
      </c>
      <c r="L349" s="4"/>
      <c r="M349" s="4"/>
      <c r="N349" s="33">
        <f>H349</f>
        <v>1</v>
      </c>
      <c r="O349" s="4">
        <f>K349</f>
        <v>270000</v>
      </c>
      <c r="P349" s="7"/>
      <c r="Q349" s="4"/>
      <c r="R349" s="4"/>
      <c r="S349" s="3"/>
      <c r="T349" s="4"/>
    </row>
    <row r="350" spans="1:20" ht="20.100000000000001" customHeight="1" x14ac:dyDescent="0.3">
      <c r="A350" s="2"/>
      <c r="B350" s="3"/>
      <c r="C350" s="3"/>
      <c r="D350" s="3"/>
      <c r="E350" s="3"/>
      <c r="F350" s="3"/>
      <c r="G350" s="2"/>
      <c r="H350" s="33"/>
      <c r="I350" s="3"/>
      <c r="J350" s="3"/>
      <c r="K350" s="3"/>
      <c r="L350" s="4"/>
      <c r="M350" s="4"/>
      <c r="N350" s="4"/>
      <c r="O350" s="4"/>
      <c r="P350" s="3"/>
      <c r="Q350" s="4"/>
      <c r="R350" s="4"/>
      <c r="S350" s="3"/>
      <c r="T350" s="4"/>
    </row>
    <row r="351" spans="1:20" ht="37.5" customHeight="1" x14ac:dyDescent="0.3">
      <c r="A351" s="2">
        <v>139</v>
      </c>
      <c r="B351" s="274" t="s">
        <v>175</v>
      </c>
      <c r="C351" s="275"/>
      <c r="D351" s="275"/>
      <c r="E351" s="275"/>
      <c r="F351" s="275"/>
      <c r="G351" s="276"/>
      <c r="H351" s="33"/>
      <c r="I351" s="3"/>
      <c r="J351" s="3"/>
      <c r="K351" s="3"/>
      <c r="L351" s="4"/>
      <c r="M351" s="4"/>
      <c r="N351" s="4"/>
      <c r="O351" s="4"/>
      <c r="P351" s="3"/>
      <c r="Q351" s="4"/>
      <c r="R351" s="4"/>
      <c r="S351" s="3"/>
      <c r="T351" s="4"/>
    </row>
    <row r="352" spans="1:20" ht="20.100000000000001" customHeight="1" x14ac:dyDescent="0.3">
      <c r="A352" s="2"/>
      <c r="B352" s="144"/>
      <c r="C352" s="144"/>
      <c r="D352" s="144"/>
      <c r="E352" s="144"/>
      <c r="F352" s="144"/>
      <c r="G352" s="144"/>
      <c r="H352" s="33">
        <f>'[353]ELE-2'!$H$15</f>
        <v>3</v>
      </c>
      <c r="I352" s="3">
        <v>1540</v>
      </c>
      <c r="J352" s="3" t="s">
        <v>128</v>
      </c>
      <c r="K352" s="3">
        <f>I352*H352</f>
        <v>4620</v>
      </c>
      <c r="L352" s="4"/>
      <c r="M352" s="4"/>
      <c r="N352" s="33">
        <f>H352</f>
        <v>3</v>
      </c>
      <c r="O352" s="4">
        <f>K352</f>
        <v>4620</v>
      </c>
      <c r="P352" s="7"/>
      <c r="Q352" s="4"/>
      <c r="R352" s="4"/>
      <c r="S352" s="3"/>
      <c r="T352" s="4"/>
    </row>
    <row r="353" spans="1:20" ht="20.100000000000001" customHeight="1" x14ac:dyDescent="0.3">
      <c r="A353" s="2"/>
      <c r="B353" s="3"/>
      <c r="C353" s="3"/>
      <c r="D353" s="3"/>
      <c r="E353" s="3"/>
      <c r="F353" s="3"/>
      <c r="G353" s="2"/>
      <c r="H353" s="33"/>
      <c r="I353" s="3"/>
      <c r="J353" s="3"/>
      <c r="K353" s="3"/>
      <c r="L353" s="4"/>
      <c r="M353" s="4"/>
      <c r="N353" s="4"/>
      <c r="O353" s="4"/>
      <c r="P353" s="3"/>
      <c r="Q353" s="4"/>
      <c r="R353" s="4"/>
      <c r="S353" s="3"/>
      <c r="T353" s="4"/>
    </row>
    <row r="354" spans="1:20" ht="109.5" customHeight="1" x14ac:dyDescent="0.3">
      <c r="A354" s="2">
        <v>136</v>
      </c>
      <c r="B354" s="265" t="s">
        <v>176</v>
      </c>
      <c r="C354" s="266"/>
      <c r="D354" s="266"/>
      <c r="E354" s="266"/>
      <c r="F354" s="266"/>
      <c r="G354" s="267"/>
      <c r="H354" s="33"/>
      <c r="I354" s="3"/>
      <c r="J354" s="3"/>
      <c r="K354" s="3"/>
      <c r="L354" s="4"/>
      <c r="M354" s="4"/>
      <c r="N354" s="4"/>
      <c r="O354" s="4"/>
      <c r="P354" s="3"/>
      <c r="Q354" s="4"/>
      <c r="R354" s="4"/>
      <c r="S354" s="3"/>
      <c r="T354" s="4"/>
    </row>
    <row r="355" spans="1:20" ht="20.100000000000001" customHeight="1" x14ac:dyDescent="0.3">
      <c r="A355" s="2"/>
      <c r="B355" s="144"/>
      <c r="C355" s="144"/>
      <c r="D355" s="144"/>
      <c r="E355" s="144"/>
      <c r="F355" s="144"/>
      <c r="G355" s="144"/>
      <c r="H355" s="33">
        <v>80</v>
      </c>
      <c r="I355" s="3">
        <v>356</v>
      </c>
      <c r="J355" s="3" t="s">
        <v>46</v>
      </c>
      <c r="K355" s="3">
        <f>I355*H355</f>
        <v>28480</v>
      </c>
      <c r="L355" s="4"/>
      <c r="M355" s="4"/>
      <c r="N355" s="33">
        <f>H355</f>
        <v>80</v>
      </c>
      <c r="O355" s="4">
        <f>K355</f>
        <v>28480</v>
      </c>
      <c r="P355" s="7"/>
      <c r="Q355" s="4"/>
      <c r="R355" s="4"/>
      <c r="S355" s="3"/>
      <c r="T355" s="4"/>
    </row>
    <row r="356" spans="1:20" ht="20.100000000000001" customHeight="1" x14ac:dyDescent="0.3">
      <c r="A356" s="2"/>
      <c r="B356" s="3"/>
      <c r="C356" s="3"/>
      <c r="D356" s="3"/>
      <c r="E356" s="3"/>
      <c r="F356" s="3"/>
      <c r="G356" s="2" t="s">
        <v>143</v>
      </c>
      <c r="H356" s="33">
        <v>45</v>
      </c>
      <c r="I356" s="3"/>
      <c r="J356" s="3" t="s">
        <v>46</v>
      </c>
      <c r="K356" s="3">
        <f>I356*H356</f>
        <v>0</v>
      </c>
      <c r="L356" s="4"/>
      <c r="M356" s="4"/>
      <c r="N356" s="33">
        <f>H356</f>
        <v>45</v>
      </c>
      <c r="O356" s="4">
        <f>K356</f>
        <v>0</v>
      </c>
      <c r="P356" s="7"/>
      <c r="Q356" s="4"/>
      <c r="R356" s="4"/>
      <c r="S356" s="3"/>
      <c r="T356" s="4"/>
    </row>
    <row r="357" spans="1:20" ht="111" customHeight="1" x14ac:dyDescent="0.3">
      <c r="A357" s="2">
        <v>135</v>
      </c>
      <c r="B357" s="265" t="s">
        <v>177</v>
      </c>
      <c r="C357" s="266"/>
      <c r="D357" s="266"/>
      <c r="E357" s="266"/>
      <c r="F357" s="266"/>
      <c r="G357" s="267"/>
      <c r="H357" s="33"/>
      <c r="I357" s="3"/>
      <c r="J357" s="3"/>
      <c r="K357" s="3"/>
      <c r="L357" s="4"/>
      <c r="M357" s="4"/>
      <c r="N357" s="4"/>
      <c r="O357" s="4"/>
      <c r="P357" s="3"/>
      <c r="Q357" s="4"/>
      <c r="R357" s="4"/>
      <c r="S357" s="3"/>
      <c r="T357" s="4"/>
    </row>
    <row r="358" spans="1:20" ht="20.100000000000001" customHeight="1" x14ac:dyDescent="0.3">
      <c r="A358" s="2"/>
      <c r="B358" s="144"/>
      <c r="C358" s="144"/>
      <c r="D358" s="144"/>
      <c r="E358" s="144"/>
      <c r="F358" s="144"/>
      <c r="G358" s="144"/>
      <c r="H358" s="33">
        <f>'[353]ELE-2'!$H$23</f>
        <v>53</v>
      </c>
      <c r="I358" s="3">
        <v>484</v>
      </c>
      <c r="J358" s="3" t="s">
        <v>46</v>
      </c>
      <c r="K358" s="3">
        <f>I358*H358</f>
        <v>25652</v>
      </c>
      <c r="L358" s="4"/>
      <c r="M358" s="4"/>
      <c r="N358" s="33">
        <f>H358</f>
        <v>53</v>
      </c>
      <c r="O358" s="4">
        <f>K358</f>
        <v>25652</v>
      </c>
      <c r="P358" s="7"/>
      <c r="Q358" s="4"/>
      <c r="R358" s="4"/>
      <c r="S358" s="3"/>
      <c r="T358" s="4"/>
    </row>
    <row r="359" spans="1:20" ht="20.100000000000001" customHeight="1" x14ac:dyDescent="0.3">
      <c r="A359" s="2"/>
      <c r="B359" s="3"/>
      <c r="C359" s="3"/>
      <c r="D359" s="3"/>
      <c r="E359" s="3"/>
      <c r="F359" s="3"/>
      <c r="G359" s="2"/>
      <c r="H359" s="33"/>
      <c r="I359" s="3"/>
      <c r="J359" s="3"/>
      <c r="K359" s="3"/>
      <c r="L359" s="4"/>
      <c r="M359" s="4"/>
      <c r="N359" s="4"/>
      <c r="O359" s="4"/>
      <c r="P359" s="3"/>
      <c r="Q359" s="4"/>
      <c r="R359" s="4"/>
      <c r="S359" s="3"/>
      <c r="T359" s="4"/>
    </row>
    <row r="360" spans="1:20" ht="59.25" customHeight="1" x14ac:dyDescent="0.3">
      <c r="A360" s="2">
        <v>134</v>
      </c>
      <c r="B360" s="265" t="s">
        <v>178</v>
      </c>
      <c r="C360" s="266"/>
      <c r="D360" s="266"/>
      <c r="E360" s="266"/>
      <c r="F360" s="266"/>
      <c r="G360" s="267"/>
      <c r="H360" s="33"/>
      <c r="I360" s="3"/>
      <c r="J360" s="3"/>
      <c r="K360" s="3"/>
      <c r="L360" s="4"/>
      <c r="M360" s="4"/>
      <c r="N360" s="4"/>
      <c r="O360" s="4"/>
      <c r="P360" s="3"/>
      <c r="Q360" s="4"/>
      <c r="R360" s="4"/>
      <c r="S360" s="3"/>
      <c r="T360" s="4"/>
    </row>
    <row r="361" spans="1:20" ht="20.100000000000001" customHeight="1" x14ac:dyDescent="0.3">
      <c r="A361" s="2"/>
      <c r="B361" s="144"/>
      <c r="C361" s="144"/>
      <c r="D361" s="144"/>
      <c r="E361" s="144"/>
      <c r="F361" s="144"/>
      <c r="G361" s="144"/>
      <c r="H361" s="33">
        <f>'[353]ELE-2'!$H$27</f>
        <v>60</v>
      </c>
      <c r="I361" s="3">
        <v>1483</v>
      </c>
      <c r="J361" s="3" t="s">
        <v>46</v>
      </c>
      <c r="K361" s="3">
        <f>I361*H361</f>
        <v>88980</v>
      </c>
      <c r="L361" s="4"/>
      <c r="M361" s="4"/>
      <c r="N361" s="33">
        <f>H361</f>
        <v>60</v>
      </c>
      <c r="O361" s="4">
        <f>K361</f>
        <v>88980</v>
      </c>
      <c r="P361" s="7"/>
      <c r="Q361" s="4"/>
      <c r="R361" s="4"/>
      <c r="S361" s="3"/>
      <c r="T361" s="4"/>
    </row>
    <row r="362" spans="1:20" ht="20.100000000000001" customHeight="1" x14ac:dyDescent="0.3">
      <c r="A362" s="2"/>
      <c r="B362" s="3"/>
      <c r="C362" s="3"/>
      <c r="D362" s="3"/>
      <c r="E362" s="3"/>
      <c r="F362" s="3"/>
      <c r="G362" s="2"/>
      <c r="H362" s="33"/>
      <c r="I362" s="3"/>
      <c r="J362" s="3"/>
      <c r="K362" s="3"/>
      <c r="L362" s="4"/>
      <c r="M362" s="4"/>
      <c r="N362" s="4"/>
      <c r="O362" s="4"/>
      <c r="P362" s="3"/>
      <c r="Q362" s="4"/>
      <c r="R362" s="4"/>
      <c r="S362" s="3"/>
      <c r="T362" s="4"/>
    </row>
    <row r="363" spans="1:20" ht="29.25" customHeight="1" x14ac:dyDescent="0.3">
      <c r="A363" s="2">
        <v>130</v>
      </c>
      <c r="B363" s="265" t="s">
        <v>179</v>
      </c>
      <c r="C363" s="266"/>
      <c r="D363" s="266"/>
      <c r="E363" s="266"/>
      <c r="F363" s="266"/>
      <c r="G363" s="267"/>
      <c r="H363" s="33"/>
      <c r="I363" s="3"/>
      <c r="J363" s="3"/>
      <c r="K363" s="3"/>
      <c r="L363" s="4"/>
      <c r="M363" s="4"/>
      <c r="N363" s="4"/>
      <c r="O363" s="4"/>
      <c r="P363" s="3"/>
      <c r="Q363" s="4"/>
      <c r="R363" s="4"/>
      <c r="S363" s="3"/>
      <c r="T363" s="4"/>
    </row>
    <row r="364" spans="1:20" ht="20.100000000000001" customHeight="1" x14ac:dyDescent="0.3">
      <c r="A364" s="2"/>
      <c r="B364" s="144"/>
      <c r="C364" s="144"/>
      <c r="D364" s="144"/>
      <c r="E364" s="144"/>
      <c r="F364" s="144"/>
      <c r="G364" s="144"/>
      <c r="H364" s="33">
        <f>'[353]ELE-2'!$H$30</f>
        <v>65.3</v>
      </c>
      <c r="I364" s="3">
        <v>902</v>
      </c>
      <c r="J364" s="3" t="s">
        <v>46</v>
      </c>
      <c r="K364" s="52">
        <f>I364*H364</f>
        <v>58900.6</v>
      </c>
      <c r="L364" s="4"/>
      <c r="M364" s="4"/>
      <c r="N364" s="33">
        <f>H364</f>
        <v>65.3</v>
      </c>
      <c r="O364" s="53">
        <f>K364</f>
        <v>58900.6</v>
      </c>
      <c r="P364" s="7"/>
      <c r="Q364" s="4"/>
      <c r="R364" s="4"/>
      <c r="S364" s="3"/>
      <c r="T364" s="4"/>
    </row>
    <row r="365" spans="1:20" ht="20.100000000000001" customHeight="1" x14ac:dyDescent="0.3">
      <c r="A365" s="2"/>
      <c r="B365" s="3"/>
      <c r="C365" s="3"/>
      <c r="D365" s="3"/>
      <c r="E365" s="3"/>
      <c r="F365" s="3"/>
      <c r="G365" s="2"/>
      <c r="H365" s="33"/>
      <c r="I365" s="3"/>
      <c r="J365" s="3"/>
      <c r="K365" s="3"/>
      <c r="L365" s="4"/>
      <c r="M365" s="4"/>
      <c r="N365" s="4"/>
      <c r="O365" s="4"/>
      <c r="P365" s="3"/>
      <c r="Q365" s="4"/>
      <c r="R365" s="4"/>
      <c r="S365" s="3"/>
      <c r="T365" s="4"/>
    </row>
    <row r="366" spans="1:20" ht="40.5" customHeight="1" x14ac:dyDescent="0.3">
      <c r="A366" s="2">
        <v>129</v>
      </c>
      <c r="B366" s="265" t="s">
        <v>64</v>
      </c>
      <c r="C366" s="266"/>
      <c r="D366" s="266"/>
      <c r="E366" s="266"/>
      <c r="F366" s="266"/>
      <c r="G366" s="267"/>
      <c r="H366" s="33"/>
      <c r="I366" s="3"/>
      <c r="J366" s="3"/>
      <c r="K366" s="3"/>
      <c r="L366" s="4"/>
      <c r="M366" s="4"/>
      <c r="N366" s="4"/>
      <c r="O366" s="4"/>
      <c r="P366" s="3"/>
      <c r="Q366" s="4"/>
      <c r="R366" s="4"/>
      <c r="S366" s="3"/>
      <c r="T366" s="4"/>
    </row>
    <row r="367" spans="1:20" ht="20.100000000000001" customHeight="1" x14ac:dyDescent="0.3">
      <c r="A367" s="2"/>
      <c r="B367" s="144"/>
      <c r="C367" s="144"/>
      <c r="D367" s="144"/>
      <c r="E367" s="144"/>
      <c r="F367" s="144"/>
      <c r="G367" s="144"/>
      <c r="H367" s="33">
        <f>'[353]ELE-2'!$H$36</f>
        <v>52.4</v>
      </c>
      <c r="I367" s="3">
        <v>163</v>
      </c>
      <c r="J367" s="3" t="s">
        <v>46</v>
      </c>
      <c r="K367" s="3">
        <f>I367*H367</f>
        <v>8541.1999999999989</v>
      </c>
      <c r="L367" s="4"/>
      <c r="M367" s="4"/>
      <c r="N367" s="33">
        <f>H367</f>
        <v>52.4</v>
      </c>
      <c r="O367" s="4">
        <f>K367</f>
        <v>8541.1999999999989</v>
      </c>
      <c r="P367" s="7"/>
      <c r="Q367" s="4"/>
      <c r="R367" s="4"/>
      <c r="S367" s="3"/>
      <c r="T367" s="4"/>
    </row>
    <row r="368" spans="1:20" ht="20.100000000000001" customHeight="1" x14ac:dyDescent="0.3">
      <c r="A368" s="2"/>
      <c r="B368" s="3"/>
      <c r="C368" s="3"/>
      <c r="D368" s="3"/>
      <c r="E368" s="3"/>
      <c r="F368" s="3"/>
      <c r="G368" s="2"/>
      <c r="H368" s="33"/>
      <c r="I368" s="3"/>
      <c r="J368" s="3"/>
      <c r="K368" s="3"/>
      <c r="L368" s="4"/>
      <c r="M368" s="4"/>
      <c r="N368" s="4"/>
      <c r="O368" s="4"/>
      <c r="P368" s="3"/>
      <c r="Q368" s="4"/>
      <c r="R368" s="4"/>
      <c r="S368" s="3"/>
      <c r="T368" s="4"/>
    </row>
    <row r="369" spans="1:20" ht="57" customHeight="1" x14ac:dyDescent="0.3">
      <c r="A369" s="2">
        <v>127</v>
      </c>
      <c r="B369" s="265" t="s">
        <v>180</v>
      </c>
      <c r="C369" s="266"/>
      <c r="D369" s="266"/>
      <c r="E369" s="266"/>
      <c r="F369" s="266"/>
      <c r="G369" s="267"/>
      <c r="H369" s="33"/>
      <c r="I369" s="3"/>
      <c r="J369" s="3"/>
      <c r="K369" s="3"/>
      <c r="L369" s="4"/>
      <c r="M369" s="4"/>
      <c r="N369" s="4"/>
      <c r="O369" s="4"/>
      <c r="P369" s="3"/>
      <c r="Q369" s="4"/>
      <c r="R369" s="4"/>
      <c r="S369" s="3"/>
      <c r="T369" s="4"/>
    </row>
    <row r="370" spans="1:20" ht="20.100000000000001" customHeight="1" x14ac:dyDescent="0.3">
      <c r="A370" s="2"/>
      <c r="B370" s="144"/>
      <c r="C370" s="144"/>
      <c r="D370" s="144"/>
      <c r="E370" s="144"/>
      <c r="F370" s="144"/>
      <c r="G370" s="144"/>
      <c r="H370" s="33">
        <f>'[353]ELE-2'!$H$39</f>
        <v>2</v>
      </c>
      <c r="I370" s="3">
        <v>22283</v>
      </c>
      <c r="J370" s="3" t="s">
        <v>128</v>
      </c>
      <c r="K370" s="3">
        <f>I370*H370</f>
        <v>44566</v>
      </c>
      <c r="L370" s="4"/>
      <c r="M370" s="4"/>
      <c r="N370" s="33">
        <f>H370</f>
        <v>2</v>
      </c>
      <c r="O370" s="4">
        <f>K370</f>
        <v>44566</v>
      </c>
      <c r="P370" s="7"/>
      <c r="Q370" s="4"/>
      <c r="R370" s="4"/>
      <c r="S370" s="3"/>
      <c r="T370" s="4"/>
    </row>
    <row r="371" spans="1:20" ht="20.100000000000001" customHeight="1" x14ac:dyDescent="0.3">
      <c r="A371" s="2"/>
      <c r="B371" s="3"/>
      <c r="C371" s="3"/>
      <c r="D371" s="3"/>
      <c r="E371" s="3"/>
      <c r="F371" s="3"/>
      <c r="G371" s="2"/>
      <c r="H371" s="33"/>
      <c r="I371" s="3"/>
      <c r="J371" s="3"/>
      <c r="K371" s="3"/>
      <c r="L371" s="4"/>
      <c r="M371" s="4"/>
      <c r="N371" s="4"/>
      <c r="O371" s="4"/>
      <c r="P371" s="3"/>
      <c r="Q371" s="4"/>
      <c r="R371" s="4"/>
      <c r="S371" s="3"/>
      <c r="T371" s="4"/>
    </row>
    <row r="372" spans="1:20" ht="60" customHeight="1" x14ac:dyDescent="0.3">
      <c r="A372" s="2">
        <v>126</v>
      </c>
      <c r="B372" s="265" t="s">
        <v>181</v>
      </c>
      <c r="C372" s="266"/>
      <c r="D372" s="266"/>
      <c r="E372" s="266"/>
      <c r="F372" s="266"/>
      <c r="G372" s="267"/>
      <c r="H372" s="33"/>
      <c r="I372" s="3"/>
      <c r="J372" s="3"/>
      <c r="K372" s="3"/>
      <c r="L372" s="4"/>
      <c r="M372" s="4"/>
      <c r="N372" s="4"/>
      <c r="O372" s="4"/>
      <c r="P372" s="3"/>
      <c r="Q372" s="4"/>
      <c r="R372" s="4"/>
      <c r="S372" s="3"/>
      <c r="T372" s="4"/>
    </row>
    <row r="373" spans="1:20" ht="20.100000000000001" customHeight="1" x14ac:dyDescent="0.3">
      <c r="A373" s="2"/>
      <c r="B373" s="144"/>
      <c r="C373" s="144"/>
      <c r="D373" s="144"/>
      <c r="E373" s="144"/>
      <c r="F373" s="144"/>
      <c r="G373" s="144"/>
      <c r="H373" s="33">
        <f>'[353]ELE-2'!$H$42</f>
        <v>2</v>
      </c>
      <c r="I373" s="3">
        <v>8500</v>
      </c>
      <c r="J373" s="3" t="s">
        <v>128</v>
      </c>
      <c r="K373" s="3">
        <f>I373*H373</f>
        <v>17000</v>
      </c>
      <c r="L373" s="4"/>
      <c r="M373" s="4"/>
      <c r="N373" s="33">
        <f>H373</f>
        <v>2</v>
      </c>
      <c r="O373" s="4">
        <f>K373</f>
        <v>17000</v>
      </c>
      <c r="P373" s="7"/>
      <c r="Q373" s="4"/>
      <c r="R373" s="4"/>
      <c r="S373" s="3"/>
      <c r="T373" s="4"/>
    </row>
    <row r="374" spans="1:20" ht="20.100000000000001" customHeight="1" x14ac:dyDescent="0.3">
      <c r="A374" s="2"/>
      <c r="B374" s="3"/>
      <c r="C374" s="3"/>
      <c r="D374" s="3"/>
      <c r="E374" s="3"/>
      <c r="F374" s="3"/>
      <c r="G374" s="2"/>
      <c r="H374" s="33"/>
      <c r="I374" s="3"/>
      <c r="J374" s="3"/>
      <c r="K374" s="3"/>
      <c r="L374" s="4"/>
      <c r="M374" s="4"/>
      <c r="N374" s="4"/>
      <c r="O374" s="4"/>
      <c r="P374" s="3"/>
      <c r="Q374" s="4"/>
      <c r="R374" s="4"/>
      <c r="S374" s="3"/>
      <c r="T374" s="4"/>
    </row>
    <row r="375" spans="1:20" ht="57" customHeight="1" x14ac:dyDescent="0.3">
      <c r="A375" s="2">
        <v>121</v>
      </c>
      <c r="B375" s="265" t="s">
        <v>182</v>
      </c>
      <c r="C375" s="266"/>
      <c r="D375" s="266"/>
      <c r="E375" s="266"/>
      <c r="F375" s="266"/>
      <c r="G375" s="267"/>
      <c r="H375" s="33"/>
      <c r="I375" s="3"/>
      <c r="J375" s="3"/>
      <c r="K375" s="3"/>
      <c r="L375" s="4"/>
      <c r="M375" s="4"/>
      <c r="N375" s="4"/>
      <c r="O375" s="4"/>
      <c r="P375" s="3"/>
      <c r="Q375" s="4"/>
      <c r="R375" s="4"/>
      <c r="S375" s="3"/>
      <c r="T375" s="4"/>
    </row>
    <row r="376" spans="1:20" ht="20.100000000000001" customHeight="1" x14ac:dyDescent="0.3">
      <c r="A376" s="2"/>
      <c r="B376" s="144"/>
      <c r="C376" s="144"/>
      <c r="D376" s="144"/>
      <c r="E376" s="144"/>
      <c r="F376" s="144"/>
      <c r="G376" s="144"/>
      <c r="H376" s="33">
        <f>'[353]ELE-2'!$H$47</f>
        <v>36.200000000000003</v>
      </c>
      <c r="I376" s="3">
        <v>429</v>
      </c>
      <c r="J376" s="3" t="s">
        <v>46</v>
      </c>
      <c r="K376" s="3">
        <f>I376*H376</f>
        <v>15529.800000000001</v>
      </c>
      <c r="L376" s="4"/>
      <c r="M376" s="4"/>
      <c r="N376" s="33">
        <f>H376</f>
        <v>36.200000000000003</v>
      </c>
      <c r="O376" s="4">
        <f>K376</f>
        <v>15529.800000000001</v>
      </c>
      <c r="P376" s="7"/>
      <c r="Q376" s="4"/>
      <c r="R376" s="4"/>
      <c r="S376" s="3"/>
      <c r="T376" s="4"/>
    </row>
    <row r="377" spans="1:20" ht="20.100000000000001" customHeight="1" x14ac:dyDescent="0.3">
      <c r="A377" s="2"/>
      <c r="B377" s="3"/>
      <c r="C377" s="3"/>
      <c r="D377" s="3"/>
      <c r="E377" s="3"/>
      <c r="F377" s="3"/>
      <c r="G377" s="2"/>
      <c r="H377" s="33"/>
      <c r="I377" s="3"/>
      <c r="J377" s="3"/>
      <c r="K377" s="3"/>
      <c r="L377" s="4"/>
      <c r="M377" s="4"/>
      <c r="N377" s="4"/>
      <c r="O377" s="4"/>
      <c r="P377" s="3"/>
      <c r="Q377" s="4"/>
      <c r="R377" s="4"/>
      <c r="S377" s="3"/>
      <c r="T377" s="4"/>
    </row>
    <row r="378" spans="1:20" ht="36.75" customHeight="1" x14ac:dyDescent="0.3">
      <c r="A378" s="2">
        <v>120</v>
      </c>
      <c r="B378" s="265" t="s">
        <v>183</v>
      </c>
      <c r="C378" s="266"/>
      <c r="D378" s="266"/>
      <c r="E378" s="266"/>
      <c r="F378" s="266"/>
      <c r="G378" s="267"/>
      <c r="H378" s="33"/>
      <c r="I378" s="3"/>
      <c r="J378" s="3"/>
      <c r="K378" s="3"/>
      <c r="L378" s="4"/>
      <c r="M378" s="4"/>
      <c r="N378" s="4"/>
      <c r="O378" s="4"/>
      <c r="P378" s="3"/>
      <c r="Q378" s="4"/>
      <c r="R378" s="4"/>
      <c r="S378" s="3"/>
      <c r="T378" s="4"/>
    </row>
    <row r="379" spans="1:20" ht="20.100000000000001" customHeight="1" x14ac:dyDescent="0.3">
      <c r="A379" s="2"/>
      <c r="B379" s="144"/>
      <c r="C379" s="144"/>
      <c r="D379" s="144"/>
      <c r="E379" s="144"/>
      <c r="F379" s="144"/>
      <c r="G379" s="144"/>
      <c r="H379" s="33">
        <f>'[353]ELE-2'!$H$53</f>
        <v>4</v>
      </c>
      <c r="I379" s="3">
        <v>2203</v>
      </c>
      <c r="J379" s="3" t="s">
        <v>128</v>
      </c>
      <c r="K379" s="3">
        <f>I379*H379</f>
        <v>8812</v>
      </c>
      <c r="L379" s="4"/>
      <c r="M379" s="4"/>
      <c r="N379" s="33">
        <f>H379</f>
        <v>4</v>
      </c>
      <c r="O379" s="4">
        <f>K379</f>
        <v>8812</v>
      </c>
      <c r="P379" s="7"/>
      <c r="Q379" s="4"/>
      <c r="R379" s="4"/>
      <c r="S379" s="3"/>
      <c r="T379" s="4"/>
    </row>
    <row r="380" spans="1:20" ht="20.100000000000001" customHeight="1" x14ac:dyDescent="0.3">
      <c r="A380" s="2"/>
      <c r="B380" s="3"/>
      <c r="C380" s="3"/>
      <c r="D380" s="3"/>
      <c r="E380" s="3"/>
      <c r="F380" s="3"/>
      <c r="G380" s="2"/>
      <c r="H380" s="33"/>
      <c r="I380" s="3"/>
      <c r="J380" s="3"/>
      <c r="K380" s="3"/>
      <c r="L380" s="4"/>
      <c r="M380" s="4"/>
      <c r="N380" s="4"/>
      <c r="O380" s="4"/>
      <c r="P380" s="3"/>
      <c r="Q380" s="4"/>
      <c r="R380" s="4"/>
      <c r="S380" s="3"/>
      <c r="T380" s="4"/>
    </row>
    <row r="381" spans="1:20" ht="72.75" customHeight="1" x14ac:dyDescent="0.3">
      <c r="A381" s="2">
        <v>112</v>
      </c>
      <c r="B381" s="265" t="s">
        <v>184</v>
      </c>
      <c r="C381" s="266"/>
      <c r="D381" s="266"/>
      <c r="E381" s="266"/>
      <c r="F381" s="266"/>
      <c r="G381" s="267"/>
      <c r="H381" s="33"/>
      <c r="I381" s="3"/>
      <c r="J381" s="3"/>
      <c r="K381" s="3"/>
      <c r="L381" s="4"/>
      <c r="M381" s="4"/>
      <c r="N381" s="4"/>
      <c r="O381" s="4"/>
      <c r="P381" s="3"/>
      <c r="Q381" s="4"/>
      <c r="R381" s="4"/>
      <c r="S381" s="3"/>
      <c r="T381" s="4"/>
    </row>
    <row r="382" spans="1:20" ht="20.100000000000001" customHeight="1" x14ac:dyDescent="0.3">
      <c r="A382" s="2"/>
      <c r="B382" s="144"/>
      <c r="C382" s="144"/>
      <c r="D382" s="144"/>
      <c r="E382" s="144"/>
      <c r="F382" s="144"/>
      <c r="G382" s="144"/>
      <c r="H382" s="33">
        <f>'[353]ELE-2'!$H$56</f>
        <v>1</v>
      </c>
      <c r="I382" s="3">
        <v>28883</v>
      </c>
      <c r="J382" s="3" t="s">
        <v>128</v>
      </c>
      <c r="K382" s="3">
        <f>I382*H382</f>
        <v>28883</v>
      </c>
      <c r="L382" s="4"/>
      <c r="M382" s="4"/>
      <c r="N382" s="33">
        <f>H382</f>
        <v>1</v>
      </c>
      <c r="O382" s="4">
        <f>K382</f>
        <v>28883</v>
      </c>
      <c r="P382" s="7"/>
      <c r="Q382" s="4"/>
      <c r="R382" s="4"/>
      <c r="S382" s="3"/>
      <c r="T382" s="4"/>
    </row>
    <row r="383" spans="1:20" ht="20.100000000000001" customHeight="1" x14ac:dyDescent="0.3">
      <c r="A383" s="2"/>
      <c r="B383" s="3"/>
      <c r="C383" s="3"/>
      <c r="D383" s="3"/>
      <c r="E383" s="3"/>
      <c r="F383" s="3"/>
      <c r="G383" s="2"/>
      <c r="H383" s="33"/>
      <c r="I383" s="3"/>
      <c r="J383" s="3"/>
      <c r="K383" s="3"/>
      <c r="L383" s="4"/>
      <c r="M383" s="4"/>
      <c r="N383" s="4"/>
      <c r="O383" s="4"/>
      <c r="P383" s="3"/>
      <c r="Q383" s="4"/>
      <c r="R383" s="4"/>
      <c r="S383" s="3"/>
      <c r="T383" s="4"/>
    </row>
    <row r="384" spans="1:20" ht="47.25" customHeight="1" x14ac:dyDescent="0.3">
      <c r="A384" s="2">
        <v>108</v>
      </c>
      <c r="B384" s="265" t="s">
        <v>185</v>
      </c>
      <c r="C384" s="266"/>
      <c r="D384" s="266"/>
      <c r="E384" s="266"/>
      <c r="F384" s="266"/>
      <c r="G384" s="267"/>
      <c r="H384" s="33"/>
      <c r="I384" s="3"/>
      <c r="J384" s="3"/>
      <c r="K384" s="3"/>
      <c r="L384" s="4"/>
      <c r="M384" s="4"/>
      <c r="N384" s="4"/>
      <c r="O384" s="4"/>
      <c r="P384" s="3"/>
      <c r="Q384" s="4"/>
      <c r="R384" s="4"/>
      <c r="S384" s="3"/>
      <c r="T384" s="4"/>
    </row>
    <row r="385" spans="1:20" ht="20.100000000000001" customHeight="1" x14ac:dyDescent="0.3">
      <c r="A385" s="2"/>
      <c r="B385" s="144"/>
      <c r="C385" s="144"/>
      <c r="D385" s="144"/>
      <c r="E385" s="144"/>
      <c r="F385" s="144"/>
      <c r="G385" s="144"/>
      <c r="H385" s="33">
        <f>'[353]ELE-2'!$H$59</f>
        <v>1</v>
      </c>
      <c r="I385" s="3">
        <v>2562</v>
      </c>
      <c r="J385" s="3" t="s">
        <v>128</v>
      </c>
      <c r="K385" s="3">
        <f>I385*H385</f>
        <v>2562</v>
      </c>
      <c r="L385" s="4"/>
      <c r="M385" s="4"/>
      <c r="N385" s="33">
        <f>H385</f>
        <v>1</v>
      </c>
      <c r="O385" s="4">
        <f>K385</f>
        <v>2562</v>
      </c>
      <c r="P385" s="7"/>
      <c r="Q385" s="4"/>
      <c r="R385" s="4"/>
      <c r="S385" s="3"/>
      <c r="T385" s="4"/>
    </row>
    <row r="386" spans="1:20" ht="20.100000000000001" customHeight="1" x14ac:dyDescent="0.3">
      <c r="A386" s="2"/>
      <c r="B386" s="3"/>
      <c r="C386" s="3"/>
      <c r="D386" s="3"/>
      <c r="E386" s="3"/>
      <c r="F386" s="3"/>
      <c r="G386" s="2"/>
      <c r="H386" s="33"/>
      <c r="I386" s="3"/>
      <c r="J386" s="3"/>
      <c r="K386" s="3"/>
      <c r="L386" s="4"/>
      <c r="M386" s="4"/>
      <c r="N386" s="4"/>
      <c r="O386" s="4"/>
      <c r="P386" s="3"/>
      <c r="Q386" s="4"/>
      <c r="R386" s="4"/>
      <c r="S386" s="3"/>
      <c r="T386" s="4"/>
    </row>
    <row r="387" spans="1:20" ht="50.25" customHeight="1" x14ac:dyDescent="0.3">
      <c r="A387" s="2">
        <v>96</v>
      </c>
      <c r="B387" s="277" t="s">
        <v>48</v>
      </c>
      <c r="C387" s="278"/>
      <c r="D387" s="278"/>
      <c r="E387" s="278"/>
      <c r="F387" s="278"/>
      <c r="G387" s="279"/>
      <c r="H387" s="33"/>
      <c r="I387" s="3"/>
      <c r="J387" s="3"/>
      <c r="K387" s="3"/>
      <c r="L387" s="4"/>
      <c r="M387" s="4"/>
      <c r="N387" s="4"/>
      <c r="O387" s="4"/>
      <c r="P387" s="3"/>
      <c r="Q387" s="4"/>
      <c r="R387" s="4"/>
      <c r="S387" s="3"/>
      <c r="T387" s="4"/>
    </row>
    <row r="388" spans="1:20" ht="20.100000000000001" customHeight="1" x14ac:dyDescent="0.3">
      <c r="A388" s="2"/>
      <c r="B388" s="144"/>
      <c r="C388" s="144"/>
      <c r="D388" s="144"/>
      <c r="E388" s="144"/>
      <c r="F388" s="144"/>
      <c r="G388" s="144"/>
      <c r="H388" s="33">
        <v>200</v>
      </c>
      <c r="I388" s="3">
        <v>116</v>
      </c>
      <c r="J388" s="3" t="s">
        <v>46</v>
      </c>
      <c r="K388" s="3">
        <f>I388*H388</f>
        <v>23200</v>
      </c>
      <c r="L388" s="4"/>
      <c r="M388" s="4"/>
      <c r="N388" s="33">
        <f>H388</f>
        <v>200</v>
      </c>
      <c r="O388" s="4">
        <f>K388</f>
        <v>23200</v>
      </c>
      <c r="P388" s="7"/>
      <c r="Q388" s="4"/>
      <c r="R388" s="4"/>
      <c r="S388" s="3"/>
      <c r="T388" s="4"/>
    </row>
    <row r="389" spans="1:20" ht="20.100000000000001" customHeight="1" x14ac:dyDescent="0.3">
      <c r="A389" s="2"/>
      <c r="B389" s="3"/>
      <c r="C389" s="3"/>
      <c r="D389" s="3"/>
      <c r="E389" s="3"/>
      <c r="F389" s="3"/>
      <c r="G389" s="2" t="s">
        <v>143</v>
      </c>
      <c r="H389" s="33">
        <v>31.4</v>
      </c>
      <c r="I389" s="3"/>
      <c r="J389" s="3" t="s">
        <v>46</v>
      </c>
      <c r="K389" s="3">
        <f>I389*H389</f>
        <v>0</v>
      </c>
      <c r="L389" s="4"/>
      <c r="M389" s="4"/>
      <c r="N389" s="33">
        <f>H389</f>
        <v>31.4</v>
      </c>
      <c r="O389" s="4">
        <f>K389</f>
        <v>0</v>
      </c>
      <c r="P389" s="7"/>
      <c r="Q389" s="4"/>
      <c r="R389" s="4"/>
      <c r="S389" s="3"/>
      <c r="T389" s="4"/>
    </row>
    <row r="390" spans="1:20" ht="99.75" customHeight="1" x14ac:dyDescent="0.3">
      <c r="A390" s="2">
        <v>98</v>
      </c>
      <c r="B390" s="277" t="s">
        <v>49</v>
      </c>
      <c r="C390" s="278"/>
      <c r="D390" s="278"/>
      <c r="E390" s="278"/>
      <c r="F390" s="278"/>
      <c r="G390" s="279"/>
      <c r="H390" s="33"/>
      <c r="I390" s="3"/>
      <c r="J390" s="3"/>
      <c r="K390" s="3"/>
      <c r="L390" s="4"/>
      <c r="M390" s="4"/>
      <c r="N390" s="4"/>
      <c r="O390" s="4"/>
      <c r="P390" s="3"/>
      <c r="Q390" s="4"/>
      <c r="R390" s="4"/>
      <c r="S390" s="3"/>
      <c r="T390" s="4"/>
    </row>
    <row r="391" spans="1:20" ht="20.100000000000001" customHeight="1" x14ac:dyDescent="0.3">
      <c r="A391" s="2"/>
      <c r="B391" s="144"/>
      <c r="C391" s="144"/>
      <c r="D391" s="144"/>
      <c r="E391" s="144"/>
      <c r="F391" s="144"/>
      <c r="G391" s="144"/>
      <c r="H391" s="33">
        <f>'[353]ELE-2'!$H$85</f>
        <v>27</v>
      </c>
      <c r="I391" s="3">
        <v>945</v>
      </c>
      <c r="J391" s="3" t="s">
        <v>46</v>
      </c>
      <c r="K391" s="3">
        <f>I391*H391</f>
        <v>25515</v>
      </c>
      <c r="L391" s="4"/>
      <c r="M391" s="4"/>
      <c r="N391" s="33">
        <f>H391</f>
        <v>27</v>
      </c>
      <c r="O391" s="4">
        <f>K391</f>
        <v>25515</v>
      </c>
      <c r="P391" s="7"/>
      <c r="Q391" s="4"/>
      <c r="R391" s="4"/>
      <c r="S391" s="3"/>
      <c r="T391" s="4"/>
    </row>
    <row r="392" spans="1:20" ht="20.100000000000001" customHeight="1" x14ac:dyDescent="0.3">
      <c r="A392" s="2"/>
      <c r="B392" s="3"/>
      <c r="C392" s="3"/>
      <c r="D392" s="3"/>
      <c r="E392" s="3"/>
      <c r="F392" s="3"/>
      <c r="G392" s="2"/>
      <c r="H392" s="33"/>
      <c r="I392" s="3"/>
      <c r="J392" s="3"/>
      <c r="K392" s="3"/>
      <c r="L392" s="4"/>
      <c r="M392" s="4"/>
      <c r="N392" s="4"/>
      <c r="O392" s="4"/>
      <c r="P392" s="3"/>
      <c r="Q392" s="4"/>
      <c r="R392" s="4"/>
      <c r="S392" s="3"/>
      <c r="T392" s="4"/>
    </row>
    <row r="393" spans="1:20" ht="56.25" customHeight="1" x14ac:dyDescent="0.3">
      <c r="A393" s="2">
        <v>101</v>
      </c>
      <c r="B393" s="265" t="s">
        <v>52</v>
      </c>
      <c r="C393" s="266"/>
      <c r="D393" s="266"/>
      <c r="E393" s="266"/>
      <c r="F393" s="266"/>
      <c r="G393" s="267"/>
      <c r="H393" s="33"/>
      <c r="I393" s="3"/>
      <c r="J393" s="3"/>
      <c r="K393" s="3"/>
      <c r="L393" s="4"/>
      <c r="M393" s="4"/>
      <c r="N393" s="4"/>
      <c r="O393" s="4"/>
      <c r="P393" s="3"/>
      <c r="Q393" s="4"/>
      <c r="R393" s="4"/>
      <c r="S393" s="3"/>
      <c r="T393" s="4"/>
    </row>
    <row r="394" spans="1:20" ht="20.100000000000001" customHeight="1" x14ac:dyDescent="0.3">
      <c r="A394" s="2"/>
      <c r="B394" s="144"/>
      <c r="C394" s="144"/>
      <c r="D394" s="144"/>
      <c r="E394" s="144"/>
      <c r="F394" s="144"/>
      <c r="G394" s="144"/>
      <c r="H394" s="33">
        <f>'[353]ELE-2'!$H$92</f>
        <v>19</v>
      </c>
      <c r="I394" s="3">
        <v>1755</v>
      </c>
      <c r="J394" s="3" t="s">
        <v>128</v>
      </c>
      <c r="K394" s="3">
        <f>I394*H394</f>
        <v>33345</v>
      </c>
      <c r="L394" s="4"/>
      <c r="M394" s="4"/>
      <c r="N394" s="33">
        <f>H394</f>
        <v>19</v>
      </c>
      <c r="O394" s="4">
        <f>K394</f>
        <v>33345</v>
      </c>
      <c r="P394" s="7"/>
      <c r="Q394" s="4"/>
      <c r="R394" s="4"/>
      <c r="S394" s="3"/>
      <c r="T394" s="4"/>
    </row>
    <row r="395" spans="1:20" ht="20.100000000000001" customHeight="1" x14ac:dyDescent="0.3">
      <c r="A395" s="2"/>
      <c r="B395" s="3"/>
      <c r="C395" s="3"/>
      <c r="D395" s="3"/>
      <c r="E395" s="3"/>
      <c r="F395" s="3"/>
      <c r="G395" s="2"/>
      <c r="H395" s="33"/>
      <c r="I395" s="3"/>
      <c r="J395" s="3"/>
      <c r="K395" s="3"/>
      <c r="L395" s="4"/>
      <c r="M395" s="4"/>
      <c r="N395" s="4"/>
      <c r="O395" s="4"/>
      <c r="P395" s="3"/>
      <c r="Q395" s="4"/>
      <c r="R395" s="4"/>
      <c r="S395" s="3"/>
      <c r="T395" s="4"/>
    </row>
    <row r="396" spans="1:20" ht="57.75" customHeight="1" x14ac:dyDescent="0.3">
      <c r="A396" s="2">
        <v>105</v>
      </c>
      <c r="B396" s="277" t="s">
        <v>186</v>
      </c>
      <c r="C396" s="278"/>
      <c r="D396" s="278"/>
      <c r="E396" s="278"/>
      <c r="F396" s="278"/>
      <c r="G396" s="279"/>
      <c r="H396" s="33"/>
      <c r="I396" s="3"/>
      <c r="J396" s="3"/>
      <c r="K396" s="3"/>
      <c r="L396" s="4"/>
      <c r="M396" s="4"/>
      <c r="N396" s="4"/>
      <c r="O396" s="4"/>
      <c r="P396" s="3"/>
      <c r="Q396" s="4"/>
      <c r="R396" s="4"/>
      <c r="S396" s="3"/>
      <c r="T396" s="4"/>
    </row>
    <row r="397" spans="1:20" ht="20.100000000000001" customHeight="1" x14ac:dyDescent="0.3">
      <c r="A397" s="2"/>
      <c r="B397" s="144"/>
      <c r="C397" s="144"/>
      <c r="D397" s="144"/>
      <c r="E397" s="144"/>
      <c r="F397" s="144"/>
      <c r="G397" s="144"/>
      <c r="H397" s="33">
        <f>'[353]ELE-2'!$H$101</f>
        <v>178.29999999999998</v>
      </c>
      <c r="I397" s="3">
        <v>255</v>
      </c>
      <c r="J397" s="3" t="s">
        <v>128</v>
      </c>
      <c r="K397" s="19">
        <f>I397*H397</f>
        <v>45466.499999999993</v>
      </c>
      <c r="L397" s="4"/>
      <c r="M397" s="4"/>
      <c r="N397" s="33">
        <f>H397</f>
        <v>178.29999999999998</v>
      </c>
      <c r="O397" s="46">
        <f>K397</f>
        <v>45466.499999999993</v>
      </c>
      <c r="P397" s="7"/>
      <c r="Q397" s="46"/>
      <c r="R397" s="4"/>
      <c r="S397" s="3"/>
      <c r="T397" s="4"/>
    </row>
    <row r="398" spans="1:20" ht="20.100000000000001" customHeight="1" x14ac:dyDescent="0.3">
      <c r="A398" s="2"/>
      <c r="B398" s="3"/>
      <c r="C398" s="3"/>
      <c r="D398" s="3"/>
      <c r="E398" s="3"/>
      <c r="F398" s="3"/>
      <c r="G398" s="2"/>
      <c r="H398" s="33"/>
      <c r="I398" s="3"/>
      <c r="J398" s="3"/>
      <c r="K398" s="3"/>
      <c r="L398" s="4"/>
      <c r="M398" s="4"/>
      <c r="N398" s="4"/>
      <c r="O398" s="4"/>
      <c r="P398" s="3"/>
      <c r="Q398" s="4"/>
      <c r="R398" s="4"/>
      <c r="S398" s="3"/>
      <c r="T398" s="4"/>
    </row>
    <row r="399" spans="1:20" ht="44.25" customHeight="1" x14ac:dyDescent="0.3">
      <c r="A399" s="2">
        <v>106</v>
      </c>
      <c r="B399" s="277" t="s">
        <v>187</v>
      </c>
      <c r="C399" s="278"/>
      <c r="D399" s="278"/>
      <c r="E399" s="278"/>
      <c r="F399" s="278"/>
      <c r="G399" s="279"/>
      <c r="H399" s="33"/>
      <c r="I399" s="3"/>
      <c r="J399" s="3"/>
      <c r="K399" s="3"/>
      <c r="L399" s="4"/>
      <c r="M399" s="4"/>
      <c r="N399" s="4"/>
      <c r="O399" s="4"/>
      <c r="P399" s="3"/>
      <c r="Q399" s="4"/>
      <c r="R399" s="4"/>
      <c r="S399" s="3"/>
      <c r="T399" s="4"/>
    </row>
    <row r="400" spans="1:20" ht="20.100000000000001" customHeight="1" x14ac:dyDescent="0.3">
      <c r="A400" s="2"/>
      <c r="B400" s="144"/>
      <c r="C400" s="144"/>
      <c r="D400" s="144"/>
      <c r="E400" s="144"/>
      <c r="F400" s="144"/>
      <c r="G400" s="144"/>
      <c r="H400" s="33">
        <v>60</v>
      </c>
      <c r="I400" s="3">
        <v>606</v>
      </c>
      <c r="J400" s="3" t="s">
        <v>46</v>
      </c>
      <c r="K400" s="3">
        <f>I400*H400</f>
        <v>36360</v>
      </c>
      <c r="L400" s="4"/>
      <c r="M400" s="4"/>
      <c r="N400" s="33">
        <f>H400</f>
        <v>60</v>
      </c>
      <c r="O400" s="4">
        <f>K400</f>
        <v>36360</v>
      </c>
      <c r="P400" s="7"/>
      <c r="Q400" s="4"/>
      <c r="R400" s="4"/>
      <c r="S400" s="3"/>
      <c r="T400" s="4"/>
    </row>
    <row r="401" spans="1:20" ht="20.100000000000001" customHeight="1" x14ac:dyDescent="0.3">
      <c r="A401" s="2"/>
      <c r="B401" s="3"/>
      <c r="C401" s="3"/>
      <c r="D401" s="3"/>
      <c r="E401" s="3"/>
      <c r="F401" s="3"/>
      <c r="G401" s="2" t="s">
        <v>143</v>
      </c>
      <c r="H401" s="33">
        <v>30</v>
      </c>
      <c r="I401" s="3"/>
      <c r="J401" s="3" t="s">
        <v>46</v>
      </c>
      <c r="K401" s="3">
        <f>I401*H401</f>
        <v>0</v>
      </c>
      <c r="L401" s="4"/>
      <c r="M401" s="4"/>
      <c r="N401" s="33">
        <f>H401</f>
        <v>30</v>
      </c>
      <c r="O401" s="4">
        <f>K401</f>
        <v>0</v>
      </c>
      <c r="P401" s="7"/>
      <c r="Q401" s="4"/>
      <c r="R401" s="4"/>
      <c r="S401" s="3"/>
      <c r="T401" s="4"/>
    </row>
    <row r="402" spans="1:20" ht="43.5" customHeight="1" x14ac:dyDescent="0.3">
      <c r="A402" s="2">
        <v>104</v>
      </c>
      <c r="B402" s="277" t="s">
        <v>53</v>
      </c>
      <c r="C402" s="278"/>
      <c r="D402" s="278"/>
      <c r="E402" s="278"/>
      <c r="F402" s="278"/>
      <c r="G402" s="279"/>
      <c r="H402" s="33"/>
      <c r="I402" s="3"/>
      <c r="J402" s="3"/>
      <c r="K402" s="3"/>
      <c r="L402" s="4"/>
      <c r="M402" s="4"/>
      <c r="N402" s="4"/>
      <c r="O402" s="4"/>
      <c r="P402" s="3"/>
      <c r="Q402" s="4"/>
      <c r="R402" s="4"/>
      <c r="S402" s="3"/>
      <c r="T402" s="4"/>
    </row>
    <row r="403" spans="1:20" ht="20.100000000000001" customHeight="1" x14ac:dyDescent="0.3">
      <c r="A403" s="2"/>
      <c r="B403" s="144"/>
      <c r="C403" s="144"/>
      <c r="D403" s="144"/>
      <c r="E403" s="144"/>
      <c r="F403" s="144"/>
      <c r="G403" s="144"/>
      <c r="H403" s="33">
        <f>'[353]ELE-2'!$H$111</f>
        <v>96.4</v>
      </c>
      <c r="I403" s="3">
        <v>177</v>
      </c>
      <c r="J403" s="3" t="s">
        <v>46</v>
      </c>
      <c r="K403" s="3">
        <f>I403*H403</f>
        <v>17062.8</v>
      </c>
      <c r="L403" s="4"/>
      <c r="M403" s="4"/>
      <c r="N403" s="33">
        <f>H403</f>
        <v>96.4</v>
      </c>
      <c r="O403" s="4">
        <f>K403</f>
        <v>17062.8</v>
      </c>
      <c r="P403" s="7"/>
      <c r="Q403" s="4"/>
      <c r="R403" s="4"/>
      <c r="S403" s="3"/>
      <c r="T403" s="4"/>
    </row>
    <row r="404" spans="1:20" ht="20.100000000000001" customHeight="1" x14ac:dyDescent="0.3">
      <c r="A404" s="2"/>
      <c r="B404" s="3"/>
      <c r="C404" s="3"/>
      <c r="D404" s="3"/>
      <c r="E404" s="3"/>
      <c r="F404" s="3"/>
      <c r="G404" s="2"/>
      <c r="H404" s="33"/>
      <c r="I404" s="3"/>
      <c r="J404" s="20"/>
      <c r="K404" s="3"/>
      <c r="L404" s="4"/>
      <c r="M404" s="4"/>
      <c r="N404" s="4"/>
      <c r="O404" s="4"/>
      <c r="P404" s="7"/>
      <c r="Q404" s="4"/>
      <c r="R404" s="4"/>
      <c r="S404" s="3"/>
      <c r="T404" s="4"/>
    </row>
    <row r="405" spans="1:20" ht="47.25" customHeight="1" x14ac:dyDescent="0.3">
      <c r="A405" s="2" t="s">
        <v>189</v>
      </c>
      <c r="B405" s="157" t="s">
        <v>188</v>
      </c>
      <c r="C405" s="158"/>
      <c r="D405" s="158"/>
      <c r="E405" s="158"/>
      <c r="F405" s="158"/>
      <c r="G405" s="159"/>
      <c r="H405" s="33"/>
      <c r="I405" s="3"/>
      <c r="J405" s="20"/>
      <c r="K405" s="3"/>
      <c r="L405" s="4"/>
      <c r="M405" s="4"/>
      <c r="N405" s="4"/>
      <c r="O405" s="4"/>
      <c r="P405" s="7"/>
      <c r="Q405" s="4"/>
      <c r="R405" s="4"/>
      <c r="S405" s="3"/>
      <c r="T405" s="4"/>
    </row>
    <row r="406" spans="1:20" ht="20.100000000000001" customHeight="1" x14ac:dyDescent="0.3">
      <c r="A406" s="2"/>
      <c r="B406" s="144"/>
      <c r="C406" s="144"/>
      <c r="D406" s="144"/>
      <c r="E406" s="144"/>
      <c r="F406" s="144"/>
      <c r="G406" s="144"/>
      <c r="H406" s="33">
        <f>'[353]ELE-2'!$H$115</f>
        <v>12</v>
      </c>
      <c r="I406" s="3"/>
      <c r="J406" s="20"/>
      <c r="K406" s="3"/>
      <c r="L406" s="4"/>
      <c r="M406" s="4"/>
      <c r="N406" s="4"/>
      <c r="O406" s="4"/>
      <c r="P406" s="7"/>
      <c r="Q406" s="4"/>
      <c r="R406" s="4"/>
      <c r="S406" s="3"/>
      <c r="T406" s="4"/>
    </row>
    <row r="407" spans="1:20" ht="20.100000000000001" customHeight="1" x14ac:dyDescent="0.3">
      <c r="A407" s="2"/>
      <c r="B407" s="3"/>
      <c r="C407" s="3"/>
      <c r="D407" s="3"/>
      <c r="E407" s="3"/>
      <c r="F407" s="3"/>
      <c r="G407" s="2"/>
      <c r="H407" s="33"/>
      <c r="I407" s="3"/>
      <c r="J407" s="20"/>
      <c r="K407" s="3"/>
      <c r="L407" s="4"/>
      <c r="M407" s="4"/>
      <c r="N407" s="4"/>
      <c r="O407" s="4"/>
      <c r="P407" s="7"/>
      <c r="Q407" s="4"/>
      <c r="R407" s="4"/>
      <c r="S407" s="3"/>
      <c r="T407" s="4"/>
    </row>
    <row r="408" spans="1:20" ht="38.25" customHeight="1" x14ac:dyDescent="0.3">
      <c r="A408" s="4" t="s">
        <v>189</v>
      </c>
      <c r="B408" s="202" t="s">
        <v>190</v>
      </c>
      <c r="C408" s="203"/>
      <c r="D408" s="203"/>
      <c r="E408" s="203"/>
      <c r="F408" s="203"/>
      <c r="G408" s="204"/>
      <c r="H408" s="33"/>
      <c r="I408" s="3"/>
      <c r="J408" s="20"/>
      <c r="K408" s="3"/>
      <c r="L408" s="4"/>
      <c r="M408" s="4"/>
      <c r="N408" s="4"/>
      <c r="O408" s="4"/>
      <c r="P408" s="7"/>
      <c r="Q408" s="4"/>
      <c r="R408" s="4"/>
      <c r="S408" s="3"/>
      <c r="T408" s="4"/>
    </row>
    <row r="409" spans="1:20" ht="20.100000000000001" customHeight="1" x14ac:dyDescent="0.3">
      <c r="A409" s="2"/>
      <c r="B409" s="144"/>
      <c r="C409" s="144"/>
      <c r="D409" s="144"/>
      <c r="E409" s="144"/>
      <c r="F409" s="144"/>
      <c r="G409" s="144"/>
      <c r="H409" s="33">
        <f>'[353]ELE-2'!$H$128</f>
        <v>14</v>
      </c>
      <c r="I409" s="3"/>
      <c r="J409" s="20"/>
      <c r="K409" s="3"/>
      <c r="L409" s="4"/>
      <c r="M409" s="4"/>
      <c r="N409" s="4"/>
      <c r="O409" s="4"/>
      <c r="P409" s="7"/>
      <c r="Q409" s="4"/>
      <c r="R409" s="4"/>
      <c r="S409" s="3"/>
      <c r="T409" s="4"/>
    </row>
    <row r="410" spans="1:20" ht="20.100000000000001" customHeight="1" x14ac:dyDescent="0.3">
      <c r="A410" s="2"/>
      <c r="B410" s="3"/>
      <c r="C410" s="3"/>
      <c r="D410" s="3"/>
      <c r="E410" s="3"/>
      <c r="F410" s="3"/>
      <c r="G410" s="2"/>
      <c r="H410" s="33"/>
      <c r="I410" s="3"/>
      <c r="J410" s="20"/>
      <c r="K410" s="3"/>
      <c r="L410" s="4"/>
      <c r="M410" s="4"/>
      <c r="N410" s="4"/>
      <c r="O410" s="4"/>
      <c r="P410" s="7"/>
      <c r="Q410" s="4"/>
      <c r="R410" s="4"/>
      <c r="S410" s="3"/>
      <c r="T410" s="4"/>
    </row>
    <row r="411" spans="1:20" ht="24" customHeight="1" x14ac:dyDescent="0.3">
      <c r="A411" s="4" t="s">
        <v>189</v>
      </c>
      <c r="B411" s="202" t="s">
        <v>191</v>
      </c>
      <c r="C411" s="203"/>
      <c r="D411" s="203"/>
      <c r="E411" s="203"/>
      <c r="F411" s="203"/>
      <c r="G411" s="204"/>
      <c r="H411" s="33"/>
      <c r="I411" s="3"/>
      <c r="J411" s="20"/>
      <c r="K411" s="3"/>
      <c r="L411" s="4"/>
      <c r="M411" s="4"/>
      <c r="N411" s="4"/>
      <c r="O411" s="4"/>
      <c r="P411" s="7"/>
      <c r="Q411" s="4"/>
      <c r="R411" s="4"/>
      <c r="S411" s="3"/>
      <c r="T411" s="4"/>
    </row>
    <row r="412" spans="1:20" ht="20.100000000000001" customHeight="1" x14ac:dyDescent="0.3">
      <c r="A412" s="2"/>
      <c r="B412" s="144"/>
      <c r="C412" s="144"/>
      <c r="D412" s="144"/>
      <c r="E412" s="144"/>
      <c r="F412" s="144"/>
      <c r="G412" s="144"/>
      <c r="H412" s="33">
        <f>'[353]ELE-2'!$H$141</f>
        <v>14</v>
      </c>
      <c r="I412" s="3"/>
      <c r="J412" s="20"/>
      <c r="K412" s="3"/>
      <c r="L412" s="4"/>
      <c r="M412" s="4"/>
      <c r="N412" s="4"/>
      <c r="O412" s="4"/>
      <c r="P412" s="7"/>
      <c r="Q412" s="4"/>
      <c r="R412" s="4"/>
      <c r="S412" s="3"/>
      <c r="T412" s="4"/>
    </row>
    <row r="413" spans="1:20" ht="20.100000000000001" customHeight="1" x14ac:dyDescent="0.3">
      <c r="A413" s="2"/>
      <c r="B413" s="3"/>
      <c r="C413" s="3"/>
      <c r="D413" s="3"/>
      <c r="E413" s="3"/>
      <c r="F413" s="3"/>
      <c r="G413" s="2"/>
      <c r="H413" s="33"/>
      <c r="I413" s="3"/>
      <c r="J413" s="20"/>
      <c r="K413" s="3"/>
      <c r="L413" s="4"/>
      <c r="M413" s="4"/>
      <c r="N413" s="4"/>
      <c r="O413" s="4"/>
      <c r="P413" s="7"/>
      <c r="Q413" s="4"/>
      <c r="R413" s="4"/>
      <c r="S413" s="3"/>
      <c r="T413" s="4"/>
    </row>
    <row r="414" spans="1:20" ht="14.25" customHeight="1" x14ac:dyDescent="0.3">
      <c r="A414" s="4" t="s">
        <v>189</v>
      </c>
      <c r="B414" s="202" t="s">
        <v>192</v>
      </c>
      <c r="C414" s="203"/>
      <c r="D414" s="203"/>
      <c r="E414" s="203"/>
      <c r="F414" s="203"/>
      <c r="G414" s="204"/>
      <c r="H414" s="33"/>
      <c r="I414" s="3"/>
      <c r="J414" s="20"/>
      <c r="K414" s="3"/>
      <c r="L414" s="4"/>
      <c r="M414" s="4"/>
      <c r="N414" s="4"/>
      <c r="O414" s="4"/>
      <c r="P414" s="7"/>
      <c r="Q414" s="4"/>
      <c r="R414" s="4"/>
      <c r="S414" s="3"/>
      <c r="T414" s="4"/>
    </row>
    <row r="415" spans="1:20" ht="20.100000000000001" customHeight="1" x14ac:dyDescent="0.3">
      <c r="A415" s="2"/>
      <c r="B415" s="144"/>
      <c r="C415" s="144"/>
      <c r="D415" s="144"/>
      <c r="E415" s="144"/>
      <c r="F415" s="144"/>
      <c r="G415" s="144"/>
      <c r="H415" s="33">
        <f>'[353]ELE-2'!$H$154</f>
        <v>14</v>
      </c>
      <c r="I415" s="3"/>
      <c r="J415" s="20"/>
      <c r="K415" s="3"/>
      <c r="L415" s="4"/>
      <c r="M415" s="4"/>
      <c r="N415" s="4"/>
      <c r="O415" s="4"/>
      <c r="P415" s="7"/>
      <c r="Q415" s="4"/>
      <c r="R415" s="4"/>
      <c r="S415" s="3"/>
      <c r="T415" s="4"/>
    </row>
    <row r="416" spans="1:20" ht="20.100000000000001" customHeight="1" x14ac:dyDescent="0.3">
      <c r="A416" s="2"/>
      <c r="B416" s="3"/>
      <c r="C416" s="3"/>
      <c r="D416" s="3"/>
      <c r="E416" s="3"/>
      <c r="F416" s="3"/>
      <c r="G416" s="2"/>
      <c r="H416" s="33"/>
      <c r="I416" s="3"/>
      <c r="J416" s="20"/>
      <c r="K416" s="3"/>
      <c r="L416" s="4"/>
      <c r="M416" s="4"/>
      <c r="N416" s="4"/>
      <c r="O416" s="4"/>
      <c r="P416" s="7"/>
      <c r="Q416" s="4"/>
      <c r="R416" s="4"/>
      <c r="S416" s="3"/>
      <c r="T416" s="4"/>
    </row>
    <row r="417" spans="1:20" ht="48.75" customHeight="1" x14ac:dyDescent="0.3">
      <c r="A417" s="4" t="s">
        <v>189</v>
      </c>
      <c r="B417" s="141" t="s">
        <v>193</v>
      </c>
      <c r="C417" s="142"/>
      <c r="D417" s="142"/>
      <c r="E417" s="142"/>
      <c r="F417" s="142"/>
      <c r="G417" s="143"/>
      <c r="H417" s="33"/>
      <c r="I417" s="3"/>
      <c r="J417" s="20"/>
      <c r="K417" s="3"/>
      <c r="L417" s="4"/>
      <c r="M417" s="4"/>
      <c r="N417" s="4"/>
      <c r="O417" s="4"/>
      <c r="P417" s="7"/>
      <c r="Q417" s="4"/>
      <c r="R417" s="4"/>
      <c r="S417" s="3"/>
      <c r="T417" s="4"/>
    </row>
    <row r="418" spans="1:20" ht="20.100000000000001" customHeight="1" x14ac:dyDescent="0.3">
      <c r="A418" s="2"/>
      <c r="B418" s="144"/>
      <c r="C418" s="144"/>
      <c r="D418" s="144"/>
      <c r="E418" s="144"/>
      <c r="F418" s="144"/>
      <c r="G418" s="144"/>
      <c r="H418" s="33">
        <f>'[353]ELE-2'!$H$166</f>
        <v>30</v>
      </c>
      <c r="I418" s="3"/>
      <c r="J418" s="20"/>
      <c r="K418" s="3"/>
      <c r="L418" s="4"/>
      <c r="M418" s="4"/>
      <c r="N418" s="4"/>
      <c r="O418" s="4"/>
      <c r="P418" s="7"/>
      <c r="Q418" s="4"/>
      <c r="R418" s="4"/>
      <c r="S418" s="3"/>
      <c r="T418" s="4"/>
    </row>
    <row r="419" spans="1:20" ht="20.100000000000001" customHeight="1" x14ac:dyDescent="0.3">
      <c r="A419" s="2"/>
      <c r="B419" s="3"/>
      <c r="C419" s="3"/>
      <c r="D419" s="3"/>
      <c r="E419" s="3"/>
      <c r="F419" s="3"/>
      <c r="G419" s="2"/>
      <c r="H419" s="33"/>
      <c r="I419" s="3"/>
      <c r="J419" s="20"/>
      <c r="K419" s="3"/>
      <c r="L419" s="4"/>
      <c r="M419" s="4"/>
      <c r="N419" s="4"/>
      <c r="O419" s="4"/>
      <c r="P419" s="7"/>
      <c r="Q419" s="4"/>
      <c r="R419" s="4"/>
      <c r="S419" s="3"/>
      <c r="T419" s="4"/>
    </row>
    <row r="420" spans="1:20" ht="33.75" customHeight="1" x14ac:dyDescent="0.3">
      <c r="A420" s="4" t="s">
        <v>189</v>
      </c>
      <c r="B420" s="261" t="s">
        <v>194</v>
      </c>
      <c r="C420" s="262"/>
      <c r="D420" s="262"/>
      <c r="E420" s="262"/>
      <c r="F420" s="262"/>
      <c r="G420" s="263"/>
      <c r="H420" s="33"/>
      <c r="I420" s="3"/>
      <c r="J420" s="20"/>
      <c r="K420" s="3"/>
      <c r="L420" s="4"/>
      <c r="M420" s="4"/>
      <c r="N420" s="4"/>
      <c r="O420" s="4"/>
      <c r="P420" s="7"/>
      <c r="Q420" s="4"/>
      <c r="R420" s="4"/>
      <c r="S420" s="3"/>
      <c r="T420" s="4"/>
    </row>
    <row r="421" spans="1:20" ht="20.100000000000001" customHeight="1" x14ac:dyDescent="0.3">
      <c r="A421" s="2"/>
      <c r="B421" s="144"/>
      <c r="C421" s="144"/>
      <c r="D421" s="144"/>
      <c r="E421" s="144"/>
      <c r="F421" s="144"/>
      <c r="G421" s="144"/>
      <c r="H421" s="33">
        <f>'[353]ELE-2'!$H$179</f>
        <v>14</v>
      </c>
      <c r="I421" s="3"/>
      <c r="J421" s="20"/>
      <c r="K421" s="3"/>
      <c r="L421" s="4"/>
      <c r="M421" s="4"/>
      <c r="N421" s="4"/>
      <c r="O421" s="4"/>
      <c r="P421" s="7"/>
      <c r="Q421" s="4"/>
      <c r="R421" s="4"/>
      <c r="S421" s="3"/>
      <c r="T421" s="4"/>
    </row>
    <row r="422" spans="1:20" ht="20.100000000000001" customHeight="1" x14ac:dyDescent="0.3">
      <c r="A422" s="2"/>
      <c r="B422" s="3"/>
      <c r="C422" s="3"/>
      <c r="D422" s="3"/>
      <c r="E422" s="3"/>
      <c r="F422" s="3"/>
      <c r="G422" s="2"/>
      <c r="H422" s="33"/>
      <c r="I422" s="3"/>
      <c r="J422" s="20"/>
      <c r="K422" s="3"/>
      <c r="L422" s="4"/>
      <c r="M422" s="4"/>
      <c r="N422" s="4"/>
      <c r="O422" s="4"/>
      <c r="P422" s="7"/>
      <c r="Q422" s="4"/>
      <c r="R422" s="4"/>
      <c r="S422" s="3"/>
      <c r="T422" s="4"/>
    </row>
    <row r="423" spans="1:20" ht="29.25" customHeight="1" x14ac:dyDescent="0.3">
      <c r="A423" s="4" t="s">
        <v>189</v>
      </c>
      <c r="B423" s="141" t="s">
        <v>195</v>
      </c>
      <c r="C423" s="142"/>
      <c r="D423" s="142"/>
      <c r="E423" s="142"/>
      <c r="F423" s="142"/>
      <c r="G423" s="143"/>
      <c r="H423" s="33"/>
      <c r="I423" s="3"/>
      <c r="J423" s="20"/>
      <c r="K423" s="3"/>
      <c r="L423" s="4"/>
      <c r="M423" s="4"/>
      <c r="N423" s="4"/>
      <c r="O423" s="4"/>
      <c r="P423" s="7"/>
      <c r="Q423" s="4"/>
      <c r="R423" s="4"/>
      <c r="S423" s="3"/>
      <c r="T423" s="4"/>
    </row>
    <row r="424" spans="1:20" ht="20.100000000000001" customHeight="1" x14ac:dyDescent="0.3">
      <c r="A424" s="2"/>
      <c r="B424" s="144"/>
      <c r="C424" s="144"/>
      <c r="D424" s="144"/>
      <c r="E424" s="144"/>
      <c r="F424" s="144"/>
      <c r="G424" s="144"/>
      <c r="H424" s="33">
        <f>'[353]ELE-2'!$H$182</f>
        <v>1</v>
      </c>
      <c r="I424" s="3"/>
      <c r="J424" s="20"/>
      <c r="K424" s="3"/>
      <c r="L424" s="4"/>
      <c r="M424" s="4"/>
      <c r="N424" s="4"/>
      <c r="O424" s="4"/>
      <c r="P424" s="7"/>
      <c r="Q424" s="4"/>
      <c r="R424" s="4"/>
      <c r="S424" s="3"/>
      <c r="T424" s="4"/>
    </row>
    <row r="425" spans="1:20" ht="20.100000000000001" customHeight="1" x14ac:dyDescent="0.3">
      <c r="A425" s="2"/>
      <c r="B425" s="3"/>
      <c r="C425" s="3"/>
      <c r="D425" s="3"/>
      <c r="E425" s="3"/>
      <c r="F425" s="3"/>
      <c r="G425" s="2"/>
      <c r="H425" s="33"/>
      <c r="I425" s="3"/>
      <c r="J425" s="20"/>
      <c r="K425" s="3"/>
      <c r="L425" s="4"/>
      <c r="M425" s="4"/>
      <c r="N425" s="4"/>
      <c r="O425" s="4"/>
      <c r="P425" s="7"/>
      <c r="Q425" s="4"/>
      <c r="R425" s="4"/>
      <c r="S425" s="3"/>
      <c r="T425" s="4"/>
    </row>
    <row r="426" spans="1:20" ht="20.100000000000001" customHeight="1" x14ac:dyDescent="0.3">
      <c r="A426" s="2"/>
      <c r="B426" s="3"/>
      <c r="C426" s="3"/>
      <c r="D426" s="3"/>
      <c r="E426" s="3"/>
      <c r="F426" s="3"/>
      <c r="G426" s="2"/>
      <c r="H426" s="7"/>
      <c r="I426" s="3"/>
      <c r="J426" s="20"/>
      <c r="K426" s="3"/>
      <c r="L426" s="4"/>
      <c r="M426" s="4"/>
      <c r="N426" s="3"/>
      <c r="P426" s="7"/>
      <c r="Q426" s="3"/>
      <c r="R426" s="4"/>
      <c r="S426" s="3"/>
      <c r="T426" s="4"/>
    </row>
    <row r="427" spans="1:20" ht="14.25" customHeight="1" x14ac:dyDescent="0.3">
      <c r="A427" s="4" t="s">
        <v>38</v>
      </c>
      <c r="B427" s="4" t="s">
        <v>199</v>
      </c>
      <c r="C427" s="3"/>
      <c r="D427" s="3"/>
      <c r="E427" s="3"/>
      <c r="F427" s="3"/>
      <c r="G427" s="2"/>
      <c r="H427" s="33"/>
      <c r="I427" s="3"/>
      <c r="J427" s="20"/>
      <c r="K427" s="3"/>
      <c r="L427" s="4"/>
      <c r="M427" s="4"/>
      <c r="N427" s="4"/>
      <c r="O427" s="8"/>
      <c r="P427" s="7"/>
      <c r="Q427" s="4"/>
      <c r="R427" s="4"/>
      <c r="S427" s="3"/>
      <c r="T427" s="4"/>
    </row>
    <row r="428" spans="1:20" ht="20.100000000000001" customHeight="1" x14ac:dyDescent="0.3">
      <c r="A428" s="2"/>
      <c r="B428" s="144"/>
      <c r="C428" s="144"/>
      <c r="D428" s="144"/>
      <c r="E428" s="144"/>
      <c r="F428" s="144"/>
      <c r="G428" s="144"/>
      <c r="H428" s="33">
        <f>'[353]ELE-2'!$H$185</f>
        <v>1</v>
      </c>
      <c r="I428" s="3"/>
      <c r="J428" s="20"/>
      <c r="K428" s="3"/>
      <c r="L428" s="4"/>
      <c r="M428" s="4"/>
      <c r="N428" s="40"/>
      <c r="O428" s="36"/>
      <c r="P428" s="42"/>
      <c r="Q428" s="4"/>
      <c r="R428" s="4"/>
      <c r="S428" s="3"/>
      <c r="T428" s="4"/>
    </row>
    <row r="429" spans="1:20" ht="20.100000000000001" customHeight="1" x14ac:dyDescent="0.3">
      <c r="A429" s="2"/>
      <c r="B429" s="3"/>
      <c r="C429" s="3"/>
      <c r="D429" s="3"/>
      <c r="E429" s="3"/>
      <c r="F429" s="3"/>
      <c r="G429" s="2"/>
      <c r="H429" s="33"/>
      <c r="I429" s="3"/>
      <c r="J429" s="20"/>
      <c r="K429" s="3"/>
      <c r="L429" s="4"/>
      <c r="M429" s="4"/>
      <c r="N429" s="40"/>
      <c r="O429" s="36"/>
      <c r="P429" s="42"/>
      <c r="Q429" s="4"/>
      <c r="R429" s="4"/>
      <c r="S429" s="3"/>
      <c r="T429" s="4"/>
    </row>
    <row r="430" spans="1:20" ht="20.100000000000001" customHeight="1" x14ac:dyDescent="0.3">
      <c r="A430" s="2"/>
      <c r="B430" s="291" t="s">
        <v>242</v>
      </c>
      <c r="C430" s="292"/>
      <c r="D430" s="292"/>
      <c r="E430" s="292"/>
      <c r="F430" s="292"/>
      <c r="G430" s="293"/>
      <c r="H430" s="33"/>
      <c r="I430" s="3"/>
      <c r="J430" s="20"/>
      <c r="K430" s="3"/>
      <c r="L430" s="4"/>
      <c r="M430" s="4"/>
      <c r="N430" s="40"/>
      <c r="O430" s="36"/>
      <c r="P430" s="42"/>
      <c r="Q430" s="4"/>
      <c r="R430" s="4"/>
      <c r="S430" s="3"/>
      <c r="T430" s="4"/>
    </row>
    <row r="431" spans="1:20" ht="61.5" customHeight="1" x14ac:dyDescent="0.3">
      <c r="A431" s="2">
        <v>49</v>
      </c>
      <c r="B431" s="273" t="s">
        <v>485</v>
      </c>
      <c r="C431" s="273"/>
      <c r="D431" s="273"/>
      <c r="E431" s="273"/>
      <c r="F431" s="273"/>
      <c r="G431" s="273"/>
      <c r="H431" s="33"/>
      <c r="I431" s="3"/>
      <c r="J431" s="20"/>
      <c r="K431" s="3"/>
      <c r="L431" s="4"/>
      <c r="M431" s="4"/>
      <c r="N431" s="40"/>
      <c r="O431" s="36"/>
      <c r="P431" s="42"/>
      <c r="Q431" s="4"/>
      <c r="R431" s="4"/>
      <c r="S431" s="3"/>
      <c r="T431" s="4"/>
    </row>
    <row r="432" spans="1:20" ht="20.100000000000001" customHeight="1" x14ac:dyDescent="0.3">
      <c r="A432" s="2"/>
      <c r="B432" s="144"/>
      <c r="C432" s="144"/>
      <c r="D432" s="144"/>
      <c r="E432" s="144"/>
      <c r="F432" s="144"/>
      <c r="G432" s="144"/>
      <c r="H432" s="50">
        <v>1.47</v>
      </c>
      <c r="I432" s="2">
        <f>ROUND(398*90%,0)</f>
        <v>358</v>
      </c>
      <c r="J432" s="51" t="s">
        <v>27</v>
      </c>
      <c r="K432" s="26">
        <f>I432*H432</f>
        <v>526.26</v>
      </c>
      <c r="L432" s="4"/>
      <c r="M432" s="4"/>
      <c r="N432" s="40"/>
      <c r="O432" s="36"/>
      <c r="P432" s="42">
        <f>H432</f>
        <v>1.47</v>
      </c>
      <c r="Q432" s="19">
        <f>K432</f>
        <v>526.26</v>
      </c>
      <c r="R432" s="4"/>
      <c r="S432" s="120">
        <v>0.9</v>
      </c>
      <c r="T432" s="4"/>
    </row>
    <row r="433" spans="1:20" ht="20.100000000000001" customHeight="1" x14ac:dyDescent="0.3">
      <c r="A433" s="2"/>
      <c r="B433" s="3"/>
      <c r="C433" s="3"/>
      <c r="D433" s="3"/>
      <c r="E433" s="3"/>
      <c r="F433" s="3"/>
      <c r="G433" s="2"/>
      <c r="H433" s="33"/>
      <c r="I433" s="3"/>
      <c r="J433" s="20"/>
      <c r="K433" s="3"/>
      <c r="L433" s="4"/>
      <c r="M433" s="4"/>
      <c r="N433" s="40"/>
      <c r="O433" s="36"/>
      <c r="P433" s="42"/>
      <c r="Q433" s="4"/>
      <c r="R433" s="4"/>
      <c r="S433" s="3"/>
      <c r="T433" s="4"/>
    </row>
    <row r="434" spans="1:20" ht="87" customHeight="1" x14ac:dyDescent="0.3">
      <c r="A434" s="2">
        <v>53</v>
      </c>
      <c r="B434" s="295" t="s">
        <v>498</v>
      </c>
      <c r="C434" s="295"/>
      <c r="D434" s="295"/>
      <c r="E434" s="295"/>
      <c r="F434" s="295"/>
      <c r="G434" s="295"/>
      <c r="H434" s="33"/>
      <c r="I434" s="3"/>
      <c r="J434" s="20"/>
      <c r="K434" s="3"/>
      <c r="L434" s="4"/>
      <c r="M434" s="4"/>
      <c r="N434" s="40"/>
      <c r="O434" s="36"/>
      <c r="P434" s="42"/>
      <c r="Q434" s="4"/>
      <c r="R434" s="4"/>
      <c r="S434" s="3"/>
      <c r="T434" s="4"/>
    </row>
    <row r="435" spans="1:20" ht="20.100000000000001" customHeight="1" x14ac:dyDescent="0.3">
      <c r="A435" s="2"/>
      <c r="B435" s="144"/>
      <c r="C435" s="144"/>
      <c r="D435" s="144"/>
      <c r="E435" s="144"/>
      <c r="F435" s="144"/>
      <c r="G435" s="144"/>
      <c r="H435" s="33">
        <v>6.24</v>
      </c>
      <c r="I435" s="3">
        <f>ROUND(16055*90%,0)</f>
        <v>14450</v>
      </c>
      <c r="J435" s="20" t="s">
        <v>27</v>
      </c>
      <c r="K435" s="26">
        <f>I435*H435</f>
        <v>90168</v>
      </c>
      <c r="L435" s="4"/>
      <c r="M435" s="4"/>
      <c r="N435" s="40"/>
      <c r="O435" s="36"/>
      <c r="P435" s="42">
        <f>H435</f>
        <v>6.24</v>
      </c>
      <c r="Q435" s="19">
        <f>K435</f>
        <v>90168</v>
      </c>
      <c r="R435" s="4"/>
      <c r="S435" s="120">
        <v>0.9</v>
      </c>
      <c r="T435" s="4"/>
    </row>
    <row r="436" spans="1:20" ht="20.100000000000001" customHeight="1" x14ac:dyDescent="0.3">
      <c r="A436" s="2"/>
      <c r="B436" s="3"/>
      <c r="C436" s="3"/>
      <c r="D436" s="3"/>
      <c r="E436" s="3"/>
      <c r="F436" s="3"/>
      <c r="G436" s="2"/>
      <c r="H436" s="33"/>
      <c r="I436" s="3"/>
      <c r="J436" s="20"/>
      <c r="K436" s="3"/>
      <c r="L436" s="4"/>
      <c r="M436" s="4"/>
      <c r="N436" s="40"/>
      <c r="O436" s="36"/>
      <c r="P436" s="42"/>
      <c r="Q436" s="4"/>
      <c r="R436" s="4"/>
      <c r="S436" s="3"/>
      <c r="T436" s="4"/>
    </row>
    <row r="437" spans="1:20" ht="66.75" customHeight="1" x14ac:dyDescent="0.3">
      <c r="A437" s="2">
        <v>56</v>
      </c>
      <c r="B437" s="273" t="s">
        <v>499</v>
      </c>
      <c r="C437" s="273"/>
      <c r="D437" s="273"/>
      <c r="E437" s="273"/>
      <c r="F437" s="273"/>
      <c r="G437" s="273"/>
      <c r="H437" s="33"/>
      <c r="I437" s="3"/>
      <c r="J437" s="20"/>
      <c r="K437" s="3"/>
      <c r="L437" s="4"/>
      <c r="M437" s="4"/>
      <c r="N437" s="40"/>
      <c r="O437" s="36"/>
      <c r="P437" s="42"/>
      <c r="Q437" s="4"/>
      <c r="R437" s="4"/>
      <c r="S437" s="3"/>
      <c r="T437" s="4"/>
    </row>
    <row r="438" spans="1:20" ht="20.100000000000001" customHeight="1" x14ac:dyDescent="0.3">
      <c r="A438" s="2"/>
      <c r="B438" s="144"/>
      <c r="C438" s="144"/>
      <c r="D438" s="144"/>
      <c r="E438" s="144"/>
      <c r="F438" s="144"/>
      <c r="G438" s="144"/>
      <c r="H438" s="33">
        <v>11.04</v>
      </c>
      <c r="I438" s="3">
        <f>ROUND(1077*90%,0)</f>
        <v>969</v>
      </c>
      <c r="J438" s="20" t="s">
        <v>29</v>
      </c>
      <c r="K438" s="26">
        <f>I438*H438</f>
        <v>10697.759999999998</v>
      </c>
      <c r="L438" s="4"/>
      <c r="M438" s="4"/>
      <c r="N438" s="40"/>
      <c r="O438" s="36"/>
      <c r="P438" s="42">
        <f>H438</f>
        <v>11.04</v>
      </c>
      <c r="Q438" s="19">
        <f>K438</f>
        <v>10697.759999999998</v>
      </c>
      <c r="R438" s="4"/>
      <c r="S438" s="120">
        <v>0.9</v>
      </c>
      <c r="T438" s="4"/>
    </row>
    <row r="439" spans="1:20" ht="20.100000000000001" customHeight="1" x14ac:dyDescent="0.3">
      <c r="A439" s="2"/>
      <c r="B439" s="3"/>
      <c r="C439" s="3"/>
      <c r="D439" s="3"/>
      <c r="E439" s="3"/>
      <c r="F439" s="3"/>
      <c r="G439" s="2"/>
      <c r="H439" s="33"/>
      <c r="I439" s="3"/>
      <c r="J439" s="20"/>
      <c r="K439" s="3"/>
      <c r="L439" s="4"/>
      <c r="M439" s="4"/>
      <c r="N439" s="40"/>
      <c r="O439" s="36"/>
      <c r="P439" s="42"/>
      <c r="Q439" s="4"/>
      <c r="R439" s="4"/>
      <c r="S439" s="3"/>
      <c r="T439" s="4"/>
    </row>
    <row r="440" spans="1:20" ht="54" customHeight="1" x14ac:dyDescent="0.3">
      <c r="A440" s="2">
        <v>77</v>
      </c>
      <c r="B440" s="160" t="s">
        <v>500</v>
      </c>
      <c r="C440" s="160"/>
      <c r="D440" s="160"/>
      <c r="E440" s="160"/>
      <c r="F440" s="160"/>
      <c r="G440" s="160"/>
      <c r="H440" s="33"/>
      <c r="I440" s="3"/>
      <c r="J440" s="20"/>
      <c r="K440" s="3"/>
      <c r="L440" s="4"/>
      <c r="M440" s="4"/>
      <c r="N440" s="40"/>
      <c r="O440" s="36"/>
      <c r="P440" s="42"/>
      <c r="Q440" s="4"/>
      <c r="R440" s="4"/>
      <c r="S440" s="3"/>
      <c r="T440" s="4"/>
    </row>
    <row r="441" spans="1:20" ht="20.100000000000001" customHeight="1" x14ac:dyDescent="0.3">
      <c r="A441" s="2"/>
      <c r="B441" s="144"/>
      <c r="C441" s="144"/>
      <c r="D441" s="144"/>
      <c r="E441" s="144"/>
      <c r="F441" s="144"/>
      <c r="G441" s="144"/>
      <c r="H441" s="33">
        <v>26.63</v>
      </c>
      <c r="I441" s="3">
        <f>ROUND(444*90%,0)</f>
        <v>400</v>
      </c>
      <c r="J441" s="20" t="s">
        <v>46</v>
      </c>
      <c r="K441" s="26">
        <f>I441*H441</f>
        <v>10652</v>
      </c>
      <c r="L441" s="4"/>
      <c r="M441" s="4"/>
      <c r="N441" s="40"/>
      <c r="O441" s="36"/>
      <c r="P441" s="42">
        <f>H441</f>
        <v>26.63</v>
      </c>
      <c r="Q441" s="19">
        <f>K441</f>
        <v>10652</v>
      </c>
      <c r="R441" s="4"/>
      <c r="S441" s="120">
        <v>0.9</v>
      </c>
      <c r="T441" s="4"/>
    </row>
    <row r="442" spans="1:20" ht="20.100000000000001" customHeight="1" x14ac:dyDescent="0.3">
      <c r="A442" s="2"/>
      <c r="B442" s="3"/>
      <c r="C442" s="3"/>
      <c r="D442" s="3"/>
      <c r="E442" s="3"/>
      <c r="F442" s="3"/>
      <c r="G442" s="2"/>
      <c r="H442" s="33"/>
      <c r="I442" s="3"/>
      <c r="J442" s="20"/>
      <c r="K442" s="3"/>
      <c r="L442" s="4"/>
      <c r="M442" s="4"/>
      <c r="N442" s="40"/>
      <c r="O442" s="36"/>
      <c r="P442" s="42"/>
      <c r="Q442" s="4"/>
      <c r="R442" s="4"/>
      <c r="S442" s="3"/>
      <c r="T442" s="4"/>
    </row>
    <row r="443" spans="1:20" ht="51" customHeight="1" x14ac:dyDescent="0.3">
      <c r="A443" s="2">
        <v>75</v>
      </c>
      <c r="B443" s="160" t="s">
        <v>501</v>
      </c>
      <c r="C443" s="160"/>
      <c r="D443" s="160"/>
      <c r="E443" s="160"/>
      <c r="F443" s="160"/>
      <c r="G443" s="160"/>
      <c r="H443" s="33"/>
      <c r="I443" s="3"/>
      <c r="J443" s="20"/>
      <c r="K443" s="3"/>
      <c r="L443" s="4"/>
      <c r="M443" s="4"/>
      <c r="N443" s="40"/>
      <c r="O443" s="36"/>
      <c r="P443" s="42"/>
      <c r="Q443" s="4"/>
      <c r="R443" s="4"/>
      <c r="S443" s="3"/>
      <c r="T443" s="4"/>
    </row>
    <row r="444" spans="1:20" ht="20.100000000000001" customHeight="1" x14ac:dyDescent="0.3">
      <c r="A444" s="2"/>
      <c r="B444" s="144"/>
      <c r="C444" s="144"/>
      <c r="D444" s="144"/>
      <c r="E444" s="144"/>
      <c r="F444" s="144"/>
      <c r="G444" s="144"/>
      <c r="H444" s="33">
        <v>75</v>
      </c>
      <c r="I444" s="3">
        <f>ROUND(229*90%,0)</f>
        <v>206</v>
      </c>
      <c r="J444" s="20" t="s">
        <v>46</v>
      </c>
      <c r="K444" s="26">
        <f>I444*H444</f>
        <v>15450</v>
      </c>
      <c r="L444" s="4"/>
      <c r="M444" s="4"/>
      <c r="N444" s="40"/>
      <c r="O444" s="36"/>
      <c r="P444" s="42">
        <f>H444</f>
        <v>75</v>
      </c>
      <c r="Q444" s="19">
        <f>K444</f>
        <v>15450</v>
      </c>
      <c r="R444" s="4"/>
      <c r="S444" s="120">
        <v>0.9</v>
      </c>
      <c r="T444" s="4"/>
    </row>
    <row r="445" spans="1:20" ht="20.100000000000001" customHeight="1" x14ac:dyDescent="0.3">
      <c r="A445" s="2"/>
      <c r="B445" s="3"/>
      <c r="C445" s="3"/>
      <c r="D445" s="3"/>
      <c r="E445" s="3"/>
      <c r="F445" s="3"/>
      <c r="G445" s="2"/>
      <c r="H445" s="33">
        <f>98-75</f>
        <v>23</v>
      </c>
      <c r="I445" s="3"/>
      <c r="J445" s="20" t="s">
        <v>46</v>
      </c>
      <c r="K445" s="26">
        <f>I445*H445</f>
        <v>0</v>
      </c>
      <c r="L445" s="4"/>
      <c r="M445" s="4"/>
      <c r="N445" s="40"/>
      <c r="O445" s="36"/>
      <c r="P445" s="42">
        <f>H445</f>
        <v>23</v>
      </c>
      <c r="Q445" s="19">
        <f>K445</f>
        <v>0</v>
      </c>
      <c r="R445" s="4"/>
      <c r="S445" s="120"/>
      <c r="T445" s="4"/>
    </row>
    <row r="446" spans="1:20" ht="57" customHeight="1" x14ac:dyDescent="0.3">
      <c r="A446" s="2">
        <v>81</v>
      </c>
      <c r="B446" s="244" t="s">
        <v>204</v>
      </c>
      <c r="C446" s="249"/>
      <c r="D446" s="249"/>
      <c r="E446" s="249"/>
      <c r="F446" s="249"/>
      <c r="G446" s="250"/>
      <c r="H446" s="33"/>
      <c r="I446" s="3"/>
      <c r="J446" s="20"/>
      <c r="K446" s="3"/>
      <c r="L446" s="4"/>
      <c r="M446" s="4"/>
      <c r="N446" s="40"/>
      <c r="O446" s="36"/>
      <c r="P446" s="42"/>
      <c r="Q446" s="4"/>
      <c r="R446" s="4"/>
      <c r="S446" s="3"/>
      <c r="T446" s="4"/>
    </row>
    <row r="447" spans="1:20" ht="20.100000000000001" customHeight="1" x14ac:dyDescent="0.3">
      <c r="A447" s="2"/>
      <c r="B447" s="144"/>
      <c r="C447" s="144"/>
      <c r="D447" s="144"/>
      <c r="E447" s="144"/>
      <c r="F447" s="144"/>
      <c r="G447" s="144"/>
      <c r="H447" s="33">
        <v>4</v>
      </c>
      <c r="I447" s="3">
        <f>ROUND(7590*90%,0)</f>
        <v>6831</v>
      </c>
      <c r="J447" s="20" t="s">
        <v>128</v>
      </c>
      <c r="K447" s="26">
        <f>I447*H447</f>
        <v>27324</v>
      </c>
      <c r="L447" s="4"/>
      <c r="M447" s="4"/>
      <c r="N447" s="40"/>
      <c r="O447" s="36"/>
      <c r="P447" s="42">
        <f>H447</f>
        <v>4</v>
      </c>
      <c r="Q447" s="19">
        <f>K447</f>
        <v>27324</v>
      </c>
      <c r="R447" s="4"/>
      <c r="S447" s="120">
        <v>0.9</v>
      </c>
      <c r="T447" s="4"/>
    </row>
    <row r="448" spans="1:20" ht="20.100000000000001" customHeight="1" x14ac:dyDescent="0.3">
      <c r="A448" s="2"/>
      <c r="B448" s="3"/>
      <c r="C448" s="3"/>
      <c r="D448" s="3"/>
      <c r="E448" s="3"/>
      <c r="F448" s="3"/>
      <c r="G448" s="2"/>
      <c r="H448" s="33"/>
      <c r="I448" s="3"/>
      <c r="J448" s="20"/>
      <c r="K448" s="3"/>
      <c r="L448" s="4"/>
      <c r="M448" s="4"/>
      <c r="N448" s="40"/>
      <c r="O448" s="36"/>
      <c r="P448" s="42"/>
      <c r="Q448" s="4"/>
      <c r="R448" s="4"/>
      <c r="S448" s="3"/>
      <c r="T448" s="4"/>
    </row>
    <row r="449" spans="1:20" ht="54" customHeight="1" x14ac:dyDescent="0.3">
      <c r="A449" s="2">
        <v>80</v>
      </c>
      <c r="B449" s="160" t="s">
        <v>502</v>
      </c>
      <c r="C449" s="160"/>
      <c r="D449" s="160"/>
      <c r="E449" s="160"/>
      <c r="F449" s="160"/>
      <c r="G449" s="160"/>
      <c r="H449" s="33"/>
      <c r="I449" s="3"/>
      <c r="J449" s="20"/>
      <c r="K449" s="3"/>
      <c r="L449" s="4"/>
      <c r="M449" s="4"/>
      <c r="N449" s="40"/>
      <c r="O449" s="36"/>
      <c r="P449" s="42"/>
      <c r="Q449" s="4"/>
      <c r="R449" s="4"/>
      <c r="S449" s="3"/>
      <c r="T449" s="4"/>
    </row>
    <row r="450" spans="1:20" ht="20.100000000000001" customHeight="1" x14ac:dyDescent="0.3">
      <c r="A450" s="2"/>
      <c r="B450" s="144"/>
      <c r="C450" s="144"/>
      <c r="D450" s="144"/>
      <c r="E450" s="144"/>
      <c r="F450" s="144"/>
      <c r="G450" s="144"/>
      <c r="H450" s="33">
        <v>4</v>
      </c>
      <c r="I450" s="3">
        <f>ROUND(3800*90%,0)</f>
        <v>3420</v>
      </c>
      <c r="J450" s="20" t="s">
        <v>128</v>
      </c>
      <c r="K450" s="26">
        <f>I450*H450</f>
        <v>13680</v>
      </c>
      <c r="L450" s="4"/>
      <c r="M450" s="4"/>
      <c r="N450" s="40"/>
      <c r="O450" s="36"/>
      <c r="P450" s="42">
        <f>H450</f>
        <v>4</v>
      </c>
      <c r="Q450" s="19">
        <f>K450</f>
        <v>13680</v>
      </c>
      <c r="R450" s="4"/>
      <c r="S450" s="120">
        <v>0.9</v>
      </c>
      <c r="T450" s="4"/>
    </row>
    <row r="451" spans="1:20" ht="20.100000000000001" customHeight="1" x14ac:dyDescent="0.3">
      <c r="A451" s="2"/>
      <c r="B451" s="3"/>
      <c r="C451" s="3"/>
      <c r="D451" s="3"/>
      <c r="E451" s="3"/>
      <c r="F451" s="3"/>
      <c r="G451" s="2"/>
      <c r="H451" s="33"/>
      <c r="I451" s="3"/>
      <c r="J451" s="20"/>
      <c r="K451" s="3"/>
      <c r="L451" s="4"/>
      <c r="M451" s="4"/>
      <c r="N451" s="40"/>
      <c r="O451" s="36"/>
      <c r="P451" s="42"/>
      <c r="Q451" s="4"/>
      <c r="R451" s="4"/>
      <c r="S451" s="3"/>
      <c r="T451" s="4"/>
    </row>
    <row r="452" spans="1:20" ht="46.5" customHeight="1" x14ac:dyDescent="0.3">
      <c r="A452" s="2">
        <v>83</v>
      </c>
      <c r="B452" s="160" t="s">
        <v>503</v>
      </c>
      <c r="C452" s="160"/>
      <c r="D452" s="160"/>
      <c r="E452" s="160"/>
      <c r="F452" s="160"/>
      <c r="G452" s="160"/>
      <c r="H452" s="33"/>
      <c r="I452" s="3"/>
      <c r="J452" s="20"/>
      <c r="K452" s="3"/>
      <c r="L452" s="4"/>
      <c r="M452" s="4"/>
      <c r="N452" s="40"/>
      <c r="O452" s="36"/>
      <c r="P452" s="42"/>
      <c r="Q452" s="4"/>
      <c r="R452" s="4"/>
      <c r="S452" s="3"/>
      <c r="T452" s="4"/>
    </row>
    <row r="453" spans="1:20" ht="20.100000000000001" customHeight="1" x14ac:dyDescent="0.3">
      <c r="A453" s="2"/>
      <c r="B453" s="144"/>
      <c r="C453" s="144"/>
      <c r="D453" s="144"/>
      <c r="E453" s="144"/>
      <c r="F453" s="144"/>
      <c r="G453" s="144"/>
      <c r="H453" s="33">
        <v>4</v>
      </c>
      <c r="I453" s="3">
        <f>ROUND(872*90%,0)</f>
        <v>785</v>
      </c>
      <c r="J453" s="20" t="s">
        <v>128</v>
      </c>
      <c r="K453" s="26">
        <f>I453*H453</f>
        <v>3140</v>
      </c>
      <c r="L453" s="4"/>
      <c r="M453" s="4"/>
      <c r="N453" s="40"/>
      <c r="O453" s="36"/>
      <c r="P453" s="42">
        <f>H453</f>
        <v>4</v>
      </c>
      <c r="Q453" s="19">
        <f>K453</f>
        <v>3140</v>
      </c>
      <c r="R453" s="4"/>
      <c r="S453" s="120">
        <v>0.9</v>
      </c>
      <c r="T453" s="4"/>
    </row>
    <row r="454" spans="1:20" ht="20.100000000000001" customHeight="1" x14ac:dyDescent="0.3">
      <c r="A454" s="2"/>
      <c r="B454" s="3"/>
      <c r="C454" s="3"/>
      <c r="D454" s="3"/>
      <c r="E454" s="3"/>
      <c r="F454" s="3"/>
      <c r="G454" s="2"/>
      <c r="H454" s="33"/>
      <c r="I454" s="3"/>
      <c r="J454" s="20"/>
      <c r="K454" s="3"/>
      <c r="L454" s="4"/>
      <c r="M454" s="4"/>
      <c r="N454" s="40"/>
      <c r="O454" s="36"/>
      <c r="P454" s="42"/>
      <c r="Q454" s="4"/>
      <c r="R454" s="4"/>
      <c r="S454" s="3"/>
      <c r="T454" s="4"/>
    </row>
    <row r="455" spans="1:20" ht="57" customHeight="1" x14ac:dyDescent="0.3">
      <c r="A455" s="2">
        <v>84</v>
      </c>
      <c r="B455" s="160" t="s">
        <v>504</v>
      </c>
      <c r="C455" s="160"/>
      <c r="D455" s="160"/>
      <c r="E455" s="160"/>
      <c r="F455" s="160"/>
      <c r="G455" s="160"/>
      <c r="H455" s="33"/>
      <c r="I455" s="3"/>
      <c r="J455" s="20"/>
      <c r="K455" s="3"/>
      <c r="L455" s="4"/>
      <c r="M455" s="4"/>
      <c r="N455" s="40"/>
      <c r="O455" s="36"/>
      <c r="P455" s="42"/>
      <c r="Q455" s="4"/>
      <c r="R455" s="4"/>
      <c r="S455" s="3"/>
      <c r="T455" s="4"/>
    </row>
    <row r="456" spans="1:20" ht="20.100000000000001" customHeight="1" x14ac:dyDescent="0.3">
      <c r="A456" s="2"/>
      <c r="B456" s="144"/>
      <c r="C456" s="144"/>
      <c r="D456" s="144"/>
      <c r="E456" s="144"/>
      <c r="F456" s="144"/>
      <c r="G456" s="144"/>
      <c r="H456" s="33">
        <v>4</v>
      </c>
      <c r="I456" s="3">
        <f>ROUND(727*90%,0)</f>
        <v>654</v>
      </c>
      <c r="J456" s="20" t="s">
        <v>128</v>
      </c>
      <c r="K456" s="26">
        <f>I456*H456</f>
        <v>2616</v>
      </c>
      <c r="L456" s="4"/>
      <c r="M456" s="4"/>
      <c r="N456" s="40"/>
      <c r="O456" s="36"/>
      <c r="P456" s="42">
        <f>H456</f>
        <v>4</v>
      </c>
      <c r="Q456" s="19">
        <f>K456</f>
        <v>2616</v>
      </c>
      <c r="R456" s="4"/>
      <c r="S456" s="120">
        <v>0.9</v>
      </c>
      <c r="T456" s="4"/>
    </row>
    <row r="457" spans="1:20" ht="20.100000000000001" customHeight="1" x14ac:dyDescent="0.3">
      <c r="A457" s="2"/>
      <c r="B457" s="3"/>
      <c r="C457" s="3"/>
      <c r="D457" s="3"/>
      <c r="E457" s="3"/>
      <c r="F457" s="3"/>
      <c r="G457" s="2"/>
      <c r="H457" s="33"/>
      <c r="I457" s="3"/>
      <c r="J457" s="20"/>
      <c r="K457" s="3"/>
      <c r="L457" s="4"/>
      <c r="M457" s="4"/>
      <c r="N457" s="40"/>
      <c r="O457" s="36"/>
      <c r="P457" s="42"/>
      <c r="Q457" s="4"/>
      <c r="R457" s="4"/>
      <c r="S457" s="3"/>
      <c r="T457" s="4"/>
    </row>
    <row r="458" spans="1:20" ht="46.5" customHeight="1" x14ac:dyDescent="0.3">
      <c r="A458" s="2">
        <v>85</v>
      </c>
      <c r="B458" s="160" t="s">
        <v>505</v>
      </c>
      <c r="C458" s="160"/>
      <c r="D458" s="160"/>
      <c r="E458" s="160"/>
      <c r="F458" s="160"/>
      <c r="G458" s="160"/>
      <c r="H458" s="33"/>
      <c r="I458" s="3"/>
      <c r="J458" s="20"/>
      <c r="K458" s="3"/>
      <c r="L458" s="4"/>
      <c r="M458" s="4"/>
      <c r="N458" s="40"/>
      <c r="O458" s="36"/>
      <c r="P458" s="42"/>
      <c r="Q458" s="4"/>
      <c r="R458" s="4"/>
      <c r="S458" s="3"/>
      <c r="T458" s="4"/>
    </row>
    <row r="459" spans="1:20" ht="20.100000000000001" customHeight="1" x14ac:dyDescent="0.3">
      <c r="A459" s="2"/>
      <c r="B459" s="144"/>
      <c r="C459" s="144"/>
      <c r="D459" s="144"/>
      <c r="E459" s="144"/>
      <c r="F459" s="144"/>
      <c r="G459" s="144"/>
      <c r="H459" s="33">
        <v>4</v>
      </c>
      <c r="I459" s="3">
        <f>ROUND(872*90%,0)</f>
        <v>785</v>
      </c>
      <c r="J459" s="20" t="s">
        <v>128</v>
      </c>
      <c r="K459" s="26">
        <f>I459*H459</f>
        <v>3140</v>
      </c>
      <c r="L459" s="4"/>
      <c r="M459" s="4"/>
      <c r="N459" s="40"/>
      <c r="O459" s="36"/>
      <c r="P459" s="42">
        <f>H459</f>
        <v>4</v>
      </c>
      <c r="Q459" s="19">
        <f>K459</f>
        <v>3140</v>
      </c>
      <c r="R459" s="4"/>
      <c r="S459" s="120">
        <v>0.9</v>
      </c>
      <c r="T459" s="4"/>
    </row>
    <row r="460" spans="1:20" ht="20.100000000000001" customHeight="1" x14ac:dyDescent="0.3">
      <c r="A460" s="2"/>
      <c r="B460" s="3"/>
      <c r="C460" s="3"/>
      <c r="D460" s="3"/>
      <c r="E460" s="3"/>
      <c r="F460" s="3"/>
      <c r="G460" s="2"/>
      <c r="H460" s="33"/>
      <c r="I460" s="3"/>
      <c r="J460" s="20"/>
      <c r="K460" s="3"/>
      <c r="L460" s="4"/>
      <c r="M460" s="4"/>
      <c r="N460" s="40"/>
      <c r="O460" s="36"/>
      <c r="P460" s="42"/>
      <c r="Q460" s="4"/>
      <c r="R460" s="4"/>
      <c r="S460" s="3"/>
      <c r="T460" s="4"/>
    </row>
    <row r="461" spans="1:20" ht="58.5" customHeight="1" x14ac:dyDescent="0.3">
      <c r="A461" s="2">
        <v>86</v>
      </c>
      <c r="B461" s="160" t="s">
        <v>506</v>
      </c>
      <c r="C461" s="160"/>
      <c r="D461" s="160"/>
      <c r="E461" s="160"/>
      <c r="F461" s="160"/>
      <c r="G461" s="160"/>
      <c r="H461" s="33"/>
      <c r="I461" s="3"/>
      <c r="J461" s="20"/>
      <c r="K461" s="3"/>
      <c r="L461" s="4"/>
      <c r="M461" s="4"/>
      <c r="N461" s="40"/>
      <c r="O461" s="36"/>
      <c r="P461" s="42"/>
      <c r="Q461" s="4"/>
      <c r="R461" s="4"/>
      <c r="S461" s="3"/>
      <c r="T461" s="4"/>
    </row>
    <row r="462" spans="1:20" ht="20.100000000000001" customHeight="1" x14ac:dyDescent="0.3">
      <c r="A462" s="2"/>
      <c r="B462" s="144"/>
      <c r="C462" s="144"/>
      <c r="D462" s="144"/>
      <c r="E462" s="144"/>
      <c r="F462" s="144"/>
      <c r="G462" s="144"/>
      <c r="H462" s="33">
        <v>4</v>
      </c>
      <c r="I462" s="3">
        <f>ROUND(418*90%,0)</f>
        <v>376</v>
      </c>
      <c r="J462" s="20" t="s">
        <v>128</v>
      </c>
      <c r="K462" s="26">
        <f>I462*H462</f>
        <v>1504</v>
      </c>
      <c r="L462" s="4"/>
      <c r="M462" s="4"/>
      <c r="N462" s="40"/>
      <c r="O462" s="36"/>
      <c r="P462" s="42">
        <f>H462</f>
        <v>4</v>
      </c>
      <c r="Q462" s="19">
        <f>K462</f>
        <v>1504</v>
      </c>
      <c r="R462" s="4"/>
      <c r="S462" s="120">
        <v>0.9</v>
      </c>
      <c r="T462" s="4"/>
    </row>
    <row r="463" spans="1:20" ht="20.100000000000001" customHeight="1" x14ac:dyDescent="0.3">
      <c r="A463" s="2"/>
      <c r="B463" s="3"/>
      <c r="C463" s="3"/>
      <c r="D463" s="3"/>
      <c r="E463" s="3"/>
      <c r="F463" s="3"/>
      <c r="G463" s="2"/>
      <c r="H463" s="33"/>
      <c r="I463" s="3"/>
      <c r="J463" s="20"/>
      <c r="K463" s="3"/>
      <c r="L463" s="4"/>
      <c r="M463" s="4"/>
      <c r="N463" s="40"/>
      <c r="O463" s="36"/>
      <c r="P463" s="42"/>
      <c r="Q463" s="4"/>
      <c r="R463" s="4"/>
      <c r="S463" s="3"/>
      <c r="T463" s="4"/>
    </row>
    <row r="464" spans="1:20" ht="57" customHeight="1" x14ac:dyDescent="0.3">
      <c r="A464" s="2">
        <v>82</v>
      </c>
      <c r="B464" s="160" t="s">
        <v>210</v>
      </c>
      <c r="C464" s="160"/>
      <c r="D464" s="160"/>
      <c r="E464" s="160"/>
      <c r="F464" s="160"/>
      <c r="G464" s="160"/>
      <c r="H464" s="33"/>
      <c r="I464" s="3"/>
      <c r="J464" s="20"/>
      <c r="K464" s="3"/>
      <c r="L464" s="4"/>
      <c r="M464" s="4"/>
      <c r="N464" s="40"/>
      <c r="O464" s="36"/>
      <c r="P464" s="42"/>
      <c r="Q464" s="4"/>
      <c r="R464" s="4"/>
      <c r="S464" s="3"/>
      <c r="T464" s="4"/>
    </row>
    <row r="465" spans="1:20" ht="20.100000000000001" customHeight="1" x14ac:dyDescent="0.3">
      <c r="A465" s="2"/>
      <c r="B465" s="144"/>
      <c r="C465" s="144"/>
      <c r="D465" s="144"/>
      <c r="E465" s="144"/>
      <c r="F465" s="144"/>
      <c r="G465" s="144"/>
      <c r="H465" s="33">
        <v>4</v>
      </c>
      <c r="I465" s="3">
        <f>ROUND(4580*90%,0)</f>
        <v>4122</v>
      </c>
      <c r="J465" s="20" t="s">
        <v>128</v>
      </c>
      <c r="K465" s="26">
        <f>I465*H465</f>
        <v>16488</v>
      </c>
      <c r="L465" s="4"/>
      <c r="M465" s="4"/>
      <c r="N465" s="40"/>
      <c r="O465" s="36"/>
      <c r="P465" s="42">
        <f>H465</f>
        <v>4</v>
      </c>
      <c r="Q465" s="19">
        <f>K465</f>
        <v>16488</v>
      </c>
      <c r="R465" s="4"/>
      <c r="S465" s="120">
        <v>0.9</v>
      </c>
      <c r="T465" s="4"/>
    </row>
    <row r="466" spans="1:20" ht="20.100000000000001" customHeight="1" x14ac:dyDescent="0.3">
      <c r="A466" s="2"/>
      <c r="B466" s="3"/>
      <c r="C466" s="3"/>
      <c r="D466" s="3"/>
      <c r="E466" s="3"/>
      <c r="F466" s="3"/>
      <c r="G466" s="2"/>
      <c r="H466" s="33"/>
      <c r="I466" s="3"/>
      <c r="J466" s="20"/>
      <c r="K466" s="3"/>
      <c r="L466" s="4"/>
      <c r="M466" s="4"/>
      <c r="N466" s="40"/>
      <c r="O466" s="36"/>
      <c r="P466" s="42"/>
      <c r="Q466" s="4"/>
      <c r="R466" s="4"/>
      <c r="S466" s="3"/>
      <c r="T466" s="4"/>
    </row>
    <row r="467" spans="1:20" ht="58.5" customHeight="1" x14ac:dyDescent="0.3">
      <c r="A467" s="2">
        <v>73</v>
      </c>
      <c r="B467" s="157" t="s">
        <v>211</v>
      </c>
      <c r="C467" s="158"/>
      <c r="D467" s="158"/>
      <c r="E467" s="158"/>
      <c r="F467" s="158"/>
      <c r="G467" s="159"/>
      <c r="H467" s="33"/>
      <c r="I467" s="3"/>
      <c r="J467" s="20"/>
      <c r="K467" s="3"/>
      <c r="L467" s="4"/>
      <c r="M467" s="4"/>
      <c r="N467" s="40"/>
      <c r="O467" s="36"/>
      <c r="P467" s="42"/>
      <c r="Q467" s="4"/>
      <c r="R467" s="4"/>
      <c r="S467" s="3"/>
      <c r="T467" s="4"/>
    </row>
    <row r="468" spans="1:20" ht="20.100000000000001" customHeight="1" x14ac:dyDescent="0.3">
      <c r="A468" s="2"/>
      <c r="B468" s="144"/>
      <c r="C468" s="144"/>
      <c r="D468" s="144"/>
      <c r="E468" s="144"/>
      <c r="F468" s="144"/>
      <c r="G468" s="144"/>
      <c r="H468" s="33">
        <v>1</v>
      </c>
      <c r="I468" s="3">
        <f>ROUND(881*90%,0)</f>
        <v>793</v>
      </c>
      <c r="J468" s="20" t="s">
        <v>128</v>
      </c>
      <c r="K468" s="26">
        <f>I468*H468</f>
        <v>793</v>
      </c>
      <c r="L468" s="4"/>
      <c r="M468" s="4"/>
      <c r="N468" s="40"/>
      <c r="O468" s="36"/>
      <c r="P468" s="42">
        <f>H468</f>
        <v>1</v>
      </c>
      <c r="Q468" s="19">
        <f>K468</f>
        <v>793</v>
      </c>
      <c r="R468" s="4"/>
      <c r="S468" s="120">
        <v>0.9</v>
      </c>
      <c r="T468" s="4"/>
    </row>
    <row r="469" spans="1:20" ht="20.100000000000001" customHeight="1" x14ac:dyDescent="0.3">
      <c r="A469" s="2"/>
      <c r="B469" s="3"/>
      <c r="C469" s="3"/>
      <c r="D469" s="3"/>
      <c r="E469" s="3"/>
      <c r="F469" s="3"/>
      <c r="G469" s="2"/>
      <c r="H469" s="33"/>
      <c r="I469" s="3"/>
      <c r="J469" s="20"/>
      <c r="K469" s="3"/>
      <c r="L469" s="4"/>
      <c r="M469" s="4"/>
      <c r="N469" s="40"/>
      <c r="O469" s="36"/>
      <c r="P469" s="42"/>
      <c r="Q469" s="4"/>
      <c r="R469" s="4"/>
      <c r="S469" s="3"/>
      <c r="T469" s="4"/>
    </row>
    <row r="470" spans="1:20" ht="42" customHeight="1" x14ac:dyDescent="0.3">
      <c r="A470" s="2">
        <v>79</v>
      </c>
      <c r="B470" s="157" t="s">
        <v>212</v>
      </c>
      <c r="C470" s="158"/>
      <c r="D470" s="158"/>
      <c r="E470" s="158"/>
      <c r="F470" s="158"/>
      <c r="G470" s="159"/>
      <c r="H470" s="33"/>
      <c r="I470" s="3"/>
      <c r="J470" s="20"/>
      <c r="K470" s="3"/>
      <c r="L470" s="4"/>
      <c r="M470" s="4"/>
      <c r="N470" s="40"/>
      <c r="O470" s="36"/>
      <c r="P470" s="42"/>
      <c r="Q470" s="4"/>
      <c r="R470" s="4"/>
      <c r="S470" s="3"/>
      <c r="T470" s="4"/>
    </row>
    <row r="471" spans="1:20" ht="20.100000000000001" customHeight="1" x14ac:dyDescent="0.3">
      <c r="A471" s="2"/>
      <c r="B471" s="144"/>
      <c r="C471" s="144"/>
      <c r="D471" s="144"/>
      <c r="E471" s="144"/>
      <c r="F471" s="144"/>
      <c r="G471" s="144"/>
      <c r="H471" s="33">
        <v>5</v>
      </c>
      <c r="I471" s="3">
        <f>ROUND(220*90%,0)</f>
        <v>198</v>
      </c>
      <c r="J471" s="20" t="s">
        <v>128</v>
      </c>
      <c r="K471" s="26">
        <f>I471*H471</f>
        <v>990</v>
      </c>
      <c r="L471" s="4"/>
      <c r="M471" s="4"/>
      <c r="N471" s="40"/>
      <c r="O471" s="36"/>
      <c r="P471" s="42">
        <f>H471</f>
        <v>5</v>
      </c>
      <c r="Q471" s="19">
        <f>K471</f>
        <v>990</v>
      </c>
      <c r="R471" s="4"/>
      <c r="S471" s="120">
        <v>0.9</v>
      </c>
      <c r="T471" s="4"/>
    </row>
    <row r="472" spans="1:20" ht="20.100000000000001" customHeight="1" x14ac:dyDescent="0.3">
      <c r="A472" s="2"/>
      <c r="B472" s="3"/>
      <c r="C472" s="3"/>
      <c r="D472" s="3"/>
      <c r="E472" s="3"/>
      <c r="F472" s="3"/>
      <c r="G472" s="2"/>
      <c r="H472" s="33"/>
      <c r="I472" s="3"/>
      <c r="J472" s="20"/>
      <c r="K472" s="3"/>
      <c r="L472" s="4"/>
      <c r="M472" s="4"/>
      <c r="N472" s="40"/>
      <c r="O472" s="36"/>
      <c r="P472" s="42"/>
      <c r="Q472" s="4"/>
      <c r="R472" s="4"/>
      <c r="S472" s="3"/>
      <c r="T472" s="4"/>
    </row>
    <row r="473" spans="1:20" ht="66.75" customHeight="1" x14ac:dyDescent="0.3">
      <c r="A473" s="2">
        <v>58</v>
      </c>
      <c r="B473" s="157" t="s">
        <v>213</v>
      </c>
      <c r="C473" s="158"/>
      <c r="D473" s="158"/>
      <c r="E473" s="158"/>
      <c r="F473" s="158"/>
      <c r="G473" s="158"/>
      <c r="H473" s="159"/>
      <c r="I473" s="3"/>
      <c r="J473" s="20"/>
      <c r="K473" s="3"/>
      <c r="L473" s="4"/>
      <c r="M473" s="4"/>
      <c r="N473" s="40"/>
      <c r="O473" s="36"/>
      <c r="P473" s="42"/>
      <c r="Q473" s="4"/>
      <c r="R473" s="4"/>
      <c r="S473" s="3"/>
      <c r="T473" s="4"/>
    </row>
    <row r="474" spans="1:20" ht="20.100000000000001" customHeight="1" x14ac:dyDescent="0.3">
      <c r="A474" s="2"/>
      <c r="B474" s="144"/>
      <c r="C474" s="144"/>
      <c r="D474" s="144"/>
      <c r="E474" s="144"/>
      <c r="F474" s="144"/>
      <c r="G474" s="144"/>
      <c r="H474" s="33">
        <v>16.829999999999998</v>
      </c>
      <c r="I474" s="3">
        <f>ROUND(9055*90%,0)</f>
        <v>8150</v>
      </c>
      <c r="J474" s="20" t="s">
        <v>29</v>
      </c>
      <c r="K474" s="26">
        <f>I474*H474</f>
        <v>137164.5</v>
      </c>
      <c r="L474" s="4"/>
      <c r="M474" s="4"/>
      <c r="N474" s="40"/>
      <c r="O474" s="36"/>
      <c r="P474" s="42">
        <f>H474</f>
        <v>16.829999999999998</v>
      </c>
      <c r="Q474" s="19">
        <f>K474</f>
        <v>137164.5</v>
      </c>
      <c r="R474" s="4"/>
      <c r="S474" s="120">
        <v>0.9</v>
      </c>
      <c r="T474" s="4"/>
    </row>
    <row r="475" spans="1:20" ht="20.100000000000001" customHeight="1" x14ac:dyDescent="0.3">
      <c r="A475" s="2"/>
      <c r="B475" s="3"/>
      <c r="C475" s="3"/>
      <c r="D475" s="3"/>
      <c r="E475" s="3"/>
      <c r="F475" s="3"/>
      <c r="G475" s="2"/>
      <c r="H475" s="33"/>
      <c r="I475" s="3"/>
      <c r="J475" s="20"/>
      <c r="K475" s="3"/>
      <c r="L475" s="4"/>
      <c r="M475" s="4"/>
      <c r="N475" s="40"/>
      <c r="O475" s="36"/>
      <c r="P475" s="42"/>
      <c r="Q475" s="4"/>
      <c r="R475" s="4"/>
      <c r="S475" s="3"/>
      <c r="T475" s="4"/>
    </row>
    <row r="476" spans="1:20" ht="64.5" customHeight="1" x14ac:dyDescent="0.3">
      <c r="A476" s="2">
        <v>69</v>
      </c>
      <c r="B476" s="268" t="s">
        <v>507</v>
      </c>
      <c r="C476" s="268"/>
      <c r="D476" s="268"/>
      <c r="E476" s="268"/>
      <c r="F476" s="268"/>
      <c r="G476" s="268"/>
      <c r="H476" s="269"/>
      <c r="I476" s="3"/>
      <c r="J476" s="20"/>
      <c r="K476" s="3"/>
      <c r="L476" s="4"/>
      <c r="M476" s="4"/>
      <c r="N476" s="40"/>
      <c r="O476" s="36"/>
      <c r="P476" s="42"/>
      <c r="Q476" s="4"/>
      <c r="R476" s="4"/>
      <c r="S476" s="3"/>
      <c r="T476" s="4"/>
    </row>
    <row r="477" spans="1:20" ht="20.100000000000001" customHeight="1" x14ac:dyDescent="0.3">
      <c r="A477" s="2"/>
      <c r="B477" s="144"/>
      <c r="C477" s="144"/>
      <c r="D477" s="144"/>
      <c r="E477" s="144"/>
      <c r="F477" s="144"/>
      <c r="G477" s="144"/>
      <c r="H477" s="33">
        <v>1007.4</v>
      </c>
      <c r="I477" s="3">
        <f>ROUND(315*90%,0)</f>
        <v>284</v>
      </c>
      <c r="J477" s="20" t="s">
        <v>29</v>
      </c>
      <c r="K477" s="26">
        <f>I477*H477</f>
        <v>286101.59999999998</v>
      </c>
      <c r="L477" s="4"/>
      <c r="M477" s="4"/>
      <c r="N477" s="40"/>
      <c r="O477" s="36"/>
      <c r="P477" s="42">
        <f>H477</f>
        <v>1007.4</v>
      </c>
      <c r="Q477" s="19">
        <f>K477</f>
        <v>286101.59999999998</v>
      </c>
      <c r="R477" s="4"/>
      <c r="S477" s="120">
        <v>0.9</v>
      </c>
      <c r="T477" s="4"/>
    </row>
    <row r="478" spans="1:20" ht="20.100000000000001" customHeight="1" x14ac:dyDescent="0.3">
      <c r="A478" s="2"/>
      <c r="B478" s="3"/>
      <c r="C478" s="3"/>
      <c r="D478" s="3"/>
      <c r="E478" s="3"/>
      <c r="F478" s="3"/>
      <c r="G478" s="2"/>
      <c r="H478" s="33"/>
      <c r="I478" s="3"/>
      <c r="J478" s="20"/>
      <c r="K478" s="3"/>
      <c r="L478" s="4"/>
      <c r="M478" s="4"/>
      <c r="N478" s="40"/>
      <c r="O478" s="36"/>
      <c r="P478" s="42"/>
      <c r="Q478" s="4"/>
      <c r="R478" s="4"/>
      <c r="S478" s="3"/>
      <c r="T478" s="4"/>
    </row>
    <row r="479" spans="1:20" ht="62.25" customHeight="1" x14ac:dyDescent="0.3">
      <c r="A479" s="2">
        <v>71</v>
      </c>
      <c r="B479" s="270" t="s">
        <v>215</v>
      </c>
      <c r="C479" s="271"/>
      <c r="D479" s="271"/>
      <c r="E479" s="271"/>
      <c r="F479" s="271"/>
      <c r="G479" s="271"/>
      <c r="H479" s="272"/>
      <c r="I479" s="3"/>
      <c r="J479" s="20"/>
      <c r="K479" s="3"/>
      <c r="L479" s="4"/>
      <c r="M479" s="4"/>
      <c r="N479" s="40"/>
      <c r="O479" s="36"/>
      <c r="P479" s="42"/>
      <c r="Q479" s="4"/>
      <c r="R479" s="4"/>
      <c r="S479" s="3"/>
      <c r="T479" s="4"/>
    </row>
    <row r="480" spans="1:20" ht="20.100000000000001" customHeight="1" x14ac:dyDescent="0.3">
      <c r="A480" s="2"/>
      <c r="B480" s="144"/>
      <c r="C480" s="144"/>
      <c r="D480" s="144"/>
      <c r="E480" s="144"/>
      <c r="F480" s="144"/>
      <c r="G480" s="144"/>
      <c r="H480" s="33">
        <v>872.09</v>
      </c>
      <c r="I480" s="3">
        <f>ROUND(260*90%,0)</f>
        <v>234</v>
      </c>
      <c r="J480" s="20" t="s">
        <v>29</v>
      </c>
      <c r="K480" s="26">
        <f>I480*H480</f>
        <v>204069.06</v>
      </c>
      <c r="L480" s="4"/>
      <c r="M480" s="4"/>
      <c r="N480" s="40"/>
      <c r="O480" s="36"/>
      <c r="P480" s="42">
        <f>H480</f>
        <v>872.09</v>
      </c>
      <c r="Q480" s="19">
        <f>K480</f>
        <v>204069.06</v>
      </c>
      <c r="R480" s="4"/>
      <c r="S480" s="120">
        <v>0.9</v>
      </c>
      <c r="T480" s="4"/>
    </row>
    <row r="481" spans="1:20" ht="20.100000000000001" customHeight="1" x14ac:dyDescent="0.3">
      <c r="A481" s="2"/>
      <c r="B481" s="3"/>
      <c r="C481" s="3"/>
      <c r="D481" s="3"/>
      <c r="E481" s="3"/>
      <c r="F481" s="3"/>
      <c r="G481" s="2"/>
      <c r="H481" s="33"/>
      <c r="I481" s="3"/>
      <c r="J481" s="20"/>
      <c r="K481" s="3"/>
      <c r="L481" s="4"/>
      <c r="M481" s="4"/>
      <c r="N481" s="40"/>
      <c r="O481" s="36"/>
      <c r="P481" s="42"/>
      <c r="Q481" s="4"/>
      <c r="R481" s="4"/>
      <c r="S481" s="3"/>
      <c r="T481" s="4"/>
    </row>
    <row r="482" spans="1:20" ht="72.75" customHeight="1" x14ac:dyDescent="0.3">
      <c r="A482" s="2">
        <v>67</v>
      </c>
      <c r="B482" s="141" t="s">
        <v>216</v>
      </c>
      <c r="C482" s="237"/>
      <c r="D482" s="237"/>
      <c r="E482" s="237"/>
      <c r="F482" s="237"/>
      <c r="G482" s="237"/>
      <c r="H482" s="238"/>
      <c r="I482" s="3"/>
      <c r="J482" s="20"/>
      <c r="K482" s="3"/>
      <c r="L482" s="4"/>
      <c r="M482" s="4"/>
      <c r="N482" s="40"/>
      <c r="O482" s="36"/>
      <c r="P482" s="42"/>
      <c r="Q482" s="4"/>
      <c r="R482" s="4"/>
      <c r="S482" s="3"/>
      <c r="T482" s="4"/>
    </row>
    <row r="483" spans="1:20" ht="20.100000000000001" customHeight="1" x14ac:dyDescent="0.3">
      <c r="A483" s="2"/>
      <c r="B483" s="144"/>
      <c r="C483" s="144"/>
      <c r="D483" s="144"/>
      <c r="E483" s="144"/>
      <c r="F483" s="144"/>
      <c r="G483" s="144"/>
      <c r="H483" s="33">
        <v>316.08</v>
      </c>
      <c r="I483" s="3">
        <f>ROUND(1636*90%,0)</f>
        <v>1472</v>
      </c>
      <c r="J483" s="20" t="s">
        <v>29</v>
      </c>
      <c r="K483" s="26">
        <f>I483*H483</f>
        <v>465269.75999999995</v>
      </c>
      <c r="L483" s="4"/>
      <c r="M483" s="4"/>
      <c r="N483" s="40"/>
      <c r="O483" s="36"/>
      <c r="P483" s="42">
        <f>H483</f>
        <v>316.08</v>
      </c>
      <c r="Q483" s="19">
        <f>K483</f>
        <v>465269.75999999995</v>
      </c>
      <c r="R483" s="4"/>
      <c r="S483" s="120">
        <v>0.9</v>
      </c>
      <c r="T483" s="4"/>
    </row>
    <row r="484" spans="1:20" ht="20.100000000000001" customHeight="1" x14ac:dyDescent="0.3">
      <c r="A484" s="2"/>
      <c r="B484" s="3"/>
      <c r="C484" s="3"/>
      <c r="D484" s="3"/>
      <c r="E484" s="3"/>
      <c r="F484" s="3"/>
      <c r="G484" s="2"/>
      <c r="H484" s="33"/>
      <c r="I484" s="3"/>
      <c r="J484" s="20"/>
      <c r="K484" s="3"/>
      <c r="L484" s="4"/>
      <c r="M484" s="4"/>
      <c r="N484" s="40"/>
      <c r="O484" s="36"/>
      <c r="P484" s="42"/>
      <c r="Q484" s="4"/>
      <c r="R484" s="4"/>
      <c r="S484" s="3"/>
      <c r="T484" s="4"/>
    </row>
    <row r="485" spans="1:20" ht="71.25" customHeight="1" x14ac:dyDescent="0.3">
      <c r="A485" s="2">
        <v>93</v>
      </c>
      <c r="B485" s="157" t="s">
        <v>217</v>
      </c>
      <c r="C485" s="158"/>
      <c r="D485" s="158"/>
      <c r="E485" s="158"/>
      <c r="F485" s="158"/>
      <c r="G485" s="159"/>
      <c r="H485" s="33"/>
      <c r="I485" s="3"/>
      <c r="J485" s="20"/>
      <c r="K485" s="3"/>
      <c r="L485" s="4"/>
      <c r="M485" s="4"/>
      <c r="N485" s="40"/>
      <c r="O485" s="36"/>
      <c r="P485" s="42"/>
      <c r="Q485" s="4"/>
      <c r="R485" s="4"/>
      <c r="S485" s="3"/>
      <c r="T485" s="4"/>
    </row>
    <row r="486" spans="1:20" ht="20.100000000000001" customHeight="1" x14ac:dyDescent="0.3">
      <c r="A486" s="2"/>
      <c r="B486" s="144"/>
      <c r="C486" s="144"/>
      <c r="D486" s="144"/>
      <c r="E486" s="144"/>
      <c r="F486" s="144"/>
      <c r="G486" s="144"/>
      <c r="H486" s="33">
        <v>124.84</v>
      </c>
      <c r="I486" s="3">
        <f>ROUND(4070*90%,0)</f>
        <v>3663</v>
      </c>
      <c r="J486" s="20" t="s">
        <v>29</v>
      </c>
      <c r="K486" s="26">
        <f>I486*H486</f>
        <v>457288.92</v>
      </c>
      <c r="L486" s="4"/>
      <c r="M486" s="4"/>
      <c r="N486" s="40"/>
      <c r="O486" s="36"/>
      <c r="P486" s="42">
        <f>H486</f>
        <v>124.84</v>
      </c>
      <c r="Q486" s="19">
        <f>K486</f>
        <v>457288.92</v>
      </c>
      <c r="R486" s="4"/>
      <c r="S486" s="120">
        <v>0.9</v>
      </c>
      <c r="T486" s="4"/>
    </row>
    <row r="487" spans="1:20" ht="20.100000000000001" customHeight="1" x14ac:dyDescent="0.3">
      <c r="A487" s="2"/>
      <c r="B487" s="3"/>
      <c r="C487" s="3"/>
      <c r="D487" s="3"/>
      <c r="E487" s="3"/>
      <c r="F487" s="3"/>
      <c r="G487" s="2"/>
      <c r="H487" s="33"/>
      <c r="I487" s="3"/>
      <c r="J487" s="20"/>
      <c r="K487" s="3"/>
      <c r="L487" s="4"/>
      <c r="M487" s="4"/>
      <c r="N487" s="40"/>
      <c r="O487" s="36"/>
      <c r="P487" s="42"/>
      <c r="Q487" s="4"/>
      <c r="R487" s="4"/>
      <c r="S487" s="3"/>
      <c r="T487" s="4"/>
    </row>
    <row r="488" spans="1:20" ht="43.5" customHeight="1" x14ac:dyDescent="0.3">
      <c r="A488" s="2">
        <v>52</v>
      </c>
      <c r="B488" s="160" t="s">
        <v>218</v>
      </c>
      <c r="C488" s="160"/>
      <c r="D488" s="160"/>
      <c r="E488" s="160"/>
      <c r="F488" s="160"/>
      <c r="G488" s="160"/>
      <c r="H488" s="33"/>
      <c r="I488" s="3"/>
      <c r="J488" s="20"/>
      <c r="K488" s="3"/>
      <c r="L488" s="4"/>
      <c r="M488" s="4"/>
      <c r="N488" s="40"/>
      <c r="O488" s="36"/>
      <c r="P488" s="42"/>
      <c r="Q488" s="4"/>
      <c r="R488" s="4"/>
      <c r="S488" s="3"/>
      <c r="T488" s="4"/>
    </row>
    <row r="489" spans="1:20" ht="20.100000000000001" customHeight="1" x14ac:dyDescent="0.3">
      <c r="A489" s="2"/>
      <c r="B489" s="144"/>
      <c r="C489" s="144"/>
      <c r="D489" s="144"/>
      <c r="E489" s="144"/>
      <c r="F489" s="144"/>
      <c r="G489" s="144"/>
      <c r="H489" s="33">
        <v>72.930000000000007</v>
      </c>
      <c r="I489" s="3">
        <f>ROUND(454*90%,0)</f>
        <v>409</v>
      </c>
      <c r="J489" s="20" t="s">
        <v>29</v>
      </c>
      <c r="K489" s="26">
        <f>I489*H489</f>
        <v>29828.370000000003</v>
      </c>
      <c r="L489" s="4"/>
      <c r="M489" s="4"/>
      <c r="N489" s="40"/>
      <c r="O489" s="36"/>
      <c r="P489" s="42">
        <f>H489</f>
        <v>72.930000000000007</v>
      </c>
      <c r="Q489" s="19">
        <f>K489</f>
        <v>29828.370000000003</v>
      </c>
      <c r="R489" s="4"/>
      <c r="S489" s="120">
        <v>0.9</v>
      </c>
      <c r="T489" s="4"/>
    </row>
    <row r="490" spans="1:20" ht="20.100000000000001" customHeight="1" x14ac:dyDescent="0.3">
      <c r="A490" s="2"/>
      <c r="B490" s="3"/>
      <c r="C490" s="3"/>
      <c r="D490" s="3"/>
      <c r="E490" s="3"/>
      <c r="F490" s="3"/>
      <c r="G490" s="2"/>
      <c r="H490" s="33"/>
      <c r="I490" s="3"/>
      <c r="J490" s="20"/>
      <c r="K490" s="3"/>
      <c r="L490" s="4"/>
      <c r="M490" s="4"/>
      <c r="N490" s="40"/>
      <c r="O490" s="36"/>
      <c r="P490" s="42"/>
      <c r="Q490" s="4"/>
      <c r="R490" s="4"/>
      <c r="S490" s="3"/>
      <c r="T490" s="4"/>
    </row>
    <row r="491" spans="1:20" ht="82.5" customHeight="1" x14ac:dyDescent="0.3">
      <c r="A491" s="2">
        <v>160</v>
      </c>
      <c r="B491" s="160" t="s">
        <v>219</v>
      </c>
      <c r="C491" s="160"/>
      <c r="D491" s="160"/>
      <c r="E491" s="160"/>
      <c r="F491" s="160"/>
      <c r="G491" s="160"/>
      <c r="H491" s="33"/>
      <c r="I491" s="3"/>
      <c r="J491" s="20"/>
      <c r="K491" s="3"/>
      <c r="L491" s="4"/>
      <c r="M491" s="4"/>
      <c r="N491" s="40"/>
      <c r="O491" s="36"/>
      <c r="P491" s="42"/>
      <c r="Q491" s="4"/>
      <c r="R491" s="4"/>
      <c r="S491" s="3"/>
      <c r="T491" s="4"/>
    </row>
    <row r="492" spans="1:20" ht="20.100000000000001" customHeight="1" x14ac:dyDescent="0.3">
      <c r="A492" s="2"/>
      <c r="B492" s="144"/>
      <c r="C492" s="144"/>
      <c r="D492" s="144"/>
      <c r="E492" s="144"/>
      <c r="F492" s="144"/>
      <c r="G492" s="144"/>
      <c r="H492" s="33">
        <v>230.19</v>
      </c>
      <c r="I492" s="3">
        <f>ROUND(2325*90%,0)</f>
        <v>2093</v>
      </c>
      <c r="J492" s="20" t="s">
        <v>29</v>
      </c>
      <c r="K492" s="26">
        <f>I492*H492</f>
        <v>481787.67</v>
      </c>
      <c r="L492" s="4"/>
      <c r="M492" s="4"/>
      <c r="N492" s="40"/>
      <c r="O492" s="36"/>
      <c r="P492" s="42">
        <f>H492</f>
        <v>230.19</v>
      </c>
      <c r="Q492" s="19">
        <f>K492</f>
        <v>481787.67</v>
      </c>
      <c r="R492" s="4"/>
      <c r="S492" s="120">
        <v>0.9</v>
      </c>
      <c r="T492" s="4"/>
    </row>
    <row r="493" spans="1:20" ht="20.100000000000001" customHeight="1" x14ac:dyDescent="0.3">
      <c r="A493" s="2"/>
      <c r="B493" s="3"/>
      <c r="C493" s="3"/>
      <c r="D493" s="3"/>
      <c r="E493" s="3"/>
      <c r="F493" s="3"/>
      <c r="G493" s="2"/>
      <c r="H493" s="33"/>
      <c r="I493" s="3"/>
      <c r="J493" s="20"/>
      <c r="K493" s="3"/>
      <c r="L493" s="4"/>
      <c r="M493" s="4"/>
      <c r="N493" s="40"/>
      <c r="O493" s="36"/>
      <c r="P493" s="42"/>
      <c r="Q493" s="4"/>
      <c r="R493" s="4"/>
      <c r="S493" s="3"/>
      <c r="T493" s="4"/>
    </row>
    <row r="494" spans="1:20" ht="81.75" customHeight="1" x14ac:dyDescent="0.3">
      <c r="A494" s="2">
        <v>156</v>
      </c>
      <c r="B494" s="160" t="s">
        <v>220</v>
      </c>
      <c r="C494" s="160"/>
      <c r="D494" s="160"/>
      <c r="E494" s="160"/>
      <c r="F494" s="160"/>
      <c r="G494" s="160"/>
      <c r="H494" s="33"/>
      <c r="I494" s="3"/>
      <c r="J494" s="20"/>
      <c r="K494" s="3"/>
      <c r="L494" s="4"/>
      <c r="M494" s="4"/>
      <c r="N494" s="40"/>
      <c r="O494" s="36"/>
      <c r="P494" s="42"/>
      <c r="Q494" s="4"/>
      <c r="R494" s="4"/>
      <c r="S494" s="3"/>
      <c r="T494" s="4"/>
    </row>
    <row r="495" spans="1:20" ht="20.100000000000001" customHeight="1" x14ac:dyDescent="0.3">
      <c r="A495" s="2"/>
      <c r="B495" s="144"/>
      <c r="C495" s="144"/>
      <c r="D495" s="144"/>
      <c r="E495" s="144"/>
      <c r="F495" s="144"/>
      <c r="G495" s="144"/>
      <c r="H495" s="33">
        <v>12</v>
      </c>
      <c r="I495" s="3">
        <f>ROUND(1190*90%,0)</f>
        <v>1071</v>
      </c>
      <c r="J495" s="20" t="s">
        <v>46</v>
      </c>
      <c r="K495" s="26">
        <f>I495*H495</f>
        <v>12852</v>
      </c>
      <c r="L495" s="4"/>
      <c r="M495" s="4"/>
      <c r="N495" s="40"/>
      <c r="O495" s="36"/>
      <c r="P495" s="42">
        <f>H495</f>
        <v>12</v>
      </c>
      <c r="Q495" s="19">
        <f>K495</f>
        <v>12852</v>
      </c>
      <c r="R495" s="4"/>
      <c r="S495" s="120">
        <v>0.9</v>
      </c>
      <c r="T495" s="4"/>
    </row>
    <row r="496" spans="1:20" ht="20.100000000000001" customHeight="1" x14ac:dyDescent="0.3">
      <c r="A496" s="2"/>
      <c r="B496" s="3"/>
      <c r="C496" s="3"/>
      <c r="D496" s="3"/>
      <c r="E496" s="3"/>
      <c r="F496" s="3"/>
      <c r="G496" s="2"/>
      <c r="H496" s="33"/>
      <c r="I496" s="3"/>
      <c r="J496" s="20"/>
      <c r="K496" s="3"/>
      <c r="L496" s="4"/>
      <c r="M496" s="4"/>
      <c r="N496" s="40"/>
      <c r="O496" s="36"/>
      <c r="P496" s="42"/>
      <c r="Q496" s="4"/>
      <c r="R496" s="4"/>
      <c r="S496" s="3"/>
      <c r="T496" s="4"/>
    </row>
    <row r="497" spans="1:20" ht="74.25" customHeight="1" x14ac:dyDescent="0.3">
      <c r="A497" s="2">
        <v>155</v>
      </c>
      <c r="B497" s="160" t="s">
        <v>221</v>
      </c>
      <c r="C497" s="160"/>
      <c r="D497" s="160"/>
      <c r="E497" s="160"/>
      <c r="F497" s="160"/>
      <c r="G497" s="160"/>
      <c r="H497" s="33"/>
      <c r="I497" s="3"/>
      <c r="J497" s="20"/>
      <c r="K497" s="3"/>
      <c r="L497" s="4"/>
      <c r="M497" s="4"/>
      <c r="N497" s="40"/>
      <c r="O497" s="36"/>
      <c r="P497" s="42"/>
      <c r="Q497" s="4"/>
      <c r="R497" s="4"/>
      <c r="S497" s="3"/>
      <c r="T497" s="4"/>
    </row>
    <row r="498" spans="1:20" ht="20.100000000000001" customHeight="1" x14ac:dyDescent="0.3">
      <c r="A498" s="2"/>
      <c r="B498" s="144"/>
      <c r="C498" s="144"/>
      <c r="D498" s="144"/>
      <c r="E498" s="144"/>
      <c r="F498" s="144"/>
      <c r="G498" s="144"/>
      <c r="H498" s="33">
        <v>10</v>
      </c>
      <c r="I498" s="3">
        <f>ROUND(1020*90%,0)</f>
        <v>918</v>
      </c>
      <c r="J498" s="20" t="s">
        <v>46</v>
      </c>
      <c r="K498" s="26">
        <f>I498*H498</f>
        <v>9180</v>
      </c>
      <c r="L498" s="4"/>
      <c r="M498" s="4"/>
      <c r="N498" s="40"/>
      <c r="O498" s="36"/>
      <c r="P498" s="42">
        <f>H498</f>
        <v>10</v>
      </c>
      <c r="Q498" s="19">
        <f>K498</f>
        <v>9180</v>
      </c>
      <c r="R498" s="4"/>
      <c r="S498" s="120">
        <v>0.9</v>
      </c>
      <c r="T498" s="4"/>
    </row>
    <row r="499" spans="1:20" ht="20.100000000000001" customHeight="1" x14ac:dyDescent="0.3">
      <c r="A499" s="2"/>
      <c r="B499" s="3"/>
      <c r="C499" s="3"/>
      <c r="D499" s="3"/>
      <c r="E499" s="3"/>
      <c r="F499" s="3"/>
      <c r="G499" s="2"/>
      <c r="H499" s="33"/>
      <c r="I499" s="3"/>
      <c r="J499" s="20"/>
      <c r="K499" s="3"/>
      <c r="L499" s="4"/>
      <c r="M499" s="4"/>
      <c r="N499" s="40"/>
      <c r="O499" s="36"/>
      <c r="P499" s="42"/>
      <c r="Q499" s="4"/>
      <c r="R499" s="4"/>
      <c r="S499" s="3"/>
      <c r="T499" s="4"/>
    </row>
    <row r="500" spans="1:20" ht="40.5" customHeight="1" x14ac:dyDescent="0.3">
      <c r="A500" s="2">
        <v>158</v>
      </c>
      <c r="B500" s="160" t="s">
        <v>222</v>
      </c>
      <c r="C500" s="160"/>
      <c r="D500" s="160"/>
      <c r="E500" s="160"/>
      <c r="F500" s="160"/>
      <c r="G500" s="160"/>
      <c r="H500" s="33"/>
      <c r="I500" s="3"/>
      <c r="J500" s="20"/>
      <c r="K500" s="3"/>
      <c r="L500" s="4"/>
      <c r="M500" s="4"/>
      <c r="N500" s="40"/>
      <c r="O500" s="36"/>
      <c r="P500" s="42"/>
      <c r="Q500" s="4"/>
      <c r="R500" s="4"/>
      <c r="S500" s="3"/>
      <c r="T500" s="4"/>
    </row>
    <row r="501" spans="1:20" ht="20.100000000000001" customHeight="1" x14ac:dyDescent="0.3">
      <c r="A501" s="2"/>
      <c r="B501" s="144"/>
      <c r="C501" s="144"/>
      <c r="D501" s="144"/>
      <c r="E501" s="144"/>
      <c r="F501" s="144"/>
      <c r="G501" s="144"/>
      <c r="H501" s="33">
        <v>12</v>
      </c>
      <c r="I501" s="3">
        <f>ROUND(515*90%,0)</f>
        <v>464</v>
      </c>
      <c r="J501" s="20" t="s">
        <v>46</v>
      </c>
      <c r="K501" s="26">
        <f>I501*H501</f>
        <v>5568</v>
      </c>
      <c r="L501" s="4"/>
      <c r="M501" s="4"/>
      <c r="N501" s="40"/>
      <c r="O501" s="36"/>
      <c r="P501" s="42">
        <f>H501</f>
        <v>12</v>
      </c>
      <c r="Q501" s="19">
        <f>K501</f>
        <v>5568</v>
      </c>
      <c r="R501" s="4"/>
      <c r="S501" s="120">
        <v>0.9</v>
      </c>
      <c r="T501" s="4"/>
    </row>
    <row r="502" spans="1:20" ht="20.100000000000001" customHeight="1" x14ac:dyDescent="0.3">
      <c r="A502" s="2"/>
      <c r="B502" s="3"/>
      <c r="C502" s="3"/>
      <c r="D502" s="3"/>
      <c r="E502" s="3"/>
      <c r="F502" s="3"/>
      <c r="G502" s="2"/>
      <c r="H502" s="33"/>
      <c r="I502" s="3"/>
      <c r="J502" s="20"/>
      <c r="K502" s="3"/>
      <c r="L502" s="4"/>
      <c r="M502" s="4"/>
      <c r="N502" s="40"/>
      <c r="O502" s="36"/>
      <c r="P502" s="42"/>
      <c r="Q502" s="4"/>
      <c r="R502" s="4"/>
      <c r="S502" s="3"/>
      <c r="T502" s="4"/>
    </row>
    <row r="503" spans="1:20" ht="48" customHeight="1" x14ac:dyDescent="0.3">
      <c r="A503" s="2">
        <v>161</v>
      </c>
      <c r="B503" s="160" t="s">
        <v>223</v>
      </c>
      <c r="C503" s="160"/>
      <c r="D503" s="160"/>
      <c r="E503" s="160"/>
      <c r="F503" s="160"/>
      <c r="G503" s="160"/>
      <c r="H503" s="33"/>
      <c r="I503" s="3"/>
      <c r="J503" s="20"/>
      <c r="K503" s="3"/>
      <c r="L503" s="4"/>
      <c r="M503" s="4"/>
      <c r="N503" s="40"/>
      <c r="O503" s="36"/>
      <c r="P503" s="42"/>
      <c r="Q503" s="4"/>
      <c r="R503" s="4"/>
      <c r="S503" s="3"/>
      <c r="T503" s="4"/>
    </row>
    <row r="504" spans="1:20" ht="20.100000000000001" customHeight="1" x14ac:dyDescent="0.3">
      <c r="A504" s="2"/>
      <c r="B504" s="144"/>
      <c r="C504" s="144"/>
      <c r="D504" s="144"/>
      <c r="E504" s="144"/>
      <c r="F504" s="144"/>
      <c r="G504" s="144"/>
      <c r="H504" s="33">
        <v>1.24</v>
      </c>
      <c r="I504" s="3">
        <f>ROUND(15800*90%,0)</f>
        <v>14220</v>
      </c>
      <c r="J504" s="20" t="s">
        <v>29</v>
      </c>
      <c r="K504" s="26">
        <f>I504*H504</f>
        <v>17632.8</v>
      </c>
      <c r="L504" s="4"/>
      <c r="M504" s="4"/>
      <c r="N504" s="40"/>
      <c r="O504" s="36"/>
      <c r="P504" s="42">
        <f>H504</f>
        <v>1.24</v>
      </c>
      <c r="Q504" s="19">
        <f>K504</f>
        <v>17632.8</v>
      </c>
      <c r="R504" s="4"/>
      <c r="S504" s="120">
        <v>0.9</v>
      </c>
      <c r="T504" s="4"/>
    </row>
    <row r="505" spans="1:20" ht="20.100000000000001" customHeight="1" x14ac:dyDescent="0.3">
      <c r="A505" s="2"/>
      <c r="B505" s="3"/>
      <c r="C505" s="3"/>
      <c r="D505" s="3"/>
      <c r="E505" s="3"/>
      <c r="F505" s="3"/>
      <c r="G505" s="2"/>
      <c r="H505" s="33"/>
      <c r="I505" s="3"/>
      <c r="J505" s="20"/>
      <c r="K505" s="3"/>
      <c r="L505" s="4"/>
      <c r="M505" s="4"/>
      <c r="N505" s="40"/>
      <c r="O505" s="36"/>
      <c r="P505" s="42"/>
      <c r="Q505" s="4"/>
      <c r="R505" s="4"/>
      <c r="S505" s="3"/>
      <c r="T505" s="4"/>
    </row>
    <row r="506" spans="1:20" ht="42.75" customHeight="1" x14ac:dyDescent="0.3">
      <c r="A506" s="2">
        <v>162</v>
      </c>
      <c r="B506" s="160" t="s">
        <v>224</v>
      </c>
      <c r="C506" s="160"/>
      <c r="D506" s="160"/>
      <c r="E506" s="160"/>
      <c r="F506" s="160"/>
      <c r="G506" s="160"/>
      <c r="H506" s="33"/>
      <c r="I506" s="3"/>
      <c r="J506" s="20"/>
      <c r="K506" s="3"/>
      <c r="L506" s="4"/>
      <c r="M506" s="4"/>
      <c r="N506" s="40"/>
      <c r="O506" s="36"/>
      <c r="P506" s="42"/>
      <c r="Q506" s="4"/>
      <c r="R506" s="4"/>
      <c r="S506" s="3"/>
      <c r="T506" s="4"/>
    </row>
    <row r="507" spans="1:20" ht="20.100000000000001" customHeight="1" x14ac:dyDescent="0.3">
      <c r="A507" s="2"/>
      <c r="B507" s="144"/>
      <c r="C507" s="144"/>
      <c r="D507" s="144"/>
      <c r="E507" s="144"/>
      <c r="F507" s="144"/>
      <c r="G507" s="144"/>
      <c r="H507" s="33">
        <v>0.84</v>
      </c>
      <c r="I507" s="3">
        <f>ROUND(25900*90%,0)</f>
        <v>23310</v>
      </c>
      <c r="J507" s="20" t="s">
        <v>29</v>
      </c>
      <c r="K507" s="26">
        <f>I507*H507</f>
        <v>19580.399999999998</v>
      </c>
      <c r="L507" s="4"/>
      <c r="M507" s="4"/>
      <c r="N507" s="40"/>
      <c r="O507" s="36"/>
      <c r="P507" s="42">
        <f>H507</f>
        <v>0.84</v>
      </c>
      <c r="Q507" s="19">
        <f>K507</f>
        <v>19580.399999999998</v>
      </c>
      <c r="R507" s="4"/>
      <c r="S507" s="120">
        <v>0.9</v>
      </c>
      <c r="T507" s="4"/>
    </row>
    <row r="508" spans="1:20" ht="20.100000000000001" customHeight="1" x14ac:dyDescent="0.3">
      <c r="A508" s="2"/>
      <c r="B508" s="3"/>
      <c r="C508" s="3"/>
      <c r="D508" s="3"/>
      <c r="E508" s="3"/>
      <c r="F508" s="3"/>
      <c r="G508" s="2"/>
      <c r="H508" s="33"/>
      <c r="I508" s="3"/>
      <c r="J508" s="20"/>
      <c r="K508" s="3"/>
      <c r="L508" s="4"/>
      <c r="M508" s="4"/>
      <c r="N508" s="40"/>
      <c r="O508" s="36"/>
      <c r="P508" s="42"/>
      <c r="Q508" s="4"/>
      <c r="R508" s="4"/>
      <c r="S508" s="3"/>
      <c r="T508" s="4"/>
    </row>
    <row r="509" spans="1:20" ht="42" customHeight="1" x14ac:dyDescent="0.3">
      <c r="A509" s="2">
        <v>163</v>
      </c>
      <c r="B509" s="160" t="s">
        <v>225</v>
      </c>
      <c r="C509" s="160"/>
      <c r="D509" s="160"/>
      <c r="E509" s="160"/>
      <c r="F509" s="160"/>
      <c r="G509" s="160"/>
      <c r="H509" s="33"/>
      <c r="I509" s="3"/>
      <c r="J509" s="20"/>
      <c r="K509" s="3"/>
      <c r="L509" s="4"/>
      <c r="M509" s="4"/>
      <c r="N509" s="40"/>
      <c r="O509" s="36"/>
      <c r="P509" s="42"/>
      <c r="Q509" s="4"/>
      <c r="R509" s="4"/>
      <c r="S509" s="3"/>
      <c r="T509" s="4"/>
    </row>
    <row r="510" spans="1:20" ht="20.100000000000001" customHeight="1" x14ac:dyDescent="0.3">
      <c r="A510" s="2"/>
      <c r="B510" s="144"/>
      <c r="C510" s="144"/>
      <c r="D510" s="144"/>
      <c r="E510" s="144"/>
      <c r="F510" s="144"/>
      <c r="G510" s="144"/>
      <c r="H510" s="33">
        <v>2</v>
      </c>
      <c r="I510" s="3">
        <f>ROUND(26300*90%,0)</f>
        <v>23670</v>
      </c>
      <c r="J510" s="20" t="s">
        <v>29</v>
      </c>
      <c r="K510" s="26">
        <f t="shared" ref="K510:K516" si="63">I510*H510</f>
        <v>47340</v>
      </c>
      <c r="L510" s="4"/>
      <c r="M510" s="4"/>
      <c r="N510" s="40"/>
      <c r="O510" s="36"/>
      <c r="P510" s="42">
        <f t="shared" ref="P510:P511" si="64">H510</f>
        <v>2</v>
      </c>
      <c r="Q510" s="19">
        <f t="shared" ref="Q510:Q511" si="65">K510</f>
        <v>47340</v>
      </c>
      <c r="R510" s="4"/>
      <c r="S510" s="120">
        <v>0.9</v>
      </c>
      <c r="T510" s="4">
        <v>3.29</v>
      </c>
    </row>
    <row r="511" spans="1:20" ht="20.100000000000001" customHeight="1" x14ac:dyDescent="0.3">
      <c r="A511" s="2"/>
      <c r="B511" s="3"/>
      <c r="C511" s="3"/>
      <c r="D511" s="3"/>
      <c r="E511" s="3"/>
      <c r="F511" s="3"/>
      <c r="G511" s="2"/>
      <c r="H511" s="33">
        <f>3.29-2</f>
        <v>1.29</v>
      </c>
      <c r="I511" s="3"/>
      <c r="J511" s="20" t="s">
        <v>29</v>
      </c>
      <c r="K511" s="26">
        <f t="shared" si="63"/>
        <v>0</v>
      </c>
      <c r="L511" s="4"/>
      <c r="M511" s="4"/>
      <c r="N511" s="40"/>
      <c r="O511" s="36"/>
      <c r="P511" s="42">
        <f t="shared" si="64"/>
        <v>1.29</v>
      </c>
      <c r="Q511" s="19">
        <f t="shared" si="65"/>
        <v>0</v>
      </c>
      <c r="R511" s="4"/>
      <c r="S511" s="120"/>
      <c r="T511" s="4"/>
    </row>
    <row r="512" spans="1:20" ht="40.5" customHeight="1" x14ac:dyDescent="0.3">
      <c r="A512" s="2">
        <v>164</v>
      </c>
      <c r="B512" s="160" t="s">
        <v>226</v>
      </c>
      <c r="C512" s="160"/>
      <c r="D512" s="160"/>
      <c r="E512" s="160"/>
      <c r="F512" s="160"/>
      <c r="G512" s="160"/>
      <c r="H512" s="33"/>
      <c r="I512" s="3"/>
      <c r="J512" s="20"/>
      <c r="K512" s="3"/>
      <c r="L512" s="4"/>
      <c r="M512" s="4"/>
      <c r="N512" s="40"/>
      <c r="O512" s="36"/>
      <c r="P512" s="42"/>
      <c r="Q512" s="4"/>
      <c r="R512" s="4"/>
      <c r="S512" s="3"/>
      <c r="T512" s="4"/>
    </row>
    <row r="513" spans="1:20" ht="20.100000000000001" customHeight="1" x14ac:dyDescent="0.3">
      <c r="A513" s="2"/>
      <c r="B513" s="144"/>
      <c r="C513" s="144"/>
      <c r="D513" s="144"/>
      <c r="E513" s="144"/>
      <c r="F513" s="144"/>
      <c r="G513" s="144"/>
      <c r="H513" s="33">
        <v>1</v>
      </c>
      <c r="I513" s="3">
        <f>ROUND(8125*90%,0)</f>
        <v>7313</v>
      </c>
      <c r="J513" s="20" t="s">
        <v>29</v>
      </c>
      <c r="K513" s="26">
        <f t="shared" si="63"/>
        <v>7313</v>
      </c>
      <c r="L513" s="4"/>
      <c r="M513" s="4"/>
      <c r="N513" s="40"/>
      <c r="O513" s="36"/>
      <c r="P513" s="42">
        <f t="shared" ref="P513:P514" si="66">H513</f>
        <v>1</v>
      </c>
      <c r="Q513" s="19">
        <f t="shared" ref="Q513:Q514" si="67">K513</f>
        <v>7313</v>
      </c>
      <c r="R513" s="4"/>
      <c r="S513" s="120">
        <v>0.9</v>
      </c>
      <c r="T513" s="4">
        <v>1.25</v>
      </c>
    </row>
    <row r="514" spans="1:20" ht="20.100000000000001" customHeight="1" x14ac:dyDescent="0.3">
      <c r="A514" s="2"/>
      <c r="B514" s="3"/>
      <c r="C514" s="3"/>
      <c r="D514" s="3"/>
      <c r="E514" s="3"/>
      <c r="F514" s="3"/>
      <c r="G514" s="2"/>
      <c r="H514" s="33">
        <f>1.25-1</f>
        <v>0.25</v>
      </c>
      <c r="I514" s="3"/>
      <c r="J514" s="20" t="s">
        <v>29</v>
      </c>
      <c r="K514" s="26">
        <f t="shared" si="63"/>
        <v>0</v>
      </c>
      <c r="L514" s="4"/>
      <c r="M514" s="4"/>
      <c r="N514" s="40"/>
      <c r="O514" s="36"/>
      <c r="P514" s="42">
        <f t="shared" si="66"/>
        <v>0.25</v>
      </c>
      <c r="Q514" s="19">
        <f t="shared" si="67"/>
        <v>0</v>
      </c>
      <c r="R514" s="4"/>
      <c r="S514" s="120"/>
      <c r="T514" s="4"/>
    </row>
    <row r="515" spans="1:20" ht="42" customHeight="1" x14ac:dyDescent="0.3">
      <c r="A515" s="3">
        <v>165</v>
      </c>
      <c r="B515" s="160" t="s">
        <v>227</v>
      </c>
      <c r="C515" s="160"/>
      <c r="D515" s="160"/>
      <c r="E515" s="160"/>
      <c r="F515" s="160"/>
      <c r="G515" s="160"/>
      <c r="H515" s="33"/>
      <c r="I515" s="3"/>
      <c r="J515" s="20"/>
      <c r="K515" s="3"/>
      <c r="L515" s="4"/>
      <c r="M515" s="4"/>
      <c r="N515" s="40"/>
      <c r="O515" s="36"/>
      <c r="P515" s="42"/>
      <c r="Q515" s="4"/>
      <c r="R515" s="4"/>
      <c r="S515" s="3"/>
      <c r="T515" s="4"/>
    </row>
    <row r="516" spans="1:20" ht="20.100000000000001" customHeight="1" x14ac:dyDescent="0.3">
      <c r="A516" s="2"/>
      <c r="B516" s="144"/>
      <c r="C516" s="144"/>
      <c r="D516" s="144"/>
      <c r="E516" s="144"/>
      <c r="F516" s="144"/>
      <c r="G516" s="144"/>
      <c r="H516" s="33">
        <v>0.72</v>
      </c>
      <c r="I516" s="3">
        <f>ROUND(7500*90%,0)</f>
        <v>6750</v>
      </c>
      <c r="J516" s="20" t="s">
        <v>29</v>
      </c>
      <c r="K516" s="26">
        <f t="shared" si="63"/>
        <v>4860</v>
      </c>
      <c r="L516" s="4"/>
      <c r="M516" s="4"/>
      <c r="N516" s="40"/>
      <c r="O516" s="36"/>
      <c r="P516" s="42">
        <f t="shared" ref="P516" si="68">H516</f>
        <v>0.72</v>
      </c>
      <c r="Q516" s="19">
        <f t="shared" ref="Q516" si="69">K516</f>
        <v>4860</v>
      </c>
      <c r="R516" s="4"/>
      <c r="S516" s="120">
        <v>0.9</v>
      </c>
      <c r="T516" s="4"/>
    </row>
    <row r="517" spans="1:20" ht="20.100000000000001" customHeight="1" x14ac:dyDescent="0.3">
      <c r="A517" s="2"/>
      <c r="B517" s="4"/>
      <c r="C517" s="4"/>
      <c r="D517" s="4"/>
      <c r="E517" s="4"/>
      <c r="F517" s="4"/>
      <c r="G517" s="56"/>
      <c r="I517" s="3"/>
      <c r="K517" s="3"/>
      <c r="L517" s="4"/>
      <c r="M517" s="4"/>
      <c r="N517" s="40"/>
      <c r="O517" s="36"/>
      <c r="P517" s="42"/>
      <c r="Q517" s="4"/>
      <c r="R517" s="4"/>
      <c r="S517" s="3"/>
      <c r="T517" s="4"/>
    </row>
    <row r="518" spans="1:20" ht="20.100000000000001" customHeight="1" x14ac:dyDescent="0.3">
      <c r="A518" s="2">
        <v>168</v>
      </c>
      <c r="B518" s="160" t="s">
        <v>228</v>
      </c>
      <c r="C518" s="160"/>
      <c r="D518" s="160"/>
      <c r="E518" s="160"/>
      <c r="F518" s="160"/>
      <c r="G518" s="160"/>
      <c r="H518" s="33"/>
      <c r="I518" s="3"/>
      <c r="J518" s="20"/>
      <c r="K518" s="3"/>
      <c r="L518" s="4"/>
      <c r="M518" s="4"/>
      <c r="N518" s="40"/>
      <c r="O518" s="36"/>
      <c r="P518" s="42"/>
      <c r="Q518" s="4"/>
      <c r="R518" s="4"/>
      <c r="S518" s="3"/>
      <c r="T518" s="4"/>
    </row>
    <row r="519" spans="1:20" ht="20.100000000000001" customHeight="1" x14ac:dyDescent="0.3">
      <c r="A519" s="2"/>
      <c r="B519" s="144"/>
      <c r="C519" s="144"/>
      <c r="D519" s="144"/>
      <c r="E519" s="144"/>
      <c r="F519" s="144"/>
      <c r="G519" s="144"/>
      <c r="H519" s="33">
        <v>0.12</v>
      </c>
      <c r="I519" s="3">
        <f>ROUND(10300*90%,0)</f>
        <v>9270</v>
      </c>
      <c r="J519" s="20" t="s">
        <v>29</v>
      </c>
      <c r="K519" s="26">
        <f t="shared" ref="K519" si="70">I519*H519</f>
        <v>1112.3999999999999</v>
      </c>
      <c r="L519" s="4"/>
      <c r="M519" s="4"/>
      <c r="N519" s="40"/>
      <c r="O519" s="36"/>
      <c r="P519" s="42">
        <f t="shared" ref="P519" si="71">H519</f>
        <v>0.12</v>
      </c>
      <c r="Q519" s="19">
        <f t="shared" ref="Q519" si="72">K519</f>
        <v>1112.3999999999999</v>
      </c>
      <c r="R519" s="4"/>
      <c r="S519" s="120">
        <v>0.9</v>
      </c>
      <c r="T519" s="4"/>
    </row>
    <row r="520" spans="1:20" ht="20.100000000000001" customHeight="1" x14ac:dyDescent="0.3">
      <c r="A520" s="2"/>
      <c r="B520" s="3"/>
      <c r="C520" s="3"/>
      <c r="D520" s="3"/>
      <c r="E520" s="3"/>
      <c r="F520" s="3"/>
      <c r="G520" s="2"/>
      <c r="H520" s="33"/>
      <c r="I520" s="3"/>
      <c r="J520" s="20"/>
      <c r="K520" s="3"/>
      <c r="L520" s="4"/>
      <c r="M520" s="4"/>
      <c r="N520" s="40"/>
      <c r="O520" s="36"/>
      <c r="P520" s="42"/>
      <c r="Q520" s="4"/>
      <c r="R520" s="4"/>
      <c r="S520" s="3"/>
      <c r="T520" s="4"/>
    </row>
    <row r="521" spans="1:20" ht="46.5" customHeight="1" x14ac:dyDescent="0.3">
      <c r="A521" s="2">
        <v>169</v>
      </c>
      <c r="B521" s="196" t="s">
        <v>229</v>
      </c>
      <c r="C521" s="196"/>
      <c r="D521" s="196"/>
      <c r="E521" s="196"/>
      <c r="F521" s="196"/>
      <c r="G521" s="196"/>
      <c r="H521" s="33"/>
      <c r="I521" s="3"/>
      <c r="J521" s="20"/>
      <c r="K521" s="3"/>
      <c r="L521" s="4"/>
      <c r="M521" s="4"/>
      <c r="N521" s="40"/>
      <c r="O521" s="36"/>
      <c r="P521" s="42"/>
      <c r="Q521" s="4"/>
      <c r="R521" s="4"/>
      <c r="S521" s="3"/>
      <c r="T521" s="4"/>
    </row>
    <row r="522" spans="1:20" ht="20.100000000000001" customHeight="1" x14ac:dyDescent="0.3">
      <c r="A522" s="2"/>
      <c r="B522" s="144"/>
      <c r="C522" s="144"/>
      <c r="D522" s="144"/>
      <c r="E522" s="144"/>
      <c r="F522" s="144"/>
      <c r="G522" s="144"/>
      <c r="H522" s="33">
        <v>119.84</v>
      </c>
      <c r="I522" s="3">
        <f>ROUND(1225*90%,0)</f>
        <v>1103</v>
      </c>
      <c r="J522" s="20" t="s">
        <v>29</v>
      </c>
      <c r="K522" s="26">
        <f t="shared" ref="K522" si="73">I522*H522</f>
        <v>132183.51999999999</v>
      </c>
      <c r="L522" s="4"/>
      <c r="M522" s="4"/>
      <c r="N522" s="40"/>
      <c r="O522" s="36"/>
      <c r="P522" s="42">
        <f t="shared" ref="P522" si="74">H522</f>
        <v>119.84</v>
      </c>
      <c r="Q522" s="19">
        <f t="shared" ref="Q522" si="75">K522</f>
        <v>132183.51999999999</v>
      </c>
      <c r="R522" s="4"/>
      <c r="S522" s="120">
        <v>0.9</v>
      </c>
      <c r="T522" s="4"/>
    </row>
    <row r="523" spans="1:20" ht="20.100000000000001" customHeight="1" x14ac:dyDescent="0.3">
      <c r="A523" s="2"/>
      <c r="B523" s="3"/>
      <c r="C523" s="3"/>
      <c r="D523" s="3"/>
      <c r="E523" s="3"/>
      <c r="F523" s="3"/>
      <c r="G523" s="2"/>
      <c r="H523" s="33"/>
      <c r="I523" s="3"/>
      <c r="J523" s="20"/>
      <c r="K523" s="3"/>
      <c r="L523" s="4"/>
      <c r="M523" s="4"/>
      <c r="N523" s="40"/>
      <c r="O523" s="36"/>
      <c r="P523" s="42"/>
      <c r="Q523" s="4"/>
      <c r="R523" s="4"/>
      <c r="S523" s="3"/>
      <c r="T523" s="4"/>
    </row>
    <row r="524" spans="1:20" ht="47.25" customHeight="1" x14ac:dyDescent="0.3">
      <c r="A524" s="2">
        <v>170</v>
      </c>
      <c r="B524" s="160" t="s">
        <v>230</v>
      </c>
      <c r="C524" s="160"/>
      <c r="D524" s="160"/>
      <c r="E524" s="160"/>
      <c r="F524" s="160"/>
      <c r="G524" s="160"/>
      <c r="H524" s="33"/>
      <c r="I524" s="3"/>
      <c r="J524" s="20"/>
      <c r="K524" s="3"/>
      <c r="L524" s="4"/>
      <c r="M524" s="4"/>
      <c r="N524" s="40"/>
      <c r="O524" s="36"/>
      <c r="P524" s="42"/>
      <c r="Q524" s="4"/>
      <c r="R524" s="4"/>
      <c r="S524" s="3"/>
      <c r="T524" s="4"/>
    </row>
    <row r="525" spans="1:20" ht="20.100000000000001" customHeight="1" x14ac:dyDescent="0.3">
      <c r="A525" s="2"/>
      <c r="B525" s="144"/>
      <c r="C525" s="144"/>
      <c r="D525" s="144"/>
      <c r="E525" s="144"/>
      <c r="F525" s="144"/>
      <c r="G525" s="144"/>
      <c r="H525" s="33">
        <v>84.41</v>
      </c>
      <c r="I525" s="3">
        <f>ROUND(1075*90%,0)</f>
        <v>968</v>
      </c>
      <c r="J525" s="20" t="s">
        <v>231</v>
      </c>
      <c r="K525" s="26">
        <f t="shared" ref="K525" si="76">I525*H525</f>
        <v>81708.87999999999</v>
      </c>
      <c r="L525" s="4"/>
      <c r="M525" s="4"/>
      <c r="N525" s="40"/>
      <c r="O525" s="36"/>
      <c r="P525" s="42">
        <f t="shared" ref="P525" si="77">H525</f>
        <v>84.41</v>
      </c>
      <c r="Q525" s="19">
        <f t="shared" ref="Q525" si="78">K525</f>
        <v>81708.87999999999</v>
      </c>
      <c r="R525" s="4"/>
      <c r="S525" s="120">
        <v>0.9</v>
      </c>
      <c r="T525" s="4"/>
    </row>
    <row r="526" spans="1:20" ht="20.100000000000001" customHeight="1" x14ac:dyDescent="0.3">
      <c r="A526" s="2"/>
      <c r="B526" s="3"/>
      <c r="C526" s="3"/>
      <c r="D526" s="3"/>
      <c r="E526" s="3"/>
      <c r="F526" s="3"/>
      <c r="G526" s="2"/>
      <c r="H526" s="33"/>
      <c r="I526" s="3"/>
      <c r="J526" s="20"/>
      <c r="K526" s="3"/>
      <c r="L526" s="4"/>
      <c r="M526" s="4"/>
      <c r="N526" s="40"/>
      <c r="O526" s="36"/>
      <c r="P526" s="42"/>
      <c r="Q526" s="4"/>
      <c r="R526" s="4"/>
      <c r="S526" s="3"/>
      <c r="T526" s="4"/>
    </row>
    <row r="527" spans="1:20" ht="47.25" customHeight="1" x14ac:dyDescent="0.3">
      <c r="A527" s="2">
        <v>171</v>
      </c>
      <c r="B527" s="157" t="s">
        <v>232</v>
      </c>
      <c r="C527" s="158"/>
      <c r="D527" s="158"/>
      <c r="E527" s="158"/>
      <c r="F527" s="158"/>
      <c r="G527" s="159"/>
      <c r="H527" s="33"/>
      <c r="I527" s="3"/>
      <c r="J527" s="20"/>
      <c r="K527" s="3"/>
      <c r="L527" s="4"/>
      <c r="M527" s="4"/>
      <c r="N527" s="40"/>
      <c r="O527" s="36"/>
      <c r="P527" s="42"/>
      <c r="Q527" s="4"/>
      <c r="R527" s="4"/>
      <c r="S527" s="3"/>
      <c r="T527" s="4"/>
    </row>
    <row r="528" spans="1:20" ht="20.100000000000001" customHeight="1" x14ac:dyDescent="0.3">
      <c r="A528" s="2"/>
      <c r="B528" s="144"/>
      <c r="C528" s="144"/>
      <c r="D528" s="144"/>
      <c r="E528" s="144"/>
      <c r="F528" s="144"/>
      <c r="G528" s="144"/>
      <c r="H528" s="33">
        <v>40</v>
      </c>
      <c r="I528" s="3">
        <f>ROUND(785*90%,0)</f>
        <v>707</v>
      </c>
      <c r="J528" s="20" t="s">
        <v>29</v>
      </c>
      <c r="K528" s="26">
        <f t="shared" ref="K528:K531" si="79">I528*H528</f>
        <v>28280</v>
      </c>
      <c r="L528" s="4"/>
      <c r="M528" s="4"/>
      <c r="N528" s="40"/>
      <c r="O528" s="36"/>
      <c r="P528" s="42">
        <f t="shared" ref="P528:P529" si="80">H528</f>
        <v>40</v>
      </c>
      <c r="Q528" s="19">
        <f t="shared" ref="Q528:Q529" si="81">K528</f>
        <v>28280</v>
      </c>
      <c r="R528" s="4"/>
      <c r="S528" s="120">
        <v>0.9</v>
      </c>
      <c r="T528" s="4">
        <v>75.040000000000006</v>
      </c>
    </row>
    <row r="529" spans="1:20" ht="20.100000000000001" customHeight="1" x14ac:dyDescent="0.3">
      <c r="A529" s="2"/>
      <c r="B529" s="3"/>
      <c r="C529" s="3"/>
      <c r="D529" s="3"/>
      <c r="E529" s="3"/>
      <c r="F529" s="3"/>
      <c r="G529" s="2" t="s">
        <v>143</v>
      </c>
      <c r="H529" s="33">
        <f>75-40</f>
        <v>35</v>
      </c>
      <c r="I529" s="3"/>
      <c r="J529" s="20" t="s">
        <v>29</v>
      </c>
      <c r="K529" s="26">
        <f t="shared" si="79"/>
        <v>0</v>
      </c>
      <c r="L529" s="4"/>
      <c r="M529" s="4"/>
      <c r="N529" s="40"/>
      <c r="O529" s="36"/>
      <c r="P529" s="42">
        <f t="shared" si="80"/>
        <v>35</v>
      </c>
      <c r="Q529" s="19">
        <f t="shared" si="81"/>
        <v>0</v>
      </c>
      <c r="R529" s="4"/>
      <c r="S529" s="120"/>
      <c r="T529" s="4"/>
    </row>
    <row r="530" spans="1:20" ht="46.5" customHeight="1" x14ac:dyDescent="0.3">
      <c r="A530" s="2">
        <v>172</v>
      </c>
      <c r="B530" s="157" t="s">
        <v>233</v>
      </c>
      <c r="C530" s="158"/>
      <c r="D530" s="158"/>
      <c r="E530" s="158"/>
      <c r="F530" s="158"/>
      <c r="G530" s="159"/>
      <c r="H530" s="33"/>
      <c r="I530" s="3"/>
      <c r="J530" s="20"/>
      <c r="K530" s="3"/>
      <c r="L530" s="4"/>
      <c r="M530" s="4"/>
      <c r="N530" s="40"/>
      <c r="O530" s="36"/>
      <c r="P530" s="42"/>
      <c r="Q530" s="4"/>
      <c r="R530" s="4"/>
      <c r="S530" s="3"/>
      <c r="T530" s="4"/>
    </row>
    <row r="531" spans="1:20" ht="20.100000000000001" customHeight="1" x14ac:dyDescent="0.3">
      <c r="A531" s="2"/>
      <c r="B531" s="144"/>
      <c r="C531" s="144"/>
      <c r="D531" s="144"/>
      <c r="E531" s="144"/>
      <c r="F531" s="144"/>
      <c r="G531" s="144"/>
      <c r="H531" s="33">
        <v>19.239999999999998</v>
      </c>
      <c r="I531" s="3">
        <f>ROUND(660*90%,0)</f>
        <v>594</v>
      </c>
      <c r="J531" s="20" t="s">
        <v>29</v>
      </c>
      <c r="K531" s="26">
        <f t="shared" si="79"/>
        <v>11428.56</v>
      </c>
      <c r="L531" s="4"/>
      <c r="M531" s="4"/>
      <c r="N531" s="40"/>
      <c r="O531" s="36"/>
      <c r="P531" s="42">
        <f t="shared" ref="P531" si="82">H531</f>
        <v>19.239999999999998</v>
      </c>
      <c r="Q531" s="19">
        <f t="shared" ref="Q531" si="83">K531</f>
        <v>11428.56</v>
      </c>
      <c r="R531" s="4"/>
      <c r="S531" s="120">
        <v>0.9</v>
      </c>
      <c r="T531" s="4"/>
    </row>
    <row r="532" spans="1:20" ht="20.100000000000001" customHeight="1" x14ac:dyDescent="0.3">
      <c r="A532" s="2"/>
      <c r="B532" s="3"/>
      <c r="C532" s="3"/>
      <c r="D532" s="3"/>
      <c r="E532" s="3"/>
      <c r="F532" s="3"/>
      <c r="G532" s="2"/>
      <c r="H532" s="33"/>
      <c r="I532" s="3"/>
      <c r="J532" s="20"/>
      <c r="K532" s="3"/>
      <c r="L532" s="4"/>
      <c r="M532" s="4"/>
      <c r="N532" s="40"/>
      <c r="O532" s="36"/>
      <c r="P532" s="42"/>
      <c r="Q532" s="4"/>
      <c r="R532" s="4"/>
      <c r="S532" s="3"/>
      <c r="T532" s="4"/>
    </row>
    <row r="533" spans="1:20" ht="108.45" customHeight="1" x14ac:dyDescent="0.3">
      <c r="A533" s="2">
        <v>87</v>
      </c>
      <c r="B533" s="147" t="s">
        <v>234</v>
      </c>
      <c r="C533" s="147"/>
      <c r="D533" s="147"/>
      <c r="E533" s="147"/>
      <c r="F533" s="147"/>
      <c r="G533" s="147"/>
      <c r="H533" s="33"/>
      <c r="I533" s="3"/>
      <c r="J533" s="20"/>
      <c r="K533" s="3"/>
      <c r="L533" s="4"/>
      <c r="M533" s="4"/>
      <c r="N533" s="40"/>
      <c r="O533" s="36"/>
      <c r="P533" s="42"/>
      <c r="Q533" s="4"/>
      <c r="R533" s="4"/>
      <c r="S533" s="3"/>
      <c r="T533" s="4"/>
    </row>
    <row r="534" spans="1:20" ht="20.100000000000001" customHeight="1" x14ac:dyDescent="0.3">
      <c r="A534" s="2"/>
      <c r="B534" s="144"/>
      <c r="C534" s="144"/>
      <c r="D534" s="144"/>
      <c r="E534" s="144"/>
      <c r="F534" s="144"/>
      <c r="G534" s="144"/>
      <c r="H534" s="33">
        <v>96.75</v>
      </c>
      <c r="I534" s="3">
        <f>ROUND(5620*90%,0)</f>
        <v>5058</v>
      </c>
      <c r="J534" s="20" t="s">
        <v>29</v>
      </c>
      <c r="K534" s="26">
        <f t="shared" ref="K534" si="84">I534*H534</f>
        <v>489361.5</v>
      </c>
      <c r="L534" s="4"/>
      <c r="M534" s="4"/>
      <c r="N534" s="40"/>
      <c r="O534" s="36"/>
      <c r="P534" s="42">
        <f t="shared" ref="P534" si="85">H534</f>
        <v>96.75</v>
      </c>
      <c r="Q534" s="19">
        <f t="shared" ref="Q534" si="86">K534</f>
        <v>489361.5</v>
      </c>
      <c r="R534" s="4"/>
      <c r="S534" s="120">
        <v>0.9</v>
      </c>
      <c r="T534" s="4"/>
    </row>
    <row r="535" spans="1:20" ht="20.100000000000001" customHeight="1" x14ac:dyDescent="0.3">
      <c r="A535" s="2"/>
      <c r="B535" s="3"/>
      <c r="C535" s="3"/>
      <c r="D535" s="3"/>
      <c r="E535" s="3"/>
      <c r="F535" s="3"/>
      <c r="G535" s="2"/>
      <c r="H535" s="33"/>
      <c r="I535" s="3"/>
      <c r="J535" s="20"/>
      <c r="K535" s="3"/>
      <c r="L535" s="4"/>
      <c r="M535" s="4"/>
      <c r="N535" s="40"/>
      <c r="O535" s="36"/>
      <c r="P535" s="42"/>
      <c r="Q535" s="4"/>
      <c r="R535" s="4"/>
      <c r="S535" s="3"/>
      <c r="T535" s="4"/>
    </row>
    <row r="536" spans="1:20" ht="124.95" customHeight="1" x14ac:dyDescent="0.3">
      <c r="A536" s="2">
        <v>88</v>
      </c>
      <c r="B536" s="157" t="s">
        <v>235</v>
      </c>
      <c r="C536" s="158"/>
      <c r="D536" s="158"/>
      <c r="E536" s="158"/>
      <c r="F536" s="158"/>
      <c r="G536" s="159"/>
      <c r="H536" s="33"/>
      <c r="I536" s="3"/>
      <c r="J536" s="20"/>
      <c r="K536" s="3"/>
      <c r="L536" s="4"/>
      <c r="M536" s="4"/>
      <c r="N536" s="40"/>
      <c r="O536" s="36"/>
      <c r="P536" s="42"/>
      <c r="Q536" s="4"/>
      <c r="R536" s="4"/>
      <c r="S536" s="3"/>
      <c r="T536" s="4"/>
    </row>
    <row r="537" spans="1:20" ht="20.100000000000001" customHeight="1" x14ac:dyDescent="0.3">
      <c r="A537" s="2"/>
      <c r="B537" s="144"/>
      <c r="C537" s="144"/>
      <c r="D537" s="144"/>
      <c r="E537" s="144"/>
      <c r="F537" s="144"/>
      <c r="G537" s="144"/>
      <c r="H537" s="33">
        <v>48.02</v>
      </c>
      <c r="I537" s="3">
        <f>ROUND(5135*90%,0)</f>
        <v>4622</v>
      </c>
      <c r="J537" s="20" t="s">
        <v>29</v>
      </c>
      <c r="K537" s="26">
        <f t="shared" ref="K537" si="87">I537*H537</f>
        <v>221948.44</v>
      </c>
      <c r="L537" s="4"/>
      <c r="M537" s="4"/>
      <c r="N537" s="40"/>
      <c r="O537" s="36"/>
      <c r="P537" s="42">
        <f t="shared" ref="P537" si="88">H537</f>
        <v>48.02</v>
      </c>
      <c r="Q537" s="19">
        <f t="shared" ref="Q537" si="89">K537</f>
        <v>221948.44</v>
      </c>
      <c r="R537" s="4"/>
      <c r="S537" s="120">
        <v>0.9</v>
      </c>
      <c r="T537" s="4"/>
    </row>
    <row r="538" spans="1:20" ht="20.100000000000001" customHeight="1" x14ac:dyDescent="0.3">
      <c r="A538" s="2"/>
      <c r="B538" s="3"/>
      <c r="C538" s="3"/>
      <c r="D538" s="3"/>
      <c r="E538" s="3"/>
      <c r="F538" s="3"/>
      <c r="G538" s="2"/>
      <c r="H538" s="33"/>
      <c r="I538" s="3"/>
      <c r="J538" s="20"/>
      <c r="K538" s="3"/>
      <c r="L538" s="4"/>
      <c r="M538" s="4"/>
      <c r="N538" s="40"/>
      <c r="O538" s="36"/>
      <c r="P538" s="42"/>
      <c r="Q538" s="4"/>
      <c r="R538" s="4"/>
      <c r="S538" s="3"/>
      <c r="T538" s="4"/>
    </row>
    <row r="539" spans="1:20" ht="40.5" customHeight="1" x14ac:dyDescent="0.3">
      <c r="A539" s="2">
        <v>92</v>
      </c>
      <c r="B539" s="236" t="s">
        <v>236</v>
      </c>
      <c r="C539" s="237"/>
      <c r="D539" s="237"/>
      <c r="E539" s="237"/>
      <c r="F539" s="237"/>
      <c r="G539" s="238"/>
      <c r="H539" s="33"/>
      <c r="I539" s="3"/>
      <c r="J539" s="20"/>
      <c r="K539" s="3"/>
      <c r="L539" s="4"/>
      <c r="M539" s="4"/>
      <c r="N539" s="40"/>
      <c r="O539" s="36"/>
      <c r="P539" s="42"/>
      <c r="Q539" s="4"/>
      <c r="R539" s="4"/>
      <c r="S539" s="3"/>
      <c r="T539" s="4"/>
    </row>
    <row r="540" spans="1:20" ht="20.100000000000001" customHeight="1" x14ac:dyDescent="0.3">
      <c r="A540" s="2"/>
      <c r="B540" s="144"/>
      <c r="C540" s="144"/>
      <c r="D540" s="144"/>
      <c r="E540" s="144"/>
      <c r="F540" s="144"/>
      <c r="G540" s="144"/>
      <c r="H540" s="33">
        <v>63.61</v>
      </c>
      <c r="I540" s="3">
        <f>ROUND(585*90%,0)</f>
        <v>527</v>
      </c>
      <c r="J540" s="20" t="s">
        <v>46</v>
      </c>
      <c r="K540" s="26">
        <f t="shared" ref="K540" si="90">I540*H540</f>
        <v>33522.47</v>
      </c>
      <c r="L540" s="4"/>
      <c r="M540" s="4"/>
      <c r="N540" s="40"/>
      <c r="O540" s="36"/>
      <c r="P540" s="42">
        <f t="shared" ref="P540" si="91">H540</f>
        <v>63.61</v>
      </c>
      <c r="Q540" s="19">
        <f t="shared" ref="Q540" si="92">K540</f>
        <v>33522.47</v>
      </c>
      <c r="R540" s="4"/>
      <c r="S540" s="120">
        <v>0.9</v>
      </c>
      <c r="T540" s="4"/>
    </row>
    <row r="541" spans="1:20" ht="20.100000000000001" customHeight="1" x14ac:dyDescent="0.3">
      <c r="A541" s="2"/>
      <c r="B541" s="3"/>
      <c r="C541" s="3"/>
      <c r="D541" s="3"/>
      <c r="E541" s="3"/>
      <c r="F541" s="3"/>
      <c r="G541" s="2"/>
      <c r="H541" s="33"/>
      <c r="I541" s="3"/>
      <c r="J541" s="20"/>
      <c r="K541" s="3"/>
      <c r="L541" s="4"/>
      <c r="M541" s="4"/>
      <c r="N541" s="40"/>
      <c r="O541" s="36"/>
      <c r="P541" s="42"/>
      <c r="Q541" s="4"/>
      <c r="R541" s="4"/>
      <c r="S541" s="3"/>
      <c r="T541" s="4"/>
    </row>
    <row r="542" spans="1:20" ht="60" customHeight="1" x14ac:dyDescent="0.3">
      <c r="A542" s="2">
        <v>90</v>
      </c>
      <c r="B542" s="160" t="s">
        <v>237</v>
      </c>
      <c r="C542" s="160"/>
      <c r="D542" s="160"/>
      <c r="E542" s="160"/>
      <c r="F542" s="160"/>
      <c r="G542" s="160"/>
      <c r="H542" s="33"/>
      <c r="I542" s="3"/>
      <c r="J542" s="20"/>
      <c r="K542" s="3"/>
      <c r="L542" s="4"/>
      <c r="M542" s="4"/>
      <c r="N542" s="40"/>
      <c r="O542" s="36"/>
      <c r="P542" s="42"/>
      <c r="Q542" s="4"/>
      <c r="R542" s="4"/>
      <c r="S542" s="3"/>
      <c r="T542" s="4"/>
    </row>
    <row r="543" spans="1:20" ht="20.100000000000001" customHeight="1" x14ac:dyDescent="0.3">
      <c r="A543" s="2"/>
      <c r="B543" s="144"/>
      <c r="C543" s="144"/>
      <c r="D543" s="144"/>
      <c r="E543" s="144"/>
      <c r="F543" s="144"/>
      <c r="G543" s="144"/>
      <c r="H543" s="33">
        <v>1</v>
      </c>
      <c r="I543" s="3">
        <f>ROUND(28700*90%,0)</f>
        <v>25830</v>
      </c>
      <c r="J543" s="20" t="s">
        <v>128</v>
      </c>
      <c r="K543" s="26">
        <f t="shared" ref="K543:K546" si="93">I543*H543</f>
        <v>25830</v>
      </c>
      <c r="L543" s="4"/>
      <c r="M543" s="4"/>
      <c r="N543" s="40"/>
      <c r="O543" s="36"/>
      <c r="P543" s="42">
        <f t="shared" ref="P543:P544" si="94">H543</f>
        <v>1</v>
      </c>
      <c r="Q543" s="19">
        <f t="shared" ref="Q543:Q544" si="95">K543</f>
        <v>25830</v>
      </c>
      <c r="R543" s="4"/>
      <c r="S543" s="120">
        <v>0.9</v>
      </c>
      <c r="T543" s="4">
        <v>3</v>
      </c>
    </row>
    <row r="544" spans="1:20" ht="20.100000000000001" customHeight="1" x14ac:dyDescent="0.3">
      <c r="A544" s="2"/>
      <c r="B544" s="3"/>
      <c r="C544" s="3"/>
      <c r="D544" s="3"/>
      <c r="E544" s="3"/>
      <c r="F544" s="3"/>
      <c r="G544" s="2" t="s">
        <v>143</v>
      </c>
      <c r="H544" s="33">
        <v>2</v>
      </c>
      <c r="I544" s="3"/>
      <c r="J544" s="20" t="s">
        <v>128</v>
      </c>
      <c r="K544" s="26">
        <f t="shared" si="93"/>
        <v>0</v>
      </c>
      <c r="L544" s="4"/>
      <c r="M544" s="4"/>
      <c r="N544" s="40"/>
      <c r="O544" s="36"/>
      <c r="P544" s="42">
        <f t="shared" si="94"/>
        <v>2</v>
      </c>
      <c r="Q544" s="19">
        <f t="shared" si="95"/>
        <v>0</v>
      </c>
      <c r="R544" s="4"/>
      <c r="S544" s="120"/>
      <c r="T544" s="4"/>
    </row>
    <row r="545" spans="1:20" ht="59.25" customHeight="1" x14ac:dyDescent="0.3">
      <c r="A545" s="2">
        <v>89</v>
      </c>
      <c r="B545" s="160" t="s">
        <v>238</v>
      </c>
      <c r="C545" s="160"/>
      <c r="D545" s="160"/>
      <c r="E545" s="160"/>
      <c r="F545" s="160"/>
      <c r="G545" s="160"/>
      <c r="H545" s="33"/>
      <c r="I545" s="3"/>
      <c r="J545" s="20"/>
      <c r="K545" s="3"/>
      <c r="L545" s="4"/>
      <c r="M545" s="4"/>
      <c r="N545" s="40"/>
      <c r="O545" s="36"/>
      <c r="P545" s="42"/>
      <c r="Q545" s="4"/>
      <c r="R545" s="4"/>
      <c r="S545" s="3"/>
      <c r="T545" s="4"/>
    </row>
    <row r="546" spans="1:20" ht="20.100000000000001" customHeight="1" x14ac:dyDescent="0.3">
      <c r="A546" s="2"/>
      <c r="B546" s="144"/>
      <c r="C546" s="144"/>
      <c r="D546" s="144"/>
      <c r="E546" s="144"/>
      <c r="F546" s="144"/>
      <c r="G546" s="144"/>
      <c r="H546" s="33">
        <v>5</v>
      </c>
      <c r="I546" s="3">
        <f>ROUND(46000*90%,0)</f>
        <v>41400</v>
      </c>
      <c r="J546" s="20" t="s">
        <v>128</v>
      </c>
      <c r="K546" s="26">
        <f t="shared" si="93"/>
        <v>207000</v>
      </c>
      <c r="L546" s="4"/>
      <c r="M546" s="4"/>
      <c r="N546" s="40"/>
      <c r="O546" s="36"/>
      <c r="P546" s="42">
        <f t="shared" ref="P546" si="96">H546</f>
        <v>5</v>
      </c>
      <c r="Q546" s="19">
        <f t="shared" ref="Q546" si="97">K546</f>
        <v>207000</v>
      </c>
      <c r="R546" s="4"/>
      <c r="S546" s="120">
        <v>0.9</v>
      </c>
      <c r="T546" s="4"/>
    </row>
    <row r="547" spans="1:20" ht="20.100000000000001" customHeight="1" x14ac:dyDescent="0.3">
      <c r="A547" s="2"/>
      <c r="B547" s="3"/>
      <c r="C547" s="3"/>
      <c r="D547" s="3"/>
      <c r="E547" s="3"/>
      <c r="F547" s="3"/>
      <c r="G547" s="2"/>
      <c r="H547" s="33"/>
      <c r="I547" s="3"/>
      <c r="J547" s="20"/>
      <c r="K547" s="3"/>
      <c r="L547" s="4"/>
      <c r="M547" s="4"/>
      <c r="N547" s="40"/>
      <c r="O547" s="36"/>
      <c r="P547" s="42"/>
      <c r="Q547" s="4"/>
      <c r="R547" s="4"/>
      <c r="S547" s="3"/>
      <c r="T547" s="4"/>
    </row>
    <row r="548" spans="1:20" ht="45" customHeight="1" x14ac:dyDescent="0.3">
      <c r="A548" s="2">
        <v>91</v>
      </c>
      <c r="B548" s="160" t="s">
        <v>239</v>
      </c>
      <c r="C548" s="160"/>
      <c r="D548" s="160"/>
      <c r="E548" s="160"/>
      <c r="F548" s="160"/>
      <c r="G548" s="160"/>
      <c r="H548" s="33"/>
      <c r="I548" s="3"/>
      <c r="J548" s="20"/>
      <c r="K548" s="3"/>
      <c r="L548" s="4"/>
      <c r="M548" s="4"/>
      <c r="N548" s="40"/>
      <c r="O548" s="36"/>
      <c r="P548" s="42"/>
      <c r="Q548" s="4"/>
      <c r="R548" s="4"/>
      <c r="S548" s="3"/>
      <c r="T548" s="4"/>
    </row>
    <row r="549" spans="1:20" ht="20.100000000000001" customHeight="1" x14ac:dyDescent="0.3">
      <c r="A549" s="2"/>
      <c r="B549" s="144"/>
      <c r="C549" s="144"/>
      <c r="D549" s="144"/>
      <c r="E549" s="144"/>
      <c r="F549" s="144"/>
      <c r="G549" s="144"/>
      <c r="H549" s="33">
        <v>1</v>
      </c>
      <c r="I549" s="3">
        <f>ROUND(55000*90%,0)</f>
        <v>49500</v>
      </c>
      <c r="J549" s="20" t="s">
        <v>128</v>
      </c>
      <c r="K549" s="26">
        <f t="shared" ref="K549" si="98">I549*H549</f>
        <v>49500</v>
      </c>
      <c r="L549" s="4"/>
      <c r="M549" s="4"/>
      <c r="N549" s="40"/>
      <c r="O549" s="36"/>
      <c r="P549" s="42">
        <f t="shared" ref="P549" si="99">H549</f>
        <v>1</v>
      </c>
      <c r="Q549" s="19">
        <f t="shared" ref="Q549" si="100">K549</f>
        <v>49500</v>
      </c>
      <c r="R549" s="4"/>
      <c r="S549" s="120">
        <v>0.9</v>
      </c>
      <c r="T549" s="4"/>
    </row>
    <row r="550" spans="1:20" ht="20.100000000000001" customHeight="1" x14ac:dyDescent="0.3">
      <c r="A550" s="2"/>
      <c r="B550" s="3"/>
      <c r="C550" s="3"/>
      <c r="D550" s="3"/>
      <c r="E550" s="3"/>
      <c r="F550" s="3"/>
      <c r="G550" s="2"/>
      <c r="H550" s="33"/>
      <c r="I550" s="3"/>
      <c r="J550" s="20"/>
      <c r="K550" s="3"/>
      <c r="L550" s="4"/>
      <c r="M550" s="4"/>
      <c r="N550" s="40"/>
      <c r="O550" s="36"/>
      <c r="P550" s="42"/>
      <c r="Q550" s="4"/>
      <c r="R550" s="4"/>
      <c r="S550" s="3"/>
      <c r="T550" s="4"/>
    </row>
    <row r="551" spans="1:20" ht="69.75" customHeight="1" x14ac:dyDescent="0.3">
      <c r="A551" s="2">
        <v>61</v>
      </c>
      <c r="B551" s="157" t="s">
        <v>240</v>
      </c>
      <c r="C551" s="158"/>
      <c r="D551" s="158"/>
      <c r="E551" s="158"/>
      <c r="F551" s="158"/>
      <c r="G551" s="159"/>
      <c r="H551" s="33"/>
      <c r="I551" s="3"/>
      <c r="J551" s="20"/>
      <c r="K551" s="3"/>
      <c r="L551" s="4"/>
      <c r="M551" s="4"/>
      <c r="N551" s="40"/>
      <c r="O551" s="36"/>
      <c r="P551" s="42"/>
      <c r="Q551" s="4"/>
      <c r="R551" s="4"/>
      <c r="S551" s="3"/>
      <c r="T551" s="4"/>
    </row>
    <row r="552" spans="1:20" ht="20.100000000000001" customHeight="1" x14ac:dyDescent="0.3">
      <c r="A552" s="2"/>
      <c r="B552" s="144"/>
      <c r="C552" s="144"/>
      <c r="D552" s="144"/>
      <c r="E552" s="144"/>
      <c r="F552" s="144"/>
      <c r="G552" s="144"/>
      <c r="H552" s="33">
        <v>7.88</v>
      </c>
      <c r="I552" s="3">
        <f>ROUND(9517*90%,0)</f>
        <v>8565</v>
      </c>
      <c r="J552" s="20" t="s">
        <v>29</v>
      </c>
      <c r="K552" s="26">
        <f t="shared" ref="K552" si="101">I552*H552</f>
        <v>67492.2</v>
      </c>
      <c r="L552" s="4"/>
      <c r="M552" s="4"/>
      <c r="N552" s="40"/>
      <c r="O552" s="36"/>
      <c r="P552" s="42">
        <f t="shared" ref="P552" si="102">H552</f>
        <v>7.88</v>
      </c>
      <c r="Q552" s="19">
        <f t="shared" ref="Q552" si="103">K552</f>
        <v>67492.2</v>
      </c>
      <c r="R552" s="4"/>
      <c r="S552" s="120">
        <v>0.9</v>
      </c>
      <c r="T552" s="4"/>
    </row>
    <row r="553" spans="1:20" ht="20.100000000000001" customHeight="1" x14ac:dyDescent="0.3">
      <c r="A553" s="2"/>
      <c r="B553" s="3"/>
      <c r="C553" s="3"/>
      <c r="D553" s="3"/>
      <c r="E553" s="3"/>
      <c r="F553" s="3"/>
      <c r="G553" s="2"/>
      <c r="H553" s="70"/>
      <c r="I553" s="8"/>
      <c r="J553" s="71"/>
      <c r="K553" s="8"/>
      <c r="L553" s="15"/>
      <c r="M553" s="15"/>
      <c r="N553" s="72"/>
      <c r="O553" s="73"/>
      <c r="P553" s="74"/>
      <c r="Q553" s="15"/>
      <c r="R553" s="15"/>
      <c r="S553" s="8"/>
      <c r="T553" s="15"/>
    </row>
    <row r="554" spans="1:20" ht="188.7" customHeight="1" x14ac:dyDescent="0.3">
      <c r="A554" s="2">
        <v>62</v>
      </c>
      <c r="B554" s="157" t="s">
        <v>483</v>
      </c>
      <c r="C554" s="158"/>
      <c r="D554" s="158"/>
      <c r="E554" s="158"/>
      <c r="F554" s="158"/>
      <c r="G554" s="158"/>
      <c r="H554" s="33"/>
      <c r="I554" s="3"/>
      <c r="J554" s="3"/>
      <c r="K554" s="3"/>
      <c r="L554" s="4"/>
      <c r="M554" s="4"/>
      <c r="N554" s="4"/>
      <c r="O554" s="4"/>
      <c r="P554" s="7"/>
      <c r="Q554" s="4"/>
      <c r="R554" s="4"/>
      <c r="S554" s="3"/>
      <c r="T554" s="4"/>
    </row>
    <row r="555" spans="1:20" ht="20.100000000000001" customHeight="1" x14ac:dyDescent="0.3">
      <c r="A555" s="2"/>
      <c r="B555" s="144"/>
      <c r="C555" s="144"/>
      <c r="D555" s="144"/>
      <c r="E555" s="144"/>
      <c r="F555" s="144"/>
      <c r="G555" s="144"/>
      <c r="H555" s="33">
        <v>1.53</v>
      </c>
      <c r="I555" s="3">
        <f>ROUND(8564*90%,0)</f>
        <v>7708</v>
      </c>
      <c r="J555" s="3" t="s">
        <v>29</v>
      </c>
      <c r="K555" s="26">
        <f t="shared" ref="K555" si="104">I555*H555</f>
        <v>11793.24</v>
      </c>
      <c r="L555" s="4"/>
      <c r="M555" s="4"/>
      <c r="N555" s="4"/>
      <c r="O555" s="3"/>
      <c r="P555" s="7">
        <f t="shared" ref="P555" si="105">H555</f>
        <v>1.53</v>
      </c>
      <c r="Q555" s="19">
        <f t="shared" ref="Q555" si="106">K555</f>
        <v>11793.24</v>
      </c>
      <c r="R555" s="4"/>
      <c r="S555" s="120">
        <v>0.9</v>
      </c>
      <c r="T555" s="4"/>
    </row>
    <row r="556" spans="1:20" ht="20.100000000000001" customHeight="1" x14ac:dyDescent="0.3">
      <c r="A556" s="2"/>
      <c r="B556" s="3"/>
      <c r="C556" s="3"/>
      <c r="D556" s="3"/>
      <c r="E556" s="3"/>
      <c r="F556" s="3"/>
      <c r="G556" s="2"/>
      <c r="H556" s="33"/>
      <c r="I556" s="3"/>
      <c r="J556" s="3"/>
      <c r="K556" s="26"/>
      <c r="L556" s="4"/>
      <c r="M556" s="4"/>
      <c r="N556" s="4"/>
      <c r="O556" s="3"/>
      <c r="P556" s="7"/>
      <c r="Q556" s="19"/>
      <c r="R556" s="4"/>
      <c r="S556" s="120"/>
      <c r="T556" s="4"/>
    </row>
    <row r="557" spans="1:20" ht="39.450000000000003" customHeight="1" x14ac:dyDescent="0.3">
      <c r="A557" s="2">
        <v>182</v>
      </c>
      <c r="B557" s="157" t="s">
        <v>509</v>
      </c>
      <c r="C557" s="158"/>
      <c r="D557" s="158"/>
      <c r="E557" s="158"/>
      <c r="F557" s="158"/>
      <c r="G557" s="158"/>
      <c r="H557" s="33"/>
      <c r="I557" s="3"/>
      <c r="J557" s="3"/>
      <c r="K557" s="26"/>
      <c r="L557" s="4"/>
      <c r="M557" s="4"/>
      <c r="N557" s="4"/>
      <c r="O557" s="3"/>
      <c r="P557" s="7"/>
      <c r="Q557" s="19"/>
      <c r="R557" s="4"/>
      <c r="S557" s="120"/>
      <c r="T557" s="4"/>
    </row>
    <row r="558" spans="1:20" s="79" customFormat="1" ht="20.100000000000001" customHeight="1" x14ac:dyDescent="0.3">
      <c r="A558" s="2"/>
      <c r="B558" s="296"/>
      <c r="C558" s="296"/>
      <c r="D558" s="296"/>
      <c r="E558" s="296"/>
      <c r="F558" s="296"/>
      <c r="G558" s="296"/>
      <c r="H558" s="61">
        <v>1</v>
      </c>
      <c r="I558" s="2">
        <f>ROUND(20750*90%,0)</f>
        <v>18675</v>
      </c>
      <c r="J558" s="2" t="s">
        <v>511</v>
      </c>
      <c r="K558" s="26">
        <f t="shared" ref="K558" si="107">I558*H558</f>
        <v>18675</v>
      </c>
      <c r="L558" s="56"/>
      <c r="M558" s="56"/>
      <c r="N558" s="56"/>
      <c r="O558" s="2"/>
      <c r="P558" s="50">
        <f t="shared" ref="P558" si="108">H558</f>
        <v>1</v>
      </c>
      <c r="Q558" s="26">
        <f t="shared" ref="Q558" si="109">K558</f>
        <v>18675</v>
      </c>
      <c r="R558" s="56"/>
      <c r="S558" s="122">
        <v>0.9</v>
      </c>
      <c r="T558" s="56"/>
    </row>
    <row r="559" spans="1:20" ht="20.100000000000001" customHeight="1" x14ac:dyDescent="0.3">
      <c r="A559" s="2"/>
      <c r="B559" s="3"/>
      <c r="C559" s="3"/>
      <c r="D559" s="3"/>
      <c r="E559" s="3"/>
      <c r="F559" s="3"/>
      <c r="G559" s="2"/>
      <c r="H559" s="33"/>
      <c r="I559" s="3"/>
      <c r="J559" s="3"/>
      <c r="K559" s="26"/>
      <c r="L559" s="4"/>
      <c r="M559" s="4"/>
      <c r="N559" s="4"/>
      <c r="O559" s="3"/>
      <c r="P559" s="7"/>
      <c r="Q559" s="19"/>
      <c r="R559" s="4"/>
      <c r="S559" s="120"/>
      <c r="T559" s="4"/>
    </row>
    <row r="560" spans="1:20" ht="34.5" customHeight="1" x14ac:dyDescent="0.3">
      <c r="A560" s="2">
        <v>183</v>
      </c>
      <c r="B560" s="157" t="s">
        <v>510</v>
      </c>
      <c r="C560" s="158"/>
      <c r="D560" s="158"/>
      <c r="E560" s="158"/>
      <c r="F560" s="158"/>
      <c r="G560" s="158"/>
      <c r="H560" s="33"/>
      <c r="I560" s="3"/>
      <c r="J560" s="3"/>
      <c r="K560" s="26"/>
      <c r="L560" s="4"/>
      <c r="M560" s="4"/>
      <c r="N560" s="4"/>
      <c r="O560" s="3"/>
      <c r="P560" s="7"/>
      <c r="Q560" s="19"/>
      <c r="R560" s="4"/>
      <c r="S560" s="120"/>
      <c r="T560" s="4"/>
    </row>
    <row r="561" spans="1:20" s="79" customFormat="1" ht="20.100000000000001" customHeight="1" x14ac:dyDescent="0.3">
      <c r="A561" s="2"/>
      <c r="B561" s="296"/>
      <c r="C561" s="296"/>
      <c r="D561" s="296"/>
      <c r="E561" s="296"/>
      <c r="F561" s="296"/>
      <c r="G561" s="296"/>
      <c r="H561" s="61">
        <v>4</v>
      </c>
      <c r="I561" s="2">
        <f>ROUND(8311*90%,0)</f>
        <v>7480</v>
      </c>
      <c r="J561" s="2" t="s">
        <v>128</v>
      </c>
      <c r="K561" s="26">
        <f t="shared" ref="K561:K562" si="110">I561*H561</f>
        <v>29920</v>
      </c>
      <c r="L561" s="56"/>
      <c r="M561" s="56"/>
      <c r="N561" s="56"/>
      <c r="O561" s="2"/>
      <c r="P561" s="50">
        <f t="shared" ref="P561:P562" si="111">H561</f>
        <v>4</v>
      </c>
      <c r="Q561" s="26">
        <f t="shared" ref="Q561:Q562" si="112">K561</f>
        <v>29920</v>
      </c>
      <c r="R561" s="56"/>
      <c r="S561" s="122">
        <v>0.9</v>
      </c>
      <c r="T561" s="56"/>
    </row>
    <row r="562" spans="1:20" s="79" customFormat="1" ht="20.100000000000001" customHeight="1" x14ac:dyDescent="0.3">
      <c r="A562" s="2"/>
      <c r="B562" s="2"/>
      <c r="C562" s="2"/>
      <c r="D562" s="2"/>
      <c r="E562" s="2"/>
      <c r="F562" s="2"/>
      <c r="G562" s="2" t="s">
        <v>143</v>
      </c>
      <c r="H562" s="61">
        <v>2</v>
      </c>
      <c r="I562" s="2"/>
      <c r="J562" s="2" t="s">
        <v>128</v>
      </c>
      <c r="K562" s="26">
        <f t="shared" si="110"/>
        <v>0</v>
      </c>
      <c r="L562" s="56"/>
      <c r="M562" s="56"/>
      <c r="N562" s="56"/>
      <c r="O562" s="2"/>
      <c r="P562" s="50">
        <f t="shared" si="111"/>
        <v>2</v>
      </c>
      <c r="Q562" s="26">
        <f t="shared" si="112"/>
        <v>0</v>
      </c>
      <c r="R562" s="56"/>
      <c r="S562" s="122"/>
      <c r="T562" s="56"/>
    </row>
    <row r="563" spans="1:20" ht="20.100000000000001" customHeight="1" x14ac:dyDescent="0.3">
      <c r="A563" s="2"/>
      <c r="B563" s="3"/>
      <c r="C563" s="3"/>
      <c r="D563" s="3"/>
      <c r="E563" s="3"/>
      <c r="F563" s="3"/>
      <c r="G563" s="2"/>
      <c r="H563" s="33"/>
      <c r="I563" s="3"/>
      <c r="J563" s="3"/>
      <c r="K563" s="26"/>
      <c r="L563" s="4"/>
      <c r="M563" s="4"/>
      <c r="N563" s="4"/>
      <c r="O563" s="3"/>
      <c r="P563" s="7"/>
      <c r="Q563" s="19"/>
      <c r="R563" s="4"/>
      <c r="S563" s="120"/>
      <c r="T563" s="4"/>
    </row>
    <row r="564" spans="1:20" ht="34.5" customHeight="1" x14ac:dyDescent="0.3">
      <c r="A564" s="2">
        <v>184</v>
      </c>
      <c r="B564" s="157" t="s">
        <v>512</v>
      </c>
      <c r="C564" s="158"/>
      <c r="D564" s="158"/>
      <c r="E564" s="158"/>
      <c r="F564" s="158"/>
      <c r="G564" s="158"/>
      <c r="H564" s="33"/>
      <c r="I564" s="3"/>
      <c r="J564" s="3"/>
      <c r="K564" s="26"/>
      <c r="L564" s="4"/>
      <c r="M564" s="4"/>
      <c r="N564" s="4"/>
      <c r="O564" s="3"/>
      <c r="P564" s="7"/>
      <c r="Q564" s="19"/>
      <c r="R564" s="4"/>
      <c r="S564" s="120"/>
      <c r="T564" s="4"/>
    </row>
    <row r="565" spans="1:20" ht="20.100000000000001" customHeight="1" x14ac:dyDescent="0.3">
      <c r="A565" s="2"/>
      <c r="B565" s="144"/>
      <c r="C565" s="144"/>
      <c r="D565" s="144"/>
      <c r="E565" s="144"/>
      <c r="F565" s="144"/>
      <c r="G565" s="144"/>
      <c r="H565" s="33">
        <v>4</v>
      </c>
      <c r="I565" s="3">
        <f>ROUND(1805*90%,0)</f>
        <v>1625</v>
      </c>
      <c r="J565" s="3" t="s">
        <v>128</v>
      </c>
      <c r="K565" s="26">
        <f t="shared" ref="K565:K566" si="113">I565*H565</f>
        <v>6500</v>
      </c>
      <c r="L565" s="4"/>
      <c r="M565" s="4"/>
      <c r="N565" s="4"/>
      <c r="O565" s="3"/>
      <c r="P565" s="7">
        <f t="shared" ref="P565:P566" si="114">H565</f>
        <v>4</v>
      </c>
      <c r="Q565" s="19">
        <f t="shared" ref="Q565:Q566" si="115">K565</f>
        <v>6500</v>
      </c>
      <c r="R565" s="4"/>
      <c r="S565" s="120">
        <v>0.9</v>
      </c>
      <c r="T565" s="4"/>
    </row>
    <row r="566" spans="1:20" ht="20.100000000000001" customHeight="1" x14ac:dyDescent="0.3">
      <c r="A566" s="2"/>
      <c r="B566" s="3"/>
      <c r="C566" s="3"/>
      <c r="D566" s="3"/>
      <c r="E566" s="3"/>
      <c r="F566" s="3"/>
      <c r="G566" s="2" t="s">
        <v>143</v>
      </c>
      <c r="H566" s="33">
        <v>2</v>
      </c>
      <c r="I566" s="3"/>
      <c r="J566" s="3" t="s">
        <v>128</v>
      </c>
      <c r="K566" s="26">
        <f t="shared" si="113"/>
        <v>0</v>
      </c>
      <c r="L566" s="4"/>
      <c r="M566" s="4"/>
      <c r="N566" s="4"/>
      <c r="O566" s="3"/>
      <c r="P566" s="7">
        <f t="shared" si="114"/>
        <v>2</v>
      </c>
      <c r="Q566" s="19">
        <f t="shared" si="115"/>
        <v>0</v>
      </c>
      <c r="R566" s="4"/>
      <c r="S566" s="120"/>
      <c r="T566" s="4"/>
    </row>
    <row r="567" spans="1:20" ht="20.100000000000001" customHeight="1" x14ac:dyDescent="0.3">
      <c r="A567" s="2"/>
      <c r="B567" s="3"/>
      <c r="C567" s="3"/>
      <c r="D567" s="3"/>
      <c r="E567" s="3"/>
      <c r="F567" s="3"/>
      <c r="G567" s="2"/>
      <c r="H567" s="33"/>
      <c r="I567" s="3"/>
      <c r="J567" s="3"/>
      <c r="K567" s="26"/>
      <c r="L567" s="4"/>
      <c r="M567" s="4"/>
      <c r="N567" s="4"/>
      <c r="O567" s="3"/>
      <c r="P567" s="7"/>
      <c r="Q567" s="19"/>
      <c r="R567" s="4"/>
      <c r="S567" s="120"/>
      <c r="T567" s="4"/>
    </row>
    <row r="568" spans="1:20" ht="34.5" customHeight="1" x14ac:dyDescent="0.3">
      <c r="A568" s="2">
        <v>185</v>
      </c>
      <c r="B568" s="157" t="s">
        <v>513</v>
      </c>
      <c r="C568" s="158"/>
      <c r="D568" s="158"/>
      <c r="E568" s="158"/>
      <c r="F568" s="158"/>
      <c r="G568" s="158"/>
      <c r="H568" s="33"/>
      <c r="I568" s="3"/>
      <c r="J568" s="3"/>
      <c r="K568" s="26"/>
      <c r="L568" s="4"/>
      <c r="M568" s="4"/>
      <c r="N568" s="4"/>
      <c r="O568" s="3"/>
      <c r="P568" s="7"/>
      <c r="Q568" s="19"/>
      <c r="R568" s="4"/>
      <c r="S568" s="120"/>
      <c r="T568" s="4"/>
    </row>
    <row r="569" spans="1:20" ht="20.100000000000001" customHeight="1" x14ac:dyDescent="0.3">
      <c r="A569" s="2"/>
      <c r="B569" s="144"/>
      <c r="C569" s="144"/>
      <c r="D569" s="144"/>
      <c r="E569" s="144"/>
      <c r="F569" s="144"/>
      <c r="G569" s="144"/>
      <c r="H569" s="33">
        <v>1</v>
      </c>
      <c r="I569" s="3">
        <f>ROUND(13250*90%,0)</f>
        <v>11925</v>
      </c>
      <c r="J569" s="3" t="s">
        <v>511</v>
      </c>
      <c r="K569" s="26">
        <f t="shared" ref="K569" si="116">I569*H569</f>
        <v>11925</v>
      </c>
      <c r="L569" s="4"/>
      <c r="M569" s="4"/>
      <c r="N569" s="4"/>
      <c r="O569" s="3"/>
      <c r="P569" s="7">
        <f t="shared" ref="P569" si="117">H569</f>
        <v>1</v>
      </c>
      <c r="Q569" s="19">
        <f t="shared" ref="Q569" si="118">K569</f>
        <v>11925</v>
      </c>
      <c r="R569" s="4"/>
      <c r="S569" s="120">
        <v>0.9</v>
      </c>
      <c r="T569" s="4"/>
    </row>
    <row r="570" spans="1:20" ht="20.100000000000001" customHeight="1" x14ac:dyDescent="0.3">
      <c r="A570" s="2"/>
      <c r="B570" s="3"/>
      <c r="C570" s="3"/>
      <c r="D570" s="3"/>
      <c r="E570" s="3"/>
      <c r="F570" s="3"/>
      <c r="G570" s="2"/>
      <c r="H570" s="33"/>
      <c r="I570" s="3"/>
      <c r="J570" s="3"/>
      <c r="K570" s="26"/>
      <c r="L570" s="4"/>
      <c r="M570" s="4"/>
      <c r="N570" s="4"/>
      <c r="O570" s="3"/>
      <c r="P570" s="7"/>
      <c r="Q570" s="19"/>
      <c r="R570" s="4"/>
      <c r="S570" s="120"/>
      <c r="T570" s="4"/>
    </row>
    <row r="571" spans="1:20" ht="34.5" customHeight="1" x14ac:dyDescent="0.3">
      <c r="A571" s="2">
        <v>186</v>
      </c>
      <c r="B571" s="157" t="s">
        <v>514</v>
      </c>
      <c r="C571" s="158"/>
      <c r="D571" s="158"/>
      <c r="E571" s="158"/>
      <c r="F571" s="158"/>
      <c r="G571" s="158"/>
      <c r="H571" s="33"/>
      <c r="I571" s="3"/>
      <c r="J571" s="3"/>
      <c r="K571" s="26"/>
      <c r="L571" s="4"/>
      <c r="M571" s="4"/>
      <c r="N571" s="4"/>
      <c r="O571" s="3"/>
      <c r="P571" s="7"/>
      <c r="Q571" s="19"/>
      <c r="R571" s="4"/>
      <c r="S571" s="120"/>
      <c r="T571" s="4"/>
    </row>
    <row r="572" spans="1:20" ht="20.100000000000001" customHeight="1" x14ac:dyDescent="0.3">
      <c r="A572" s="2"/>
      <c r="B572" s="144"/>
      <c r="C572" s="144"/>
      <c r="D572" s="144"/>
      <c r="E572" s="144"/>
      <c r="F572" s="144"/>
      <c r="G572" s="144"/>
      <c r="H572" s="33">
        <v>4</v>
      </c>
      <c r="I572" s="3">
        <f>ROUND(2506*90%,0)</f>
        <v>2255</v>
      </c>
      <c r="J572" s="3" t="s">
        <v>128</v>
      </c>
      <c r="K572" s="26">
        <f t="shared" ref="K572" si="119">I572*H572</f>
        <v>9020</v>
      </c>
      <c r="L572" s="4"/>
      <c r="M572" s="4"/>
      <c r="N572" s="4"/>
      <c r="O572" s="3"/>
      <c r="P572" s="7">
        <f t="shared" ref="P572" si="120">H572</f>
        <v>4</v>
      </c>
      <c r="Q572" s="19">
        <f t="shared" ref="Q572" si="121">K572</f>
        <v>9020</v>
      </c>
      <c r="R572" s="4"/>
      <c r="S572" s="120">
        <v>0.9</v>
      </c>
      <c r="T572" s="4"/>
    </row>
    <row r="573" spans="1:20" ht="20.100000000000001" customHeight="1" x14ac:dyDescent="0.3">
      <c r="A573" s="2"/>
      <c r="B573" s="3"/>
      <c r="C573" s="3"/>
      <c r="D573" s="3"/>
      <c r="E573" s="3"/>
      <c r="F573" s="3"/>
      <c r="G573" s="2"/>
      <c r="H573" s="33"/>
      <c r="I573" s="3"/>
      <c r="J573" s="3"/>
      <c r="K573" s="26"/>
      <c r="L573" s="4"/>
      <c r="M573" s="4"/>
      <c r="N573" s="4"/>
      <c r="O573" s="3"/>
      <c r="P573" s="7"/>
      <c r="Q573" s="19"/>
      <c r="R573" s="4"/>
      <c r="S573" s="120"/>
      <c r="T573" s="4"/>
    </row>
    <row r="574" spans="1:20" ht="34.5" customHeight="1" x14ac:dyDescent="0.3">
      <c r="A574" s="2">
        <v>187</v>
      </c>
      <c r="B574" s="157" t="s">
        <v>515</v>
      </c>
      <c r="C574" s="158"/>
      <c r="D574" s="158"/>
      <c r="E574" s="158"/>
      <c r="F574" s="158"/>
      <c r="G574" s="158"/>
      <c r="H574" s="33"/>
      <c r="I574" s="3"/>
      <c r="J574" s="3"/>
      <c r="K574" s="26"/>
      <c r="L574" s="4"/>
      <c r="M574" s="4"/>
      <c r="N574" s="4"/>
      <c r="O574" s="3"/>
      <c r="P574" s="7"/>
      <c r="Q574" s="19"/>
      <c r="R574" s="4"/>
      <c r="S574" s="120"/>
      <c r="T574" s="4"/>
    </row>
    <row r="575" spans="1:20" ht="20.100000000000001" customHeight="1" x14ac:dyDescent="0.3">
      <c r="A575" s="2"/>
      <c r="B575" s="144"/>
      <c r="C575" s="144"/>
      <c r="D575" s="144"/>
      <c r="E575" s="144"/>
      <c r="F575" s="144"/>
      <c r="G575" s="144"/>
      <c r="H575" s="33">
        <v>1</v>
      </c>
      <c r="I575" s="3">
        <f>ROUND(20750*90%,0)</f>
        <v>18675</v>
      </c>
      <c r="J575" s="3" t="s">
        <v>511</v>
      </c>
      <c r="K575" s="26">
        <f t="shared" ref="K575" si="122">I575*H575</f>
        <v>18675</v>
      </c>
      <c r="L575" s="4"/>
      <c r="M575" s="4"/>
      <c r="N575" s="4"/>
      <c r="O575" s="3"/>
      <c r="P575" s="7">
        <f t="shared" ref="P575" si="123">H575</f>
        <v>1</v>
      </c>
      <c r="Q575" s="19">
        <f t="shared" ref="Q575" si="124">K575</f>
        <v>18675</v>
      </c>
      <c r="R575" s="4"/>
      <c r="S575" s="120">
        <v>0.9</v>
      </c>
      <c r="T575" s="4"/>
    </row>
    <row r="576" spans="1:20" ht="20.100000000000001" customHeight="1" x14ac:dyDescent="0.3">
      <c r="A576" s="2"/>
      <c r="B576" s="3"/>
      <c r="C576" s="3"/>
      <c r="D576" s="3"/>
      <c r="E576" s="3"/>
      <c r="F576" s="3"/>
      <c r="G576" s="2"/>
      <c r="H576" s="33"/>
      <c r="I576" s="3"/>
      <c r="J576" s="3"/>
      <c r="K576" s="26"/>
      <c r="L576" s="4"/>
      <c r="M576" s="4"/>
      <c r="N576" s="4"/>
      <c r="O576" s="3"/>
      <c r="P576" s="7"/>
      <c r="Q576" s="19"/>
      <c r="R576" s="4"/>
      <c r="S576" s="120"/>
      <c r="T576" s="4"/>
    </row>
    <row r="577" spans="1:20" ht="34.5" customHeight="1" x14ac:dyDescent="0.3">
      <c r="A577" s="2">
        <v>188</v>
      </c>
      <c r="B577" s="157" t="s">
        <v>516</v>
      </c>
      <c r="C577" s="158"/>
      <c r="D577" s="158"/>
      <c r="E577" s="158"/>
      <c r="F577" s="158"/>
      <c r="G577" s="158"/>
      <c r="H577" s="33"/>
      <c r="I577" s="3"/>
      <c r="J577" s="3"/>
      <c r="K577" s="26"/>
      <c r="L577" s="4"/>
      <c r="M577" s="4"/>
      <c r="N577" s="4"/>
      <c r="O577" s="3"/>
      <c r="P577" s="7"/>
      <c r="Q577" s="19"/>
      <c r="R577" s="4"/>
      <c r="S577" s="120"/>
      <c r="T577" s="4"/>
    </row>
    <row r="578" spans="1:20" ht="20.100000000000001" customHeight="1" x14ac:dyDescent="0.3">
      <c r="A578" s="2"/>
      <c r="B578" s="144"/>
      <c r="C578" s="144"/>
      <c r="D578" s="144"/>
      <c r="E578" s="144"/>
      <c r="F578" s="144"/>
      <c r="G578" s="144"/>
      <c r="H578" s="33">
        <v>4</v>
      </c>
      <c r="I578" s="3">
        <f>ROUND(2506*90%,0)</f>
        <v>2255</v>
      </c>
      <c r="J578" s="3" t="s">
        <v>128</v>
      </c>
      <c r="K578" s="26">
        <f t="shared" ref="K578:K579" si="125">I578*H578</f>
        <v>9020</v>
      </c>
      <c r="L578" s="4"/>
      <c r="M578" s="4"/>
      <c r="N578" s="4"/>
      <c r="O578" s="3"/>
      <c r="P578" s="7">
        <f t="shared" ref="P578:P579" si="126">H578</f>
        <v>4</v>
      </c>
      <c r="Q578" s="19">
        <f t="shared" ref="Q578:Q579" si="127">K578</f>
        <v>9020</v>
      </c>
      <c r="R578" s="4"/>
      <c r="S578" s="120">
        <v>0.9</v>
      </c>
      <c r="T578" s="4"/>
    </row>
    <row r="579" spans="1:20" ht="20.100000000000001" customHeight="1" x14ac:dyDescent="0.3">
      <c r="A579" s="2"/>
      <c r="B579" s="3"/>
      <c r="C579" s="3"/>
      <c r="D579" s="3"/>
      <c r="E579" s="3"/>
      <c r="F579" s="3"/>
      <c r="G579" s="2" t="s">
        <v>143</v>
      </c>
      <c r="H579" s="33">
        <v>2</v>
      </c>
      <c r="I579" s="3"/>
      <c r="J579" s="3" t="s">
        <v>128</v>
      </c>
      <c r="K579" s="26">
        <f t="shared" si="125"/>
        <v>0</v>
      </c>
      <c r="L579" s="4"/>
      <c r="M579" s="4"/>
      <c r="N579" s="4"/>
      <c r="O579" s="3"/>
      <c r="P579" s="7">
        <f t="shared" si="126"/>
        <v>2</v>
      </c>
      <c r="Q579" s="19">
        <f t="shared" si="127"/>
        <v>0</v>
      </c>
      <c r="R579" s="4"/>
      <c r="S579" s="120"/>
      <c r="T579" s="4"/>
    </row>
    <row r="580" spans="1:20" ht="20.100000000000001" customHeight="1" x14ac:dyDescent="0.3">
      <c r="A580" s="2"/>
      <c r="B580" s="3"/>
      <c r="C580" s="3"/>
      <c r="D580" s="3"/>
      <c r="E580" s="3"/>
      <c r="F580" s="3"/>
      <c r="G580" s="2"/>
      <c r="H580" s="33"/>
      <c r="I580" s="3"/>
      <c r="J580" s="3"/>
      <c r="K580" s="26"/>
      <c r="L580" s="4"/>
      <c r="M580" s="4"/>
      <c r="N580" s="4"/>
      <c r="O580" s="3"/>
      <c r="P580" s="7"/>
      <c r="Q580" s="19"/>
      <c r="R580" s="4"/>
      <c r="S580" s="120"/>
      <c r="T580" s="4"/>
    </row>
    <row r="581" spans="1:20" ht="34.5" customHeight="1" x14ac:dyDescent="0.3">
      <c r="A581" s="2">
        <v>189</v>
      </c>
      <c r="B581" s="157" t="s">
        <v>517</v>
      </c>
      <c r="C581" s="158"/>
      <c r="D581" s="158"/>
      <c r="E581" s="158"/>
      <c r="F581" s="158"/>
      <c r="G581" s="158"/>
      <c r="H581" s="33"/>
      <c r="I581" s="3"/>
      <c r="J581" s="3"/>
      <c r="K581" s="26"/>
      <c r="L581" s="4"/>
      <c r="M581" s="4"/>
      <c r="N581" s="4"/>
      <c r="O581" s="3"/>
      <c r="P581" s="7"/>
      <c r="Q581" s="19"/>
      <c r="R581" s="4"/>
      <c r="S581" s="120"/>
      <c r="T581" s="4"/>
    </row>
    <row r="582" spans="1:20" ht="20.100000000000001" customHeight="1" x14ac:dyDescent="0.3">
      <c r="A582" s="2"/>
      <c r="B582" s="144"/>
      <c r="C582" s="144"/>
      <c r="D582" s="144"/>
      <c r="E582" s="144"/>
      <c r="F582" s="144"/>
      <c r="G582" s="144"/>
      <c r="H582" s="33">
        <v>24</v>
      </c>
      <c r="I582" s="3">
        <f>ROUND(642*90%,0)</f>
        <v>578</v>
      </c>
      <c r="J582" s="3" t="s">
        <v>46</v>
      </c>
      <c r="K582" s="26">
        <f t="shared" ref="K582:K583" si="128">I582*H582</f>
        <v>13872</v>
      </c>
      <c r="L582" s="4"/>
      <c r="M582" s="4"/>
      <c r="N582" s="4"/>
      <c r="O582" s="3"/>
      <c r="P582" s="7">
        <f t="shared" ref="P582:P583" si="129">H582</f>
        <v>24</v>
      </c>
      <c r="Q582" s="19">
        <f t="shared" ref="Q582:Q583" si="130">K582</f>
        <v>13872</v>
      </c>
      <c r="R582" s="4"/>
      <c r="S582" s="120">
        <v>0.9</v>
      </c>
      <c r="T582" s="4"/>
    </row>
    <row r="583" spans="1:20" ht="20.100000000000001" customHeight="1" x14ac:dyDescent="0.3">
      <c r="A583" s="2"/>
      <c r="B583" s="3"/>
      <c r="C583" s="3"/>
      <c r="D583" s="3"/>
      <c r="E583" s="3"/>
      <c r="F583" s="3"/>
      <c r="G583" s="2" t="s">
        <v>143</v>
      </c>
      <c r="H583" s="33">
        <v>14.3</v>
      </c>
      <c r="I583" s="3"/>
      <c r="J583" s="3" t="s">
        <v>46</v>
      </c>
      <c r="K583" s="26">
        <f t="shared" si="128"/>
        <v>0</v>
      </c>
      <c r="L583" s="4"/>
      <c r="M583" s="4"/>
      <c r="N583" s="4"/>
      <c r="O583" s="3"/>
      <c r="P583" s="7">
        <f t="shared" si="129"/>
        <v>14.3</v>
      </c>
      <c r="Q583" s="19">
        <f t="shared" si="130"/>
        <v>0</v>
      </c>
      <c r="R583" s="4"/>
      <c r="S583" s="120"/>
      <c r="T583" s="4"/>
    </row>
    <row r="584" spans="1:20" ht="20.100000000000001" customHeight="1" x14ac:dyDescent="0.3">
      <c r="A584" s="2"/>
      <c r="B584" s="3"/>
      <c r="C584" s="3"/>
      <c r="D584" s="3"/>
      <c r="E584" s="3"/>
      <c r="F584" s="3"/>
      <c r="G584" s="2"/>
      <c r="H584" s="33"/>
      <c r="I584" s="3"/>
      <c r="J584" s="3"/>
      <c r="K584" s="26"/>
      <c r="L584" s="4"/>
      <c r="M584" s="4"/>
      <c r="N584" s="4"/>
      <c r="O584" s="3"/>
      <c r="P584" s="7"/>
      <c r="Q584" s="19"/>
      <c r="R584" s="4"/>
      <c r="S584" s="120"/>
      <c r="T584" s="4"/>
    </row>
    <row r="585" spans="1:20" ht="34.5" customHeight="1" x14ac:dyDescent="0.3">
      <c r="A585" s="2">
        <v>190</v>
      </c>
      <c r="B585" s="157" t="s">
        <v>518</v>
      </c>
      <c r="C585" s="158"/>
      <c r="D585" s="158"/>
      <c r="E585" s="158"/>
      <c r="F585" s="158"/>
      <c r="G585" s="158"/>
      <c r="H585" s="33"/>
      <c r="I585" s="3"/>
      <c r="J585" s="3"/>
      <c r="K585" s="26"/>
      <c r="L585" s="4"/>
      <c r="M585" s="4"/>
      <c r="N585" s="4"/>
      <c r="O585" s="3"/>
      <c r="P585" s="7"/>
      <c r="Q585" s="19"/>
      <c r="R585" s="4"/>
      <c r="S585" s="120"/>
      <c r="T585" s="4"/>
    </row>
    <row r="586" spans="1:20" ht="20.100000000000001" customHeight="1" x14ac:dyDescent="0.3">
      <c r="A586" s="2"/>
      <c r="B586" s="144"/>
      <c r="C586" s="144"/>
      <c r="D586" s="144"/>
      <c r="E586" s="144"/>
      <c r="F586" s="144"/>
      <c r="G586" s="144"/>
      <c r="H586" s="33">
        <v>114</v>
      </c>
      <c r="I586" s="3">
        <f>ROUND(824*90%,0)</f>
        <v>742</v>
      </c>
      <c r="J586" s="3" t="s">
        <v>46</v>
      </c>
      <c r="K586" s="26">
        <f t="shared" ref="K586:K587" si="131">I586*H586</f>
        <v>84588</v>
      </c>
      <c r="L586" s="4"/>
      <c r="M586" s="4"/>
      <c r="N586" s="4"/>
      <c r="O586" s="3"/>
      <c r="P586" s="7">
        <f t="shared" ref="P586:P587" si="132">H586</f>
        <v>114</v>
      </c>
      <c r="Q586" s="19">
        <f t="shared" ref="Q586:Q587" si="133">K586</f>
        <v>84588</v>
      </c>
      <c r="R586" s="4"/>
      <c r="S586" s="120">
        <v>0.9</v>
      </c>
      <c r="T586" s="4"/>
    </row>
    <row r="587" spans="1:20" ht="20.100000000000001" customHeight="1" x14ac:dyDescent="0.3">
      <c r="A587" s="2"/>
      <c r="B587" s="3"/>
      <c r="C587" s="3"/>
      <c r="D587" s="3"/>
      <c r="E587" s="3"/>
      <c r="F587" s="3"/>
      <c r="G587" s="2" t="s">
        <v>143</v>
      </c>
      <c r="H587" s="33">
        <v>43.7</v>
      </c>
      <c r="I587" s="3"/>
      <c r="J587" s="3" t="s">
        <v>46</v>
      </c>
      <c r="K587" s="26">
        <f t="shared" si="131"/>
        <v>0</v>
      </c>
      <c r="L587" s="4"/>
      <c r="M587" s="4"/>
      <c r="N587" s="4"/>
      <c r="O587" s="3"/>
      <c r="P587" s="7">
        <f t="shared" si="132"/>
        <v>43.7</v>
      </c>
      <c r="Q587" s="19">
        <f t="shared" si="133"/>
        <v>0</v>
      </c>
      <c r="R587" s="4"/>
      <c r="S587" s="120"/>
      <c r="T587" s="4"/>
    </row>
    <row r="588" spans="1:20" ht="20.100000000000001" customHeight="1" x14ac:dyDescent="0.3">
      <c r="A588" s="2"/>
      <c r="B588" s="3"/>
      <c r="C588" s="3"/>
      <c r="D588" s="3"/>
      <c r="E588" s="3"/>
      <c r="F588" s="3"/>
      <c r="G588" s="2"/>
      <c r="H588" s="33"/>
      <c r="I588" s="3"/>
      <c r="J588" s="3"/>
      <c r="K588" s="26"/>
      <c r="L588" s="4"/>
      <c r="M588" s="4"/>
      <c r="N588" s="4"/>
      <c r="O588" s="3"/>
      <c r="P588" s="7"/>
      <c r="Q588" s="19"/>
      <c r="R588" s="4"/>
      <c r="S588" s="120"/>
      <c r="T588" s="4"/>
    </row>
    <row r="589" spans="1:20" ht="34.5" customHeight="1" x14ac:dyDescent="0.3">
      <c r="A589" s="2">
        <v>191</v>
      </c>
      <c r="B589" s="157" t="s">
        <v>519</v>
      </c>
      <c r="C589" s="158"/>
      <c r="D589" s="158"/>
      <c r="E589" s="158"/>
      <c r="F589" s="158"/>
      <c r="G589" s="158"/>
      <c r="H589" s="33"/>
      <c r="I589" s="3"/>
      <c r="J589" s="3"/>
      <c r="K589" s="26"/>
      <c r="L589" s="4"/>
      <c r="M589" s="4"/>
      <c r="N589" s="4"/>
      <c r="O589" s="3"/>
      <c r="P589" s="7"/>
      <c r="Q589" s="19"/>
      <c r="R589" s="4"/>
      <c r="S589" s="120"/>
      <c r="T589" s="4"/>
    </row>
    <row r="590" spans="1:20" ht="20.100000000000001" customHeight="1" x14ac:dyDescent="0.3">
      <c r="A590" s="2"/>
      <c r="B590" s="144"/>
      <c r="C590" s="144"/>
      <c r="D590" s="144"/>
      <c r="E590" s="144"/>
      <c r="F590" s="144"/>
      <c r="G590" s="144"/>
      <c r="H590" s="33">
        <v>36</v>
      </c>
      <c r="I590" s="3">
        <f>ROUND(1191*90%,0)</f>
        <v>1072</v>
      </c>
      <c r="J590" s="3" t="s">
        <v>46</v>
      </c>
      <c r="K590" s="26">
        <f t="shared" ref="K590:K591" si="134">I590*H590</f>
        <v>38592</v>
      </c>
      <c r="L590" s="4"/>
      <c r="M590" s="4"/>
      <c r="N590" s="4"/>
      <c r="O590" s="3"/>
      <c r="P590" s="7">
        <f t="shared" ref="P590:P591" si="135">H590</f>
        <v>36</v>
      </c>
      <c r="Q590" s="19">
        <f t="shared" ref="Q590:Q591" si="136">K590</f>
        <v>38592</v>
      </c>
      <c r="R590" s="4"/>
      <c r="S590" s="120">
        <v>0.9</v>
      </c>
      <c r="T590" s="4"/>
    </row>
    <row r="591" spans="1:20" ht="20.100000000000001" customHeight="1" x14ac:dyDescent="0.3">
      <c r="A591" s="2"/>
      <c r="B591" s="3"/>
      <c r="C591" s="3"/>
      <c r="D591" s="3"/>
      <c r="E591" s="3"/>
      <c r="F591" s="3"/>
      <c r="G591" s="2" t="s">
        <v>143</v>
      </c>
      <c r="H591" s="33">
        <v>43.5</v>
      </c>
      <c r="I591" s="3"/>
      <c r="J591" s="3" t="s">
        <v>46</v>
      </c>
      <c r="K591" s="26">
        <f t="shared" si="134"/>
        <v>0</v>
      </c>
      <c r="L591" s="4"/>
      <c r="M591" s="4"/>
      <c r="N591" s="4"/>
      <c r="O591" s="3"/>
      <c r="P591" s="7">
        <f t="shared" si="135"/>
        <v>43.5</v>
      </c>
      <c r="Q591" s="19">
        <f t="shared" si="136"/>
        <v>0</v>
      </c>
      <c r="R591" s="4"/>
      <c r="S591" s="120"/>
      <c r="T591" s="4"/>
    </row>
    <row r="592" spans="1:20" ht="20.100000000000001" customHeight="1" x14ac:dyDescent="0.3">
      <c r="A592" s="2"/>
      <c r="B592" s="4"/>
      <c r="C592" s="4"/>
      <c r="D592" s="4"/>
      <c r="E592" s="4"/>
      <c r="F592" s="4"/>
      <c r="G592" s="56"/>
      <c r="H592" s="164"/>
      <c r="I592" s="164"/>
      <c r="J592" s="164"/>
      <c r="K592" s="13"/>
      <c r="L592" s="16"/>
      <c r="M592" s="16"/>
      <c r="N592" s="13"/>
      <c r="O592" s="44"/>
      <c r="P592" s="13"/>
      <c r="Q592" s="13"/>
      <c r="R592" s="4"/>
      <c r="S592" s="3"/>
      <c r="T592" s="4"/>
    </row>
    <row r="593" spans="1:22" ht="34.5" customHeight="1" x14ac:dyDescent="0.3">
      <c r="A593" s="2">
        <v>192</v>
      </c>
      <c r="B593" s="157" t="s">
        <v>520</v>
      </c>
      <c r="C593" s="158"/>
      <c r="D593" s="158"/>
      <c r="E593" s="158"/>
      <c r="F593" s="158"/>
      <c r="G593" s="158"/>
      <c r="H593" s="33"/>
      <c r="I593" s="3"/>
      <c r="J593" s="3"/>
      <c r="K593" s="26"/>
      <c r="L593" s="4"/>
      <c r="M593" s="4"/>
      <c r="N593" s="4"/>
      <c r="O593" s="3"/>
      <c r="P593" s="7"/>
      <c r="Q593" s="19"/>
      <c r="R593" s="4"/>
      <c r="S593" s="120"/>
      <c r="T593" s="4"/>
    </row>
    <row r="594" spans="1:22" ht="20.100000000000001" customHeight="1" x14ac:dyDescent="0.3">
      <c r="A594" s="2"/>
      <c r="B594" s="144"/>
      <c r="C594" s="144"/>
      <c r="D594" s="144"/>
      <c r="E594" s="144"/>
      <c r="F594" s="144"/>
      <c r="G594" s="144"/>
      <c r="H594" s="33">
        <v>18</v>
      </c>
      <c r="I594" s="3">
        <f>ROUND(1473*90%,0)</f>
        <v>1326</v>
      </c>
      <c r="J594" s="3" t="s">
        <v>46</v>
      </c>
      <c r="K594" s="26">
        <f t="shared" ref="K594:K595" si="137">I594*H594</f>
        <v>23868</v>
      </c>
      <c r="L594" s="4"/>
      <c r="M594" s="4"/>
      <c r="N594" s="4"/>
      <c r="O594" s="3"/>
      <c r="P594" s="7">
        <f t="shared" ref="P594:P595" si="138">H594</f>
        <v>18</v>
      </c>
      <c r="Q594" s="19">
        <f t="shared" ref="Q594:Q595" si="139">K594</f>
        <v>23868</v>
      </c>
      <c r="R594" s="4"/>
      <c r="S594" s="120">
        <v>0.9</v>
      </c>
      <c r="T594" s="4"/>
    </row>
    <row r="595" spans="1:22" ht="20.100000000000001" customHeight="1" x14ac:dyDescent="0.3">
      <c r="A595" s="2"/>
      <c r="B595" s="3"/>
      <c r="C595" s="3"/>
      <c r="D595" s="3"/>
      <c r="E595" s="3"/>
      <c r="F595" s="3"/>
      <c r="G595" s="2" t="s">
        <v>143</v>
      </c>
      <c r="H595" s="33">
        <v>9</v>
      </c>
      <c r="I595" s="3"/>
      <c r="J595" s="3" t="s">
        <v>46</v>
      </c>
      <c r="K595" s="26">
        <f t="shared" si="137"/>
        <v>0</v>
      </c>
      <c r="L595" s="4"/>
      <c r="M595" s="4"/>
      <c r="N595" s="4"/>
      <c r="O595" s="3"/>
      <c r="P595" s="7">
        <f t="shared" si="138"/>
        <v>9</v>
      </c>
      <c r="Q595" s="19">
        <f t="shared" si="139"/>
        <v>0</v>
      </c>
      <c r="R595" s="4"/>
      <c r="S595" s="120"/>
      <c r="T595" s="4"/>
    </row>
    <row r="596" spans="1:22" ht="20.100000000000001" customHeight="1" x14ac:dyDescent="0.3">
      <c r="A596" s="2"/>
      <c r="B596" s="3"/>
      <c r="C596" s="3"/>
      <c r="D596" s="3"/>
      <c r="E596" s="3"/>
      <c r="F596" s="3"/>
      <c r="G596" s="2"/>
      <c r="H596" s="33"/>
      <c r="I596" s="3"/>
      <c r="J596" s="3"/>
      <c r="K596" s="26"/>
      <c r="L596" s="4"/>
      <c r="M596" s="4"/>
      <c r="N596" s="4"/>
      <c r="O596" s="3"/>
      <c r="P596" s="7"/>
      <c r="Q596" s="19"/>
      <c r="R596" s="4"/>
      <c r="S596" s="120"/>
      <c r="T596" s="4"/>
    </row>
    <row r="597" spans="1:22" ht="34.5" customHeight="1" x14ac:dyDescent="0.3">
      <c r="A597" s="2">
        <v>193</v>
      </c>
      <c r="B597" s="157" t="s">
        <v>526</v>
      </c>
      <c r="C597" s="158"/>
      <c r="D597" s="158"/>
      <c r="E597" s="158"/>
      <c r="F597" s="158"/>
      <c r="G597" s="158"/>
      <c r="H597" s="33"/>
      <c r="I597" s="3"/>
      <c r="J597" s="3"/>
      <c r="K597" s="26"/>
      <c r="L597" s="4"/>
      <c r="M597" s="4"/>
      <c r="N597" s="4"/>
      <c r="O597" s="3"/>
      <c r="P597" s="7"/>
      <c r="Q597" s="19"/>
      <c r="R597" s="4"/>
      <c r="S597" s="120"/>
      <c r="T597" s="4"/>
    </row>
    <row r="598" spans="1:22" ht="20.100000000000001" customHeight="1" x14ac:dyDescent="0.3">
      <c r="A598" s="2"/>
      <c r="B598" s="144"/>
      <c r="C598" s="144"/>
      <c r="D598" s="144"/>
      <c r="E598" s="144"/>
      <c r="F598" s="144"/>
      <c r="G598" s="144"/>
      <c r="H598" s="33">
        <v>1</v>
      </c>
      <c r="I598" s="3">
        <f>ROUND(275000*90%,0)</f>
        <v>247500</v>
      </c>
      <c r="J598" s="3" t="s">
        <v>128</v>
      </c>
      <c r="K598" s="26">
        <f t="shared" ref="K598" si="140">I598*H598</f>
        <v>247500</v>
      </c>
      <c r="L598" s="4"/>
      <c r="M598" s="4"/>
      <c r="N598" s="4"/>
      <c r="O598" s="3"/>
      <c r="P598" s="7">
        <f t="shared" ref="P598" si="141">H598</f>
        <v>1</v>
      </c>
      <c r="Q598" s="19">
        <f t="shared" ref="Q598" si="142">K598</f>
        <v>247500</v>
      </c>
      <c r="R598" s="4"/>
      <c r="S598" s="120">
        <v>0.9</v>
      </c>
      <c r="T598" s="4"/>
    </row>
    <row r="599" spans="1:22" ht="20.100000000000001" customHeight="1" x14ac:dyDescent="0.3">
      <c r="A599" s="2"/>
      <c r="B599" s="3"/>
      <c r="C599" s="3"/>
      <c r="D599" s="3"/>
      <c r="E599" s="3"/>
      <c r="F599" s="3"/>
      <c r="G599" s="2"/>
      <c r="H599" s="33"/>
      <c r="I599" s="3"/>
      <c r="J599" s="3"/>
      <c r="K599" s="26"/>
      <c r="L599" s="4"/>
      <c r="M599" s="4"/>
      <c r="N599" s="4"/>
      <c r="O599" s="3"/>
      <c r="P599" s="7"/>
      <c r="Q599" s="19"/>
      <c r="R599" s="4"/>
      <c r="S599" s="120"/>
      <c r="T599" s="4"/>
    </row>
    <row r="600" spans="1:22" ht="49.2" customHeight="1" x14ac:dyDescent="0.3">
      <c r="A600" s="2">
        <v>194</v>
      </c>
      <c r="B600" s="157" t="s">
        <v>525</v>
      </c>
      <c r="C600" s="158"/>
      <c r="D600" s="158"/>
      <c r="E600" s="158"/>
      <c r="F600" s="158"/>
      <c r="G600" s="158"/>
      <c r="H600" s="33"/>
      <c r="I600" s="3"/>
      <c r="J600" s="3"/>
      <c r="K600" s="26"/>
      <c r="L600" s="4"/>
      <c r="M600" s="4"/>
      <c r="N600" s="4"/>
      <c r="O600" s="3"/>
      <c r="P600" s="7"/>
      <c r="Q600" s="19"/>
      <c r="R600" s="4"/>
      <c r="S600" s="120"/>
      <c r="T600" s="4"/>
    </row>
    <row r="601" spans="1:22" ht="20.100000000000001" customHeight="1" x14ac:dyDescent="0.3">
      <c r="A601" s="2"/>
      <c r="B601" s="144"/>
      <c r="C601" s="144"/>
      <c r="D601" s="144"/>
      <c r="E601" s="144"/>
      <c r="F601" s="144"/>
      <c r="G601" s="144"/>
      <c r="H601" s="33">
        <v>1</v>
      </c>
      <c r="I601" s="3">
        <f>ROUND(375000*90%,0)</f>
        <v>337500</v>
      </c>
      <c r="J601" s="3" t="s">
        <v>128</v>
      </c>
      <c r="K601" s="26">
        <f t="shared" ref="K601" si="143">I601*H601</f>
        <v>337500</v>
      </c>
      <c r="L601" s="4"/>
      <c r="M601" s="4"/>
      <c r="N601" s="4"/>
      <c r="O601" s="3"/>
      <c r="P601" s="7">
        <f t="shared" ref="P601" si="144">H601</f>
        <v>1</v>
      </c>
      <c r="Q601" s="19">
        <f t="shared" ref="Q601" si="145">K601</f>
        <v>337500</v>
      </c>
      <c r="R601" s="4"/>
      <c r="S601" s="120">
        <v>0.9</v>
      </c>
      <c r="T601" s="4"/>
    </row>
    <row r="602" spans="1:22" ht="20.100000000000001" customHeight="1" x14ac:dyDescent="0.3">
      <c r="A602" s="2"/>
      <c r="B602" s="3"/>
      <c r="C602" s="3"/>
      <c r="D602" s="3"/>
      <c r="E602" s="3"/>
      <c r="F602" s="3"/>
      <c r="G602" s="2"/>
      <c r="H602" s="33"/>
      <c r="I602" s="3"/>
      <c r="J602" s="3"/>
      <c r="K602" s="26"/>
      <c r="L602" s="4"/>
      <c r="M602" s="4"/>
      <c r="N602" s="4"/>
      <c r="O602" s="3"/>
      <c r="P602" s="7"/>
      <c r="Q602" s="19"/>
      <c r="R602" s="4"/>
      <c r="S602" s="120"/>
      <c r="T602" s="4"/>
    </row>
    <row r="603" spans="1:22" ht="34.5" customHeight="1" x14ac:dyDescent="0.3">
      <c r="A603" s="2">
        <v>195</v>
      </c>
      <c r="B603" s="157" t="s">
        <v>524</v>
      </c>
      <c r="C603" s="158"/>
      <c r="D603" s="158"/>
      <c r="E603" s="158"/>
      <c r="F603" s="158"/>
      <c r="G603" s="158"/>
      <c r="H603" s="33"/>
      <c r="I603" s="3"/>
      <c r="J603" s="3"/>
      <c r="K603" s="26"/>
      <c r="L603" s="4"/>
      <c r="M603" s="4"/>
      <c r="N603" s="4"/>
      <c r="O603" s="3"/>
      <c r="P603" s="7"/>
      <c r="Q603" s="19"/>
      <c r="R603" s="4"/>
      <c r="S603" s="120"/>
      <c r="T603" s="4"/>
    </row>
    <row r="604" spans="1:22" ht="20.100000000000001" customHeight="1" x14ac:dyDescent="0.3">
      <c r="A604" s="2"/>
      <c r="B604" s="144"/>
      <c r="C604" s="144"/>
      <c r="D604" s="144"/>
      <c r="E604" s="144"/>
      <c r="F604" s="144"/>
      <c r="G604" s="144"/>
      <c r="H604" s="33">
        <v>3</v>
      </c>
      <c r="I604" s="3">
        <f>ROUND(1938*90%,0)</f>
        <v>1744</v>
      </c>
      <c r="J604" s="3" t="s">
        <v>128</v>
      </c>
      <c r="K604" s="26">
        <f t="shared" ref="K604:K605" si="146">I604*H604</f>
        <v>5232</v>
      </c>
      <c r="L604" s="4"/>
      <c r="M604" s="4"/>
      <c r="N604" s="4"/>
      <c r="O604" s="3"/>
      <c r="P604" s="7">
        <f t="shared" ref="P604:P605" si="147">H604</f>
        <v>3</v>
      </c>
      <c r="Q604" s="19">
        <f t="shared" ref="Q604:Q605" si="148">K604</f>
        <v>5232</v>
      </c>
      <c r="R604" s="4"/>
      <c r="S604" s="120">
        <v>0.9</v>
      </c>
      <c r="T604" s="4"/>
    </row>
    <row r="605" spans="1:22" s="79" customFormat="1" ht="20.100000000000001" customHeight="1" x14ac:dyDescent="0.3">
      <c r="A605" s="2"/>
      <c r="B605" s="2"/>
      <c r="C605" s="2"/>
      <c r="D605" s="2"/>
      <c r="E605" s="2"/>
      <c r="F605" s="2"/>
      <c r="G605" s="2" t="s">
        <v>143</v>
      </c>
      <c r="H605" s="61">
        <v>5</v>
      </c>
      <c r="I605" s="2"/>
      <c r="J605" s="2" t="s">
        <v>128</v>
      </c>
      <c r="K605" s="26">
        <f t="shared" si="146"/>
        <v>0</v>
      </c>
      <c r="L605" s="56"/>
      <c r="M605" s="56"/>
      <c r="N605" s="56"/>
      <c r="O605" s="2"/>
      <c r="P605" s="50">
        <f t="shared" si="147"/>
        <v>5</v>
      </c>
      <c r="Q605" s="26">
        <f t="shared" si="148"/>
        <v>0</v>
      </c>
      <c r="R605" s="56"/>
      <c r="S605" s="122"/>
      <c r="T605" s="56"/>
    </row>
    <row r="606" spans="1:22" ht="20.100000000000001" customHeight="1" x14ac:dyDescent="0.3">
      <c r="A606" s="2"/>
      <c r="B606" s="3"/>
      <c r="C606" s="3"/>
      <c r="D606" s="3"/>
      <c r="E606" s="3"/>
      <c r="F606" s="3"/>
      <c r="G606" s="2"/>
      <c r="H606" s="33"/>
      <c r="I606" s="3"/>
      <c r="J606" s="3"/>
      <c r="K606" s="26"/>
      <c r="L606" s="4"/>
      <c r="M606" s="4"/>
      <c r="N606" s="4"/>
      <c r="O606" s="3"/>
      <c r="P606" s="7"/>
      <c r="Q606" s="19"/>
      <c r="R606" s="4"/>
      <c r="S606" s="120"/>
      <c r="T606" s="4"/>
    </row>
    <row r="607" spans="1:22" ht="34.5" customHeight="1" x14ac:dyDescent="0.3">
      <c r="A607" s="2">
        <v>196</v>
      </c>
      <c r="B607" s="157" t="s">
        <v>523</v>
      </c>
      <c r="C607" s="158"/>
      <c r="D607" s="158"/>
      <c r="E607" s="158"/>
      <c r="F607" s="158"/>
      <c r="G607" s="158"/>
      <c r="H607" s="33"/>
      <c r="I607" s="3"/>
      <c r="J607" s="3"/>
      <c r="K607" s="26"/>
      <c r="L607" s="4"/>
      <c r="M607" s="4"/>
      <c r="N607" s="4"/>
      <c r="O607" s="3"/>
      <c r="P607" s="7"/>
      <c r="Q607" s="19"/>
      <c r="R607" s="4"/>
      <c r="S607" s="120"/>
      <c r="T607" s="4"/>
      <c r="V607" s="6"/>
    </row>
    <row r="608" spans="1:22" s="79" customFormat="1" ht="20.100000000000001" customHeight="1" x14ac:dyDescent="0.3">
      <c r="A608" s="2"/>
      <c r="B608" s="296"/>
      <c r="C608" s="296"/>
      <c r="D608" s="296"/>
      <c r="E608" s="296"/>
      <c r="F608" s="296"/>
      <c r="G608" s="296"/>
      <c r="H608" s="61">
        <v>3</v>
      </c>
      <c r="I608" s="2">
        <f>ROUND(2740*90%,0)</f>
        <v>2466</v>
      </c>
      <c r="J608" s="2" t="s">
        <v>128</v>
      </c>
      <c r="K608" s="26">
        <f t="shared" ref="K608" si="149">I608*H608</f>
        <v>7398</v>
      </c>
      <c r="L608" s="56"/>
      <c r="M608" s="56"/>
      <c r="N608" s="56"/>
      <c r="O608" s="2"/>
      <c r="P608" s="50">
        <f t="shared" ref="P608" si="150">H608</f>
        <v>3</v>
      </c>
      <c r="Q608" s="26">
        <f t="shared" ref="Q608" si="151">K608</f>
        <v>7398</v>
      </c>
      <c r="R608" s="56"/>
      <c r="S608" s="122">
        <v>0.9</v>
      </c>
      <c r="T608" s="56"/>
      <c r="V608" s="6"/>
    </row>
    <row r="609" spans="1:22" ht="20.100000000000001" customHeight="1" x14ac:dyDescent="0.3">
      <c r="A609" s="2"/>
      <c r="B609" s="3"/>
      <c r="C609" s="3"/>
      <c r="D609" s="3"/>
      <c r="E609" s="3"/>
      <c r="F609" s="3"/>
      <c r="G609" s="2"/>
      <c r="H609" s="33"/>
      <c r="I609" s="3"/>
      <c r="J609" s="3"/>
      <c r="K609" s="26"/>
      <c r="L609" s="4"/>
      <c r="M609" s="4"/>
      <c r="N609" s="4"/>
      <c r="O609" s="3"/>
      <c r="P609" s="7"/>
      <c r="Q609" s="19"/>
      <c r="R609" s="4"/>
      <c r="S609" s="120"/>
      <c r="T609" s="4"/>
      <c r="V609" s="6"/>
    </row>
    <row r="610" spans="1:22" ht="34.5" customHeight="1" x14ac:dyDescent="0.3">
      <c r="A610" s="2">
        <v>197</v>
      </c>
      <c r="B610" s="157" t="s">
        <v>522</v>
      </c>
      <c r="C610" s="158"/>
      <c r="D610" s="158"/>
      <c r="E610" s="158"/>
      <c r="F610" s="158"/>
      <c r="G610" s="158"/>
      <c r="H610" s="33"/>
      <c r="I610" s="3"/>
      <c r="J610" s="3"/>
      <c r="K610" s="26"/>
      <c r="L610" s="4"/>
      <c r="M610" s="4"/>
      <c r="N610" s="4"/>
      <c r="O610" s="3"/>
      <c r="P610" s="7"/>
      <c r="Q610" s="19"/>
      <c r="R610" s="4"/>
      <c r="S610" s="120"/>
      <c r="T610" s="4"/>
      <c r="V610" s="6"/>
    </row>
    <row r="611" spans="1:22" s="79" customFormat="1" ht="20.100000000000001" customHeight="1" x14ac:dyDescent="0.3">
      <c r="A611" s="2"/>
      <c r="B611" s="296"/>
      <c r="C611" s="296"/>
      <c r="D611" s="296"/>
      <c r="E611" s="296"/>
      <c r="F611" s="296"/>
      <c r="G611" s="296"/>
      <c r="H611" s="61">
        <v>4</v>
      </c>
      <c r="I611" s="2">
        <f>ROUND(4378*90%,0)</f>
        <v>3940</v>
      </c>
      <c r="J611" s="2" t="s">
        <v>128</v>
      </c>
      <c r="K611" s="26">
        <f t="shared" ref="K611" si="152">I611*H611</f>
        <v>15760</v>
      </c>
      <c r="L611" s="56"/>
      <c r="M611" s="56"/>
      <c r="N611" s="56"/>
      <c r="O611" s="2"/>
      <c r="P611" s="50">
        <f t="shared" ref="P611" si="153">H611</f>
        <v>4</v>
      </c>
      <c r="Q611" s="26">
        <f t="shared" ref="Q611" si="154">K611</f>
        <v>15760</v>
      </c>
      <c r="R611" s="56"/>
      <c r="S611" s="122">
        <v>0.9</v>
      </c>
      <c r="T611" s="56"/>
    </row>
    <row r="612" spans="1:22" ht="20.100000000000001" customHeight="1" x14ac:dyDescent="0.3">
      <c r="A612" s="2"/>
      <c r="B612" s="3"/>
      <c r="C612" s="3"/>
      <c r="D612" s="3"/>
      <c r="E612" s="3"/>
      <c r="F612" s="3"/>
      <c r="G612" s="2"/>
      <c r="H612" s="33"/>
      <c r="I612" s="3"/>
      <c r="J612" s="3"/>
      <c r="K612" s="26"/>
      <c r="L612" s="4"/>
      <c r="M612" s="4"/>
      <c r="N612" s="4"/>
      <c r="O612" s="3"/>
      <c r="P612" s="7"/>
      <c r="Q612" s="19"/>
      <c r="R612" s="4"/>
      <c r="S612" s="120"/>
      <c r="T612" s="4"/>
    </row>
    <row r="613" spans="1:22" ht="34.5" customHeight="1" x14ac:dyDescent="0.3">
      <c r="A613" s="2">
        <v>198</v>
      </c>
      <c r="B613" s="157" t="s">
        <v>521</v>
      </c>
      <c r="C613" s="158"/>
      <c r="D613" s="158"/>
      <c r="E613" s="158"/>
      <c r="F613" s="158"/>
      <c r="G613" s="158"/>
      <c r="H613" s="33"/>
      <c r="I613" s="3"/>
      <c r="J613" s="3"/>
      <c r="K613" s="26"/>
      <c r="L613" s="4"/>
      <c r="M613" s="4"/>
      <c r="N613" s="4"/>
      <c r="O613" s="3"/>
      <c r="P613" s="7"/>
      <c r="Q613" s="19"/>
      <c r="R613" s="4"/>
      <c r="S613" s="120"/>
      <c r="T613" s="4"/>
    </row>
    <row r="614" spans="1:22" s="79" customFormat="1" ht="20.100000000000001" customHeight="1" x14ac:dyDescent="0.3">
      <c r="A614" s="2"/>
      <c r="B614" s="296"/>
      <c r="C614" s="296"/>
      <c r="D614" s="296"/>
      <c r="E614" s="296"/>
      <c r="F614" s="296"/>
      <c r="G614" s="296"/>
      <c r="H614" s="61">
        <v>2</v>
      </c>
      <c r="I614" s="2">
        <f>ROUND(36750*90%,0)</f>
        <v>33075</v>
      </c>
      <c r="J614" s="2" t="s">
        <v>128</v>
      </c>
      <c r="K614" s="26">
        <f t="shared" ref="K614" si="155">I614*H614</f>
        <v>66150</v>
      </c>
      <c r="L614" s="56"/>
      <c r="M614" s="56"/>
      <c r="N614" s="56"/>
      <c r="O614" s="2"/>
      <c r="P614" s="50">
        <f t="shared" ref="P614" si="156">H614</f>
        <v>2</v>
      </c>
      <c r="Q614" s="26">
        <f t="shared" ref="Q614" si="157">K614</f>
        <v>66150</v>
      </c>
      <c r="R614" s="56"/>
      <c r="S614" s="122">
        <v>0.9</v>
      </c>
      <c r="T614" s="56"/>
    </row>
    <row r="615" spans="1:22" ht="20.100000000000001" customHeight="1" x14ac:dyDescent="0.3">
      <c r="A615" s="2"/>
      <c r="B615" s="3"/>
      <c r="C615" s="3"/>
      <c r="D615" s="3"/>
      <c r="E615" s="3"/>
      <c r="F615" s="3"/>
      <c r="G615" s="2"/>
      <c r="H615" s="33"/>
      <c r="I615" s="3"/>
      <c r="J615" s="3"/>
      <c r="K615" s="26"/>
      <c r="L615" s="4"/>
      <c r="M615" s="4"/>
      <c r="N615" s="4"/>
      <c r="O615" s="3"/>
      <c r="P615" s="7"/>
      <c r="Q615" s="19"/>
      <c r="R615" s="4"/>
      <c r="S615" s="120"/>
      <c r="T615" s="4"/>
    </row>
    <row r="616" spans="1:22" ht="20.100000000000001" customHeight="1" x14ac:dyDescent="0.3">
      <c r="A616" s="2"/>
      <c r="B616" s="3"/>
      <c r="C616" s="3"/>
      <c r="D616" s="3"/>
      <c r="E616" s="3"/>
      <c r="F616" s="3"/>
      <c r="G616" s="2"/>
      <c r="H616" s="33"/>
      <c r="I616" s="3"/>
      <c r="J616" s="3"/>
      <c r="K616" s="26"/>
      <c r="L616" s="4"/>
      <c r="M616" s="4"/>
      <c r="N616" s="4"/>
      <c r="O616" s="3"/>
      <c r="P616" s="7"/>
      <c r="Q616" s="19"/>
      <c r="R616" s="4"/>
      <c r="S616" s="120"/>
      <c r="T616" s="4"/>
    </row>
    <row r="617" spans="1:22" ht="20.100000000000001" customHeight="1" x14ac:dyDescent="0.3">
      <c r="A617" s="2"/>
      <c r="B617" s="4"/>
      <c r="C617" s="4"/>
      <c r="D617" s="4"/>
      <c r="E617" s="4"/>
      <c r="F617" s="4"/>
      <c r="G617" s="56"/>
      <c r="H617" s="165" t="s">
        <v>68</v>
      </c>
      <c r="I617" s="165"/>
      <c r="J617" s="165"/>
      <c r="K617" s="124">
        <f>SUM(K8:K614)</f>
        <v>37712086.210000008</v>
      </c>
      <c r="L617" s="105"/>
      <c r="M617" s="105"/>
      <c r="N617" s="112"/>
      <c r="O617" s="125">
        <f>SUM(O8:O616)</f>
        <v>33023724.900000002</v>
      </c>
      <c r="P617" s="113"/>
      <c r="Q617" s="124">
        <f>SUM(Q8:Q614)</f>
        <v>4688361.3100000005</v>
      </c>
      <c r="R617" s="4"/>
      <c r="S617" s="3"/>
      <c r="T617" s="4"/>
    </row>
    <row r="618" spans="1:22" ht="20.100000000000001" customHeight="1" x14ac:dyDescent="0.3">
      <c r="A618" s="2"/>
      <c r="B618" s="4"/>
      <c r="C618" s="4"/>
      <c r="D618" s="4"/>
      <c r="E618" s="4"/>
      <c r="F618" s="4"/>
      <c r="G618" s="56"/>
      <c r="H618" s="165" t="s">
        <v>69</v>
      </c>
      <c r="I618" s="165"/>
      <c r="J618" s="165"/>
      <c r="K618" s="124">
        <f>ROUND(K617*18%,0)</f>
        <v>6788176</v>
      </c>
      <c r="L618" s="105"/>
      <c r="M618" s="105"/>
      <c r="N618" s="48"/>
      <c r="O618" s="126">
        <f>ROUND(O617*18%,0)</f>
        <v>5944270</v>
      </c>
      <c r="P618" s="48"/>
      <c r="Q618" s="124">
        <f>ROUND(Q617*18%,0)</f>
        <v>843905</v>
      </c>
      <c r="R618" s="4"/>
      <c r="S618" s="3"/>
      <c r="T618" s="4"/>
    </row>
    <row r="619" spans="1:22" ht="20.100000000000001" customHeight="1" x14ac:dyDescent="0.3">
      <c r="A619" s="2"/>
      <c r="B619" s="4"/>
      <c r="C619" s="4"/>
      <c r="D619" s="4"/>
      <c r="E619" s="4"/>
      <c r="F619" s="4"/>
      <c r="G619" s="56"/>
      <c r="H619" s="165" t="s">
        <v>68</v>
      </c>
      <c r="I619" s="165"/>
      <c r="J619" s="165"/>
      <c r="K619" s="124">
        <f>SUM(K617:K618)</f>
        <v>44500262.210000008</v>
      </c>
      <c r="L619" s="105"/>
      <c r="M619" s="105"/>
      <c r="N619" s="48"/>
      <c r="O619" s="124">
        <f>ROUND(O618+O617,0)</f>
        <v>38967995</v>
      </c>
      <c r="P619" s="2"/>
      <c r="Q619" s="124">
        <f>SUM(Q617:Q618)</f>
        <v>5532266.3100000005</v>
      </c>
      <c r="R619" s="4"/>
      <c r="S619" s="3"/>
      <c r="T619" s="4"/>
    </row>
    <row r="620" spans="1:22" ht="20.100000000000001" customHeight="1" x14ac:dyDescent="0.3">
      <c r="A620" s="2"/>
      <c r="B620" s="3"/>
      <c r="C620" s="3"/>
      <c r="D620" s="3"/>
      <c r="E620" s="3"/>
      <c r="F620" s="3"/>
      <c r="G620" s="2"/>
      <c r="H620" s="33"/>
      <c r="I620" s="3"/>
      <c r="J620" s="3"/>
      <c r="K620" s="26"/>
      <c r="L620" s="4"/>
      <c r="M620" s="4"/>
      <c r="N620" s="4"/>
      <c r="O620" s="3"/>
      <c r="P620" s="7"/>
      <c r="Q620" s="123"/>
      <c r="R620" s="4"/>
      <c r="S620" s="120"/>
      <c r="T620" s="4"/>
    </row>
    <row r="621" spans="1:22" ht="20.100000000000001" customHeight="1" x14ac:dyDescent="0.3">
      <c r="A621" s="2"/>
      <c r="B621" s="3"/>
      <c r="C621" s="3"/>
      <c r="D621" s="3"/>
      <c r="E621" s="3"/>
      <c r="F621" s="3"/>
      <c r="G621" s="2"/>
      <c r="H621" s="33"/>
      <c r="I621" s="3"/>
      <c r="J621" s="3"/>
      <c r="K621" s="26"/>
      <c r="L621" s="4"/>
      <c r="M621" s="4"/>
      <c r="N621" s="4"/>
      <c r="O621" s="3"/>
      <c r="P621" s="7"/>
      <c r="Q621" s="19"/>
      <c r="R621" s="4"/>
      <c r="S621" s="120"/>
      <c r="T621" s="4"/>
    </row>
    <row r="622" spans="1:22" ht="19.95" customHeight="1" x14ac:dyDescent="0.3">
      <c r="A622" s="2"/>
      <c r="B622" s="69"/>
      <c r="C622" s="3"/>
      <c r="D622" s="3"/>
      <c r="E622" s="3"/>
      <c r="F622" s="3"/>
      <c r="G622" s="2"/>
      <c r="H622" s="11"/>
      <c r="I622" s="3"/>
      <c r="J622" s="3"/>
      <c r="K622" s="294" t="s">
        <v>70</v>
      </c>
      <c r="L622" s="294"/>
      <c r="M622" s="294"/>
      <c r="N622" s="294"/>
      <c r="O622" s="3"/>
      <c r="P622" s="3"/>
      <c r="Q622" s="3"/>
      <c r="R622" s="4"/>
      <c r="S622" s="3"/>
      <c r="T622" s="4"/>
    </row>
    <row r="623" spans="1:22" ht="19.95" customHeight="1" x14ac:dyDescent="0.3">
      <c r="A623" s="2"/>
      <c r="B623" s="4"/>
      <c r="C623" s="3"/>
      <c r="D623" s="3"/>
      <c r="E623" s="3"/>
      <c r="F623" s="3"/>
      <c r="G623" s="2"/>
      <c r="H623" s="11"/>
      <c r="I623" s="3"/>
      <c r="J623" s="3"/>
      <c r="K623" s="3"/>
      <c r="L623" s="4"/>
      <c r="M623" s="4"/>
      <c r="N623" s="3"/>
      <c r="O623" s="3"/>
      <c r="P623" s="3"/>
      <c r="Q623" s="3"/>
      <c r="R623" s="4"/>
      <c r="S623" s="3"/>
      <c r="T623" s="4"/>
    </row>
    <row r="624" spans="1:22" ht="19.95" customHeight="1" x14ac:dyDescent="0.3">
      <c r="A624" s="2"/>
      <c r="B624" s="4"/>
      <c r="C624" s="13"/>
      <c r="D624" s="13"/>
      <c r="E624" s="13"/>
      <c r="F624" s="13"/>
      <c r="G624" s="2"/>
      <c r="H624" s="26">
        <v>1</v>
      </c>
      <c r="I624" s="147" t="s">
        <v>71</v>
      </c>
      <c r="J624" s="147"/>
      <c r="K624" s="147"/>
      <c r="L624" s="147"/>
      <c r="M624" s="147"/>
      <c r="N624" s="147"/>
      <c r="O624" s="147"/>
      <c r="P624" s="147"/>
      <c r="Q624" s="147"/>
      <c r="R624" s="147"/>
      <c r="S624" s="147"/>
      <c r="T624" s="147"/>
    </row>
    <row r="625" spans="1:20" ht="19.95" customHeight="1" x14ac:dyDescent="0.3">
      <c r="A625" s="2"/>
      <c r="B625" s="4"/>
      <c r="C625" s="3"/>
      <c r="D625" s="3"/>
      <c r="E625" s="3"/>
      <c r="F625" s="3"/>
      <c r="G625" s="2"/>
      <c r="H625" s="26">
        <v>2</v>
      </c>
      <c r="I625" s="297" t="s">
        <v>72</v>
      </c>
      <c r="J625" s="297"/>
      <c r="K625" s="297"/>
      <c r="L625" s="297"/>
      <c r="M625" s="297"/>
      <c r="N625" s="297"/>
      <c r="O625" s="297"/>
      <c r="P625" s="297"/>
      <c r="Q625" s="297"/>
      <c r="R625" s="297"/>
      <c r="S625" s="297"/>
      <c r="T625" s="297"/>
    </row>
    <row r="626" spans="1:20" ht="19.95" customHeight="1" x14ac:dyDescent="0.3">
      <c r="A626" s="2"/>
      <c r="B626" s="4"/>
      <c r="C626" s="3"/>
      <c r="D626" s="3"/>
      <c r="E626" s="3"/>
      <c r="F626" s="3"/>
      <c r="G626" s="2"/>
      <c r="H626" s="26">
        <v>3</v>
      </c>
      <c r="I626" s="147" t="s">
        <v>73</v>
      </c>
      <c r="J626" s="147"/>
      <c r="K626" s="147"/>
      <c r="L626" s="147"/>
      <c r="M626" s="147"/>
      <c r="N626" s="147"/>
      <c r="O626" s="147"/>
      <c r="P626" s="147"/>
      <c r="Q626" s="147"/>
      <c r="R626" s="147"/>
      <c r="S626" s="147"/>
      <c r="T626" s="147"/>
    </row>
    <row r="627" spans="1:20" ht="30" customHeight="1" x14ac:dyDescent="0.3">
      <c r="A627" s="2"/>
      <c r="B627" s="4"/>
      <c r="C627" s="3"/>
      <c r="D627" s="3"/>
      <c r="E627" s="3"/>
      <c r="F627" s="3"/>
      <c r="G627" s="2"/>
      <c r="H627" s="26">
        <v>4</v>
      </c>
      <c r="I627" s="196" t="s">
        <v>74</v>
      </c>
      <c r="J627" s="196"/>
      <c r="K627" s="196"/>
      <c r="L627" s="196"/>
      <c r="M627" s="196"/>
      <c r="N627" s="196"/>
      <c r="O627" s="196"/>
      <c r="P627" s="196"/>
      <c r="Q627" s="196"/>
      <c r="R627" s="196"/>
      <c r="S627" s="196"/>
      <c r="T627" s="196"/>
    </row>
    <row r="628" spans="1:20" ht="19.95" customHeight="1" x14ac:dyDescent="0.3">
      <c r="A628" s="2"/>
      <c r="B628" s="4"/>
      <c r="C628" s="3"/>
      <c r="D628" s="3"/>
      <c r="E628" s="3"/>
      <c r="F628" s="3"/>
      <c r="G628" s="2"/>
      <c r="H628" s="26">
        <v>5</v>
      </c>
      <c r="I628" s="147" t="s">
        <v>75</v>
      </c>
      <c r="J628" s="147"/>
      <c r="K628" s="147"/>
      <c r="L628" s="147"/>
      <c r="M628" s="147"/>
      <c r="N628" s="147"/>
      <c r="O628" s="147"/>
      <c r="P628" s="147"/>
      <c r="Q628" s="147"/>
      <c r="R628" s="147"/>
      <c r="S628" s="147"/>
      <c r="T628" s="147"/>
    </row>
    <row r="629" spans="1:20" ht="19.95" customHeight="1" x14ac:dyDescent="0.3">
      <c r="A629" s="2"/>
      <c r="B629" s="4"/>
      <c r="C629" s="3"/>
      <c r="D629" s="3"/>
      <c r="E629" s="3"/>
      <c r="F629" s="3"/>
      <c r="G629" s="2"/>
      <c r="H629" s="11"/>
      <c r="I629" s="147" t="s">
        <v>168</v>
      </c>
      <c r="J629" s="147"/>
      <c r="K629" s="147"/>
      <c r="L629" s="147"/>
      <c r="M629" s="147"/>
      <c r="N629" s="147"/>
      <c r="O629" s="147"/>
      <c r="P629" s="147"/>
      <c r="Q629" s="147"/>
      <c r="R629" s="147"/>
      <c r="S629" s="147"/>
      <c r="T629" s="147"/>
    </row>
    <row r="630" spans="1:20" x14ac:dyDescent="0.3">
      <c r="A630" s="2"/>
      <c r="B630" s="4"/>
      <c r="C630" s="3"/>
      <c r="D630" s="13"/>
      <c r="E630" s="13"/>
      <c r="F630" s="13"/>
      <c r="G630" s="2"/>
      <c r="H630" s="11"/>
      <c r="I630" s="3"/>
      <c r="J630" s="3"/>
      <c r="K630" s="3"/>
      <c r="L630" s="4"/>
      <c r="M630" s="4"/>
      <c r="N630" s="3"/>
      <c r="O630" s="3"/>
      <c r="P630" s="3"/>
      <c r="Q630" s="3"/>
      <c r="R630" s="4"/>
      <c r="S630" s="3"/>
      <c r="T630" s="4"/>
    </row>
    <row r="631" spans="1:20" x14ac:dyDescent="0.3">
      <c r="A631" s="2"/>
      <c r="B631" s="4"/>
      <c r="C631" s="3"/>
      <c r="D631" s="3"/>
      <c r="E631" s="3"/>
      <c r="F631" s="3"/>
      <c r="G631" s="2"/>
      <c r="H631" s="11"/>
      <c r="I631" s="3"/>
      <c r="J631" s="3"/>
      <c r="K631" s="3"/>
      <c r="L631" s="4"/>
      <c r="M631" s="4"/>
      <c r="N631" s="3"/>
      <c r="O631" s="3"/>
      <c r="P631" s="3"/>
      <c r="Q631" s="3"/>
      <c r="R631" s="4"/>
      <c r="S631" s="3"/>
      <c r="T631" s="4"/>
    </row>
    <row r="632" spans="1:20" x14ac:dyDescent="0.3">
      <c r="A632" s="2"/>
      <c r="B632" s="4"/>
      <c r="C632" s="3"/>
      <c r="D632" s="3"/>
      <c r="E632" s="3"/>
      <c r="F632" s="3"/>
      <c r="G632" s="2"/>
      <c r="H632" s="11"/>
      <c r="I632" s="3"/>
      <c r="J632" s="3"/>
      <c r="K632" s="3"/>
      <c r="L632" s="4"/>
      <c r="M632" s="4"/>
      <c r="N632" s="3"/>
      <c r="O632" s="3"/>
      <c r="P632" s="3"/>
      <c r="Q632" s="3"/>
      <c r="R632" s="4"/>
      <c r="S632" s="3"/>
      <c r="T632" s="4"/>
    </row>
    <row r="633" spans="1:20" x14ac:dyDescent="0.3">
      <c r="A633" s="2"/>
      <c r="B633" s="4"/>
      <c r="C633" s="3"/>
      <c r="D633" s="3"/>
      <c r="E633" s="3"/>
      <c r="F633" s="3"/>
      <c r="G633" s="2"/>
      <c r="H633" s="11"/>
      <c r="I633" s="3"/>
      <c r="J633" s="3"/>
      <c r="K633" s="3"/>
      <c r="L633" s="4"/>
      <c r="M633" s="4"/>
      <c r="N633" s="3"/>
      <c r="O633" s="3"/>
      <c r="P633" s="3"/>
      <c r="Q633" s="3"/>
      <c r="R633" s="4"/>
      <c r="S633" s="3"/>
      <c r="T633" s="4"/>
    </row>
    <row r="634" spans="1:20" x14ac:dyDescent="0.3">
      <c r="A634" s="2"/>
      <c r="B634" s="12"/>
      <c r="C634" s="164"/>
      <c r="D634" s="164"/>
      <c r="E634" s="3"/>
      <c r="F634" s="3"/>
      <c r="G634" s="2"/>
      <c r="H634" s="11"/>
      <c r="I634" s="3"/>
      <c r="J634" s="3"/>
      <c r="K634" s="3"/>
      <c r="L634" s="4"/>
      <c r="M634" s="4"/>
      <c r="N634" s="3"/>
      <c r="O634" s="3"/>
      <c r="P634" s="3"/>
      <c r="Q634" s="3"/>
      <c r="R634" s="4"/>
      <c r="S634" s="3"/>
      <c r="T634" s="4"/>
    </row>
    <row r="635" spans="1:20" x14ac:dyDescent="0.3">
      <c r="A635" s="2"/>
      <c r="B635" s="4"/>
      <c r="C635" s="4"/>
      <c r="D635" s="4"/>
      <c r="E635" s="4"/>
      <c r="F635" s="4"/>
      <c r="G635" s="56"/>
      <c r="H635" s="3"/>
      <c r="I635" s="3"/>
      <c r="J635" s="3"/>
      <c r="K635" s="3"/>
      <c r="L635" s="4"/>
      <c r="M635" s="4"/>
      <c r="N635" s="3"/>
      <c r="O635" s="3"/>
      <c r="P635" s="3"/>
      <c r="Q635" s="3"/>
      <c r="R635" s="4"/>
      <c r="S635" s="3"/>
      <c r="T635" s="4"/>
    </row>
    <row r="636" spans="1:20" x14ac:dyDescent="0.3">
      <c r="A636" s="2"/>
      <c r="B636" s="4"/>
      <c r="C636" s="4"/>
      <c r="D636" s="4"/>
      <c r="E636" s="4"/>
      <c r="F636" s="4"/>
      <c r="G636" s="56"/>
      <c r="H636" s="3"/>
      <c r="I636" s="3"/>
      <c r="J636" s="3"/>
      <c r="K636" s="3"/>
      <c r="L636" s="4"/>
      <c r="M636" s="4"/>
      <c r="N636" s="3"/>
      <c r="O636" s="3"/>
      <c r="P636" s="3"/>
      <c r="Q636" s="3"/>
      <c r="R636" s="4"/>
      <c r="S636" s="3"/>
      <c r="T636" s="4"/>
    </row>
    <row r="637" spans="1:20" x14ac:dyDescent="0.3">
      <c r="A637" s="2"/>
      <c r="B637" s="4"/>
      <c r="C637" s="4"/>
      <c r="D637" s="4"/>
      <c r="E637" s="4"/>
      <c r="F637" s="4"/>
      <c r="G637" s="56"/>
      <c r="H637" s="3"/>
      <c r="I637" s="3"/>
      <c r="J637" s="3"/>
      <c r="K637" s="3"/>
      <c r="L637" s="4"/>
      <c r="M637" s="4"/>
      <c r="N637" s="3"/>
      <c r="O637" s="3"/>
      <c r="P637" s="3"/>
      <c r="Q637" s="3"/>
      <c r="R637" s="4"/>
      <c r="S637" s="3"/>
      <c r="T637" s="4"/>
    </row>
    <row r="638" spans="1:20" x14ac:dyDescent="0.3">
      <c r="A638" s="2"/>
      <c r="B638" s="4"/>
      <c r="C638" s="4"/>
      <c r="D638" s="4"/>
      <c r="E638" s="4"/>
      <c r="F638" s="4"/>
      <c r="G638" s="56"/>
      <c r="H638" s="3"/>
      <c r="I638" s="3"/>
      <c r="J638" s="3"/>
      <c r="K638" s="3"/>
      <c r="L638" s="4"/>
      <c r="M638" s="4"/>
      <c r="N638" s="3"/>
      <c r="O638" s="3"/>
      <c r="P638" s="3"/>
      <c r="Q638" s="3"/>
      <c r="R638" s="4"/>
      <c r="S638" s="3"/>
      <c r="T638" s="4"/>
    </row>
    <row r="639" spans="1:20" x14ac:dyDescent="0.3">
      <c r="A639" s="2"/>
      <c r="B639" s="4"/>
      <c r="C639" s="4"/>
      <c r="D639" s="4"/>
      <c r="E639" s="4"/>
      <c r="F639" s="4"/>
      <c r="G639" s="56"/>
      <c r="H639" s="3"/>
      <c r="I639" s="3"/>
      <c r="J639" s="3"/>
      <c r="K639" s="3"/>
      <c r="L639" s="4"/>
      <c r="M639" s="4"/>
      <c r="N639" s="3"/>
      <c r="O639" s="3"/>
      <c r="P639" s="3"/>
      <c r="Q639" s="3"/>
      <c r="R639" s="4"/>
      <c r="S639" s="3"/>
      <c r="T639" s="4"/>
    </row>
    <row r="640" spans="1:20" x14ac:dyDescent="0.3">
      <c r="A640" s="2"/>
      <c r="B640" s="4"/>
      <c r="C640" s="4"/>
      <c r="D640" s="4"/>
      <c r="E640" s="4"/>
      <c r="F640" s="4"/>
      <c r="G640" s="56"/>
      <c r="H640" s="3"/>
      <c r="I640" s="3"/>
      <c r="J640" s="3"/>
      <c r="K640" s="3"/>
      <c r="L640" s="4"/>
      <c r="M640" s="4"/>
      <c r="N640" s="3"/>
      <c r="O640" s="3"/>
      <c r="P640" s="3"/>
      <c r="Q640" s="3"/>
      <c r="R640" s="4"/>
      <c r="S640" s="3"/>
      <c r="T640" s="4"/>
    </row>
    <row r="641" spans="1:20" x14ac:dyDescent="0.3">
      <c r="A641" s="2"/>
      <c r="B641" s="4"/>
      <c r="C641" s="4"/>
      <c r="D641" s="4"/>
      <c r="E641" s="4"/>
      <c r="F641" s="4"/>
      <c r="G641" s="56"/>
      <c r="H641" s="3"/>
      <c r="I641" s="3"/>
      <c r="J641" s="3"/>
      <c r="K641" s="3"/>
      <c r="L641" s="4"/>
      <c r="M641" s="4"/>
      <c r="N641" s="3"/>
      <c r="O641" s="3"/>
      <c r="P641" s="3"/>
      <c r="Q641" s="3"/>
      <c r="R641" s="4"/>
      <c r="S641" s="3"/>
      <c r="T641" s="4"/>
    </row>
    <row r="642" spans="1:20" x14ac:dyDescent="0.3">
      <c r="A642" s="2"/>
      <c r="B642" s="4"/>
      <c r="C642" s="4"/>
      <c r="D642" s="4"/>
      <c r="E642" s="4"/>
      <c r="F642" s="4"/>
      <c r="G642" s="56"/>
      <c r="H642" s="3"/>
      <c r="I642" s="3"/>
      <c r="J642" s="3"/>
      <c r="K642" s="3"/>
      <c r="L642" s="4"/>
      <c r="M642" s="4"/>
      <c r="N642" s="3"/>
      <c r="O642" s="3"/>
      <c r="P642" s="3"/>
      <c r="Q642" s="3"/>
      <c r="R642" s="4"/>
      <c r="S642" s="3"/>
      <c r="T642" s="4"/>
    </row>
    <row r="643" spans="1:20" x14ac:dyDescent="0.3">
      <c r="A643" s="2"/>
      <c r="B643" s="4"/>
      <c r="C643" s="4"/>
      <c r="D643" s="4"/>
      <c r="E643" s="4"/>
      <c r="F643" s="4"/>
      <c r="G643" s="56"/>
      <c r="H643" s="3"/>
      <c r="I643" s="3"/>
      <c r="J643" s="3"/>
      <c r="K643" s="3"/>
      <c r="L643" s="4"/>
      <c r="M643" s="4"/>
      <c r="N643" s="3"/>
      <c r="O643" s="3"/>
      <c r="P643" s="3"/>
      <c r="Q643" s="3"/>
      <c r="R643" s="4"/>
      <c r="S643" s="3"/>
      <c r="T643" s="4"/>
    </row>
    <row r="644" spans="1:20" x14ac:dyDescent="0.3">
      <c r="A644" s="2"/>
      <c r="B644" s="4"/>
      <c r="C644" s="4"/>
      <c r="D644" s="4"/>
      <c r="E644" s="4"/>
      <c r="F644" s="4"/>
      <c r="G644" s="56"/>
      <c r="H644" s="3"/>
      <c r="I644" s="3"/>
      <c r="J644" s="3"/>
      <c r="K644" s="3"/>
      <c r="L644" s="4"/>
      <c r="M644" s="4"/>
      <c r="N644" s="3"/>
      <c r="O644" s="3"/>
      <c r="P644" s="3"/>
      <c r="Q644" s="3"/>
      <c r="R644" s="4"/>
      <c r="S644" s="3"/>
      <c r="T644" s="4"/>
    </row>
    <row r="645" spans="1:20" x14ac:dyDescent="0.3">
      <c r="A645" s="2"/>
      <c r="B645" s="4"/>
      <c r="C645" s="4"/>
      <c r="D645" s="4"/>
      <c r="E645" s="4"/>
      <c r="F645" s="4"/>
      <c r="G645" s="56"/>
      <c r="H645" s="3"/>
      <c r="I645" s="3"/>
      <c r="J645" s="3"/>
      <c r="K645" s="3"/>
      <c r="L645" s="4"/>
      <c r="M645" s="4"/>
      <c r="N645" s="3"/>
      <c r="O645" s="3"/>
      <c r="P645" s="3"/>
      <c r="Q645" s="3"/>
      <c r="R645" s="4"/>
      <c r="S645" s="3"/>
      <c r="T645" s="4"/>
    </row>
    <row r="646" spans="1:20" x14ac:dyDescent="0.3">
      <c r="A646" s="2"/>
      <c r="B646" s="4"/>
      <c r="C646" s="4"/>
      <c r="D646" s="4"/>
      <c r="E646" s="4"/>
      <c r="F646" s="4"/>
      <c r="G646" s="56"/>
      <c r="H646" s="3"/>
      <c r="I646" s="3"/>
      <c r="J646" s="3"/>
      <c r="K646" s="3"/>
      <c r="L646" s="4"/>
      <c r="M646" s="4"/>
      <c r="N646" s="3"/>
      <c r="O646" s="3"/>
      <c r="P646" s="3"/>
      <c r="Q646" s="3"/>
      <c r="R646" s="4"/>
      <c r="S646" s="3"/>
      <c r="T646" s="4"/>
    </row>
    <row r="647" spans="1:20" x14ac:dyDescent="0.3">
      <c r="A647" s="2"/>
      <c r="B647" s="4"/>
      <c r="C647" s="4"/>
      <c r="D647" s="4"/>
      <c r="E647" s="4"/>
      <c r="F647" s="4"/>
      <c r="G647" s="56"/>
      <c r="H647" s="3"/>
      <c r="I647" s="3"/>
      <c r="J647" s="3"/>
      <c r="K647" s="3"/>
      <c r="L647" s="4"/>
      <c r="M647" s="4"/>
      <c r="N647" s="3"/>
      <c r="O647" s="3"/>
      <c r="P647" s="3"/>
      <c r="Q647" s="3"/>
      <c r="R647" s="4"/>
      <c r="S647" s="3"/>
      <c r="T647" s="4"/>
    </row>
    <row r="648" spans="1:20" x14ac:dyDescent="0.3">
      <c r="A648" s="2"/>
      <c r="B648" s="4"/>
      <c r="C648" s="4"/>
      <c r="D648" s="4"/>
      <c r="E648" s="4"/>
      <c r="F648" s="4"/>
      <c r="G648" s="56"/>
      <c r="H648" s="3"/>
      <c r="I648" s="3"/>
      <c r="J648" s="3"/>
      <c r="K648" s="3"/>
      <c r="L648" s="4"/>
      <c r="M648" s="4"/>
      <c r="N648" s="3"/>
      <c r="O648" s="3"/>
      <c r="P648" s="3"/>
      <c r="Q648" s="3"/>
      <c r="R648" s="4"/>
      <c r="S648" s="3"/>
      <c r="T648" s="4"/>
    </row>
    <row r="649" spans="1:20" x14ac:dyDescent="0.3">
      <c r="A649" s="2"/>
      <c r="B649" s="4"/>
      <c r="C649" s="4"/>
      <c r="D649" s="4"/>
      <c r="E649" s="4"/>
      <c r="F649" s="4"/>
      <c r="G649" s="56"/>
      <c r="H649" s="3"/>
      <c r="I649" s="3"/>
      <c r="J649" s="3"/>
      <c r="K649" s="3"/>
      <c r="L649" s="4"/>
      <c r="M649" s="4"/>
      <c r="N649" s="3"/>
      <c r="O649" s="3"/>
      <c r="P649" s="3"/>
      <c r="Q649" s="3"/>
      <c r="R649" s="4"/>
      <c r="S649" s="3"/>
      <c r="T649" s="4"/>
    </row>
    <row r="650" spans="1:20" x14ac:dyDescent="0.3">
      <c r="A650" s="2"/>
      <c r="B650" s="4"/>
      <c r="C650" s="4"/>
      <c r="D650" s="4"/>
      <c r="E650" s="4"/>
      <c r="F650" s="4"/>
      <c r="G650" s="56"/>
      <c r="H650" s="3"/>
      <c r="I650" s="3"/>
      <c r="J650" s="3"/>
      <c r="K650" s="3"/>
      <c r="L650" s="4"/>
      <c r="M650" s="4"/>
      <c r="N650" s="3"/>
      <c r="O650" s="3"/>
      <c r="P650" s="3"/>
      <c r="Q650" s="3"/>
      <c r="R650" s="4"/>
      <c r="S650" s="3"/>
      <c r="T650" s="4"/>
    </row>
    <row r="651" spans="1:20" x14ac:dyDescent="0.3">
      <c r="A651" s="2"/>
      <c r="B651" s="4"/>
      <c r="C651" s="4"/>
      <c r="D651" s="4"/>
      <c r="E651" s="4"/>
      <c r="F651" s="4"/>
      <c r="G651" s="56"/>
      <c r="H651" s="3"/>
      <c r="I651" s="3"/>
      <c r="J651" s="3"/>
      <c r="K651" s="3"/>
      <c r="L651" s="4"/>
      <c r="M651" s="4"/>
      <c r="N651" s="3"/>
      <c r="O651" s="3"/>
      <c r="P651" s="3"/>
      <c r="Q651" s="3"/>
      <c r="R651" s="4"/>
      <c r="S651" s="3"/>
      <c r="T651" s="4"/>
    </row>
    <row r="652" spans="1:20" x14ac:dyDescent="0.3">
      <c r="A652" s="2"/>
      <c r="B652" s="4"/>
      <c r="C652" s="4"/>
      <c r="D652" s="4"/>
      <c r="E652" s="4"/>
      <c r="F652" s="4"/>
      <c r="G652" s="56"/>
      <c r="H652" s="3"/>
      <c r="I652" s="3"/>
      <c r="J652" s="3"/>
      <c r="K652" s="3"/>
      <c r="L652" s="4"/>
      <c r="M652" s="4"/>
      <c r="N652" s="3"/>
      <c r="O652" s="3"/>
      <c r="P652" s="3"/>
      <c r="Q652" s="3"/>
      <c r="R652" s="4"/>
      <c r="S652" s="3"/>
      <c r="T652" s="4"/>
    </row>
    <row r="653" spans="1:20" x14ac:dyDescent="0.3">
      <c r="A653" s="2"/>
      <c r="B653" s="4"/>
      <c r="C653" s="4"/>
      <c r="D653" s="4"/>
      <c r="E653" s="4"/>
      <c r="F653" s="4"/>
      <c r="G653" s="56"/>
      <c r="H653" s="3"/>
      <c r="I653" s="3"/>
      <c r="J653" s="3"/>
      <c r="K653" s="3"/>
      <c r="L653" s="4"/>
      <c r="M653" s="4"/>
      <c r="N653" s="3"/>
      <c r="O653" s="3"/>
      <c r="P653" s="3"/>
      <c r="Q653" s="3"/>
      <c r="R653" s="4"/>
      <c r="S653" s="3"/>
      <c r="T653" s="4"/>
    </row>
    <row r="654" spans="1:20" x14ac:dyDescent="0.3">
      <c r="A654" s="2"/>
      <c r="B654" s="4"/>
      <c r="C654" s="4"/>
      <c r="D654" s="4"/>
      <c r="E654" s="4"/>
      <c r="F654" s="4"/>
      <c r="G654" s="56"/>
      <c r="H654" s="3"/>
      <c r="I654" s="3"/>
      <c r="J654" s="3"/>
      <c r="K654" s="3"/>
      <c r="L654" s="4"/>
      <c r="M654" s="4"/>
      <c r="N654" s="3"/>
      <c r="O654" s="3"/>
      <c r="P654" s="3"/>
      <c r="Q654" s="3"/>
      <c r="R654" s="4"/>
      <c r="S654" s="3"/>
      <c r="T654" s="4"/>
    </row>
    <row r="655" spans="1:20" x14ac:dyDescent="0.3">
      <c r="A655" s="2"/>
      <c r="B655" s="4"/>
      <c r="C655" s="4"/>
      <c r="D655" s="4"/>
      <c r="E655" s="4"/>
      <c r="F655" s="4"/>
      <c r="G655" s="56"/>
      <c r="H655" s="3"/>
      <c r="I655" s="3"/>
      <c r="J655" s="3"/>
      <c r="K655" s="3"/>
      <c r="L655" s="4"/>
      <c r="M655" s="4"/>
      <c r="N655" s="3"/>
      <c r="O655" s="3"/>
      <c r="P655" s="3"/>
      <c r="Q655" s="3"/>
      <c r="R655" s="4"/>
      <c r="S655" s="3"/>
      <c r="T655" s="4"/>
    </row>
    <row r="656" spans="1:20" x14ac:dyDescent="0.3">
      <c r="A656" s="2"/>
      <c r="B656" s="4"/>
      <c r="C656" s="4"/>
      <c r="D656" s="4"/>
      <c r="E656" s="4"/>
      <c r="F656" s="4"/>
      <c r="G656" s="56"/>
      <c r="H656" s="3"/>
      <c r="I656" s="3"/>
      <c r="J656" s="3"/>
      <c r="K656" s="3"/>
      <c r="L656" s="4"/>
      <c r="M656" s="4"/>
      <c r="N656" s="3"/>
      <c r="O656" s="3"/>
      <c r="P656" s="3"/>
      <c r="Q656" s="3"/>
      <c r="R656" s="4"/>
      <c r="S656" s="3"/>
      <c r="T656" s="4"/>
    </row>
    <row r="657" spans="1:20" x14ac:dyDescent="0.3">
      <c r="A657" s="2"/>
      <c r="B657" s="4"/>
      <c r="C657" s="4"/>
      <c r="D657" s="4"/>
      <c r="E657" s="4"/>
      <c r="F657" s="4"/>
      <c r="G657" s="56"/>
      <c r="H657" s="3"/>
      <c r="I657" s="3"/>
      <c r="J657" s="3"/>
      <c r="K657" s="3"/>
      <c r="L657" s="4"/>
      <c r="M657" s="4"/>
      <c r="N657" s="3"/>
      <c r="O657" s="3"/>
      <c r="P657" s="3"/>
      <c r="Q657" s="3"/>
      <c r="R657" s="4"/>
      <c r="S657" s="3"/>
      <c r="T657" s="4"/>
    </row>
    <row r="658" spans="1:20" x14ac:dyDescent="0.3">
      <c r="A658" s="2"/>
      <c r="B658" s="4"/>
      <c r="C658" s="4"/>
      <c r="D658" s="4"/>
      <c r="E658" s="4"/>
      <c r="F658" s="4"/>
      <c r="G658" s="56"/>
      <c r="H658" s="3"/>
      <c r="I658" s="3"/>
      <c r="J658" s="3"/>
      <c r="K658" s="3"/>
      <c r="L658" s="4"/>
      <c r="M658" s="4"/>
      <c r="N658" s="3"/>
      <c r="O658" s="3"/>
      <c r="P658" s="3"/>
      <c r="Q658" s="3"/>
      <c r="R658" s="4"/>
      <c r="S658" s="3"/>
      <c r="T658" s="4"/>
    </row>
    <row r="659" spans="1:20" x14ac:dyDescent="0.3">
      <c r="A659" s="2"/>
      <c r="B659" s="4"/>
      <c r="C659" s="4"/>
      <c r="D659" s="4"/>
      <c r="E659" s="4"/>
      <c r="F659" s="4"/>
      <c r="G659" s="56"/>
      <c r="H659" s="3"/>
      <c r="I659" s="3"/>
      <c r="J659" s="3"/>
      <c r="K659" s="3"/>
      <c r="L659" s="4"/>
      <c r="M659" s="4"/>
      <c r="N659" s="3"/>
      <c r="O659" s="3"/>
      <c r="P659" s="3"/>
      <c r="Q659" s="3"/>
      <c r="R659" s="4"/>
      <c r="S659" s="3"/>
      <c r="T659" s="4"/>
    </row>
    <row r="660" spans="1:20" x14ac:dyDescent="0.3">
      <c r="A660" s="2"/>
      <c r="B660" s="4"/>
      <c r="C660" s="4"/>
      <c r="D660" s="4"/>
      <c r="E660" s="4"/>
      <c r="F660" s="4"/>
      <c r="G660" s="56"/>
      <c r="H660" s="3"/>
      <c r="I660" s="3"/>
      <c r="J660" s="3"/>
      <c r="K660" s="3"/>
      <c r="L660" s="4"/>
      <c r="M660" s="4"/>
      <c r="N660" s="3"/>
      <c r="O660" s="3"/>
      <c r="P660" s="3"/>
      <c r="Q660" s="3"/>
      <c r="R660" s="4"/>
      <c r="S660" s="3"/>
      <c r="T660" s="4"/>
    </row>
    <row r="661" spans="1:20" x14ac:dyDescent="0.3">
      <c r="A661" s="2"/>
      <c r="B661" s="4"/>
      <c r="C661" s="4"/>
      <c r="D661" s="4"/>
      <c r="E661" s="4"/>
      <c r="F661" s="4"/>
      <c r="G661" s="56"/>
      <c r="H661" s="3"/>
      <c r="I661" s="3"/>
      <c r="J661" s="3"/>
      <c r="K661" s="3"/>
      <c r="L661" s="4"/>
      <c r="M661" s="4"/>
      <c r="N661" s="3"/>
      <c r="O661" s="3"/>
      <c r="P661" s="3"/>
      <c r="Q661" s="3"/>
      <c r="R661" s="4"/>
      <c r="S661" s="3"/>
      <c r="T661" s="4"/>
    </row>
    <row r="662" spans="1:20" x14ac:dyDescent="0.3">
      <c r="A662" s="2"/>
      <c r="B662" s="4"/>
      <c r="C662" s="4"/>
      <c r="D662" s="4"/>
      <c r="E662" s="4"/>
      <c r="F662" s="4"/>
      <c r="G662" s="56"/>
      <c r="H662" s="3"/>
      <c r="I662" s="3"/>
      <c r="J662" s="3"/>
      <c r="K662" s="3"/>
      <c r="L662" s="4"/>
      <c r="M662" s="4"/>
      <c r="N662" s="3"/>
      <c r="O662" s="3"/>
      <c r="P662" s="3"/>
      <c r="Q662" s="3"/>
      <c r="R662" s="4"/>
      <c r="S662" s="3"/>
      <c r="T662" s="4"/>
    </row>
    <row r="663" spans="1:20" x14ac:dyDescent="0.3">
      <c r="A663" s="2"/>
      <c r="B663" s="4"/>
      <c r="C663" s="4"/>
      <c r="D663" s="4"/>
      <c r="E663" s="4"/>
      <c r="F663" s="4"/>
      <c r="G663" s="56"/>
      <c r="H663" s="3"/>
      <c r="I663" s="3"/>
      <c r="J663" s="3"/>
      <c r="K663" s="3"/>
      <c r="L663" s="4"/>
      <c r="M663" s="4"/>
      <c r="N663" s="3"/>
      <c r="O663" s="3"/>
      <c r="P663" s="3"/>
      <c r="Q663" s="3"/>
      <c r="R663" s="4"/>
      <c r="S663" s="3"/>
      <c r="T663" s="4"/>
    </row>
    <row r="664" spans="1:20" x14ac:dyDescent="0.3">
      <c r="A664" s="2"/>
      <c r="B664" s="4"/>
      <c r="C664" s="4"/>
      <c r="D664" s="4"/>
      <c r="E664" s="4"/>
      <c r="F664" s="4"/>
      <c r="G664" s="56"/>
      <c r="H664" s="3"/>
      <c r="I664" s="3"/>
      <c r="J664" s="3"/>
      <c r="K664" s="3"/>
      <c r="L664" s="4"/>
      <c r="M664" s="4"/>
      <c r="N664" s="3"/>
      <c r="O664" s="3"/>
      <c r="P664" s="3"/>
      <c r="Q664" s="3"/>
      <c r="R664" s="4"/>
      <c r="S664" s="3"/>
      <c r="T664" s="4"/>
    </row>
    <row r="665" spans="1:20" x14ac:dyDescent="0.3">
      <c r="A665" s="2"/>
      <c r="B665" s="4"/>
      <c r="C665" s="4"/>
      <c r="D665" s="4"/>
      <c r="E665" s="4"/>
      <c r="F665" s="4"/>
      <c r="G665" s="56"/>
      <c r="H665" s="3"/>
      <c r="I665" s="3"/>
      <c r="J665" s="3"/>
      <c r="K665" s="3"/>
      <c r="L665" s="4"/>
      <c r="M665" s="4"/>
      <c r="N665" s="3"/>
      <c r="O665" s="3"/>
      <c r="P665" s="3"/>
      <c r="Q665" s="3"/>
      <c r="R665" s="4"/>
      <c r="S665" s="3"/>
      <c r="T665" s="4"/>
    </row>
    <row r="666" spans="1:20" x14ac:dyDescent="0.3">
      <c r="A666" s="2"/>
      <c r="B666" s="4"/>
      <c r="C666" s="4"/>
      <c r="D666" s="4"/>
      <c r="E666" s="4"/>
      <c r="F666" s="4"/>
      <c r="G666" s="56"/>
      <c r="H666" s="3"/>
      <c r="I666" s="3"/>
      <c r="J666" s="3"/>
      <c r="K666" s="3"/>
      <c r="L666" s="4"/>
      <c r="M666" s="4"/>
      <c r="N666" s="3"/>
      <c r="O666" s="3"/>
      <c r="P666" s="3"/>
      <c r="Q666" s="3"/>
      <c r="R666" s="4"/>
      <c r="S666" s="3"/>
      <c r="T666" s="4"/>
    </row>
    <row r="667" spans="1:20" x14ac:dyDescent="0.3">
      <c r="A667" s="2"/>
      <c r="B667" s="4"/>
      <c r="C667" s="4"/>
      <c r="D667" s="4"/>
      <c r="E667" s="4"/>
      <c r="F667" s="4"/>
      <c r="G667" s="56"/>
      <c r="H667" s="3"/>
      <c r="I667" s="3"/>
      <c r="J667" s="3"/>
      <c r="K667" s="3"/>
      <c r="L667" s="4"/>
      <c r="M667" s="4"/>
      <c r="N667" s="3"/>
      <c r="O667" s="3"/>
      <c r="P667" s="3"/>
      <c r="Q667" s="3"/>
      <c r="R667" s="4"/>
      <c r="S667" s="3"/>
      <c r="T667" s="4"/>
    </row>
    <row r="668" spans="1:20" x14ac:dyDescent="0.3">
      <c r="A668" s="2"/>
      <c r="B668" s="4"/>
      <c r="C668" s="4"/>
      <c r="D668" s="4"/>
      <c r="E668" s="4"/>
      <c r="F668" s="4"/>
      <c r="G668" s="56"/>
      <c r="H668" s="3"/>
      <c r="I668" s="3"/>
      <c r="J668" s="3"/>
      <c r="K668" s="3"/>
      <c r="L668" s="4"/>
      <c r="M668" s="4"/>
      <c r="N668" s="3"/>
      <c r="O668" s="3"/>
      <c r="P668" s="3"/>
      <c r="Q668" s="3"/>
      <c r="R668" s="4"/>
      <c r="S668" s="3"/>
      <c r="T668" s="4"/>
    </row>
    <row r="669" spans="1:20" x14ac:dyDescent="0.3">
      <c r="A669" s="2"/>
      <c r="B669" s="4"/>
      <c r="C669" s="4"/>
      <c r="D669" s="4"/>
      <c r="E669" s="4"/>
      <c r="F669" s="4"/>
      <c r="G669" s="56"/>
      <c r="H669" s="3"/>
      <c r="I669" s="3"/>
      <c r="J669" s="3"/>
      <c r="K669" s="3"/>
      <c r="L669" s="4"/>
      <c r="M669" s="4"/>
      <c r="N669" s="3"/>
      <c r="O669" s="3"/>
      <c r="P669" s="3"/>
      <c r="Q669" s="3"/>
      <c r="R669" s="4"/>
      <c r="S669" s="3"/>
      <c r="T669" s="4"/>
    </row>
    <row r="670" spans="1:20" x14ac:dyDescent="0.3">
      <c r="A670" s="2"/>
      <c r="B670" s="4"/>
      <c r="C670" s="4"/>
      <c r="D670" s="4"/>
      <c r="E670" s="4"/>
      <c r="F670" s="4"/>
      <c r="G670" s="56"/>
      <c r="H670" s="3"/>
      <c r="I670" s="3"/>
      <c r="J670" s="3"/>
      <c r="K670" s="3"/>
      <c r="L670" s="4"/>
      <c r="M670" s="4"/>
      <c r="N670" s="3"/>
      <c r="O670" s="3"/>
      <c r="P670" s="3"/>
      <c r="Q670" s="3"/>
      <c r="R670" s="4"/>
      <c r="S670" s="3"/>
      <c r="T670" s="4"/>
    </row>
    <row r="671" spans="1:20" x14ac:dyDescent="0.3">
      <c r="A671" s="2"/>
      <c r="B671" s="4"/>
      <c r="C671" s="4"/>
      <c r="D671" s="4"/>
      <c r="E671" s="4"/>
      <c r="F671" s="4"/>
      <c r="G671" s="56"/>
      <c r="H671" s="3"/>
      <c r="I671" s="3"/>
      <c r="J671" s="3"/>
      <c r="K671" s="3"/>
      <c r="L671" s="4"/>
      <c r="M671" s="4"/>
      <c r="N671" s="3"/>
      <c r="O671" s="3"/>
      <c r="P671" s="3"/>
      <c r="Q671" s="3"/>
      <c r="R671" s="4"/>
      <c r="S671" s="3"/>
      <c r="T671" s="4"/>
    </row>
    <row r="672" spans="1:20" x14ac:dyDescent="0.3">
      <c r="A672" s="2"/>
      <c r="B672" s="4"/>
      <c r="C672" s="4"/>
      <c r="D672" s="4"/>
      <c r="E672" s="4"/>
      <c r="F672" s="4"/>
      <c r="G672" s="56"/>
      <c r="H672" s="3"/>
      <c r="I672" s="3"/>
      <c r="J672" s="3"/>
      <c r="K672" s="3"/>
      <c r="L672" s="4"/>
      <c r="M672" s="4"/>
      <c r="N672" s="3"/>
      <c r="O672" s="3"/>
      <c r="P672" s="3"/>
      <c r="Q672" s="3"/>
      <c r="R672" s="4"/>
      <c r="S672" s="3"/>
      <c r="T672" s="4"/>
    </row>
    <row r="673" spans="1:20" x14ac:dyDescent="0.3">
      <c r="A673" s="2"/>
      <c r="B673" s="4"/>
      <c r="C673" s="4"/>
      <c r="D673" s="4"/>
      <c r="E673" s="4"/>
      <c r="F673" s="4"/>
      <c r="G673" s="56"/>
      <c r="H673" s="3"/>
      <c r="I673" s="3"/>
      <c r="J673" s="3"/>
      <c r="K673" s="3"/>
      <c r="L673" s="4"/>
      <c r="M673" s="4"/>
      <c r="N673" s="3"/>
      <c r="O673" s="3"/>
      <c r="P673" s="3"/>
      <c r="Q673" s="3"/>
      <c r="R673" s="4"/>
      <c r="S673" s="3"/>
      <c r="T673" s="4"/>
    </row>
    <row r="674" spans="1:20" x14ac:dyDescent="0.3">
      <c r="A674" s="2"/>
      <c r="B674" s="4"/>
      <c r="C674" s="4"/>
      <c r="D674" s="4"/>
      <c r="E674" s="4"/>
      <c r="F674" s="4"/>
      <c r="G674" s="56"/>
      <c r="H674" s="3"/>
      <c r="I674" s="3"/>
      <c r="J674" s="3"/>
      <c r="K674" s="3"/>
      <c r="L674" s="4"/>
      <c r="M674" s="4"/>
      <c r="N674" s="3"/>
      <c r="O674" s="3"/>
      <c r="P674" s="3"/>
      <c r="Q674" s="3"/>
      <c r="R674" s="4"/>
      <c r="S674" s="3"/>
      <c r="T674" s="4"/>
    </row>
    <row r="675" spans="1:20" x14ac:dyDescent="0.3">
      <c r="A675" s="2"/>
      <c r="B675" s="4"/>
      <c r="C675" s="4"/>
      <c r="D675" s="4"/>
      <c r="E675" s="4"/>
      <c r="F675" s="4"/>
      <c r="G675" s="56"/>
      <c r="H675" s="3"/>
      <c r="I675" s="3"/>
      <c r="J675" s="3"/>
      <c r="K675" s="3"/>
      <c r="L675" s="4"/>
      <c r="M675" s="4"/>
      <c r="N675" s="3"/>
      <c r="O675" s="3"/>
      <c r="P675" s="3"/>
      <c r="Q675" s="3"/>
      <c r="R675" s="4"/>
      <c r="S675" s="3"/>
      <c r="T675" s="4"/>
    </row>
    <row r="676" spans="1:20" x14ac:dyDescent="0.3">
      <c r="A676" s="2"/>
      <c r="B676" s="4"/>
      <c r="C676" s="4"/>
      <c r="D676" s="4"/>
      <c r="E676" s="4"/>
      <c r="F676" s="4"/>
      <c r="G676" s="56"/>
      <c r="H676" s="3"/>
      <c r="I676" s="3"/>
      <c r="J676" s="3"/>
      <c r="K676" s="3"/>
      <c r="L676" s="4"/>
      <c r="M676" s="4"/>
      <c r="N676" s="3"/>
      <c r="O676" s="3"/>
      <c r="P676" s="3"/>
      <c r="Q676" s="3"/>
      <c r="R676" s="4"/>
      <c r="S676" s="3"/>
      <c r="T676" s="4"/>
    </row>
    <row r="677" spans="1:20" x14ac:dyDescent="0.3">
      <c r="A677" s="2"/>
      <c r="B677" s="4"/>
      <c r="C677" s="4"/>
      <c r="D677" s="4"/>
      <c r="E677" s="4"/>
      <c r="F677" s="4"/>
      <c r="G677" s="56"/>
      <c r="H677" s="3"/>
      <c r="I677" s="3"/>
      <c r="J677" s="3"/>
      <c r="K677" s="3"/>
      <c r="L677" s="4"/>
      <c r="M677" s="4"/>
      <c r="N677" s="3"/>
      <c r="O677" s="3"/>
      <c r="P677" s="3"/>
      <c r="Q677" s="3"/>
      <c r="R677" s="4"/>
      <c r="S677" s="3"/>
      <c r="T677" s="4"/>
    </row>
    <row r="678" spans="1:20" x14ac:dyDescent="0.3">
      <c r="A678" s="2"/>
      <c r="B678" s="4"/>
      <c r="C678" s="4"/>
      <c r="D678" s="4"/>
      <c r="E678" s="4"/>
      <c r="F678" s="4"/>
      <c r="G678" s="56"/>
      <c r="H678" s="3"/>
      <c r="I678" s="3"/>
      <c r="J678" s="3"/>
      <c r="K678" s="3"/>
      <c r="L678" s="4"/>
      <c r="M678" s="4"/>
      <c r="N678" s="3"/>
      <c r="O678" s="3"/>
      <c r="P678" s="3"/>
      <c r="Q678" s="3"/>
      <c r="R678" s="4"/>
      <c r="S678" s="3"/>
      <c r="T678" s="4"/>
    </row>
    <row r="679" spans="1:20" x14ac:dyDescent="0.3">
      <c r="A679" s="2"/>
      <c r="B679" s="4"/>
      <c r="C679" s="4"/>
      <c r="D679" s="4"/>
      <c r="E679" s="4"/>
      <c r="F679" s="4"/>
      <c r="G679" s="56"/>
      <c r="H679" s="3"/>
      <c r="I679" s="3"/>
      <c r="J679" s="3"/>
      <c r="K679" s="3"/>
      <c r="L679" s="4"/>
      <c r="M679" s="4"/>
      <c r="N679" s="3"/>
      <c r="O679" s="3"/>
      <c r="P679" s="3"/>
      <c r="Q679" s="3"/>
      <c r="R679" s="4"/>
      <c r="S679" s="3"/>
      <c r="T679" s="4"/>
    </row>
    <row r="680" spans="1:20" x14ac:dyDescent="0.3">
      <c r="A680" s="2"/>
      <c r="B680" s="4"/>
      <c r="C680" s="4"/>
      <c r="D680" s="4"/>
      <c r="E680" s="4"/>
      <c r="F680" s="4"/>
      <c r="G680" s="56"/>
      <c r="H680" s="3"/>
      <c r="I680" s="3"/>
      <c r="J680" s="3"/>
      <c r="K680" s="3"/>
      <c r="L680" s="4"/>
      <c r="M680" s="4"/>
      <c r="N680" s="3"/>
      <c r="O680" s="3"/>
      <c r="P680" s="3"/>
      <c r="Q680" s="3"/>
      <c r="R680" s="4"/>
      <c r="S680" s="3"/>
      <c r="T680" s="4"/>
    </row>
    <row r="681" spans="1:20" x14ac:dyDescent="0.3">
      <c r="A681" s="2"/>
      <c r="B681" s="4"/>
      <c r="C681" s="4"/>
      <c r="D681" s="4"/>
      <c r="E681" s="4"/>
      <c r="F681" s="4"/>
      <c r="G681" s="56"/>
      <c r="H681" s="3"/>
      <c r="I681" s="3"/>
      <c r="J681" s="3"/>
      <c r="K681" s="3"/>
      <c r="L681" s="4"/>
      <c r="M681" s="4"/>
      <c r="N681" s="3"/>
      <c r="O681" s="3"/>
      <c r="P681" s="3"/>
      <c r="Q681" s="3"/>
      <c r="R681" s="4"/>
      <c r="S681" s="3"/>
      <c r="T681" s="4"/>
    </row>
    <row r="682" spans="1:20" x14ac:dyDescent="0.3">
      <c r="A682" s="2"/>
      <c r="B682" s="4"/>
      <c r="C682" s="4"/>
      <c r="D682" s="4"/>
      <c r="E682" s="4"/>
      <c r="F682" s="4"/>
      <c r="G682" s="56"/>
      <c r="H682" s="3"/>
      <c r="I682" s="3"/>
      <c r="J682" s="3"/>
      <c r="K682" s="3"/>
      <c r="L682" s="4"/>
      <c r="M682" s="4"/>
      <c r="N682" s="3"/>
      <c r="O682" s="3"/>
      <c r="P682" s="3"/>
      <c r="Q682" s="3"/>
      <c r="R682" s="4"/>
      <c r="S682" s="3"/>
      <c r="T682" s="4"/>
    </row>
    <row r="683" spans="1:20" x14ac:dyDescent="0.3">
      <c r="A683" s="2"/>
      <c r="B683" s="4"/>
      <c r="C683" s="4"/>
      <c r="D683" s="4"/>
      <c r="E683" s="4"/>
      <c r="F683" s="4"/>
      <c r="G683" s="56"/>
      <c r="H683" s="3"/>
      <c r="I683" s="3"/>
      <c r="J683" s="3"/>
      <c r="K683" s="3"/>
      <c r="L683" s="4"/>
      <c r="M683" s="4"/>
      <c r="N683" s="3"/>
      <c r="O683" s="3"/>
      <c r="P683" s="3"/>
      <c r="Q683" s="3"/>
      <c r="R683" s="4"/>
      <c r="S683" s="3"/>
      <c r="T683" s="4"/>
    </row>
    <row r="684" spans="1:20" x14ac:dyDescent="0.3">
      <c r="A684" s="2"/>
      <c r="B684" s="4"/>
      <c r="C684" s="4"/>
      <c r="D684" s="4"/>
      <c r="E684" s="4"/>
      <c r="F684" s="4"/>
      <c r="G684" s="56"/>
      <c r="H684" s="3"/>
      <c r="I684" s="3"/>
      <c r="J684" s="3"/>
      <c r="K684" s="3"/>
      <c r="L684" s="4"/>
      <c r="M684" s="4"/>
      <c r="N684" s="3"/>
      <c r="O684" s="3"/>
      <c r="P684" s="3"/>
      <c r="Q684" s="3"/>
      <c r="R684" s="4"/>
      <c r="S684" s="3"/>
      <c r="T684" s="4"/>
    </row>
    <row r="685" spans="1:20" x14ac:dyDescent="0.3">
      <c r="A685" s="2"/>
      <c r="B685" s="4"/>
      <c r="C685" s="4"/>
      <c r="D685" s="4"/>
      <c r="E685" s="4"/>
      <c r="F685" s="4"/>
      <c r="G685" s="56"/>
      <c r="H685" s="3"/>
      <c r="I685" s="3"/>
      <c r="J685" s="3"/>
      <c r="K685" s="3"/>
      <c r="L685" s="4"/>
      <c r="M685" s="4"/>
      <c r="N685" s="3"/>
      <c r="O685" s="3"/>
      <c r="P685" s="3"/>
      <c r="Q685" s="3"/>
      <c r="R685" s="4"/>
      <c r="S685" s="3"/>
      <c r="T685" s="4"/>
    </row>
    <row r="686" spans="1:20" x14ac:dyDescent="0.3">
      <c r="A686" s="2"/>
      <c r="B686" s="4"/>
      <c r="C686" s="4"/>
      <c r="D686" s="4"/>
      <c r="E686" s="4"/>
      <c r="F686" s="4"/>
      <c r="G686" s="56"/>
      <c r="H686" s="3"/>
      <c r="I686" s="3"/>
      <c r="J686" s="3"/>
      <c r="K686" s="3"/>
      <c r="L686" s="4"/>
      <c r="M686" s="4"/>
      <c r="N686" s="3"/>
      <c r="O686" s="3"/>
      <c r="P686" s="3"/>
      <c r="Q686" s="3"/>
      <c r="R686" s="4"/>
      <c r="S686" s="3"/>
      <c r="T686" s="4"/>
    </row>
    <row r="687" spans="1:20" x14ac:dyDescent="0.3">
      <c r="A687" s="2"/>
      <c r="B687" s="4"/>
      <c r="C687" s="4"/>
      <c r="D687" s="4"/>
      <c r="E687" s="4"/>
      <c r="F687" s="4"/>
      <c r="G687" s="56"/>
      <c r="H687" s="3"/>
      <c r="I687" s="3"/>
      <c r="J687" s="3"/>
      <c r="K687" s="3"/>
      <c r="L687" s="4"/>
      <c r="M687" s="4"/>
      <c r="N687" s="3"/>
      <c r="O687" s="3"/>
      <c r="P687" s="3"/>
      <c r="Q687" s="3"/>
      <c r="R687" s="4"/>
      <c r="S687" s="3"/>
      <c r="T687" s="4"/>
    </row>
    <row r="688" spans="1:20" x14ac:dyDescent="0.3">
      <c r="A688" s="2"/>
      <c r="B688" s="4"/>
      <c r="C688" s="4"/>
      <c r="D688" s="4"/>
      <c r="E688" s="4"/>
      <c r="F688" s="4"/>
      <c r="G688" s="56"/>
      <c r="H688" s="3"/>
      <c r="I688" s="3"/>
      <c r="J688" s="3"/>
      <c r="K688" s="3"/>
      <c r="L688" s="4"/>
      <c r="M688" s="4"/>
      <c r="N688" s="3"/>
      <c r="O688" s="3"/>
      <c r="P688" s="3"/>
      <c r="Q688" s="3"/>
      <c r="R688" s="4"/>
      <c r="S688" s="3"/>
      <c r="T688" s="4"/>
    </row>
    <row r="689" spans="1:20" x14ac:dyDescent="0.3">
      <c r="A689" s="2"/>
      <c r="B689" s="4"/>
      <c r="C689" s="4"/>
      <c r="D689" s="4"/>
      <c r="E689" s="4"/>
      <c r="F689" s="4"/>
      <c r="G689" s="56"/>
      <c r="H689" s="3"/>
      <c r="I689" s="3"/>
      <c r="J689" s="3"/>
      <c r="K689" s="3"/>
      <c r="L689" s="4"/>
      <c r="M689" s="4"/>
      <c r="N689" s="3"/>
      <c r="O689" s="3"/>
      <c r="P689" s="3"/>
      <c r="Q689" s="3"/>
      <c r="R689" s="4"/>
      <c r="S689" s="3"/>
      <c r="T689" s="4"/>
    </row>
    <row r="690" spans="1:20" x14ac:dyDescent="0.3">
      <c r="A690" s="2"/>
      <c r="B690" s="4"/>
      <c r="C690" s="4"/>
      <c r="D690" s="4"/>
      <c r="E690" s="4"/>
      <c r="F690" s="4"/>
      <c r="G690" s="56"/>
      <c r="H690" s="3"/>
      <c r="I690" s="3"/>
      <c r="J690" s="3"/>
      <c r="K690" s="3"/>
      <c r="L690" s="4"/>
      <c r="M690" s="4"/>
      <c r="N690" s="3"/>
      <c r="O690" s="3"/>
      <c r="P690" s="3"/>
      <c r="Q690" s="3"/>
      <c r="R690" s="4"/>
      <c r="S690" s="3"/>
      <c r="T690" s="4"/>
    </row>
    <row r="691" spans="1:20" x14ac:dyDescent="0.3">
      <c r="A691" s="2"/>
      <c r="B691" s="4"/>
      <c r="C691" s="4"/>
      <c r="D691" s="4"/>
      <c r="E691" s="4"/>
      <c r="F691" s="4"/>
      <c r="G691" s="56"/>
      <c r="H691" s="3"/>
      <c r="I691" s="3"/>
      <c r="J691" s="3"/>
      <c r="K691" s="3"/>
      <c r="L691" s="4"/>
      <c r="M691" s="4"/>
      <c r="N691" s="3"/>
      <c r="O691" s="3"/>
      <c r="P691" s="3"/>
      <c r="Q691" s="3"/>
      <c r="R691" s="4"/>
      <c r="S691" s="3"/>
      <c r="T691" s="4"/>
    </row>
    <row r="692" spans="1:20" x14ac:dyDescent="0.3">
      <c r="A692" s="2"/>
      <c r="B692" s="4"/>
      <c r="C692" s="4"/>
      <c r="D692" s="4"/>
      <c r="E692" s="4"/>
      <c r="F692" s="4"/>
      <c r="G692" s="56"/>
      <c r="H692" s="3"/>
      <c r="I692" s="3"/>
      <c r="J692" s="3"/>
      <c r="K692" s="3"/>
      <c r="L692" s="4"/>
      <c r="M692" s="4"/>
      <c r="N692" s="3"/>
      <c r="O692" s="3"/>
      <c r="P692" s="3"/>
      <c r="Q692" s="3"/>
      <c r="R692" s="4"/>
      <c r="S692" s="3"/>
      <c r="T692" s="4"/>
    </row>
    <row r="693" spans="1:20" x14ac:dyDescent="0.3">
      <c r="A693" s="2"/>
      <c r="B693" s="4"/>
      <c r="C693" s="4"/>
      <c r="D693" s="4"/>
      <c r="E693" s="4"/>
      <c r="F693" s="4"/>
      <c r="G693" s="56"/>
      <c r="H693" s="3"/>
      <c r="I693" s="3"/>
      <c r="J693" s="3"/>
      <c r="K693" s="3"/>
      <c r="L693" s="4"/>
      <c r="M693" s="4"/>
      <c r="N693" s="3"/>
      <c r="O693" s="3"/>
      <c r="P693" s="3"/>
      <c r="Q693" s="3"/>
      <c r="R693" s="4"/>
      <c r="S693" s="3"/>
      <c r="T693" s="4"/>
    </row>
    <row r="694" spans="1:20" x14ac:dyDescent="0.3">
      <c r="A694" s="2"/>
      <c r="B694" s="4"/>
      <c r="C694" s="4"/>
      <c r="D694" s="4"/>
      <c r="E694" s="4"/>
      <c r="F694" s="4"/>
      <c r="G694" s="56"/>
      <c r="H694" s="3"/>
      <c r="I694" s="3"/>
      <c r="J694" s="3"/>
      <c r="K694" s="3"/>
      <c r="L694" s="4"/>
      <c r="M694" s="4"/>
      <c r="N694" s="3"/>
      <c r="O694" s="3"/>
      <c r="P694" s="3"/>
      <c r="Q694" s="3"/>
      <c r="R694" s="4"/>
      <c r="S694" s="3"/>
      <c r="T694" s="4"/>
    </row>
    <row r="695" spans="1:20" x14ac:dyDescent="0.3">
      <c r="A695" s="2"/>
      <c r="B695" s="4"/>
      <c r="C695" s="4"/>
      <c r="D695" s="4"/>
      <c r="E695" s="4"/>
      <c r="F695" s="4"/>
      <c r="G695" s="56"/>
      <c r="H695" s="3"/>
      <c r="I695" s="3"/>
      <c r="J695" s="3"/>
      <c r="K695" s="3"/>
      <c r="L695" s="4"/>
      <c r="M695" s="4"/>
      <c r="N695" s="3"/>
      <c r="O695" s="3"/>
      <c r="P695" s="3"/>
      <c r="Q695" s="3"/>
      <c r="R695" s="4"/>
      <c r="S695" s="3"/>
      <c r="T695" s="4"/>
    </row>
    <row r="696" spans="1:20" x14ac:dyDescent="0.3">
      <c r="A696" s="2"/>
      <c r="B696" s="4"/>
      <c r="C696" s="4"/>
      <c r="D696" s="4"/>
      <c r="E696" s="4"/>
      <c r="F696" s="4"/>
      <c r="G696" s="56"/>
      <c r="H696" s="3"/>
      <c r="I696" s="3"/>
      <c r="J696" s="3"/>
      <c r="K696" s="3"/>
      <c r="L696" s="4"/>
      <c r="M696" s="4"/>
      <c r="N696" s="3"/>
      <c r="O696" s="3"/>
      <c r="P696" s="3"/>
      <c r="Q696" s="3"/>
      <c r="R696" s="4"/>
      <c r="S696" s="3"/>
      <c r="T696" s="4"/>
    </row>
    <row r="697" spans="1:20" x14ac:dyDescent="0.3">
      <c r="A697" s="2"/>
      <c r="B697" s="4"/>
      <c r="C697" s="4"/>
      <c r="D697" s="4"/>
      <c r="E697" s="4"/>
      <c r="F697" s="4"/>
      <c r="G697" s="56"/>
      <c r="H697" s="3"/>
      <c r="I697" s="3"/>
      <c r="J697" s="3"/>
      <c r="K697" s="3"/>
      <c r="L697" s="4"/>
      <c r="M697" s="4"/>
      <c r="N697" s="3"/>
      <c r="O697" s="3"/>
      <c r="P697" s="3"/>
      <c r="Q697" s="3"/>
      <c r="R697" s="4"/>
      <c r="S697" s="3"/>
      <c r="T697" s="4"/>
    </row>
    <row r="698" spans="1:20" x14ac:dyDescent="0.3">
      <c r="A698" s="2"/>
      <c r="B698" s="4"/>
      <c r="C698" s="4"/>
      <c r="D698" s="4"/>
      <c r="E698" s="4"/>
      <c r="F698" s="4"/>
      <c r="G698" s="56"/>
      <c r="H698" s="3"/>
      <c r="I698" s="3"/>
      <c r="J698" s="3"/>
      <c r="K698" s="3"/>
      <c r="L698" s="4"/>
      <c r="M698" s="4"/>
      <c r="N698" s="3"/>
      <c r="O698" s="3"/>
      <c r="P698" s="3"/>
      <c r="Q698" s="3"/>
      <c r="R698" s="4"/>
      <c r="S698" s="3"/>
      <c r="T698" s="4"/>
    </row>
    <row r="699" spans="1:20" x14ac:dyDescent="0.3">
      <c r="A699" s="2"/>
      <c r="B699" s="4"/>
      <c r="C699" s="4"/>
      <c r="D699" s="4"/>
      <c r="E699" s="4"/>
      <c r="F699" s="4"/>
      <c r="G699" s="56"/>
      <c r="H699" s="3"/>
      <c r="I699" s="3"/>
      <c r="J699" s="3"/>
      <c r="K699" s="3"/>
      <c r="L699" s="4"/>
      <c r="M699" s="4"/>
      <c r="N699" s="3"/>
      <c r="O699" s="3"/>
      <c r="P699" s="3"/>
      <c r="Q699" s="3"/>
      <c r="R699" s="4"/>
      <c r="S699" s="3"/>
      <c r="T699" s="4"/>
    </row>
    <row r="700" spans="1:20" x14ac:dyDescent="0.3">
      <c r="A700" s="2"/>
      <c r="B700" s="4"/>
      <c r="C700" s="4"/>
      <c r="D700" s="4"/>
      <c r="E700" s="4"/>
      <c r="F700" s="4"/>
      <c r="G700" s="56"/>
      <c r="H700" s="3"/>
      <c r="I700" s="3"/>
      <c r="J700" s="3"/>
      <c r="K700" s="3"/>
      <c r="L700" s="4"/>
      <c r="M700" s="4"/>
      <c r="N700" s="3"/>
      <c r="O700" s="3"/>
      <c r="P700" s="3"/>
      <c r="Q700" s="3"/>
      <c r="R700" s="4"/>
      <c r="S700" s="3"/>
      <c r="T700" s="4"/>
    </row>
    <row r="701" spans="1:20" x14ac:dyDescent="0.3">
      <c r="A701" s="2"/>
      <c r="B701" s="4"/>
      <c r="C701" s="4"/>
      <c r="D701" s="4"/>
      <c r="E701" s="4"/>
      <c r="F701" s="4"/>
      <c r="G701" s="56"/>
      <c r="H701" s="3"/>
      <c r="I701" s="3"/>
      <c r="J701" s="3"/>
      <c r="K701" s="3"/>
      <c r="L701" s="4"/>
      <c r="M701" s="4"/>
      <c r="N701" s="3"/>
      <c r="O701" s="3"/>
      <c r="P701" s="3"/>
      <c r="Q701" s="3"/>
      <c r="R701" s="4"/>
      <c r="S701" s="3"/>
      <c r="T701" s="4"/>
    </row>
    <row r="702" spans="1:20" x14ac:dyDescent="0.3">
      <c r="A702" s="2"/>
      <c r="B702" s="4"/>
      <c r="C702" s="4"/>
      <c r="D702" s="4"/>
      <c r="E702" s="4"/>
      <c r="F702" s="4"/>
      <c r="G702" s="56"/>
      <c r="H702" s="3"/>
      <c r="I702" s="3"/>
      <c r="J702" s="3"/>
      <c r="K702" s="3"/>
      <c r="L702" s="4"/>
      <c r="M702" s="4"/>
      <c r="N702" s="3"/>
      <c r="O702" s="3"/>
      <c r="P702" s="3"/>
      <c r="Q702" s="3"/>
      <c r="R702" s="4"/>
      <c r="S702" s="3"/>
      <c r="T702" s="4"/>
    </row>
    <row r="703" spans="1:20" x14ac:dyDescent="0.3">
      <c r="A703" s="2"/>
      <c r="B703" s="4"/>
      <c r="C703" s="4"/>
      <c r="D703" s="4"/>
      <c r="E703" s="4"/>
      <c r="F703" s="4"/>
      <c r="G703" s="56"/>
      <c r="H703" s="3"/>
      <c r="I703" s="3"/>
      <c r="J703" s="3"/>
      <c r="K703" s="3"/>
      <c r="L703" s="4"/>
      <c r="M703" s="4"/>
      <c r="N703" s="3"/>
      <c r="O703" s="3"/>
      <c r="P703" s="3"/>
      <c r="Q703" s="3"/>
      <c r="R703" s="4"/>
      <c r="S703" s="3"/>
      <c r="T703" s="4"/>
    </row>
    <row r="704" spans="1:20" x14ac:dyDescent="0.3">
      <c r="A704" s="2"/>
      <c r="B704" s="4"/>
      <c r="C704" s="4"/>
      <c r="D704" s="4"/>
      <c r="E704" s="4"/>
      <c r="F704" s="4"/>
      <c r="G704" s="56"/>
      <c r="H704" s="3"/>
      <c r="I704" s="3"/>
      <c r="J704" s="3"/>
      <c r="K704" s="3"/>
      <c r="L704" s="4"/>
      <c r="M704" s="4"/>
      <c r="N704" s="3"/>
      <c r="O704" s="3"/>
      <c r="P704" s="3"/>
      <c r="Q704" s="3"/>
      <c r="R704" s="4"/>
      <c r="S704" s="3"/>
      <c r="T704" s="4"/>
    </row>
    <row r="705" spans="1:20" x14ac:dyDescent="0.3">
      <c r="A705" s="2"/>
      <c r="B705" s="4"/>
      <c r="C705" s="4"/>
      <c r="D705" s="4"/>
      <c r="E705" s="4"/>
      <c r="F705" s="4"/>
      <c r="G705" s="56"/>
      <c r="H705" s="3"/>
      <c r="I705" s="3"/>
      <c r="J705" s="3"/>
      <c r="K705" s="3"/>
      <c r="L705" s="4"/>
      <c r="M705" s="4"/>
      <c r="N705" s="3"/>
      <c r="O705" s="3"/>
      <c r="P705" s="3"/>
      <c r="Q705" s="3"/>
      <c r="R705" s="4"/>
      <c r="S705" s="3"/>
      <c r="T705" s="4"/>
    </row>
    <row r="706" spans="1:20" x14ac:dyDescent="0.3">
      <c r="A706" s="2"/>
      <c r="B706" s="4"/>
      <c r="C706" s="4"/>
      <c r="D706" s="4"/>
      <c r="E706" s="4"/>
      <c r="F706" s="4"/>
      <c r="G706" s="56"/>
      <c r="H706" s="3"/>
      <c r="I706" s="3"/>
      <c r="J706" s="3"/>
      <c r="K706" s="3"/>
      <c r="L706" s="4"/>
      <c r="M706" s="4"/>
      <c r="N706" s="3"/>
      <c r="O706" s="3"/>
      <c r="P706" s="3"/>
      <c r="Q706" s="3"/>
      <c r="R706" s="4"/>
      <c r="S706" s="3"/>
      <c r="T706" s="4"/>
    </row>
    <row r="707" spans="1:20" x14ac:dyDescent="0.3">
      <c r="A707" s="2"/>
      <c r="B707" s="4"/>
      <c r="C707" s="4"/>
      <c r="D707" s="4"/>
      <c r="E707" s="4"/>
      <c r="F707" s="4"/>
      <c r="G707" s="56"/>
      <c r="H707" s="3"/>
      <c r="I707" s="3"/>
      <c r="J707" s="3"/>
      <c r="K707" s="3"/>
      <c r="L707" s="4"/>
      <c r="M707" s="4"/>
      <c r="N707" s="3"/>
      <c r="O707" s="3"/>
      <c r="P707" s="3"/>
      <c r="Q707" s="3"/>
      <c r="R707" s="4"/>
      <c r="S707" s="3"/>
      <c r="T707" s="4"/>
    </row>
    <row r="708" spans="1:20" x14ac:dyDescent="0.3">
      <c r="A708" s="2"/>
      <c r="B708" s="4"/>
      <c r="C708" s="4"/>
      <c r="D708" s="4"/>
      <c r="E708" s="4"/>
      <c r="F708" s="4"/>
      <c r="G708" s="56"/>
      <c r="H708" s="3"/>
      <c r="I708" s="3"/>
      <c r="J708" s="3"/>
      <c r="K708" s="3"/>
      <c r="L708" s="4"/>
      <c r="M708" s="4"/>
      <c r="N708" s="3"/>
      <c r="O708" s="3"/>
      <c r="P708" s="3"/>
      <c r="Q708" s="3"/>
      <c r="R708" s="4"/>
      <c r="S708" s="3"/>
      <c r="T708" s="4"/>
    </row>
    <row r="709" spans="1:20" x14ac:dyDescent="0.3">
      <c r="A709" s="2"/>
      <c r="B709" s="4"/>
      <c r="C709" s="4"/>
      <c r="D709" s="4"/>
      <c r="E709" s="4"/>
      <c r="F709" s="4"/>
      <c r="G709" s="56"/>
      <c r="H709" s="3"/>
      <c r="I709" s="3"/>
      <c r="J709" s="3"/>
      <c r="K709" s="3"/>
      <c r="L709" s="4"/>
      <c r="M709" s="4"/>
      <c r="N709" s="3"/>
      <c r="O709" s="3"/>
      <c r="P709" s="3"/>
      <c r="Q709" s="3"/>
      <c r="R709" s="4"/>
      <c r="S709" s="3"/>
      <c r="T709" s="4"/>
    </row>
    <row r="710" spans="1:20" x14ac:dyDescent="0.3">
      <c r="A710" s="2"/>
      <c r="B710" s="4"/>
      <c r="C710" s="4"/>
      <c r="D710" s="4"/>
      <c r="E710" s="4"/>
      <c r="F710" s="4"/>
      <c r="G710" s="56"/>
      <c r="H710" s="3"/>
      <c r="I710" s="3"/>
      <c r="J710" s="3"/>
      <c r="K710" s="3"/>
      <c r="L710" s="4"/>
      <c r="M710" s="4"/>
      <c r="N710" s="3"/>
      <c r="O710" s="3"/>
      <c r="P710" s="3"/>
      <c r="Q710" s="3"/>
      <c r="R710" s="4"/>
      <c r="S710" s="3"/>
      <c r="T710" s="4"/>
    </row>
    <row r="711" spans="1:20" x14ac:dyDescent="0.3">
      <c r="A711" s="2"/>
      <c r="B711" s="4"/>
      <c r="C711" s="4"/>
      <c r="D711" s="4"/>
      <c r="E711" s="4"/>
      <c r="F711" s="4"/>
      <c r="G711" s="56"/>
      <c r="H711" s="3"/>
      <c r="I711" s="3"/>
      <c r="J711" s="3"/>
      <c r="K711" s="3"/>
      <c r="L711" s="4"/>
      <c r="M711" s="4"/>
      <c r="N711" s="3"/>
      <c r="O711" s="3"/>
      <c r="P711" s="3"/>
      <c r="Q711" s="3"/>
      <c r="R711" s="4"/>
      <c r="S711" s="3"/>
      <c r="T711" s="4"/>
    </row>
    <row r="712" spans="1:20" x14ac:dyDescent="0.3">
      <c r="A712" s="2"/>
      <c r="B712" s="4"/>
      <c r="C712" s="4"/>
      <c r="D712" s="4"/>
      <c r="E712" s="4"/>
      <c r="F712" s="4"/>
      <c r="G712" s="56"/>
      <c r="H712" s="3"/>
      <c r="I712" s="3"/>
      <c r="J712" s="3"/>
      <c r="K712" s="3"/>
      <c r="L712" s="4"/>
      <c r="M712" s="4"/>
      <c r="N712" s="3"/>
      <c r="O712" s="3"/>
      <c r="P712" s="3"/>
      <c r="Q712" s="3"/>
      <c r="R712" s="4"/>
      <c r="S712" s="3"/>
      <c r="T712" s="4"/>
    </row>
    <row r="713" spans="1:20" x14ac:dyDescent="0.3">
      <c r="A713" s="2"/>
      <c r="B713" s="4"/>
      <c r="C713" s="4"/>
      <c r="D713" s="4"/>
      <c r="E713" s="4"/>
      <c r="F713" s="4"/>
      <c r="G713" s="56"/>
      <c r="H713" s="3"/>
      <c r="I713" s="3"/>
      <c r="J713" s="3"/>
      <c r="K713" s="3"/>
      <c r="L713" s="4"/>
      <c r="M713" s="4"/>
      <c r="N713" s="3"/>
      <c r="O713" s="3"/>
      <c r="P713" s="3"/>
      <c r="Q713" s="3"/>
      <c r="R713" s="4"/>
      <c r="S713" s="3"/>
      <c r="T713" s="4"/>
    </row>
    <row r="714" spans="1:20" x14ac:dyDescent="0.3">
      <c r="A714" s="2"/>
      <c r="B714" s="4"/>
      <c r="C714" s="4"/>
      <c r="D714" s="4"/>
      <c r="E714" s="4"/>
      <c r="F714" s="4"/>
      <c r="G714" s="56"/>
      <c r="H714" s="3"/>
      <c r="I714" s="3"/>
      <c r="J714" s="3"/>
      <c r="K714" s="3"/>
      <c r="L714" s="4"/>
      <c r="M714" s="4"/>
      <c r="N714" s="3"/>
      <c r="O714" s="3"/>
      <c r="P714" s="3"/>
      <c r="Q714" s="3"/>
      <c r="R714" s="4"/>
      <c r="S714" s="3"/>
      <c r="T714" s="4"/>
    </row>
    <row r="715" spans="1:20" x14ac:dyDescent="0.3">
      <c r="A715" s="2"/>
      <c r="B715" s="4"/>
      <c r="C715" s="4"/>
      <c r="D715" s="4"/>
      <c r="E715" s="4"/>
      <c r="F715" s="4"/>
      <c r="G715" s="56"/>
      <c r="H715" s="3"/>
      <c r="I715" s="3"/>
      <c r="J715" s="3"/>
      <c r="K715" s="3"/>
      <c r="L715" s="4"/>
      <c r="M715" s="4"/>
      <c r="N715" s="3"/>
      <c r="O715" s="3"/>
      <c r="P715" s="3"/>
      <c r="Q715" s="3"/>
      <c r="R715" s="4"/>
      <c r="S715" s="3"/>
      <c r="T715" s="4"/>
    </row>
    <row r="716" spans="1:20" x14ac:dyDescent="0.3">
      <c r="A716" s="2"/>
      <c r="B716" s="4"/>
      <c r="C716" s="4"/>
      <c r="D716" s="4"/>
      <c r="E716" s="4"/>
      <c r="F716" s="4"/>
      <c r="G716" s="56"/>
      <c r="H716" s="3"/>
      <c r="I716" s="3"/>
      <c r="J716" s="3"/>
      <c r="K716" s="3"/>
      <c r="L716" s="4"/>
      <c r="M716" s="4"/>
      <c r="N716" s="3"/>
      <c r="O716" s="3"/>
      <c r="P716" s="3"/>
      <c r="Q716" s="3"/>
      <c r="R716" s="4"/>
      <c r="S716" s="3"/>
      <c r="T716" s="4"/>
    </row>
    <row r="717" spans="1:20" x14ac:dyDescent="0.3">
      <c r="A717" s="2"/>
      <c r="B717" s="4"/>
      <c r="C717" s="4"/>
      <c r="D717" s="4"/>
      <c r="E717" s="4"/>
      <c r="F717" s="4"/>
      <c r="G717" s="56"/>
      <c r="H717" s="3"/>
      <c r="I717" s="3"/>
      <c r="J717" s="3"/>
      <c r="K717" s="3"/>
      <c r="L717" s="4"/>
      <c r="M717" s="4"/>
      <c r="N717" s="3"/>
      <c r="O717" s="3"/>
      <c r="P717" s="3"/>
      <c r="Q717" s="3"/>
      <c r="R717" s="4"/>
      <c r="S717" s="3"/>
      <c r="T717" s="4"/>
    </row>
    <row r="718" spans="1:20" x14ac:dyDescent="0.3">
      <c r="A718" s="2"/>
      <c r="B718" s="4"/>
      <c r="C718" s="4"/>
      <c r="D718" s="4"/>
      <c r="E718" s="4"/>
      <c r="F718" s="4"/>
      <c r="G718" s="56"/>
      <c r="H718" s="3"/>
      <c r="I718" s="3"/>
      <c r="J718" s="3"/>
      <c r="K718" s="3"/>
      <c r="L718" s="4"/>
      <c r="M718" s="4"/>
      <c r="N718" s="3"/>
      <c r="O718" s="3"/>
      <c r="P718" s="3"/>
      <c r="Q718" s="3"/>
      <c r="R718" s="4"/>
      <c r="S718" s="3"/>
      <c r="T718" s="4"/>
    </row>
    <row r="719" spans="1:20" x14ac:dyDescent="0.3">
      <c r="A719" s="2"/>
      <c r="B719" s="4"/>
      <c r="C719" s="4"/>
      <c r="D719" s="4"/>
      <c r="E719" s="4"/>
      <c r="F719" s="4"/>
      <c r="G719" s="56"/>
      <c r="H719" s="3"/>
      <c r="I719" s="3"/>
      <c r="J719" s="3"/>
      <c r="K719" s="3"/>
      <c r="L719" s="4"/>
      <c r="M719" s="4"/>
      <c r="N719" s="3"/>
      <c r="O719" s="3"/>
      <c r="P719" s="3"/>
      <c r="Q719" s="3"/>
      <c r="R719" s="4"/>
      <c r="S719" s="3"/>
      <c r="T719" s="4"/>
    </row>
    <row r="720" spans="1:20" x14ac:dyDescent="0.3">
      <c r="A720" s="2"/>
      <c r="B720" s="4"/>
      <c r="C720" s="4"/>
      <c r="D720" s="4"/>
      <c r="E720" s="4"/>
      <c r="F720" s="4"/>
      <c r="G720" s="56"/>
      <c r="H720" s="3"/>
      <c r="I720" s="3"/>
      <c r="J720" s="3"/>
      <c r="K720" s="3"/>
      <c r="L720" s="4"/>
      <c r="M720" s="4"/>
      <c r="N720" s="3"/>
      <c r="O720" s="3"/>
      <c r="P720" s="3"/>
      <c r="Q720" s="3"/>
      <c r="R720" s="4"/>
      <c r="S720" s="3"/>
      <c r="T720" s="4"/>
    </row>
    <row r="721" spans="1:20" x14ac:dyDescent="0.3">
      <c r="A721" s="2"/>
      <c r="B721" s="4"/>
      <c r="C721" s="4"/>
      <c r="D721" s="4"/>
      <c r="E721" s="4"/>
      <c r="F721" s="4"/>
      <c r="G721" s="56"/>
      <c r="H721" s="3"/>
      <c r="I721" s="3"/>
      <c r="J721" s="3"/>
      <c r="K721" s="3"/>
      <c r="L721" s="4"/>
      <c r="M721" s="4"/>
      <c r="N721" s="3"/>
      <c r="O721" s="3"/>
      <c r="P721" s="3"/>
      <c r="Q721" s="3"/>
      <c r="R721" s="4"/>
      <c r="S721" s="3"/>
      <c r="T721" s="4"/>
    </row>
    <row r="722" spans="1:20" x14ac:dyDescent="0.3">
      <c r="A722" s="2"/>
      <c r="B722" s="4"/>
      <c r="C722" s="4"/>
      <c r="D722" s="4"/>
      <c r="E722" s="4"/>
      <c r="F722" s="4"/>
      <c r="G722" s="56"/>
      <c r="H722" s="3"/>
      <c r="I722" s="3"/>
      <c r="J722" s="3"/>
      <c r="K722" s="3"/>
      <c r="L722" s="4"/>
      <c r="M722" s="4"/>
      <c r="N722" s="3"/>
      <c r="O722" s="3"/>
      <c r="P722" s="3"/>
      <c r="Q722" s="3"/>
      <c r="R722" s="4"/>
      <c r="S722" s="3"/>
      <c r="T722" s="4"/>
    </row>
    <row r="723" spans="1:20" x14ac:dyDescent="0.3">
      <c r="A723" s="2"/>
      <c r="B723" s="4"/>
      <c r="C723" s="4"/>
      <c r="D723" s="4"/>
      <c r="E723" s="4"/>
      <c r="F723" s="4"/>
      <c r="G723" s="56"/>
      <c r="H723" s="3"/>
      <c r="I723" s="3"/>
      <c r="J723" s="3"/>
      <c r="K723" s="3"/>
      <c r="L723" s="4"/>
      <c r="M723" s="4"/>
      <c r="N723" s="3"/>
      <c r="O723" s="3"/>
      <c r="P723" s="3"/>
      <c r="Q723" s="3"/>
      <c r="R723" s="4"/>
      <c r="S723" s="3"/>
      <c r="T723" s="4"/>
    </row>
    <row r="724" spans="1:20" x14ac:dyDescent="0.3">
      <c r="A724" s="2"/>
      <c r="B724" s="4"/>
      <c r="C724" s="4"/>
      <c r="D724" s="4"/>
      <c r="E724" s="4"/>
      <c r="F724" s="4"/>
      <c r="G724" s="56"/>
      <c r="H724" s="3"/>
      <c r="I724" s="3"/>
      <c r="J724" s="3"/>
      <c r="K724" s="3"/>
      <c r="L724" s="4"/>
      <c r="M724" s="4"/>
      <c r="N724" s="3"/>
      <c r="O724" s="3"/>
      <c r="P724" s="3"/>
      <c r="Q724" s="3"/>
      <c r="R724" s="4"/>
      <c r="S724" s="3"/>
      <c r="T724" s="4"/>
    </row>
    <row r="725" spans="1:20" x14ac:dyDescent="0.3">
      <c r="A725" s="2"/>
      <c r="B725" s="4"/>
      <c r="C725" s="4"/>
      <c r="D725" s="4"/>
      <c r="E725" s="4"/>
      <c r="F725" s="4"/>
      <c r="G725" s="56"/>
      <c r="H725" s="3"/>
      <c r="I725" s="3"/>
      <c r="J725" s="3"/>
      <c r="K725" s="3"/>
      <c r="L725" s="4"/>
      <c r="M725" s="4"/>
      <c r="N725" s="3"/>
      <c r="O725" s="3"/>
      <c r="P725" s="3"/>
      <c r="Q725" s="3"/>
      <c r="R725" s="4"/>
      <c r="S725" s="3"/>
      <c r="T725" s="4"/>
    </row>
    <row r="726" spans="1:20" x14ac:dyDescent="0.3">
      <c r="A726" s="2"/>
      <c r="B726" s="4"/>
      <c r="C726" s="4"/>
      <c r="D726" s="4"/>
      <c r="E726" s="4"/>
      <c r="F726" s="4"/>
      <c r="G726" s="56"/>
      <c r="H726" s="3"/>
      <c r="I726" s="3"/>
      <c r="J726" s="3"/>
      <c r="K726" s="3"/>
      <c r="L726" s="4"/>
      <c r="M726" s="4"/>
      <c r="N726" s="3"/>
      <c r="O726" s="3"/>
      <c r="P726" s="3"/>
      <c r="Q726" s="3"/>
      <c r="R726" s="4"/>
      <c r="S726" s="3"/>
      <c r="T726" s="4"/>
    </row>
    <row r="727" spans="1:20" x14ac:dyDescent="0.3">
      <c r="A727" s="2"/>
      <c r="B727" s="4"/>
      <c r="C727" s="4"/>
      <c r="D727" s="4"/>
      <c r="E727" s="4"/>
      <c r="F727" s="4"/>
      <c r="G727" s="56"/>
      <c r="H727" s="3"/>
      <c r="I727" s="3"/>
      <c r="J727" s="3"/>
      <c r="K727" s="3"/>
      <c r="L727" s="4"/>
      <c r="M727" s="4"/>
      <c r="N727" s="3"/>
      <c r="O727" s="3"/>
      <c r="P727" s="3"/>
      <c r="Q727" s="3"/>
      <c r="R727" s="4"/>
      <c r="S727" s="3"/>
      <c r="T727" s="4"/>
    </row>
    <row r="728" spans="1:20" x14ac:dyDescent="0.3">
      <c r="A728" s="2"/>
      <c r="B728" s="4"/>
      <c r="C728" s="4"/>
      <c r="D728" s="4"/>
      <c r="E728" s="4"/>
      <c r="F728" s="4"/>
      <c r="G728" s="56"/>
      <c r="H728" s="3"/>
      <c r="I728" s="3"/>
      <c r="J728" s="3"/>
      <c r="K728" s="3"/>
      <c r="L728" s="4"/>
      <c r="M728" s="4"/>
      <c r="N728" s="3"/>
      <c r="O728" s="3"/>
      <c r="P728" s="3"/>
      <c r="Q728" s="3"/>
      <c r="R728" s="4"/>
      <c r="S728" s="3"/>
      <c r="T728" s="4"/>
    </row>
    <row r="729" spans="1:20" x14ac:dyDescent="0.3">
      <c r="A729" s="2"/>
      <c r="B729" s="4"/>
      <c r="C729" s="4"/>
      <c r="D729" s="4"/>
      <c r="E729" s="4"/>
      <c r="F729" s="4"/>
      <c r="G729" s="56"/>
      <c r="H729" s="3"/>
      <c r="I729" s="3"/>
      <c r="J729" s="3"/>
      <c r="K729" s="3"/>
      <c r="L729" s="4"/>
      <c r="M729" s="4"/>
      <c r="N729" s="3"/>
      <c r="O729" s="3"/>
      <c r="P729" s="3"/>
      <c r="Q729" s="3"/>
      <c r="R729" s="4"/>
      <c r="S729" s="3"/>
      <c r="T729" s="4"/>
    </row>
    <row r="730" spans="1:20" x14ac:dyDescent="0.3">
      <c r="A730" s="2"/>
      <c r="B730" s="4"/>
      <c r="C730" s="4"/>
      <c r="D730" s="4"/>
      <c r="E730" s="4"/>
      <c r="F730" s="4"/>
      <c r="G730" s="56"/>
      <c r="H730" s="3"/>
      <c r="I730" s="3"/>
      <c r="J730" s="3"/>
      <c r="K730" s="3"/>
      <c r="L730" s="4"/>
      <c r="M730" s="4"/>
      <c r="N730" s="3"/>
      <c r="O730" s="3"/>
      <c r="P730" s="3"/>
      <c r="Q730" s="3"/>
      <c r="R730" s="4"/>
      <c r="S730" s="3"/>
      <c r="T730" s="4"/>
    </row>
    <row r="731" spans="1:20" x14ac:dyDescent="0.3">
      <c r="A731" s="2"/>
      <c r="B731" s="4"/>
      <c r="C731" s="4"/>
      <c r="D731" s="4"/>
      <c r="E731" s="4"/>
      <c r="F731" s="4"/>
      <c r="G731" s="56"/>
      <c r="H731" s="3"/>
      <c r="I731" s="3"/>
      <c r="J731" s="3"/>
      <c r="K731" s="3"/>
      <c r="L731" s="4"/>
      <c r="M731" s="4"/>
      <c r="N731" s="3"/>
      <c r="O731" s="3"/>
      <c r="P731" s="3"/>
      <c r="Q731" s="3"/>
      <c r="R731" s="4"/>
      <c r="S731" s="3"/>
      <c r="T731" s="4"/>
    </row>
    <row r="732" spans="1:20" x14ac:dyDescent="0.3">
      <c r="A732" s="2"/>
      <c r="B732" s="4"/>
      <c r="C732" s="4"/>
      <c r="D732" s="4"/>
      <c r="E732" s="4"/>
      <c r="F732" s="4"/>
      <c r="G732" s="56"/>
      <c r="H732" s="3"/>
      <c r="I732" s="3"/>
      <c r="J732" s="3"/>
      <c r="K732" s="3"/>
      <c r="L732" s="4"/>
      <c r="M732" s="4"/>
      <c r="N732" s="3"/>
      <c r="O732" s="3"/>
      <c r="P732" s="3"/>
      <c r="Q732" s="3"/>
      <c r="R732" s="4"/>
      <c r="S732" s="3"/>
      <c r="T732" s="4"/>
    </row>
    <row r="733" spans="1:20" x14ac:dyDescent="0.3">
      <c r="A733" s="2"/>
      <c r="B733" s="4"/>
      <c r="C733" s="4"/>
      <c r="D733" s="4"/>
      <c r="E733" s="4"/>
      <c r="F733" s="4"/>
      <c r="G733" s="56"/>
      <c r="H733" s="3"/>
      <c r="I733" s="3"/>
      <c r="J733" s="3"/>
      <c r="K733" s="3"/>
      <c r="L733" s="4"/>
      <c r="M733" s="4"/>
      <c r="N733" s="3"/>
      <c r="O733" s="3"/>
      <c r="P733" s="3"/>
      <c r="Q733" s="3"/>
      <c r="R733" s="4"/>
      <c r="S733" s="3"/>
      <c r="T733" s="4"/>
    </row>
    <row r="734" spans="1:20" x14ac:dyDescent="0.3">
      <c r="A734" s="2"/>
      <c r="B734" s="4"/>
      <c r="C734" s="4"/>
      <c r="D734" s="4"/>
      <c r="E734" s="4"/>
      <c r="F734" s="4"/>
      <c r="G734" s="56"/>
      <c r="H734" s="3"/>
      <c r="I734" s="3"/>
      <c r="J734" s="3"/>
      <c r="K734" s="3"/>
      <c r="L734" s="4"/>
      <c r="M734" s="4"/>
      <c r="N734" s="3"/>
      <c r="O734" s="3"/>
      <c r="P734" s="3"/>
      <c r="Q734" s="3"/>
      <c r="R734" s="4"/>
      <c r="S734" s="3"/>
      <c r="T734" s="4"/>
    </row>
    <row r="735" spans="1:20" x14ac:dyDescent="0.3">
      <c r="A735" s="2"/>
      <c r="B735" s="4"/>
      <c r="C735" s="4"/>
      <c r="D735" s="4"/>
      <c r="E735" s="4"/>
      <c r="F735" s="4"/>
      <c r="G735" s="56"/>
      <c r="H735" s="3"/>
      <c r="I735" s="3"/>
      <c r="J735" s="3"/>
      <c r="K735" s="3"/>
      <c r="L735" s="4"/>
      <c r="M735" s="4"/>
      <c r="N735" s="3"/>
      <c r="O735" s="3"/>
      <c r="P735" s="3"/>
      <c r="Q735" s="3"/>
      <c r="R735" s="4"/>
      <c r="S735" s="3"/>
      <c r="T735" s="4"/>
    </row>
    <row r="736" spans="1:20" x14ac:dyDescent="0.3">
      <c r="A736" s="2"/>
      <c r="B736" s="4"/>
      <c r="C736" s="4"/>
      <c r="D736" s="4"/>
      <c r="E736" s="4"/>
      <c r="F736" s="4"/>
      <c r="G736" s="56"/>
      <c r="H736" s="3"/>
      <c r="I736" s="3"/>
      <c r="J736" s="3"/>
      <c r="K736" s="3"/>
      <c r="L736" s="4"/>
      <c r="M736" s="4"/>
      <c r="N736" s="3"/>
      <c r="O736" s="3"/>
      <c r="P736" s="3"/>
      <c r="Q736" s="3"/>
      <c r="R736" s="4"/>
      <c r="S736" s="3"/>
      <c r="T736" s="4"/>
    </row>
    <row r="737" spans="1:20" x14ac:dyDescent="0.3">
      <c r="A737" s="2"/>
      <c r="B737" s="4"/>
      <c r="C737" s="4"/>
      <c r="D737" s="4"/>
      <c r="E737" s="4"/>
      <c r="F737" s="4"/>
      <c r="G737" s="56"/>
      <c r="H737" s="3"/>
      <c r="I737" s="3"/>
      <c r="J737" s="3"/>
      <c r="K737" s="3"/>
      <c r="L737" s="4"/>
      <c r="M737" s="4"/>
      <c r="N737" s="3"/>
      <c r="O737" s="3"/>
      <c r="P737" s="3"/>
      <c r="Q737" s="3"/>
      <c r="R737" s="4"/>
      <c r="S737" s="3"/>
      <c r="T737" s="4"/>
    </row>
    <row r="738" spans="1:20" x14ac:dyDescent="0.3">
      <c r="A738" s="2"/>
      <c r="B738" s="4"/>
      <c r="C738" s="4"/>
      <c r="D738" s="4"/>
      <c r="E738" s="4"/>
      <c r="F738" s="4"/>
      <c r="G738" s="56"/>
      <c r="H738" s="3"/>
      <c r="I738" s="3"/>
      <c r="J738" s="3"/>
      <c r="K738" s="3"/>
      <c r="L738" s="4"/>
      <c r="M738" s="4"/>
      <c r="N738" s="3"/>
      <c r="O738" s="3"/>
      <c r="P738" s="3"/>
      <c r="Q738" s="3"/>
      <c r="R738" s="4"/>
      <c r="S738" s="3"/>
      <c r="T738" s="4"/>
    </row>
    <row r="739" spans="1:20" x14ac:dyDescent="0.3">
      <c r="A739" s="2"/>
      <c r="B739" s="4"/>
      <c r="C739" s="4"/>
      <c r="D739" s="4"/>
      <c r="E739" s="4"/>
      <c r="F739" s="4"/>
      <c r="G739" s="56"/>
      <c r="H739" s="3"/>
      <c r="I739" s="3"/>
      <c r="J739" s="3"/>
      <c r="K739" s="3"/>
      <c r="L739" s="4"/>
      <c r="M739" s="4"/>
      <c r="N739" s="3"/>
      <c r="O739" s="3"/>
      <c r="P739" s="3"/>
      <c r="Q739" s="3"/>
      <c r="R739" s="4"/>
      <c r="S739" s="3"/>
      <c r="T739" s="4"/>
    </row>
    <row r="740" spans="1:20" x14ac:dyDescent="0.3">
      <c r="A740" s="2"/>
      <c r="B740" s="4"/>
      <c r="C740" s="4"/>
      <c r="D740" s="4"/>
      <c r="E740" s="4"/>
      <c r="F740" s="4"/>
      <c r="G740" s="56"/>
      <c r="H740" s="3"/>
      <c r="I740" s="3"/>
      <c r="J740" s="3"/>
      <c r="K740" s="3"/>
      <c r="L740" s="4"/>
      <c r="M740" s="4"/>
      <c r="N740" s="3"/>
      <c r="O740" s="3"/>
      <c r="P740" s="3"/>
      <c r="Q740" s="3"/>
      <c r="R740" s="4"/>
      <c r="S740" s="3"/>
      <c r="T740" s="4"/>
    </row>
    <row r="741" spans="1:20" x14ac:dyDescent="0.3">
      <c r="A741" s="2"/>
      <c r="B741" s="4"/>
      <c r="C741" s="4"/>
      <c r="D741" s="4"/>
      <c r="E741" s="4"/>
      <c r="F741" s="4"/>
      <c r="G741" s="56"/>
      <c r="H741" s="3"/>
      <c r="I741" s="3"/>
      <c r="J741" s="3"/>
      <c r="K741" s="3"/>
      <c r="L741" s="4"/>
      <c r="M741" s="4"/>
      <c r="N741" s="3"/>
      <c r="O741" s="3"/>
      <c r="P741" s="3"/>
      <c r="Q741" s="3"/>
      <c r="R741" s="4"/>
      <c r="S741" s="3"/>
      <c r="T741" s="4"/>
    </row>
    <row r="742" spans="1:20" x14ac:dyDescent="0.3">
      <c r="A742" s="2"/>
      <c r="B742" s="4"/>
      <c r="C742" s="4"/>
      <c r="D742" s="4"/>
      <c r="E742" s="4"/>
      <c r="F742" s="4"/>
      <c r="G742" s="56"/>
      <c r="H742" s="3"/>
      <c r="I742" s="3"/>
      <c r="J742" s="3"/>
      <c r="K742" s="3"/>
      <c r="L742" s="4"/>
      <c r="M742" s="4"/>
      <c r="N742" s="3"/>
      <c r="O742" s="3"/>
      <c r="P742" s="3"/>
      <c r="Q742" s="3"/>
      <c r="R742" s="4"/>
      <c r="S742" s="3"/>
      <c r="T742" s="4"/>
    </row>
    <row r="743" spans="1:20" x14ac:dyDescent="0.3">
      <c r="A743" s="2"/>
      <c r="B743" s="4"/>
      <c r="C743" s="4"/>
      <c r="D743" s="4"/>
      <c r="E743" s="4"/>
      <c r="F743" s="4"/>
      <c r="G743" s="56"/>
      <c r="H743" s="3"/>
      <c r="I743" s="3"/>
      <c r="J743" s="3"/>
      <c r="K743" s="3"/>
      <c r="L743" s="4"/>
      <c r="M743" s="4"/>
      <c r="N743" s="3"/>
      <c r="O743" s="3"/>
      <c r="P743" s="3"/>
      <c r="Q743" s="3"/>
      <c r="R743" s="4"/>
      <c r="S743" s="3"/>
      <c r="T743" s="4"/>
    </row>
    <row r="744" spans="1:20" x14ac:dyDescent="0.3">
      <c r="A744" s="2"/>
      <c r="B744" s="4"/>
      <c r="C744" s="4"/>
      <c r="D744" s="4"/>
      <c r="E744" s="4"/>
      <c r="F744" s="4"/>
      <c r="G744" s="56"/>
      <c r="H744" s="3"/>
      <c r="I744" s="3"/>
      <c r="J744" s="3"/>
      <c r="K744" s="3"/>
      <c r="L744" s="4"/>
      <c r="M744" s="4"/>
      <c r="N744" s="3"/>
      <c r="O744" s="3"/>
      <c r="P744" s="3"/>
      <c r="Q744" s="3"/>
      <c r="R744" s="4"/>
      <c r="S744" s="3"/>
      <c r="T744" s="4"/>
    </row>
    <row r="745" spans="1:20" x14ac:dyDescent="0.3">
      <c r="A745" s="2"/>
      <c r="B745" s="4"/>
      <c r="C745" s="4"/>
      <c r="D745" s="4"/>
      <c r="E745" s="4"/>
      <c r="F745" s="4"/>
      <c r="G745" s="56"/>
      <c r="H745" s="3"/>
      <c r="I745" s="3"/>
      <c r="J745" s="3"/>
      <c r="K745" s="3"/>
      <c r="L745" s="4"/>
      <c r="M745" s="4"/>
      <c r="N745" s="3"/>
      <c r="O745" s="3"/>
      <c r="P745" s="3"/>
      <c r="Q745" s="3"/>
      <c r="R745" s="4"/>
      <c r="S745" s="3"/>
      <c r="T745" s="4"/>
    </row>
    <row r="746" spans="1:20" x14ac:dyDescent="0.3">
      <c r="A746" s="2"/>
      <c r="B746" s="4"/>
      <c r="C746" s="4"/>
      <c r="D746" s="4"/>
      <c r="E746" s="4"/>
      <c r="F746" s="4"/>
      <c r="G746" s="56"/>
      <c r="H746" s="3"/>
      <c r="I746" s="3"/>
      <c r="J746" s="3"/>
      <c r="K746" s="3"/>
      <c r="L746" s="4"/>
      <c r="M746" s="4"/>
      <c r="N746" s="3"/>
      <c r="O746" s="3"/>
      <c r="P746" s="3"/>
      <c r="Q746" s="3"/>
      <c r="R746" s="4"/>
      <c r="S746" s="3"/>
      <c r="T746" s="4"/>
    </row>
    <row r="747" spans="1:20" x14ac:dyDescent="0.3">
      <c r="A747" s="2"/>
      <c r="B747" s="4"/>
      <c r="C747" s="4"/>
      <c r="D747" s="4"/>
      <c r="E747" s="4"/>
      <c r="F747" s="4"/>
      <c r="G747" s="56"/>
      <c r="H747" s="3"/>
      <c r="I747" s="3"/>
      <c r="J747" s="3"/>
      <c r="K747" s="3"/>
      <c r="L747" s="4"/>
      <c r="M747" s="4"/>
      <c r="N747" s="3"/>
      <c r="O747" s="3"/>
      <c r="P747" s="3"/>
      <c r="Q747" s="3"/>
      <c r="R747" s="4"/>
      <c r="S747" s="3"/>
      <c r="T747" s="4"/>
    </row>
    <row r="748" spans="1:20" x14ac:dyDescent="0.3">
      <c r="A748" s="2"/>
      <c r="B748" s="4"/>
      <c r="C748" s="4"/>
      <c r="D748" s="4"/>
      <c r="E748" s="4"/>
      <c r="F748" s="4"/>
      <c r="G748" s="56"/>
      <c r="H748" s="3"/>
      <c r="I748" s="3"/>
      <c r="J748" s="3"/>
      <c r="K748" s="3"/>
      <c r="L748" s="4"/>
      <c r="M748" s="4"/>
      <c r="N748" s="3"/>
      <c r="O748" s="3"/>
      <c r="P748" s="3"/>
      <c r="Q748" s="3"/>
      <c r="R748" s="4"/>
      <c r="S748" s="3"/>
      <c r="T748" s="4"/>
    </row>
    <row r="749" spans="1:20" x14ac:dyDescent="0.3">
      <c r="A749" s="2"/>
      <c r="B749" s="4"/>
      <c r="C749" s="4"/>
      <c r="D749" s="4"/>
      <c r="E749" s="4"/>
      <c r="F749" s="4"/>
      <c r="G749" s="56"/>
      <c r="H749" s="3"/>
      <c r="I749" s="3"/>
      <c r="J749" s="3"/>
      <c r="K749" s="3"/>
      <c r="L749" s="4"/>
      <c r="M749" s="4"/>
      <c r="N749" s="3"/>
      <c r="O749" s="3"/>
      <c r="P749" s="3"/>
      <c r="Q749" s="3"/>
      <c r="R749" s="4"/>
      <c r="S749" s="3"/>
      <c r="T749" s="4"/>
    </row>
    <row r="750" spans="1:20" x14ac:dyDescent="0.3">
      <c r="A750" s="2"/>
      <c r="B750" s="4"/>
      <c r="C750" s="4"/>
      <c r="D750" s="4"/>
      <c r="E750" s="4"/>
      <c r="F750" s="4"/>
      <c r="G750" s="56"/>
      <c r="H750" s="3"/>
      <c r="I750" s="3"/>
      <c r="J750" s="3"/>
      <c r="K750" s="3"/>
      <c r="L750" s="4"/>
      <c r="M750" s="4"/>
      <c r="N750" s="3"/>
      <c r="O750" s="3"/>
      <c r="P750" s="3"/>
      <c r="Q750" s="3"/>
      <c r="R750" s="4"/>
      <c r="S750" s="3"/>
      <c r="T750" s="4"/>
    </row>
    <row r="751" spans="1:20" x14ac:dyDescent="0.3">
      <c r="A751" s="2"/>
      <c r="B751" s="4"/>
      <c r="C751" s="4"/>
      <c r="D751" s="4"/>
      <c r="E751" s="4"/>
      <c r="F751" s="4"/>
      <c r="G751" s="56"/>
      <c r="H751" s="3"/>
      <c r="I751" s="3"/>
      <c r="J751" s="3"/>
      <c r="K751" s="3"/>
      <c r="L751" s="4"/>
      <c r="M751" s="4"/>
      <c r="N751" s="3"/>
      <c r="O751" s="3"/>
      <c r="P751" s="3"/>
      <c r="Q751" s="3"/>
      <c r="R751" s="4"/>
      <c r="S751" s="3"/>
      <c r="T751" s="4"/>
    </row>
    <row r="752" spans="1:20" x14ac:dyDescent="0.3">
      <c r="A752" s="2"/>
      <c r="B752" s="4"/>
      <c r="C752" s="4"/>
      <c r="D752" s="4"/>
      <c r="E752" s="4"/>
      <c r="F752" s="4"/>
      <c r="G752" s="56"/>
      <c r="H752" s="3"/>
      <c r="I752" s="3"/>
      <c r="J752" s="3"/>
      <c r="K752" s="3"/>
      <c r="L752" s="4"/>
      <c r="M752" s="4"/>
      <c r="N752" s="3"/>
      <c r="O752" s="3"/>
      <c r="P752" s="3"/>
      <c r="Q752" s="3"/>
      <c r="R752" s="4"/>
      <c r="S752" s="3"/>
      <c r="T752" s="4"/>
    </row>
    <row r="753" spans="1:20" x14ac:dyDescent="0.3">
      <c r="A753" s="2"/>
      <c r="B753" s="4"/>
      <c r="C753" s="4"/>
      <c r="D753" s="4"/>
      <c r="E753" s="4"/>
      <c r="F753" s="4"/>
      <c r="G753" s="56"/>
      <c r="H753" s="3"/>
      <c r="I753" s="3"/>
      <c r="J753" s="3"/>
      <c r="K753" s="3"/>
      <c r="L753" s="4"/>
      <c r="M753" s="4"/>
      <c r="N753" s="3"/>
      <c r="O753" s="3"/>
      <c r="P753" s="3"/>
      <c r="Q753" s="3"/>
      <c r="R753" s="4"/>
      <c r="S753" s="3"/>
      <c r="T753" s="4"/>
    </row>
    <row r="754" spans="1:20" x14ac:dyDescent="0.3">
      <c r="A754" s="2"/>
      <c r="B754" s="4"/>
      <c r="C754" s="4"/>
      <c r="D754" s="4"/>
      <c r="E754" s="4"/>
      <c r="F754" s="4"/>
      <c r="G754" s="56"/>
      <c r="H754" s="3"/>
      <c r="I754" s="3"/>
      <c r="J754" s="3"/>
      <c r="K754" s="3"/>
      <c r="L754" s="4"/>
      <c r="M754" s="4"/>
      <c r="N754" s="3"/>
      <c r="O754" s="3"/>
      <c r="P754" s="3"/>
      <c r="Q754" s="3"/>
      <c r="R754" s="4"/>
      <c r="S754" s="3"/>
      <c r="T754" s="4"/>
    </row>
    <row r="755" spans="1:20" x14ac:dyDescent="0.3">
      <c r="A755" s="2"/>
      <c r="B755" s="4"/>
      <c r="C755" s="4"/>
      <c r="D755" s="4"/>
      <c r="E755" s="4"/>
      <c r="F755" s="4"/>
      <c r="G755" s="56"/>
      <c r="H755" s="3"/>
      <c r="I755" s="3"/>
      <c r="J755" s="3"/>
      <c r="K755" s="3"/>
      <c r="L755" s="4"/>
      <c r="M755" s="4"/>
      <c r="N755" s="3"/>
      <c r="O755" s="3"/>
      <c r="P755" s="3"/>
      <c r="Q755" s="3"/>
      <c r="R755" s="4"/>
      <c r="S755" s="3"/>
      <c r="T755" s="4"/>
    </row>
    <row r="756" spans="1:20" x14ac:dyDescent="0.3">
      <c r="A756" s="2"/>
      <c r="B756" s="4"/>
      <c r="C756" s="4"/>
      <c r="D756" s="4"/>
      <c r="E756" s="4"/>
      <c r="F756" s="4"/>
      <c r="G756" s="56"/>
      <c r="H756" s="3"/>
      <c r="I756" s="3"/>
      <c r="J756" s="3"/>
      <c r="K756" s="3"/>
      <c r="L756" s="4"/>
      <c r="M756" s="4"/>
      <c r="N756" s="3"/>
      <c r="O756" s="3"/>
      <c r="P756" s="3"/>
      <c r="Q756" s="3"/>
      <c r="R756" s="4"/>
      <c r="S756" s="3"/>
      <c r="T756" s="4"/>
    </row>
    <row r="757" spans="1:20" x14ac:dyDescent="0.3">
      <c r="A757" s="2"/>
      <c r="B757" s="4"/>
      <c r="C757" s="4"/>
      <c r="D757" s="4"/>
      <c r="E757" s="4"/>
      <c r="F757" s="4"/>
      <c r="G757" s="56"/>
      <c r="H757" s="3"/>
      <c r="I757" s="3"/>
      <c r="J757" s="3"/>
      <c r="K757" s="3"/>
      <c r="L757" s="4"/>
      <c r="M757" s="4"/>
      <c r="N757" s="3"/>
      <c r="O757" s="3"/>
      <c r="P757" s="3"/>
      <c r="Q757" s="3"/>
      <c r="R757" s="4"/>
      <c r="S757" s="3"/>
      <c r="T757" s="4"/>
    </row>
    <row r="758" spans="1:20" x14ac:dyDescent="0.3">
      <c r="A758" s="2"/>
      <c r="B758" s="4"/>
      <c r="C758" s="4"/>
      <c r="D758" s="4"/>
      <c r="E758" s="4"/>
      <c r="F758" s="4"/>
      <c r="G758" s="56"/>
      <c r="H758" s="3"/>
      <c r="I758" s="3"/>
      <c r="J758" s="3"/>
      <c r="K758" s="3"/>
      <c r="L758" s="4"/>
      <c r="M758" s="4"/>
      <c r="N758" s="3"/>
      <c r="O758" s="3"/>
      <c r="P758" s="3"/>
      <c r="Q758" s="3"/>
      <c r="R758" s="4"/>
      <c r="S758" s="3"/>
      <c r="T758" s="4"/>
    </row>
    <row r="759" spans="1:20" x14ac:dyDescent="0.3">
      <c r="A759" s="2"/>
      <c r="B759" s="4"/>
      <c r="C759" s="4"/>
      <c r="D759" s="4"/>
      <c r="E759" s="4"/>
      <c r="F759" s="4"/>
      <c r="G759" s="56"/>
      <c r="H759" s="3"/>
      <c r="I759" s="3"/>
      <c r="J759" s="3"/>
      <c r="K759" s="3"/>
      <c r="L759" s="4"/>
      <c r="M759" s="4"/>
      <c r="N759" s="3"/>
      <c r="O759" s="3"/>
      <c r="P759" s="3"/>
      <c r="Q759" s="3"/>
      <c r="R759" s="4"/>
      <c r="S759" s="3"/>
      <c r="T759" s="4"/>
    </row>
    <row r="760" spans="1:20" x14ac:dyDescent="0.3">
      <c r="A760" s="2"/>
      <c r="B760" s="4"/>
      <c r="C760" s="4"/>
      <c r="D760" s="4"/>
      <c r="E760" s="4"/>
      <c r="F760" s="4"/>
      <c r="G760" s="56"/>
      <c r="H760" s="3"/>
      <c r="I760" s="3"/>
      <c r="J760" s="3"/>
      <c r="K760" s="3"/>
      <c r="L760" s="4"/>
      <c r="M760" s="4"/>
      <c r="N760" s="3"/>
      <c r="O760" s="3"/>
      <c r="P760" s="3"/>
      <c r="Q760" s="3"/>
      <c r="R760" s="4"/>
      <c r="S760" s="3"/>
      <c r="T760" s="4"/>
    </row>
    <row r="761" spans="1:20" x14ac:dyDescent="0.3">
      <c r="A761" s="2"/>
      <c r="B761" s="4"/>
      <c r="C761" s="4"/>
      <c r="D761" s="4"/>
      <c r="E761" s="4"/>
      <c r="F761" s="4"/>
      <c r="G761" s="56"/>
      <c r="H761" s="3"/>
      <c r="I761" s="3"/>
      <c r="J761" s="3"/>
      <c r="K761" s="3"/>
      <c r="L761" s="4"/>
      <c r="M761" s="4"/>
      <c r="N761" s="3"/>
      <c r="O761" s="3"/>
      <c r="P761" s="3"/>
      <c r="Q761" s="3"/>
      <c r="R761" s="4"/>
      <c r="S761" s="3"/>
      <c r="T761" s="4"/>
    </row>
    <row r="762" spans="1:20" x14ac:dyDescent="0.3">
      <c r="A762" s="2"/>
      <c r="B762" s="4"/>
      <c r="C762" s="4"/>
      <c r="D762" s="4"/>
      <c r="E762" s="4"/>
      <c r="F762" s="4"/>
      <c r="G762" s="56"/>
      <c r="H762" s="3"/>
      <c r="I762" s="3"/>
      <c r="J762" s="3"/>
      <c r="K762" s="3"/>
      <c r="L762" s="4"/>
      <c r="M762" s="4"/>
      <c r="N762" s="3"/>
      <c r="O762" s="3"/>
      <c r="P762" s="3"/>
      <c r="Q762" s="3"/>
      <c r="R762" s="4"/>
      <c r="S762" s="3"/>
      <c r="T762" s="4"/>
    </row>
    <row r="763" spans="1:20" x14ac:dyDescent="0.3">
      <c r="A763" s="2"/>
      <c r="B763" s="4"/>
      <c r="C763" s="4"/>
      <c r="D763" s="4"/>
      <c r="E763" s="4"/>
      <c r="F763" s="4"/>
      <c r="G763" s="56"/>
      <c r="H763" s="3"/>
      <c r="I763" s="3"/>
      <c r="J763" s="3"/>
      <c r="K763" s="3"/>
      <c r="L763" s="4"/>
      <c r="M763" s="4"/>
      <c r="N763" s="3"/>
      <c r="O763" s="3"/>
      <c r="P763" s="3"/>
      <c r="Q763" s="3"/>
      <c r="R763" s="4"/>
      <c r="S763" s="3"/>
      <c r="T763" s="4"/>
    </row>
    <row r="764" spans="1:20" x14ac:dyDescent="0.3">
      <c r="A764" s="2"/>
      <c r="B764" s="4"/>
      <c r="C764" s="4"/>
      <c r="D764" s="4"/>
      <c r="E764" s="4"/>
      <c r="F764" s="4"/>
      <c r="G764" s="56"/>
      <c r="H764" s="3"/>
      <c r="I764" s="3"/>
      <c r="J764" s="3"/>
      <c r="K764" s="3"/>
      <c r="L764" s="4"/>
      <c r="M764" s="4"/>
      <c r="N764" s="3"/>
      <c r="O764" s="3"/>
      <c r="P764" s="3"/>
      <c r="Q764" s="3"/>
      <c r="R764" s="4"/>
      <c r="S764" s="3"/>
      <c r="T764" s="4"/>
    </row>
    <row r="765" spans="1:20" x14ac:dyDescent="0.3">
      <c r="A765" s="2"/>
      <c r="B765" s="4"/>
      <c r="C765" s="4"/>
      <c r="D765" s="4"/>
      <c r="E765" s="4"/>
      <c r="F765" s="4"/>
      <c r="G765" s="56"/>
      <c r="H765" s="3"/>
      <c r="I765" s="3"/>
      <c r="J765" s="3"/>
      <c r="K765" s="3"/>
      <c r="L765" s="4"/>
      <c r="M765" s="4"/>
      <c r="N765" s="3"/>
      <c r="O765" s="3"/>
      <c r="P765" s="3"/>
      <c r="Q765" s="3"/>
      <c r="R765" s="4"/>
      <c r="S765" s="3"/>
      <c r="T765" s="4"/>
    </row>
    <row r="766" spans="1:20" x14ac:dyDescent="0.3">
      <c r="A766" s="2"/>
      <c r="B766" s="4"/>
      <c r="C766" s="4"/>
      <c r="D766" s="4"/>
      <c r="E766" s="4"/>
      <c r="F766" s="4"/>
      <c r="G766" s="56"/>
      <c r="H766" s="3"/>
      <c r="I766" s="3"/>
      <c r="J766" s="3"/>
      <c r="K766" s="3"/>
      <c r="L766" s="4"/>
      <c r="M766" s="4"/>
      <c r="N766" s="3"/>
      <c r="O766" s="3"/>
      <c r="P766" s="3"/>
      <c r="Q766" s="3"/>
      <c r="R766" s="4"/>
      <c r="S766" s="3"/>
      <c r="T766" s="4"/>
    </row>
    <row r="767" spans="1:20" x14ac:dyDescent="0.3">
      <c r="A767" s="2"/>
      <c r="B767" s="4"/>
      <c r="C767" s="4"/>
      <c r="D767" s="4"/>
      <c r="E767" s="4"/>
      <c r="F767" s="4"/>
      <c r="G767" s="56"/>
      <c r="H767" s="3"/>
      <c r="I767" s="3"/>
      <c r="J767" s="3"/>
      <c r="K767" s="3"/>
      <c r="L767" s="4"/>
      <c r="M767" s="4"/>
      <c r="N767" s="3"/>
      <c r="O767" s="3"/>
      <c r="P767" s="3"/>
      <c r="Q767" s="3"/>
      <c r="R767" s="4"/>
      <c r="S767" s="3"/>
      <c r="T767" s="4"/>
    </row>
    <row r="768" spans="1:20" x14ac:dyDescent="0.3">
      <c r="A768" s="2"/>
      <c r="B768" s="4"/>
      <c r="C768" s="4"/>
      <c r="D768" s="4"/>
      <c r="E768" s="4"/>
      <c r="F768" s="4"/>
      <c r="G768" s="56"/>
      <c r="H768" s="3"/>
      <c r="I768" s="3"/>
      <c r="J768" s="3"/>
      <c r="K768" s="3"/>
      <c r="L768" s="4"/>
      <c r="M768" s="4"/>
      <c r="N768" s="3"/>
      <c r="O768" s="3"/>
      <c r="P768" s="3"/>
      <c r="Q768" s="3"/>
      <c r="R768" s="4"/>
      <c r="S768" s="3"/>
      <c r="T768" s="4"/>
    </row>
    <row r="769" spans="1:20" x14ac:dyDescent="0.3">
      <c r="A769" s="2"/>
      <c r="B769" s="4"/>
      <c r="C769" s="4"/>
      <c r="D769" s="4"/>
      <c r="E769" s="4"/>
      <c r="F769" s="4"/>
      <c r="G769" s="56"/>
      <c r="H769" s="3"/>
      <c r="I769" s="3"/>
      <c r="J769" s="3"/>
      <c r="K769" s="3"/>
      <c r="L769" s="4"/>
      <c r="M769" s="4"/>
      <c r="N769" s="3"/>
      <c r="O769" s="3"/>
      <c r="P769" s="3"/>
      <c r="Q769" s="3"/>
      <c r="R769" s="4"/>
      <c r="S769" s="3"/>
      <c r="T769" s="4"/>
    </row>
    <row r="770" spans="1:20" x14ac:dyDescent="0.3">
      <c r="A770" s="2"/>
      <c r="B770" s="4"/>
      <c r="C770" s="4"/>
      <c r="D770" s="4"/>
      <c r="E770" s="4"/>
      <c r="F770" s="4"/>
      <c r="G770" s="56"/>
      <c r="H770" s="3"/>
      <c r="I770" s="3"/>
      <c r="J770" s="3"/>
      <c r="K770" s="3"/>
      <c r="L770" s="4"/>
      <c r="M770" s="4"/>
      <c r="N770" s="3"/>
      <c r="O770" s="3"/>
      <c r="P770" s="3"/>
      <c r="Q770" s="3"/>
      <c r="R770" s="4"/>
      <c r="S770" s="3"/>
      <c r="T770" s="4"/>
    </row>
    <row r="771" spans="1:20" x14ac:dyDescent="0.3">
      <c r="A771" s="2"/>
      <c r="B771" s="4"/>
      <c r="C771" s="4"/>
      <c r="D771" s="4"/>
      <c r="E771" s="4"/>
      <c r="F771" s="4"/>
      <c r="G771" s="56"/>
      <c r="H771" s="3"/>
      <c r="I771" s="3"/>
      <c r="J771" s="3"/>
      <c r="K771" s="3"/>
      <c r="L771" s="4"/>
      <c r="M771" s="4"/>
      <c r="N771" s="3"/>
      <c r="O771" s="3"/>
      <c r="P771" s="3"/>
      <c r="Q771" s="3"/>
      <c r="R771" s="4"/>
      <c r="S771" s="3"/>
      <c r="T771" s="4"/>
    </row>
    <row r="772" spans="1:20" x14ac:dyDescent="0.3">
      <c r="A772" s="2"/>
      <c r="B772" s="4"/>
      <c r="C772" s="4"/>
      <c r="D772" s="4"/>
      <c r="E772" s="4"/>
      <c r="F772" s="4"/>
      <c r="G772" s="56"/>
      <c r="H772" s="3"/>
      <c r="I772" s="3"/>
      <c r="J772" s="3"/>
      <c r="K772" s="3"/>
      <c r="L772" s="4"/>
      <c r="M772" s="4"/>
      <c r="N772" s="3"/>
      <c r="O772" s="3"/>
      <c r="P772" s="3"/>
      <c r="Q772" s="3"/>
      <c r="R772" s="4"/>
      <c r="S772" s="3"/>
      <c r="T772" s="4"/>
    </row>
    <row r="773" spans="1:20" x14ac:dyDescent="0.3">
      <c r="A773" s="2"/>
      <c r="B773" s="4"/>
      <c r="C773" s="4"/>
      <c r="D773" s="4"/>
      <c r="E773" s="4"/>
      <c r="F773" s="4"/>
      <c r="G773" s="56"/>
      <c r="H773" s="3"/>
      <c r="I773" s="3"/>
      <c r="J773" s="3"/>
      <c r="K773" s="3"/>
      <c r="L773" s="4"/>
      <c r="M773" s="4"/>
      <c r="N773" s="3"/>
      <c r="O773" s="3"/>
      <c r="P773" s="3"/>
      <c r="Q773" s="3"/>
      <c r="R773" s="4"/>
      <c r="S773" s="3"/>
      <c r="T773" s="4"/>
    </row>
    <row r="774" spans="1:20" x14ac:dyDescent="0.3">
      <c r="A774" s="2"/>
      <c r="B774" s="4"/>
      <c r="C774" s="4"/>
      <c r="D774" s="4"/>
      <c r="E774" s="4"/>
      <c r="F774" s="4"/>
      <c r="G774" s="56"/>
      <c r="H774" s="3"/>
      <c r="I774" s="3"/>
      <c r="J774" s="3"/>
      <c r="K774" s="3"/>
      <c r="L774" s="4"/>
      <c r="M774" s="4"/>
      <c r="N774" s="3"/>
      <c r="O774" s="3"/>
      <c r="P774" s="3"/>
      <c r="Q774" s="3"/>
      <c r="R774" s="4"/>
      <c r="S774" s="3"/>
      <c r="T774" s="4"/>
    </row>
    <row r="775" spans="1:20" x14ac:dyDescent="0.3">
      <c r="A775" s="2"/>
      <c r="B775" s="4"/>
      <c r="C775" s="4"/>
      <c r="D775" s="4"/>
      <c r="E775" s="4"/>
      <c r="F775" s="4"/>
      <c r="G775" s="56"/>
      <c r="H775" s="3"/>
      <c r="I775" s="3"/>
      <c r="J775" s="3"/>
      <c r="K775" s="3"/>
      <c r="L775" s="4"/>
      <c r="M775" s="4"/>
      <c r="N775" s="3"/>
      <c r="O775" s="3"/>
      <c r="P775" s="3"/>
      <c r="Q775" s="3"/>
      <c r="R775" s="4"/>
      <c r="S775" s="3"/>
      <c r="T775" s="4"/>
    </row>
    <row r="776" spans="1:20" x14ac:dyDescent="0.3">
      <c r="A776" s="2"/>
      <c r="B776" s="4"/>
      <c r="C776" s="4"/>
      <c r="D776" s="4"/>
      <c r="E776" s="4"/>
      <c r="F776" s="4"/>
      <c r="G776" s="56"/>
      <c r="H776" s="3"/>
      <c r="I776" s="3"/>
      <c r="J776" s="3"/>
      <c r="K776" s="3"/>
      <c r="L776" s="4"/>
      <c r="M776" s="4"/>
      <c r="N776" s="3"/>
      <c r="O776" s="3"/>
      <c r="P776" s="3"/>
      <c r="Q776" s="3"/>
      <c r="R776" s="4"/>
      <c r="S776" s="3"/>
      <c r="T776" s="4"/>
    </row>
  </sheetData>
  <mergeCells count="427">
    <mergeCell ref="C634:D634"/>
    <mergeCell ref="I624:T624"/>
    <mergeCell ref="I625:T625"/>
    <mergeCell ref="I626:T626"/>
    <mergeCell ref="I627:T627"/>
    <mergeCell ref="I628:T628"/>
    <mergeCell ref="I629:T629"/>
    <mergeCell ref="B613:G613"/>
    <mergeCell ref="B614:G614"/>
    <mergeCell ref="H617:J617"/>
    <mergeCell ref="H618:J618"/>
    <mergeCell ref="H619:J619"/>
    <mergeCell ref="K622:N622"/>
    <mergeCell ref="B603:G603"/>
    <mergeCell ref="B604:G604"/>
    <mergeCell ref="B607:G607"/>
    <mergeCell ref="B608:G608"/>
    <mergeCell ref="B610:G610"/>
    <mergeCell ref="B611:G611"/>
    <mergeCell ref="B593:G593"/>
    <mergeCell ref="B594:G594"/>
    <mergeCell ref="B597:G597"/>
    <mergeCell ref="B598:G598"/>
    <mergeCell ref="B600:G600"/>
    <mergeCell ref="B601:G601"/>
    <mergeCell ref="B582:G582"/>
    <mergeCell ref="B585:G585"/>
    <mergeCell ref="B586:G586"/>
    <mergeCell ref="B589:G589"/>
    <mergeCell ref="B590:G590"/>
    <mergeCell ref="H592:J592"/>
    <mergeCell ref="B572:G572"/>
    <mergeCell ref="B574:G574"/>
    <mergeCell ref="B575:G575"/>
    <mergeCell ref="B577:G577"/>
    <mergeCell ref="B578:G578"/>
    <mergeCell ref="B581:G581"/>
    <mergeCell ref="B561:G561"/>
    <mergeCell ref="B564:G564"/>
    <mergeCell ref="B565:G565"/>
    <mergeCell ref="B568:G568"/>
    <mergeCell ref="B569:G569"/>
    <mergeCell ref="B571:G571"/>
    <mergeCell ref="B552:G552"/>
    <mergeCell ref="B554:G554"/>
    <mergeCell ref="B555:G555"/>
    <mergeCell ref="B557:G557"/>
    <mergeCell ref="B558:G558"/>
    <mergeCell ref="B560:G560"/>
    <mergeCell ref="B543:G543"/>
    <mergeCell ref="B545:G545"/>
    <mergeCell ref="B546:G546"/>
    <mergeCell ref="B548:G548"/>
    <mergeCell ref="B549:G549"/>
    <mergeCell ref="B551:G551"/>
    <mergeCell ref="B534:G534"/>
    <mergeCell ref="B536:G536"/>
    <mergeCell ref="B537:G537"/>
    <mergeCell ref="B539:G539"/>
    <mergeCell ref="B540:G540"/>
    <mergeCell ref="B542:G542"/>
    <mergeCell ref="B525:G525"/>
    <mergeCell ref="B527:G527"/>
    <mergeCell ref="B528:G528"/>
    <mergeCell ref="B530:G530"/>
    <mergeCell ref="B531:G531"/>
    <mergeCell ref="B533:G533"/>
    <mergeCell ref="B516:G516"/>
    <mergeCell ref="B518:G518"/>
    <mergeCell ref="B519:G519"/>
    <mergeCell ref="B521:G521"/>
    <mergeCell ref="B522:G522"/>
    <mergeCell ref="B524:G524"/>
    <mergeCell ref="B507:G507"/>
    <mergeCell ref="B509:G509"/>
    <mergeCell ref="B510:G510"/>
    <mergeCell ref="B512:G512"/>
    <mergeCell ref="B513:G513"/>
    <mergeCell ref="B515:G515"/>
    <mergeCell ref="B498:G498"/>
    <mergeCell ref="B500:G500"/>
    <mergeCell ref="B501:G501"/>
    <mergeCell ref="B503:G503"/>
    <mergeCell ref="B504:G504"/>
    <mergeCell ref="B506:G506"/>
    <mergeCell ref="B489:G489"/>
    <mergeCell ref="B491:G491"/>
    <mergeCell ref="B492:G492"/>
    <mergeCell ref="B494:G494"/>
    <mergeCell ref="B495:G495"/>
    <mergeCell ref="B497:G497"/>
    <mergeCell ref="B480:G480"/>
    <mergeCell ref="B482:H482"/>
    <mergeCell ref="B483:G483"/>
    <mergeCell ref="B485:G485"/>
    <mergeCell ref="B486:G486"/>
    <mergeCell ref="B488:G488"/>
    <mergeCell ref="B471:G471"/>
    <mergeCell ref="B473:H473"/>
    <mergeCell ref="B474:G474"/>
    <mergeCell ref="B476:H476"/>
    <mergeCell ref="B477:G477"/>
    <mergeCell ref="B479:H479"/>
    <mergeCell ref="B462:G462"/>
    <mergeCell ref="B464:G464"/>
    <mergeCell ref="B465:G465"/>
    <mergeCell ref="B467:G467"/>
    <mergeCell ref="B468:G468"/>
    <mergeCell ref="B470:G470"/>
    <mergeCell ref="B453:G453"/>
    <mergeCell ref="B455:G455"/>
    <mergeCell ref="B456:G456"/>
    <mergeCell ref="B458:G458"/>
    <mergeCell ref="B459:G459"/>
    <mergeCell ref="B461:G461"/>
    <mergeCell ref="B444:G444"/>
    <mergeCell ref="B446:G446"/>
    <mergeCell ref="B447:G447"/>
    <mergeCell ref="B449:G449"/>
    <mergeCell ref="B450:G450"/>
    <mergeCell ref="B452:G452"/>
    <mergeCell ref="B435:G435"/>
    <mergeCell ref="B437:G437"/>
    <mergeCell ref="B438:G438"/>
    <mergeCell ref="B440:G440"/>
    <mergeCell ref="B441:G441"/>
    <mergeCell ref="B443:G443"/>
    <mergeCell ref="B424:G424"/>
    <mergeCell ref="B428:G428"/>
    <mergeCell ref="B430:G430"/>
    <mergeCell ref="B431:G431"/>
    <mergeCell ref="B432:G432"/>
    <mergeCell ref="B434:G434"/>
    <mergeCell ref="B415:G415"/>
    <mergeCell ref="B417:G417"/>
    <mergeCell ref="B418:G418"/>
    <mergeCell ref="B420:G420"/>
    <mergeCell ref="B421:G421"/>
    <mergeCell ref="B423:G423"/>
    <mergeCell ref="B406:G406"/>
    <mergeCell ref="B408:G408"/>
    <mergeCell ref="B409:G409"/>
    <mergeCell ref="B411:G411"/>
    <mergeCell ref="B412:G412"/>
    <mergeCell ref="B414:G414"/>
    <mergeCell ref="B397:G397"/>
    <mergeCell ref="B399:G399"/>
    <mergeCell ref="B400:G400"/>
    <mergeCell ref="B402:G402"/>
    <mergeCell ref="B403:G403"/>
    <mergeCell ref="B405:G405"/>
    <mergeCell ref="B388:G388"/>
    <mergeCell ref="B390:G390"/>
    <mergeCell ref="B391:G391"/>
    <mergeCell ref="B393:G393"/>
    <mergeCell ref="B394:G394"/>
    <mergeCell ref="B396:G396"/>
    <mergeCell ref="B379:G379"/>
    <mergeCell ref="B381:G381"/>
    <mergeCell ref="B382:G382"/>
    <mergeCell ref="B384:G384"/>
    <mergeCell ref="B385:G385"/>
    <mergeCell ref="B387:G387"/>
    <mergeCell ref="B370:G370"/>
    <mergeCell ref="B372:G372"/>
    <mergeCell ref="B373:G373"/>
    <mergeCell ref="B375:G375"/>
    <mergeCell ref="B376:G376"/>
    <mergeCell ref="B378:G378"/>
    <mergeCell ref="B361:G361"/>
    <mergeCell ref="B363:G363"/>
    <mergeCell ref="B364:G364"/>
    <mergeCell ref="B366:G366"/>
    <mergeCell ref="B367:G367"/>
    <mergeCell ref="B369:G369"/>
    <mergeCell ref="B352:G352"/>
    <mergeCell ref="B354:G354"/>
    <mergeCell ref="B355:G355"/>
    <mergeCell ref="B357:G357"/>
    <mergeCell ref="B358:G358"/>
    <mergeCell ref="B360:G360"/>
    <mergeCell ref="B342:G342"/>
    <mergeCell ref="B345:G345"/>
    <mergeCell ref="B346:G346"/>
    <mergeCell ref="B348:G348"/>
    <mergeCell ref="B349:G349"/>
    <mergeCell ref="B351:G351"/>
    <mergeCell ref="B332:G332"/>
    <mergeCell ref="B334:G334"/>
    <mergeCell ref="B335:G335"/>
    <mergeCell ref="B338:G338"/>
    <mergeCell ref="B339:G339"/>
    <mergeCell ref="B341:G341"/>
    <mergeCell ref="B323:G323"/>
    <mergeCell ref="B325:G325"/>
    <mergeCell ref="B326:G326"/>
    <mergeCell ref="B328:G328"/>
    <mergeCell ref="B329:G329"/>
    <mergeCell ref="B331:G331"/>
    <mergeCell ref="B314:G314"/>
    <mergeCell ref="B316:G316"/>
    <mergeCell ref="B317:G317"/>
    <mergeCell ref="B319:G319"/>
    <mergeCell ref="B320:G320"/>
    <mergeCell ref="B322:G322"/>
    <mergeCell ref="B305:G305"/>
    <mergeCell ref="B307:G307"/>
    <mergeCell ref="B308:G308"/>
    <mergeCell ref="B310:G310"/>
    <mergeCell ref="B311:G311"/>
    <mergeCell ref="B313:G313"/>
    <mergeCell ref="B295:G295"/>
    <mergeCell ref="B297:G297"/>
    <mergeCell ref="B298:G298"/>
    <mergeCell ref="B300:G300"/>
    <mergeCell ref="B301:G301"/>
    <mergeCell ref="B304:G304"/>
    <mergeCell ref="B286:G286"/>
    <mergeCell ref="B288:G288"/>
    <mergeCell ref="B289:G289"/>
    <mergeCell ref="B291:G291"/>
    <mergeCell ref="B292:G292"/>
    <mergeCell ref="B294:G294"/>
    <mergeCell ref="B277:G277"/>
    <mergeCell ref="B279:G279"/>
    <mergeCell ref="B280:G280"/>
    <mergeCell ref="B282:G282"/>
    <mergeCell ref="B283:G283"/>
    <mergeCell ref="B285:G285"/>
    <mergeCell ref="B268:G268"/>
    <mergeCell ref="B270:G270"/>
    <mergeCell ref="B271:G271"/>
    <mergeCell ref="B273:G273"/>
    <mergeCell ref="B274:G274"/>
    <mergeCell ref="B276:G276"/>
    <mergeCell ref="B259:G259"/>
    <mergeCell ref="B261:G261"/>
    <mergeCell ref="B262:G262"/>
    <mergeCell ref="B264:G264"/>
    <mergeCell ref="B265:G265"/>
    <mergeCell ref="B267:G267"/>
    <mergeCell ref="B250:G250"/>
    <mergeCell ref="B252:G252"/>
    <mergeCell ref="B253:G253"/>
    <mergeCell ref="B255:G255"/>
    <mergeCell ref="B256:G256"/>
    <mergeCell ref="B258:G258"/>
    <mergeCell ref="B241:G241"/>
    <mergeCell ref="B243:G243"/>
    <mergeCell ref="B244:G244"/>
    <mergeCell ref="B246:G246"/>
    <mergeCell ref="B247:G247"/>
    <mergeCell ref="B249:G249"/>
    <mergeCell ref="B232:G232"/>
    <mergeCell ref="B234:G234"/>
    <mergeCell ref="B235:G235"/>
    <mergeCell ref="B237:G237"/>
    <mergeCell ref="B238:G238"/>
    <mergeCell ref="B240:G240"/>
    <mergeCell ref="B223:G223"/>
    <mergeCell ref="B225:G225"/>
    <mergeCell ref="B226:G226"/>
    <mergeCell ref="B228:G228"/>
    <mergeCell ref="B229:G229"/>
    <mergeCell ref="B231:G231"/>
    <mergeCell ref="B214:G214"/>
    <mergeCell ref="B216:G216"/>
    <mergeCell ref="B217:G217"/>
    <mergeCell ref="B219:G219"/>
    <mergeCell ref="B220:G220"/>
    <mergeCell ref="B222:G222"/>
    <mergeCell ref="B205:G205"/>
    <mergeCell ref="B207:G207"/>
    <mergeCell ref="B208:G208"/>
    <mergeCell ref="B210:G210"/>
    <mergeCell ref="B211:G211"/>
    <mergeCell ref="B213:G213"/>
    <mergeCell ref="B196:G196"/>
    <mergeCell ref="B198:G198"/>
    <mergeCell ref="B199:G199"/>
    <mergeCell ref="B201:G201"/>
    <mergeCell ref="B202:G202"/>
    <mergeCell ref="B204:G204"/>
    <mergeCell ref="B186:G186"/>
    <mergeCell ref="B188:G188"/>
    <mergeCell ref="B189:G189"/>
    <mergeCell ref="B191:G191"/>
    <mergeCell ref="B192:G192"/>
    <mergeCell ref="B195:G195"/>
    <mergeCell ref="B177:G177"/>
    <mergeCell ref="B179:G179"/>
    <mergeCell ref="B180:G180"/>
    <mergeCell ref="B182:G182"/>
    <mergeCell ref="B183:G183"/>
    <mergeCell ref="B185:G185"/>
    <mergeCell ref="B168:G168"/>
    <mergeCell ref="B170:G170"/>
    <mergeCell ref="B171:G171"/>
    <mergeCell ref="B173:G173"/>
    <mergeCell ref="B174:G174"/>
    <mergeCell ref="B176:G176"/>
    <mergeCell ref="B159:G159"/>
    <mergeCell ref="B161:G161"/>
    <mergeCell ref="B162:G162"/>
    <mergeCell ref="B164:G164"/>
    <mergeCell ref="B165:G165"/>
    <mergeCell ref="B167:G167"/>
    <mergeCell ref="B150:G150"/>
    <mergeCell ref="B152:G152"/>
    <mergeCell ref="B153:G153"/>
    <mergeCell ref="B155:G155"/>
    <mergeCell ref="B156:G156"/>
    <mergeCell ref="B158:G158"/>
    <mergeCell ref="B141:G141"/>
    <mergeCell ref="B143:G143"/>
    <mergeCell ref="B144:G144"/>
    <mergeCell ref="B146:G146"/>
    <mergeCell ref="B147:G147"/>
    <mergeCell ref="B149:G149"/>
    <mergeCell ref="B132:G132"/>
    <mergeCell ref="B134:G134"/>
    <mergeCell ref="B135:G135"/>
    <mergeCell ref="B137:G137"/>
    <mergeCell ref="B138:G138"/>
    <mergeCell ref="B140:G140"/>
    <mergeCell ref="B125:G125"/>
    <mergeCell ref="B126:G126"/>
    <mergeCell ref="B128:G128"/>
    <mergeCell ref="B129:G129"/>
    <mergeCell ref="B130:G130"/>
    <mergeCell ref="B131:G131"/>
    <mergeCell ref="B114:G114"/>
    <mergeCell ref="B115:G115"/>
    <mergeCell ref="B117:G117"/>
    <mergeCell ref="B118:G118"/>
    <mergeCell ref="B121:G121"/>
    <mergeCell ref="B122:G122"/>
    <mergeCell ref="B102:G102"/>
    <mergeCell ref="B103:G103"/>
    <mergeCell ref="B106:G106"/>
    <mergeCell ref="B107:G107"/>
    <mergeCell ref="B110:G110"/>
    <mergeCell ref="B111:G111"/>
    <mergeCell ref="B92:G92"/>
    <mergeCell ref="B93:G93"/>
    <mergeCell ref="B96:G96"/>
    <mergeCell ref="B97:G97"/>
    <mergeCell ref="B99:G99"/>
    <mergeCell ref="B100:G100"/>
    <mergeCell ref="B81:G81"/>
    <mergeCell ref="B82:G82"/>
    <mergeCell ref="B84:G84"/>
    <mergeCell ref="B85:G85"/>
    <mergeCell ref="B88:G88"/>
    <mergeCell ref="B89:G89"/>
    <mergeCell ref="B72:G72"/>
    <mergeCell ref="B73:G73"/>
    <mergeCell ref="B75:G75"/>
    <mergeCell ref="B76:G76"/>
    <mergeCell ref="B78:G78"/>
    <mergeCell ref="B79:G79"/>
    <mergeCell ref="B60:G60"/>
    <mergeCell ref="B61:G61"/>
    <mergeCell ref="B64:G64"/>
    <mergeCell ref="B65:G65"/>
    <mergeCell ref="B68:G68"/>
    <mergeCell ref="B69:G69"/>
    <mergeCell ref="B50:G50"/>
    <mergeCell ref="B53:G53"/>
    <mergeCell ref="B54:G54"/>
    <mergeCell ref="B56:G56"/>
    <mergeCell ref="B57:G57"/>
    <mergeCell ref="B58:G58"/>
    <mergeCell ref="B40:G40"/>
    <mergeCell ref="B42:G42"/>
    <mergeCell ref="B43:G43"/>
    <mergeCell ref="B46:G46"/>
    <mergeCell ref="B47:G47"/>
    <mergeCell ref="B49:G49"/>
    <mergeCell ref="H33:I33"/>
    <mergeCell ref="B34:G34"/>
    <mergeCell ref="B36:G36"/>
    <mergeCell ref="H36:I36"/>
    <mergeCell ref="B37:G37"/>
    <mergeCell ref="B39:G39"/>
    <mergeCell ref="B25:G25"/>
    <mergeCell ref="B27:G27"/>
    <mergeCell ref="B28:G28"/>
    <mergeCell ref="B30:G30"/>
    <mergeCell ref="B31:G31"/>
    <mergeCell ref="B33:G33"/>
    <mergeCell ref="B12:G12"/>
    <mergeCell ref="B15:G15"/>
    <mergeCell ref="B18:G18"/>
    <mergeCell ref="B20:G20"/>
    <mergeCell ref="B21:G21"/>
    <mergeCell ref="B24:G24"/>
    <mergeCell ref="B7:G7"/>
    <mergeCell ref="B9:G9"/>
    <mergeCell ref="N4:O4"/>
    <mergeCell ref="P4:R4"/>
    <mergeCell ref="S4:T6"/>
    <mergeCell ref="C5:D6"/>
    <mergeCell ref="E5:E6"/>
    <mergeCell ref="F5:F6"/>
    <mergeCell ref="G5:G6"/>
    <mergeCell ref="H5:H6"/>
    <mergeCell ref="I5:I6"/>
    <mergeCell ref="J5:J6"/>
    <mergeCell ref="A4:A6"/>
    <mergeCell ref="B4:B6"/>
    <mergeCell ref="C4:H4"/>
    <mergeCell ref="I4:J4"/>
    <mergeCell ref="K4:K6"/>
    <mergeCell ref="L4:M4"/>
    <mergeCell ref="L5:L6"/>
    <mergeCell ref="M5:M6"/>
    <mergeCell ref="A1:T1"/>
    <mergeCell ref="A2:A3"/>
    <mergeCell ref="B2:H3"/>
    <mergeCell ref="I2:I3"/>
    <mergeCell ref="J2:O3"/>
    <mergeCell ref="P2:T3"/>
    <mergeCell ref="N5:N6"/>
    <mergeCell ref="O5:O6"/>
    <mergeCell ref="P5:P6"/>
    <mergeCell ref="Q5:R5"/>
  </mergeCells>
  <pageMargins left="0.70866141732283472" right="0.70866141732283472" top="0.55118110236220474" bottom="0.74803149606299213" header="0.31496062992125984" footer="0.51181102362204722"/>
  <pageSetup paperSize="9" scale="76" orientation="landscape" r:id="rId1"/>
  <rowBreaks count="2" manualBreakCount="2">
    <brk id="605" max="19" man="1"/>
    <brk id="629" max="1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581"/>
  <sheetViews>
    <sheetView view="pageBreakPreview" zoomScaleSheetLayoutView="100" workbookViewId="0">
      <pane ySplit="6" topLeftCell="A528" activePane="bottomLeft" state="frozen"/>
      <selection pane="bottomLeft" activeCell="K534" sqref="K534"/>
    </sheetView>
  </sheetViews>
  <sheetFormatPr defaultRowHeight="14.4" x14ac:dyDescent="0.3"/>
  <cols>
    <col min="1" max="1" width="5.33203125" customWidth="1"/>
    <col min="2" max="2" width="43.6640625" customWidth="1"/>
    <col min="3" max="3" width="5.44140625" customWidth="1"/>
    <col min="4" max="4" width="5" customWidth="1"/>
    <col min="5" max="5" width="6.33203125" customWidth="1"/>
    <col min="6" max="6" width="7.44140625" customWidth="1"/>
    <col min="7" max="7" width="6.44140625" customWidth="1"/>
    <col min="8" max="8" width="8.6640625" style="25" customWidth="1"/>
    <col min="9" max="9" width="8.5546875" style="25" customWidth="1"/>
    <col min="10" max="10" width="5.6640625" style="25" customWidth="1"/>
    <col min="11" max="11" width="10.33203125" style="25" customWidth="1"/>
    <col min="12" max="13" width="5" customWidth="1"/>
    <col min="14" max="14" width="10" style="25" bestFit="1" customWidth="1"/>
    <col min="15" max="15" width="9.33203125" style="25" customWidth="1"/>
    <col min="16" max="16" width="7.5546875" style="25" bestFit="1" customWidth="1"/>
    <col min="17" max="17" width="10.5546875" style="25" customWidth="1"/>
    <col min="18" max="18" width="5.44140625" customWidth="1"/>
    <col min="19" max="19" width="6.5546875" customWidth="1"/>
    <col min="20" max="20" width="5" customWidth="1"/>
  </cols>
  <sheetData>
    <row r="1" spans="1:20" ht="46.5" customHeight="1" x14ac:dyDescent="0.3">
      <c r="A1" s="167" t="s">
        <v>243</v>
      </c>
      <c r="B1" s="168"/>
      <c r="C1" s="168"/>
      <c r="D1" s="168"/>
      <c r="E1" s="168"/>
      <c r="F1" s="168"/>
      <c r="G1" s="168"/>
      <c r="H1" s="168"/>
      <c r="I1" s="168"/>
      <c r="J1" s="168"/>
      <c r="K1" s="168"/>
      <c r="L1" s="168"/>
      <c r="M1" s="168"/>
      <c r="N1" s="168"/>
      <c r="O1" s="168"/>
      <c r="P1" s="168"/>
      <c r="Q1" s="168"/>
      <c r="R1" s="168"/>
      <c r="S1" s="168"/>
      <c r="T1" s="169"/>
    </row>
    <row r="2" spans="1:20" x14ac:dyDescent="0.3">
      <c r="A2" s="165"/>
      <c r="B2" s="170" t="s">
        <v>1</v>
      </c>
      <c r="C2" s="171"/>
      <c r="D2" s="171"/>
      <c r="E2" s="171"/>
      <c r="F2" s="171"/>
      <c r="G2" s="171"/>
      <c r="H2" s="171"/>
      <c r="I2" s="164"/>
      <c r="J2" s="165" t="s">
        <v>2</v>
      </c>
      <c r="K2" s="165"/>
      <c r="L2" s="165"/>
      <c r="M2" s="165"/>
      <c r="N2" s="165"/>
      <c r="O2" s="165"/>
      <c r="P2" s="174" t="s">
        <v>3</v>
      </c>
      <c r="Q2" s="175"/>
      <c r="R2" s="175"/>
      <c r="S2" s="175"/>
      <c r="T2" s="176"/>
    </row>
    <row r="3" spans="1:20" ht="30" customHeight="1" x14ac:dyDescent="0.3">
      <c r="A3" s="165"/>
      <c r="B3" s="172"/>
      <c r="C3" s="173"/>
      <c r="D3" s="173"/>
      <c r="E3" s="173"/>
      <c r="F3" s="173"/>
      <c r="G3" s="173"/>
      <c r="H3" s="173"/>
      <c r="I3" s="164"/>
      <c r="J3" s="165"/>
      <c r="K3" s="165"/>
      <c r="L3" s="165"/>
      <c r="M3" s="165"/>
      <c r="N3" s="165"/>
      <c r="O3" s="165"/>
      <c r="P3" s="177"/>
      <c r="Q3" s="178"/>
      <c r="R3" s="178"/>
      <c r="S3" s="178"/>
      <c r="T3" s="179"/>
    </row>
    <row r="4" spans="1:20" ht="60" customHeight="1" x14ac:dyDescent="0.3">
      <c r="A4" s="186" t="s">
        <v>4</v>
      </c>
      <c r="B4" s="165" t="s">
        <v>5</v>
      </c>
      <c r="C4" s="161" t="s">
        <v>6</v>
      </c>
      <c r="D4" s="162"/>
      <c r="E4" s="162"/>
      <c r="F4" s="162"/>
      <c r="G4" s="162"/>
      <c r="H4" s="163"/>
      <c r="I4" s="164"/>
      <c r="J4" s="164"/>
      <c r="K4" s="165" t="s">
        <v>7</v>
      </c>
      <c r="L4" s="161" t="s">
        <v>8</v>
      </c>
      <c r="M4" s="163"/>
      <c r="N4" s="161" t="s">
        <v>9</v>
      </c>
      <c r="O4" s="163"/>
      <c r="P4" s="161" t="s">
        <v>10</v>
      </c>
      <c r="Q4" s="162"/>
      <c r="R4" s="163"/>
      <c r="S4" s="165" t="s">
        <v>11</v>
      </c>
      <c r="T4" s="165"/>
    </row>
    <row r="5" spans="1:20" x14ac:dyDescent="0.3">
      <c r="A5" s="187"/>
      <c r="B5" s="165"/>
      <c r="C5" s="180" t="s">
        <v>12</v>
      </c>
      <c r="D5" s="181"/>
      <c r="E5" s="184" t="s">
        <v>13</v>
      </c>
      <c r="F5" s="165" t="s">
        <v>14</v>
      </c>
      <c r="G5" s="165" t="s">
        <v>15</v>
      </c>
      <c r="H5" s="184" t="s">
        <v>16</v>
      </c>
      <c r="I5" s="186" t="s">
        <v>17</v>
      </c>
      <c r="J5" s="165" t="s">
        <v>18</v>
      </c>
      <c r="K5" s="165"/>
      <c r="L5" s="165" t="s">
        <v>19</v>
      </c>
      <c r="M5" s="165" t="s">
        <v>20</v>
      </c>
      <c r="N5" s="165" t="s">
        <v>21</v>
      </c>
      <c r="O5" s="165" t="s">
        <v>22</v>
      </c>
      <c r="P5" s="165" t="s">
        <v>23</v>
      </c>
      <c r="Q5" s="165" t="s">
        <v>24</v>
      </c>
      <c r="R5" s="165"/>
      <c r="S5" s="165"/>
      <c r="T5" s="165"/>
    </row>
    <row r="6" spans="1:20" x14ac:dyDescent="0.3">
      <c r="A6" s="187"/>
      <c r="B6" s="166"/>
      <c r="C6" s="182"/>
      <c r="D6" s="183"/>
      <c r="E6" s="185"/>
      <c r="F6" s="166"/>
      <c r="G6" s="166"/>
      <c r="H6" s="185"/>
      <c r="I6" s="187"/>
      <c r="J6" s="166"/>
      <c r="K6" s="166"/>
      <c r="L6" s="166"/>
      <c r="M6" s="166"/>
      <c r="N6" s="166"/>
      <c r="O6" s="166"/>
      <c r="P6" s="166"/>
      <c r="Q6" s="1" t="s">
        <v>19</v>
      </c>
      <c r="R6" s="1" t="s">
        <v>18</v>
      </c>
      <c r="S6" s="166"/>
      <c r="T6" s="166"/>
    </row>
    <row r="7" spans="1:20" ht="53.25" customHeight="1" x14ac:dyDescent="0.3">
      <c r="A7" s="2">
        <v>49</v>
      </c>
      <c r="B7" s="190" t="s">
        <v>25</v>
      </c>
      <c r="C7" s="190"/>
      <c r="D7" s="190"/>
      <c r="E7" s="190"/>
      <c r="F7" s="190"/>
      <c r="G7" s="190"/>
      <c r="H7" s="21"/>
      <c r="I7" s="3"/>
      <c r="J7" s="3"/>
      <c r="K7" s="3"/>
      <c r="L7" s="4"/>
      <c r="M7" s="4"/>
      <c r="N7" s="3"/>
      <c r="O7" s="3"/>
      <c r="P7" s="3"/>
      <c r="Q7" s="3"/>
      <c r="R7" s="4"/>
      <c r="S7" s="4"/>
      <c r="T7" s="4"/>
    </row>
    <row r="8" spans="1:20" ht="20.100000000000001" customHeight="1" x14ac:dyDescent="0.3">
      <c r="A8" s="2"/>
      <c r="B8" s="18" t="s">
        <v>26</v>
      </c>
      <c r="C8" s="18"/>
      <c r="D8" s="18"/>
      <c r="E8" s="18"/>
      <c r="F8" s="18"/>
      <c r="G8" s="18"/>
      <c r="H8" s="21"/>
      <c r="I8" s="3"/>
      <c r="J8" s="3"/>
      <c r="K8" s="3"/>
      <c r="L8" s="4"/>
      <c r="M8" s="4"/>
      <c r="N8" s="3"/>
      <c r="O8" s="3"/>
      <c r="P8" s="3"/>
      <c r="Q8" s="3"/>
      <c r="R8" s="4"/>
      <c r="S8" s="4"/>
      <c r="T8" s="4"/>
    </row>
    <row r="9" spans="1:20" ht="20.100000000000001" customHeight="1" x14ac:dyDescent="0.3">
      <c r="A9" s="2"/>
      <c r="B9" s="151"/>
      <c r="C9" s="152"/>
      <c r="D9" s="152"/>
      <c r="E9" s="152"/>
      <c r="F9" s="152"/>
      <c r="G9" s="153"/>
      <c r="H9" s="3">
        <v>31.21</v>
      </c>
      <c r="I9" s="3">
        <v>398</v>
      </c>
      <c r="J9" s="3" t="s">
        <v>27</v>
      </c>
      <c r="K9" s="3">
        <f>ROUND(H9*I9,0)</f>
        <v>12422</v>
      </c>
      <c r="L9" s="4"/>
      <c r="M9" s="4"/>
      <c r="N9" s="3">
        <f>H9</f>
        <v>31.21</v>
      </c>
      <c r="O9" s="3">
        <f>K9</f>
        <v>12422</v>
      </c>
      <c r="P9" s="3">
        <f>N9-H9</f>
        <v>0</v>
      </c>
      <c r="Q9" s="3"/>
      <c r="R9" s="4"/>
      <c r="S9" s="4"/>
      <c r="T9" s="4"/>
    </row>
    <row r="10" spans="1:20" ht="20.100000000000001" customHeight="1" x14ac:dyDescent="0.3">
      <c r="A10" s="2"/>
      <c r="B10" s="5" t="s">
        <v>28</v>
      </c>
      <c r="C10" s="4"/>
      <c r="D10" s="4"/>
      <c r="E10" s="4"/>
      <c r="F10" s="4"/>
      <c r="G10" s="4"/>
      <c r="H10" s="3"/>
      <c r="I10" s="3"/>
      <c r="J10" s="3"/>
      <c r="K10" s="3"/>
      <c r="L10" s="4"/>
      <c r="M10" s="4"/>
      <c r="N10" s="3"/>
      <c r="O10" s="3"/>
      <c r="P10" s="3"/>
      <c r="Q10" s="3"/>
      <c r="R10" s="4"/>
      <c r="S10" s="4"/>
      <c r="T10" s="4"/>
    </row>
    <row r="11" spans="1:20" ht="20.100000000000001" customHeight="1" x14ac:dyDescent="0.3">
      <c r="A11" s="2"/>
      <c r="B11" s="144"/>
      <c r="C11" s="144"/>
      <c r="D11" s="144"/>
      <c r="E11" s="144"/>
      <c r="F11" s="144"/>
      <c r="G11" s="144"/>
      <c r="H11" s="3">
        <v>37.130000000000003</v>
      </c>
      <c r="I11" s="3">
        <v>8</v>
      </c>
      <c r="J11" s="3" t="s">
        <v>29</v>
      </c>
      <c r="K11" s="3">
        <f>ROUND(H11*I11,0)</f>
        <v>297</v>
      </c>
      <c r="L11" s="4"/>
      <c r="M11" s="4"/>
      <c r="N11" s="3">
        <f>H11</f>
        <v>37.130000000000003</v>
      </c>
      <c r="O11" s="3">
        <f>K11</f>
        <v>297</v>
      </c>
      <c r="P11" s="3">
        <f t="shared" ref="P11:P47" si="0">N11-H11</f>
        <v>0</v>
      </c>
      <c r="Q11" s="3"/>
      <c r="R11" s="4"/>
      <c r="S11" s="4"/>
      <c r="T11" s="4"/>
    </row>
    <row r="12" spans="1:20" ht="20.100000000000001" customHeight="1" x14ac:dyDescent="0.3">
      <c r="A12" s="2"/>
      <c r="B12" s="5" t="s">
        <v>30</v>
      </c>
      <c r="C12" s="4"/>
      <c r="D12" s="4"/>
      <c r="E12" s="4"/>
      <c r="F12" s="4"/>
      <c r="G12" s="4"/>
      <c r="H12" s="3"/>
      <c r="I12" s="3"/>
      <c r="J12" s="3"/>
      <c r="K12" s="3"/>
      <c r="L12" s="4"/>
      <c r="M12" s="4"/>
      <c r="N12" s="3"/>
      <c r="O12" s="3"/>
      <c r="P12" s="3"/>
      <c r="Q12" s="3"/>
      <c r="R12" s="4"/>
      <c r="S12" s="4"/>
      <c r="T12" s="4"/>
    </row>
    <row r="13" spans="1:20" ht="20.100000000000001" customHeight="1" x14ac:dyDescent="0.3">
      <c r="A13" s="2"/>
      <c r="B13" s="144"/>
      <c r="C13" s="144"/>
      <c r="D13" s="144"/>
      <c r="E13" s="144"/>
      <c r="F13" s="144"/>
      <c r="G13" s="144"/>
      <c r="H13" s="3">
        <v>3.89</v>
      </c>
      <c r="I13" s="3">
        <v>2842</v>
      </c>
      <c r="J13" s="3" t="s">
        <v>27</v>
      </c>
      <c r="K13" s="3">
        <f>ROUND(H13*I13,0)</f>
        <v>11055</v>
      </c>
      <c r="L13" s="4"/>
      <c r="M13" s="4"/>
      <c r="N13" s="3">
        <f>H13</f>
        <v>3.89</v>
      </c>
      <c r="O13" s="3">
        <f>K13</f>
        <v>11055</v>
      </c>
      <c r="P13" s="3">
        <f t="shared" si="0"/>
        <v>0</v>
      </c>
      <c r="Q13" s="3"/>
      <c r="R13" s="4"/>
      <c r="S13" s="4"/>
      <c r="T13" s="4"/>
    </row>
    <row r="14" spans="1:20" ht="20.100000000000001" customHeight="1" x14ac:dyDescent="0.3">
      <c r="A14" s="2"/>
      <c r="B14" s="5" t="s">
        <v>31</v>
      </c>
      <c r="C14" s="4"/>
      <c r="D14" s="4"/>
      <c r="E14" s="4"/>
      <c r="F14" s="4"/>
      <c r="G14" s="4"/>
      <c r="H14" s="3"/>
      <c r="I14" s="3"/>
      <c r="J14" s="3"/>
      <c r="K14" s="3"/>
      <c r="L14" s="4"/>
      <c r="M14" s="4"/>
      <c r="N14" s="3"/>
      <c r="O14" s="3"/>
      <c r="P14" s="3"/>
      <c r="Q14" s="3"/>
      <c r="R14" s="4"/>
      <c r="S14" s="4"/>
      <c r="T14" s="4"/>
    </row>
    <row r="15" spans="1:20" ht="20.100000000000001" customHeight="1" x14ac:dyDescent="0.3">
      <c r="A15" s="2"/>
      <c r="B15" s="144"/>
      <c r="C15" s="144"/>
      <c r="D15" s="144"/>
      <c r="E15" s="144"/>
      <c r="F15" s="144"/>
      <c r="G15" s="144"/>
      <c r="H15" s="3">
        <v>0.7</v>
      </c>
      <c r="I15" s="3">
        <v>3115</v>
      </c>
      <c r="J15" s="3" t="s">
        <v>27</v>
      </c>
      <c r="K15" s="3">
        <f>ROUND(H15*I15,0)</f>
        <v>2181</v>
      </c>
      <c r="L15" s="4"/>
      <c r="M15" s="4"/>
      <c r="N15" s="3">
        <f>H15</f>
        <v>0.7</v>
      </c>
      <c r="O15" s="3">
        <f>K15</f>
        <v>2181</v>
      </c>
      <c r="P15" s="3">
        <f t="shared" si="0"/>
        <v>0</v>
      </c>
      <c r="Q15" s="3"/>
      <c r="R15" s="4"/>
      <c r="S15" s="4"/>
      <c r="T15" s="4"/>
    </row>
    <row r="16" spans="1:20" ht="44.25" customHeight="1" x14ac:dyDescent="0.3">
      <c r="A16" s="2">
        <v>51</v>
      </c>
      <c r="B16" s="188" t="s">
        <v>32</v>
      </c>
      <c r="C16" s="189"/>
      <c r="D16" s="189"/>
      <c r="E16" s="189"/>
      <c r="F16" s="189"/>
      <c r="G16" s="189"/>
      <c r="H16" s="22"/>
      <c r="I16" s="3"/>
      <c r="J16" s="3"/>
      <c r="K16" s="3"/>
      <c r="L16" s="4"/>
      <c r="M16" s="4"/>
      <c r="N16" s="3"/>
      <c r="O16" s="3"/>
      <c r="P16" s="3"/>
      <c r="Q16" s="3"/>
      <c r="R16" s="4"/>
      <c r="S16" s="4"/>
      <c r="T16" s="4"/>
    </row>
    <row r="17" spans="1:20" ht="20.100000000000001" customHeight="1" x14ac:dyDescent="0.3">
      <c r="A17" s="6"/>
      <c r="B17" s="144"/>
      <c r="C17" s="144"/>
      <c r="D17" s="144"/>
      <c r="E17" s="144"/>
      <c r="F17" s="144"/>
      <c r="G17" s="144"/>
      <c r="H17" s="3">
        <v>5</v>
      </c>
      <c r="I17" s="3">
        <v>468</v>
      </c>
      <c r="J17" s="3" t="s">
        <v>33</v>
      </c>
      <c r="K17" s="3">
        <f>ROUND(H17*I17,0)</f>
        <v>2340</v>
      </c>
      <c r="L17" s="4"/>
      <c r="M17" s="4"/>
      <c r="N17" s="3">
        <f>H17</f>
        <v>5</v>
      </c>
      <c r="O17" s="3">
        <f>K17</f>
        <v>2340</v>
      </c>
      <c r="P17" s="3">
        <f t="shared" si="0"/>
        <v>0</v>
      </c>
      <c r="Q17" s="3"/>
      <c r="R17" s="4"/>
      <c r="S17" s="4"/>
      <c r="T17" s="4"/>
    </row>
    <row r="18" spans="1:20" ht="20.100000000000001" customHeight="1" x14ac:dyDescent="0.3">
      <c r="A18" s="6"/>
      <c r="B18" s="3"/>
      <c r="C18" s="3"/>
      <c r="D18" s="3"/>
      <c r="E18" s="3"/>
      <c r="F18" s="3"/>
      <c r="G18" s="3" t="s">
        <v>143</v>
      </c>
      <c r="H18" s="3">
        <v>2</v>
      </c>
      <c r="I18" s="3">
        <v>374</v>
      </c>
      <c r="J18" s="3" t="s">
        <v>33</v>
      </c>
      <c r="K18" s="3">
        <f>ROUND(H18*I18,0)</f>
        <v>748</v>
      </c>
      <c r="L18" s="4"/>
      <c r="M18" s="4"/>
      <c r="N18" s="3">
        <f>H18</f>
        <v>2</v>
      </c>
      <c r="O18" s="3">
        <f>K18</f>
        <v>748</v>
      </c>
      <c r="P18" s="3">
        <f>N18-H18</f>
        <v>0</v>
      </c>
      <c r="Q18" s="3"/>
      <c r="R18" s="4"/>
      <c r="S18" s="4"/>
      <c r="T18" s="4"/>
    </row>
    <row r="19" spans="1:20" ht="28.5" customHeight="1" x14ac:dyDescent="0.3">
      <c r="A19" s="2">
        <v>53</v>
      </c>
      <c r="B19" s="145" t="s">
        <v>34</v>
      </c>
      <c r="C19" s="146"/>
      <c r="D19" s="146"/>
      <c r="E19" s="146"/>
      <c r="F19" s="146"/>
      <c r="G19" s="146"/>
      <c r="H19" s="22"/>
      <c r="I19" s="3"/>
      <c r="J19" s="3"/>
      <c r="K19" s="3"/>
      <c r="L19" s="4"/>
      <c r="M19" s="4"/>
      <c r="N19" s="3"/>
      <c r="O19" s="3"/>
      <c r="P19" s="3"/>
      <c r="Q19" s="3"/>
      <c r="R19" s="4"/>
      <c r="S19" s="4"/>
      <c r="T19" s="4"/>
    </row>
    <row r="20" spans="1:20" ht="20.100000000000001" customHeight="1" x14ac:dyDescent="0.3">
      <c r="A20" s="2"/>
      <c r="B20" s="144"/>
      <c r="C20" s="144"/>
      <c r="D20" s="144"/>
      <c r="E20" s="144"/>
      <c r="F20" s="144"/>
      <c r="G20" s="144"/>
      <c r="H20" s="7">
        <v>9.0299999999999994</v>
      </c>
      <c r="I20" s="3">
        <v>16055</v>
      </c>
      <c r="J20" s="3" t="s">
        <v>27</v>
      </c>
      <c r="K20" s="3">
        <f>ROUND(H20*I20,0)</f>
        <v>144977</v>
      </c>
      <c r="L20" s="4"/>
      <c r="M20" s="4"/>
      <c r="N20" s="3">
        <f>H20</f>
        <v>9.0299999999999994</v>
      </c>
      <c r="O20" s="3">
        <f>K20</f>
        <v>144977</v>
      </c>
      <c r="P20" s="3">
        <f t="shared" si="0"/>
        <v>0</v>
      </c>
      <c r="Q20" s="3"/>
      <c r="R20" s="4"/>
      <c r="S20" s="4"/>
      <c r="T20" s="4"/>
    </row>
    <row r="21" spans="1:20" ht="20.100000000000001" customHeight="1" x14ac:dyDescent="0.3">
      <c r="A21" s="2"/>
      <c r="B21" s="4"/>
      <c r="C21" s="4"/>
      <c r="D21" s="4"/>
      <c r="E21" s="4"/>
      <c r="F21" s="4"/>
      <c r="G21" s="4"/>
      <c r="H21" s="3"/>
      <c r="I21" s="3"/>
      <c r="J21" s="3"/>
      <c r="K21" s="3"/>
      <c r="L21" s="4"/>
      <c r="M21" s="4"/>
      <c r="N21" s="3"/>
      <c r="O21" s="3"/>
      <c r="P21" s="3"/>
      <c r="Q21" s="3"/>
      <c r="R21" s="4"/>
      <c r="S21" s="4"/>
      <c r="T21" s="4"/>
    </row>
    <row r="22" spans="1:20" x14ac:dyDescent="0.3">
      <c r="A22" s="2">
        <v>54</v>
      </c>
      <c r="B22" s="145" t="s">
        <v>35</v>
      </c>
      <c r="C22" s="146"/>
      <c r="D22" s="146"/>
      <c r="E22" s="146"/>
      <c r="F22" s="146"/>
      <c r="G22" s="146"/>
      <c r="H22" s="23"/>
      <c r="I22" s="3"/>
      <c r="J22" s="3"/>
      <c r="K22" s="3"/>
      <c r="L22" s="4"/>
      <c r="M22" s="4"/>
      <c r="N22" s="3"/>
      <c r="O22" s="3"/>
      <c r="P22" s="3"/>
      <c r="Q22" s="3"/>
      <c r="R22" s="4"/>
      <c r="S22" s="4"/>
      <c r="T22" s="4"/>
    </row>
    <row r="23" spans="1:20" ht="20.100000000000001" customHeight="1" x14ac:dyDescent="0.3">
      <c r="A23" s="2"/>
      <c r="B23" s="144"/>
      <c r="C23" s="144"/>
      <c r="D23" s="144"/>
      <c r="E23" s="144"/>
      <c r="F23" s="144"/>
      <c r="G23" s="144"/>
      <c r="H23" s="7">
        <f>[352]Measurements!H105</f>
        <v>191.03049999999999</v>
      </c>
      <c r="I23" s="3">
        <v>1952</v>
      </c>
      <c r="J23" s="3" t="s">
        <v>29</v>
      </c>
      <c r="K23" s="3">
        <f>ROUND(H23*I23,0)</f>
        <v>372892</v>
      </c>
      <c r="L23" s="4"/>
      <c r="M23" s="4"/>
      <c r="N23" s="3">
        <f>H23</f>
        <v>191.03049999999999</v>
      </c>
      <c r="O23" s="3">
        <f>K23</f>
        <v>372892</v>
      </c>
      <c r="P23" s="3">
        <f t="shared" si="0"/>
        <v>0</v>
      </c>
      <c r="Q23" s="3"/>
      <c r="R23" s="4"/>
      <c r="S23" s="4"/>
      <c r="T23" s="4"/>
    </row>
    <row r="24" spans="1:20" ht="20.100000000000001" customHeight="1" x14ac:dyDescent="0.3">
      <c r="A24" s="2"/>
      <c r="B24" s="4"/>
      <c r="C24" s="4"/>
      <c r="D24" s="4"/>
      <c r="E24" s="4"/>
      <c r="F24" s="4"/>
      <c r="G24" s="4"/>
      <c r="H24" s="3"/>
      <c r="I24" s="3"/>
      <c r="J24" s="3"/>
      <c r="K24" s="3"/>
      <c r="L24" s="4"/>
      <c r="M24" s="4"/>
      <c r="N24" s="3"/>
      <c r="O24" s="3"/>
      <c r="P24" s="3"/>
      <c r="Q24" s="3"/>
      <c r="R24" s="4"/>
      <c r="S24" s="4"/>
      <c r="T24" s="4"/>
    </row>
    <row r="25" spans="1:20" ht="37.5" customHeight="1" x14ac:dyDescent="0.3">
      <c r="A25" s="2">
        <v>55</v>
      </c>
      <c r="B25" s="145" t="s">
        <v>36</v>
      </c>
      <c r="C25" s="146"/>
      <c r="D25" s="146"/>
      <c r="E25" s="146"/>
      <c r="F25" s="146"/>
      <c r="G25" s="146"/>
      <c r="H25" s="23"/>
      <c r="I25" s="3"/>
      <c r="J25" s="3"/>
      <c r="K25" s="3"/>
      <c r="L25" s="4"/>
      <c r="M25" s="4"/>
      <c r="N25" s="3"/>
      <c r="O25" s="3"/>
      <c r="P25" s="3"/>
      <c r="Q25" s="3"/>
      <c r="R25" s="4"/>
      <c r="S25" s="4"/>
      <c r="T25" s="4"/>
    </row>
    <row r="26" spans="1:20" ht="20.100000000000001" customHeight="1" x14ac:dyDescent="0.3">
      <c r="A26" s="2"/>
      <c r="B26" s="144"/>
      <c r="C26" s="144"/>
      <c r="D26" s="144"/>
      <c r="E26" s="144"/>
      <c r="F26" s="144"/>
      <c r="G26" s="144"/>
      <c r="H26" s="11">
        <v>0.10299999999999999</v>
      </c>
      <c r="I26" s="3">
        <v>116500</v>
      </c>
      <c r="J26" s="3" t="s">
        <v>37</v>
      </c>
      <c r="K26" s="3">
        <f>ROUND(H26*I26,0)</f>
        <v>12000</v>
      </c>
      <c r="L26" s="4"/>
      <c r="M26" s="4"/>
      <c r="N26" s="3">
        <f>H26</f>
        <v>0.10299999999999999</v>
      </c>
      <c r="O26" s="3">
        <f>K26</f>
        <v>12000</v>
      </c>
      <c r="P26" s="3">
        <f t="shared" si="0"/>
        <v>0</v>
      </c>
      <c r="Q26" s="3"/>
      <c r="R26" s="4"/>
      <c r="S26" s="4"/>
      <c r="T26" s="4"/>
    </row>
    <row r="27" spans="1:20" ht="20.100000000000001" customHeight="1" x14ac:dyDescent="0.3">
      <c r="A27" s="2"/>
      <c r="B27" s="4"/>
      <c r="C27" s="4"/>
      <c r="D27" s="4"/>
      <c r="E27" s="4"/>
      <c r="F27" s="4"/>
      <c r="G27" s="4"/>
      <c r="H27" s="3"/>
      <c r="I27" s="3"/>
      <c r="J27" s="3"/>
      <c r="K27" s="3"/>
      <c r="L27" s="4"/>
      <c r="M27" s="4"/>
      <c r="N27" s="3"/>
      <c r="O27" s="3"/>
      <c r="P27" s="3"/>
      <c r="Q27" s="3"/>
      <c r="R27" s="4"/>
      <c r="S27" s="4"/>
      <c r="T27" s="4"/>
    </row>
    <row r="28" spans="1:20" ht="30" customHeight="1" x14ac:dyDescent="0.3">
      <c r="A28" s="2" t="s">
        <v>38</v>
      </c>
      <c r="B28" s="145" t="s">
        <v>39</v>
      </c>
      <c r="C28" s="146"/>
      <c r="D28" s="146"/>
      <c r="E28" s="146"/>
      <c r="F28" s="146"/>
      <c r="G28" s="146"/>
      <c r="H28" s="191"/>
      <c r="I28" s="192"/>
      <c r="J28" s="3"/>
      <c r="K28" s="3"/>
      <c r="L28" s="4"/>
      <c r="M28" s="4"/>
      <c r="N28" s="3"/>
      <c r="O28" s="3"/>
      <c r="P28" s="3"/>
      <c r="Q28" s="3"/>
      <c r="R28" s="4"/>
      <c r="S28" s="4"/>
      <c r="T28" s="4"/>
    </row>
    <row r="29" spans="1:20" ht="20.100000000000001" customHeight="1" x14ac:dyDescent="0.3">
      <c r="A29" s="2"/>
      <c r="B29" s="144"/>
      <c r="C29" s="144"/>
      <c r="D29" s="144"/>
      <c r="E29" s="144"/>
      <c r="F29" s="144"/>
      <c r="G29" s="144"/>
      <c r="H29" s="7">
        <v>0.43</v>
      </c>
      <c r="I29" s="3">
        <v>12775</v>
      </c>
      <c r="J29" s="3" t="s">
        <v>27</v>
      </c>
      <c r="K29" s="3">
        <f>ROUND(H29*I29,0)</f>
        <v>5493</v>
      </c>
      <c r="L29" s="4"/>
      <c r="M29" s="4"/>
      <c r="N29" s="3">
        <f>H29</f>
        <v>0.43</v>
      </c>
      <c r="O29" s="3">
        <f>K29</f>
        <v>5493</v>
      </c>
      <c r="P29" s="3">
        <f t="shared" si="0"/>
        <v>0</v>
      </c>
      <c r="Q29" s="3"/>
      <c r="R29" s="4"/>
      <c r="S29" s="4"/>
      <c r="T29" s="4"/>
    </row>
    <row r="30" spans="1:20" ht="20.100000000000001" customHeight="1" x14ac:dyDescent="0.3">
      <c r="A30" s="2"/>
      <c r="B30" s="4"/>
      <c r="C30" s="4"/>
      <c r="D30" s="4"/>
      <c r="E30" s="4"/>
      <c r="F30" s="4"/>
      <c r="G30" s="4"/>
      <c r="H30" s="3"/>
      <c r="I30" s="3"/>
      <c r="J30" s="3"/>
      <c r="K30" s="3"/>
      <c r="L30" s="4"/>
      <c r="M30" s="4"/>
      <c r="N30" s="3"/>
      <c r="O30" s="3"/>
      <c r="P30" s="3"/>
      <c r="Q30" s="3"/>
      <c r="R30" s="4"/>
      <c r="S30" s="4"/>
      <c r="T30" s="4"/>
    </row>
    <row r="31" spans="1:20" ht="28.5" customHeight="1" x14ac:dyDescent="0.3">
      <c r="A31" s="2">
        <v>56</v>
      </c>
      <c r="B31" s="145" t="s">
        <v>40</v>
      </c>
      <c r="C31" s="146"/>
      <c r="D31" s="146"/>
      <c r="E31" s="146"/>
      <c r="F31" s="146"/>
      <c r="G31" s="146"/>
      <c r="H31" s="191"/>
      <c r="I31" s="192"/>
      <c r="J31" s="3"/>
      <c r="K31" s="3"/>
      <c r="L31" s="4"/>
      <c r="M31" s="4"/>
      <c r="N31" s="3"/>
      <c r="O31" s="3"/>
      <c r="P31" s="3"/>
      <c r="Q31" s="3"/>
      <c r="R31" s="4"/>
      <c r="S31" s="4"/>
      <c r="T31" s="4"/>
    </row>
    <row r="32" spans="1:20" ht="20.100000000000001" customHeight="1" x14ac:dyDescent="0.3">
      <c r="A32" s="2"/>
      <c r="B32" s="144"/>
      <c r="C32" s="144"/>
      <c r="D32" s="144"/>
      <c r="E32" s="144"/>
      <c r="F32" s="144"/>
      <c r="G32" s="144"/>
      <c r="H32" s="7">
        <f>[352]Measurements!H250</f>
        <v>536.10905000000002</v>
      </c>
      <c r="I32" s="3">
        <v>1041</v>
      </c>
      <c r="J32" s="3" t="s">
        <v>29</v>
      </c>
      <c r="K32" s="3">
        <f>ROUND(H32*I32,0)</f>
        <v>558090</v>
      </c>
      <c r="L32" s="4"/>
      <c r="M32" s="4"/>
      <c r="N32" s="3">
        <f>H32</f>
        <v>536.10905000000002</v>
      </c>
      <c r="O32" s="3">
        <f>K32</f>
        <v>558090</v>
      </c>
      <c r="P32" s="3">
        <f t="shared" si="0"/>
        <v>0</v>
      </c>
      <c r="Q32" s="3"/>
      <c r="R32" s="4"/>
      <c r="S32" s="4"/>
      <c r="T32" s="4"/>
    </row>
    <row r="33" spans="1:20" ht="20.100000000000001" customHeight="1" x14ac:dyDescent="0.3">
      <c r="A33" s="2"/>
      <c r="B33" s="4"/>
      <c r="C33" s="4"/>
      <c r="D33" s="4"/>
      <c r="E33" s="4"/>
      <c r="F33" s="4"/>
      <c r="G33" s="4"/>
      <c r="H33" s="3"/>
      <c r="I33" s="3"/>
      <c r="J33" s="3"/>
      <c r="K33" s="3"/>
      <c r="L33" s="4"/>
      <c r="M33" s="4"/>
      <c r="N33" s="3"/>
      <c r="O33" s="3"/>
      <c r="P33" s="3"/>
      <c r="Q33" s="3"/>
      <c r="R33" s="4"/>
      <c r="S33" s="4"/>
      <c r="T33" s="4"/>
    </row>
    <row r="34" spans="1:20" ht="27.75" customHeight="1" x14ac:dyDescent="0.3">
      <c r="A34" s="2" t="s">
        <v>38</v>
      </c>
      <c r="B34" s="145" t="s">
        <v>41</v>
      </c>
      <c r="C34" s="146"/>
      <c r="D34" s="146"/>
      <c r="E34" s="146"/>
      <c r="F34" s="146"/>
      <c r="G34" s="146"/>
      <c r="H34" s="23"/>
      <c r="I34" s="3"/>
      <c r="J34" s="3"/>
      <c r="K34" s="3"/>
      <c r="L34" s="4"/>
      <c r="M34" s="4"/>
      <c r="N34" s="3"/>
      <c r="O34" s="3"/>
      <c r="P34" s="3"/>
      <c r="Q34" s="3"/>
      <c r="R34" s="4"/>
      <c r="S34" s="4"/>
      <c r="T34" s="4"/>
    </row>
    <row r="35" spans="1:20" ht="20.100000000000001" customHeight="1" x14ac:dyDescent="0.3">
      <c r="A35" s="2"/>
      <c r="B35" s="144"/>
      <c r="C35" s="144"/>
      <c r="D35" s="144"/>
      <c r="E35" s="144"/>
      <c r="F35" s="144"/>
      <c r="G35" s="144"/>
      <c r="H35" s="7">
        <f>[352]Measurements!H261</f>
        <v>10.165999999999999</v>
      </c>
      <c r="I35" s="3">
        <v>6300</v>
      </c>
      <c r="J35" s="3" t="s">
        <v>29</v>
      </c>
      <c r="K35" s="3">
        <v>64071</v>
      </c>
      <c r="L35" s="4"/>
      <c r="M35" s="4"/>
      <c r="N35" s="7">
        <f>H35</f>
        <v>10.165999999999999</v>
      </c>
      <c r="O35" s="3">
        <f>K35</f>
        <v>64071</v>
      </c>
      <c r="P35" s="3">
        <f t="shared" si="0"/>
        <v>0</v>
      </c>
      <c r="Q35" s="3"/>
      <c r="R35" s="4"/>
      <c r="S35" s="4"/>
      <c r="T35" s="4"/>
    </row>
    <row r="36" spans="1:20" ht="20.100000000000001" customHeight="1" x14ac:dyDescent="0.3">
      <c r="A36" s="2"/>
      <c r="B36" s="3"/>
      <c r="C36" s="3"/>
      <c r="D36" s="3"/>
      <c r="E36" s="3"/>
      <c r="F36" s="3"/>
      <c r="G36" s="3"/>
      <c r="H36" s="7"/>
      <c r="I36" s="3"/>
      <c r="J36" s="3"/>
      <c r="K36" s="3"/>
      <c r="L36" s="4"/>
      <c r="M36" s="4"/>
      <c r="N36" s="3"/>
      <c r="O36" s="3"/>
      <c r="P36" s="3"/>
      <c r="Q36" s="3"/>
      <c r="R36" s="4"/>
      <c r="S36" s="4"/>
      <c r="T36" s="4"/>
    </row>
    <row r="37" spans="1:20" ht="26.25" customHeight="1" x14ac:dyDescent="0.3">
      <c r="A37" s="2">
        <v>65</v>
      </c>
      <c r="B37" s="145" t="s">
        <v>42</v>
      </c>
      <c r="C37" s="146"/>
      <c r="D37" s="146"/>
      <c r="E37" s="146"/>
      <c r="F37" s="146"/>
      <c r="G37" s="146"/>
      <c r="H37" s="23"/>
      <c r="I37" s="3"/>
      <c r="J37" s="3"/>
      <c r="K37" s="3"/>
      <c r="L37" s="4"/>
      <c r="M37" s="4"/>
      <c r="N37" s="3"/>
      <c r="O37" s="3"/>
      <c r="P37" s="3"/>
      <c r="Q37" s="3"/>
      <c r="R37" s="4"/>
      <c r="S37" s="4"/>
      <c r="T37" s="4"/>
    </row>
    <row r="38" spans="1:20" ht="20.100000000000001" customHeight="1" x14ac:dyDescent="0.3">
      <c r="A38" s="2"/>
      <c r="B38" s="144"/>
      <c r="C38" s="144"/>
      <c r="D38" s="144"/>
      <c r="E38" s="144"/>
      <c r="F38" s="144"/>
      <c r="G38" s="144"/>
      <c r="H38" s="7">
        <v>225</v>
      </c>
      <c r="I38" s="3">
        <v>1725</v>
      </c>
      <c r="J38" s="3" t="s">
        <v>29</v>
      </c>
      <c r="K38" s="3">
        <f>ROUND(H38*I38,0)</f>
        <v>388125</v>
      </c>
      <c r="L38" s="4"/>
      <c r="M38" s="4"/>
      <c r="N38" s="3">
        <f>H38</f>
        <v>225</v>
      </c>
      <c r="O38" s="3">
        <f>K38</f>
        <v>388125</v>
      </c>
      <c r="P38" s="3">
        <f t="shared" si="0"/>
        <v>0</v>
      </c>
      <c r="Q38" s="3"/>
      <c r="R38" s="4"/>
      <c r="S38" s="4"/>
      <c r="T38" s="4"/>
    </row>
    <row r="39" spans="1:20" ht="20.100000000000001" customHeight="1" x14ac:dyDescent="0.3">
      <c r="A39" s="2"/>
      <c r="B39" s="3"/>
      <c r="C39" s="3"/>
      <c r="D39" s="3"/>
      <c r="E39" s="3"/>
      <c r="F39" s="3"/>
      <c r="G39" s="3"/>
      <c r="H39" s="7">
        <v>149.81</v>
      </c>
      <c r="I39" s="3">
        <v>1380</v>
      </c>
      <c r="J39" s="3" t="s">
        <v>29</v>
      </c>
      <c r="K39" s="3">
        <f>ROUND(H39*I39,0)</f>
        <v>206738</v>
      </c>
      <c r="L39" s="4"/>
      <c r="M39" s="4"/>
      <c r="N39" s="3">
        <f>H39</f>
        <v>149.81</v>
      </c>
      <c r="O39" s="3">
        <f>K39</f>
        <v>206738</v>
      </c>
      <c r="P39" s="3">
        <f t="shared" si="0"/>
        <v>0</v>
      </c>
      <c r="Q39" s="3"/>
      <c r="R39" s="4"/>
      <c r="S39" s="4"/>
      <c r="T39" s="4"/>
    </row>
    <row r="40" spans="1:20" ht="26.25" customHeight="1" x14ac:dyDescent="0.3">
      <c r="A40" s="2">
        <v>66</v>
      </c>
      <c r="B40" s="145" t="s">
        <v>43</v>
      </c>
      <c r="C40" s="146"/>
      <c r="D40" s="146"/>
      <c r="E40" s="146"/>
      <c r="F40" s="146"/>
      <c r="G40" s="146"/>
      <c r="H40" s="23"/>
      <c r="I40" s="3"/>
      <c r="J40" s="3"/>
      <c r="K40" s="3"/>
      <c r="L40" s="4"/>
      <c r="M40" s="4"/>
      <c r="N40" s="3"/>
      <c r="O40" s="3"/>
      <c r="P40" s="3"/>
      <c r="Q40" s="3"/>
      <c r="R40" s="4"/>
      <c r="S40" s="4"/>
      <c r="T40" s="4"/>
    </row>
    <row r="41" spans="1:20" ht="20.100000000000001" customHeight="1" x14ac:dyDescent="0.3">
      <c r="A41" s="2"/>
      <c r="B41" s="144"/>
      <c r="C41" s="144"/>
      <c r="D41" s="144"/>
      <c r="E41" s="144"/>
      <c r="F41" s="144"/>
      <c r="G41" s="144"/>
      <c r="H41" s="7">
        <f>[352]Measurements!H355</f>
        <v>14.617999999999999</v>
      </c>
      <c r="I41" s="3">
        <v>1525</v>
      </c>
      <c r="J41" s="3" t="s">
        <v>29</v>
      </c>
      <c r="K41" s="3">
        <v>22296</v>
      </c>
      <c r="L41" s="4"/>
      <c r="M41" s="4"/>
      <c r="N41" s="3">
        <f>H41</f>
        <v>14.617999999999999</v>
      </c>
      <c r="O41" s="3">
        <f>K41</f>
        <v>22296</v>
      </c>
      <c r="P41" s="3">
        <f t="shared" si="0"/>
        <v>0</v>
      </c>
      <c r="Q41" s="3"/>
      <c r="R41" s="4"/>
      <c r="S41" s="4"/>
      <c r="T41" s="4"/>
    </row>
    <row r="42" spans="1:20" ht="20.100000000000001" customHeight="1" x14ac:dyDescent="0.3">
      <c r="A42" s="2"/>
      <c r="B42" s="3"/>
      <c r="C42" s="3"/>
      <c r="D42" s="3"/>
      <c r="E42" s="3"/>
      <c r="F42" s="3"/>
      <c r="G42" s="3"/>
      <c r="H42" s="7"/>
      <c r="I42" s="3"/>
      <c r="J42" s="3"/>
      <c r="K42" s="3"/>
      <c r="L42" s="4"/>
      <c r="M42" s="4"/>
      <c r="N42" s="3"/>
      <c r="O42" s="3"/>
      <c r="P42" s="3"/>
      <c r="Q42" s="3"/>
      <c r="R42" s="4"/>
      <c r="S42" s="4"/>
      <c r="T42" s="4"/>
    </row>
    <row r="43" spans="1:20" ht="25.5" customHeight="1" x14ac:dyDescent="0.3">
      <c r="A43" s="2">
        <v>68</v>
      </c>
      <c r="B43" s="145" t="s">
        <v>44</v>
      </c>
      <c r="C43" s="146"/>
      <c r="D43" s="146"/>
      <c r="E43" s="146"/>
      <c r="F43" s="146"/>
      <c r="G43" s="146"/>
      <c r="H43" s="23"/>
      <c r="I43" s="3"/>
      <c r="J43" s="3"/>
      <c r="K43" s="3"/>
      <c r="L43" s="4"/>
      <c r="M43" s="4"/>
      <c r="N43" s="3"/>
      <c r="O43" s="3"/>
      <c r="P43" s="3"/>
      <c r="Q43" s="3"/>
      <c r="R43" s="4"/>
      <c r="S43" s="4"/>
      <c r="T43" s="4"/>
    </row>
    <row r="44" spans="1:20" ht="20.100000000000001" customHeight="1" x14ac:dyDescent="0.3">
      <c r="A44" s="2"/>
      <c r="B44" s="144"/>
      <c r="C44" s="144"/>
      <c r="D44" s="144"/>
      <c r="E44" s="144"/>
      <c r="F44" s="144"/>
      <c r="G44" s="144"/>
      <c r="H44" s="3">
        <v>40</v>
      </c>
      <c r="I44" s="3">
        <v>1423</v>
      </c>
      <c r="J44" s="3" t="s">
        <v>29</v>
      </c>
      <c r="K44" s="3">
        <f>ROUND(H44*I44,0)</f>
        <v>56920</v>
      </c>
      <c r="L44" s="4"/>
      <c r="M44" s="4"/>
      <c r="N44" s="3">
        <f>H44</f>
        <v>40</v>
      </c>
      <c r="O44" s="3">
        <f>K44</f>
        <v>56920</v>
      </c>
      <c r="P44" s="3">
        <f t="shared" si="0"/>
        <v>0</v>
      </c>
      <c r="Q44" s="3"/>
      <c r="R44" s="4"/>
      <c r="S44" s="4"/>
      <c r="T44" s="4"/>
    </row>
    <row r="45" spans="1:20" ht="20.100000000000001" customHeight="1" x14ac:dyDescent="0.3">
      <c r="A45" s="2"/>
      <c r="B45" s="3"/>
      <c r="C45" s="3"/>
      <c r="D45" s="3"/>
      <c r="E45" s="3"/>
      <c r="F45" s="3"/>
      <c r="G45" s="3"/>
      <c r="H45" s="3">
        <v>63.765999999999998</v>
      </c>
      <c r="I45" s="3">
        <v>1138</v>
      </c>
      <c r="J45" s="3" t="s">
        <v>29</v>
      </c>
      <c r="K45" s="3">
        <f>ROUND(H45*I45,0)</f>
        <v>72566</v>
      </c>
      <c r="L45" s="4"/>
      <c r="M45" s="4"/>
      <c r="N45" s="3">
        <f>H45</f>
        <v>63.765999999999998</v>
      </c>
      <c r="O45" s="3">
        <f>K45</f>
        <v>72566</v>
      </c>
      <c r="P45" s="3">
        <f t="shared" si="0"/>
        <v>0</v>
      </c>
      <c r="Q45" s="3"/>
      <c r="R45" s="4"/>
      <c r="S45" s="4"/>
      <c r="T45" s="4"/>
    </row>
    <row r="46" spans="1:20" ht="27.75" customHeight="1" x14ac:dyDescent="0.3">
      <c r="A46" s="2" t="s">
        <v>38</v>
      </c>
      <c r="B46" s="145" t="s">
        <v>45</v>
      </c>
      <c r="C46" s="146"/>
      <c r="D46" s="146"/>
      <c r="E46" s="146"/>
      <c r="F46" s="146"/>
      <c r="G46" s="146"/>
      <c r="H46" s="23"/>
      <c r="I46" s="3"/>
      <c r="J46" s="3"/>
      <c r="K46" s="3"/>
      <c r="L46" s="4"/>
      <c r="M46" s="4"/>
      <c r="N46" s="3"/>
      <c r="O46" s="3"/>
      <c r="P46" s="3"/>
      <c r="Q46" s="3"/>
      <c r="R46" s="4"/>
      <c r="S46" s="4"/>
      <c r="T46" s="4"/>
    </row>
    <row r="47" spans="1:20" ht="20.100000000000001" customHeight="1" x14ac:dyDescent="0.3">
      <c r="A47" s="2"/>
      <c r="B47" s="144"/>
      <c r="C47" s="144"/>
      <c r="D47" s="144"/>
      <c r="E47" s="144"/>
      <c r="F47" s="144"/>
      <c r="G47" s="144"/>
      <c r="H47" s="7">
        <f>[352]Measurements!H349</f>
        <v>107.17899999999999</v>
      </c>
      <c r="I47" s="3">
        <v>114</v>
      </c>
      <c r="J47" s="3" t="s">
        <v>46</v>
      </c>
      <c r="K47" s="3">
        <v>12219</v>
      </c>
      <c r="L47" s="4"/>
      <c r="M47" s="4"/>
      <c r="N47" s="3">
        <f>H47</f>
        <v>107.17899999999999</v>
      </c>
      <c r="O47" s="3">
        <f>K47</f>
        <v>12219</v>
      </c>
      <c r="P47" s="3">
        <f t="shared" si="0"/>
        <v>0</v>
      </c>
      <c r="Q47" s="3"/>
      <c r="R47" s="4"/>
      <c r="S47" s="4"/>
      <c r="T47" s="4"/>
    </row>
    <row r="48" spans="1:20" ht="20.100000000000001" customHeight="1" x14ac:dyDescent="0.3">
      <c r="A48" s="2"/>
      <c r="B48" s="3"/>
      <c r="C48" s="3"/>
      <c r="D48" s="3"/>
      <c r="E48" s="3"/>
      <c r="F48" s="3"/>
      <c r="G48" s="3"/>
      <c r="H48" s="7"/>
      <c r="I48" s="8"/>
      <c r="J48" s="8"/>
      <c r="K48" s="3"/>
      <c r="L48" s="4"/>
      <c r="M48" s="4"/>
      <c r="N48" s="3"/>
      <c r="O48" s="3"/>
      <c r="P48" s="3"/>
      <c r="Q48" s="3"/>
      <c r="R48" s="4"/>
      <c r="S48" s="4"/>
      <c r="T48" s="4"/>
    </row>
    <row r="49" spans="1:20" x14ac:dyDescent="0.3">
      <c r="A49" s="2"/>
      <c r="B49" s="161" t="s">
        <v>130</v>
      </c>
      <c r="C49" s="162"/>
      <c r="D49" s="162"/>
      <c r="E49" s="162"/>
      <c r="F49" s="162"/>
      <c r="G49" s="163"/>
      <c r="H49" s="3"/>
      <c r="I49" s="8"/>
      <c r="J49" s="8"/>
      <c r="K49" s="3"/>
      <c r="L49" s="4"/>
      <c r="M49" s="4"/>
      <c r="N49" s="3"/>
      <c r="O49" s="3"/>
      <c r="P49" s="3"/>
      <c r="Q49" s="3"/>
      <c r="R49" s="4"/>
      <c r="S49" s="4"/>
      <c r="T49" s="4"/>
    </row>
    <row r="50" spans="1:20" ht="30.75" customHeight="1" x14ac:dyDescent="0.3">
      <c r="A50" s="2">
        <v>96</v>
      </c>
      <c r="B50" s="154" t="s">
        <v>47</v>
      </c>
      <c r="C50" s="155"/>
      <c r="D50" s="155"/>
      <c r="E50" s="155"/>
      <c r="F50" s="155"/>
      <c r="G50" s="156"/>
      <c r="H50" s="3"/>
      <c r="I50" s="3"/>
      <c r="J50" s="3"/>
      <c r="K50" s="3"/>
      <c r="L50" s="4"/>
      <c r="M50" s="4"/>
      <c r="N50" s="3"/>
      <c r="O50" s="3"/>
      <c r="P50" s="3"/>
      <c r="Q50" s="3"/>
      <c r="R50" s="4"/>
      <c r="S50" s="4"/>
      <c r="T50" s="4"/>
    </row>
    <row r="51" spans="1:20" ht="20.100000000000001" customHeight="1" x14ac:dyDescent="0.3">
      <c r="A51" s="2"/>
      <c r="B51" s="144"/>
      <c r="C51" s="144"/>
      <c r="D51" s="144"/>
      <c r="E51" s="144"/>
      <c r="F51" s="144"/>
      <c r="G51" s="144"/>
      <c r="H51" s="7">
        <f>'[352]ELE-1'!H52</f>
        <v>184.10000000000005</v>
      </c>
      <c r="I51" s="3">
        <v>116</v>
      </c>
      <c r="J51" s="3" t="s">
        <v>46</v>
      </c>
      <c r="K51" s="3">
        <f t="shared" ref="K51:K69" si="1">ROUND(H51*I51,0)</f>
        <v>21356</v>
      </c>
      <c r="L51" s="4"/>
      <c r="M51" s="4"/>
      <c r="N51" s="7">
        <f>H51</f>
        <v>184.10000000000005</v>
      </c>
      <c r="O51" s="3">
        <f>K51</f>
        <v>21356</v>
      </c>
      <c r="P51" s="19">
        <v>0</v>
      </c>
      <c r="Q51" s="3"/>
      <c r="R51" s="4"/>
      <c r="S51" s="4"/>
      <c r="T51" s="4"/>
    </row>
    <row r="52" spans="1:20" ht="20.100000000000001" customHeight="1" x14ac:dyDescent="0.3">
      <c r="A52" s="2"/>
      <c r="B52" s="4"/>
      <c r="C52" s="4"/>
      <c r="D52" s="4"/>
      <c r="E52" s="4"/>
      <c r="F52" s="4"/>
      <c r="G52" s="4"/>
      <c r="H52" s="3"/>
      <c r="I52" s="3"/>
      <c r="J52" s="3"/>
      <c r="K52" s="3"/>
      <c r="L52" s="4"/>
      <c r="M52" s="4"/>
      <c r="N52" s="3"/>
      <c r="O52" s="3"/>
      <c r="P52" s="3"/>
      <c r="Q52" s="3"/>
      <c r="R52" s="4"/>
      <c r="S52" s="4"/>
      <c r="T52" s="4"/>
    </row>
    <row r="53" spans="1:20" ht="27" customHeight="1" x14ac:dyDescent="0.3">
      <c r="A53" s="2">
        <v>97</v>
      </c>
      <c r="B53" s="154" t="s">
        <v>48</v>
      </c>
      <c r="C53" s="155"/>
      <c r="D53" s="155"/>
      <c r="E53" s="155"/>
      <c r="F53" s="155"/>
      <c r="G53" s="156"/>
      <c r="H53" s="3"/>
      <c r="I53" s="3"/>
      <c r="J53" s="3"/>
      <c r="K53" s="3"/>
      <c r="L53" s="4"/>
      <c r="M53" s="4"/>
      <c r="N53" s="3"/>
      <c r="O53" s="3"/>
      <c r="P53" s="3"/>
      <c r="Q53" s="3"/>
      <c r="R53" s="4"/>
      <c r="S53" s="4"/>
      <c r="T53" s="4"/>
    </row>
    <row r="54" spans="1:20" ht="20.100000000000001" customHeight="1" x14ac:dyDescent="0.3">
      <c r="A54" s="2"/>
      <c r="B54" s="144"/>
      <c r="C54" s="144"/>
      <c r="D54" s="144"/>
      <c r="E54" s="144"/>
      <c r="F54" s="144"/>
      <c r="G54" s="144"/>
      <c r="H54" s="7">
        <f>500</f>
        <v>500</v>
      </c>
      <c r="I54" s="3">
        <v>107</v>
      </c>
      <c r="J54" s="3" t="s">
        <v>46</v>
      </c>
      <c r="K54" s="3">
        <f t="shared" si="1"/>
        <v>53500</v>
      </c>
      <c r="L54" s="4"/>
      <c r="M54" s="4"/>
      <c r="N54" s="7">
        <f>H54</f>
        <v>500</v>
      </c>
      <c r="O54" s="3">
        <f>K54</f>
        <v>53500</v>
      </c>
      <c r="P54" s="19">
        <v>0</v>
      </c>
      <c r="Q54" s="3"/>
      <c r="R54" s="4"/>
      <c r="S54" s="4"/>
      <c r="T54" s="4"/>
    </row>
    <row r="55" spans="1:20" ht="20.100000000000001" customHeight="1" x14ac:dyDescent="0.3">
      <c r="A55" s="2"/>
      <c r="B55" s="3"/>
      <c r="C55" s="3"/>
      <c r="D55" s="3"/>
      <c r="E55" s="3"/>
      <c r="F55" s="3"/>
      <c r="G55" s="3" t="s">
        <v>143</v>
      </c>
      <c r="H55" s="7">
        <v>560.20000000000005</v>
      </c>
      <c r="I55" s="3">
        <v>86</v>
      </c>
      <c r="J55" s="3" t="s">
        <v>46</v>
      </c>
      <c r="K55" s="3">
        <f t="shared" si="1"/>
        <v>48177</v>
      </c>
      <c r="L55" s="4"/>
      <c r="M55" s="4"/>
      <c r="N55" s="7">
        <f>H55</f>
        <v>560.20000000000005</v>
      </c>
      <c r="O55" s="3">
        <f>K55</f>
        <v>48177</v>
      </c>
      <c r="P55" s="19">
        <v>0</v>
      </c>
      <c r="Q55" s="3"/>
      <c r="R55" s="4"/>
      <c r="S55" s="4"/>
      <c r="T55" s="4"/>
    </row>
    <row r="56" spans="1:20" ht="29.25" customHeight="1" x14ac:dyDescent="0.3">
      <c r="A56" s="2">
        <v>98</v>
      </c>
      <c r="B56" s="154" t="s">
        <v>49</v>
      </c>
      <c r="C56" s="155"/>
      <c r="D56" s="155"/>
      <c r="E56" s="155"/>
      <c r="F56" s="155"/>
      <c r="G56" s="156"/>
      <c r="H56" s="3"/>
      <c r="I56" s="3"/>
      <c r="J56" s="3"/>
      <c r="K56" s="3"/>
      <c r="L56" s="4"/>
      <c r="M56" s="4"/>
      <c r="N56" s="3"/>
      <c r="O56" s="3"/>
      <c r="P56" s="3"/>
      <c r="Q56" s="3"/>
      <c r="R56" s="4"/>
      <c r="S56" s="4"/>
      <c r="T56" s="4"/>
    </row>
    <row r="57" spans="1:20" ht="20.100000000000001" customHeight="1" x14ac:dyDescent="0.3">
      <c r="A57" s="2"/>
      <c r="B57" s="144"/>
      <c r="C57" s="144"/>
      <c r="D57" s="144"/>
      <c r="E57" s="144"/>
      <c r="F57" s="144"/>
      <c r="G57" s="144"/>
      <c r="H57" s="7">
        <v>110</v>
      </c>
      <c r="I57" s="3">
        <v>945</v>
      </c>
      <c r="J57" s="3" t="s">
        <v>12</v>
      </c>
      <c r="K57" s="3">
        <f t="shared" si="1"/>
        <v>103950</v>
      </c>
      <c r="L57" s="4"/>
      <c r="M57" s="4"/>
      <c r="N57" s="7">
        <f>H57</f>
        <v>110</v>
      </c>
      <c r="O57" s="3">
        <f>K57</f>
        <v>103950</v>
      </c>
      <c r="P57" s="19">
        <v>0</v>
      </c>
      <c r="Q57" s="3"/>
      <c r="R57" s="4"/>
      <c r="S57" s="4"/>
      <c r="T57" s="4"/>
    </row>
    <row r="58" spans="1:20" ht="20.100000000000001" customHeight="1" x14ac:dyDescent="0.3">
      <c r="A58" s="2"/>
      <c r="B58" s="3"/>
      <c r="C58" s="3"/>
      <c r="D58" s="3"/>
      <c r="E58" s="3"/>
      <c r="F58" s="3"/>
      <c r="G58" s="3" t="s">
        <v>143</v>
      </c>
      <c r="H58" s="7">
        <v>9</v>
      </c>
      <c r="I58" s="3">
        <v>756</v>
      </c>
      <c r="J58" s="3" t="s">
        <v>12</v>
      </c>
      <c r="K58" s="3">
        <f t="shared" si="1"/>
        <v>6804</v>
      </c>
      <c r="L58" s="4"/>
      <c r="M58" s="4"/>
      <c r="N58" s="7">
        <f>H58</f>
        <v>9</v>
      </c>
      <c r="O58" s="3">
        <f>K58</f>
        <v>6804</v>
      </c>
      <c r="P58" s="19">
        <v>0</v>
      </c>
      <c r="Q58" s="3"/>
      <c r="R58" s="4"/>
      <c r="S58" s="4"/>
      <c r="T58" s="4"/>
    </row>
    <row r="59" spans="1:20" ht="28.5" customHeight="1" x14ac:dyDescent="0.3">
      <c r="A59" s="2">
        <v>99</v>
      </c>
      <c r="B59" s="154" t="s">
        <v>50</v>
      </c>
      <c r="C59" s="155"/>
      <c r="D59" s="155"/>
      <c r="E59" s="155"/>
      <c r="F59" s="155"/>
      <c r="G59" s="156"/>
      <c r="H59" s="3"/>
      <c r="I59" s="3"/>
      <c r="J59" s="3"/>
      <c r="K59" s="3"/>
      <c r="L59" s="4"/>
      <c r="M59" s="4"/>
      <c r="N59" s="3"/>
      <c r="O59" s="3"/>
      <c r="P59" s="3"/>
      <c r="Q59" s="3"/>
      <c r="R59" s="4"/>
      <c r="S59" s="4"/>
      <c r="T59" s="4"/>
    </row>
    <row r="60" spans="1:20" ht="20.100000000000001" customHeight="1" x14ac:dyDescent="0.3">
      <c r="A60" s="2"/>
      <c r="B60" s="144"/>
      <c r="C60" s="144"/>
      <c r="D60" s="144"/>
      <c r="E60" s="144"/>
      <c r="F60" s="144"/>
      <c r="G60" s="144"/>
      <c r="H60" s="7">
        <v>12</v>
      </c>
      <c r="I60" s="3">
        <v>675</v>
      </c>
      <c r="J60" s="3" t="s">
        <v>12</v>
      </c>
      <c r="K60" s="3">
        <f t="shared" si="1"/>
        <v>8100</v>
      </c>
      <c r="L60" s="4"/>
      <c r="M60" s="4"/>
      <c r="N60" s="7">
        <f>H60</f>
        <v>12</v>
      </c>
      <c r="O60" s="3">
        <f>K60</f>
        <v>8100</v>
      </c>
      <c r="P60" s="19">
        <v>0</v>
      </c>
      <c r="Q60" s="3"/>
      <c r="R60" s="4"/>
      <c r="S60" s="4"/>
      <c r="T60" s="4"/>
    </row>
    <row r="61" spans="1:20" ht="20.100000000000001" customHeight="1" x14ac:dyDescent="0.3">
      <c r="A61" s="2"/>
      <c r="B61" s="3"/>
      <c r="C61" s="3"/>
      <c r="D61" s="3"/>
      <c r="E61" s="3"/>
      <c r="F61" s="3"/>
      <c r="G61" s="3" t="s">
        <v>143</v>
      </c>
      <c r="H61" s="7">
        <v>18</v>
      </c>
      <c r="I61" s="3">
        <v>540</v>
      </c>
      <c r="J61" s="3" t="s">
        <v>12</v>
      </c>
      <c r="K61" s="3">
        <f t="shared" si="1"/>
        <v>9720</v>
      </c>
      <c r="L61" s="4"/>
      <c r="M61" s="4"/>
      <c r="N61" s="7">
        <f>H61</f>
        <v>18</v>
      </c>
      <c r="O61" s="3">
        <f>K61</f>
        <v>9720</v>
      </c>
      <c r="P61" s="19">
        <v>0</v>
      </c>
      <c r="Q61" s="3"/>
      <c r="R61" s="4"/>
      <c r="S61" s="4"/>
      <c r="T61" s="4"/>
    </row>
    <row r="62" spans="1:20" ht="30.75" customHeight="1" x14ac:dyDescent="0.3">
      <c r="A62" s="2">
        <v>100</v>
      </c>
      <c r="B62" s="148" t="s">
        <v>51</v>
      </c>
      <c r="C62" s="149"/>
      <c r="D62" s="149"/>
      <c r="E62" s="149"/>
      <c r="F62" s="149"/>
      <c r="G62" s="150"/>
      <c r="H62" s="3"/>
      <c r="I62" s="3"/>
      <c r="J62" s="3"/>
      <c r="K62" s="3"/>
      <c r="L62" s="4"/>
      <c r="M62" s="4"/>
      <c r="N62" s="3"/>
      <c r="O62" s="3"/>
      <c r="P62" s="3"/>
      <c r="Q62" s="3"/>
      <c r="R62" s="4"/>
      <c r="S62" s="4"/>
      <c r="T62" s="4"/>
    </row>
    <row r="63" spans="1:20" ht="20.100000000000001" customHeight="1" x14ac:dyDescent="0.3">
      <c r="A63" s="2"/>
      <c r="B63" s="144"/>
      <c r="C63" s="144"/>
      <c r="D63" s="144"/>
      <c r="E63" s="144"/>
      <c r="F63" s="144"/>
      <c r="G63" s="144"/>
      <c r="H63" s="7">
        <f>'[352]ELE-1'!H199</f>
        <v>14</v>
      </c>
      <c r="I63" s="3">
        <v>1040</v>
      </c>
      <c r="J63" s="3" t="s">
        <v>12</v>
      </c>
      <c r="K63" s="3">
        <f t="shared" si="1"/>
        <v>14560</v>
      </c>
      <c r="L63" s="4"/>
      <c r="M63" s="4"/>
      <c r="N63" s="7">
        <f>H63</f>
        <v>14</v>
      </c>
      <c r="O63" s="3">
        <f>K63</f>
        <v>14560</v>
      </c>
      <c r="P63" s="19">
        <v>0</v>
      </c>
      <c r="Q63" s="3"/>
      <c r="R63" s="4"/>
      <c r="S63" s="4"/>
      <c r="T63" s="4"/>
    </row>
    <row r="64" spans="1:20" ht="20.100000000000001" customHeight="1" x14ac:dyDescent="0.3">
      <c r="A64" s="2"/>
      <c r="B64" s="4"/>
      <c r="C64" s="4"/>
      <c r="D64" s="4"/>
      <c r="E64" s="4"/>
      <c r="F64" s="4"/>
      <c r="G64" s="4"/>
      <c r="H64" s="3"/>
      <c r="I64" s="3"/>
      <c r="J64" s="3"/>
      <c r="K64" s="3"/>
      <c r="L64" s="4"/>
      <c r="M64" s="4"/>
      <c r="N64" s="3"/>
      <c r="O64" s="3"/>
      <c r="P64" s="3"/>
      <c r="Q64" s="3"/>
      <c r="R64" s="4"/>
      <c r="S64" s="4"/>
      <c r="T64" s="4"/>
    </row>
    <row r="65" spans="1:20" ht="32.25" customHeight="1" x14ac:dyDescent="0.3">
      <c r="A65" s="2">
        <v>101</v>
      </c>
      <c r="B65" s="148" t="s">
        <v>52</v>
      </c>
      <c r="C65" s="149"/>
      <c r="D65" s="149"/>
      <c r="E65" s="149"/>
      <c r="F65" s="149"/>
      <c r="G65" s="150"/>
      <c r="H65" s="3"/>
      <c r="I65" s="3"/>
      <c r="J65" s="3"/>
      <c r="K65" s="3"/>
      <c r="L65" s="4"/>
      <c r="M65" s="4"/>
      <c r="N65" s="3"/>
      <c r="O65" s="3"/>
      <c r="P65" s="3"/>
      <c r="Q65" s="3"/>
      <c r="R65" s="4"/>
      <c r="S65" s="4"/>
      <c r="T65" s="4"/>
    </row>
    <row r="66" spans="1:20" ht="20.100000000000001" customHeight="1" x14ac:dyDescent="0.3">
      <c r="A66" s="2"/>
      <c r="B66" s="144"/>
      <c r="C66" s="144"/>
      <c r="D66" s="144"/>
      <c r="E66" s="144"/>
      <c r="F66" s="144"/>
      <c r="G66" s="144"/>
      <c r="H66" s="7">
        <f>'[352]ELE-1'!H213</f>
        <v>34</v>
      </c>
      <c r="I66" s="3">
        <v>1755</v>
      </c>
      <c r="J66" s="3" t="s">
        <v>12</v>
      </c>
      <c r="K66" s="3">
        <f t="shared" si="1"/>
        <v>59670</v>
      </c>
      <c r="L66" s="4"/>
      <c r="M66" s="4"/>
      <c r="N66" s="7">
        <f>H66</f>
        <v>34</v>
      </c>
      <c r="O66" s="3">
        <f>K66</f>
        <v>59670</v>
      </c>
      <c r="P66" s="19">
        <v>0</v>
      </c>
      <c r="Q66" s="3"/>
      <c r="R66" s="4"/>
      <c r="S66" s="4"/>
      <c r="T66" s="4"/>
    </row>
    <row r="67" spans="1:20" ht="20.100000000000001" customHeight="1" x14ac:dyDescent="0.3">
      <c r="A67" s="2"/>
      <c r="B67" s="4"/>
      <c r="C67" s="4"/>
      <c r="D67" s="4"/>
      <c r="E67" s="4"/>
      <c r="F67" s="4"/>
      <c r="G67" s="4"/>
      <c r="H67" s="3"/>
      <c r="I67" s="3"/>
      <c r="J67" s="3"/>
      <c r="K67" s="3"/>
      <c r="L67" s="4"/>
      <c r="M67" s="4"/>
      <c r="N67" s="3"/>
      <c r="O67" s="3"/>
      <c r="P67" s="3"/>
      <c r="Q67" s="3"/>
      <c r="R67" s="4"/>
      <c r="S67" s="4"/>
      <c r="T67" s="4"/>
    </row>
    <row r="68" spans="1:20" ht="27" customHeight="1" x14ac:dyDescent="0.3">
      <c r="A68" s="2">
        <v>104</v>
      </c>
      <c r="B68" s="154" t="s">
        <v>53</v>
      </c>
      <c r="C68" s="155"/>
      <c r="D68" s="155"/>
      <c r="E68" s="155"/>
      <c r="F68" s="155"/>
      <c r="G68" s="156"/>
      <c r="H68" s="3"/>
      <c r="I68" s="3"/>
      <c r="J68" s="3"/>
      <c r="K68" s="3"/>
      <c r="L68" s="4"/>
      <c r="M68" s="4"/>
      <c r="N68" s="3"/>
      <c r="O68" s="3"/>
      <c r="P68" s="3"/>
      <c r="Q68" s="3"/>
      <c r="R68" s="4"/>
      <c r="S68" s="4"/>
      <c r="T68" s="4"/>
    </row>
    <row r="69" spans="1:20" ht="20.100000000000001" customHeight="1" x14ac:dyDescent="0.3">
      <c r="A69" s="2"/>
      <c r="B69" s="144"/>
      <c r="C69" s="144"/>
      <c r="D69" s="144"/>
      <c r="E69" s="144"/>
      <c r="F69" s="144"/>
      <c r="G69" s="144"/>
      <c r="H69" s="7">
        <f>'[352]ELE-1'!H247</f>
        <v>540.70000000000005</v>
      </c>
      <c r="I69" s="3">
        <v>177</v>
      </c>
      <c r="J69" s="3" t="s">
        <v>46</v>
      </c>
      <c r="K69" s="3">
        <f t="shared" si="1"/>
        <v>95704</v>
      </c>
      <c r="L69" s="4"/>
      <c r="M69" s="4"/>
      <c r="N69" s="7">
        <f>H69</f>
        <v>540.70000000000005</v>
      </c>
      <c r="O69" s="3">
        <f>K69</f>
        <v>95704</v>
      </c>
      <c r="P69" s="19">
        <v>0</v>
      </c>
      <c r="Q69" s="3"/>
      <c r="R69" s="4"/>
      <c r="S69" s="4"/>
      <c r="T69" s="4"/>
    </row>
    <row r="70" spans="1:20" ht="20.100000000000001" customHeight="1" x14ac:dyDescent="0.3">
      <c r="A70" s="2"/>
      <c r="B70" s="4"/>
      <c r="C70" s="4"/>
      <c r="D70" s="4"/>
      <c r="E70" s="4"/>
      <c r="F70" s="4"/>
      <c r="G70" s="4"/>
      <c r="H70" s="3"/>
      <c r="I70" s="3"/>
      <c r="J70" s="3"/>
      <c r="K70" s="3"/>
      <c r="L70" s="4"/>
      <c r="M70" s="4"/>
      <c r="N70" s="3"/>
      <c r="O70" s="3"/>
      <c r="P70" s="3"/>
      <c r="Q70" s="3"/>
      <c r="R70" s="4"/>
      <c r="S70" s="4"/>
      <c r="T70" s="4"/>
    </row>
    <row r="71" spans="1:20" ht="31.5" customHeight="1" x14ac:dyDescent="0.3">
      <c r="A71" s="2">
        <v>105</v>
      </c>
      <c r="B71" s="154" t="s">
        <v>54</v>
      </c>
      <c r="C71" s="155"/>
      <c r="D71" s="155"/>
      <c r="E71" s="155"/>
      <c r="F71" s="155"/>
      <c r="G71" s="156"/>
      <c r="H71" s="3"/>
      <c r="I71" s="3"/>
      <c r="J71" s="3"/>
      <c r="K71" s="3"/>
      <c r="L71" s="4"/>
      <c r="M71" s="4"/>
      <c r="N71" s="3"/>
      <c r="O71" s="3"/>
      <c r="P71" s="3"/>
      <c r="Q71" s="3"/>
      <c r="R71" s="4"/>
      <c r="S71" s="4"/>
      <c r="T71" s="4"/>
    </row>
    <row r="72" spans="1:20" ht="20.100000000000001" customHeight="1" x14ac:dyDescent="0.3">
      <c r="A72" s="2"/>
      <c r="B72" s="144"/>
      <c r="C72" s="144"/>
      <c r="D72" s="144"/>
      <c r="E72" s="144"/>
      <c r="F72" s="144"/>
      <c r="G72" s="144"/>
      <c r="H72" s="7">
        <f>'[352]ELE-1'!H310</f>
        <v>1170.8</v>
      </c>
      <c r="I72" s="3">
        <v>255</v>
      </c>
      <c r="J72" s="3" t="s">
        <v>46</v>
      </c>
      <c r="K72" s="3">
        <f t="shared" ref="K72:K87" si="2">ROUND(H72*I72,0)</f>
        <v>298554</v>
      </c>
      <c r="L72" s="4"/>
      <c r="M72" s="4"/>
      <c r="N72" s="7">
        <f>H72</f>
        <v>1170.8</v>
      </c>
      <c r="O72" s="3">
        <f>K72</f>
        <v>298554</v>
      </c>
      <c r="P72" s="19">
        <v>0</v>
      </c>
      <c r="Q72" s="3"/>
      <c r="R72" s="4"/>
      <c r="S72" s="4"/>
      <c r="T72" s="4"/>
    </row>
    <row r="73" spans="1:20" ht="20.100000000000001" customHeight="1" x14ac:dyDescent="0.3">
      <c r="A73" s="2"/>
      <c r="B73" s="4"/>
      <c r="C73" s="4"/>
      <c r="D73" s="4"/>
      <c r="E73" s="4"/>
      <c r="F73" s="4"/>
      <c r="G73" s="4"/>
      <c r="H73" s="3"/>
      <c r="I73" s="3"/>
      <c r="J73" s="3"/>
      <c r="K73" s="3"/>
      <c r="L73" s="4"/>
      <c r="M73" s="4"/>
      <c r="N73" s="3"/>
      <c r="O73" s="3"/>
      <c r="P73" s="3"/>
      <c r="Q73" s="3"/>
      <c r="R73" s="4"/>
      <c r="S73" s="4"/>
      <c r="T73" s="4"/>
    </row>
    <row r="74" spans="1:20" ht="33" customHeight="1" x14ac:dyDescent="0.3">
      <c r="A74" s="9">
        <v>106</v>
      </c>
      <c r="B74" s="154" t="s">
        <v>55</v>
      </c>
      <c r="C74" s="155"/>
      <c r="D74" s="155"/>
      <c r="E74" s="155"/>
      <c r="F74" s="155"/>
      <c r="G74" s="156"/>
      <c r="H74" s="3"/>
      <c r="I74" s="3"/>
      <c r="J74" s="3"/>
      <c r="K74" s="3"/>
      <c r="L74" s="4"/>
      <c r="M74" s="4"/>
      <c r="N74" s="3"/>
      <c r="O74" s="3"/>
      <c r="P74" s="3"/>
      <c r="Q74" s="3"/>
      <c r="R74" s="4"/>
      <c r="S74" s="4"/>
      <c r="T74" s="4"/>
    </row>
    <row r="75" spans="1:20" ht="20.100000000000001" customHeight="1" x14ac:dyDescent="0.3">
      <c r="A75" s="2"/>
      <c r="B75" s="151"/>
      <c r="C75" s="152"/>
      <c r="D75" s="152"/>
      <c r="E75" s="152"/>
      <c r="F75" s="152"/>
      <c r="G75" s="153"/>
      <c r="H75" s="7">
        <v>60</v>
      </c>
      <c r="I75" s="3">
        <v>606</v>
      </c>
      <c r="J75" s="3" t="s">
        <v>46</v>
      </c>
      <c r="K75" s="3">
        <f t="shared" si="2"/>
        <v>36360</v>
      </c>
      <c r="L75" s="4"/>
      <c r="M75" s="4"/>
      <c r="N75" s="7">
        <f>H75</f>
        <v>60</v>
      </c>
      <c r="O75" s="3">
        <f>K75</f>
        <v>36360</v>
      </c>
      <c r="P75" s="19">
        <v>0</v>
      </c>
      <c r="Q75" s="3"/>
      <c r="R75" s="4"/>
      <c r="S75" s="4"/>
      <c r="T75" s="4"/>
    </row>
    <row r="76" spans="1:20" ht="20.100000000000001" customHeight="1" x14ac:dyDescent="0.3">
      <c r="A76" s="2"/>
      <c r="B76" s="3"/>
      <c r="C76" s="3"/>
      <c r="D76" s="3"/>
      <c r="E76" s="3"/>
      <c r="F76" s="3"/>
      <c r="G76" s="3" t="s">
        <v>143</v>
      </c>
      <c r="H76" s="7">
        <v>183.3</v>
      </c>
      <c r="I76" s="3">
        <v>485</v>
      </c>
      <c r="J76" s="3" t="s">
        <v>46</v>
      </c>
      <c r="K76" s="3">
        <f t="shared" si="2"/>
        <v>88901</v>
      </c>
      <c r="L76" s="4"/>
      <c r="M76" s="4"/>
      <c r="N76" s="7">
        <f>H76</f>
        <v>183.3</v>
      </c>
      <c r="O76" s="3">
        <f>K76</f>
        <v>88901</v>
      </c>
      <c r="P76" s="19">
        <v>0</v>
      </c>
      <c r="Q76" s="3"/>
      <c r="R76" s="4"/>
      <c r="S76" s="4"/>
      <c r="T76" s="4"/>
    </row>
    <row r="77" spans="1:20" ht="31.5" customHeight="1" x14ac:dyDescent="0.3">
      <c r="A77" s="2">
        <v>107</v>
      </c>
      <c r="B77" s="148" t="s">
        <v>56</v>
      </c>
      <c r="C77" s="149"/>
      <c r="D77" s="149"/>
      <c r="E77" s="149"/>
      <c r="F77" s="149"/>
      <c r="G77" s="150"/>
      <c r="H77" s="3"/>
      <c r="I77" s="3"/>
      <c r="J77" s="3"/>
      <c r="K77" s="3"/>
      <c r="L77" s="4"/>
      <c r="M77" s="4"/>
      <c r="N77" s="3"/>
      <c r="O77" s="3"/>
      <c r="P77" s="3"/>
      <c r="Q77" s="3"/>
      <c r="R77" s="4"/>
      <c r="S77" s="4"/>
      <c r="T77" s="4"/>
    </row>
    <row r="78" spans="1:20" ht="20.100000000000001" customHeight="1" x14ac:dyDescent="0.3">
      <c r="A78" s="2"/>
      <c r="B78" s="151"/>
      <c r="C78" s="152"/>
      <c r="D78" s="152"/>
      <c r="E78" s="152"/>
      <c r="F78" s="152"/>
      <c r="G78" s="153"/>
      <c r="H78" s="7">
        <v>40</v>
      </c>
      <c r="I78" s="3">
        <v>967</v>
      </c>
      <c r="J78" s="3" t="s">
        <v>46</v>
      </c>
      <c r="K78" s="3">
        <f t="shared" si="2"/>
        <v>38680</v>
      </c>
      <c r="L78" s="4"/>
      <c r="M78" s="4"/>
      <c r="N78" s="7">
        <f>H78</f>
        <v>40</v>
      </c>
      <c r="O78" s="3">
        <f>K78</f>
        <v>38680</v>
      </c>
      <c r="P78" s="19">
        <v>0</v>
      </c>
      <c r="Q78" s="3"/>
      <c r="R78" s="4"/>
      <c r="S78" s="4"/>
      <c r="T78" s="4"/>
    </row>
    <row r="79" spans="1:20" ht="20.100000000000001" customHeight="1" x14ac:dyDescent="0.3">
      <c r="A79" s="2"/>
      <c r="B79" s="3"/>
      <c r="C79" s="3"/>
      <c r="D79" s="3"/>
      <c r="E79" s="3"/>
      <c r="F79" s="3"/>
      <c r="G79" s="3"/>
      <c r="H79" s="7">
        <v>105.1</v>
      </c>
      <c r="I79" s="3">
        <v>774</v>
      </c>
      <c r="J79" s="3" t="s">
        <v>46</v>
      </c>
      <c r="K79" s="3">
        <f t="shared" si="2"/>
        <v>81347</v>
      </c>
      <c r="L79" s="4"/>
      <c r="M79" s="4"/>
      <c r="N79" s="7">
        <f>H79</f>
        <v>105.1</v>
      </c>
      <c r="O79" s="3">
        <f>K79</f>
        <v>81347</v>
      </c>
      <c r="P79" s="19">
        <v>0</v>
      </c>
      <c r="Q79" s="3"/>
      <c r="R79" s="4"/>
      <c r="S79" s="4"/>
      <c r="T79" s="4"/>
    </row>
    <row r="80" spans="1:20" ht="32.25" customHeight="1" x14ac:dyDescent="0.3">
      <c r="A80" s="2">
        <v>109</v>
      </c>
      <c r="B80" s="148" t="s">
        <v>57</v>
      </c>
      <c r="C80" s="149"/>
      <c r="D80" s="149"/>
      <c r="E80" s="149"/>
      <c r="F80" s="149"/>
      <c r="G80" s="150"/>
      <c r="H80" s="3"/>
      <c r="I80" s="3"/>
      <c r="J80" s="3"/>
      <c r="K80" s="3"/>
      <c r="L80" s="4"/>
      <c r="M80" s="4"/>
      <c r="N80" s="3"/>
      <c r="O80" s="3"/>
      <c r="P80" s="3"/>
      <c r="Q80" s="3"/>
      <c r="R80" s="4"/>
      <c r="S80" s="4"/>
      <c r="T80" s="4"/>
    </row>
    <row r="81" spans="1:20" ht="20.100000000000001" customHeight="1" x14ac:dyDescent="0.3">
      <c r="A81" s="2"/>
      <c r="B81" s="151"/>
      <c r="C81" s="152"/>
      <c r="D81" s="152"/>
      <c r="E81" s="152"/>
      <c r="F81" s="152"/>
      <c r="G81" s="153"/>
      <c r="H81" s="7">
        <v>3</v>
      </c>
      <c r="I81" s="3">
        <v>18325</v>
      </c>
      <c r="J81" s="3" t="s">
        <v>12</v>
      </c>
      <c r="K81" s="3">
        <f t="shared" si="2"/>
        <v>54975</v>
      </c>
      <c r="L81" s="4"/>
      <c r="M81" s="4"/>
      <c r="N81" s="7">
        <f>H81</f>
        <v>3</v>
      </c>
      <c r="O81" s="3">
        <f>K81</f>
        <v>54975</v>
      </c>
      <c r="P81" s="19">
        <v>0</v>
      </c>
      <c r="Q81" s="3"/>
      <c r="R81" s="4"/>
      <c r="S81" s="4"/>
      <c r="T81" s="4"/>
    </row>
    <row r="82" spans="1:20" ht="20.100000000000001" customHeight="1" x14ac:dyDescent="0.3">
      <c r="A82" s="2"/>
      <c r="B82" s="3"/>
      <c r="C82" s="3"/>
      <c r="D82" s="3"/>
      <c r="E82" s="3"/>
      <c r="F82" s="3"/>
      <c r="G82" s="3"/>
      <c r="H82" s="7">
        <v>5</v>
      </c>
      <c r="I82" s="3">
        <v>14660</v>
      </c>
      <c r="J82" s="3" t="s">
        <v>12</v>
      </c>
      <c r="K82" s="3">
        <f t="shared" si="2"/>
        <v>73300</v>
      </c>
      <c r="L82" s="4"/>
      <c r="M82" s="4"/>
      <c r="N82" s="7">
        <f>H82</f>
        <v>5</v>
      </c>
      <c r="O82" s="3">
        <f>K82</f>
        <v>73300</v>
      </c>
      <c r="P82" s="19">
        <v>0</v>
      </c>
      <c r="Q82" s="3"/>
      <c r="R82" s="4"/>
      <c r="S82" s="4"/>
      <c r="T82" s="4"/>
    </row>
    <row r="83" spans="1:20" ht="28.5" customHeight="1" x14ac:dyDescent="0.3">
      <c r="A83" s="2">
        <v>110</v>
      </c>
      <c r="B83" s="154" t="s">
        <v>58</v>
      </c>
      <c r="C83" s="155"/>
      <c r="D83" s="155"/>
      <c r="E83" s="155"/>
      <c r="F83" s="155"/>
      <c r="G83" s="156"/>
      <c r="H83" s="3"/>
      <c r="I83" s="3"/>
      <c r="J83" s="3"/>
      <c r="K83" s="3"/>
      <c r="L83" s="4"/>
      <c r="M83" s="4"/>
      <c r="N83" s="3"/>
      <c r="O83" s="3"/>
      <c r="P83" s="3"/>
      <c r="Q83" s="3"/>
      <c r="R83" s="4"/>
      <c r="S83" s="4"/>
      <c r="T83" s="4"/>
    </row>
    <row r="84" spans="1:20" ht="20.100000000000001" customHeight="1" x14ac:dyDescent="0.3">
      <c r="A84" s="2"/>
      <c r="B84" s="151"/>
      <c r="C84" s="152"/>
      <c r="D84" s="152"/>
      <c r="E84" s="152"/>
      <c r="F84" s="152"/>
      <c r="G84" s="153"/>
      <c r="H84" s="7">
        <f>'[352]ELE-1'!H332</f>
        <v>1</v>
      </c>
      <c r="I84" s="3">
        <v>28460</v>
      </c>
      <c r="J84" s="3" t="s">
        <v>12</v>
      </c>
      <c r="K84" s="3">
        <f t="shared" si="2"/>
        <v>28460</v>
      </c>
      <c r="L84" s="4"/>
      <c r="M84" s="4"/>
      <c r="N84" s="7">
        <f>H84</f>
        <v>1</v>
      </c>
      <c r="O84" s="3">
        <f>K84</f>
        <v>28460</v>
      </c>
      <c r="P84" s="19">
        <v>0</v>
      </c>
      <c r="Q84" s="3"/>
      <c r="R84" s="4"/>
      <c r="S84" s="4"/>
      <c r="T84" s="4"/>
    </row>
    <row r="85" spans="1:20" ht="20.100000000000001" customHeight="1" x14ac:dyDescent="0.3">
      <c r="A85" s="2"/>
      <c r="B85" s="4"/>
      <c r="C85" s="4"/>
      <c r="D85" s="4"/>
      <c r="E85" s="4"/>
      <c r="F85" s="4"/>
      <c r="G85" s="4"/>
      <c r="H85" s="3"/>
      <c r="I85" s="3"/>
      <c r="J85" s="3"/>
      <c r="K85" s="3"/>
      <c r="L85" s="4"/>
      <c r="M85" s="4"/>
      <c r="N85" s="3"/>
      <c r="O85" s="3"/>
      <c r="P85" s="3"/>
      <c r="Q85" s="3"/>
      <c r="R85" s="4"/>
      <c r="S85" s="4"/>
      <c r="T85" s="4"/>
    </row>
    <row r="86" spans="1:20" ht="30" customHeight="1" x14ac:dyDescent="0.3">
      <c r="A86" s="2">
        <v>114</v>
      </c>
      <c r="B86" s="148" t="s">
        <v>59</v>
      </c>
      <c r="C86" s="149"/>
      <c r="D86" s="149"/>
      <c r="E86" s="149"/>
      <c r="F86" s="149"/>
      <c r="G86" s="150"/>
      <c r="H86" s="3"/>
      <c r="I86" s="3"/>
      <c r="J86" s="3"/>
      <c r="K86" s="3"/>
      <c r="L86" s="4"/>
      <c r="M86" s="4"/>
      <c r="N86" s="3"/>
      <c r="O86" s="3"/>
      <c r="P86" s="3"/>
      <c r="Q86" s="3"/>
      <c r="R86" s="4"/>
      <c r="S86" s="4"/>
      <c r="T86" s="4"/>
    </row>
    <row r="87" spans="1:20" ht="20.100000000000001" customHeight="1" x14ac:dyDescent="0.3">
      <c r="A87" s="2"/>
      <c r="B87" s="151"/>
      <c r="C87" s="152"/>
      <c r="D87" s="152"/>
      <c r="E87" s="152"/>
      <c r="F87" s="152"/>
      <c r="G87" s="153"/>
      <c r="H87" s="7">
        <f>'[352]ELE-1'!H352</f>
        <v>44</v>
      </c>
      <c r="I87" s="3">
        <v>2652</v>
      </c>
      <c r="J87" s="3" t="s">
        <v>12</v>
      </c>
      <c r="K87" s="3">
        <f t="shared" si="2"/>
        <v>116688</v>
      </c>
      <c r="L87" s="4"/>
      <c r="M87" s="4"/>
      <c r="N87" s="7">
        <f>H87</f>
        <v>44</v>
      </c>
      <c r="O87" s="3">
        <f>K87</f>
        <v>116688</v>
      </c>
      <c r="P87" s="19">
        <v>0</v>
      </c>
      <c r="Q87" s="3"/>
      <c r="R87" s="4"/>
      <c r="S87" s="4"/>
      <c r="T87" s="4"/>
    </row>
    <row r="88" spans="1:20" ht="20.100000000000001" customHeight="1" x14ac:dyDescent="0.3">
      <c r="A88" s="2"/>
      <c r="B88" s="4"/>
      <c r="C88" s="4"/>
      <c r="D88" s="4"/>
      <c r="E88" s="4"/>
      <c r="F88" s="4"/>
      <c r="G88" s="4"/>
      <c r="H88" s="3"/>
      <c r="I88" s="3"/>
      <c r="J88" s="3"/>
      <c r="K88" s="3"/>
      <c r="L88" s="4"/>
      <c r="M88" s="4"/>
      <c r="N88" s="3"/>
      <c r="O88" s="3"/>
      <c r="P88" s="3"/>
      <c r="Q88" s="3"/>
      <c r="R88" s="4"/>
      <c r="S88" s="4"/>
      <c r="T88" s="4"/>
    </row>
    <row r="89" spans="1:20" ht="41.25" customHeight="1" x14ac:dyDescent="0.3">
      <c r="A89" s="2">
        <v>115</v>
      </c>
      <c r="B89" s="148" t="s">
        <v>60</v>
      </c>
      <c r="C89" s="149"/>
      <c r="D89" s="149"/>
      <c r="E89" s="149"/>
      <c r="F89" s="149"/>
      <c r="G89" s="150"/>
      <c r="H89" s="3"/>
      <c r="I89" s="3"/>
      <c r="J89" s="3"/>
      <c r="K89" s="3"/>
      <c r="L89" s="4"/>
      <c r="M89" s="4"/>
      <c r="N89" s="3"/>
      <c r="O89" s="3"/>
      <c r="P89" s="3"/>
      <c r="Q89" s="3"/>
      <c r="R89" s="4"/>
      <c r="S89" s="4"/>
      <c r="T89" s="4"/>
    </row>
    <row r="90" spans="1:20" ht="20.100000000000001" customHeight="1" x14ac:dyDescent="0.3">
      <c r="A90" s="2"/>
      <c r="B90" s="151"/>
      <c r="C90" s="152"/>
      <c r="D90" s="152"/>
      <c r="E90" s="152"/>
      <c r="F90" s="152"/>
      <c r="G90" s="153"/>
      <c r="H90" s="7">
        <v>30</v>
      </c>
      <c r="I90" s="3">
        <v>4350</v>
      </c>
      <c r="J90" s="3" t="s">
        <v>12</v>
      </c>
      <c r="K90" s="3">
        <f t="shared" ref="K90:K91" si="3">ROUND(H90*I90,0)</f>
        <v>130500</v>
      </c>
      <c r="L90" s="4"/>
      <c r="M90" s="4"/>
      <c r="N90" s="7">
        <f>H90</f>
        <v>30</v>
      </c>
      <c r="O90" s="3">
        <f>K90</f>
        <v>130500</v>
      </c>
      <c r="P90" s="19">
        <v>0</v>
      </c>
      <c r="Q90" s="3"/>
      <c r="R90" s="4"/>
      <c r="S90" s="4"/>
      <c r="T90" s="4"/>
    </row>
    <row r="91" spans="1:20" ht="20.100000000000001" customHeight="1" x14ac:dyDescent="0.3">
      <c r="A91" s="2"/>
      <c r="B91" s="3"/>
      <c r="C91" s="3"/>
      <c r="D91" s="3"/>
      <c r="E91" s="3"/>
      <c r="F91" s="3"/>
      <c r="G91" s="3" t="s">
        <v>143</v>
      </c>
      <c r="H91" s="7">
        <v>10</v>
      </c>
      <c r="I91" s="3">
        <v>3480</v>
      </c>
      <c r="J91" s="3" t="s">
        <v>12</v>
      </c>
      <c r="K91" s="3">
        <f t="shared" si="3"/>
        <v>34800</v>
      </c>
      <c r="L91" s="4"/>
      <c r="M91" s="4"/>
      <c r="N91" s="7">
        <f>H91</f>
        <v>10</v>
      </c>
      <c r="O91" s="3">
        <f>K91</f>
        <v>34800</v>
      </c>
      <c r="P91" s="19">
        <v>0</v>
      </c>
      <c r="Q91" s="3"/>
      <c r="R91" s="4"/>
      <c r="S91" s="4"/>
      <c r="T91" s="4"/>
    </row>
    <row r="92" spans="1:20" ht="29.25" customHeight="1" x14ac:dyDescent="0.3">
      <c r="A92" s="2">
        <v>119</v>
      </c>
      <c r="B92" s="148" t="s">
        <v>61</v>
      </c>
      <c r="C92" s="149"/>
      <c r="D92" s="149"/>
      <c r="E92" s="149"/>
      <c r="F92" s="149"/>
      <c r="G92" s="150"/>
      <c r="H92" s="3"/>
      <c r="I92" s="3"/>
      <c r="J92" s="3"/>
      <c r="K92" s="3"/>
      <c r="L92" s="4"/>
      <c r="M92" s="4"/>
      <c r="N92" s="3"/>
      <c r="O92" s="3"/>
      <c r="P92" s="3"/>
      <c r="Q92" s="3"/>
      <c r="R92" s="4"/>
      <c r="S92" s="4"/>
      <c r="T92" s="4"/>
    </row>
    <row r="93" spans="1:20" ht="20.100000000000001" customHeight="1" x14ac:dyDescent="0.3">
      <c r="A93" s="2"/>
      <c r="B93" s="144"/>
      <c r="C93" s="144"/>
      <c r="D93" s="144"/>
      <c r="E93" s="144"/>
      <c r="F93" s="144"/>
      <c r="G93" s="144"/>
      <c r="H93" s="7">
        <v>12</v>
      </c>
      <c r="I93" s="3">
        <v>827</v>
      </c>
      <c r="J93" s="3" t="s">
        <v>12</v>
      </c>
      <c r="K93" s="3">
        <f t="shared" ref="K93:K97" si="4">ROUND(H93*I93,0)</f>
        <v>9924</v>
      </c>
      <c r="L93" s="4"/>
      <c r="M93" s="4"/>
      <c r="N93" s="7">
        <f>H93</f>
        <v>12</v>
      </c>
      <c r="O93" s="3">
        <f>K93</f>
        <v>9924</v>
      </c>
      <c r="P93" s="19">
        <v>0</v>
      </c>
      <c r="Q93" s="3"/>
      <c r="R93" s="4"/>
      <c r="S93" s="4"/>
      <c r="T93" s="4"/>
    </row>
    <row r="94" spans="1:20" ht="20.100000000000001" customHeight="1" x14ac:dyDescent="0.3">
      <c r="A94" s="2"/>
      <c r="B94" s="3"/>
      <c r="C94" s="3"/>
      <c r="D94" s="3"/>
      <c r="E94" s="3"/>
      <c r="F94" s="3"/>
      <c r="G94" s="3" t="s">
        <v>143</v>
      </c>
      <c r="H94" s="7">
        <v>2</v>
      </c>
      <c r="I94" s="3">
        <v>662</v>
      </c>
      <c r="J94" s="3" t="s">
        <v>12</v>
      </c>
      <c r="K94" s="3">
        <f t="shared" si="4"/>
        <v>1324</v>
      </c>
      <c r="L94" s="4"/>
      <c r="M94" s="4"/>
      <c r="N94" s="7">
        <f>H94</f>
        <v>2</v>
      </c>
      <c r="O94" s="3">
        <f>K94</f>
        <v>1324</v>
      </c>
      <c r="P94" s="19">
        <v>0</v>
      </c>
      <c r="Q94" s="3"/>
      <c r="R94" s="4"/>
      <c r="S94" s="4"/>
      <c r="T94" s="4"/>
    </row>
    <row r="95" spans="1:20" ht="41.25" customHeight="1" x14ac:dyDescent="0.3">
      <c r="A95" s="2">
        <v>122</v>
      </c>
      <c r="B95" s="148" t="s">
        <v>62</v>
      </c>
      <c r="C95" s="149"/>
      <c r="D95" s="149"/>
      <c r="E95" s="149"/>
      <c r="F95" s="149"/>
      <c r="G95" s="150"/>
      <c r="H95" s="3"/>
      <c r="I95" s="3"/>
      <c r="J95" s="3"/>
      <c r="K95" s="3"/>
      <c r="L95" s="4"/>
      <c r="M95" s="4"/>
      <c r="N95" s="3"/>
      <c r="O95" s="3"/>
      <c r="P95" s="3"/>
      <c r="Q95" s="3"/>
      <c r="R95" s="4"/>
      <c r="S95" s="4"/>
      <c r="T95" s="4"/>
    </row>
    <row r="96" spans="1:20" ht="20.100000000000001" customHeight="1" x14ac:dyDescent="0.3">
      <c r="A96" s="2"/>
      <c r="B96" s="151"/>
      <c r="C96" s="152"/>
      <c r="D96" s="152"/>
      <c r="E96" s="152"/>
      <c r="F96" s="152"/>
      <c r="G96" s="153"/>
      <c r="H96" s="7">
        <v>80</v>
      </c>
      <c r="I96" s="3">
        <v>1310</v>
      </c>
      <c r="J96" s="3" t="s">
        <v>46</v>
      </c>
      <c r="K96" s="3">
        <f t="shared" si="4"/>
        <v>104800</v>
      </c>
      <c r="L96" s="4"/>
      <c r="M96" s="4"/>
      <c r="N96" s="7">
        <f>H96</f>
        <v>80</v>
      </c>
      <c r="O96" s="3">
        <f>K96</f>
        <v>104800</v>
      </c>
      <c r="P96" s="19">
        <v>0</v>
      </c>
      <c r="Q96" s="3"/>
      <c r="R96" s="4"/>
      <c r="S96" s="4"/>
      <c r="T96" s="4"/>
    </row>
    <row r="97" spans="1:20" ht="20.100000000000001" customHeight="1" x14ac:dyDescent="0.3">
      <c r="A97" s="2"/>
      <c r="B97" s="3"/>
      <c r="C97" s="3"/>
      <c r="D97" s="3"/>
      <c r="E97" s="3"/>
      <c r="F97" s="3"/>
      <c r="G97" s="3" t="s">
        <v>143</v>
      </c>
      <c r="H97" s="7">
        <v>5.4</v>
      </c>
      <c r="I97" s="3">
        <v>1048</v>
      </c>
      <c r="J97" s="3" t="s">
        <v>46</v>
      </c>
      <c r="K97" s="3">
        <f t="shared" si="4"/>
        <v>5659</v>
      </c>
      <c r="L97" s="4"/>
      <c r="M97" s="4"/>
      <c r="N97" s="7">
        <f>H97</f>
        <v>5.4</v>
      </c>
      <c r="O97" s="3">
        <f>K97</f>
        <v>5659</v>
      </c>
      <c r="P97" s="19">
        <v>0</v>
      </c>
      <c r="Q97" s="3"/>
      <c r="R97" s="4"/>
      <c r="S97" s="4"/>
      <c r="T97" s="4"/>
    </row>
    <row r="98" spans="1:20" ht="29.25" customHeight="1" x14ac:dyDescent="0.3">
      <c r="A98" s="2">
        <v>128</v>
      </c>
      <c r="B98" s="148" t="s">
        <v>63</v>
      </c>
      <c r="C98" s="149"/>
      <c r="D98" s="149"/>
      <c r="E98" s="149"/>
      <c r="F98" s="149"/>
      <c r="G98" s="150"/>
      <c r="H98" s="3"/>
      <c r="I98" s="3"/>
      <c r="J98" s="3"/>
      <c r="K98" s="3"/>
      <c r="L98" s="4"/>
      <c r="M98" s="4"/>
      <c r="N98" s="3"/>
      <c r="O98" s="3"/>
      <c r="P98" s="3"/>
      <c r="Q98" s="3"/>
      <c r="R98" s="4"/>
      <c r="S98" s="4"/>
      <c r="T98" s="4"/>
    </row>
    <row r="99" spans="1:20" ht="20.100000000000001" customHeight="1" x14ac:dyDescent="0.3">
      <c r="A99" s="2"/>
      <c r="B99" s="144"/>
      <c r="C99" s="144"/>
      <c r="D99" s="144"/>
      <c r="E99" s="144"/>
      <c r="F99" s="144"/>
      <c r="G99" s="144"/>
      <c r="H99" s="7">
        <f>'[352]ELE-1'!H393</f>
        <v>184.9</v>
      </c>
      <c r="I99" s="3">
        <v>329</v>
      </c>
      <c r="J99" s="3" t="s">
        <v>46</v>
      </c>
      <c r="K99" s="3">
        <f t="shared" ref="K99" si="5">ROUND(H99*I99,0)</f>
        <v>60832</v>
      </c>
      <c r="L99" s="4"/>
      <c r="M99" s="4"/>
      <c r="N99" s="7">
        <f>H99</f>
        <v>184.9</v>
      </c>
      <c r="O99" s="3">
        <f>K99</f>
        <v>60832</v>
      </c>
      <c r="P99" s="19">
        <v>0</v>
      </c>
      <c r="Q99" s="3"/>
      <c r="R99" s="4"/>
      <c r="S99" s="4"/>
      <c r="T99" s="4"/>
    </row>
    <row r="100" spans="1:20" ht="20.100000000000001" customHeight="1" x14ac:dyDescent="0.3">
      <c r="A100" s="2"/>
      <c r="B100" s="4"/>
      <c r="C100" s="4"/>
      <c r="D100" s="4"/>
      <c r="E100" s="4"/>
      <c r="F100" s="4"/>
      <c r="G100" s="4"/>
      <c r="H100" s="3"/>
      <c r="I100" s="3"/>
      <c r="J100" s="3"/>
      <c r="K100" s="3"/>
      <c r="L100" s="4"/>
      <c r="M100" s="4"/>
      <c r="N100" s="3"/>
      <c r="O100" s="3"/>
      <c r="P100" s="3"/>
      <c r="Q100" s="3"/>
      <c r="R100" s="4"/>
      <c r="S100" s="4"/>
      <c r="T100" s="4"/>
    </row>
    <row r="101" spans="1:20" ht="29.25" customHeight="1" x14ac:dyDescent="0.3">
      <c r="A101" s="9">
        <v>129</v>
      </c>
      <c r="B101" s="148" t="s">
        <v>64</v>
      </c>
      <c r="C101" s="149"/>
      <c r="D101" s="149"/>
      <c r="E101" s="149"/>
      <c r="F101" s="149"/>
      <c r="G101" s="150"/>
      <c r="H101" s="3"/>
      <c r="I101" s="3"/>
      <c r="J101" s="3"/>
      <c r="K101" s="3"/>
      <c r="L101" s="4"/>
      <c r="M101" s="4"/>
      <c r="N101" s="3"/>
      <c r="O101" s="3"/>
      <c r="P101" s="3"/>
      <c r="Q101" s="3"/>
      <c r="R101" s="4"/>
      <c r="S101" s="4"/>
      <c r="T101" s="4"/>
    </row>
    <row r="102" spans="1:20" ht="20.100000000000001" customHeight="1" x14ac:dyDescent="0.3">
      <c r="A102" s="2"/>
      <c r="B102" s="144"/>
      <c r="C102" s="144"/>
      <c r="D102" s="144"/>
      <c r="E102" s="144"/>
      <c r="F102" s="144"/>
      <c r="G102" s="144"/>
      <c r="H102" s="7">
        <v>100</v>
      </c>
      <c r="I102" s="3">
        <v>163</v>
      </c>
      <c r="J102" s="3" t="s">
        <v>46</v>
      </c>
      <c r="K102" s="3">
        <f t="shared" ref="K102:K103" si="6">ROUND(H102*I102,0)</f>
        <v>16300</v>
      </c>
      <c r="L102" s="4"/>
      <c r="M102" s="4"/>
      <c r="N102" s="7">
        <f>H102</f>
        <v>100</v>
      </c>
      <c r="O102" s="3">
        <f>K102</f>
        <v>16300</v>
      </c>
      <c r="P102" s="19">
        <v>0</v>
      </c>
      <c r="Q102" s="3"/>
      <c r="R102" s="4"/>
      <c r="S102" s="4"/>
      <c r="T102" s="4"/>
    </row>
    <row r="103" spans="1:20" ht="20.100000000000001" customHeight="1" x14ac:dyDescent="0.3">
      <c r="A103" s="2"/>
      <c r="B103" s="3"/>
      <c r="C103" s="3"/>
      <c r="D103" s="3"/>
      <c r="E103" s="3"/>
      <c r="F103" s="3"/>
      <c r="G103" s="3" t="s">
        <v>143</v>
      </c>
      <c r="H103" s="7">
        <v>16.3</v>
      </c>
      <c r="I103" s="3">
        <v>130</v>
      </c>
      <c r="J103" s="3" t="s">
        <v>46</v>
      </c>
      <c r="K103" s="3">
        <f t="shared" si="6"/>
        <v>2119</v>
      </c>
      <c r="L103" s="4"/>
      <c r="M103" s="4"/>
      <c r="N103" s="7">
        <f>H103</f>
        <v>16.3</v>
      </c>
      <c r="O103" s="3">
        <f>K103</f>
        <v>2119</v>
      </c>
      <c r="P103" s="19">
        <v>0</v>
      </c>
      <c r="Q103" s="3"/>
      <c r="R103" s="4"/>
      <c r="S103" s="4"/>
      <c r="T103" s="4"/>
    </row>
    <row r="104" spans="1:20" ht="33" customHeight="1" x14ac:dyDescent="0.3">
      <c r="A104" s="2">
        <v>131</v>
      </c>
      <c r="B104" s="148" t="s">
        <v>65</v>
      </c>
      <c r="C104" s="149"/>
      <c r="D104" s="149"/>
      <c r="E104" s="149"/>
      <c r="F104" s="149"/>
      <c r="G104" s="150"/>
      <c r="H104" s="3"/>
      <c r="I104" s="3"/>
      <c r="J104" s="3"/>
      <c r="K104" s="3"/>
      <c r="L104" s="4"/>
      <c r="M104" s="4"/>
      <c r="N104" s="3"/>
      <c r="O104" s="3"/>
      <c r="P104" s="3"/>
      <c r="Q104" s="3"/>
      <c r="R104" s="4"/>
      <c r="S104" s="4"/>
      <c r="T104" s="4"/>
    </row>
    <row r="105" spans="1:20" ht="20.100000000000001" customHeight="1" x14ac:dyDescent="0.3">
      <c r="A105" s="2"/>
      <c r="B105" s="144"/>
      <c r="C105" s="144"/>
      <c r="D105" s="144"/>
      <c r="E105" s="144"/>
      <c r="F105" s="144"/>
      <c r="G105" s="144"/>
      <c r="H105" s="7">
        <v>80</v>
      </c>
      <c r="I105" s="3">
        <v>83</v>
      </c>
      <c r="J105" s="3" t="s">
        <v>46</v>
      </c>
      <c r="K105" s="3">
        <f t="shared" ref="K105:K106" si="7">ROUND(H105*I105,0)</f>
        <v>6640</v>
      </c>
      <c r="L105" s="4"/>
      <c r="M105" s="4"/>
      <c r="N105" s="7">
        <f>H105</f>
        <v>80</v>
      </c>
      <c r="O105" s="3">
        <f>K105</f>
        <v>6640</v>
      </c>
      <c r="P105" s="19">
        <v>0</v>
      </c>
      <c r="Q105" s="3"/>
      <c r="R105" s="4"/>
      <c r="S105" s="4"/>
      <c r="T105" s="4"/>
    </row>
    <row r="106" spans="1:20" ht="20.100000000000001" customHeight="1" x14ac:dyDescent="0.3">
      <c r="A106" s="2"/>
      <c r="B106" s="3"/>
      <c r="C106" s="3"/>
      <c r="D106" s="3"/>
      <c r="E106" s="3"/>
      <c r="F106" s="3"/>
      <c r="G106" s="3" t="s">
        <v>143</v>
      </c>
      <c r="H106" s="7">
        <v>206</v>
      </c>
      <c r="I106" s="3">
        <v>66</v>
      </c>
      <c r="J106" s="3" t="s">
        <v>46</v>
      </c>
      <c r="K106" s="3">
        <f t="shared" si="7"/>
        <v>13596</v>
      </c>
      <c r="L106" s="4"/>
      <c r="M106" s="4"/>
      <c r="N106" s="7">
        <f>H106</f>
        <v>206</v>
      </c>
      <c r="O106" s="3">
        <f>K106</f>
        <v>13596</v>
      </c>
      <c r="P106" s="19">
        <v>0</v>
      </c>
      <c r="Q106" s="3"/>
      <c r="R106" s="4"/>
      <c r="S106" s="4"/>
      <c r="T106" s="4"/>
    </row>
    <row r="107" spans="1:20" ht="28.5" customHeight="1" x14ac:dyDescent="0.3">
      <c r="A107" s="2">
        <v>132</v>
      </c>
      <c r="B107" s="148" t="s">
        <v>66</v>
      </c>
      <c r="C107" s="149"/>
      <c r="D107" s="149"/>
      <c r="E107" s="149"/>
      <c r="F107" s="149"/>
      <c r="G107" s="150"/>
      <c r="H107" s="3"/>
      <c r="I107" s="3"/>
      <c r="J107" s="3"/>
      <c r="K107" s="3"/>
      <c r="L107" s="4"/>
      <c r="M107" s="4"/>
      <c r="N107" s="3"/>
      <c r="O107" s="3"/>
      <c r="P107" s="3"/>
      <c r="Q107" s="3"/>
      <c r="R107" s="4"/>
      <c r="S107" s="4"/>
      <c r="T107" s="4"/>
    </row>
    <row r="108" spans="1:20" ht="20.100000000000001" customHeight="1" x14ac:dyDescent="0.3">
      <c r="A108" s="2"/>
      <c r="B108" s="144"/>
      <c r="C108" s="144"/>
      <c r="D108" s="144"/>
      <c r="E108" s="144"/>
      <c r="F108" s="144"/>
      <c r="G108" s="144"/>
      <c r="H108" s="7">
        <f>'[352]ELE-1'!H407</f>
        <v>83</v>
      </c>
      <c r="I108" s="3">
        <v>1207</v>
      </c>
      <c r="J108" s="3" t="s">
        <v>46</v>
      </c>
      <c r="K108" s="3">
        <f t="shared" ref="K108" si="8">ROUND(H108*I108,0)</f>
        <v>100181</v>
      </c>
      <c r="L108" s="4"/>
      <c r="M108" s="4"/>
      <c r="N108" s="7">
        <f>H108</f>
        <v>83</v>
      </c>
      <c r="O108" s="3">
        <f>K108</f>
        <v>100181</v>
      </c>
      <c r="P108" s="19">
        <v>0</v>
      </c>
      <c r="Q108" s="3"/>
      <c r="R108" s="4"/>
      <c r="S108" s="4"/>
      <c r="T108" s="4"/>
    </row>
    <row r="109" spans="1:20" ht="20.100000000000001" customHeight="1" x14ac:dyDescent="0.3">
      <c r="A109" s="2"/>
      <c r="B109" s="4"/>
      <c r="C109" s="4"/>
      <c r="D109" s="4"/>
      <c r="E109" s="4"/>
      <c r="F109" s="4"/>
      <c r="G109" s="4"/>
      <c r="H109" s="3"/>
      <c r="I109" s="3"/>
      <c r="J109" s="3"/>
      <c r="K109" s="3"/>
      <c r="L109" s="4"/>
      <c r="M109" s="4"/>
      <c r="N109" s="3"/>
      <c r="O109" s="3"/>
      <c r="P109" s="3"/>
      <c r="Q109" s="3"/>
      <c r="R109" s="4"/>
      <c r="S109" s="4"/>
      <c r="T109" s="4"/>
    </row>
    <row r="110" spans="1:20" ht="32.25" customHeight="1" x14ac:dyDescent="0.3">
      <c r="A110" s="2">
        <v>133</v>
      </c>
      <c r="B110" s="148" t="s">
        <v>67</v>
      </c>
      <c r="C110" s="149"/>
      <c r="D110" s="149"/>
      <c r="E110" s="149"/>
      <c r="F110" s="149"/>
      <c r="G110" s="150"/>
      <c r="H110" s="3"/>
      <c r="I110" s="3"/>
      <c r="J110" s="3"/>
      <c r="K110" s="3"/>
      <c r="L110" s="4"/>
      <c r="M110" s="4"/>
      <c r="N110" s="3"/>
      <c r="O110" s="3"/>
      <c r="P110" s="3"/>
      <c r="Q110" s="3"/>
      <c r="R110" s="4"/>
      <c r="S110" s="4"/>
      <c r="T110" s="4"/>
    </row>
    <row r="111" spans="1:20" ht="20.100000000000001" customHeight="1" x14ac:dyDescent="0.3">
      <c r="A111" s="2"/>
      <c r="B111" s="144"/>
      <c r="C111" s="144"/>
      <c r="D111" s="144"/>
      <c r="E111" s="144"/>
      <c r="F111" s="144"/>
      <c r="G111" s="144"/>
      <c r="H111" s="7">
        <f>'[352]ELE-1'!H410</f>
        <v>40</v>
      </c>
      <c r="I111" s="3">
        <v>722</v>
      </c>
      <c r="J111" s="3" t="s">
        <v>46</v>
      </c>
      <c r="K111" s="3">
        <f>ROUND(H111*I111,0)</f>
        <v>28880</v>
      </c>
      <c r="L111" s="4"/>
      <c r="M111" s="4"/>
      <c r="N111" s="7">
        <f>H111</f>
        <v>40</v>
      </c>
      <c r="O111" s="3">
        <f>K111</f>
        <v>28880</v>
      </c>
      <c r="P111" s="19">
        <v>0</v>
      </c>
      <c r="Q111" s="3"/>
      <c r="R111" s="4"/>
      <c r="S111" s="4"/>
      <c r="T111" s="4"/>
    </row>
    <row r="112" spans="1:20" ht="20.100000000000001" customHeight="1" x14ac:dyDescent="0.3">
      <c r="A112" s="14"/>
      <c r="B112" s="206"/>
      <c r="C112" s="207"/>
      <c r="D112" s="207"/>
      <c r="E112" s="207"/>
      <c r="F112" s="207"/>
      <c r="G112" s="208"/>
      <c r="H112" s="24"/>
      <c r="I112" s="8"/>
      <c r="J112" s="8"/>
      <c r="K112" s="8"/>
      <c r="L112" s="15"/>
      <c r="M112" s="15"/>
      <c r="N112" s="27"/>
      <c r="O112" s="8"/>
      <c r="P112" s="28"/>
      <c r="Q112" s="8"/>
      <c r="R112" s="15"/>
      <c r="S112" s="15"/>
      <c r="T112" s="15"/>
    </row>
    <row r="113" spans="1:20" ht="48" customHeight="1" x14ac:dyDescent="0.3">
      <c r="A113" s="2">
        <v>149</v>
      </c>
      <c r="B113" s="160" t="s">
        <v>76</v>
      </c>
      <c r="C113" s="160"/>
      <c r="D113" s="160"/>
      <c r="E113" s="160"/>
      <c r="F113" s="160"/>
      <c r="G113" s="160"/>
      <c r="H113" s="3"/>
      <c r="I113" s="3"/>
      <c r="J113" s="3"/>
      <c r="K113" s="3"/>
      <c r="L113" s="4"/>
      <c r="M113" s="4"/>
      <c r="N113" s="3"/>
      <c r="O113" s="3"/>
      <c r="P113" s="8"/>
      <c r="Q113" s="8"/>
      <c r="R113" s="4"/>
      <c r="S113" s="4"/>
      <c r="T113" s="4"/>
    </row>
    <row r="114" spans="1:20" ht="20.100000000000001" customHeight="1" x14ac:dyDescent="0.3">
      <c r="A114" s="2"/>
      <c r="B114" s="144"/>
      <c r="C114" s="144"/>
      <c r="D114" s="144"/>
      <c r="E114" s="144"/>
      <c r="F114" s="144"/>
      <c r="G114" s="144"/>
      <c r="H114" s="3">
        <f>[353]Equipment!$H$8</f>
        <v>2</v>
      </c>
      <c r="I114" s="3">
        <v>43200</v>
      </c>
      <c r="J114" s="3" t="s">
        <v>128</v>
      </c>
      <c r="K114" s="3">
        <f t="shared" ref="K114" si="9">ROUND(H114*I114,0)</f>
        <v>86400</v>
      </c>
      <c r="L114" s="4"/>
      <c r="M114" s="4"/>
      <c r="N114" s="3">
        <f>H114</f>
        <v>2</v>
      </c>
      <c r="O114" s="20">
        <f>K114</f>
        <v>86400</v>
      </c>
      <c r="P114" s="36"/>
      <c r="Q114" s="36"/>
      <c r="R114" s="37"/>
      <c r="S114" s="32">
        <v>0.9</v>
      </c>
      <c r="T114" s="4"/>
    </row>
    <row r="115" spans="1:20" ht="20.100000000000001" customHeight="1" x14ac:dyDescent="0.3">
      <c r="A115" s="2"/>
      <c r="B115" s="3"/>
      <c r="C115" s="3"/>
      <c r="D115" s="3"/>
      <c r="E115" s="3"/>
      <c r="F115" s="3"/>
      <c r="G115" s="3"/>
      <c r="H115" s="7"/>
      <c r="I115" s="3"/>
      <c r="J115" s="3"/>
      <c r="K115" s="3"/>
      <c r="L115" s="4"/>
      <c r="M115" s="4"/>
      <c r="N115" s="3"/>
      <c r="O115" s="20"/>
      <c r="P115" s="36"/>
      <c r="Q115" s="36"/>
      <c r="R115" s="37"/>
      <c r="S115" s="4"/>
      <c r="T115" s="4"/>
    </row>
    <row r="116" spans="1:20" ht="33" customHeight="1" x14ac:dyDescent="0.3">
      <c r="A116" s="2">
        <v>124</v>
      </c>
      <c r="B116" s="197" t="s">
        <v>77</v>
      </c>
      <c r="C116" s="197"/>
      <c r="D116" s="197"/>
      <c r="E116" s="197"/>
      <c r="F116" s="197"/>
      <c r="G116" s="197"/>
      <c r="H116" s="7"/>
      <c r="I116" s="3"/>
      <c r="J116" s="3"/>
      <c r="K116" s="3"/>
      <c r="L116" s="4"/>
      <c r="M116" s="4"/>
      <c r="N116" s="3"/>
      <c r="O116" s="20"/>
      <c r="P116" s="36"/>
      <c r="Q116" s="36"/>
      <c r="R116" s="37"/>
      <c r="S116" s="4"/>
      <c r="T116" s="4"/>
    </row>
    <row r="117" spans="1:20" ht="20.100000000000001" customHeight="1" x14ac:dyDescent="0.3">
      <c r="A117" s="2"/>
      <c r="B117" s="144"/>
      <c r="C117" s="144"/>
      <c r="D117" s="144"/>
      <c r="E117" s="144"/>
      <c r="F117" s="144"/>
      <c r="G117" s="144"/>
      <c r="H117" s="7">
        <v>32</v>
      </c>
      <c r="I117" s="3">
        <f>ROUND(20584*90%,0)</f>
        <v>18526</v>
      </c>
      <c r="J117" s="3" t="s">
        <v>128</v>
      </c>
      <c r="K117" s="3">
        <f t="shared" ref="K117" si="10">ROUND(H117*I117,0)</f>
        <v>592832</v>
      </c>
      <c r="L117" s="4"/>
      <c r="M117" s="4"/>
      <c r="N117" s="3">
        <f>H117</f>
        <v>32</v>
      </c>
      <c r="O117" s="20">
        <f>K117</f>
        <v>592832</v>
      </c>
      <c r="P117" s="36"/>
      <c r="Q117" s="36"/>
      <c r="R117" s="37"/>
      <c r="S117" s="32">
        <v>0.9</v>
      </c>
      <c r="T117" s="4"/>
    </row>
    <row r="118" spans="1:20" ht="20.100000000000001" customHeight="1" x14ac:dyDescent="0.3">
      <c r="A118" s="2"/>
      <c r="B118" s="3"/>
      <c r="C118" s="3"/>
      <c r="D118" s="3"/>
      <c r="E118" s="3"/>
      <c r="F118" s="3"/>
      <c r="G118" s="3"/>
      <c r="H118" s="7"/>
      <c r="I118" s="3"/>
      <c r="J118" s="3"/>
      <c r="K118" s="3"/>
      <c r="L118" s="4"/>
      <c r="M118" s="4"/>
      <c r="N118" s="3"/>
      <c r="O118" s="20"/>
      <c r="P118" s="36"/>
      <c r="Q118" s="36"/>
      <c r="R118" s="37"/>
      <c r="S118" s="4"/>
      <c r="T118" s="4"/>
    </row>
    <row r="119" spans="1:20" ht="24" customHeight="1" x14ac:dyDescent="0.3">
      <c r="A119" s="2">
        <v>125</v>
      </c>
      <c r="B119" s="200" t="s">
        <v>165</v>
      </c>
      <c r="C119" s="197"/>
      <c r="D119" s="197"/>
      <c r="E119" s="197"/>
      <c r="F119" s="197"/>
      <c r="G119" s="197"/>
      <c r="H119" s="7"/>
      <c r="I119" s="3"/>
      <c r="J119" s="3"/>
      <c r="K119" s="3"/>
      <c r="L119" s="4"/>
      <c r="M119" s="4"/>
      <c r="N119" s="3"/>
      <c r="O119" s="20"/>
      <c r="P119" s="36"/>
      <c r="Q119" s="36"/>
      <c r="R119" s="37"/>
      <c r="S119" s="4"/>
      <c r="T119" s="4"/>
    </row>
    <row r="120" spans="1:20" ht="20.100000000000001" customHeight="1" x14ac:dyDescent="0.3">
      <c r="A120" s="2"/>
      <c r="B120" s="144"/>
      <c r="C120" s="144"/>
      <c r="D120" s="144"/>
      <c r="E120" s="144"/>
      <c r="F120" s="144"/>
      <c r="G120" s="144"/>
      <c r="H120" s="7">
        <v>1</v>
      </c>
      <c r="I120" s="3">
        <f>ROUND(6764*90%,0)</f>
        <v>6088</v>
      </c>
      <c r="J120" s="3" t="s">
        <v>128</v>
      </c>
      <c r="K120" s="3">
        <f t="shared" ref="K120" si="11">ROUND(H120*I120,0)</f>
        <v>6088</v>
      </c>
      <c r="L120" s="4"/>
      <c r="M120" s="4"/>
      <c r="N120" s="3">
        <f>H120</f>
        <v>1</v>
      </c>
      <c r="O120" s="20">
        <f>K120</f>
        <v>6088</v>
      </c>
      <c r="P120" s="36"/>
      <c r="Q120" s="36"/>
      <c r="R120" s="37"/>
      <c r="S120" s="32">
        <v>0.9</v>
      </c>
      <c r="T120" s="4"/>
    </row>
    <row r="121" spans="1:20" ht="20.100000000000001" customHeight="1" x14ac:dyDescent="0.3">
      <c r="A121" s="2"/>
      <c r="B121" s="3"/>
      <c r="C121" s="3"/>
      <c r="D121" s="3"/>
      <c r="E121" s="3"/>
      <c r="F121" s="3"/>
      <c r="G121" s="3"/>
      <c r="H121" s="7"/>
      <c r="I121" s="3"/>
      <c r="J121" s="3"/>
      <c r="K121" s="3"/>
      <c r="L121" s="4"/>
      <c r="M121" s="4"/>
      <c r="N121" s="3"/>
      <c r="O121" s="20"/>
      <c r="P121" s="36"/>
      <c r="Q121" s="36"/>
      <c r="R121" s="37"/>
      <c r="S121" s="4"/>
      <c r="T121" s="4"/>
    </row>
    <row r="122" spans="1:20" ht="46.5" customHeight="1" x14ac:dyDescent="0.3">
      <c r="A122" s="2">
        <v>123</v>
      </c>
      <c r="B122" s="198" t="s">
        <v>78</v>
      </c>
      <c r="C122" s="198"/>
      <c r="D122" s="198"/>
      <c r="E122" s="198"/>
      <c r="F122" s="198"/>
      <c r="G122" s="198"/>
      <c r="H122" s="7"/>
      <c r="I122" s="3"/>
      <c r="J122" s="3"/>
      <c r="K122" s="3"/>
      <c r="L122" s="4"/>
      <c r="M122" s="4"/>
      <c r="N122" s="3"/>
      <c r="O122" s="20"/>
      <c r="P122" s="36"/>
      <c r="Q122" s="36"/>
      <c r="R122" s="37"/>
      <c r="S122" s="4"/>
      <c r="T122" s="4"/>
    </row>
    <row r="123" spans="1:20" ht="20.100000000000001" customHeight="1" x14ac:dyDescent="0.3">
      <c r="A123" s="2"/>
      <c r="B123" s="144"/>
      <c r="C123" s="144"/>
      <c r="D123" s="144"/>
      <c r="E123" s="144"/>
      <c r="F123" s="144"/>
      <c r="G123" s="144"/>
      <c r="H123" s="7">
        <v>1</v>
      </c>
      <c r="I123" s="3">
        <f>ROUND(305000*90%,0)</f>
        <v>274500</v>
      </c>
      <c r="J123" s="3" t="s">
        <v>128</v>
      </c>
      <c r="K123" s="3">
        <f t="shared" ref="K123" si="12">ROUND(H123*I123,0)</f>
        <v>274500</v>
      </c>
      <c r="L123" s="4"/>
      <c r="M123" s="4"/>
      <c r="N123" s="3">
        <f>H123</f>
        <v>1</v>
      </c>
      <c r="O123" s="20">
        <f>K123</f>
        <v>274500</v>
      </c>
      <c r="P123" s="36"/>
      <c r="Q123" s="36"/>
      <c r="R123" s="37"/>
      <c r="S123" s="32">
        <v>0.9</v>
      </c>
      <c r="T123" s="4"/>
    </row>
    <row r="124" spans="1:20" ht="20.100000000000001" customHeight="1" x14ac:dyDescent="0.3">
      <c r="A124" s="2"/>
      <c r="B124" s="3"/>
      <c r="C124" s="3"/>
      <c r="D124" s="3"/>
      <c r="E124" s="3"/>
      <c r="F124" s="3"/>
      <c r="G124" s="3"/>
      <c r="H124" s="7"/>
      <c r="I124" s="3"/>
      <c r="J124" s="3"/>
      <c r="K124" s="3"/>
      <c r="L124" s="4"/>
      <c r="M124" s="4"/>
      <c r="N124" s="3"/>
      <c r="O124" s="20"/>
      <c r="P124" s="36"/>
      <c r="Q124" s="36"/>
      <c r="R124" s="37"/>
      <c r="S124" s="4"/>
      <c r="T124" s="4"/>
    </row>
    <row r="125" spans="1:20" ht="46.5" customHeight="1" x14ac:dyDescent="0.3">
      <c r="A125" s="2">
        <v>173</v>
      </c>
      <c r="B125" s="199" t="s">
        <v>79</v>
      </c>
      <c r="C125" s="199"/>
      <c r="D125" s="199"/>
      <c r="E125" s="199"/>
      <c r="F125" s="199"/>
      <c r="G125" s="199"/>
      <c r="H125" s="7"/>
      <c r="I125" s="3"/>
      <c r="J125" s="3"/>
      <c r="K125" s="3"/>
      <c r="L125" s="4"/>
      <c r="M125" s="4"/>
      <c r="N125" s="3"/>
      <c r="O125" s="20"/>
      <c r="P125" s="36"/>
      <c r="Q125" s="36"/>
      <c r="R125" s="37"/>
      <c r="S125" s="4"/>
      <c r="T125" s="4"/>
    </row>
    <row r="126" spans="1:20" ht="20.100000000000001" customHeight="1" x14ac:dyDescent="0.3">
      <c r="A126" s="2"/>
      <c r="B126" s="144"/>
      <c r="C126" s="144"/>
      <c r="D126" s="144"/>
      <c r="E126" s="144"/>
      <c r="F126" s="144"/>
      <c r="G126" s="144"/>
      <c r="H126" s="7">
        <f>[353]Equipment!$H$14</f>
        <v>1</v>
      </c>
      <c r="I126" s="3">
        <f>ROUND(325000*90%,0)</f>
        <v>292500</v>
      </c>
      <c r="J126" s="3" t="s">
        <v>128</v>
      </c>
      <c r="K126" s="3">
        <f t="shared" ref="K126" si="13">ROUND(H126*I126,0)</f>
        <v>292500</v>
      </c>
      <c r="L126" s="4"/>
      <c r="M126" s="4"/>
      <c r="N126" s="3">
        <f>H126</f>
        <v>1</v>
      </c>
      <c r="O126" s="20">
        <f>K126</f>
        <v>292500</v>
      </c>
      <c r="P126" s="36"/>
      <c r="Q126" s="36"/>
      <c r="R126" s="37"/>
      <c r="S126" s="32">
        <v>0.9</v>
      </c>
      <c r="T126" s="4"/>
    </row>
    <row r="127" spans="1:20" ht="20.100000000000001" customHeight="1" x14ac:dyDescent="0.3">
      <c r="A127" s="2"/>
      <c r="B127" s="3"/>
      <c r="C127" s="3"/>
      <c r="D127" s="3"/>
      <c r="E127" s="3"/>
      <c r="F127" s="3"/>
      <c r="G127" s="3"/>
      <c r="H127" s="7"/>
      <c r="I127" s="3"/>
      <c r="J127" s="3"/>
      <c r="K127" s="3"/>
      <c r="L127" s="4"/>
      <c r="M127" s="4"/>
      <c r="N127" s="3"/>
      <c r="O127" s="20"/>
      <c r="P127" s="36"/>
      <c r="Q127" s="36"/>
      <c r="R127" s="37"/>
      <c r="S127" s="4"/>
      <c r="T127" s="4"/>
    </row>
    <row r="128" spans="1:20" ht="45" customHeight="1" x14ac:dyDescent="0.3">
      <c r="A128" s="2">
        <v>174</v>
      </c>
      <c r="B128" s="199" t="s">
        <v>80</v>
      </c>
      <c r="C128" s="199"/>
      <c r="D128" s="199"/>
      <c r="E128" s="199"/>
      <c r="F128" s="199"/>
      <c r="G128" s="199"/>
      <c r="H128" s="7"/>
      <c r="I128" s="3"/>
      <c r="J128" s="3"/>
      <c r="K128" s="3"/>
      <c r="L128" s="4"/>
      <c r="M128" s="4"/>
      <c r="N128" s="3"/>
      <c r="O128" s="20"/>
      <c r="P128" s="36"/>
      <c r="Q128" s="36"/>
      <c r="R128" s="37"/>
      <c r="S128" s="4"/>
      <c r="T128" s="4"/>
    </row>
    <row r="129" spans="1:20" ht="20.100000000000001" customHeight="1" x14ac:dyDescent="0.3">
      <c r="A129" s="2"/>
      <c r="B129" s="144"/>
      <c r="C129" s="144"/>
      <c r="D129" s="144"/>
      <c r="E129" s="144"/>
      <c r="F129" s="144"/>
      <c r="G129" s="144"/>
      <c r="H129" s="7">
        <f>[353]Equipment!$H$16</f>
        <v>1</v>
      </c>
      <c r="I129" s="3">
        <f>ROUND(30700*90%,0)</f>
        <v>27630</v>
      </c>
      <c r="J129" s="3" t="s">
        <v>128</v>
      </c>
      <c r="K129" s="3">
        <f t="shared" ref="K129" si="14">ROUND(H129*I129,0)</f>
        <v>27630</v>
      </c>
      <c r="L129" s="4"/>
      <c r="M129" s="4"/>
      <c r="N129" s="3">
        <f>H129</f>
        <v>1</v>
      </c>
      <c r="O129" s="20">
        <f>K129</f>
        <v>27630</v>
      </c>
      <c r="P129" s="36"/>
      <c r="Q129" s="36"/>
      <c r="R129" s="37"/>
      <c r="S129" s="32">
        <v>0.9</v>
      </c>
      <c r="T129" s="4"/>
    </row>
    <row r="130" spans="1:20" ht="20.100000000000001" customHeight="1" x14ac:dyDescent="0.3">
      <c r="A130" s="2"/>
      <c r="B130" s="3"/>
      <c r="C130" s="3"/>
      <c r="D130" s="3"/>
      <c r="E130" s="3"/>
      <c r="F130" s="3"/>
      <c r="G130" s="3"/>
      <c r="H130" s="7"/>
      <c r="I130" s="3"/>
      <c r="J130" s="3"/>
      <c r="K130" s="3"/>
      <c r="L130" s="4"/>
      <c r="M130" s="4"/>
      <c r="N130" s="3"/>
      <c r="O130" s="20"/>
      <c r="P130" s="36"/>
      <c r="Q130" s="36"/>
      <c r="R130" s="37"/>
      <c r="S130" s="4"/>
      <c r="T130" s="4"/>
    </row>
    <row r="131" spans="1:20" ht="45" customHeight="1" x14ac:dyDescent="0.3">
      <c r="A131" s="2">
        <v>175</v>
      </c>
      <c r="B131" s="199" t="s">
        <v>81</v>
      </c>
      <c r="C131" s="199"/>
      <c r="D131" s="199"/>
      <c r="E131" s="199"/>
      <c r="F131" s="199"/>
      <c r="G131" s="199"/>
      <c r="H131" s="7"/>
      <c r="I131" s="3"/>
      <c r="J131" s="3"/>
      <c r="K131" s="3"/>
      <c r="L131" s="4"/>
      <c r="M131" s="4"/>
      <c r="N131" s="3"/>
      <c r="O131" s="20"/>
      <c r="P131" s="36"/>
      <c r="Q131" s="36"/>
      <c r="R131" s="37"/>
      <c r="S131" s="4"/>
      <c r="T131" s="4"/>
    </row>
    <row r="132" spans="1:20" ht="20.100000000000001" customHeight="1" x14ac:dyDescent="0.3">
      <c r="A132" s="2"/>
      <c r="B132" s="144"/>
      <c r="C132" s="144"/>
      <c r="D132" s="144"/>
      <c r="E132" s="144"/>
      <c r="F132" s="144"/>
      <c r="G132" s="144"/>
      <c r="H132" s="7">
        <v>4</v>
      </c>
      <c r="I132" s="3">
        <f>ROUND(30700*90%,0)</f>
        <v>27630</v>
      </c>
      <c r="J132" s="3" t="s">
        <v>128</v>
      </c>
      <c r="K132" s="3">
        <f t="shared" ref="K132" si="15">ROUND(H132*I132,0)</f>
        <v>110520</v>
      </c>
      <c r="L132" s="4"/>
      <c r="M132" s="4"/>
      <c r="N132" s="3">
        <f>H132</f>
        <v>4</v>
      </c>
      <c r="O132" s="20">
        <f>K132</f>
        <v>110520</v>
      </c>
      <c r="P132" s="36"/>
      <c r="Q132" s="36"/>
      <c r="R132" s="37"/>
      <c r="S132" s="32">
        <v>0.9</v>
      </c>
      <c r="T132" s="4"/>
    </row>
    <row r="133" spans="1:20" ht="20.100000000000001" customHeight="1" x14ac:dyDescent="0.3">
      <c r="A133" s="2"/>
      <c r="B133" s="3"/>
      <c r="C133" s="3"/>
      <c r="D133" s="3"/>
      <c r="E133" s="3"/>
      <c r="F133" s="3"/>
      <c r="G133" s="3"/>
      <c r="H133" s="7"/>
      <c r="I133" s="3"/>
      <c r="J133" s="3"/>
      <c r="K133" s="3"/>
      <c r="L133" s="4"/>
      <c r="M133" s="4"/>
      <c r="N133" s="3"/>
      <c r="O133" s="20"/>
      <c r="P133" s="36"/>
      <c r="Q133" s="36"/>
      <c r="R133" s="37"/>
      <c r="S133" s="4"/>
      <c r="T133" s="4"/>
    </row>
    <row r="134" spans="1:20" ht="45.75" customHeight="1" x14ac:dyDescent="0.3">
      <c r="A134" s="2">
        <v>176</v>
      </c>
      <c r="B134" s="199" t="s">
        <v>82</v>
      </c>
      <c r="C134" s="199"/>
      <c r="D134" s="199"/>
      <c r="E134" s="199"/>
      <c r="F134" s="199"/>
      <c r="G134" s="199"/>
      <c r="H134" s="7"/>
      <c r="I134" s="3"/>
      <c r="J134" s="3"/>
      <c r="K134" s="3"/>
      <c r="L134" s="4"/>
      <c r="M134" s="4"/>
      <c r="N134" s="3"/>
      <c r="O134" s="20"/>
      <c r="P134" s="36"/>
      <c r="Q134" s="36"/>
      <c r="R134" s="37"/>
      <c r="S134" s="4"/>
      <c r="T134" s="4"/>
    </row>
    <row r="135" spans="1:20" ht="20.100000000000001" customHeight="1" x14ac:dyDescent="0.3">
      <c r="A135" s="2"/>
      <c r="B135" s="144"/>
      <c r="C135" s="144"/>
      <c r="D135" s="144"/>
      <c r="E135" s="144"/>
      <c r="F135" s="144"/>
      <c r="G135" s="144"/>
      <c r="H135" s="7">
        <v>5</v>
      </c>
      <c r="I135" s="3">
        <f>ROUND(35000*90%,0)</f>
        <v>31500</v>
      </c>
      <c r="J135" s="3" t="s">
        <v>128</v>
      </c>
      <c r="K135" s="3">
        <f t="shared" ref="K135" si="16">ROUND(H135*I135,0)</f>
        <v>157500</v>
      </c>
      <c r="L135" s="4"/>
      <c r="M135" s="4"/>
      <c r="N135" s="3">
        <f>H135</f>
        <v>5</v>
      </c>
      <c r="O135" s="20">
        <f>K135</f>
        <v>157500</v>
      </c>
      <c r="P135" s="36"/>
      <c r="Q135" s="36"/>
      <c r="R135" s="37"/>
      <c r="S135" s="32">
        <v>0.9</v>
      </c>
      <c r="T135" s="4"/>
    </row>
    <row r="136" spans="1:20" ht="20.100000000000001" customHeight="1" x14ac:dyDescent="0.3">
      <c r="A136" s="2"/>
      <c r="B136" s="3"/>
      <c r="C136" s="3"/>
      <c r="D136" s="3"/>
      <c r="E136" s="3"/>
      <c r="F136" s="3"/>
      <c r="G136" s="3"/>
      <c r="H136" s="7"/>
      <c r="I136" s="3"/>
      <c r="J136" s="3"/>
      <c r="K136" s="3"/>
      <c r="L136" s="4"/>
      <c r="M136" s="4"/>
      <c r="N136" s="3"/>
      <c r="O136" s="20"/>
      <c r="P136" s="36"/>
      <c r="Q136" s="36"/>
      <c r="R136" s="37"/>
      <c r="S136" s="4"/>
      <c r="T136" s="4"/>
    </row>
    <row r="137" spans="1:20" ht="46.5" customHeight="1" x14ac:dyDescent="0.3">
      <c r="A137" s="2">
        <v>177</v>
      </c>
      <c r="B137" s="199" t="s">
        <v>83</v>
      </c>
      <c r="C137" s="199"/>
      <c r="D137" s="199"/>
      <c r="E137" s="199"/>
      <c r="F137" s="199"/>
      <c r="G137" s="199"/>
      <c r="H137" s="7"/>
      <c r="I137" s="3"/>
      <c r="J137" s="3"/>
      <c r="K137" s="3"/>
      <c r="L137" s="4"/>
      <c r="M137" s="4"/>
      <c r="N137" s="3"/>
      <c r="O137" s="20"/>
      <c r="P137" s="36"/>
      <c r="Q137" s="36"/>
      <c r="R137" s="37"/>
      <c r="S137" s="4"/>
      <c r="T137" s="4"/>
    </row>
    <row r="138" spans="1:20" ht="20.100000000000001" customHeight="1" x14ac:dyDescent="0.3">
      <c r="A138" s="2"/>
      <c r="B138" s="144"/>
      <c r="C138" s="144"/>
      <c r="D138" s="144"/>
      <c r="E138" s="144"/>
      <c r="F138" s="144"/>
      <c r="G138" s="144"/>
      <c r="H138" s="7">
        <v>1</v>
      </c>
      <c r="I138" s="3">
        <f>ROUND(50000*90%,0)</f>
        <v>45000</v>
      </c>
      <c r="J138" s="3" t="s">
        <v>128</v>
      </c>
      <c r="K138" s="3">
        <f t="shared" ref="K138" si="17">ROUND(H138*I138,0)</f>
        <v>45000</v>
      </c>
      <c r="L138" s="4"/>
      <c r="M138" s="4"/>
      <c r="N138" s="3">
        <f>H138</f>
        <v>1</v>
      </c>
      <c r="O138" s="20">
        <f>K138</f>
        <v>45000</v>
      </c>
      <c r="P138" s="36"/>
      <c r="Q138" s="36"/>
      <c r="R138" s="37"/>
      <c r="S138" s="32">
        <v>0.9</v>
      </c>
      <c r="T138" s="4"/>
    </row>
    <row r="139" spans="1:20" ht="20.100000000000001" customHeight="1" x14ac:dyDescent="0.3">
      <c r="A139" s="2"/>
      <c r="B139" s="3"/>
      <c r="C139" s="3"/>
      <c r="D139" s="3"/>
      <c r="E139" s="3"/>
      <c r="F139" s="3"/>
      <c r="G139" s="3"/>
      <c r="H139" s="7"/>
      <c r="I139" s="3"/>
      <c r="J139" s="3"/>
      <c r="K139" s="3"/>
      <c r="L139" s="4"/>
      <c r="M139" s="4"/>
      <c r="N139" s="3"/>
      <c r="O139" s="20"/>
      <c r="P139" s="36"/>
      <c r="Q139" s="36"/>
      <c r="R139" s="37"/>
      <c r="S139" s="4"/>
      <c r="T139" s="4"/>
    </row>
    <row r="140" spans="1:20" ht="30.75" customHeight="1" x14ac:dyDescent="0.3">
      <c r="A140" s="2">
        <v>3</v>
      </c>
      <c r="B140" s="198" t="s">
        <v>84</v>
      </c>
      <c r="C140" s="198"/>
      <c r="D140" s="198"/>
      <c r="E140" s="198"/>
      <c r="F140" s="198"/>
      <c r="G140" s="198"/>
      <c r="H140" s="7"/>
      <c r="I140" s="3"/>
      <c r="J140" s="3"/>
      <c r="K140" s="3"/>
      <c r="L140" s="4"/>
      <c r="M140" s="4"/>
      <c r="N140" s="3"/>
      <c r="O140" s="20"/>
      <c r="P140" s="36"/>
      <c r="Q140" s="36"/>
      <c r="R140" s="37"/>
      <c r="S140" s="4"/>
      <c r="T140" s="4"/>
    </row>
    <row r="141" spans="1:20" ht="20.100000000000001" customHeight="1" x14ac:dyDescent="0.3">
      <c r="A141" s="2"/>
      <c r="B141" s="144"/>
      <c r="C141" s="144"/>
      <c r="D141" s="144"/>
      <c r="E141" s="144"/>
      <c r="F141" s="144"/>
      <c r="G141" s="144"/>
      <c r="H141" s="7">
        <v>2</v>
      </c>
      <c r="I141" s="3">
        <f>ROUND(1365000*90%,0)</f>
        <v>1228500</v>
      </c>
      <c r="J141" s="3" t="s">
        <v>128</v>
      </c>
      <c r="K141" s="3">
        <f t="shared" ref="K141" si="18">ROUND(H141*I141,0)</f>
        <v>2457000</v>
      </c>
      <c r="L141" s="4"/>
      <c r="M141" s="4"/>
      <c r="N141" s="3">
        <f>H141</f>
        <v>2</v>
      </c>
      <c r="O141" s="20">
        <f>K141</f>
        <v>2457000</v>
      </c>
      <c r="P141" s="36"/>
      <c r="Q141" s="36"/>
      <c r="R141" s="37"/>
      <c r="S141" s="32">
        <v>0.9</v>
      </c>
      <c r="T141" s="4"/>
    </row>
    <row r="142" spans="1:20" ht="20.100000000000001" customHeight="1" x14ac:dyDescent="0.3">
      <c r="A142" s="2"/>
      <c r="B142" s="3"/>
      <c r="C142" s="3"/>
      <c r="D142" s="3"/>
      <c r="E142" s="3"/>
      <c r="F142" s="3"/>
      <c r="G142" s="3"/>
      <c r="H142" s="7"/>
      <c r="I142" s="3"/>
      <c r="J142" s="3"/>
      <c r="K142" s="3"/>
      <c r="L142" s="4"/>
      <c r="M142" s="4"/>
      <c r="N142" s="3"/>
      <c r="O142" s="20"/>
      <c r="P142" s="36"/>
      <c r="Q142" s="36"/>
      <c r="R142" s="37"/>
      <c r="S142" s="4"/>
      <c r="T142" s="4"/>
    </row>
    <row r="143" spans="1:20" x14ac:dyDescent="0.3">
      <c r="A143" s="2">
        <v>27</v>
      </c>
      <c r="B143" s="197" t="s">
        <v>166</v>
      </c>
      <c r="C143" s="197"/>
      <c r="D143" s="197"/>
      <c r="E143" s="197"/>
      <c r="F143" s="197"/>
      <c r="G143" s="197"/>
      <c r="H143" s="7"/>
      <c r="I143" s="3"/>
      <c r="J143" s="3"/>
      <c r="K143" s="3"/>
      <c r="L143" s="4"/>
      <c r="M143" s="4"/>
      <c r="N143" s="3"/>
      <c r="O143" s="20"/>
      <c r="P143" s="36"/>
      <c r="Q143" s="36"/>
      <c r="R143" s="37"/>
      <c r="S143" s="4"/>
      <c r="T143" s="4"/>
    </row>
    <row r="144" spans="1:20" ht="20.100000000000001" customHeight="1" x14ac:dyDescent="0.3">
      <c r="A144" s="2"/>
      <c r="B144" s="144"/>
      <c r="C144" s="144"/>
      <c r="D144" s="144"/>
      <c r="E144" s="144"/>
      <c r="F144" s="144"/>
      <c r="G144" s="144"/>
      <c r="H144" s="7">
        <v>1</v>
      </c>
      <c r="I144" s="3">
        <f>ROUND(312500*90%,0)</f>
        <v>281250</v>
      </c>
      <c r="J144" s="3" t="s">
        <v>128</v>
      </c>
      <c r="K144" s="3">
        <f t="shared" ref="K144" si="19">ROUND(H144*I144,0)</f>
        <v>281250</v>
      </c>
      <c r="L144" s="4"/>
      <c r="M144" s="4"/>
      <c r="N144" s="3">
        <f>H144</f>
        <v>1</v>
      </c>
      <c r="O144" s="20">
        <f>K144</f>
        <v>281250</v>
      </c>
      <c r="P144" s="36"/>
      <c r="Q144" s="36"/>
      <c r="R144" s="37"/>
      <c r="S144" s="32">
        <v>0.9</v>
      </c>
      <c r="T144" s="4"/>
    </row>
    <row r="145" spans="1:20" ht="20.100000000000001" customHeight="1" x14ac:dyDescent="0.3">
      <c r="A145" s="2"/>
      <c r="B145" s="3"/>
      <c r="C145" s="3"/>
      <c r="D145" s="3"/>
      <c r="E145" s="3"/>
      <c r="F145" s="3"/>
      <c r="G145" s="3"/>
      <c r="H145" s="7"/>
      <c r="I145" s="3"/>
      <c r="J145" s="3"/>
      <c r="K145" s="3"/>
      <c r="L145" s="4"/>
      <c r="M145" s="4"/>
      <c r="N145" s="3"/>
      <c r="O145" s="20"/>
      <c r="P145" s="36"/>
      <c r="Q145" s="36"/>
      <c r="R145" s="37"/>
      <c r="S145" s="4"/>
      <c r="T145" s="4"/>
    </row>
    <row r="146" spans="1:20" ht="25.5" customHeight="1" x14ac:dyDescent="0.3">
      <c r="A146" s="2">
        <v>30</v>
      </c>
      <c r="B146" s="201" t="s">
        <v>167</v>
      </c>
      <c r="C146" s="201"/>
      <c r="D146" s="201"/>
      <c r="E146" s="201"/>
      <c r="F146" s="201"/>
      <c r="G146" s="201"/>
      <c r="H146" s="7"/>
      <c r="I146" s="3"/>
      <c r="J146" s="3"/>
      <c r="K146" s="3"/>
      <c r="L146" s="4"/>
      <c r="M146" s="4"/>
      <c r="N146" s="3"/>
      <c r="O146" s="20"/>
      <c r="P146" s="36"/>
      <c r="Q146" s="36"/>
      <c r="R146" s="37"/>
      <c r="S146" s="4"/>
      <c r="T146" s="4"/>
    </row>
    <row r="147" spans="1:20" ht="20.100000000000001" customHeight="1" x14ac:dyDescent="0.3">
      <c r="A147" s="2"/>
      <c r="B147" s="144"/>
      <c r="C147" s="144"/>
      <c r="D147" s="144"/>
      <c r="E147" s="144"/>
      <c r="F147" s="144"/>
      <c r="G147" s="144"/>
      <c r="H147" s="7">
        <f>[353]Equipment!$H$28</f>
        <v>1</v>
      </c>
      <c r="I147" s="3">
        <f>ROUND(937500*90%,0)</f>
        <v>843750</v>
      </c>
      <c r="J147" s="3" t="s">
        <v>128</v>
      </c>
      <c r="K147" s="3">
        <f t="shared" ref="K147" si="20">ROUND(H147*I147,0)</f>
        <v>843750</v>
      </c>
      <c r="L147" s="4"/>
      <c r="M147" s="4"/>
      <c r="N147" s="3">
        <f>H147</f>
        <v>1</v>
      </c>
      <c r="O147" s="20">
        <f>K147</f>
        <v>843750</v>
      </c>
      <c r="P147" s="36"/>
      <c r="Q147" s="36"/>
      <c r="R147" s="37"/>
      <c r="S147" s="32">
        <v>0.9</v>
      </c>
      <c r="T147" s="4"/>
    </row>
    <row r="148" spans="1:20" ht="20.100000000000001" customHeight="1" x14ac:dyDescent="0.3">
      <c r="A148" s="2"/>
      <c r="B148" s="3"/>
      <c r="C148" s="3"/>
      <c r="D148" s="3"/>
      <c r="E148" s="3"/>
      <c r="F148" s="3"/>
      <c r="G148" s="3"/>
      <c r="H148" s="7"/>
      <c r="I148" s="3"/>
      <c r="J148" s="3"/>
      <c r="K148" s="3"/>
      <c r="L148" s="4"/>
      <c r="M148" s="4"/>
      <c r="N148" s="3"/>
      <c r="O148" s="20"/>
      <c r="P148" s="36"/>
      <c r="Q148" s="36"/>
      <c r="R148" s="37"/>
      <c r="S148" s="4"/>
      <c r="T148" s="4"/>
    </row>
    <row r="149" spans="1:20" ht="20.100000000000001" customHeight="1" x14ac:dyDescent="0.3">
      <c r="A149" s="2">
        <v>31</v>
      </c>
      <c r="B149" s="197" t="s">
        <v>85</v>
      </c>
      <c r="C149" s="197"/>
      <c r="D149" s="197"/>
      <c r="E149" s="197"/>
      <c r="F149" s="197"/>
      <c r="G149" s="197"/>
      <c r="H149" s="7"/>
      <c r="I149" s="3"/>
      <c r="J149" s="3"/>
      <c r="K149" s="3"/>
      <c r="L149" s="4"/>
      <c r="M149" s="4"/>
      <c r="N149" s="3"/>
      <c r="O149" s="20"/>
      <c r="P149" s="36"/>
      <c r="Q149" s="36"/>
      <c r="R149" s="37"/>
      <c r="S149" s="4"/>
      <c r="T149" s="4"/>
    </row>
    <row r="150" spans="1:20" ht="20.100000000000001" customHeight="1" x14ac:dyDescent="0.3">
      <c r="A150" s="2"/>
      <c r="B150" s="144"/>
      <c r="C150" s="144"/>
      <c r="D150" s="144"/>
      <c r="E150" s="144"/>
      <c r="F150" s="144"/>
      <c r="G150" s="144"/>
      <c r="H150" s="7">
        <f>[353]Equipment!$H$30</f>
        <v>1</v>
      </c>
      <c r="I150" s="3">
        <f>ROUND(562500*90%,0)</f>
        <v>506250</v>
      </c>
      <c r="J150" s="3" t="s">
        <v>128</v>
      </c>
      <c r="K150" s="3">
        <f t="shared" ref="K150" si="21">ROUND(H150*I150,0)</f>
        <v>506250</v>
      </c>
      <c r="L150" s="4"/>
      <c r="M150" s="4"/>
      <c r="N150" s="3">
        <f>H150</f>
        <v>1</v>
      </c>
      <c r="O150" s="20">
        <f>K150</f>
        <v>506250</v>
      </c>
      <c r="P150" s="36"/>
      <c r="Q150" s="36"/>
      <c r="R150" s="37"/>
      <c r="S150" s="32">
        <v>0.9</v>
      </c>
      <c r="T150" s="4"/>
    </row>
    <row r="151" spans="1:20" ht="20.100000000000001" customHeight="1" x14ac:dyDescent="0.3">
      <c r="A151" s="2"/>
      <c r="B151" s="3"/>
      <c r="C151" s="3"/>
      <c r="D151" s="3"/>
      <c r="E151" s="3"/>
      <c r="F151" s="3"/>
      <c r="G151" s="3"/>
      <c r="H151" s="7"/>
      <c r="I151" s="3"/>
      <c r="J151" s="3"/>
      <c r="K151" s="3"/>
      <c r="L151" s="4"/>
      <c r="M151" s="4"/>
      <c r="N151" s="3"/>
      <c r="O151" s="20"/>
      <c r="P151" s="36"/>
      <c r="Q151" s="36"/>
      <c r="R151" s="37"/>
      <c r="S151" s="4"/>
      <c r="T151" s="4"/>
    </row>
    <row r="152" spans="1:20" ht="20.100000000000001" customHeight="1" x14ac:dyDescent="0.3">
      <c r="A152" s="2">
        <v>35</v>
      </c>
      <c r="B152" s="197" t="s">
        <v>86</v>
      </c>
      <c r="C152" s="197"/>
      <c r="D152" s="197"/>
      <c r="E152" s="197"/>
      <c r="F152" s="197"/>
      <c r="G152" s="197"/>
      <c r="H152" s="7"/>
      <c r="I152" s="3"/>
      <c r="J152" s="3"/>
      <c r="K152" s="3"/>
      <c r="L152" s="4"/>
      <c r="M152" s="4"/>
      <c r="N152" s="3"/>
      <c r="O152" s="20"/>
      <c r="P152" s="36"/>
      <c r="Q152" s="36"/>
      <c r="R152" s="37"/>
      <c r="S152" s="4"/>
      <c r="T152" s="4"/>
    </row>
    <row r="153" spans="1:20" ht="20.100000000000001" customHeight="1" x14ac:dyDescent="0.3">
      <c r="A153" s="2"/>
      <c r="B153" s="144"/>
      <c r="C153" s="144"/>
      <c r="D153" s="144"/>
      <c r="E153" s="144"/>
      <c r="F153" s="144"/>
      <c r="G153" s="144"/>
      <c r="H153" s="7">
        <f>[353]Equipment!$H$32</f>
        <v>1</v>
      </c>
      <c r="I153" s="3">
        <f>ROUND(81250*90%,0)</f>
        <v>73125</v>
      </c>
      <c r="J153" s="3" t="s">
        <v>128</v>
      </c>
      <c r="K153" s="3">
        <f t="shared" ref="K153" si="22">ROUND(H153*I153,0)</f>
        <v>73125</v>
      </c>
      <c r="L153" s="4"/>
      <c r="M153" s="4"/>
      <c r="N153" s="3">
        <f>H153</f>
        <v>1</v>
      </c>
      <c r="O153" s="20">
        <f>K153</f>
        <v>73125</v>
      </c>
      <c r="P153" s="36"/>
      <c r="Q153" s="36"/>
      <c r="R153" s="37"/>
      <c r="S153" s="32">
        <v>0.9</v>
      </c>
      <c r="T153" s="4"/>
    </row>
    <row r="154" spans="1:20" ht="20.100000000000001" customHeight="1" x14ac:dyDescent="0.3">
      <c r="A154" s="2"/>
      <c r="B154" s="3"/>
      <c r="C154" s="3"/>
      <c r="D154" s="3"/>
      <c r="E154" s="3"/>
      <c r="F154" s="3"/>
      <c r="G154" s="3"/>
      <c r="H154" s="7"/>
      <c r="I154" s="3"/>
      <c r="J154" s="3"/>
      <c r="K154" s="3"/>
      <c r="L154" s="4"/>
      <c r="M154" s="4"/>
      <c r="N154" s="3"/>
      <c r="O154" s="20"/>
      <c r="P154" s="36"/>
      <c r="Q154" s="36"/>
      <c r="R154" s="37"/>
      <c r="S154" s="4"/>
      <c r="T154" s="4"/>
    </row>
    <row r="155" spans="1:20" ht="20.100000000000001" customHeight="1" x14ac:dyDescent="0.3">
      <c r="A155" s="2">
        <v>2</v>
      </c>
      <c r="B155" s="197" t="s">
        <v>87</v>
      </c>
      <c r="C155" s="197"/>
      <c r="D155" s="197"/>
      <c r="E155" s="197"/>
      <c r="F155" s="197"/>
      <c r="G155" s="197"/>
      <c r="H155" s="7"/>
      <c r="I155" s="3"/>
      <c r="J155" s="3"/>
      <c r="K155" s="3"/>
      <c r="L155" s="4"/>
      <c r="M155" s="4"/>
      <c r="N155" s="3"/>
      <c r="O155" s="20"/>
      <c r="P155" s="36"/>
      <c r="Q155" s="36"/>
      <c r="R155" s="37"/>
      <c r="S155" s="4"/>
      <c r="T155" s="4"/>
    </row>
    <row r="156" spans="1:20" ht="20.100000000000001" customHeight="1" x14ac:dyDescent="0.3">
      <c r="A156" s="2"/>
      <c r="B156" s="144"/>
      <c r="C156" s="144"/>
      <c r="D156" s="144"/>
      <c r="E156" s="144"/>
      <c r="F156" s="144"/>
      <c r="G156" s="144"/>
      <c r="H156" s="7">
        <v>2</v>
      </c>
      <c r="I156" s="3">
        <f>ROUND(49500*90%,0)</f>
        <v>44550</v>
      </c>
      <c r="J156" s="3" t="s">
        <v>128</v>
      </c>
      <c r="K156" s="3">
        <f t="shared" ref="K156" si="23">ROUND(H156*I156,0)</f>
        <v>89100</v>
      </c>
      <c r="L156" s="4"/>
      <c r="M156" s="4"/>
      <c r="N156" s="3">
        <f>H156</f>
        <v>2</v>
      </c>
      <c r="O156" s="20">
        <f>K156</f>
        <v>89100</v>
      </c>
      <c r="P156" s="36"/>
      <c r="Q156" s="36"/>
      <c r="R156" s="37"/>
      <c r="S156" s="32">
        <v>0.9</v>
      </c>
      <c r="T156" s="4"/>
    </row>
    <row r="157" spans="1:20" ht="20.100000000000001" customHeight="1" x14ac:dyDescent="0.3">
      <c r="A157" s="2"/>
      <c r="B157" s="3"/>
      <c r="C157" s="3"/>
      <c r="D157" s="3"/>
      <c r="E157" s="3"/>
      <c r="F157" s="3"/>
      <c r="G157" s="3"/>
      <c r="H157" s="7"/>
      <c r="I157" s="3"/>
      <c r="J157" s="3"/>
      <c r="K157" s="3"/>
      <c r="L157" s="4"/>
      <c r="M157" s="4"/>
      <c r="N157" s="3"/>
      <c r="O157" s="20"/>
      <c r="P157" s="36"/>
      <c r="Q157" s="36"/>
      <c r="R157" s="37"/>
      <c r="S157" s="4"/>
      <c r="T157" s="4"/>
    </row>
    <row r="158" spans="1:20" ht="40.5" customHeight="1" x14ac:dyDescent="0.3">
      <c r="A158" s="2">
        <v>4</v>
      </c>
      <c r="B158" s="198" t="s">
        <v>129</v>
      </c>
      <c r="C158" s="198"/>
      <c r="D158" s="198"/>
      <c r="E158" s="198"/>
      <c r="F158" s="198"/>
      <c r="G158" s="198"/>
      <c r="H158" s="7"/>
      <c r="I158" s="3"/>
      <c r="J158" s="3"/>
      <c r="K158" s="3"/>
      <c r="L158" s="4"/>
      <c r="M158" s="4"/>
      <c r="N158" s="3"/>
      <c r="O158" s="20"/>
      <c r="P158" s="36"/>
      <c r="Q158" s="36"/>
      <c r="R158" s="37"/>
      <c r="S158" s="4"/>
      <c r="T158" s="4"/>
    </row>
    <row r="159" spans="1:20" ht="20.100000000000001" customHeight="1" x14ac:dyDescent="0.3">
      <c r="A159" s="2"/>
      <c r="B159" s="144"/>
      <c r="C159" s="144"/>
      <c r="D159" s="144"/>
      <c r="E159" s="144"/>
      <c r="F159" s="144"/>
      <c r="G159" s="144"/>
      <c r="H159" s="7">
        <v>2</v>
      </c>
      <c r="I159" s="3">
        <f>ROUND(563750*90%,0)</f>
        <v>507375</v>
      </c>
      <c r="J159" s="3" t="s">
        <v>128</v>
      </c>
      <c r="K159" s="3">
        <f t="shared" ref="K159" si="24">ROUND(H159*I159,0)</f>
        <v>1014750</v>
      </c>
      <c r="L159" s="4"/>
      <c r="M159" s="4"/>
      <c r="N159" s="3">
        <f>H159</f>
        <v>2</v>
      </c>
      <c r="O159" s="20">
        <f>K159</f>
        <v>1014750</v>
      </c>
      <c r="P159" s="36"/>
      <c r="Q159" s="36"/>
      <c r="R159" s="37"/>
      <c r="S159" s="32">
        <v>0.9</v>
      </c>
      <c r="T159" s="4"/>
    </row>
    <row r="160" spans="1:20" ht="20.100000000000001" customHeight="1" x14ac:dyDescent="0.3">
      <c r="A160" s="2"/>
      <c r="B160" s="3"/>
      <c r="C160" s="3"/>
      <c r="D160" s="3"/>
      <c r="E160" s="3"/>
      <c r="F160" s="3"/>
      <c r="G160" s="3"/>
      <c r="H160" s="7"/>
      <c r="I160" s="3"/>
      <c r="J160" s="3"/>
      <c r="K160" s="3"/>
      <c r="L160" s="4"/>
      <c r="M160" s="4"/>
      <c r="N160" s="3"/>
      <c r="O160" s="20"/>
      <c r="P160" s="36"/>
      <c r="Q160" s="36"/>
      <c r="R160" s="37"/>
      <c r="S160" s="4"/>
      <c r="T160" s="4"/>
    </row>
    <row r="161" spans="1:20" ht="20.100000000000001" customHeight="1" x14ac:dyDescent="0.3">
      <c r="A161" s="2">
        <v>5</v>
      </c>
      <c r="B161" s="197" t="s">
        <v>88</v>
      </c>
      <c r="C161" s="197"/>
      <c r="D161" s="197"/>
      <c r="E161" s="197"/>
      <c r="F161" s="197"/>
      <c r="G161" s="197"/>
      <c r="H161" s="7"/>
      <c r="I161" s="3"/>
      <c r="J161" s="3"/>
      <c r="K161" s="3"/>
      <c r="L161" s="4"/>
      <c r="M161" s="4"/>
      <c r="N161" s="3"/>
      <c r="O161" s="20"/>
      <c r="P161" s="36"/>
      <c r="Q161" s="36"/>
      <c r="R161" s="37"/>
      <c r="S161" s="4"/>
      <c r="T161" s="4"/>
    </row>
    <row r="162" spans="1:20" ht="20.100000000000001" customHeight="1" x14ac:dyDescent="0.3">
      <c r="A162" s="2"/>
      <c r="B162" s="144"/>
      <c r="C162" s="144"/>
      <c r="D162" s="144"/>
      <c r="E162" s="144"/>
      <c r="F162" s="144"/>
      <c r="G162" s="144"/>
      <c r="H162" s="7">
        <f>[353]Equipment!$H$38</f>
        <v>1</v>
      </c>
      <c r="I162" s="3">
        <f>ROUND(312500*90%,0)</f>
        <v>281250</v>
      </c>
      <c r="J162" s="3" t="s">
        <v>128</v>
      </c>
      <c r="K162" s="3">
        <f t="shared" ref="K162" si="25">ROUND(H162*I162,0)</f>
        <v>281250</v>
      </c>
      <c r="L162" s="4"/>
      <c r="M162" s="4"/>
      <c r="N162" s="3">
        <f>H162</f>
        <v>1</v>
      </c>
      <c r="O162" s="20">
        <f>K162</f>
        <v>281250</v>
      </c>
      <c r="P162" s="36"/>
      <c r="Q162" s="36"/>
      <c r="R162" s="37"/>
      <c r="S162" s="32">
        <v>0.9</v>
      </c>
      <c r="T162" s="4"/>
    </row>
    <row r="163" spans="1:20" ht="20.100000000000001" customHeight="1" x14ac:dyDescent="0.3">
      <c r="A163" s="2"/>
      <c r="B163" s="3"/>
      <c r="C163" s="3"/>
      <c r="D163" s="3"/>
      <c r="E163" s="3"/>
      <c r="F163" s="3"/>
      <c r="G163" s="3"/>
      <c r="H163" s="7"/>
      <c r="I163" s="3"/>
      <c r="J163" s="3"/>
      <c r="K163" s="3"/>
      <c r="L163" s="4"/>
      <c r="M163" s="4"/>
      <c r="N163" s="3"/>
      <c r="O163" s="20"/>
      <c r="P163" s="36"/>
      <c r="Q163" s="36"/>
      <c r="R163" s="37"/>
      <c r="S163" s="4"/>
      <c r="T163" s="4"/>
    </row>
    <row r="164" spans="1:20" ht="20.100000000000001" customHeight="1" x14ac:dyDescent="0.3">
      <c r="A164" s="2">
        <v>6</v>
      </c>
      <c r="B164" s="197" t="s">
        <v>89</v>
      </c>
      <c r="C164" s="197"/>
      <c r="D164" s="197"/>
      <c r="E164" s="197"/>
      <c r="F164" s="197"/>
      <c r="G164" s="197"/>
      <c r="H164" s="7"/>
      <c r="I164" s="3"/>
      <c r="J164" s="3"/>
      <c r="K164" s="3"/>
      <c r="L164" s="4"/>
      <c r="M164" s="4"/>
      <c r="N164" s="3"/>
      <c r="O164" s="20"/>
      <c r="P164" s="36"/>
      <c r="Q164" s="36"/>
      <c r="R164" s="37"/>
      <c r="S164" s="4"/>
      <c r="T164" s="4"/>
    </row>
    <row r="165" spans="1:20" ht="20.100000000000001" customHeight="1" x14ac:dyDescent="0.3">
      <c r="A165" s="2"/>
      <c r="B165" s="144"/>
      <c r="C165" s="144"/>
      <c r="D165" s="144"/>
      <c r="E165" s="144"/>
      <c r="F165" s="144"/>
      <c r="G165" s="144"/>
      <c r="H165" s="7">
        <f>[353]Equipment!$H$40</f>
        <v>1</v>
      </c>
      <c r="I165" s="3">
        <f>ROUND(187500*90%,0)</f>
        <v>168750</v>
      </c>
      <c r="J165" s="3" t="s">
        <v>128</v>
      </c>
      <c r="K165" s="3">
        <f t="shared" ref="K165" si="26">ROUND(H165*I165,0)</f>
        <v>168750</v>
      </c>
      <c r="L165" s="4"/>
      <c r="M165" s="4"/>
      <c r="N165" s="3">
        <f>H165</f>
        <v>1</v>
      </c>
      <c r="O165" s="20">
        <f>K165</f>
        <v>168750</v>
      </c>
      <c r="P165" s="36"/>
      <c r="Q165" s="36"/>
      <c r="R165" s="37"/>
      <c r="S165" s="32">
        <v>0.9</v>
      </c>
      <c r="T165" s="4"/>
    </row>
    <row r="166" spans="1:20" ht="20.100000000000001" customHeight="1" x14ac:dyDescent="0.3">
      <c r="A166" s="2"/>
      <c r="B166" s="3"/>
      <c r="C166" s="3"/>
      <c r="D166" s="3"/>
      <c r="E166" s="3"/>
      <c r="F166" s="3"/>
      <c r="G166" s="3"/>
      <c r="H166" s="7"/>
      <c r="I166" s="3"/>
      <c r="J166" s="3"/>
      <c r="K166" s="3"/>
      <c r="L166" s="4"/>
      <c r="M166" s="4"/>
      <c r="N166" s="3"/>
      <c r="O166" s="20"/>
      <c r="P166" s="36"/>
      <c r="Q166" s="36"/>
      <c r="R166" s="37"/>
      <c r="S166" s="4"/>
      <c r="T166" s="4"/>
    </row>
    <row r="167" spans="1:20" ht="20.100000000000001" customHeight="1" x14ac:dyDescent="0.3">
      <c r="A167" s="2">
        <v>14</v>
      </c>
      <c r="B167" s="202" t="s">
        <v>90</v>
      </c>
      <c r="C167" s="203"/>
      <c r="D167" s="203"/>
      <c r="E167" s="203"/>
      <c r="F167" s="203"/>
      <c r="G167" s="204"/>
      <c r="H167" s="7"/>
      <c r="I167" s="3"/>
      <c r="J167" s="3"/>
      <c r="K167" s="3"/>
      <c r="L167" s="4"/>
      <c r="M167" s="4"/>
      <c r="N167" s="3"/>
      <c r="O167" s="20"/>
      <c r="P167" s="36"/>
      <c r="Q167" s="36"/>
      <c r="R167" s="37"/>
      <c r="S167" s="4"/>
      <c r="T167" s="4"/>
    </row>
    <row r="168" spans="1:20" ht="20.100000000000001" customHeight="1" x14ac:dyDescent="0.3">
      <c r="A168" s="2"/>
      <c r="B168" s="144"/>
      <c r="C168" s="144"/>
      <c r="D168" s="144"/>
      <c r="E168" s="144"/>
      <c r="F168" s="144"/>
      <c r="G168" s="144"/>
      <c r="H168" s="7">
        <f>[353]Equipment!$H$42</f>
        <v>1</v>
      </c>
      <c r="I168" s="3">
        <f>ROUND(61875*90%,0)</f>
        <v>55688</v>
      </c>
      <c r="J168" s="3" t="s">
        <v>128</v>
      </c>
      <c r="K168" s="3">
        <f t="shared" ref="K168" si="27">ROUND(H168*I168,0)</f>
        <v>55688</v>
      </c>
      <c r="L168" s="4"/>
      <c r="M168" s="4"/>
      <c r="N168" s="3">
        <f>H168</f>
        <v>1</v>
      </c>
      <c r="O168" s="20">
        <f>K168</f>
        <v>55688</v>
      </c>
      <c r="P168" s="36"/>
      <c r="Q168" s="36"/>
      <c r="R168" s="37"/>
      <c r="S168" s="32">
        <v>0.9</v>
      </c>
      <c r="T168" s="4"/>
    </row>
    <row r="169" spans="1:20" ht="20.100000000000001" customHeight="1" x14ac:dyDescent="0.3">
      <c r="A169" s="2"/>
      <c r="B169" s="3"/>
      <c r="C169" s="3"/>
      <c r="D169" s="3"/>
      <c r="E169" s="3"/>
      <c r="F169" s="3"/>
      <c r="G169" s="3"/>
      <c r="H169" s="7"/>
      <c r="I169" s="3"/>
      <c r="J169" s="3"/>
      <c r="K169" s="3"/>
      <c r="L169" s="4"/>
      <c r="M169" s="4"/>
      <c r="N169" s="3"/>
      <c r="O169" s="20"/>
      <c r="P169" s="36"/>
      <c r="Q169" s="36"/>
      <c r="R169" s="37"/>
      <c r="S169" s="4"/>
      <c r="T169" s="4"/>
    </row>
    <row r="170" spans="1:20" ht="20.100000000000001" customHeight="1" x14ac:dyDescent="0.3">
      <c r="A170" s="2">
        <v>15</v>
      </c>
      <c r="B170" s="197" t="s">
        <v>91</v>
      </c>
      <c r="C170" s="197"/>
      <c r="D170" s="197"/>
      <c r="E170" s="197"/>
      <c r="F170" s="197"/>
      <c r="G170" s="197"/>
      <c r="H170" s="7"/>
      <c r="I170" s="3"/>
      <c r="J170" s="3"/>
      <c r="K170" s="3"/>
      <c r="L170" s="4"/>
      <c r="M170" s="4"/>
      <c r="N170" s="3"/>
      <c r="O170" s="20"/>
      <c r="P170" s="36"/>
      <c r="Q170" s="36"/>
      <c r="R170" s="37"/>
      <c r="S170" s="4"/>
      <c r="T170" s="4"/>
    </row>
    <row r="171" spans="1:20" ht="20.100000000000001" customHeight="1" x14ac:dyDescent="0.3">
      <c r="A171" s="2"/>
      <c r="B171" s="144"/>
      <c r="C171" s="144"/>
      <c r="D171" s="144"/>
      <c r="E171" s="144"/>
      <c r="F171" s="144"/>
      <c r="G171" s="144"/>
      <c r="H171" s="7">
        <v>2</v>
      </c>
      <c r="I171" s="3">
        <f>ROUND(50000*90%,0)</f>
        <v>45000</v>
      </c>
      <c r="J171" s="3" t="s">
        <v>128</v>
      </c>
      <c r="K171" s="3">
        <f t="shared" ref="K171" si="28">ROUND(H171*I171,0)</f>
        <v>90000</v>
      </c>
      <c r="L171" s="4"/>
      <c r="M171" s="4"/>
      <c r="N171" s="3">
        <f>H171</f>
        <v>2</v>
      </c>
      <c r="O171" s="20">
        <f>K171</f>
        <v>90000</v>
      </c>
      <c r="P171" s="36"/>
      <c r="Q171" s="36"/>
      <c r="R171" s="37"/>
      <c r="S171" s="32">
        <v>0.9</v>
      </c>
      <c r="T171" s="4"/>
    </row>
    <row r="172" spans="1:20" ht="20.100000000000001" customHeight="1" x14ac:dyDescent="0.3">
      <c r="A172" s="2"/>
      <c r="B172" s="3"/>
      <c r="C172" s="3"/>
      <c r="D172" s="3"/>
      <c r="E172" s="3"/>
      <c r="F172" s="3"/>
      <c r="G172" s="3"/>
      <c r="H172" s="7"/>
      <c r="I172" s="3"/>
      <c r="J172" s="3"/>
      <c r="K172" s="3"/>
      <c r="L172" s="4"/>
      <c r="M172" s="4"/>
      <c r="N172" s="3"/>
      <c r="O172" s="20"/>
      <c r="P172" s="36"/>
      <c r="Q172" s="36"/>
      <c r="R172" s="37"/>
      <c r="S172" s="4"/>
      <c r="T172" s="4"/>
    </row>
    <row r="173" spans="1:20" ht="20.100000000000001" customHeight="1" x14ac:dyDescent="0.3">
      <c r="A173" s="2">
        <v>26</v>
      </c>
      <c r="B173" s="197" t="s">
        <v>92</v>
      </c>
      <c r="C173" s="197"/>
      <c r="D173" s="197"/>
      <c r="E173" s="197"/>
      <c r="F173" s="197"/>
      <c r="G173" s="197"/>
      <c r="H173" s="7"/>
      <c r="I173" s="3"/>
      <c r="J173" s="3"/>
      <c r="K173" s="3"/>
      <c r="L173" s="4"/>
      <c r="M173" s="4"/>
      <c r="N173" s="3"/>
      <c r="O173" s="20"/>
      <c r="P173" s="36"/>
      <c r="Q173" s="36"/>
      <c r="R173" s="37"/>
      <c r="S173" s="4"/>
      <c r="T173" s="4"/>
    </row>
    <row r="174" spans="1:20" ht="20.100000000000001" customHeight="1" x14ac:dyDescent="0.3">
      <c r="A174" s="2"/>
      <c r="B174" s="144"/>
      <c r="C174" s="144"/>
      <c r="D174" s="144"/>
      <c r="E174" s="144"/>
      <c r="F174" s="144"/>
      <c r="G174" s="144"/>
      <c r="H174" s="7">
        <v>2</v>
      </c>
      <c r="I174" s="3">
        <f>ROUND(61875*90%,0)</f>
        <v>55688</v>
      </c>
      <c r="J174" s="3" t="s">
        <v>128</v>
      </c>
      <c r="K174" s="3">
        <f t="shared" ref="K174" si="29">ROUND(H174*I174,0)</f>
        <v>111376</v>
      </c>
      <c r="L174" s="4"/>
      <c r="M174" s="4"/>
      <c r="N174" s="3">
        <f>H174</f>
        <v>2</v>
      </c>
      <c r="O174" s="20">
        <f>K174</f>
        <v>111376</v>
      </c>
      <c r="P174" s="36"/>
      <c r="Q174" s="36"/>
      <c r="R174" s="37"/>
      <c r="S174" s="32">
        <v>0.9</v>
      </c>
      <c r="T174" s="4"/>
    </row>
    <row r="175" spans="1:20" ht="20.100000000000001" customHeight="1" x14ac:dyDescent="0.3">
      <c r="A175" s="2"/>
      <c r="B175" s="3"/>
      <c r="C175" s="3"/>
      <c r="D175" s="3"/>
      <c r="E175" s="3"/>
      <c r="F175" s="3"/>
      <c r="G175" s="3"/>
      <c r="H175" s="7"/>
      <c r="I175" s="3"/>
      <c r="J175" s="3"/>
      <c r="K175" s="3"/>
      <c r="L175" s="4"/>
      <c r="M175" s="4"/>
      <c r="N175" s="3"/>
      <c r="O175" s="20"/>
      <c r="P175" s="36"/>
      <c r="Q175" s="36"/>
      <c r="R175" s="37"/>
      <c r="S175" s="4"/>
      <c r="T175" s="4"/>
    </row>
    <row r="176" spans="1:20" ht="20.100000000000001" customHeight="1" x14ac:dyDescent="0.3">
      <c r="A176" s="2"/>
      <c r="B176" s="3"/>
      <c r="C176" s="3"/>
      <c r="D176" s="3"/>
      <c r="E176" s="3"/>
      <c r="F176" s="3"/>
      <c r="G176" s="3"/>
      <c r="H176" s="7"/>
      <c r="I176" s="3"/>
      <c r="J176" s="3"/>
      <c r="K176" s="3"/>
      <c r="L176" s="4"/>
      <c r="M176" s="4"/>
      <c r="N176" s="3"/>
      <c r="O176" s="20"/>
      <c r="P176" s="36"/>
      <c r="Q176" s="36"/>
      <c r="R176" s="37"/>
      <c r="S176" s="4"/>
      <c r="T176" s="4"/>
    </row>
    <row r="177" spans="1:20" ht="20.100000000000001" customHeight="1" x14ac:dyDescent="0.3">
      <c r="A177" s="2">
        <v>16</v>
      </c>
      <c r="B177" s="197" t="s">
        <v>93</v>
      </c>
      <c r="C177" s="197"/>
      <c r="D177" s="197"/>
      <c r="E177" s="197"/>
      <c r="F177" s="197"/>
      <c r="G177" s="197"/>
      <c r="H177" s="7"/>
      <c r="I177" s="3"/>
      <c r="J177" s="3"/>
      <c r="K177" s="3"/>
      <c r="L177" s="4"/>
      <c r="M177" s="4"/>
      <c r="N177" s="3"/>
      <c r="O177" s="20"/>
      <c r="P177" s="36"/>
      <c r="Q177" s="36"/>
      <c r="R177" s="37"/>
      <c r="S177" s="4"/>
      <c r="T177" s="4"/>
    </row>
    <row r="178" spans="1:20" ht="20.100000000000001" customHeight="1" x14ac:dyDescent="0.3">
      <c r="A178" s="2"/>
      <c r="B178" s="144"/>
      <c r="C178" s="144"/>
      <c r="D178" s="144"/>
      <c r="E178" s="144"/>
      <c r="F178" s="144"/>
      <c r="G178" s="144"/>
      <c r="H178" s="7">
        <f>[353]Equipment!$H$50</f>
        <v>1</v>
      </c>
      <c r="I178" s="3">
        <f>ROUND(378000*90%,0)</f>
        <v>340200</v>
      </c>
      <c r="J178" s="3" t="s">
        <v>128</v>
      </c>
      <c r="K178" s="3">
        <f t="shared" ref="K178" si="30">ROUND(H178*I178,0)</f>
        <v>340200</v>
      </c>
      <c r="L178" s="4"/>
      <c r="M178" s="4"/>
      <c r="N178" s="3">
        <f>H178</f>
        <v>1</v>
      </c>
      <c r="O178" s="20">
        <f>K178</f>
        <v>340200</v>
      </c>
      <c r="P178" s="36"/>
      <c r="Q178" s="36"/>
      <c r="R178" s="37"/>
      <c r="S178" s="32">
        <v>0.9</v>
      </c>
      <c r="T178" s="4"/>
    </row>
    <row r="179" spans="1:20" ht="20.100000000000001" customHeight="1" x14ac:dyDescent="0.3">
      <c r="A179" s="2"/>
      <c r="B179" s="3"/>
      <c r="C179" s="3"/>
      <c r="D179" s="3"/>
      <c r="E179" s="3"/>
      <c r="F179" s="3"/>
      <c r="G179" s="3"/>
      <c r="H179" s="7"/>
      <c r="I179" s="3"/>
      <c r="J179" s="3"/>
      <c r="K179" s="3"/>
      <c r="L179" s="4"/>
      <c r="M179" s="4"/>
      <c r="N179" s="3"/>
      <c r="O179" s="20"/>
      <c r="P179" s="36"/>
      <c r="Q179" s="36"/>
      <c r="R179" s="37"/>
      <c r="S179" s="4"/>
      <c r="T179" s="4"/>
    </row>
    <row r="180" spans="1:20" ht="20.100000000000001" customHeight="1" x14ac:dyDescent="0.3">
      <c r="A180" s="2">
        <v>17</v>
      </c>
      <c r="B180" s="197" t="s">
        <v>94</v>
      </c>
      <c r="C180" s="197"/>
      <c r="D180" s="197"/>
      <c r="E180" s="197"/>
      <c r="F180" s="197"/>
      <c r="G180" s="197"/>
      <c r="H180" s="7"/>
      <c r="I180" s="3"/>
      <c r="J180" s="3"/>
      <c r="K180" s="3"/>
      <c r="L180" s="4"/>
      <c r="M180" s="4"/>
      <c r="N180" s="3"/>
      <c r="O180" s="20"/>
      <c r="P180" s="36"/>
      <c r="Q180" s="36"/>
      <c r="R180" s="37"/>
      <c r="S180" s="4"/>
      <c r="T180" s="4"/>
    </row>
    <row r="181" spans="1:20" ht="20.100000000000001" customHeight="1" x14ac:dyDescent="0.3">
      <c r="A181" s="2"/>
      <c r="B181" s="144"/>
      <c r="C181" s="144"/>
      <c r="D181" s="144"/>
      <c r="E181" s="144"/>
      <c r="F181" s="144"/>
      <c r="G181" s="144"/>
      <c r="H181" s="7">
        <f>[353]Equipment!$H$52</f>
        <v>1</v>
      </c>
      <c r="I181" s="3">
        <f>ROUND(93750*90%,0)</f>
        <v>84375</v>
      </c>
      <c r="J181" s="3" t="s">
        <v>128</v>
      </c>
      <c r="K181" s="3">
        <f t="shared" ref="K181" si="31">ROUND(H181*I181,0)</f>
        <v>84375</v>
      </c>
      <c r="L181" s="4"/>
      <c r="M181" s="4"/>
      <c r="N181" s="3">
        <f>H181</f>
        <v>1</v>
      </c>
      <c r="O181" s="20">
        <f>K181</f>
        <v>84375</v>
      </c>
      <c r="P181" s="36"/>
      <c r="Q181" s="36"/>
      <c r="R181" s="37"/>
      <c r="S181" s="32">
        <v>0.9</v>
      </c>
      <c r="T181" s="4"/>
    </row>
    <row r="182" spans="1:20" ht="20.100000000000001" customHeight="1" x14ac:dyDescent="0.3">
      <c r="A182" s="2"/>
      <c r="B182" s="3"/>
      <c r="C182" s="3"/>
      <c r="D182" s="3"/>
      <c r="E182" s="3"/>
      <c r="F182" s="3"/>
      <c r="G182" s="3"/>
      <c r="H182" s="7"/>
      <c r="I182" s="3"/>
      <c r="J182" s="3"/>
      <c r="K182" s="3"/>
      <c r="L182" s="4"/>
      <c r="M182" s="4"/>
      <c r="N182" s="3"/>
      <c r="O182" s="20"/>
      <c r="P182" s="36"/>
      <c r="Q182" s="36"/>
      <c r="R182" s="37"/>
      <c r="S182" s="4"/>
      <c r="T182" s="4"/>
    </row>
    <row r="183" spans="1:20" ht="20.100000000000001" customHeight="1" x14ac:dyDescent="0.3">
      <c r="A183" s="2">
        <v>19</v>
      </c>
      <c r="B183" s="197" t="s">
        <v>95</v>
      </c>
      <c r="C183" s="197"/>
      <c r="D183" s="197"/>
      <c r="E183" s="197"/>
      <c r="F183" s="197"/>
      <c r="G183" s="197"/>
      <c r="H183" s="7"/>
      <c r="I183" s="3"/>
      <c r="J183" s="3"/>
      <c r="K183" s="3"/>
      <c r="L183" s="4"/>
      <c r="M183" s="4"/>
      <c r="N183" s="3"/>
      <c r="O183" s="20"/>
      <c r="P183" s="36"/>
      <c r="Q183" s="36"/>
      <c r="R183" s="37"/>
      <c r="S183" s="4"/>
      <c r="T183" s="4"/>
    </row>
    <row r="184" spans="1:20" ht="20.100000000000001" customHeight="1" x14ac:dyDescent="0.3">
      <c r="A184" s="2"/>
      <c r="B184" s="144"/>
      <c r="C184" s="144"/>
      <c r="D184" s="144"/>
      <c r="E184" s="144"/>
      <c r="F184" s="144"/>
      <c r="G184" s="144"/>
      <c r="H184" s="7">
        <f>[353]Equipment!$H$54</f>
        <v>1</v>
      </c>
      <c r="I184" s="3">
        <f>ROUND(75625*90%,0)</f>
        <v>68063</v>
      </c>
      <c r="J184" s="3" t="s">
        <v>128</v>
      </c>
      <c r="K184" s="3">
        <f t="shared" ref="K184" si="32">ROUND(H184*I184,0)</f>
        <v>68063</v>
      </c>
      <c r="L184" s="4"/>
      <c r="M184" s="4"/>
      <c r="N184" s="3">
        <f>H184</f>
        <v>1</v>
      </c>
      <c r="O184" s="20">
        <f>K184</f>
        <v>68063</v>
      </c>
      <c r="P184" s="36"/>
      <c r="Q184" s="36"/>
      <c r="R184" s="37"/>
      <c r="S184" s="32">
        <v>0.9</v>
      </c>
      <c r="T184" s="4"/>
    </row>
    <row r="185" spans="1:20" ht="20.100000000000001" customHeight="1" x14ac:dyDescent="0.3">
      <c r="A185" s="2"/>
      <c r="B185" s="3"/>
      <c r="C185" s="3"/>
      <c r="D185" s="3"/>
      <c r="E185" s="3"/>
      <c r="F185" s="3"/>
      <c r="G185" s="3"/>
      <c r="H185" s="7"/>
      <c r="I185" s="3"/>
      <c r="J185" s="3"/>
      <c r="K185" s="3"/>
      <c r="L185" s="4"/>
      <c r="M185" s="4"/>
      <c r="N185" s="3"/>
      <c r="O185" s="20"/>
      <c r="P185" s="36"/>
      <c r="Q185" s="36"/>
      <c r="R185" s="37"/>
      <c r="S185" s="4"/>
      <c r="T185" s="4"/>
    </row>
    <row r="186" spans="1:20" ht="20.100000000000001" customHeight="1" x14ac:dyDescent="0.3">
      <c r="A186" s="2">
        <v>20</v>
      </c>
      <c r="B186" s="197" t="s">
        <v>96</v>
      </c>
      <c r="C186" s="197"/>
      <c r="D186" s="197"/>
      <c r="E186" s="197"/>
      <c r="F186" s="197"/>
      <c r="G186" s="197"/>
      <c r="H186" s="7"/>
      <c r="I186" s="3"/>
      <c r="J186" s="3"/>
      <c r="K186" s="3"/>
      <c r="L186" s="4"/>
      <c r="M186" s="4"/>
      <c r="N186" s="3"/>
      <c r="O186" s="20"/>
      <c r="P186" s="36"/>
      <c r="Q186" s="36"/>
      <c r="R186" s="37"/>
      <c r="S186" s="4"/>
      <c r="T186" s="4"/>
    </row>
    <row r="187" spans="1:20" ht="20.100000000000001" customHeight="1" x14ac:dyDescent="0.3">
      <c r="A187" s="2"/>
      <c r="B187" s="144"/>
      <c r="C187" s="144"/>
      <c r="D187" s="144"/>
      <c r="E187" s="144"/>
      <c r="F187" s="144"/>
      <c r="G187" s="144"/>
      <c r="H187" s="7">
        <f>[353]Equipment!$H$56</f>
        <v>1</v>
      </c>
      <c r="I187" s="3">
        <f>ROUND(41250*90%,0)</f>
        <v>37125</v>
      </c>
      <c r="J187" s="3" t="s">
        <v>128</v>
      </c>
      <c r="K187" s="3">
        <f t="shared" ref="K187" si="33">ROUND(H187*I187,0)</f>
        <v>37125</v>
      </c>
      <c r="L187" s="4"/>
      <c r="M187" s="4"/>
      <c r="N187" s="3">
        <f>H187</f>
        <v>1</v>
      </c>
      <c r="O187" s="20">
        <f>K187</f>
        <v>37125</v>
      </c>
      <c r="P187" s="36"/>
      <c r="Q187" s="36"/>
      <c r="R187" s="37"/>
      <c r="S187" s="32">
        <v>0.9</v>
      </c>
      <c r="T187" s="4"/>
    </row>
    <row r="188" spans="1:20" ht="20.100000000000001" customHeight="1" x14ac:dyDescent="0.3">
      <c r="A188" s="2"/>
      <c r="B188" s="3"/>
      <c r="C188" s="3"/>
      <c r="D188" s="3"/>
      <c r="E188" s="3"/>
      <c r="F188" s="3"/>
      <c r="G188" s="3"/>
      <c r="H188" s="7"/>
      <c r="I188" s="3"/>
      <c r="J188" s="3"/>
      <c r="K188" s="3"/>
      <c r="L188" s="4"/>
      <c r="M188" s="4"/>
      <c r="N188" s="3"/>
      <c r="O188" s="20"/>
      <c r="P188" s="36"/>
      <c r="Q188" s="36"/>
      <c r="R188" s="37"/>
      <c r="S188" s="4"/>
      <c r="T188" s="4"/>
    </row>
    <row r="189" spans="1:20" ht="20.100000000000001" customHeight="1" x14ac:dyDescent="0.3">
      <c r="A189" s="2">
        <v>22</v>
      </c>
      <c r="B189" s="197" t="s">
        <v>97</v>
      </c>
      <c r="C189" s="197"/>
      <c r="D189" s="197"/>
      <c r="E189" s="197"/>
      <c r="F189" s="197"/>
      <c r="G189" s="197"/>
      <c r="H189" s="7"/>
      <c r="I189" s="3"/>
      <c r="J189" s="3"/>
      <c r="K189" s="3"/>
      <c r="L189" s="4"/>
      <c r="M189" s="4"/>
      <c r="N189" s="3"/>
      <c r="O189" s="20"/>
      <c r="P189" s="36"/>
      <c r="Q189" s="36"/>
      <c r="R189" s="37"/>
      <c r="S189" s="4"/>
      <c r="T189" s="4"/>
    </row>
    <row r="190" spans="1:20" ht="20.100000000000001" customHeight="1" x14ac:dyDescent="0.3">
      <c r="A190" s="2"/>
      <c r="B190" s="144"/>
      <c r="C190" s="144"/>
      <c r="D190" s="144"/>
      <c r="E190" s="144"/>
      <c r="F190" s="144"/>
      <c r="G190" s="144"/>
      <c r="H190" s="7">
        <f>[353]Equipment!$H$58</f>
        <v>1</v>
      </c>
      <c r="I190" s="3">
        <f>ROUND(34500*90%,0)</f>
        <v>31050</v>
      </c>
      <c r="J190" s="3" t="s">
        <v>128</v>
      </c>
      <c r="K190" s="3">
        <f t="shared" ref="K190" si="34">ROUND(H190*I190,0)</f>
        <v>31050</v>
      </c>
      <c r="L190" s="4"/>
      <c r="M190" s="4"/>
      <c r="N190" s="3">
        <f>H190</f>
        <v>1</v>
      </c>
      <c r="O190" s="20">
        <f>K190</f>
        <v>31050</v>
      </c>
      <c r="P190" s="36"/>
      <c r="Q190" s="36"/>
      <c r="R190" s="37"/>
      <c r="S190" s="32">
        <v>0.9</v>
      </c>
      <c r="T190" s="4"/>
    </row>
    <row r="191" spans="1:20" ht="20.100000000000001" customHeight="1" x14ac:dyDescent="0.3">
      <c r="A191" s="2"/>
      <c r="B191" s="3"/>
      <c r="C191" s="3"/>
      <c r="D191" s="3"/>
      <c r="E191" s="3"/>
      <c r="F191" s="3"/>
      <c r="G191" s="3"/>
      <c r="H191" s="7"/>
      <c r="I191" s="3"/>
      <c r="J191" s="3"/>
      <c r="K191" s="3"/>
      <c r="L191" s="4"/>
      <c r="M191" s="4"/>
      <c r="N191" s="3"/>
      <c r="O191" s="20"/>
      <c r="P191" s="36"/>
      <c r="Q191" s="36"/>
      <c r="R191" s="37"/>
      <c r="S191" s="4"/>
      <c r="T191" s="4"/>
    </row>
    <row r="192" spans="1:20" ht="20.100000000000001" customHeight="1" x14ac:dyDescent="0.3">
      <c r="A192" s="2">
        <v>34</v>
      </c>
      <c r="B192" s="205" t="s">
        <v>98</v>
      </c>
      <c r="C192" s="205"/>
      <c r="D192" s="205"/>
      <c r="E192" s="205"/>
      <c r="F192" s="205"/>
      <c r="G192" s="205"/>
      <c r="H192" s="7"/>
      <c r="I192" s="3"/>
      <c r="J192" s="3"/>
      <c r="K192" s="3"/>
      <c r="L192" s="4"/>
      <c r="M192" s="4"/>
      <c r="N192" s="3"/>
      <c r="O192" s="20"/>
      <c r="P192" s="36"/>
      <c r="Q192" s="36"/>
      <c r="R192" s="37"/>
      <c r="S192" s="4"/>
      <c r="T192" s="4"/>
    </row>
    <row r="193" spans="1:20" ht="20.100000000000001" customHeight="1" x14ac:dyDescent="0.3">
      <c r="A193" s="2"/>
      <c r="B193" s="144"/>
      <c r="C193" s="144"/>
      <c r="D193" s="144"/>
      <c r="E193" s="144"/>
      <c r="F193" s="144"/>
      <c r="G193" s="144"/>
      <c r="H193" s="7">
        <f>[353]Equipment!$H$60</f>
        <v>1</v>
      </c>
      <c r="I193" s="3">
        <f>ROUND(43750*90%,0)</f>
        <v>39375</v>
      </c>
      <c r="J193" s="3" t="s">
        <v>128</v>
      </c>
      <c r="K193" s="3">
        <f t="shared" ref="K193" si="35">ROUND(H193*I193,0)</f>
        <v>39375</v>
      </c>
      <c r="L193" s="4"/>
      <c r="M193" s="4"/>
      <c r="N193" s="3">
        <f>H193</f>
        <v>1</v>
      </c>
      <c r="O193" s="20">
        <f>K193</f>
        <v>39375</v>
      </c>
      <c r="P193" s="36"/>
      <c r="Q193" s="36"/>
      <c r="R193" s="37"/>
      <c r="S193" s="32">
        <v>0.9</v>
      </c>
      <c r="T193" s="4"/>
    </row>
    <row r="194" spans="1:20" ht="20.100000000000001" customHeight="1" x14ac:dyDescent="0.3">
      <c r="A194" s="2"/>
      <c r="B194" s="3"/>
      <c r="C194" s="3"/>
      <c r="D194" s="3"/>
      <c r="E194" s="3"/>
      <c r="F194" s="3"/>
      <c r="G194" s="3"/>
      <c r="H194" s="7"/>
      <c r="I194" s="3"/>
      <c r="J194" s="3"/>
      <c r="K194" s="3"/>
      <c r="L194" s="4"/>
      <c r="M194" s="4"/>
      <c r="N194" s="3"/>
      <c r="O194" s="20"/>
      <c r="P194" s="36"/>
      <c r="Q194" s="36"/>
      <c r="R194" s="37"/>
      <c r="S194" s="4"/>
      <c r="T194" s="4"/>
    </row>
    <row r="195" spans="1:20" ht="20.100000000000001" customHeight="1" x14ac:dyDescent="0.3">
      <c r="A195" s="2">
        <v>37</v>
      </c>
      <c r="B195" s="197" t="s">
        <v>99</v>
      </c>
      <c r="C195" s="197"/>
      <c r="D195" s="197"/>
      <c r="E195" s="197"/>
      <c r="F195" s="197"/>
      <c r="G195" s="197"/>
      <c r="H195" s="7"/>
      <c r="I195" s="3"/>
      <c r="J195" s="3"/>
      <c r="K195" s="3"/>
      <c r="L195" s="4"/>
      <c r="M195" s="4"/>
      <c r="N195" s="3"/>
      <c r="O195" s="20"/>
      <c r="P195" s="36"/>
      <c r="Q195" s="36"/>
      <c r="R195" s="37"/>
      <c r="S195" s="4"/>
      <c r="T195" s="4"/>
    </row>
    <row r="196" spans="1:20" ht="20.100000000000001" customHeight="1" x14ac:dyDescent="0.3">
      <c r="A196" s="2"/>
      <c r="B196" s="144"/>
      <c r="C196" s="144"/>
      <c r="D196" s="144"/>
      <c r="E196" s="144"/>
      <c r="F196" s="144"/>
      <c r="G196" s="144"/>
      <c r="H196" s="7">
        <v>2</v>
      </c>
      <c r="I196" s="3">
        <f>ROUND(115000*90%,0)</f>
        <v>103500</v>
      </c>
      <c r="J196" s="3" t="s">
        <v>128</v>
      </c>
      <c r="K196" s="3">
        <f t="shared" ref="K196" si="36">ROUND(H196*I196,0)</f>
        <v>207000</v>
      </c>
      <c r="L196" s="4"/>
      <c r="M196" s="4"/>
      <c r="N196" s="3">
        <f>H196</f>
        <v>2</v>
      </c>
      <c r="O196" s="20">
        <f>K196</f>
        <v>207000</v>
      </c>
      <c r="P196" s="36"/>
      <c r="Q196" s="36"/>
      <c r="R196" s="37"/>
      <c r="S196" s="32">
        <v>0.9</v>
      </c>
      <c r="T196" s="4"/>
    </row>
    <row r="197" spans="1:20" ht="20.100000000000001" customHeight="1" x14ac:dyDescent="0.3">
      <c r="A197" s="2"/>
      <c r="B197" s="3"/>
      <c r="C197" s="3"/>
      <c r="D197" s="3"/>
      <c r="E197" s="3"/>
      <c r="F197" s="3"/>
      <c r="G197" s="3"/>
      <c r="H197" s="7"/>
      <c r="I197" s="3"/>
      <c r="J197" s="3"/>
      <c r="K197" s="3"/>
      <c r="L197" s="4"/>
      <c r="M197" s="4"/>
      <c r="N197" s="3"/>
      <c r="O197" s="20"/>
      <c r="P197" s="36"/>
      <c r="Q197" s="36"/>
      <c r="R197" s="37"/>
      <c r="S197" s="4"/>
      <c r="T197" s="4"/>
    </row>
    <row r="198" spans="1:20" ht="20.100000000000001" customHeight="1" x14ac:dyDescent="0.3">
      <c r="A198" s="2">
        <v>23</v>
      </c>
      <c r="B198" s="197" t="s">
        <v>100</v>
      </c>
      <c r="C198" s="197"/>
      <c r="D198" s="197"/>
      <c r="E198" s="197"/>
      <c r="F198" s="197"/>
      <c r="G198" s="197"/>
      <c r="H198" s="7"/>
      <c r="I198" s="3"/>
      <c r="J198" s="3"/>
      <c r="K198" s="3"/>
      <c r="L198" s="4"/>
      <c r="M198" s="4"/>
      <c r="N198" s="3"/>
      <c r="O198" s="20"/>
      <c r="P198" s="36"/>
      <c r="Q198" s="36"/>
      <c r="R198" s="37"/>
      <c r="S198" s="4"/>
      <c r="T198" s="4"/>
    </row>
    <row r="199" spans="1:20" ht="20.100000000000001" customHeight="1" x14ac:dyDescent="0.3">
      <c r="A199" s="2"/>
      <c r="B199" s="144"/>
      <c r="C199" s="144"/>
      <c r="D199" s="144"/>
      <c r="E199" s="144"/>
      <c r="F199" s="144"/>
      <c r="G199" s="144"/>
      <c r="H199" s="7">
        <v>1</v>
      </c>
      <c r="I199" s="3">
        <f>ROUND(563750*90%,0)</f>
        <v>507375</v>
      </c>
      <c r="J199" s="3" t="s">
        <v>128</v>
      </c>
      <c r="K199" s="3">
        <f t="shared" ref="K199" si="37">ROUND(H199*I199,0)</f>
        <v>507375</v>
      </c>
      <c r="L199" s="4"/>
      <c r="M199" s="4"/>
      <c r="N199" s="3">
        <f>H199</f>
        <v>1</v>
      </c>
      <c r="O199" s="20">
        <f>K199</f>
        <v>507375</v>
      </c>
      <c r="P199" s="36"/>
      <c r="Q199" s="36"/>
      <c r="R199" s="37"/>
      <c r="S199" s="32">
        <v>0.9</v>
      </c>
      <c r="T199" s="4"/>
    </row>
    <row r="200" spans="1:20" ht="20.100000000000001" customHeight="1" x14ac:dyDescent="0.3">
      <c r="A200" s="2"/>
      <c r="B200" s="3"/>
      <c r="C200" s="3"/>
      <c r="D200" s="3"/>
      <c r="E200" s="3"/>
      <c r="F200" s="3"/>
      <c r="G200" s="3"/>
      <c r="H200" s="7"/>
      <c r="I200" s="3"/>
      <c r="J200" s="3"/>
      <c r="K200" s="3"/>
      <c r="L200" s="4"/>
      <c r="M200" s="4"/>
      <c r="N200" s="3"/>
      <c r="O200" s="20"/>
      <c r="P200" s="36"/>
      <c r="Q200" s="36"/>
      <c r="R200" s="37"/>
      <c r="S200" s="4"/>
      <c r="T200" s="4"/>
    </row>
    <row r="201" spans="1:20" ht="20.100000000000001" customHeight="1" x14ac:dyDescent="0.3">
      <c r="A201" s="2">
        <v>9</v>
      </c>
      <c r="B201" s="197" t="s">
        <v>101</v>
      </c>
      <c r="C201" s="197"/>
      <c r="D201" s="197"/>
      <c r="E201" s="197"/>
      <c r="F201" s="197"/>
      <c r="G201" s="197"/>
      <c r="H201" s="7"/>
      <c r="I201" s="3"/>
      <c r="J201" s="3"/>
      <c r="K201" s="3"/>
      <c r="L201" s="4"/>
      <c r="M201" s="4"/>
      <c r="N201" s="3"/>
      <c r="O201" s="20"/>
      <c r="P201" s="36"/>
      <c r="Q201" s="36"/>
      <c r="R201" s="37"/>
      <c r="S201" s="4"/>
      <c r="T201" s="4"/>
    </row>
    <row r="202" spans="1:20" ht="20.100000000000001" customHeight="1" x14ac:dyDescent="0.3">
      <c r="A202" s="2"/>
      <c r="B202" s="144"/>
      <c r="C202" s="144"/>
      <c r="D202" s="144"/>
      <c r="E202" s="144"/>
      <c r="F202" s="144"/>
      <c r="G202" s="144"/>
      <c r="H202" s="7">
        <v>2</v>
      </c>
      <c r="I202" s="3">
        <f>ROUND(825000*90%,0)</f>
        <v>742500</v>
      </c>
      <c r="J202" s="3" t="s">
        <v>128</v>
      </c>
      <c r="K202" s="3">
        <f t="shared" ref="K202" si="38">ROUND(H202*I202,0)</f>
        <v>1485000</v>
      </c>
      <c r="L202" s="4"/>
      <c r="M202" s="4"/>
      <c r="N202" s="3">
        <f>H202</f>
        <v>2</v>
      </c>
      <c r="O202" s="20">
        <f>K202</f>
        <v>1485000</v>
      </c>
      <c r="P202" s="36"/>
      <c r="Q202" s="36"/>
      <c r="R202" s="37"/>
      <c r="S202" s="32">
        <v>0.9</v>
      </c>
      <c r="T202" s="4"/>
    </row>
    <row r="203" spans="1:20" ht="20.100000000000001" customHeight="1" x14ac:dyDescent="0.3">
      <c r="A203" s="2"/>
      <c r="B203" s="3"/>
      <c r="C203" s="3"/>
      <c r="D203" s="3"/>
      <c r="E203" s="3"/>
      <c r="F203" s="3"/>
      <c r="G203" s="3"/>
      <c r="H203" s="7"/>
      <c r="I203" s="3"/>
      <c r="J203" s="3"/>
      <c r="K203" s="3"/>
      <c r="L203" s="4"/>
      <c r="M203" s="4"/>
      <c r="N203" s="3"/>
      <c r="O203" s="20"/>
      <c r="P203" s="36"/>
      <c r="Q203" s="36"/>
      <c r="R203" s="37"/>
      <c r="S203" s="4"/>
      <c r="T203" s="4"/>
    </row>
    <row r="204" spans="1:20" ht="20.100000000000001" customHeight="1" x14ac:dyDescent="0.3">
      <c r="A204" s="2">
        <v>1</v>
      </c>
      <c r="B204" s="198" t="s">
        <v>102</v>
      </c>
      <c r="C204" s="198"/>
      <c r="D204" s="198"/>
      <c r="E204" s="198"/>
      <c r="F204" s="198"/>
      <c r="G204" s="198"/>
      <c r="H204" s="7"/>
      <c r="I204" s="3"/>
      <c r="J204" s="3"/>
      <c r="K204" s="3"/>
      <c r="L204" s="4"/>
      <c r="M204" s="4"/>
      <c r="N204" s="3"/>
      <c r="O204" s="20"/>
      <c r="P204" s="36"/>
      <c r="Q204" s="36"/>
      <c r="R204" s="37"/>
      <c r="S204" s="4"/>
      <c r="T204" s="4"/>
    </row>
    <row r="205" spans="1:20" ht="20.100000000000001" customHeight="1" x14ac:dyDescent="0.3">
      <c r="A205" s="2"/>
      <c r="B205" s="144"/>
      <c r="C205" s="144"/>
      <c r="D205" s="144"/>
      <c r="E205" s="144"/>
      <c r="F205" s="144"/>
      <c r="G205" s="144"/>
      <c r="H205" s="7">
        <f>[353]Equipment!$H$68</f>
        <v>2</v>
      </c>
      <c r="I205" s="3">
        <f>ROUND(240000*90%,0)</f>
        <v>216000</v>
      </c>
      <c r="J205" s="3" t="s">
        <v>128</v>
      </c>
      <c r="K205" s="3">
        <f t="shared" ref="K205" si="39">ROUND(H205*I205,0)</f>
        <v>432000</v>
      </c>
      <c r="L205" s="4"/>
      <c r="M205" s="4"/>
      <c r="N205" s="3">
        <f>H205</f>
        <v>2</v>
      </c>
      <c r="O205" s="20">
        <f>K205</f>
        <v>432000</v>
      </c>
      <c r="P205" s="36"/>
      <c r="Q205" s="36"/>
      <c r="R205" s="37"/>
      <c r="S205" s="32">
        <v>0.9</v>
      </c>
      <c r="T205" s="4"/>
    </row>
    <row r="206" spans="1:20" ht="20.100000000000001" customHeight="1" x14ac:dyDescent="0.3">
      <c r="A206" s="2"/>
      <c r="B206" s="3"/>
      <c r="C206" s="3"/>
      <c r="D206" s="3"/>
      <c r="E206" s="3"/>
      <c r="F206" s="3"/>
      <c r="G206" s="3"/>
      <c r="H206" s="7"/>
      <c r="I206" s="3"/>
      <c r="J206" s="3"/>
      <c r="K206" s="3"/>
      <c r="L206" s="4"/>
      <c r="M206" s="4"/>
      <c r="N206" s="3"/>
      <c r="O206" s="20"/>
      <c r="P206" s="36"/>
      <c r="Q206" s="36"/>
      <c r="R206" s="37"/>
      <c r="S206" s="4"/>
      <c r="T206" s="4"/>
    </row>
    <row r="207" spans="1:20" ht="20.100000000000001" customHeight="1" x14ac:dyDescent="0.3">
      <c r="A207" s="2">
        <v>7</v>
      </c>
      <c r="B207" s="197" t="s">
        <v>103</v>
      </c>
      <c r="C207" s="197"/>
      <c r="D207" s="197"/>
      <c r="E207" s="197"/>
      <c r="F207" s="197"/>
      <c r="G207" s="197"/>
      <c r="H207" s="7"/>
      <c r="I207" s="3"/>
      <c r="J207" s="3"/>
      <c r="K207" s="3"/>
      <c r="L207" s="4"/>
      <c r="M207" s="4"/>
      <c r="N207" s="3"/>
      <c r="O207" s="20"/>
      <c r="P207" s="36"/>
      <c r="Q207" s="36"/>
      <c r="R207" s="37"/>
      <c r="S207" s="4"/>
      <c r="T207" s="4"/>
    </row>
    <row r="208" spans="1:20" ht="20.100000000000001" customHeight="1" x14ac:dyDescent="0.3">
      <c r="A208" s="2"/>
      <c r="B208" s="144"/>
      <c r="C208" s="144"/>
      <c r="D208" s="144"/>
      <c r="E208" s="144"/>
      <c r="F208" s="144"/>
      <c r="G208" s="144"/>
      <c r="H208" s="7">
        <v>1</v>
      </c>
      <c r="I208" s="3">
        <f>ROUND(687500*90%,0)</f>
        <v>618750</v>
      </c>
      <c r="J208" s="3" t="s">
        <v>128</v>
      </c>
      <c r="K208" s="3">
        <f t="shared" ref="K208" si="40">ROUND(H208*I208,0)</f>
        <v>618750</v>
      </c>
      <c r="L208" s="4"/>
      <c r="M208" s="4"/>
      <c r="N208" s="3">
        <f>H208</f>
        <v>1</v>
      </c>
      <c r="O208" s="20">
        <f>K208</f>
        <v>618750</v>
      </c>
      <c r="P208" s="36"/>
      <c r="Q208" s="36"/>
      <c r="R208" s="37"/>
      <c r="S208" s="32">
        <v>0.9</v>
      </c>
      <c r="T208" s="4"/>
    </row>
    <row r="209" spans="1:20" ht="20.100000000000001" customHeight="1" x14ac:dyDescent="0.3">
      <c r="A209" s="2"/>
      <c r="B209" s="3"/>
      <c r="C209" s="3"/>
      <c r="D209" s="3"/>
      <c r="E209" s="3"/>
      <c r="F209" s="3"/>
      <c r="G209" s="3"/>
      <c r="H209" s="7"/>
      <c r="I209" s="3"/>
      <c r="J209" s="3"/>
      <c r="K209" s="3"/>
      <c r="L209" s="4"/>
      <c r="M209" s="4"/>
      <c r="N209" s="3"/>
      <c r="O209" s="20"/>
      <c r="P209" s="36"/>
      <c r="Q209" s="36"/>
      <c r="R209" s="37"/>
      <c r="S209" s="4"/>
      <c r="T209" s="4"/>
    </row>
    <row r="210" spans="1:20" ht="20.100000000000001" customHeight="1" x14ac:dyDescent="0.3">
      <c r="A210" s="2">
        <v>8</v>
      </c>
      <c r="B210" s="197" t="s">
        <v>104</v>
      </c>
      <c r="C210" s="197"/>
      <c r="D210" s="197"/>
      <c r="E210" s="197"/>
      <c r="F210" s="197"/>
      <c r="G210" s="197"/>
      <c r="H210" s="7"/>
      <c r="I210" s="3"/>
      <c r="J210" s="3"/>
      <c r="K210" s="3"/>
      <c r="L210" s="4"/>
      <c r="M210" s="4"/>
      <c r="N210" s="3"/>
      <c r="O210" s="20"/>
      <c r="P210" s="36"/>
      <c r="Q210" s="36"/>
      <c r="R210" s="37"/>
      <c r="S210" s="4"/>
      <c r="T210" s="4"/>
    </row>
    <row r="211" spans="1:20" ht="20.100000000000001" customHeight="1" x14ac:dyDescent="0.3">
      <c r="A211" s="2"/>
      <c r="B211" s="144"/>
      <c r="C211" s="144"/>
      <c r="D211" s="144"/>
      <c r="E211" s="144"/>
      <c r="F211" s="144"/>
      <c r="G211" s="144"/>
      <c r="H211" s="7">
        <f>[353]Equipment!$H$72</f>
        <v>1</v>
      </c>
      <c r="I211" s="3">
        <f>ROUND(96250*90%,0)</f>
        <v>86625</v>
      </c>
      <c r="J211" s="3" t="s">
        <v>128</v>
      </c>
      <c r="K211" s="3">
        <f t="shared" ref="K211" si="41">ROUND(H211*I211,0)</f>
        <v>86625</v>
      </c>
      <c r="L211" s="4"/>
      <c r="M211" s="4"/>
      <c r="N211" s="3">
        <f>H211</f>
        <v>1</v>
      </c>
      <c r="O211" s="20">
        <f>K211</f>
        <v>86625</v>
      </c>
      <c r="P211" s="36"/>
      <c r="Q211" s="36"/>
      <c r="R211" s="37"/>
      <c r="S211" s="32">
        <v>0.9</v>
      </c>
      <c r="T211" s="4"/>
    </row>
    <row r="212" spans="1:20" ht="20.100000000000001" customHeight="1" x14ac:dyDescent="0.3">
      <c r="A212" s="2"/>
      <c r="B212" s="3"/>
      <c r="C212" s="3"/>
      <c r="D212" s="3"/>
      <c r="E212" s="3"/>
      <c r="F212" s="3"/>
      <c r="G212" s="3"/>
      <c r="H212" s="7"/>
      <c r="I212" s="3"/>
      <c r="J212" s="3"/>
      <c r="K212" s="3"/>
      <c r="L212" s="4"/>
      <c r="M212" s="4"/>
      <c r="N212" s="3"/>
      <c r="O212" s="20"/>
      <c r="P212" s="36"/>
      <c r="Q212" s="36"/>
      <c r="R212" s="37"/>
      <c r="S212" s="4"/>
      <c r="T212" s="4"/>
    </row>
    <row r="213" spans="1:20" ht="20.100000000000001" customHeight="1" x14ac:dyDescent="0.3">
      <c r="A213" s="2">
        <v>10</v>
      </c>
      <c r="B213" s="197" t="s">
        <v>105</v>
      </c>
      <c r="C213" s="197"/>
      <c r="D213" s="197"/>
      <c r="E213" s="197"/>
      <c r="F213" s="197"/>
      <c r="G213" s="197"/>
      <c r="H213" s="7"/>
      <c r="I213" s="3"/>
      <c r="J213" s="3"/>
      <c r="K213" s="3"/>
      <c r="L213" s="4"/>
      <c r="M213" s="4"/>
      <c r="N213" s="3"/>
      <c r="O213" s="20"/>
      <c r="P213" s="36"/>
      <c r="Q213" s="36"/>
      <c r="R213" s="37"/>
      <c r="S213" s="4"/>
      <c r="T213" s="4"/>
    </row>
    <row r="214" spans="1:20" ht="20.100000000000001" customHeight="1" x14ac:dyDescent="0.3">
      <c r="A214" s="2"/>
      <c r="B214" s="144"/>
      <c r="C214" s="144"/>
      <c r="D214" s="144"/>
      <c r="E214" s="144"/>
      <c r="F214" s="144"/>
      <c r="G214" s="144"/>
      <c r="H214" s="7">
        <f>[353]Equipment!$H$74</f>
        <v>1</v>
      </c>
      <c r="I214" s="3">
        <f>ROUND(825000*90%,0)</f>
        <v>742500</v>
      </c>
      <c r="J214" s="3" t="s">
        <v>128</v>
      </c>
      <c r="K214" s="3">
        <f t="shared" ref="K214" si="42">ROUND(H214*I214,0)</f>
        <v>742500</v>
      </c>
      <c r="L214" s="4"/>
      <c r="M214" s="4"/>
      <c r="N214" s="3">
        <f>H214</f>
        <v>1</v>
      </c>
      <c r="O214" s="20">
        <f>K214</f>
        <v>742500</v>
      </c>
      <c r="P214" s="36"/>
      <c r="Q214" s="36"/>
      <c r="R214" s="37"/>
      <c r="S214" s="32">
        <v>0.9</v>
      </c>
      <c r="T214" s="4"/>
    </row>
    <row r="215" spans="1:20" ht="20.100000000000001" customHeight="1" x14ac:dyDescent="0.3">
      <c r="A215" s="2"/>
      <c r="B215" s="3"/>
      <c r="C215" s="3"/>
      <c r="D215" s="3"/>
      <c r="E215" s="3"/>
      <c r="F215" s="3"/>
      <c r="G215" s="3"/>
      <c r="H215" s="7"/>
      <c r="I215" s="3"/>
      <c r="J215" s="3"/>
      <c r="K215" s="3"/>
      <c r="L215" s="4"/>
      <c r="M215" s="4"/>
      <c r="N215" s="3"/>
      <c r="O215" s="20"/>
      <c r="P215" s="36"/>
      <c r="Q215" s="36"/>
      <c r="R215" s="37"/>
      <c r="S215" s="4"/>
      <c r="T215" s="4"/>
    </row>
    <row r="216" spans="1:20" ht="20.100000000000001" customHeight="1" x14ac:dyDescent="0.3">
      <c r="A216" s="2">
        <v>11</v>
      </c>
      <c r="B216" s="197" t="s">
        <v>106</v>
      </c>
      <c r="C216" s="197"/>
      <c r="D216" s="197"/>
      <c r="E216" s="197"/>
      <c r="F216" s="197"/>
      <c r="G216" s="197"/>
      <c r="H216" s="7"/>
      <c r="I216" s="3"/>
      <c r="J216" s="3"/>
      <c r="K216" s="3"/>
      <c r="L216" s="4"/>
      <c r="M216" s="4"/>
      <c r="N216" s="3"/>
      <c r="O216" s="20"/>
      <c r="P216" s="36"/>
      <c r="Q216" s="36"/>
      <c r="R216" s="37"/>
      <c r="S216" s="4"/>
      <c r="T216" s="4"/>
    </row>
    <row r="217" spans="1:20" ht="20.100000000000001" customHeight="1" x14ac:dyDescent="0.3">
      <c r="A217" s="2"/>
      <c r="B217" s="144"/>
      <c r="C217" s="144"/>
      <c r="D217" s="144"/>
      <c r="E217" s="144"/>
      <c r="F217" s="144"/>
      <c r="G217" s="144"/>
      <c r="H217" s="7">
        <f>[353]Equipment!$H$76</f>
        <v>1</v>
      </c>
      <c r="I217" s="3">
        <f>ROUND(309000*90%,0)</f>
        <v>278100</v>
      </c>
      <c r="J217" s="3" t="s">
        <v>128</v>
      </c>
      <c r="K217" s="3">
        <f t="shared" ref="K217" si="43">ROUND(H217*I217,0)</f>
        <v>278100</v>
      </c>
      <c r="L217" s="4"/>
      <c r="M217" s="4"/>
      <c r="N217" s="3">
        <f>H217</f>
        <v>1</v>
      </c>
      <c r="O217" s="20">
        <f>K217</f>
        <v>278100</v>
      </c>
      <c r="P217" s="36"/>
      <c r="Q217" s="36"/>
      <c r="R217" s="37"/>
      <c r="S217" s="32">
        <v>0.9</v>
      </c>
      <c r="T217" s="4"/>
    </row>
    <row r="218" spans="1:20" ht="20.100000000000001" customHeight="1" x14ac:dyDescent="0.3">
      <c r="A218" s="2"/>
      <c r="B218" s="3"/>
      <c r="C218" s="3"/>
      <c r="D218" s="3"/>
      <c r="E218" s="3"/>
      <c r="F218" s="3"/>
      <c r="G218" s="3"/>
      <c r="H218" s="7"/>
      <c r="I218" s="3"/>
      <c r="J218" s="3"/>
      <c r="K218" s="3"/>
      <c r="L218" s="4"/>
      <c r="M218" s="4"/>
      <c r="N218" s="3"/>
      <c r="O218" s="20"/>
      <c r="P218" s="36"/>
      <c r="Q218" s="36"/>
      <c r="R218" s="37"/>
      <c r="S218" s="4"/>
      <c r="T218" s="4"/>
    </row>
    <row r="219" spans="1:20" ht="20.100000000000001" customHeight="1" x14ac:dyDescent="0.3">
      <c r="A219" s="2">
        <v>12</v>
      </c>
      <c r="B219" s="197" t="s">
        <v>107</v>
      </c>
      <c r="C219" s="197"/>
      <c r="D219" s="197"/>
      <c r="E219" s="197"/>
      <c r="F219" s="197"/>
      <c r="G219" s="197"/>
      <c r="H219" s="7"/>
      <c r="I219" s="3"/>
      <c r="J219" s="3"/>
      <c r="K219" s="3"/>
      <c r="L219" s="4"/>
      <c r="M219" s="4"/>
      <c r="N219" s="3"/>
      <c r="O219" s="20"/>
      <c r="P219" s="36"/>
      <c r="Q219" s="36"/>
      <c r="R219" s="37"/>
      <c r="S219" s="4"/>
      <c r="T219" s="4"/>
    </row>
    <row r="220" spans="1:20" ht="20.100000000000001" customHeight="1" x14ac:dyDescent="0.3">
      <c r="A220" s="2"/>
      <c r="B220" s="144"/>
      <c r="C220" s="144"/>
      <c r="D220" s="144"/>
      <c r="E220" s="144"/>
      <c r="F220" s="144"/>
      <c r="G220" s="144"/>
      <c r="H220" s="7">
        <f>[353]Equipment!$H$78</f>
        <v>1</v>
      </c>
      <c r="I220" s="3">
        <f>ROUND(2625000*90%,0)</f>
        <v>2362500</v>
      </c>
      <c r="J220" s="3" t="s">
        <v>128</v>
      </c>
      <c r="K220" s="3">
        <f t="shared" ref="K220" si="44">ROUND(H220*I220,0)</f>
        <v>2362500</v>
      </c>
      <c r="L220" s="4"/>
      <c r="M220" s="4"/>
      <c r="N220" s="3">
        <f>H220</f>
        <v>1</v>
      </c>
      <c r="O220" s="20">
        <f>K220</f>
        <v>2362500</v>
      </c>
      <c r="P220" s="36"/>
      <c r="Q220" s="36"/>
      <c r="R220" s="37"/>
      <c r="S220" s="32">
        <v>0.9</v>
      </c>
      <c r="T220" s="4"/>
    </row>
    <row r="221" spans="1:20" ht="20.100000000000001" customHeight="1" x14ac:dyDescent="0.3">
      <c r="A221" s="2"/>
      <c r="B221" s="3"/>
      <c r="C221" s="3"/>
      <c r="D221" s="3"/>
      <c r="E221" s="3"/>
      <c r="F221" s="3"/>
      <c r="G221" s="3"/>
      <c r="H221" s="7"/>
      <c r="I221" s="3"/>
      <c r="J221" s="3"/>
      <c r="K221" s="3"/>
      <c r="L221" s="4"/>
      <c r="M221" s="4"/>
      <c r="N221" s="3"/>
      <c r="O221" s="20"/>
      <c r="P221" s="36"/>
      <c r="Q221" s="36"/>
      <c r="R221" s="37"/>
      <c r="S221" s="4"/>
      <c r="T221" s="4"/>
    </row>
    <row r="222" spans="1:20" ht="20.100000000000001" customHeight="1" x14ac:dyDescent="0.3">
      <c r="A222" s="2">
        <v>13</v>
      </c>
      <c r="B222" s="197" t="s">
        <v>108</v>
      </c>
      <c r="C222" s="197"/>
      <c r="D222" s="197"/>
      <c r="E222" s="197"/>
      <c r="F222" s="197"/>
      <c r="G222" s="197"/>
      <c r="H222" s="7"/>
      <c r="I222" s="3"/>
      <c r="J222" s="3"/>
      <c r="K222" s="3"/>
      <c r="L222" s="4"/>
      <c r="M222" s="4"/>
      <c r="N222" s="3"/>
      <c r="O222" s="20"/>
      <c r="P222" s="36"/>
      <c r="Q222" s="36"/>
      <c r="R222" s="37"/>
      <c r="S222" s="4"/>
      <c r="T222" s="4"/>
    </row>
    <row r="223" spans="1:20" ht="20.100000000000001" customHeight="1" x14ac:dyDescent="0.3">
      <c r="A223" s="2"/>
      <c r="B223" s="144"/>
      <c r="C223" s="144"/>
      <c r="D223" s="144"/>
      <c r="E223" s="144"/>
      <c r="F223" s="144"/>
      <c r="G223" s="144"/>
      <c r="H223" s="7">
        <f>[353]Equipment!$H$80</f>
        <v>1</v>
      </c>
      <c r="I223" s="3">
        <f>ROUND(2560000*90%,0)</f>
        <v>2304000</v>
      </c>
      <c r="J223" s="3" t="s">
        <v>128</v>
      </c>
      <c r="K223" s="3">
        <f t="shared" ref="K223" si="45">ROUND(H223*I223,0)</f>
        <v>2304000</v>
      </c>
      <c r="L223" s="4"/>
      <c r="M223" s="4"/>
      <c r="N223" s="3">
        <f>H223</f>
        <v>1</v>
      </c>
      <c r="O223" s="20">
        <f>K223</f>
        <v>2304000</v>
      </c>
      <c r="P223" s="36"/>
      <c r="Q223" s="36"/>
      <c r="R223" s="37"/>
      <c r="S223" s="32">
        <v>0.9</v>
      </c>
      <c r="T223" s="4"/>
    </row>
    <row r="224" spans="1:20" ht="20.100000000000001" customHeight="1" x14ac:dyDescent="0.3">
      <c r="A224" s="2"/>
      <c r="B224" s="3"/>
      <c r="C224" s="3"/>
      <c r="D224" s="3"/>
      <c r="E224" s="3"/>
      <c r="F224" s="3"/>
      <c r="G224" s="3"/>
      <c r="H224" s="7"/>
      <c r="I224" s="3"/>
      <c r="J224" s="3"/>
      <c r="K224" s="3"/>
      <c r="L224" s="4"/>
      <c r="M224" s="4"/>
      <c r="N224" s="3"/>
      <c r="O224" s="20"/>
      <c r="P224" s="36"/>
      <c r="Q224" s="36"/>
      <c r="R224" s="37"/>
      <c r="S224" s="4"/>
      <c r="T224" s="4"/>
    </row>
    <row r="225" spans="1:20" ht="20.100000000000001" customHeight="1" x14ac:dyDescent="0.3">
      <c r="A225" s="2">
        <v>18</v>
      </c>
      <c r="B225" s="197" t="s">
        <v>109</v>
      </c>
      <c r="C225" s="197"/>
      <c r="D225" s="197"/>
      <c r="E225" s="197"/>
      <c r="F225" s="197"/>
      <c r="G225" s="197"/>
      <c r="H225" s="7"/>
      <c r="I225" s="3"/>
      <c r="J225" s="3"/>
      <c r="K225" s="3"/>
      <c r="L225" s="4"/>
      <c r="M225" s="4"/>
      <c r="N225" s="3"/>
      <c r="O225" s="20"/>
      <c r="P225" s="36"/>
      <c r="Q225" s="36"/>
      <c r="R225" s="37"/>
      <c r="S225" s="4"/>
      <c r="T225" s="4"/>
    </row>
    <row r="226" spans="1:20" ht="20.100000000000001" customHeight="1" x14ac:dyDescent="0.3">
      <c r="A226" s="2"/>
      <c r="B226" s="144"/>
      <c r="C226" s="144"/>
      <c r="D226" s="144"/>
      <c r="E226" s="144"/>
      <c r="F226" s="144"/>
      <c r="G226" s="144"/>
      <c r="H226" s="7">
        <f>[353]Equipment!$H$82</f>
        <v>1</v>
      </c>
      <c r="I226" s="3">
        <f>ROUND(731250*90%,0)</f>
        <v>658125</v>
      </c>
      <c r="J226" s="3" t="s">
        <v>128</v>
      </c>
      <c r="K226" s="3">
        <f t="shared" ref="K226" si="46">ROUND(H226*I226,0)</f>
        <v>658125</v>
      </c>
      <c r="L226" s="4"/>
      <c r="M226" s="4"/>
      <c r="N226" s="3">
        <f>H226</f>
        <v>1</v>
      </c>
      <c r="O226" s="20">
        <f>K226</f>
        <v>658125</v>
      </c>
      <c r="P226" s="36"/>
      <c r="Q226" s="36"/>
      <c r="R226" s="37"/>
      <c r="S226" s="32">
        <v>0.9</v>
      </c>
      <c r="T226" s="4"/>
    </row>
    <row r="227" spans="1:20" ht="20.100000000000001" customHeight="1" x14ac:dyDescent="0.3">
      <c r="A227" s="2"/>
      <c r="B227" s="3"/>
      <c r="C227" s="3"/>
      <c r="D227" s="3"/>
      <c r="E227" s="3"/>
      <c r="F227" s="3"/>
      <c r="G227" s="3"/>
      <c r="H227" s="7"/>
      <c r="I227" s="3"/>
      <c r="J227" s="3"/>
      <c r="K227" s="3"/>
      <c r="L227" s="4"/>
      <c r="M227" s="4"/>
      <c r="N227" s="3"/>
      <c r="O227" s="20"/>
      <c r="P227" s="36"/>
      <c r="Q227" s="36"/>
      <c r="R227" s="37"/>
      <c r="S227" s="4"/>
      <c r="T227" s="4"/>
    </row>
    <row r="228" spans="1:20" ht="20.100000000000001" customHeight="1" x14ac:dyDescent="0.3">
      <c r="A228" s="2">
        <v>21</v>
      </c>
      <c r="B228" s="197" t="s">
        <v>110</v>
      </c>
      <c r="C228" s="197"/>
      <c r="D228" s="197"/>
      <c r="E228" s="197"/>
      <c r="F228" s="197"/>
      <c r="G228" s="197"/>
      <c r="H228" s="7"/>
      <c r="I228" s="3"/>
      <c r="J228" s="3"/>
      <c r="K228" s="3"/>
      <c r="L228" s="4"/>
      <c r="M228" s="4"/>
      <c r="N228" s="3"/>
      <c r="O228" s="20"/>
      <c r="P228" s="36"/>
      <c r="Q228" s="36"/>
      <c r="R228" s="37"/>
      <c r="S228" s="4"/>
      <c r="T228" s="4"/>
    </row>
    <row r="229" spans="1:20" ht="20.100000000000001" customHeight="1" x14ac:dyDescent="0.3">
      <c r="A229" s="2"/>
      <c r="B229" s="144"/>
      <c r="C229" s="144"/>
      <c r="D229" s="144"/>
      <c r="E229" s="144"/>
      <c r="F229" s="144"/>
      <c r="G229" s="144"/>
      <c r="H229" s="7">
        <f>[353]Equipment!$H$84</f>
        <v>1</v>
      </c>
      <c r="I229" s="3">
        <f>ROUND(250000*90%,0)</f>
        <v>225000</v>
      </c>
      <c r="J229" s="3" t="s">
        <v>128</v>
      </c>
      <c r="K229" s="3">
        <f t="shared" ref="K229" si="47">ROUND(H229*I229,0)</f>
        <v>225000</v>
      </c>
      <c r="L229" s="4"/>
      <c r="M229" s="4"/>
      <c r="N229" s="3">
        <f>H229</f>
        <v>1</v>
      </c>
      <c r="O229" s="20">
        <f>K229</f>
        <v>225000</v>
      </c>
      <c r="P229" s="36"/>
      <c r="Q229" s="36"/>
      <c r="R229" s="37"/>
      <c r="S229" s="32">
        <v>0.9</v>
      </c>
      <c r="T229" s="4"/>
    </row>
    <row r="230" spans="1:20" ht="20.100000000000001" customHeight="1" x14ac:dyDescent="0.3">
      <c r="A230" s="2"/>
      <c r="B230" s="3"/>
      <c r="C230" s="3"/>
      <c r="D230" s="3"/>
      <c r="E230" s="3"/>
      <c r="F230" s="3"/>
      <c r="G230" s="3"/>
      <c r="H230" s="7"/>
      <c r="I230" s="3"/>
      <c r="J230" s="3"/>
      <c r="K230" s="3"/>
      <c r="L230" s="4"/>
      <c r="M230" s="4"/>
      <c r="N230" s="3"/>
      <c r="O230" s="20"/>
      <c r="P230" s="36"/>
      <c r="Q230" s="36"/>
      <c r="R230" s="37"/>
      <c r="S230" s="4"/>
      <c r="T230" s="4"/>
    </row>
    <row r="231" spans="1:20" ht="20.100000000000001" customHeight="1" x14ac:dyDescent="0.3">
      <c r="A231" s="2">
        <v>24</v>
      </c>
      <c r="B231" s="197" t="s">
        <v>111</v>
      </c>
      <c r="C231" s="197"/>
      <c r="D231" s="197"/>
      <c r="E231" s="197"/>
      <c r="F231" s="197"/>
      <c r="G231" s="197"/>
      <c r="H231" s="7"/>
      <c r="I231" s="3"/>
      <c r="J231" s="3"/>
      <c r="K231" s="3"/>
      <c r="L231" s="4"/>
      <c r="M231" s="4"/>
      <c r="N231" s="3"/>
      <c r="O231" s="20"/>
      <c r="P231" s="36"/>
      <c r="Q231" s="36"/>
      <c r="R231" s="37"/>
      <c r="S231" s="4"/>
      <c r="T231" s="4"/>
    </row>
    <row r="232" spans="1:20" ht="20.100000000000001" customHeight="1" x14ac:dyDescent="0.3">
      <c r="A232" s="2"/>
      <c r="B232" s="144"/>
      <c r="C232" s="144"/>
      <c r="D232" s="144"/>
      <c r="E232" s="144"/>
      <c r="F232" s="144"/>
      <c r="G232" s="144"/>
      <c r="H232" s="7">
        <f>[353]Equipment!$H$86</f>
        <v>1</v>
      </c>
      <c r="I232" s="3">
        <f>ROUND(103125*90%,0)</f>
        <v>92813</v>
      </c>
      <c r="J232" s="3" t="s">
        <v>128</v>
      </c>
      <c r="K232" s="3">
        <f t="shared" ref="K232" si="48">ROUND(H232*I232,0)</f>
        <v>92813</v>
      </c>
      <c r="L232" s="4"/>
      <c r="M232" s="4"/>
      <c r="N232" s="3">
        <f>H232</f>
        <v>1</v>
      </c>
      <c r="O232" s="20">
        <f>K232</f>
        <v>92813</v>
      </c>
      <c r="P232" s="36"/>
      <c r="Q232" s="36"/>
      <c r="R232" s="37"/>
      <c r="S232" s="32">
        <v>0.9</v>
      </c>
      <c r="T232" s="4"/>
    </row>
    <row r="233" spans="1:20" ht="20.100000000000001" customHeight="1" x14ac:dyDescent="0.3">
      <c r="A233" s="2"/>
      <c r="B233" s="3"/>
      <c r="C233" s="3"/>
      <c r="D233" s="3"/>
      <c r="E233" s="3"/>
      <c r="F233" s="3"/>
      <c r="G233" s="3"/>
      <c r="H233" s="7"/>
      <c r="I233" s="3"/>
      <c r="J233" s="3"/>
      <c r="K233" s="3"/>
      <c r="L233" s="4"/>
      <c r="M233" s="4"/>
      <c r="N233" s="3"/>
      <c r="O233" s="20"/>
      <c r="P233" s="36"/>
      <c r="Q233" s="36"/>
      <c r="R233" s="37"/>
      <c r="S233" s="4"/>
      <c r="T233" s="4"/>
    </row>
    <row r="234" spans="1:20" ht="20.100000000000001" customHeight="1" x14ac:dyDescent="0.3">
      <c r="A234" s="2">
        <v>25</v>
      </c>
      <c r="B234" s="197" t="s">
        <v>112</v>
      </c>
      <c r="C234" s="197"/>
      <c r="D234" s="197"/>
      <c r="E234" s="197"/>
      <c r="F234" s="197"/>
      <c r="G234" s="197"/>
      <c r="H234" s="7"/>
      <c r="I234" s="3"/>
      <c r="J234" s="3"/>
      <c r="K234" s="3"/>
      <c r="L234" s="4"/>
      <c r="M234" s="4"/>
      <c r="N234" s="3"/>
      <c r="O234" s="20"/>
      <c r="P234" s="36"/>
      <c r="Q234" s="36"/>
      <c r="R234" s="37"/>
      <c r="S234" s="4"/>
      <c r="T234" s="4"/>
    </row>
    <row r="235" spans="1:20" ht="20.100000000000001" customHeight="1" x14ac:dyDescent="0.3">
      <c r="A235" s="2"/>
      <c r="B235" s="144"/>
      <c r="C235" s="144"/>
      <c r="D235" s="144"/>
      <c r="E235" s="144"/>
      <c r="F235" s="144"/>
      <c r="G235" s="144"/>
      <c r="H235" s="7">
        <v>1</v>
      </c>
      <c r="I235" s="3">
        <f>ROUND(225000*90%,0)</f>
        <v>202500</v>
      </c>
      <c r="J235" s="3" t="s">
        <v>128</v>
      </c>
      <c r="K235" s="3">
        <f t="shared" ref="K235" si="49">ROUND(H235*I235,0)</f>
        <v>202500</v>
      </c>
      <c r="L235" s="4"/>
      <c r="M235" s="4"/>
      <c r="N235" s="3">
        <f>H235</f>
        <v>1</v>
      </c>
      <c r="O235" s="20">
        <f>K235</f>
        <v>202500</v>
      </c>
      <c r="P235" s="36"/>
      <c r="Q235" s="36"/>
      <c r="R235" s="37"/>
      <c r="S235" s="32">
        <v>0.9</v>
      </c>
      <c r="T235" s="4"/>
    </row>
    <row r="236" spans="1:20" ht="20.100000000000001" customHeight="1" x14ac:dyDescent="0.3">
      <c r="A236" s="2"/>
      <c r="B236" s="3"/>
      <c r="C236" s="3"/>
      <c r="D236" s="3"/>
      <c r="E236" s="3"/>
      <c r="F236" s="3"/>
      <c r="G236" s="3"/>
      <c r="H236" s="7"/>
      <c r="I236" s="3"/>
      <c r="J236" s="3"/>
      <c r="K236" s="3"/>
      <c r="L236" s="4"/>
      <c r="M236" s="4"/>
      <c r="N236" s="3"/>
      <c r="O236" s="20"/>
      <c r="P236" s="36"/>
      <c r="Q236" s="36"/>
      <c r="R236" s="37"/>
      <c r="S236" s="4"/>
      <c r="T236" s="4"/>
    </row>
    <row r="237" spans="1:20" ht="20.100000000000001" customHeight="1" x14ac:dyDescent="0.3">
      <c r="A237" s="2">
        <v>28</v>
      </c>
      <c r="B237" s="198" t="s">
        <v>113</v>
      </c>
      <c r="C237" s="198"/>
      <c r="D237" s="198"/>
      <c r="E237" s="198"/>
      <c r="F237" s="198"/>
      <c r="G237" s="198"/>
      <c r="H237" s="7"/>
      <c r="I237" s="3"/>
      <c r="J237" s="3"/>
      <c r="K237" s="3"/>
      <c r="L237" s="4"/>
      <c r="M237" s="4"/>
      <c r="N237" s="3"/>
      <c r="O237" s="20"/>
      <c r="P237" s="36"/>
      <c r="Q237" s="36"/>
      <c r="R237" s="37"/>
      <c r="S237" s="4"/>
      <c r="T237" s="4"/>
    </row>
    <row r="238" spans="1:20" ht="20.100000000000001" customHeight="1" x14ac:dyDescent="0.3">
      <c r="A238" s="2"/>
      <c r="B238" s="144"/>
      <c r="C238" s="144"/>
      <c r="D238" s="144"/>
      <c r="E238" s="144"/>
      <c r="F238" s="144"/>
      <c r="G238" s="144"/>
      <c r="H238" s="7">
        <v>2</v>
      </c>
      <c r="I238" s="3">
        <f>ROUND(280000*90%,0)</f>
        <v>252000</v>
      </c>
      <c r="J238" s="3" t="s">
        <v>128</v>
      </c>
      <c r="K238" s="3">
        <f t="shared" ref="K238" si="50">ROUND(H238*I238,0)</f>
        <v>504000</v>
      </c>
      <c r="L238" s="4"/>
      <c r="M238" s="4"/>
      <c r="N238" s="3">
        <f>H238</f>
        <v>2</v>
      </c>
      <c r="O238" s="20">
        <f>K238</f>
        <v>504000</v>
      </c>
      <c r="P238" s="36"/>
      <c r="Q238" s="36"/>
      <c r="R238" s="37"/>
      <c r="S238" s="32">
        <v>0.9</v>
      </c>
      <c r="T238" s="4"/>
    </row>
    <row r="239" spans="1:20" ht="20.100000000000001" customHeight="1" x14ac:dyDescent="0.3">
      <c r="A239" s="2"/>
      <c r="B239" s="3"/>
      <c r="C239" s="3"/>
      <c r="D239" s="3"/>
      <c r="E239" s="3"/>
      <c r="F239" s="3"/>
      <c r="G239" s="3"/>
      <c r="H239" s="7"/>
      <c r="I239" s="3"/>
      <c r="J239" s="3"/>
      <c r="K239" s="3"/>
      <c r="L239" s="4"/>
      <c r="M239" s="4"/>
      <c r="N239" s="3"/>
      <c r="O239" s="20"/>
      <c r="P239" s="36"/>
      <c r="Q239" s="36"/>
      <c r="R239" s="37"/>
      <c r="S239" s="4"/>
      <c r="T239" s="4"/>
    </row>
    <row r="240" spans="1:20" ht="20.100000000000001" customHeight="1" x14ac:dyDescent="0.3">
      <c r="A240" s="2">
        <v>29</v>
      </c>
      <c r="B240" s="197" t="s">
        <v>114</v>
      </c>
      <c r="C240" s="197"/>
      <c r="D240" s="197"/>
      <c r="E240" s="197"/>
      <c r="F240" s="197"/>
      <c r="G240" s="197"/>
      <c r="H240" s="7"/>
      <c r="I240" s="3"/>
      <c r="J240" s="3"/>
      <c r="K240" s="3"/>
      <c r="L240" s="4"/>
      <c r="M240" s="4"/>
      <c r="N240" s="3"/>
      <c r="O240" s="20"/>
      <c r="P240" s="36"/>
      <c r="Q240" s="36"/>
      <c r="R240" s="37"/>
      <c r="S240" s="4"/>
      <c r="T240" s="4"/>
    </row>
    <row r="241" spans="1:20" ht="20.100000000000001" customHeight="1" x14ac:dyDescent="0.3">
      <c r="A241" s="2"/>
      <c r="B241" s="144"/>
      <c r="C241" s="144"/>
      <c r="D241" s="144"/>
      <c r="E241" s="144"/>
      <c r="F241" s="144"/>
      <c r="G241" s="144"/>
      <c r="H241" s="7">
        <v>1</v>
      </c>
      <c r="I241" s="3">
        <f>ROUND(49500*90%,0)</f>
        <v>44550</v>
      </c>
      <c r="J241" s="3" t="s">
        <v>128</v>
      </c>
      <c r="K241" s="3">
        <f t="shared" ref="K241" si="51">ROUND(H241*I241,0)</f>
        <v>44550</v>
      </c>
      <c r="L241" s="4"/>
      <c r="M241" s="4"/>
      <c r="N241" s="3">
        <f>H241</f>
        <v>1</v>
      </c>
      <c r="O241" s="20">
        <f>K241</f>
        <v>44550</v>
      </c>
      <c r="P241" s="36"/>
      <c r="Q241" s="36"/>
      <c r="R241" s="37"/>
      <c r="S241" s="32">
        <v>0.9</v>
      </c>
      <c r="T241" s="4"/>
    </row>
    <row r="242" spans="1:20" ht="20.100000000000001" customHeight="1" x14ac:dyDescent="0.3">
      <c r="A242" s="2"/>
      <c r="B242" s="3"/>
      <c r="C242" s="3"/>
      <c r="D242" s="3"/>
      <c r="E242" s="3"/>
      <c r="F242" s="3"/>
      <c r="G242" s="3"/>
      <c r="H242" s="7"/>
      <c r="I242" s="3"/>
      <c r="J242" s="3"/>
      <c r="K242" s="3"/>
      <c r="L242" s="4"/>
      <c r="M242" s="4"/>
      <c r="N242" s="3"/>
      <c r="O242" s="20"/>
      <c r="P242" s="36"/>
      <c r="Q242" s="36"/>
      <c r="R242" s="37"/>
      <c r="S242" s="4"/>
      <c r="T242" s="4"/>
    </row>
    <row r="243" spans="1:20" ht="20.100000000000001" customHeight="1" x14ac:dyDescent="0.3">
      <c r="A243" s="2">
        <v>32</v>
      </c>
      <c r="B243" s="198" t="s">
        <v>115</v>
      </c>
      <c r="C243" s="198"/>
      <c r="D243" s="198"/>
      <c r="E243" s="198"/>
      <c r="F243" s="198"/>
      <c r="G243" s="198"/>
      <c r="H243" s="7"/>
      <c r="I243" s="3"/>
      <c r="J243" s="3"/>
      <c r="K243" s="3"/>
      <c r="L243" s="4"/>
      <c r="M243" s="4"/>
      <c r="N243" s="3"/>
      <c r="O243" s="20"/>
      <c r="P243" s="36"/>
      <c r="Q243" s="36"/>
      <c r="R243" s="37"/>
      <c r="S243" s="4"/>
      <c r="T243" s="4"/>
    </row>
    <row r="244" spans="1:20" ht="20.100000000000001" customHeight="1" x14ac:dyDescent="0.3">
      <c r="A244" s="2"/>
      <c r="B244" s="144"/>
      <c r="C244" s="144"/>
      <c r="D244" s="144"/>
      <c r="E244" s="144"/>
      <c r="F244" s="144"/>
      <c r="G244" s="144"/>
      <c r="H244" s="7">
        <f>[353]Equipment!$H$94</f>
        <v>1</v>
      </c>
      <c r="I244" s="3">
        <f>ROUND(2125000*90%,0)</f>
        <v>1912500</v>
      </c>
      <c r="J244" s="3" t="s">
        <v>128</v>
      </c>
      <c r="K244" s="3">
        <f t="shared" ref="K244" si="52">ROUND(H244*I244,0)</f>
        <v>1912500</v>
      </c>
      <c r="L244" s="4"/>
      <c r="M244" s="4"/>
      <c r="N244" s="3">
        <f>H244</f>
        <v>1</v>
      </c>
      <c r="O244" s="20">
        <f>K244</f>
        <v>1912500</v>
      </c>
      <c r="P244" s="36"/>
      <c r="Q244" s="36"/>
      <c r="R244" s="37"/>
      <c r="S244" s="32">
        <v>0.9</v>
      </c>
      <c r="T244" s="4"/>
    </row>
    <row r="245" spans="1:20" ht="20.100000000000001" customHeight="1" x14ac:dyDescent="0.3">
      <c r="A245" s="2"/>
      <c r="B245" s="3"/>
      <c r="C245" s="3"/>
      <c r="D245" s="3"/>
      <c r="E245" s="3"/>
      <c r="F245" s="3"/>
      <c r="G245" s="3"/>
      <c r="H245" s="7"/>
      <c r="I245" s="3"/>
      <c r="J245" s="3"/>
      <c r="K245" s="3"/>
      <c r="L245" s="4"/>
      <c r="M245" s="4"/>
      <c r="N245" s="3"/>
      <c r="O245" s="20"/>
      <c r="P245" s="36"/>
      <c r="Q245" s="36"/>
      <c r="R245" s="37"/>
      <c r="S245" s="4"/>
      <c r="T245" s="4"/>
    </row>
    <row r="246" spans="1:20" ht="20.100000000000001" customHeight="1" x14ac:dyDescent="0.3">
      <c r="A246" s="2">
        <v>33</v>
      </c>
      <c r="B246" s="198" t="s">
        <v>116</v>
      </c>
      <c r="C246" s="198"/>
      <c r="D246" s="198"/>
      <c r="E246" s="198"/>
      <c r="F246" s="198"/>
      <c r="G246" s="198"/>
      <c r="H246" s="7"/>
      <c r="I246" s="3"/>
      <c r="J246" s="3"/>
      <c r="K246" s="3"/>
      <c r="L246" s="4"/>
      <c r="M246" s="4"/>
      <c r="N246" s="3"/>
      <c r="O246" s="20"/>
      <c r="P246" s="36"/>
      <c r="Q246" s="36"/>
      <c r="R246" s="37"/>
      <c r="S246" s="4"/>
      <c r="T246" s="4"/>
    </row>
    <row r="247" spans="1:20" ht="20.100000000000001" customHeight="1" x14ac:dyDescent="0.3">
      <c r="A247" s="2"/>
      <c r="B247" s="144"/>
      <c r="C247" s="144"/>
      <c r="D247" s="144"/>
      <c r="E247" s="144"/>
      <c r="F247" s="144"/>
      <c r="G247" s="144"/>
      <c r="H247" s="7">
        <f>[353]Equipment!$H$96</f>
        <v>1</v>
      </c>
      <c r="I247" s="3">
        <f>ROUND(4200000*90%,0)</f>
        <v>3780000</v>
      </c>
      <c r="J247" s="3" t="s">
        <v>128</v>
      </c>
      <c r="K247" s="3">
        <f t="shared" ref="K247" si="53">ROUND(H247*I247,0)</f>
        <v>3780000</v>
      </c>
      <c r="L247" s="4"/>
      <c r="M247" s="4"/>
      <c r="N247" s="3">
        <f>H247</f>
        <v>1</v>
      </c>
      <c r="O247" s="20">
        <f>K247</f>
        <v>3780000</v>
      </c>
      <c r="P247" s="36"/>
      <c r="Q247" s="36"/>
      <c r="R247" s="37"/>
      <c r="S247" s="32">
        <v>0.9</v>
      </c>
      <c r="T247" s="4"/>
    </row>
    <row r="248" spans="1:20" ht="20.100000000000001" customHeight="1" x14ac:dyDescent="0.3">
      <c r="A248" s="2"/>
      <c r="B248" s="3"/>
      <c r="C248" s="3"/>
      <c r="D248" s="3"/>
      <c r="E248" s="3"/>
      <c r="F248" s="3"/>
      <c r="G248" s="3"/>
      <c r="H248" s="7"/>
      <c r="I248" s="3"/>
      <c r="J248" s="3"/>
      <c r="K248" s="3"/>
      <c r="L248" s="4"/>
      <c r="M248" s="4"/>
      <c r="N248" s="3"/>
      <c r="O248" s="20"/>
      <c r="P248" s="36"/>
      <c r="Q248" s="36"/>
      <c r="R248" s="37"/>
      <c r="S248" s="4"/>
      <c r="T248" s="4"/>
    </row>
    <row r="249" spans="1:20" ht="20.100000000000001" customHeight="1" x14ac:dyDescent="0.3">
      <c r="A249" s="2">
        <v>39</v>
      </c>
      <c r="B249" s="198" t="s">
        <v>117</v>
      </c>
      <c r="C249" s="198"/>
      <c r="D249" s="198"/>
      <c r="E249" s="198"/>
      <c r="F249" s="198"/>
      <c r="G249" s="198"/>
      <c r="H249" s="7"/>
      <c r="I249" s="3"/>
      <c r="J249" s="3"/>
      <c r="K249" s="3"/>
      <c r="L249" s="4"/>
      <c r="M249" s="4"/>
      <c r="N249" s="3"/>
      <c r="O249" s="20"/>
      <c r="P249" s="36"/>
      <c r="Q249" s="36"/>
      <c r="R249" s="37"/>
      <c r="S249" s="4"/>
      <c r="T249" s="4"/>
    </row>
    <row r="250" spans="1:20" ht="20.100000000000001" customHeight="1" x14ac:dyDescent="0.3">
      <c r="A250" s="2"/>
      <c r="B250" s="144"/>
      <c r="C250" s="144"/>
      <c r="D250" s="144"/>
      <c r="E250" s="144"/>
      <c r="F250" s="144"/>
      <c r="G250" s="144"/>
      <c r="H250" s="7">
        <v>2</v>
      </c>
      <c r="I250" s="3">
        <f>ROUND(34500*90%,0)</f>
        <v>31050</v>
      </c>
      <c r="J250" s="3" t="s">
        <v>128</v>
      </c>
      <c r="K250" s="3">
        <f t="shared" ref="K250" si="54">ROUND(H250*I250,0)</f>
        <v>62100</v>
      </c>
      <c r="L250" s="4"/>
      <c r="M250" s="4"/>
      <c r="N250" s="3">
        <f>H250</f>
        <v>2</v>
      </c>
      <c r="O250" s="20">
        <f>K250</f>
        <v>62100</v>
      </c>
      <c r="P250" s="36"/>
      <c r="Q250" s="36"/>
      <c r="R250" s="37"/>
      <c r="S250" s="32">
        <v>0.9</v>
      </c>
      <c r="T250" s="4"/>
    </row>
    <row r="251" spans="1:20" ht="20.100000000000001" customHeight="1" x14ac:dyDescent="0.3">
      <c r="A251" s="2"/>
      <c r="B251" s="3"/>
      <c r="C251" s="3"/>
      <c r="D251" s="3"/>
      <c r="E251" s="3"/>
      <c r="F251" s="3"/>
      <c r="G251" s="3"/>
      <c r="H251" s="7"/>
      <c r="I251" s="3"/>
      <c r="J251" s="3"/>
      <c r="K251" s="3"/>
      <c r="L251" s="4"/>
      <c r="M251" s="4"/>
      <c r="N251" s="3"/>
      <c r="O251" s="20"/>
      <c r="P251" s="36"/>
      <c r="Q251" s="36"/>
      <c r="R251" s="37"/>
      <c r="S251" s="4"/>
      <c r="T251" s="4"/>
    </row>
    <row r="252" spans="1:20" ht="20.100000000000001" customHeight="1" x14ac:dyDescent="0.3">
      <c r="A252" s="2">
        <v>42</v>
      </c>
      <c r="B252" s="197" t="s">
        <v>118</v>
      </c>
      <c r="C252" s="197"/>
      <c r="D252" s="197"/>
      <c r="E252" s="197"/>
      <c r="F252" s="197"/>
      <c r="G252" s="197"/>
      <c r="H252" s="7"/>
      <c r="I252" s="3"/>
      <c r="J252" s="3"/>
      <c r="K252" s="3"/>
      <c r="L252" s="4"/>
      <c r="M252" s="4"/>
      <c r="N252" s="3"/>
      <c r="O252" s="20"/>
      <c r="P252" s="36"/>
      <c r="Q252" s="36"/>
      <c r="R252" s="37"/>
      <c r="S252" s="4"/>
      <c r="T252" s="4"/>
    </row>
    <row r="253" spans="1:20" ht="20.100000000000001" customHeight="1" x14ac:dyDescent="0.3">
      <c r="A253" s="2"/>
      <c r="B253" s="144"/>
      <c r="C253" s="144"/>
      <c r="D253" s="144"/>
      <c r="E253" s="144"/>
      <c r="F253" s="144"/>
      <c r="G253" s="144"/>
      <c r="H253" s="7">
        <v>3</v>
      </c>
      <c r="I253" s="3">
        <f>ROUND(19250*90%,0)</f>
        <v>17325</v>
      </c>
      <c r="J253" s="3" t="s">
        <v>128</v>
      </c>
      <c r="K253" s="3">
        <f t="shared" ref="K253" si="55">ROUND(H253*I253,0)</f>
        <v>51975</v>
      </c>
      <c r="L253" s="4"/>
      <c r="M253" s="4"/>
      <c r="N253" s="3">
        <f>H253</f>
        <v>3</v>
      </c>
      <c r="O253" s="20">
        <f>K253</f>
        <v>51975</v>
      </c>
      <c r="P253" s="36"/>
      <c r="Q253" s="36"/>
      <c r="R253" s="37"/>
      <c r="S253" s="32">
        <v>0.9</v>
      </c>
      <c r="T253" s="4"/>
    </row>
    <row r="254" spans="1:20" ht="20.100000000000001" customHeight="1" x14ac:dyDescent="0.3">
      <c r="A254" s="2"/>
      <c r="B254" s="3"/>
      <c r="C254" s="3"/>
      <c r="D254" s="3"/>
      <c r="E254" s="3"/>
      <c r="F254" s="3"/>
      <c r="G254" s="3"/>
      <c r="H254" s="7"/>
      <c r="I254" s="3"/>
      <c r="J254" s="3"/>
      <c r="K254" s="3"/>
      <c r="L254" s="4"/>
      <c r="M254" s="4"/>
      <c r="N254" s="3"/>
      <c r="O254" s="20"/>
      <c r="P254" s="36"/>
      <c r="Q254" s="36"/>
      <c r="R254" s="37"/>
      <c r="S254" s="4"/>
      <c r="T254" s="4"/>
    </row>
    <row r="255" spans="1:20" ht="20.100000000000001" customHeight="1" x14ac:dyDescent="0.3">
      <c r="A255" s="2">
        <v>43</v>
      </c>
      <c r="B255" s="198" t="s">
        <v>119</v>
      </c>
      <c r="C255" s="198"/>
      <c r="D255" s="198"/>
      <c r="E255" s="198"/>
      <c r="F255" s="198"/>
      <c r="G255" s="198"/>
      <c r="H255" s="7"/>
      <c r="I255" s="3"/>
      <c r="J255" s="3"/>
      <c r="K255" s="3"/>
      <c r="L255" s="4"/>
      <c r="M255" s="4"/>
      <c r="N255" s="3"/>
      <c r="O255" s="20"/>
      <c r="P255" s="36"/>
      <c r="Q255" s="36"/>
      <c r="R255" s="37"/>
      <c r="S255" s="4"/>
      <c r="T255" s="4"/>
    </row>
    <row r="256" spans="1:20" ht="20.100000000000001" customHeight="1" x14ac:dyDescent="0.3">
      <c r="A256" s="2"/>
      <c r="B256" s="144"/>
      <c r="C256" s="144"/>
      <c r="D256" s="144"/>
      <c r="E256" s="144"/>
      <c r="F256" s="144"/>
      <c r="G256" s="144"/>
      <c r="H256" s="7">
        <v>6</v>
      </c>
      <c r="I256" s="3">
        <f>ROUND(13750*90%,0)</f>
        <v>12375</v>
      </c>
      <c r="J256" s="3" t="s">
        <v>128</v>
      </c>
      <c r="K256" s="3">
        <f t="shared" ref="K256" si="56">ROUND(H256*I256,0)</f>
        <v>74250</v>
      </c>
      <c r="L256" s="4"/>
      <c r="M256" s="4"/>
      <c r="N256" s="3">
        <f>H256</f>
        <v>6</v>
      </c>
      <c r="O256" s="20">
        <f>K256</f>
        <v>74250</v>
      </c>
      <c r="P256" s="36"/>
      <c r="Q256" s="36"/>
      <c r="R256" s="37"/>
      <c r="S256" s="32">
        <v>0.9</v>
      </c>
      <c r="T256" s="4"/>
    </row>
    <row r="257" spans="1:20" ht="20.100000000000001" customHeight="1" x14ac:dyDescent="0.3">
      <c r="A257" s="2"/>
      <c r="B257" s="3"/>
      <c r="C257" s="3"/>
      <c r="D257" s="3"/>
      <c r="E257" s="3"/>
      <c r="F257" s="3"/>
      <c r="G257" s="3"/>
      <c r="H257" s="7"/>
      <c r="I257" s="3"/>
      <c r="J257" s="3"/>
      <c r="K257" s="3"/>
      <c r="L257" s="4"/>
      <c r="M257" s="4"/>
      <c r="N257" s="3"/>
      <c r="O257" s="20"/>
      <c r="P257" s="36"/>
      <c r="Q257" s="36"/>
      <c r="R257" s="37"/>
      <c r="S257" s="4"/>
      <c r="T257" s="4"/>
    </row>
    <row r="258" spans="1:20" ht="20.100000000000001" customHeight="1" x14ac:dyDescent="0.3">
      <c r="A258" s="2">
        <v>44</v>
      </c>
      <c r="B258" s="197" t="s">
        <v>120</v>
      </c>
      <c r="C258" s="197"/>
      <c r="D258" s="197"/>
      <c r="E258" s="197"/>
      <c r="F258" s="197"/>
      <c r="G258" s="197"/>
      <c r="H258" s="7"/>
      <c r="I258" s="3"/>
      <c r="J258" s="3"/>
      <c r="K258" s="3"/>
      <c r="L258" s="4"/>
      <c r="M258" s="4"/>
      <c r="N258" s="3"/>
      <c r="O258" s="20"/>
      <c r="P258" s="36"/>
      <c r="Q258" s="36"/>
      <c r="R258" s="37"/>
      <c r="S258" s="4"/>
      <c r="T258" s="4"/>
    </row>
    <row r="259" spans="1:20" ht="20.100000000000001" customHeight="1" x14ac:dyDescent="0.3">
      <c r="A259" s="2"/>
      <c r="B259" s="144"/>
      <c r="C259" s="144"/>
      <c r="D259" s="144"/>
      <c r="E259" s="144"/>
      <c r="F259" s="144"/>
      <c r="G259" s="144"/>
      <c r="H259" s="7">
        <v>3</v>
      </c>
      <c r="I259" s="3">
        <f>ROUND(39200*90%,0)</f>
        <v>35280</v>
      </c>
      <c r="J259" s="3" t="s">
        <v>128</v>
      </c>
      <c r="K259" s="3">
        <f t="shared" ref="K259" si="57">ROUND(H259*I259,0)</f>
        <v>105840</v>
      </c>
      <c r="L259" s="4"/>
      <c r="M259" s="4"/>
      <c r="N259" s="3">
        <f>H259</f>
        <v>3</v>
      </c>
      <c r="O259" s="20">
        <f>K259</f>
        <v>105840</v>
      </c>
      <c r="P259" s="36"/>
      <c r="Q259" s="36"/>
      <c r="R259" s="37"/>
      <c r="S259" s="32">
        <v>0.9</v>
      </c>
      <c r="T259" s="4"/>
    </row>
    <row r="260" spans="1:20" ht="20.100000000000001" customHeight="1" x14ac:dyDescent="0.3">
      <c r="A260" s="2"/>
      <c r="B260" s="3"/>
      <c r="C260" s="3"/>
      <c r="D260" s="3"/>
      <c r="E260" s="3"/>
      <c r="F260" s="3"/>
      <c r="G260" s="3"/>
      <c r="H260" s="7"/>
      <c r="I260" s="3"/>
      <c r="J260" s="3"/>
      <c r="K260" s="3"/>
      <c r="L260" s="4"/>
      <c r="M260" s="4"/>
      <c r="N260" s="3"/>
      <c r="O260" s="20"/>
      <c r="P260" s="36"/>
      <c r="Q260" s="36"/>
      <c r="R260" s="37"/>
      <c r="S260" s="4"/>
      <c r="T260" s="4"/>
    </row>
    <row r="261" spans="1:20" ht="20.100000000000001" customHeight="1" x14ac:dyDescent="0.3">
      <c r="A261" s="2">
        <v>45</v>
      </c>
      <c r="B261" s="197" t="s">
        <v>121</v>
      </c>
      <c r="C261" s="197"/>
      <c r="D261" s="197"/>
      <c r="E261" s="197"/>
      <c r="F261" s="197"/>
      <c r="G261" s="197"/>
      <c r="H261" s="7"/>
      <c r="I261" s="3"/>
      <c r="J261" s="3"/>
      <c r="K261" s="3"/>
      <c r="L261" s="4"/>
      <c r="M261" s="4"/>
      <c r="N261" s="3"/>
      <c r="O261" s="20"/>
      <c r="P261" s="36"/>
      <c r="Q261" s="36"/>
      <c r="R261" s="37"/>
      <c r="S261" s="4"/>
      <c r="T261" s="4"/>
    </row>
    <row r="262" spans="1:20" ht="20.100000000000001" customHeight="1" x14ac:dyDescent="0.3">
      <c r="A262" s="2"/>
      <c r="B262" s="144"/>
      <c r="C262" s="144"/>
      <c r="D262" s="144"/>
      <c r="E262" s="144"/>
      <c r="F262" s="144"/>
      <c r="G262" s="144"/>
      <c r="H262" s="7">
        <f>[353]Equipment!$H$106</f>
        <v>3</v>
      </c>
      <c r="I262" s="3">
        <f>ROUND(62500*90%,0)</f>
        <v>56250</v>
      </c>
      <c r="J262" s="3" t="s">
        <v>128</v>
      </c>
      <c r="K262" s="3">
        <f t="shared" ref="K262" si="58">ROUND(H262*I262,0)</f>
        <v>168750</v>
      </c>
      <c r="L262" s="4"/>
      <c r="M262" s="4"/>
      <c r="N262" s="3">
        <f>H262</f>
        <v>3</v>
      </c>
      <c r="O262" s="20">
        <f>K262</f>
        <v>168750</v>
      </c>
      <c r="P262" s="36"/>
      <c r="Q262" s="36"/>
      <c r="R262" s="37"/>
      <c r="S262" s="32">
        <v>0.9</v>
      </c>
      <c r="T262" s="4"/>
    </row>
    <row r="263" spans="1:20" ht="20.100000000000001" customHeight="1" x14ac:dyDescent="0.3">
      <c r="A263" s="2"/>
      <c r="B263" s="3"/>
      <c r="C263" s="3"/>
      <c r="D263" s="3"/>
      <c r="E263" s="3"/>
      <c r="F263" s="3"/>
      <c r="G263" s="3"/>
      <c r="H263" s="7"/>
      <c r="I263" s="3"/>
      <c r="J263" s="3"/>
      <c r="K263" s="3"/>
      <c r="L263" s="4"/>
      <c r="M263" s="4"/>
      <c r="N263" s="3"/>
      <c r="O263" s="20"/>
      <c r="P263" s="36"/>
      <c r="Q263" s="36"/>
      <c r="R263" s="37"/>
      <c r="S263" s="32"/>
      <c r="T263" s="4"/>
    </row>
    <row r="264" spans="1:20" ht="20.100000000000001" customHeight="1" x14ac:dyDescent="0.3">
      <c r="A264" s="2">
        <v>46</v>
      </c>
      <c r="B264" s="198" t="s">
        <v>122</v>
      </c>
      <c r="C264" s="198"/>
      <c r="D264" s="198"/>
      <c r="E264" s="198"/>
      <c r="F264" s="198"/>
      <c r="G264" s="198"/>
      <c r="H264" s="7"/>
      <c r="I264" s="3"/>
      <c r="J264" s="3"/>
      <c r="K264" s="3"/>
      <c r="L264" s="4"/>
      <c r="M264" s="4"/>
      <c r="N264" s="3"/>
      <c r="O264" s="20"/>
      <c r="P264" s="36"/>
      <c r="Q264" s="36"/>
      <c r="R264" s="37"/>
      <c r="S264" s="4"/>
      <c r="T264" s="4"/>
    </row>
    <row r="265" spans="1:20" ht="20.100000000000001" customHeight="1" x14ac:dyDescent="0.3">
      <c r="A265" s="2"/>
      <c r="B265" s="144"/>
      <c r="C265" s="144"/>
      <c r="D265" s="144"/>
      <c r="E265" s="144"/>
      <c r="F265" s="144"/>
      <c r="G265" s="144"/>
      <c r="H265" s="7">
        <v>8</v>
      </c>
      <c r="I265" s="3">
        <f>ROUND(17500*90%,0)</f>
        <v>15750</v>
      </c>
      <c r="J265" s="3" t="s">
        <v>128</v>
      </c>
      <c r="K265" s="3">
        <f t="shared" ref="K265" si="59">ROUND(H265*I265,0)</f>
        <v>126000</v>
      </c>
      <c r="L265" s="4"/>
      <c r="M265" s="4"/>
      <c r="N265" s="3">
        <f>H265</f>
        <v>8</v>
      </c>
      <c r="O265" s="20">
        <f>K265</f>
        <v>126000</v>
      </c>
      <c r="P265" s="36"/>
      <c r="Q265" s="36"/>
      <c r="R265" s="37"/>
      <c r="S265" s="32">
        <v>0.9</v>
      </c>
      <c r="T265" s="4"/>
    </row>
    <row r="266" spans="1:20" ht="20.100000000000001" customHeight="1" x14ac:dyDescent="0.3">
      <c r="A266" s="2"/>
      <c r="B266" s="3"/>
      <c r="C266" s="3"/>
      <c r="D266" s="3"/>
      <c r="E266" s="3"/>
      <c r="F266" s="3"/>
      <c r="G266" s="3"/>
      <c r="H266" s="7"/>
      <c r="I266" s="3"/>
      <c r="J266" s="3"/>
      <c r="K266" s="3"/>
      <c r="L266" s="4"/>
      <c r="M266" s="4"/>
      <c r="N266" s="3"/>
      <c r="O266" s="20"/>
      <c r="P266" s="36"/>
      <c r="Q266" s="36"/>
      <c r="R266" s="37"/>
      <c r="S266" s="4"/>
      <c r="T266" s="4"/>
    </row>
    <row r="267" spans="1:20" ht="57.75" customHeight="1" x14ac:dyDescent="0.3">
      <c r="A267" s="2">
        <v>151</v>
      </c>
      <c r="B267" s="209" t="s">
        <v>123</v>
      </c>
      <c r="C267" s="210"/>
      <c r="D267" s="210"/>
      <c r="E267" s="210"/>
      <c r="F267" s="210"/>
      <c r="G267" s="211"/>
      <c r="H267" s="7"/>
      <c r="I267" s="3"/>
      <c r="J267" s="3"/>
      <c r="K267" s="3"/>
      <c r="L267" s="4"/>
      <c r="M267" s="4"/>
      <c r="N267" s="3"/>
      <c r="O267" s="20"/>
      <c r="P267" s="36"/>
      <c r="Q267" s="36"/>
      <c r="R267" s="37"/>
      <c r="S267" s="4"/>
      <c r="T267" s="4"/>
    </row>
    <row r="268" spans="1:20" ht="20.100000000000001" customHeight="1" x14ac:dyDescent="0.3">
      <c r="A268" s="2"/>
      <c r="B268" s="144"/>
      <c r="C268" s="144"/>
      <c r="D268" s="144"/>
      <c r="E268" s="144"/>
      <c r="F268" s="144"/>
      <c r="G268" s="144"/>
      <c r="H268" s="7">
        <v>1</v>
      </c>
      <c r="I268" s="3">
        <f>ROUND(590000*90%,0)</f>
        <v>531000</v>
      </c>
      <c r="J268" s="3" t="s">
        <v>128</v>
      </c>
      <c r="K268" s="3">
        <f>ROUND(H268*I268,0)</f>
        <v>531000</v>
      </c>
      <c r="L268" s="4"/>
      <c r="M268" s="4"/>
      <c r="N268" s="3">
        <f>H268</f>
        <v>1</v>
      </c>
      <c r="O268" s="20">
        <f>K268</f>
        <v>531000</v>
      </c>
      <c r="P268" s="36"/>
      <c r="Q268" s="36"/>
      <c r="R268" s="37"/>
      <c r="S268" s="32">
        <v>0.9</v>
      </c>
      <c r="T268" s="4"/>
    </row>
    <row r="269" spans="1:20" ht="20.100000000000001" customHeight="1" x14ac:dyDescent="0.3">
      <c r="A269" s="2"/>
      <c r="B269" s="3"/>
      <c r="C269" s="3"/>
      <c r="D269" s="3"/>
      <c r="E269" s="3"/>
      <c r="F269" s="3"/>
      <c r="G269" s="3"/>
      <c r="H269" s="7"/>
      <c r="I269" s="3"/>
      <c r="J269" s="3"/>
      <c r="K269" s="3"/>
      <c r="L269" s="4"/>
      <c r="M269" s="4"/>
      <c r="N269" s="3"/>
      <c r="O269" s="20"/>
      <c r="P269" s="36"/>
      <c r="Q269" s="36"/>
      <c r="R269" s="37"/>
      <c r="S269" s="4"/>
      <c r="T269" s="4"/>
    </row>
    <row r="270" spans="1:20" ht="36" customHeight="1" x14ac:dyDescent="0.3">
      <c r="A270" s="2">
        <v>166</v>
      </c>
      <c r="B270" s="198" t="s">
        <v>124</v>
      </c>
      <c r="C270" s="198"/>
      <c r="D270" s="198"/>
      <c r="E270" s="198"/>
      <c r="F270" s="198"/>
      <c r="G270" s="198"/>
      <c r="H270" s="7"/>
      <c r="I270" s="3"/>
      <c r="J270" s="3"/>
      <c r="K270" s="3"/>
      <c r="L270" s="4"/>
      <c r="M270" s="4"/>
      <c r="N270" s="3"/>
      <c r="O270" s="20"/>
      <c r="P270" s="36"/>
      <c r="Q270" s="36"/>
      <c r="R270" s="37"/>
      <c r="S270" s="4"/>
      <c r="T270" s="4"/>
    </row>
    <row r="271" spans="1:20" ht="20.100000000000001" customHeight="1" x14ac:dyDescent="0.3">
      <c r="A271" s="2"/>
      <c r="B271" s="144"/>
      <c r="C271" s="144"/>
      <c r="D271" s="144"/>
      <c r="E271" s="144"/>
      <c r="F271" s="144"/>
      <c r="G271" s="144"/>
      <c r="H271" s="7">
        <v>3</v>
      </c>
      <c r="I271" s="3">
        <f>ROUND(10500*90%,0)</f>
        <v>9450</v>
      </c>
      <c r="J271" s="3" t="s">
        <v>128</v>
      </c>
      <c r="K271" s="3">
        <f>ROUND(H271*I271,0)</f>
        <v>28350</v>
      </c>
      <c r="L271" s="4"/>
      <c r="M271" s="4"/>
      <c r="N271" s="3">
        <f>H271</f>
        <v>3</v>
      </c>
      <c r="O271" s="20">
        <f>K271</f>
        <v>28350</v>
      </c>
      <c r="P271" s="36"/>
      <c r="Q271" s="36"/>
      <c r="R271" s="37"/>
      <c r="S271" s="32">
        <v>0.9</v>
      </c>
      <c r="T271" s="4"/>
    </row>
    <row r="272" spans="1:20" ht="20.100000000000001" customHeight="1" x14ac:dyDescent="0.3">
      <c r="A272" s="2"/>
      <c r="B272" s="3"/>
      <c r="C272" s="3"/>
      <c r="D272" s="3"/>
      <c r="E272" s="3"/>
      <c r="F272" s="3"/>
      <c r="G272" s="3"/>
      <c r="H272" s="7"/>
      <c r="I272" s="3"/>
      <c r="J272" s="3"/>
      <c r="K272" s="3"/>
      <c r="L272" s="4"/>
      <c r="M272" s="4"/>
      <c r="N272" s="3"/>
      <c r="O272" s="20"/>
      <c r="P272" s="36"/>
      <c r="Q272" s="36"/>
      <c r="R272" s="37"/>
      <c r="S272" s="4"/>
      <c r="T272" s="4"/>
    </row>
    <row r="273" spans="1:20" ht="41.25" customHeight="1" x14ac:dyDescent="0.3">
      <c r="A273" s="2">
        <v>167</v>
      </c>
      <c r="B273" s="198" t="s">
        <v>125</v>
      </c>
      <c r="C273" s="198"/>
      <c r="D273" s="198"/>
      <c r="E273" s="198"/>
      <c r="F273" s="198"/>
      <c r="G273" s="198"/>
      <c r="H273" s="7"/>
      <c r="I273" s="3"/>
      <c r="J273" s="3"/>
      <c r="K273" s="3"/>
      <c r="L273" s="4"/>
      <c r="M273" s="4"/>
      <c r="N273" s="3"/>
      <c r="O273" s="20"/>
      <c r="P273" s="36"/>
      <c r="Q273" s="36"/>
      <c r="R273" s="37"/>
      <c r="S273" s="4"/>
      <c r="T273" s="4"/>
    </row>
    <row r="274" spans="1:20" ht="20.100000000000001" customHeight="1" x14ac:dyDescent="0.3">
      <c r="A274" s="2"/>
      <c r="B274" s="144"/>
      <c r="C274" s="144"/>
      <c r="D274" s="144"/>
      <c r="E274" s="144"/>
      <c r="F274" s="144"/>
      <c r="G274" s="144"/>
      <c r="H274" s="7">
        <f>[353]Equipment!$H$114</f>
        <v>2</v>
      </c>
      <c r="I274" s="3">
        <f>ROUND(12900*90%,0)</f>
        <v>11610</v>
      </c>
      <c r="J274" s="3" t="s">
        <v>128</v>
      </c>
      <c r="K274" s="3">
        <f>ROUND(H274*I274,0)</f>
        <v>23220</v>
      </c>
      <c r="L274" s="4"/>
      <c r="M274" s="4"/>
      <c r="N274" s="3">
        <f>H274</f>
        <v>2</v>
      </c>
      <c r="O274" s="20">
        <f>K274</f>
        <v>23220</v>
      </c>
      <c r="P274" s="36"/>
      <c r="Q274" s="36"/>
      <c r="R274" s="37"/>
      <c r="S274" s="32">
        <v>0.9</v>
      </c>
      <c r="T274" s="4"/>
    </row>
    <row r="275" spans="1:20" ht="20.100000000000001" customHeight="1" x14ac:dyDescent="0.3">
      <c r="A275" s="2"/>
      <c r="B275" s="3"/>
      <c r="C275" s="3"/>
      <c r="D275" s="3"/>
      <c r="E275" s="3"/>
      <c r="F275" s="3"/>
      <c r="G275" s="3"/>
      <c r="H275" s="7"/>
      <c r="I275" s="3"/>
      <c r="J275" s="3"/>
      <c r="K275" s="3"/>
      <c r="L275" s="4"/>
      <c r="M275" s="4"/>
      <c r="N275" s="3"/>
      <c r="O275" s="20"/>
      <c r="P275" s="36"/>
      <c r="Q275" s="36"/>
      <c r="R275" s="37"/>
      <c r="S275" s="4"/>
      <c r="T275" s="4"/>
    </row>
    <row r="276" spans="1:20" ht="48" customHeight="1" x14ac:dyDescent="0.3">
      <c r="A276" s="2">
        <v>153</v>
      </c>
      <c r="B276" s="198" t="s">
        <v>126</v>
      </c>
      <c r="C276" s="198"/>
      <c r="D276" s="198"/>
      <c r="E276" s="198"/>
      <c r="F276" s="198"/>
      <c r="G276" s="198"/>
      <c r="H276" s="7"/>
      <c r="I276" s="3"/>
      <c r="J276" s="3"/>
      <c r="K276" s="3"/>
      <c r="L276" s="4"/>
      <c r="M276" s="4"/>
      <c r="N276" s="3"/>
      <c r="O276" s="20"/>
      <c r="P276" s="36"/>
      <c r="Q276" s="36"/>
      <c r="R276" s="37"/>
      <c r="S276" s="4"/>
      <c r="T276" s="4"/>
    </row>
    <row r="277" spans="1:20" ht="20.100000000000001" customHeight="1" x14ac:dyDescent="0.3">
      <c r="A277" s="2"/>
      <c r="B277" s="144"/>
      <c r="C277" s="144"/>
      <c r="D277" s="144"/>
      <c r="E277" s="144"/>
      <c r="F277" s="144"/>
      <c r="G277" s="144"/>
      <c r="H277" s="7">
        <v>2</v>
      </c>
      <c r="I277" s="3">
        <f>ROUND(182000*90%,0)</f>
        <v>163800</v>
      </c>
      <c r="J277" s="3" t="s">
        <v>128</v>
      </c>
      <c r="K277" s="3">
        <f t="shared" ref="K277" si="60">ROUND(H277*I277,0)</f>
        <v>327600</v>
      </c>
      <c r="L277" s="4"/>
      <c r="M277" s="4"/>
      <c r="N277" s="3">
        <f>H277</f>
        <v>2</v>
      </c>
      <c r="O277" s="20">
        <f>K277</f>
        <v>327600</v>
      </c>
      <c r="P277" s="36"/>
      <c r="Q277" s="36"/>
      <c r="R277" s="37"/>
      <c r="S277" s="32">
        <v>0.9</v>
      </c>
      <c r="T277" s="4"/>
    </row>
    <row r="278" spans="1:20" ht="20.100000000000001" customHeight="1" x14ac:dyDescent="0.3">
      <c r="A278" s="2"/>
      <c r="B278" s="3"/>
      <c r="C278" s="3"/>
      <c r="D278" s="3"/>
      <c r="E278" s="3"/>
      <c r="F278" s="3"/>
      <c r="G278" s="3"/>
      <c r="H278" s="7"/>
      <c r="I278" s="3"/>
      <c r="J278" s="3"/>
      <c r="K278" s="3"/>
      <c r="L278" s="4"/>
      <c r="M278" s="4"/>
      <c r="N278" s="3"/>
      <c r="O278" s="20"/>
      <c r="P278" s="36"/>
      <c r="Q278" s="36"/>
      <c r="R278" s="37"/>
      <c r="S278" s="4"/>
      <c r="T278" s="4"/>
    </row>
    <row r="279" spans="1:20" ht="49.5" customHeight="1" x14ac:dyDescent="0.3">
      <c r="A279" s="2">
        <v>154</v>
      </c>
      <c r="B279" s="198" t="s">
        <v>127</v>
      </c>
      <c r="C279" s="198"/>
      <c r="D279" s="198"/>
      <c r="E279" s="198"/>
      <c r="F279" s="198"/>
      <c r="G279" s="198"/>
      <c r="H279" s="7"/>
      <c r="I279" s="3"/>
      <c r="J279" s="3"/>
      <c r="K279" s="3"/>
      <c r="L279" s="4"/>
      <c r="M279" s="4"/>
      <c r="N279" s="3"/>
      <c r="O279" s="20"/>
      <c r="P279" s="36"/>
      <c r="Q279" s="36"/>
      <c r="R279" s="37"/>
      <c r="S279" s="4"/>
      <c r="T279" s="4"/>
    </row>
    <row r="280" spans="1:20" ht="20.100000000000001" customHeight="1" x14ac:dyDescent="0.3">
      <c r="A280" s="2"/>
      <c r="B280" s="144"/>
      <c r="C280" s="144"/>
      <c r="D280" s="144"/>
      <c r="E280" s="144"/>
      <c r="F280" s="144"/>
      <c r="G280" s="144"/>
      <c r="H280" s="7">
        <v>1</v>
      </c>
      <c r="I280" s="3">
        <f>ROUND(205000*90%,0)</f>
        <v>184500</v>
      </c>
      <c r="J280" s="3" t="s">
        <v>128</v>
      </c>
      <c r="K280" s="3">
        <f t="shared" ref="K280" si="61">ROUND(H280*I280,0)</f>
        <v>184500</v>
      </c>
      <c r="L280" s="4"/>
      <c r="M280" s="4"/>
      <c r="N280" s="3">
        <f>H280</f>
        <v>1</v>
      </c>
      <c r="O280" s="20">
        <f>K280</f>
        <v>184500</v>
      </c>
      <c r="P280" s="36"/>
      <c r="Q280" s="36"/>
      <c r="R280" s="37"/>
      <c r="S280" s="32">
        <v>0.9</v>
      </c>
      <c r="T280" s="4"/>
    </row>
    <row r="281" spans="1:20" ht="20.100000000000001" customHeight="1" x14ac:dyDescent="0.3">
      <c r="A281" s="2"/>
      <c r="B281" s="3"/>
      <c r="C281" s="3"/>
      <c r="D281" s="3"/>
      <c r="E281" s="3"/>
      <c r="F281" s="3"/>
      <c r="G281" s="3"/>
      <c r="H281" s="7"/>
      <c r="I281" s="3"/>
      <c r="J281" s="3"/>
      <c r="K281" s="3"/>
      <c r="L281" s="4"/>
      <c r="M281" s="4"/>
      <c r="N281" s="3"/>
      <c r="O281" s="20"/>
      <c r="P281" s="36"/>
      <c r="Q281" s="36"/>
      <c r="R281" s="37"/>
      <c r="S281" s="4"/>
      <c r="T281" s="4"/>
    </row>
    <row r="282" spans="1:20" ht="51.75" customHeight="1" x14ac:dyDescent="0.3">
      <c r="A282" s="2">
        <v>152</v>
      </c>
      <c r="B282" s="221" t="s">
        <v>145</v>
      </c>
      <c r="C282" s="221"/>
      <c r="D282" s="221"/>
      <c r="E282" s="221"/>
      <c r="F282" s="221"/>
      <c r="G282" s="221"/>
      <c r="H282" s="7"/>
      <c r="I282" s="3"/>
      <c r="J282" s="3"/>
      <c r="K282" s="3"/>
      <c r="L282" s="4"/>
      <c r="M282" s="4"/>
      <c r="N282" s="3"/>
      <c r="O282" s="20"/>
      <c r="P282" s="36"/>
      <c r="Q282" s="36"/>
      <c r="R282" s="37"/>
      <c r="S282" s="4"/>
      <c r="T282" s="4"/>
    </row>
    <row r="283" spans="1:20" ht="20.100000000000001" customHeight="1" x14ac:dyDescent="0.3">
      <c r="B283" s="144"/>
      <c r="C283" s="144"/>
      <c r="D283" s="144"/>
      <c r="E283" s="144"/>
      <c r="F283" s="144"/>
      <c r="G283" s="144"/>
      <c r="H283" s="7">
        <v>6</v>
      </c>
      <c r="I283" s="3">
        <f>ROUND(42000*90%,0)</f>
        <v>37800</v>
      </c>
      <c r="J283" s="3" t="s">
        <v>128</v>
      </c>
      <c r="K283" s="3">
        <f t="shared" ref="K283" si="62">ROUND(H283*I283,0)</f>
        <v>226800</v>
      </c>
      <c r="L283" s="4"/>
      <c r="M283" s="4"/>
      <c r="N283" s="3">
        <f>H283</f>
        <v>6</v>
      </c>
      <c r="O283" s="20">
        <f>K283</f>
        <v>226800</v>
      </c>
      <c r="P283" s="36"/>
      <c r="Q283" s="36"/>
      <c r="R283" s="37"/>
      <c r="S283" s="32">
        <v>0.9</v>
      </c>
      <c r="T283" s="4"/>
    </row>
    <row r="284" spans="1:20" ht="20.100000000000001" customHeight="1" x14ac:dyDescent="0.3">
      <c r="A284" s="2"/>
      <c r="B284" s="29"/>
      <c r="C284" s="55"/>
      <c r="D284" s="55"/>
      <c r="E284" s="55"/>
      <c r="F284" s="55"/>
      <c r="G284" s="31"/>
      <c r="P284" s="36"/>
      <c r="Q284" s="36"/>
    </row>
    <row r="285" spans="1:20" ht="37.5" customHeight="1" x14ac:dyDescent="0.3">
      <c r="A285" s="2">
        <v>140</v>
      </c>
      <c r="B285" s="147" t="s">
        <v>131</v>
      </c>
      <c r="C285" s="147"/>
      <c r="D285" s="147"/>
      <c r="E285" s="147"/>
      <c r="F285" s="147"/>
      <c r="G285" s="147"/>
      <c r="H285" s="7"/>
      <c r="I285" s="3"/>
      <c r="J285" s="20"/>
      <c r="K285" s="3"/>
      <c r="L285" s="4"/>
      <c r="M285" s="4"/>
      <c r="N285" s="3"/>
      <c r="O285" s="20"/>
      <c r="P285" s="36"/>
      <c r="Q285" s="36"/>
      <c r="R285" s="37"/>
      <c r="S285" s="4"/>
      <c r="T285" s="4"/>
    </row>
    <row r="286" spans="1:20" ht="20.100000000000001" customHeight="1" x14ac:dyDescent="0.3">
      <c r="A286" s="2"/>
      <c r="B286" s="144"/>
      <c r="C286" s="144"/>
      <c r="D286" s="144"/>
      <c r="E286" s="144"/>
      <c r="F286" s="144"/>
      <c r="G286" s="144"/>
      <c r="H286" s="7">
        <f>[353]ELV!$H$8</f>
        <v>1</v>
      </c>
      <c r="I286" s="3">
        <f>ROUND(383000*90%,0)</f>
        <v>344700</v>
      </c>
      <c r="J286" s="20" t="s">
        <v>132</v>
      </c>
      <c r="K286" s="3">
        <f>I286*H286</f>
        <v>344700</v>
      </c>
      <c r="L286" s="4"/>
      <c r="M286" s="4"/>
      <c r="N286" s="3">
        <f>H286</f>
        <v>1</v>
      </c>
      <c r="O286" s="20">
        <f>K286</f>
        <v>344700</v>
      </c>
      <c r="P286" s="36"/>
      <c r="Q286" s="36"/>
      <c r="R286" s="37"/>
      <c r="S286" s="32">
        <v>0.9</v>
      </c>
      <c r="T286" s="4"/>
    </row>
    <row r="287" spans="1:20" ht="20.100000000000001" customHeight="1" x14ac:dyDescent="0.3">
      <c r="A287" s="2"/>
      <c r="B287" s="3"/>
      <c r="C287" s="3"/>
      <c r="D287" s="3"/>
      <c r="E287" s="3"/>
      <c r="F287" s="3"/>
      <c r="G287" s="3"/>
      <c r="H287" s="7"/>
      <c r="I287" s="3"/>
      <c r="J287" s="20"/>
      <c r="K287" s="3"/>
      <c r="L287" s="4"/>
      <c r="M287" s="4"/>
      <c r="N287" s="3"/>
      <c r="O287" s="20"/>
      <c r="P287" s="36"/>
      <c r="Q287" s="36"/>
      <c r="R287" s="37"/>
      <c r="S287" s="4"/>
      <c r="T287" s="4"/>
    </row>
    <row r="288" spans="1:20" ht="37.5" customHeight="1" x14ac:dyDescent="0.3">
      <c r="A288" s="2">
        <v>141</v>
      </c>
      <c r="B288" s="147" t="s">
        <v>133</v>
      </c>
      <c r="C288" s="147"/>
      <c r="D288" s="147"/>
      <c r="E288" s="147"/>
      <c r="F288" s="147"/>
      <c r="G288" s="147"/>
      <c r="H288" s="7"/>
      <c r="I288" s="3"/>
      <c r="J288" s="20"/>
      <c r="K288" s="3"/>
      <c r="L288" s="4"/>
      <c r="M288" s="4"/>
      <c r="N288" s="3"/>
      <c r="O288" s="20"/>
      <c r="P288" s="36"/>
      <c r="Q288" s="36"/>
      <c r="R288" s="37"/>
      <c r="S288" s="4"/>
      <c r="T288" s="4"/>
    </row>
    <row r="289" spans="1:20" ht="20.100000000000001" customHeight="1" x14ac:dyDescent="0.3">
      <c r="A289" s="2"/>
      <c r="B289" s="144"/>
      <c r="C289" s="144"/>
      <c r="D289" s="144"/>
      <c r="E289" s="144"/>
      <c r="F289" s="144"/>
      <c r="G289" s="144"/>
      <c r="H289" s="7">
        <f>[353]ELV!$H$10</f>
        <v>1</v>
      </c>
      <c r="I289" s="3">
        <f>ROUND(124000*90%,0)</f>
        <v>111600</v>
      </c>
      <c r="J289" s="20" t="s">
        <v>128</v>
      </c>
      <c r="K289" s="3">
        <f>I289*H289</f>
        <v>111600</v>
      </c>
      <c r="L289" s="4"/>
      <c r="M289" s="4"/>
      <c r="N289" s="3">
        <f>H289</f>
        <v>1</v>
      </c>
      <c r="O289" s="20">
        <f>K289</f>
        <v>111600</v>
      </c>
      <c r="P289" s="36"/>
      <c r="Q289" s="36"/>
      <c r="R289" s="37"/>
      <c r="S289" s="32">
        <v>0.9</v>
      </c>
      <c r="T289" s="4"/>
    </row>
    <row r="290" spans="1:20" ht="20.100000000000001" customHeight="1" x14ac:dyDescent="0.3">
      <c r="A290" s="2"/>
      <c r="B290" s="3"/>
      <c r="C290" s="3"/>
      <c r="D290" s="3"/>
      <c r="E290" s="3"/>
      <c r="F290" s="3"/>
      <c r="G290" s="3"/>
      <c r="H290" s="7"/>
      <c r="I290" s="3"/>
      <c r="J290" s="20"/>
      <c r="K290" s="3"/>
      <c r="L290" s="4"/>
      <c r="M290" s="4"/>
      <c r="N290" s="3"/>
      <c r="O290" s="20"/>
      <c r="P290" s="36"/>
      <c r="Q290" s="36"/>
      <c r="R290" s="37"/>
      <c r="S290" s="4"/>
      <c r="T290" s="4"/>
    </row>
    <row r="291" spans="1:20" ht="61.5" customHeight="1" x14ac:dyDescent="0.3">
      <c r="A291" s="2">
        <v>142</v>
      </c>
      <c r="B291" s="147" t="s">
        <v>134</v>
      </c>
      <c r="C291" s="147"/>
      <c r="D291" s="147"/>
      <c r="E291" s="147"/>
      <c r="F291" s="147"/>
      <c r="G291" s="147"/>
      <c r="H291" s="7"/>
      <c r="I291" s="3"/>
      <c r="J291" s="20"/>
      <c r="K291" s="3"/>
      <c r="L291" s="4"/>
      <c r="M291" s="4"/>
      <c r="N291" s="3"/>
      <c r="O291" s="20"/>
      <c r="P291" s="36"/>
      <c r="Q291" s="36"/>
      <c r="R291" s="37"/>
      <c r="S291" s="4"/>
      <c r="T291" s="4"/>
    </row>
    <row r="292" spans="1:20" ht="20.100000000000001" customHeight="1" x14ac:dyDescent="0.3">
      <c r="A292" s="2"/>
      <c r="B292" s="144"/>
      <c r="C292" s="144"/>
      <c r="D292" s="144"/>
      <c r="E292" s="144"/>
      <c r="F292" s="144"/>
      <c r="G292" s="144"/>
      <c r="H292" s="7">
        <f>[353]ELV!$H$12</f>
        <v>1</v>
      </c>
      <c r="I292" s="3">
        <f>ROUND(510000*90%,0)</f>
        <v>459000</v>
      </c>
      <c r="J292" s="20" t="s">
        <v>132</v>
      </c>
      <c r="K292" s="3">
        <f>I292*H292</f>
        <v>459000</v>
      </c>
      <c r="L292" s="4"/>
      <c r="M292" s="4"/>
      <c r="N292" s="3">
        <f>H292</f>
        <v>1</v>
      </c>
      <c r="O292" s="20">
        <f>K292</f>
        <v>459000</v>
      </c>
      <c r="P292" s="36"/>
      <c r="Q292" s="36"/>
      <c r="R292" s="37"/>
      <c r="S292" s="32">
        <v>0.9</v>
      </c>
      <c r="T292" s="4"/>
    </row>
    <row r="293" spans="1:20" ht="20.100000000000001" customHeight="1" x14ac:dyDescent="0.3">
      <c r="A293" s="2"/>
      <c r="B293" s="3"/>
      <c r="C293" s="3"/>
      <c r="D293" s="3"/>
      <c r="E293" s="3"/>
      <c r="F293" s="3"/>
      <c r="G293" s="3"/>
      <c r="H293" s="7"/>
      <c r="I293" s="3"/>
      <c r="J293" s="20"/>
      <c r="K293" s="3"/>
      <c r="L293" s="4"/>
      <c r="M293" s="4"/>
      <c r="N293" s="3"/>
      <c r="O293" s="20"/>
      <c r="P293" s="36"/>
      <c r="Q293" s="36"/>
      <c r="R293" s="37"/>
      <c r="S293" s="4"/>
      <c r="T293" s="4"/>
    </row>
    <row r="294" spans="1:20" ht="45.75" customHeight="1" x14ac:dyDescent="0.3">
      <c r="A294" s="2">
        <v>143</v>
      </c>
      <c r="B294" s="147" t="s">
        <v>135</v>
      </c>
      <c r="C294" s="147"/>
      <c r="D294" s="147"/>
      <c r="E294" s="147"/>
      <c r="F294" s="147"/>
      <c r="G294" s="147"/>
      <c r="H294" s="7"/>
      <c r="I294" s="3"/>
      <c r="J294" s="20"/>
      <c r="K294" s="3"/>
      <c r="L294" s="4"/>
      <c r="M294" s="4"/>
      <c r="N294" s="3"/>
      <c r="O294" s="20"/>
      <c r="P294" s="36"/>
      <c r="Q294" s="36"/>
      <c r="R294" s="37"/>
      <c r="S294" s="4"/>
      <c r="T294" s="4"/>
    </row>
    <row r="295" spans="1:20" ht="20.100000000000001" customHeight="1" x14ac:dyDescent="0.3">
      <c r="A295" s="2"/>
      <c r="B295" s="144"/>
      <c r="C295" s="144"/>
      <c r="D295" s="144"/>
      <c r="E295" s="144"/>
      <c r="F295" s="144"/>
      <c r="G295" s="144"/>
      <c r="H295" s="7">
        <f>[353]ELV!$H$14</f>
        <v>1</v>
      </c>
      <c r="I295" s="3">
        <f>ROUND(182000*90%,0)</f>
        <v>163800</v>
      </c>
      <c r="J295" s="20" t="s">
        <v>132</v>
      </c>
      <c r="K295" s="3">
        <f>I295*H295</f>
        <v>163800</v>
      </c>
      <c r="L295" s="4"/>
      <c r="M295" s="4"/>
      <c r="N295" s="3">
        <f>H295</f>
        <v>1</v>
      </c>
      <c r="O295" s="20">
        <f>K295</f>
        <v>163800</v>
      </c>
      <c r="P295" s="36"/>
      <c r="Q295" s="36"/>
      <c r="R295" s="37"/>
      <c r="S295" s="32">
        <v>0.9</v>
      </c>
      <c r="T295" s="4"/>
    </row>
    <row r="296" spans="1:20" ht="20.100000000000001" customHeight="1" x14ac:dyDescent="0.3">
      <c r="A296" s="2"/>
      <c r="B296" s="3"/>
      <c r="C296" s="3"/>
      <c r="D296" s="3"/>
      <c r="E296" s="3"/>
      <c r="F296" s="3"/>
      <c r="G296" s="3"/>
      <c r="H296" s="7"/>
      <c r="I296" s="3"/>
      <c r="J296" s="20"/>
      <c r="K296" s="3"/>
      <c r="L296" s="4"/>
      <c r="M296" s="4"/>
      <c r="N296" s="3"/>
      <c r="O296" s="20"/>
      <c r="P296" s="36"/>
      <c r="Q296" s="36"/>
      <c r="R296" s="37"/>
      <c r="S296" s="4"/>
      <c r="T296" s="4"/>
    </row>
    <row r="297" spans="1:20" ht="47.25" customHeight="1" x14ac:dyDescent="0.3">
      <c r="A297" s="2">
        <v>144</v>
      </c>
      <c r="B297" s="147" t="s">
        <v>136</v>
      </c>
      <c r="C297" s="147"/>
      <c r="D297" s="147"/>
      <c r="E297" s="147"/>
      <c r="F297" s="147"/>
      <c r="G297" s="147"/>
      <c r="H297" s="7"/>
      <c r="I297" s="3"/>
      <c r="J297" s="20"/>
      <c r="K297" s="3"/>
      <c r="L297" s="4"/>
      <c r="M297" s="4"/>
      <c r="N297" s="3"/>
      <c r="O297" s="20"/>
      <c r="P297" s="36"/>
      <c r="Q297" s="36"/>
      <c r="R297" s="37"/>
      <c r="S297" s="4"/>
      <c r="T297" s="4"/>
    </row>
    <row r="298" spans="1:20" ht="20.100000000000001" customHeight="1" x14ac:dyDescent="0.3">
      <c r="A298" s="2"/>
      <c r="B298" s="144"/>
      <c r="C298" s="144"/>
      <c r="D298" s="144"/>
      <c r="E298" s="144"/>
      <c r="F298" s="144"/>
      <c r="G298" s="144"/>
      <c r="H298" s="7">
        <f>[353]ELV!$H$16</f>
        <v>1</v>
      </c>
      <c r="I298" s="3">
        <f>ROUND(138000*90%,0)</f>
        <v>124200</v>
      </c>
      <c r="J298" s="20" t="s">
        <v>132</v>
      </c>
      <c r="K298" s="3">
        <f>I298*H298</f>
        <v>124200</v>
      </c>
      <c r="L298" s="4"/>
      <c r="M298" s="4"/>
      <c r="N298" s="3">
        <f>H298</f>
        <v>1</v>
      </c>
      <c r="O298" s="20">
        <f>K298</f>
        <v>124200</v>
      </c>
      <c r="P298" s="36"/>
      <c r="Q298" s="36"/>
      <c r="R298" s="37"/>
      <c r="S298" s="32">
        <v>0.9</v>
      </c>
      <c r="T298" s="4"/>
    </row>
    <row r="299" spans="1:20" ht="20.100000000000001" customHeight="1" x14ac:dyDescent="0.3">
      <c r="A299" s="2"/>
      <c r="B299" s="3"/>
      <c r="C299" s="3"/>
      <c r="D299" s="3"/>
      <c r="E299" s="3"/>
      <c r="F299" s="3"/>
      <c r="G299" s="3"/>
      <c r="K299" s="3"/>
      <c r="L299" s="4"/>
      <c r="M299" s="4"/>
      <c r="N299" s="3"/>
      <c r="O299" s="20"/>
      <c r="P299" s="36"/>
      <c r="Q299" s="36"/>
      <c r="R299" s="37"/>
      <c r="S299" s="4"/>
      <c r="T299" s="4"/>
    </row>
    <row r="300" spans="1:20" ht="38.25" customHeight="1" x14ac:dyDescent="0.3">
      <c r="A300" s="2">
        <v>145</v>
      </c>
      <c r="B300" s="141" t="s">
        <v>137</v>
      </c>
      <c r="C300" s="142"/>
      <c r="D300" s="142"/>
      <c r="E300" s="142"/>
      <c r="F300" s="142"/>
      <c r="G300" s="143"/>
      <c r="H300" s="7"/>
      <c r="I300" s="3"/>
      <c r="J300" s="20"/>
      <c r="K300" s="3"/>
      <c r="L300" s="4"/>
      <c r="M300" s="4"/>
      <c r="N300" s="3"/>
      <c r="O300" s="20"/>
      <c r="P300" s="36"/>
      <c r="Q300" s="36"/>
      <c r="R300" s="37"/>
      <c r="S300" s="4"/>
      <c r="T300" s="4"/>
    </row>
    <row r="301" spans="1:20" ht="20.100000000000001" customHeight="1" x14ac:dyDescent="0.3">
      <c r="A301" s="2"/>
      <c r="B301" s="144"/>
      <c r="C301" s="144"/>
      <c r="D301" s="144"/>
      <c r="E301" s="144"/>
      <c r="F301" s="144"/>
      <c r="G301" s="144"/>
      <c r="H301" s="7">
        <f>[353]ELV!$H$18</f>
        <v>5</v>
      </c>
      <c r="I301" s="3">
        <f>ROUND(11225*90%,0)</f>
        <v>10103</v>
      </c>
      <c r="J301" s="20" t="s">
        <v>128</v>
      </c>
      <c r="K301" s="3">
        <f>I301*H301</f>
        <v>50515</v>
      </c>
      <c r="L301" s="4"/>
      <c r="M301" s="4"/>
      <c r="N301" s="3">
        <f>H301</f>
        <v>5</v>
      </c>
      <c r="O301" s="20">
        <f>K301</f>
        <v>50515</v>
      </c>
      <c r="P301" s="36"/>
      <c r="Q301" s="36"/>
      <c r="R301" s="37"/>
      <c r="S301" s="32">
        <v>0.9</v>
      </c>
      <c r="T301" s="4"/>
    </row>
    <row r="302" spans="1:20" ht="20.100000000000001" customHeight="1" x14ac:dyDescent="0.3">
      <c r="A302" s="2"/>
      <c r="B302" s="3"/>
      <c r="C302" s="3"/>
      <c r="D302" s="3"/>
      <c r="E302" s="3"/>
      <c r="F302" s="3"/>
      <c r="G302" s="3"/>
      <c r="H302" s="7"/>
      <c r="I302" s="3"/>
      <c r="J302" s="20"/>
      <c r="K302" s="3"/>
      <c r="L302" s="4"/>
      <c r="M302" s="4"/>
      <c r="N302" s="3"/>
      <c r="O302" s="20"/>
      <c r="P302" s="36"/>
      <c r="Q302" s="36"/>
      <c r="R302" s="37"/>
      <c r="S302" s="4"/>
      <c r="T302" s="4"/>
    </row>
    <row r="303" spans="1:20" ht="39.75" customHeight="1" x14ac:dyDescent="0.3">
      <c r="A303" s="2">
        <v>146</v>
      </c>
      <c r="B303" s="160" t="s">
        <v>138</v>
      </c>
      <c r="C303" s="160"/>
      <c r="D303" s="160"/>
      <c r="E303" s="160"/>
      <c r="F303" s="160"/>
      <c r="G303" s="160"/>
      <c r="H303" s="7"/>
      <c r="I303" s="3"/>
      <c r="J303" s="20"/>
      <c r="K303" s="3"/>
      <c r="L303" s="4"/>
      <c r="M303" s="4"/>
      <c r="N303" s="3"/>
      <c r="O303" s="20"/>
      <c r="P303" s="36"/>
      <c r="Q303" s="36"/>
      <c r="R303" s="37"/>
      <c r="S303" s="4"/>
      <c r="T303" s="4"/>
    </row>
    <row r="304" spans="1:20" ht="20.100000000000001" customHeight="1" x14ac:dyDescent="0.3">
      <c r="A304" s="2"/>
      <c r="B304" s="144"/>
      <c r="C304" s="144"/>
      <c r="D304" s="144"/>
      <c r="E304" s="144"/>
      <c r="F304" s="144"/>
      <c r="G304" s="144"/>
      <c r="H304" s="7">
        <f>[353]ELV!$H$20</f>
        <v>5</v>
      </c>
      <c r="I304" s="3">
        <f>ROUND(7686*90%,0)</f>
        <v>6917</v>
      </c>
      <c r="J304" s="20" t="s">
        <v>128</v>
      </c>
      <c r="K304" s="3">
        <f>I304*H304</f>
        <v>34585</v>
      </c>
      <c r="L304" s="4"/>
      <c r="M304" s="4"/>
      <c r="N304" s="3">
        <f>H304</f>
        <v>5</v>
      </c>
      <c r="O304" s="20">
        <f>K304</f>
        <v>34585</v>
      </c>
      <c r="P304" s="36"/>
      <c r="Q304" s="36"/>
      <c r="R304" s="37"/>
      <c r="S304" s="32">
        <v>0.9</v>
      </c>
      <c r="T304" s="4"/>
    </row>
    <row r="305" spans="1:20" ht="20.100000000000001" customHeight="1" x14ac:dyDescent="0.3">
      <c r="A305" s="2"/>
      <c r="B305" s="3"/>
      <c r="C305" s="3"/>
      <c r="D305" s="3"/>
      <c r="E305" s="3"/>
      <c r="F305" s="3"/>
      <c r="G305" s="3"/>
      <c r="H305" s="7"/>
      <c r="I305" s="3"/>
      <c r="J305" s="20"/>
      <c r="K305" s="3"/>
      <c r="L305" s="4"/>
      <c r="M305" s="4"/>
      <c r="N305" s="3"/>
      <c r="O305" s="20"/>
      <c r="P305" s="36"/>
      <c r="Q305" s="36"/>
      <c r="R305" s="37"/>
      <c r="S305" s="4"/>
      <c r="T305" s="4"/>
    </row>
    <row r="306" spans="1:20" ht="37.5" customHeight="1" x14ac:dyDescent="0.3">
      <c r="A306" s="2">
        <v>147</v>
      </c>
      <c r="B306" s="141" t="s">
        <v>139</v>
      </c>
      <c r="C306" s="142"/>
      <c r="D306" s="142"/>
      <c r="E306" s="142"/>
      <c r="F306" s="142"/>
      <c r="G306" s="143"/>
      <c r="H306" s="7"/>
      <c r="I306" s="3"/>
      <c r="J306" s="20"/>
      <c r="K306" s="3"/>
      <c r="L306" s="4"/>
      <c r="M306" s="4"/>
      <c r="N306" s="3"/>
      <c r="O306" s="20"/>
      <c r="P306" s="36"/>
      <c r="Q306" s="36"/>
      <c r="R306" s="37"/>
      <c r="S306" s="4"/>
      <c r="T306" s="4"/>
    </row>
    <row r="307" spans="1:20" ht="20.100000000000001" customHeight="1" x14ac:dyDescent="0.3">
      <c r="A307" s="2"/>
      <c r="B307" s="144"/>
      <c r="C307" s="144"/>
      <c r="D307" s="144"/>
      <c r="E307" s="144"/>
      <c r="F307" s="144"/>
      <c r="G307" s="144"/>
      <c r="H307" s="7">
        <f>[353]ELV!$H$22</f>
        <v>5</v>
      </c>
      <c r="I307" s="3">
        <f>ROUND(15065*90%,0)</f>
        <v>13559</v>
      </c>
      <c r="J307" s="20" t="s">
        <v>128</v>
      </c>
      <c r="K307" s="3">
        <f>I307*H307</f>
        <v>67795</v>
      </c>
      <c r="L307" s="4"/>
      <c r="M307" s="4"/>
      <c r="N307" s="3">
        <f>H307</f>
        <v>5</v>
      </c>
      <c r="O307" s="20">
        <f>K307</f>
        <v>67795</v>
      </c>
      <c r="P307" s="36"/>
      <c r="Q307" s="36"/>
      <c r="R307" s="37"/>
      <c r="S307" s="32">
        <v>0.9</v>
      </c>
      <c r="T307" s="4"/>
    </row>
    <row r="308" spans="1:20" ht="20.100000000000001" customHeight="1" x14ac:dyDescent="0.3">
      <c r="A308" s="2"/>
      <c r="B308" s="3"/>
      <c r="C308" s="3"/>
      <c r="D308" s="3"/>
      <c r="E308" s="3"/>
      <c r="F308" s="3"/>
      <c r="G308" s="3"/>
      <c r="H308" s="7"/>
      <c r="I308" s="3"/>
      <c r="J308" s="20"/>
      <c r="K308" s="3"/>
      <c r="L308" s="4"/>
      <c r="M308" s="4"/>
      <c r="N308" s="3"/>
      <c r="O308" s="20"/>
      <c r="P308" s="36"/>
      <c r="Q308" s="36"/>
      <c r="R308" s="37"/>
      <c r="S308" s="4"/>
      <c r="T308" s="4"/>
    </row>
    <row r="309" spans="1:20" ht="37.5" customHeight="1" x14ac:dyDescent="0.3">
      <c r="A309" s="2">
        <v>148</v>
      </c>
      <c r="B309" s="141" t="s">
        <v>140</v>
      </c>
      <c r="C309" s="142"/>
      <c r="D309" s="142"/>
      <c r="E309" s="142"/>
      <c r="F309" s="142"/>
      <c r="G309" s="143"/>
      <c r="H309" s="7"/>
      <c r="I309" s="3"/>
      <c r="J309" s="20"/>
      <c r="K309" s="3"/>
      <c r="L309" s="4"/>
      <c r="M309" s="4"/>
      <c r="N309" s="3"/>
      <c r="O309" s="20"/>
      <c r="P309" s="36"/>
      <c r="Q309" s="36"/>
      <c r="R309" s="37"/>
      <c r="S309" s="4"/>
      <c r="T309" s="4"/>
    </row>
    <row r="310" spans="1:20" ht="20.100000000000001" customHeight="1" x14ac:dyDescent="0.3">
      <c r="A310" s="2"/>
      <c r="B310" s="144"/>
      <c r="C310" s="144"/>
      <c r="D310" s="144"/>
      <c r="E310" s="144"/>
      <c r="F310" s="144"/>
      <c r="G310" s="144"/>
      <c r="H310" s="7">
        <f>[353]ELV!$H$24</f>
        <v>1</v>
      </c>
      <c r="I310" s="3">
        <f>ROUND(56000*90%,0)</f>
        <v>50400</v>
      </c>
      <c r="J310" s="20" t="s">
        <v>132</v>
      </c>
      <c r="K310" s="3">
        <f>I310*H310</f>
        <v>50400</v>
      </c>
      <c r="L310" s="4"/>
      <c r="M310" s="4"/>
      <c r="N310" s="3">
        <f>H310</f>
        <v>1</v>
      </c>
      <c r="O310" s="20">
        <f>K310</f>
        <v>50400</v>
      </c>
      <c r="P310" s="36"/>
      <c r="Q310" s="36"/>
      <c r="R310" s="37"/>
      <c r="S310" s="32">
        <v>0.9</v>
      </c>
      <c r="T310" s="4"/>
    </row>
    <row r="311" spans="1:20" ht="20.100000000000001" customHeight="1" x14ac:dyDescent="0.3">
      <c r="A311" s="2"/>
      <c r="B311" s="3"/>
      <c r="C311" s="3"/>
      <c r="D311" s="3"/>
      <c r="E311" s="3"/>
      <c r="F311" s="3"/>
      <c r="G311" s="3"/>
      <c r="H311" s="7"/>
      <c r="I311" s="3"/>
      <c r="J311" s="20"/>
      <c r="K311" s="3"/>
      <c r="L311" s="4"/>
      <c r="M311" s="4"/>
      <c r="N311" s="3"/>
      <c r="O311" s="20"/>
      <c r="P311" s="36"/>
      <c r="Q311" s="36"/>
      <c r="R311" s="37"/>
      <c r="S311" s="4"/>
      <c r="T311" s="4"/>
    </row>
    <row r="312" spans="1:20" ht="32.25" customHeight="1" x14ac:dyDescent="0.3">
      <c r="A312" s="2">
        <v>94</v>
      </c>
      <c r="B312" s="141" t="s">
        <v>169</v>
      </c>
      <c r="C312" s="142"/>
      <c r="D312" s="142"/>
      <c r="E312" s="142"/>
      <c r="F312" s="142"/>
      <c r="G312" s="143"/>
      <c r="H312" s="7"/>
      <c r="I312" s="3"/>
      <c r="J312" s="20"/>
      <c r="K312" s="3"/>
      <c r="L312" s="4"/>
      <c r="M312" s="4"/>
      <c r="N312" s="3"/>
      <c r="O312" s="20"/>
      <c r="P312" s="36"/>
      <c r="Q312" s="36"/>
      <c r="R312" s="37"/>
      <c r="S312" s="4"/>
      <c r="T312" s="4"/>
    </row>
    <row r="313" spans="1:20" ht="20.100000000000001" customHeight="1" x14ac:dyDescent="0.3">
      <c r="A313" s="2"/>
      <c r="B313" s="144"/>
      <c r="C313" s="144"/>
      <c r="D313" s="144"/>
      <c r="E313" s="144"/>
      <c r="F313" s="144"/>
      <c r="G313" s="144"/>
      <c r="H313" s="7">
        <f>[353]ELV!$H$24</f>
        <v>1</v>
      </c>
      <c r="I313" s="3">
        <f>ROUND(355000*90%,0)</f>
        <v>319500</v>
      </c>
      <c r="J313" s="20" t="s">
        <v>132</v>
      </c>
      <c r="K313" s="3">
        <f>I313*H313</f>
        <v>319500</v>
      </c>
      <c r="L313" s="4"/>
      <c r="M313" s="4"/>
      <c r="N313" s="3">
        <f>H313</f>
        <v>1</v>
      </c>
      <c r="O313" s="20">
        <f>K313</f>
        <v>319500</v>
      </c>
      <c r="P313" s="36"/>
      <c r="Q313" s="36"/>
      <c r="R313" s="37"/>
      <c r="S313" s="32">
        <v>0.9</v>
      </c>
      <c r="T313" s="4"/>
    </row>
    <row r="314" spans="1:20" ht="20.100000000000001" customHeight="1" x14ac:dyDescent="0.3">
      <c r="A314" s="2"/>
      <c r="B314" s="3"/>
      <c r="C314" s="3"/>
      <c r="D314" s="3"/>
      <c r="E314" s="3"/>
      <c r="F314" s="3"/>
      <c r="G314" s="3"/>
      <c r="H314" s="7"/>
      <c r="I314" s="3"/>
      <c r="J314" s="20"/>
      <c r="K314" s="3"/>
      <c r="L314" s="4"/>
      <c r="M314" s="4"/>
      <c r="N314" s="3"/>
      <c r="O314" s="20"/>
      <c r="P314" s="36"/>
      <c r="Q314" s="36"/>
      <c r="R314" s="37"/>
      <c r="S314" s="4"/>
      <c r="T314" s="4"/>
    </row>
    <row r="315" spans="1:20" ht="45" customHeight="1" x14ac:dyDescent="0.3">
      <c r="A315" s="2">
        <v>95</v>
      </c>
      <c r="B315" s="141" t="s">
        <v>170</v>
      </c>
      <c r="C315" s="142"/>
      <c r="D315" s="142"/>
      <c r="E315" s="142"/>
      <c r="F315" s="142"/>
      <c r="G315" s="143"/>
      <c r="H315" s="7"/>
      <c r="I315" s="3"/>
      <c r="J315" s="20"/>
      <c r="K315" s="3"/>
      <c r="L315" s="4"/>
      <c r="M315" s="4"/>
      <c r="N315" s="3"/>
      <c r="O315" s="20"/>
      <c r="P315" s="36"/>
      <c r="Q315" s="36"/>
      <c r="R315" s="37"/>
      <c r="S315" s="4"/>
      <c r="T315" s="4"/>
    </row>
    <row r="316" spans="1:20" ht="20.100000000000001" customHeight="1" x14ac:dyDescent="0.3">
      <c r="A316" s="2"/>
      <c r="B316" s="144"/>
      <c r="C316" s="144"/>
      <c r="D316" s="144"/>
      <c r="E316" s="144"/>
      <c r="F316" s="144"/>
      <c r="G316" s="144"/>
      <c r="H316" s="7">
        <v>3</v>
      </c>
      <c r="I316" s="3">
        <f>ROUND(61000*90%,0)</f>
        <v>54900</v>
      </c>
      <c r="J316" s="20" t="s">
        <v>132</v>
      </c>
      <c r="K316" s="3">
        <f>I316*H316</f>
        <v>164700</v>
      </c>
      <c r="L316" s="4"/>
      <c r="M316" s="4"/>
      <c r="N316" s="3">
        <f>H316</f>
        <v>3</v>
      </c>
      <c r="O316" s="20">
        <f>K316</f>
        <v>164700</v>
      </c>
      <c r="P316" s="36"/>
      <c r="Q316" s="36"/>
      <c r="R316" s="37"/>
      <c r="S316" s="32">
        <v>0.9</v>
      </c>
      <c r="T316" s="4"/>
    </row>
    <row r="317" spans="1:20" ht="20.100000000000001" customHeight="1" x14ac:dyDescent="0.3">
      <c r="A317" s="2"/>
      <c r="B317" s="3"/>
      <c r="C317" s="3"/>
      <c r="D317" s="3"/>
      <c r="E317" s="3"/>
      <c r="F317" s="3"/>
      <c r="G317" s="3"/>
      <c r="H317" s="7"/>
      <c r="I317" s="3"/>
      <c r="J317" s="20"/>
      <c r="K317" s="3"/>
      <c r="L317" s="4"/>
      <c r="M317" s="4"/>
      <c r="N317" s="3"/>
      <c r="O317" s="20"/>
      <c r="P317" s="36"/>
      <c r="Q317" s="36"/>
      <c r="R317" s="37"/>
      <c r="S317" s="4"/>
      <c r="T317" s="4"/>
    </row>
    <row r="318" spans="1:20" ht="20.100000000000001" customHeight="1" x14ac:dyDescent="0.3">
      <c r="A318" s="2"/>
      <c r="B318" s="13" t="s">
        <v>164</v>
      </c>
      <c r="C318" s="3"/>
      <c r="D318" s="3"/>
      <c r="E318" s="3"/>
      <c r="F318" s="3"/>
      <c r="G318" s="3"/>
      <c r="H318" s="7"/>
      <c r="I318" s="3"/>
      <c r="J318" s="20"/>
      <c r="K318" s="3"/>
      <c r="L318" s="4"/>
      <c r="M318" s="4"/>
      <c r="N318" s="3"/>
      <c r="O318" s="20"/>
      <c r="P318" s="36"/>
      <c r="Q318" s="36"/>
      <c r="R318" s="37"/>
      <c r="S318" s="4"/>
      <c r="T318" s="4"/>
    </row>
    <row r="319" spans="1:20" ht="32.25" customHeight="1" x14ac:dyDescent="0.3">
      <c r="A319" s="2">
        <v>178</v>
      </c>
      <c r="B319" s="157" t="s">
        <v>141</v>
      </c>
      <c r="C319" s="158"/>
      <c r="D319" s="158"/>
      <c r="E319" s="158"/>
      <c r="F319" s="158"/>
      <c r="G319" s="159"/>
      <c r="H319" s="7"/>
      <c r="I319" s="3"/>
      <c r="J319" s="20"/>
      <c r="K319" s="3"/>
      <c r="L319" s="4"/>
      <c r="M319" s="4"/>
      <c r="N319" s="3"/>
      <c r="O319" s="20"/>
      <c r="P319" s="36"/>
      <c r="Q319" s="36"/>
      <c r="R319" s="37"/>
      <c r="S319" s="4"/>
      <c r="T319" s="4"/>
    </row>
    <row r="320" spans="1:20" ht="20.100000000000001" customHeight="1" x14ac:dyDescent="0.3">
      <c r="A320" s="2"/>
      <c r="B320" s="144"/>
      <c r="C320" s="144"/>
      <c r="D320" s="144"/>
      <c r="E320" s="144"/>
      <c r="F320" s="144"/>
      <c r="G320" s="144"/>
      <c r="H320" s="7">
        <v>1</v>
      </c>
      <c r="I320" s="3">
        <f>ROUND(400000*90%,0)</f>
        <v>360000</v>
      </c>
      <c r="J320" s="20" t="s">
        <v>132</v>
      </c>
      <c r="K320" s="3">
        <f>I320*H320</f>
        <v>360000</v>
      </c>
      <c r="L320" s="4"/>
      <c r="M320" s="4"/>
      <c r="N320" s="3">
        <f>H320</f>
        <v>1</v>
      </c>
      <c r="O320" s="20">
        <f>K320</f>
        <v>360000</v>
      </c>
      <c r="P320" s="36"/>
      <c r="Q320" s="36"/>
      <c r="R320" s="37"/>
      <c r="S320" s="32">
        <v>0.9</v>
      </c>
      <c r="T320" s="4"/>
    </row>
    <row r="321" spans="1:20" ht="20.100000000000001" customHeight="1" x14ac:dyDescent="0.3">
      <c r="A321" s="2"/>
      <c r="B321" s="3"/>
      <c r="C321" s="3"/>
      <c r="D321" s="3"/>
      <c r="E321" s="3"/>
      <c r="F321" s="3"/>
      <c r="G321" s="3"/>
      <c r="H321" s="7"/>
      <c r="I321" s="3"/>
      <c r="J321" s="20"/>
      <c r="K321" s="3"/>
      <c r="L321" s="4"/>
      <c r="M321" s="4"/>
      <c r="N321" s="3"/>
      <c r="O321" s="20"/>
      <c r="P321" s="36"/>
      <c r="Q321" s="36"/>
      <c r="R321" s="37"/>
      <c r="S321" s="4"/>
      <c r="T321" s="4"/>
    </row>
    <row r="322" spans="1:20" ht="33.75" customHeight="1" x14ac:dyDescent="0.3">
      <c r="A322" s="2">
        <v>179</v>
      </c>
      <c r="B322" s="157" t="s">
        <v>142</v>
      </c>
      <c r="C322" s="158"/>
      <c r="D322" s="158"/>
      <c r="E322" s="158"/>
      <c r="F322" s="158"/>
      <c r="G322" s="159"/>
      <c r="H322" s="7"/>
      <c r="I322" s="3"/>
      <c r="J322" s="20"/>
      <c r="K322" s="3"/>
      <c r="L322" s="4"/>
      <c r="M322" s="4"/>
      <c r="N322" s="3"/>
      <c r="O322" s="20"/>
      <c r="P322" s="36"/>
      <c r="Q322" s="36"/>
      <c r="R322" s="37"/>
      <c r="S322" s="4"/>
      <c r="T322" s="4"/>
    </row>
    <row r="323" spans="1:20" ht="20.100000000000001" customHeight="1" x14ac:dyDescent="0.3">
      <c r="A323" s="2"/>
      <c r="B323" s="144"/>
      <c r="C323" s="144"/>
      <c r="D323" s="144"/>
      <c r="E323" s="144"/>
      <c r="F323" s="144"/>
      <c r="G323" s="144"/>
      <c r="H323" s="7">
        <f>'[353]VRV Copper pipe'!$H$30</f>
        <v>11</v>
      </c>
      <c r="I323" s="3">
        <f>ROUND(6191*90%,0)</f>
        <v>5572</v>
      </c>
      <c r="J323" s="20" t="s">
        <v>128</v>
      </c>
      <c r="K323" s="3">
        <f>I323*H323</f>
        <v>61292</v>
      </c>
      <c r="L323" s="4"/>
      <c r="M323" s="4"/>
      <c r="N323" s="3">
        <f>H323</f>
        <v>11</v>
      </c>
      <c r="O323" s="20">
        <f>K323</f>
        <v>61292</v>
      </c>
      <c r="P323" s="36"/>
      <c r="Q323" s="36"/>
      <c r="R323" s="37"/>
      <c r="S323" s="32">
        <v>0.9</v>
      </c>
      <c r="T323" s="4"/>
    </row>
    <row r="324" spans="1:20" ht="20.100000000000001" customHeight="1" x14ac:dyDescent="0.3">
      <c r="A324" s="2"/>
      <c r="B324" s="3"/>
      <c r="C324" s="3"/>
      <c r="D324" s="3"/>
      <c r="E324" s="3"/>
      <c r="F324" s="3"/>
      <c r="G324" s="3"/>
      <c r="H324" s="7"/>
      <c r="I324" s="3"/>
      <c r="J324" s="20"/>
      <c r="K324" s="3"/>
      <c r="L324" s="15"/>
      <c r="M324" s="15"/>
      <c r="N324" s="8"/>
      <c r="O324" s="8"/>
      <c r="P324" s="38"/>
      <c r="Q324" s="39"/>
      <c r="R324" s="15"/>
      <c r="S324" s="35"/>
      <c r="T324" s="4"/>
    </row>
    <row r="325" spans="1:20" ht="20.100000000000001" customHeight="1" x14ac:dyDescent="0.3">
      <c r="A325" s="2"/>
      <c r="B325" s="13" t="s">
        <v>172</v>
      </c>
      <c r="C325" s="3"/>
      <c r="D325" s="3"/>
      <c r="E325" s="3"/>
      <c r="F325" s="3"/>
      <c r="G325" s="3"/>
      <c r="H325" s="33"/>
      <c r="I325" s="3"/>
      <c r="J325" s="3"/>
      <c r="L325" s="15"/>
      <c r="M325" s="15"/>
      <c r="N325" s="15"/>
      <c r="O325" s="15"/>
      <c r="P325" s="8"/>
      <c r="Q325"/>
      <c r="R325" s="15"/>
      <c r="S325" s="15"/>
      <c r="T325" s="4"/>
    </row>
    <row r="326" spans="1:20" ht="38.25" customHeight="1" x14ac:dyDescent="0.3">
      <c r="A326" s="2">
        <v>137</v>
      </c>
      <c r="B326" s="212" t="s">
        <v>173</v>
      </c>
      <c r="C326" s="213"/>
      <c r="D326" s="213"/>
      <c r="E326" s="213"/>
      <c r="F326" s="213"/>
      <c r="G326" s="214"/>
      <c r="H326" s="33"/>
      <c r="I326" s="3"/>
      <c r="J326" s="3"/>
      <c r="K326" s="3"/>
      <c r="L326" s="4"/>
      <c r="M326" s="4"/>
      <c r="N326" s="4"/>
      <c r="O326" s="4"/>
      <c r="P326" s="3"/>
      <c r="Q326" s="4"/>
      <c r="R326" s="4"/>
      <c r="S326" s="4"/>
      <c r="T326" s="4"/>
    </row>
    <row r="327" spans="1:20" ht="20.100000000000001" customHeight="1" x14ac:dyDescent="0.3">
      <c r="A327" s="2"/>
      <c r="B327" s="144"/>
      <c r="C327" s="144"/>
      <c r="D327" s="144"/>
      <c r="E327" s="144"/>
      <c r="F327" s="144"/>
      <c r="G327" s="144"/>
      <c r="H327" s="33">
        <f>'[353]ELE-2'!$H$9</f>
        <v>1</v>
      </c>
      <c r="I327" s="3">
        <v>355000</v>
      </c>
      <c r="J327" s="3" t="s">
        <v>128</v>
      </c>
      <c r="K327" s="3">
        <f>I327*H327</f>
        <v>355000</v>
      </c>
      <c r="L327" s="4"/>
      <c r="M327" s="4"/>
      <c r="N327" s="33">
        <f>H327</f>
        <v>1</v>
      </c>
      <c r="O327" s="4">
        <f>K327</f>
        <v>355000</v>
      </c>
      <c r="P327" s="7"/>
      <c r="Q327" s="4"/>
      <c r="R327" s="4"/>
      <c r="S327" s="4"/>
      <c r="T327" s="4"/>
    </row>
    <row r="328" spans="1:20" ht="20.100000000000001" customHeight="1" x14ac:dyDescent="0.3">
      <c r="A328" s="2"/>
      <c r="B328" s="3"/>
      <c r="C328" s="3"/>
      <c r="D328" s="3"/>
      <c r="E328" s="3"/>
      <c r="F328" s="3"/>
      <c r="G328" s="3"/>
      <c r="H328" s="33"/>
      <c r="I328" s="3"/>
      <c r="J328" s="3"/>
      <c r="K328" s="3"/>
      <c r="L328" s="4"/>
      <c r="M328" s="4"/>
      <c r="N328" s="4"/>
      <c r="O328" s="4"/>
      <c r="P328" s="3"/>
      <c r="Q328" s="4"/>
      <c r="R328" s="4"/>
      <c r="S328" s="4"/>
      <c r="T328" s="4"/>
    </row>
    <row r="329" spans="1:20" ht="33.75" customHeight="1" x14ac:dyDescent="0.3">
      <c r="A329" s="2">
        <v>138</v>
      </c>
      <c r="B329" s="215" t="s">
        <v>174</v>
      </c>
      <c r="C329" s="216"/>
      <c r="D329" s="216"/>
      <c r="E329" s="216"/>
      <c r="F329" s="216"/>
      <c r="G329" s="217"/>
      <c r="H329" s="33"/>
      <c r="I329" s="3"/>
      <c r="J329" s="3"/>
      <c r="K329" s="3"/>
      <c r="L329" s="4"/>
      <c r="M329" s="4"/>
      <c r="N329" s="4"/>
      <c r="O329" s="4"/>
      <c r="P329" s="3"/>
      <c r="Q329" s="4"/>
      <c r="R329" s="4"/>
      <c r="S329" s="4"/>
      <c r="T329" s="4"/>
    </row>
    <row r="330" spans="1:20" ht="20.100000000000001" customHeight="1" x14ac:dyDescent="0.3">
      <c r="A330" s="2"/>
      <c r="B330" s="144"/>
      <c r="C330" s="144"/>
      <c r="D330" s="144"/>
      <c r="E330" s="144"/>
      <c r="F330" s="144"/>
      <c r="G330" s="144"/>
      <c r="H330" s="33">
        <f>'[353]ELE-2'!$H$12</f>
        <v>1</v>
      </c>
      <c r="I330" s="3">
        <v>270000</v>
      </c>
      <c r="J330" s="3" t="s">
        <v>128</v>
      </c>
      <c r="K330" s="3">
        <f>I330*H330</f>
        <v>270000</v>
      </c>
      <c r="L330" s="4"/>
      <c r="M330" s="4"/>
      <c r="N330" s="33">
        <f>H330</f>
        <v>1</v>
      </c>
      <c r="O330" s="4">
        <f>K330</f>
        <v>270000</v>
      </c>
      <c r="P330" s="7"/>
      <c r="Q330" s="4"/>
      <c r="R330" s="4"/>
      <c r="S330" s="4"/>
      <c r="T330" s="4"/>
    </row>
    <row r="331" spans="1:20" ht="20.100000000000001" customHeight="1" x14ac:dyDescent="0.3">
      <c r="A331" s="2"/>
      <c r="B331" s="3"/>
      <c r="C331" s="3"/>
      <c r="D331" s="3"/>
      <c r="E331" s="3"/>
      <c r="F331" s="3"/>
      <c r="G331" s="3"/>
      <c r="H331" s="33"/>
      <c r="I331" s="3"/>
      <c r="J331" s="3"/>
      <c r="K331" s="3"/>
      <c r="L331" s="4"/>
      <c r="M331" s="4"/>
      <c r="N331" s="4"/>
      <c r="O331" s="4"/>
      <c r="P331" s="3"/>
      <c r="Q331" s="4"/>
      <c r="R331" s="4"/>
      <c r="S331" s="4"/>
      <c r="T331" s="4"/>
    </row>
    <row r="332" spans="1:20" ht="29.25" customHeight="1" x14ac:dyDescent="0.3">
      <c r="A332" s="2">
        <v>139</v>
      </c>
      <c r="B332" s="218" t="s">
        <v>175</v>
      </c>
      <c r="C332" s="219"/>
      <c r="D332" s="219"/>
      <c r="E332" s="219"/>
      <c r="F332" s="219"/>
      <c r="G332" s="220"/>
      <c r="H332" s="33"/>
      <c r="I332" s="3"/>
      <c r="J332" s="3"/>
      <c r="K332" s="3"/>
      <c r="L332" s="4"/>
      <c r="M332" s="4"/>
      <c r="N332" s="4"/>
      <c r="O332" s="4"/>
      <c r="P332" s="3"/>
      <c r="Q332" s="4"/>
      <c r="R332" s="4"/>
      <c r="S332" s="4"/>
      <c r="T332" s="4"/>
    </row>
    <row r="333" spans="1:20" ht="20.100000000000001" customHeight="1" x14ac:dyDescent="0.3">
      <c r="A333" s="2"/>
      <c r="B333" s="144"/>
      <c r="C333" s="144"/>
      <c r="D333" s="144"/>
      <c r="E333" s="144"/>
      <c r="F333" s="144"/>
      <c r="G333" s="144"/>
      <c r="H333" s="33">
        <f>'[353]ELE-2'!$H$15</f>
        <v>3</v>
      </c>
      <c r="I333" s="3">
        <v>1540</v>
      </c>
      <c r="J333" s="3" t="s">
        <v>128</v>
      </c>
      <c r="K333" s="3">
        <f>I333*H333</f>
        <v>4620</v>
      </c>
      <c r="L333" s="4"/>
      <c r="M333" s="4"/>
      <c r="N333" s="33">
        <f>H333</f>
        <v>3</v>
      </c>
      <c r="O333" s="4">
        <f>K333</f>
        <v>4620</v>
      </c>
      <c r="P333" s="7"/>
      <c r="Q333" s="4"/>
      <c r="R333" s="4"/>
      <c r="S333" s="4"/>
      <c r="T333" s="4"/>
    </row>
    <row r="334" spans="1:20" ht="20.100000000000001" customHeight="1" x14ac:dyDescent="0.3">
      <c r="A334" s="2"/>
      <c r="B334" s="3"/>
      <c r="C334" s="3"/>
      <c r="D334" s="3"/>
      <c r="E334" s="3"/>
      <c r="F334" s="3"/>
      <c r="G334" s="3"/>
      <c r="H334" s="33"/>
      <c r="I334" s="3"/>
      <c r="J334" s="3"/>
      <c r="K334" s="3"/>
      <c r="L334" s="4"/>
      <c r="M334" s="4"/>
      <c r="N334" s="4"/>
      <c r="O334" s="4"/>
      <c r="P334" s="3"/>
      <c r="Q334" s="4"/>
      <c r="R334" s="4"/>
      <c r="S334" s="4"/>
      <c r="T334" s="4"/>
    </row>
    <row r="335" spans="1:20" ht="27.75" customHeight="1" x14ac:dyDescent="0.3">
      <c r="A335" s="2">
        <v>136</v>
      </c>
      <c r="B335" s="215" t="s">
        <v>176</v>
      </c>
      <c r="C335" s="216"/>
      <c r="D335" s="216"/>
      <c r="E335" s="216"/>
      <c r="F335" s="216"/>
      <c r="G335" s="217"/>
      <c r="H335" s="33"/>
      <c r="I335" s="3"/>
      <c r="J335" s="3"/>
      <c r="K335" s="3"/>
      <c r="L335" s="4"/>
      <c r="M335" s="4"/>
      <c r="N335" s="4"/>
      <c r="O335" s="4"/>
      <c r="P335" s="3"/>
      <c r="Q335" s="4"/>
      <c r="R335" s="4"/>
      <c r="S335" s="4"/>
      <c r="T335" s="4"/>
    </row>
    <row r="336" spans="1:20" ht="20.100000000000001" customHeight="1" x14ac:dyDescent="0.3">
      <c r="A336" s="2"/>
      <c r="B336" s="144"/>
      <c r="C336" s="144"/>
      <c r="D336" s="144"/>
      <c r="E336" s="144"/>
      <c r="F336" s="144"/>
      <c r="G336" s="144"/>
      <c r="H336" s="33">
        <v>80</v>
      </c>
      <c r="I336" s="3">
        <v>356</v>
      </c>
      <c r="J336" s="3" t="s">
        <v>46</v>
      </c>
      <c r="K336" s="3">
        <f>I336*H336</f>
        <v>28480</v>
      </c>
      <c r="L336" s="4"/>
      <c r="M336" s="4"/>
      <c r="N336" s="33">
        <f>H336</f>
        <v>80</v>
      </c>
      <c r="O336" s="4">
        <f>K336</f>
        <v>28480</v>
      </c>
      <c r="P336" s="7"/>
      <c r="Q336" s="4"/>
      <c r="R336" s="4"/>
      <c r="S336" s="4"/>
      <c r="T336" s="4"/>
    </row>
    <row r="337" spans="1:20" ht="20.100000000000001" customHeight="1" x14ac:dyDescent="0.3">
      <c r="A337" s="2"/>
      <c r="B337" s="3"/>
      <c r="C337" s="3"/>
      <c r="D337" s="3"/>
      <c r="E337" s="3"/>
      <c r="F337" s="3"/>
      <c r="G337" s="3" t="s">
        <v>143</v>
      </c>
      <c r="H337" s="33">
        <v>45</v>
      </c>
      <c r="I337" s="3">
        <v>285</v>
      </c>
      <c r="J337" s="3" t="s">
        <v>46</v>
      </c>
      <c r="K337" s="3">
        <f>I337*H337</f>
        <v>12825</v>
      </c>
      <c r="L337" s="4"/>
      <c r="M337" s="4"/>
      <c r="N337" s="33">
        <f>H337</f>
        <v>45</v>
      </c>
      <c r="O337" s="4">
        <f>K337</f>
        <v>12825</v>
      </c>
      <c r="P337" s="7"/>
      <c r="Q337" s="4"/>
      <c r="R337" s="4"/>
      <c r="S337" s="4"/>
      <c r="T337" s="4"/>
    </row>
    <row r="338" spans="1:20" ht="32.25" customHeight="1" x14ac:dyDescent="0.3">
      <c r="A338" s="2">
        <v>135</v>
      </c>
      <c r="B338" s="215" t="s">
        <v>177</v>
      </c>
      <c r="C338" s="216"/>
      <c r="D338" s="216"/>
      <c r="E338" s="216"/>
      <c r="F338" s="216"/>
      <c r="G338" s="217"/>
      <c r="H338" s="33"/>
      <c r="I338" s="3"/>
      <c r="J338" s="3"/>
      <c r="K338" s="3"/>
      <c r="L338" s="4"/>
      <c r="M338" s="4"/>
      <c r="N338" s="4"/>
      <c r="O338" s="4"/>
      <c r="P338" s="3"/>
      <c r="Q338" s="4"/>
      <c r="R338" s="4"/>
      <c r="S338" s="4"/>
      <c r="T338" s="4"/>
    </row>
    <row r="339" spans="1:20" ht="20.100000000000001" customHeight="1" x14ac:dyDescent="0.3">
      <c r="A339" s="2"/>
      <c r="B339" s="144"/>
      <c r="C339" s="144"/>
      <c r="D339" s="144"/>
      <c r="E339" s="144"/>
      <c r="F339" s="144"/>
      <c r="G339" s="144"/>
      <c r="H339" s="33">
        <f>'[353]ELE-2'!$H$23</f>
        <v>53</v>
      </c>
      <c r="I339" s="3">
        <v>484</v>
      </c>
      <c r="J339" s="3" t="s">
        <v>46</v>
      </c>
      <c r="K339" s="3">
        <f>I339*H339</f>
        <v>25652</v>
      </c>
      <c r="L339" s="4"/>
      <c r="M339" s="4"/>
      <c r="N339" s="33">
        <f>H339</f>
        <v>53</v>
      </c>
      <c r="O339" s="4">
        <f>K339</f>
        <v>25652</v>
      </c>
      <c r="P339" s="7"/>
      <c r="Q339" s="4"/>
      <c r="R339" s="4"/>
      <c r="S339" s="4"/>
      <c r="T339" s="4"/>
    </row>
    <row r="340" spans="1:20" ht="20.100000000000001" customHeight="1" x14ac:dyDescent="0.3">
      <c r="A340" s="2"/>
      <c r="B340" s="3"/>
      <c r="C340" s="3"/>
      <c r="D340" s="3"/>
      <c r="E340" s="3"/>
      <c r="F340" s="3"/>
      <c r="G340" s="3"/>
      <c r="H340" s="33"/>
      <c r="I340" s="3"/>
      <c r="J340" s="3"/>
      <c r="K340" s="3"/>
      <c r="L340" s="4"/>
      <c r="M340" s="4"/>
      <c r="N340" s="4"/>
      <c r="O340" s="4"/>
      <c r="P340" s="3"/>
      <c r="Q340" s="4"/>
      <c r="R340" s="4"/>
      <c r="S340" s="4"/>
      <c r="T340" s="4"/>
    </row>
    <row r="341" spans="1:20" ht="31.5" customHeight="1" x14ac:dyDescent="0.3">
      <c r="A341" s="2">
        <v>134</v>
      </c>
      <c r="B341" s="215" t="s">
        <v>178</v>
      </c>
      <c r="C341" s="216"/>
      <c r="D341" s="216"/>
      <c r="E341" s="216"/>
      <c r="F341" s="216"/>
      <c r="G341" s="217"/>
      <c r="H341" s="33"/>
      <c r="I341" s="3"/>
      <c r="J341" s="3"/>
      <c r="K341" s="3"/>
      <c r="L341" s="4"/>
      <c r="M341" s="4"/>
      <c r="N341" s="4"/>
      <c r="O341" s="4"/>
      <c r="P341" s="3"/>
      <c r="Q341" s="4"/>
      <c r="R341" s="4"/>
      <c r="S341" s="4"/>
      <c r="T341" s="4"/>
    </row>
    <row r="342" spans="1:20" ht="20.100000000000001" customHeight="1" x14ac:dyDescent="0.3">
      <c r="A342" s="2"/>
      <c r="B342" s="144"/>
      <c r="C342" s="144"/>
      <c r="D342" s="144"/>
      <c r="E342" s="144"/>
      <c r="F342" s="144"/>
      <c r="G342" s="144"/>
      <c r="H342" s="33">
        <f>'[353]ELE-2'!$H$27</f>
        <v>60</v>
      </c>
      <c r="I342" s="3">
        <v>1483</v>
      </c>
      <c r="J342" s="3" t="s">
        <v>46</v>
      </c>
      <c r="K342" s="3">
        <f>I342*H342</f>
        <v>88980</v>
      </c>
      <c r="L342" s="4"/>
      <c r="M342" s="4"/>
      <c r="N342" s="33">
        <f>H342</f>
        <v>60</v>
      </c>
      <c r="O342" s="4">
        <f>K342</f>
        <v>88980</v>
      </c>
      <c r="P342" s="7"/>
      <c r="Q342" s="4"/>
      <c r="R342" s="4"/>
      <c r="S342" s="4"/>
      <c r="T342" s="4"/>
    </row>
    <row r="343" spans="1:20" ht="20.100000000000001" customHeight="1" x14ac:dyDescent="0.3">
      <c r="A343" s="2"/>
      <c r="B343" s="3"/>
      <c r="C343" s="3"/>
      <c r="D343" s="3"/>
      <c r="E343" s="3"/>
      <c r="F343" s="3"/>
      <c r="G343" s="3"/>
      <c r="H343" s="33"/>
      <c r="I343" s="3"/>
      <c r="J343" s="3"/>
      <c r="K343" s="3"/>
      <c r="L343" s="4"/>
      <c r="M343" s="4"/>
      <c r="N343" s="4"/>
      <c r="O343" s="4"/>
      <c r="P343" s="3"/>
      <c r="Q343" s="4"/>
      <c r="R343" s="4"/>
      <c r="S343" s="4"/>
      <c r="T343" s="4"/>
    </row>
    <row r="344" spans="1:20" ht="27.75" customHeight="1" x14ac:dyDescent="0.3">
      <c r="A344" s="2">
        <v>130</v>
      </c>
      <c r="B344" s="215" t="s">
        <v>179</v>
      </c>
      <c r="C344" s="216"/>
      <c r="D344" s="216"/>
      <c r="E344" s="216"/>
      <c r="F344" s="216"/>
      <c r="G344" s="217"/>
      <c r="H344" s="33"/>
      <c r="I344" s="3"/>
      <c r="J344" s="3"/>
      <c r="K344" s="3"/>
      <c r="L344" s="4"/>
      <c r="M344" s="4"/>
      <c r="N344" s="4"/>
      <c r="O344" s="4"/>
      <c r="P344" s="3"/>
      <c r="Q344" s="4"/>
      <c r="R344" s="4"/>
      <c r="S344" s="4"/>
      <c r="T344" s="4"/>
    </row>
    <row r="345" spans="1:20" ht="20.100000000000001" customHeight="1" x14ac:dyDescent="0.3">
      <c r="A345" s="2"/>
      <c r="B345" s="144"/>
      <c r="C345" s="144"/>
      <c r="D345" s="144"/>
      <c r="E345" s="144"/>
      <c r="F345" s="144"/>
      <c r="G345" s="144"/>
      <c r="H345" s="33">
        <f>'[353]ELE-2'!$H$30</f>
        <v>65.3</v>
      </c>
      <c r="I345" s="3">
        <v>902</v>
      </c>
      <c r="J345" s="3" t="s">
        <v>46</v>
      </c>
      <c r="K345" s="52">
        <f>I345*H345</f>
        <v>58900.6</v>
      </c>
      <c r="L345" s="4"/>
      <c r="M345" s="4"/>
      <c r="N345" s="33">
        <f>H345</f>
        <v>65.3</v>
      </c>
      <c r="O345" s="53">
        <f>K345</f>
        <v>58900.6</v>
      </c>
      <c r="P345" s="7"/>
      <c r="Q345" s="4"/>
      <c r="R345" s="4"/>
      <c r="S345" s="4"/>
      <c r="T345" s="4"/>
    </row>
    <row r="346" spans="1:20" ht="20.100000000000001" customHeight="1" x14ac:dyDescent="0.3">
      <c r="A346" s="2"/>
      <c r="B346" s="3"/>
      <c r="C346" s="3"/>
      <c r="D346" s="3"/>
      <c r="E346" s="3"/>
      <c r="F346" s="3"/>
      <c r="G346" s="3"/>
      <c r="H346" s="33"/>
      <c r="I346" s="3"/>
      <c r="J346" s="3"/>
      <c r="K346" s="3"/>
      <c r="L346" s="4"/>
      <c r="M346" s="4"/>
      <c r="N346" s="4"/>
      <c r="O346" s="4"/>
      <c r="P346" s="3"/>
      <c r="Q346" s="4"/>
      <c r="R346" s="4"/>
      <c r="S346" s="4"/>
      <c r="T346" s="4"/>
    </row>
    <row r="347" spans="1:20" ht="26.25" customHeight="1" x14ac:dyDescent="0.3">
      <c r="A347" s="2">
        <v>129</v>
      </c>
      <c r="B347" s="215" t="s">
        <v>64</v>
      </c>
      <c r="C347" s="216"/>
      <c r="D347" s="216"/>
      <c r="E347" s="216"/>
      <c r="F347" s="216"/>
      <c r="G347" s="217"/>
      <c r="H347" s="33"/>
      <c r="I347" s="3"/>
      <c r="J347" s="3"/>
      <c r="K347" s="3"/>
      <c r="L347" s="4"/>
      <c r="M347" s="4"/>
      <c r="N347" s="4"/>
      <c r="O347" s="4"/>
      <c r="P347" s="3"/>
      <c r="Q347" s="4"/>
      <c r="R347" s="4"/>
      <c r="S347" s="4"/>
      <c r="T347" s="4"/>
    </row>
    <row r="348" spans="1:20" ht="20.100000000000001" customHeight="1" x14ac:dyDescent="0.3">
      <c r="A348" s="2"/>
      <c r="B348" s="144"/>
      <c r="C348" s="144"/>
      <c r="D348" s="144"/>
      <c r="E348" s="144"/>
      <c r="F348" s="144"/>
      <c r="G348" s="144"/>
      <c r="H348" s="33">
        <f>'[353]ELE-2'!$H$36</f>
        <v>52.4</v>
      </c>
      <c r="I348" s="3">
        <v>163</v>
      </c>
      <c r="J348" s="3" t="s">
        <v>46</v>
      </c>
      <c r="K348" s="3">
        <f>I348*H348</f>
        <v>8541.1999999999989</v>
      </c>
      <c r="L348" s="4"/>
      <c r="M348" s="4"/>
      <c r="N348" s="33">
        <f>H348</f>
        <v>52.4</v>
      </c>
      <c r="O348" s="4">
        <f>K348</f>
        <v>8541.1999999999989</v>
      </c>
      <c r="P348" s="7"/>
      <c r="Q348" s="4"/>
      <c r="R348" s="4"/>
      <c r="S348" s="4"/>
      <c r="T348" s="4"/>
    </row>
    <row r="349" spans="1:20" ht="20.100000000000001" customHeight="1" x14ac:dyDescent="0.3">
      <c r="A349" s="2"/>
      <c r="B349" s="3"/>
      <c r="C349" s="3"/>
      <c r="D349" s="3"/>
      <c r="E349" s="3"/>
      <c r="F349" s="3"/>
      <c r="G349" s="3"/>
      <c r="H349" s="33"/>
      <c r="I349" s="3"/>
      <c r="J349" s="3"/>
      <c r="K349" s="3"/>
      <c r="L349" s="4"/>
      <c r="M349" s="4"/>
      <c r="N349" s="4"/>
      <c r="O349" s="4"/>
      <c r="P349" s="3"/>
      <c r="Q349" s="4"/>
      <c r="R349" s="4"/>
      <c r="S349" s="4"/>
      <c r="T349" s="4"/>
    </row>
    <row r="350" spans="1:20" ht="25.5" customHeight="1" x14ac:dyDescent="0.3">
      <c r="A350" s="2">
        <v>127</v>
      </c>
      <c r="B350" s="215" t="s">
        <v>180</v>
      </c>
      <c r="C350" s="216"/>
      <c r="D350" s="216"/>
      <c r="E350" s="216"/>
      <c r="F350" s="216"/>
      <c r="G350" s="217"/>
      <c r="H350" s="33"/>
      <c r="I350" s="3"/>
      <c r="J350" s="3"/>
      <c r="K350" s="3"/>
      <c r="L350" s="4"/>
      <c r="M350" s="4"/>
      <c r="N350" s="4"/>
      <c r="O350" s="4"/>
      <c r="P350" s="3"/>
      <c r="Q350" s="4"/>
      <c r="R350" s="4"/>
      <c r="S350" s="4"/>
      <c r="T350" s="4"/>
    </row>
    <row r="351" spans="1:20" ht="20.100000000000001" customHeight="1" x14ac:dyDescent="0.3">
      <c r="A351" s="2"/>
      <c r="B351" s="144"/>
      <c r="C351" s="144"/>
      <c r="D351" s="144"/>
      <c r="E351" s="144"/>
      <c r="F351" s="144"/>
      <c r="G351" s="144"/>
      <c r="H351" s="33">
        <f>'[353]ELE-2'!$H$39</f>
        <v>2</v>
      </c>
      <c r="I351" s="3">
        <v>22283</v>
      </c>
      <c r="J351" s="3" t="s">
        <v>128</v>
      </c>
      <c r="K351" s="3">
        <f>I351*H351</f>
        <v>44566</v>
      </c>
      <c r="L351" s="4"/>
      <c r="M351" s="4"/>
      <c r="N351" s="33">
        <f>H351</f>
        <v>2</v>
      </c>
      <c r="O351" s="4">
        <f>K351</f>
        <v>44566</v>
      </c>
      <c r="P351" s="7"/>
      <c r="Q351" s="4"/>
      <c r="R351" s="4"/>
      <c r="S351" s="4"/>
      <c r="T351" s="4"/>
    </row>
    <row r="352" spans="1:20" ht="20.100000000000001" customHeight="1" x14ac:dyDescent="0.3">
      <c r="A352" s="2"/>
      <c r="B352" s="3"/>
      <c r="C352" s="3"/>
      <c r="D352" s="3"/>
      <c r="E352" s="3"/>
      <c r="F352" s="3"/>
      <c r="G352" s="3"/>
      <c r="H352" s="33"/>
      <c r="I352" s="3"/>
      <c r="J352" s="3"/>
      <c r="K352" s="3"/>
      <c r="L352" s="4"/>
      <c r="M352" s="4"/>
      <c r="N352" s="4"/>
      <c r="O352" s="4"/>
      <c r="P352" s="3"/>
      <c r="Q352" s="4"/>
      <c r="R352" s="4"/>
      <c r="S352" s="4"/>
      <c r="T352" s="4"/>
    </row>
    <row r="353" spans="1:20" ht="34.5" customHeight="1" x14ac:dyDescent="0.3">
      <c r="A353" s="2">
        <v>126</v>
      </c>
      <c r="B353" s="215" t="s">
        <v>181</v>
      </c>
      <c r="C353" s="216"/>
      <c r="D353" s="216"/>
      <c r="E353" s="216"/>
      <c r="F353" s="216"/>
      <c r="G353" s="217"/>
      <c r="H353" s="33"/>
      <c r="I353" s="3"/>
      <c r="J353" s="3"/>
      <c r="K353" s="3"/>
      <c r="L353" s="4"/>
      <c r="M353" s="4"/>
      <c r="N353" s="4"/>
      <c r="O353" s="4"/>
      <c r="P353" s="3"/>
      <c r="Q353" s="4"/>
      <c r="R353" s="4"/>
      <c r="S353" s="4"/>
      <c r="T353" s="4"/>
    </row>
    <row r="354" spans="1:20" ht="20.100000000000001" customHeight="1" x14ac:dyDescent="0.3">
      <c r="A354" s="2"/>
      <c r="B354" s="144"/>
      <c r="C354" s="144"/>
      <c r="D354" s="144"/>
      <c r="E354" s="144"/>
      <c r="F354" s="144"/>
      <c r="G354" s="144"/>
      <c r="H354" s="33">
        <f>'[353]ELE-2'!$H$42</f>
        <v>2</v>
      </c>
      <c r="I354" s="3">
        <v>8500</v>
      </c>
      <c r="J354" s="3" t="s">
        <v>128</v>
      </c>
      <c r="K354" s="3">
        <f>I354*H354</f>
        <v>17000</v>
      </c>
      <c r="L354" s="4"/>
      <c r="M354" s="4"/>
      <c r="N354" s="33">
        <f>H354</f>
        <v>2</v>
      </c>
      <c r="O354" s="4">
        <f>K354</f>
        <v>17000</v>
      </c>
      <c r="P354" s="7"/>
      <c r="Q354" s="4"/>
      <c r="R354" s="4"/>
      <c r="S354" s="4"/>
      <c r="T354" s="4"/>
    </row>
    <row r="355" spans="1:20" ht="20.100000000000001" customHeight="1" x14ac:dyDescent="0.3">
      <c r="A355" s="2"/>
      <c r="B355" s="3"/>
      <c r="C355" s="3"/>
      <c r="D355" s="3"/>
      <c r="E355" s="3"/>
      <c r="F355" s="3"/>
      <c r="G355" s="3"/>
      <c r="H355" s="33"/>
      <c r="I355" s="3"/>
      <c r="J355" s="3"/>
      <c r="K355" s="3"/>
      <c r="L355" s="4"/>
      <c r="M355" s="4"/>
      <c r="N355" s="4"/>
      <c r="O355" s="4"/>
      <c r="P355" s="3"/>
      <c r="Q355" s="4"/>
      <c r="R355" s="4"/>
      <c r="S355" s="4"/>
      <c r="T355" s="4"/>
    </row>
    <row r="356" spans="1:20" ht="28.5" customHeight="1" x14ac:dyDescent="0.3">
      <c r="A356" s="2">
        <v>121</v>
      </c>
      <c r="B356" s="215" t="s">
        <v>182</v>
      </c>
      <c r="C356" s="216"/>
      <c r="D356" s="216"/>
      <c r="E356" s="216"/>
      <c r="F356" s="216"/>
      <c r="G356" s="217"/>
      <c r="H356" s="33"/>
      <c r="I356" s="3"/>
      <c r="J356" s="3"/>
      <c r="K356" s="3"/>
      <c r="L356" s="4"/>
      <c r="M356" s="4"/>
      <c r="N356" s="4"/>
      <c r="O356" s="4"/>
      <c r="P356" s="3"/>
      <c r="Q356" s="4"/>
      <c r="R356" s="4"/>
      <c r="S356" s="4"/>
      <c r="T356" s="4"/>
    </row>
    <row r="357" spans="1:20" ht="20.100000000000001" customHeight="1" x14ac:dyDescent="0.3">
      <c r="A357" s="2"/>
      <c r="B357" s="144"/>
      <c r="C357" s="144"/>
      <c r="D357" s="144"/>
      <c r="E357" s="144"/>
      <c r="F357" s="144"/>
      <c r="G357" s="144"/>
      <c r="H357" s="33">
        <f>'[353]ELE-2'!$H$47</f>
        <v>36.200000000000003</v>
      </c>
      <c r="I357" s="3">
        <v>429</v>
      </c>
      <c r="J357" s="3" t="s">
        <v>46</v>
      </c>
      <c r="K357" s="3">
        <f>I357*H357</f>
        <v>15529.800000000001</v>
      </c>
      <c r="L357" s="4"/>
      <c r="M357" s="4"/>
      <c r="N357" s="33">
        <f>H357</f>
        <v>36.200000000000003</v>
      </c>
      <c r="O357" s="4">
        <f>K357</f>
        <v>15529.800000000001</v>
      </c>
      <c r="P357" s="7"/>
      <c r="Q357" s="4"/>
      <c r="R357" s="4"/>
      <c r="S357" s="4"/>
      <c r="T357" s="4"/>
    </row>
    <row r="358" spans="1:20" ht="20.100000000000001" customHeight="1" x14ac:dyDescent="0.3">
      <c r="A358" s="2"/>
      <c r="B358" s="3"/>
      <c r="C358" s="3"/>
      <c r="D358" s="3"/>
      <c r="E358" s="3"/>
      <c r="F358" s="3"/>
      <c r="G358" s="3"/>
      <c r="H358" s="33"/>
      <c r="I358" s="3"/>
      <c r="J358" s="3"/>
      <c r="K358" s="3"/>
      <c r="L358" s="4"/>
      <c r="M358" s="4"/>
      <c r="N358" s="4"/>
      <c r="O358" s="4"/>
      <c r="P358" s="3"/>
      <c r="Q358" s="4"/>
      <c r="R358" s="4"/>
      <c r="S358" s="4"/>
      <c r="T358" s="4"/>
    </row>
    <row r="359" spans="1:20" ht="28.5" customHeight="1" x14ac:dyDescent="0.3">
      <c r="A359" s="2">
        <v>120</v>
      </c>
      <c r="B359" s="215" t="s">
        <v>183</v>
      </c>
      <c r="C359" s="216"/>
      <c r="D359" s="216"/>
      <c r="E359" s="216"/>
      <c r="F359" s="216"/>
      <c r="G359" s="217"/>
      <c r="H359" s="33"/>
      <c r="I359" s="3"/>
      <c r="J359" s="3"/>
      <c r="K359" s="3"/>
      <c r="L359" s="4"/>
      <c r="M359" s="4"/>
      <c r="N359" s="4"/>
      <c r="O359" s="4"/>
      <c r="P359" s="3"/>
      <c r="Q359" s="4"/>
      <c r="R359" s="4"/>
      <c r="S359" s="4"/>
      <c r="T359" s="4"/>
    </row>
    <row r="360" spans="1:20" ht="20.100000000000001" customHeight="1" x14ac:dyDescent="0.3">
      <c r="A360" s="2"/>
      <c r="B360" s="144"/>
      <c r="C360" s="144"/>
      <c r="D360" s="144"/>
      <c r="E360" s="144"/>
      <c r="F360" s="144"/>
      <c r="G360" s="144"/>
      <c r="H360" s="33">
        <f>'[353]ELE-2'!$H$53</f>
        <v>4</v>
      </c>
      <c r="I360" s="3">
        <v>2203</v>
      </c>
      <c r="J360" s="3" t="s">
        <v>128</v>
      </c>
      <c r="K360" s="3">
        <f>I360*H360</f>
        <v>8812</v>
      </c>
      <c r="L360" s="4"/>
      <c r="M360" s="4"/>
      <c r="N360" s="33">
        <f>H360</f>
        <v>4</v>
      </c>
      <c r="O360" s="4">
        <f>K360</f>
        <v>8812</v>
      </c>
      <c r="P360" s="7"/>
      <c r="Q360" s="4"/>
      <c r="R360" s="4"/>
      <c r="S360" s="4"/>
      <c r="T360" s="4"/>
    </row>
    <row r="361" spans="1:20" ht="20.100000000000001" customHeight="1" x14ac:dyDescent="0.3">
      <c r="A361" s="2"/>
      <c r="B361" s="3"/>
      <c r="C361" s="3"/>
      <c r="D361" s="3"/>
      <c r="E361" s="3"/>
      <c r="F361" s="3"/>
      <c r="G361" s="3"/>
      <c r="H361" s="33"/>
      <c r="I361" s="3"/>
      <c r="J361" s="3"/>
      <c r="K361" s="3"/>
      <c r="L361" s="4"/>
      <c r="M361" s="4"/>
      <c r="N361" s="4"/>
      <c r="O361" s="4"/>
      <c r="P361" s="3"/>
      <c r="Q361" s="4"/>
      <c r="R361" s="4"/>
      <c r="S361" s="4"/>
      <c r="T361" s="4"/>
    </row>
    <row r="362" spans="1:20" ht="24" customHeight="1" x14ac:dyDescent="0.3">
      <c r="A362" s="2">
        <v>112</v>
      </c>
      <c r="B362" s="215" t="s">
        <v>184</v>
      </c>
      <c r="C362" s="216"/>
      <c r="D362" s="216"/>
      <c r="E362" s="216"/>
      <c r="F362" s="216"/>
      <c r="G362" s="217"/>
      <c r="H362" s="33"/>
      <c r="I362" s="3"/>
      <c r="J362" s="3"/>
      <c r="K362" s="3"/>
      <c r="L362" s="4"/>
      <c r="M362" s="4"/>
      <c r="N362" s="4"/>
      <c r="O362" s="4"/>
      <c r="P362" s="3"/>
      <c r="Q362" s="4"/>
      <c r="R362" s="4"/>
      <c r="S362" s="4"/>
      <c r="T362" s="4"/>
    </row>
    <row r="363" spans="1:20" ht="20.100000000000001" customHeight="1" x14ac:dyDescent="0.3">
      <c r="A363" s="2"/>
      <c r="B363" s="144"/>
      <c r="C363" s="144"/>
      <c r="D363" s="144"/>
      <c r="E363" s="144"/>
      <c r="F363" s="144"/>
      <c r="G363" s="144"/>
      <c r="H363" s="33">
        <f>'[353]ELE-2'!$H$56</f>
        <v>1</v>
      </c>
      <c r="I363" s="3">
        <v>28883</v>
      </c>
      <c r="J363" s="3" t="s">
        <v>128</v>
      </c>
      <c r="K363" s="3">
        <f>I363*H363</f>
        <v>28883</v>
      </c>
      <c r="L363" s="4"/>
      <c r="M363" s="4"/>
      <c r="N363" s="33">
        <f>H363</f>
        <v>1</v>
      </c>
      <c r="O363" s="4">
        <f>K363</f>
        <v>28883</v>
      </c>
      <c r="P363" s="7"/>
      <c r="Q363" s="4"/>
      <c r="R363" s="4"/>
      <c r="S363" s="4"/>
      <c r="T363" s="4"/>
    </row>
    <row r="364" spans="1:20" ht="20.100000000000001" customHeight="1" x14ac:dyDescent="0.3">
      <c r="A364" s="2"/>
      <c r="B364" s="3"/>
      <c r="C364" s="3"/>
      <c r="D364" s="3"/>
      <c r="E364" s="3"/>
      <c r="F364" s="3"/>
      <c r="G364" s="3"/>
      <c r="H364" s="33"/>
      <c r="I364" s="3"/>
      <c r="J364" s="3"/>
      <c r="K364" s="3"/>
      <c r="L364" s="4"/>
      <c r="M364" s="4"/>
      <c r="N364" s="4"/>
      <c r="O364" s="4"/>
      <c r="P364" s="3"/>
      <c r="Q364" s="4"/>
      <c r="R364" s="4"/>
      <c r="S364" s="4"/>
      <c r="T364" s="4"/>
    </row>
    <row r="365" spans="1:20" ht="25.5" customHeight="1" x14ac:dyDescent="0.3">
      <c r="A365" s="2">
        <v>108</v>
      </c>
      <c r="B365" s="215" t="s">
        <v>185</v>
      </c>
      <c r="C365" s="216"/>
      <c r="D365" s="216"/>
      <c r="E365" s="216"/>
      <c r="F365" s="216"/>
      <c r="G365" s="217"/>
      <c r="H365" s="33"/>
      <c r="I365" s="3"/>
      <c r="J365" s="3"/>
      <c r="K365" s="3"/>
      <c r="L365" s="4"/>
      <c r="M365" s="4"/>
      <c r="N365" s="4"/>
      <c r="O365" s="4"/>
      <c r="P365" s="3"/>
      <c r="Q365" s="4"/>
      <c r="R365" s="4"/>
      <c r="S365" s="4"/>
      <c r="T365" s="4"/>
    </row>
    <row r="366" spans="1:20" ht="20.100000000000001" customHeight="1" x14ac:dyDescent="0.3">
      <c r="A366" s="2"/>
      <c r="B366" s="144"/>
      <c r="C366" s="144"/>
      <c r="D366" s="144"/>
      <c r="E366" s="144"/>
      <c r="F366" s="144"/>
      <c r="G366" s="144"/>
      <c r="H366" s="33">
        <f>'[353]ELE-2'!$H$59</f>
        <v>1</v>
      </c>
      <c r="I366" s="3">
        <v>2562</v>
      </c>
      <c r="J366" s="3" t="s">
        <v>128</v>
      </c>
      <c r="K366" s="3">
        <f>I366*H366</f>
        <v>2562</v>
      </c>
      <c r="L366" s="4"/>
      <c r="M366" s="4"/>
      <c r="N366" s="33">
        <f>H366</f>
        <v>1</v>
      </c>
      <c r="O366" s="4">
        <f>K366</f>
        <v>2562</v>
      </c>
      <c r="P366" s="7"/>
      <c r="Q366" s="4"/>
      <c r="R366" s="4"/>
      <c r="S366" s="4"/>
      <c r="T366" s="4"/>
    </row>
    <row r="367" spans="1:20" ht="20.100000000000001" customHeight="1" x14ac:dyDescent="0.3">
      <c r="A367" s="2"/>
      <c r="B367" s="3"/>
      <c r="C367" s="3"/>
      <c r="D367" s="3"/>
      <c r="E367" s="3"/>
      <c r="F367" s="3"/>
      <c r="G367" s="3"/>
      <c r="H367" s="33"/>
      <c r="I367" s="3"/>
      <c r="J367" s="3"/>
      <c r="K367" s="3"/>
      <c r="L367" s="4"/>
      <c r="M367" s="4"/>
      <c r="N367" s="4"/>
      <c r="O367" s="4"/>
      <c r="P367" s="3"/>
      <c r="Q367" s="4"/>
      <c r="R367" s="4"/>
      <c r="S367" s="4"/>
      <c r="T367" s="4"/>
    </row>
    <row r="368" spans="1:20" ht="29.25" customHeight="1" x14ac:dyDescent="0.3">
      <c r="A368" s="2">
        <v>96</v>
      </c>
      <c r="B368" s="154" t="s">
        <v>48</v>
      </c>
      <c r="C368" s="155"/>
      <c r="D368" s="155"/>
      <c r="E368" s="155"/>
      <c r="F368" s="155"/>
      <c r="G368" s="156"/>
      <c r="H368" s="33"/>
      <c r="I368" s="3"/>
      <c r="J368" s="3"/>
      <c r="K368" s="3"/>
      <c r="L368" s="4"/>
      <c r="M368" s="4"/>
      <c r="N368" s="4"/>
      <c r="O368" s="4"/>
      <c r="P368" s="3"/>
      <c r="Q368" s="4"/>
      <c r="R368" s="4"/>
      <c r="S368" s="4"/>
      <c r="T368" s="4"/>
    </row>
    <row r="369" spans="1:20" ht="20.100000000000001" customHeight="1" x14ac:dyDescent="0.3">
      <c r="A369" s="2"/>
      <c r="B369" s="144"/>
      <c r="C369" s="144"/>
      <c r="D369" s="144"/>
      <c r="E369" s="144"/>
      <c r="F369" s="144"/>
      <c r="G369" s="144"/>
      <c r="H369" s="33">
        <v>200</v>
      </c>
      <c r="I369" s="3">
        <v>116</v>
      </c>
      <c r="J369" s="3" t="s">
        <v>46</v>
      </c>
      <c r="K369" s="3">
        <f>I369*H369</f>
        <v>23200</v>
      </c>
      <c r="L369" s="4"/>
      <c r="M369" s="4"/>
      <c r="N369" s="33">
        <f>H369</f>
        <v>200</v>
      </c>
      <c r="O369" s="4">
        <f>K369</f>
        <v>23200</v>
      </c>
      <c r="P369" s="7"/>
      <c r="Q369" s="4"/>
      <c r="R369" s="4"/>
      <c r="S369" s="4"/>
      <c r="T369" s="4"/>
    </row>
    <row r="370" spans="1:20" ht="20.100000000000001" customHeight="1" x14ac:dyDescent="0.3">
      <c r="A370" s="2"/>
      <c r="B370" s="3"/>
      <c r="C370" s="3"/>
      <c r="D370" s="3"/>
      <c r="E370" s="3"/>
      <c r="F370" s="3"/>
      <c r="G370" s="3" t="s">
        <v>143</v>
      </c>
      <c r="H370" s="33">
        <v>31.4</v>
      </c>
      <c r="I370" s="3">
        <v>93</v>
      </c>
      <c r="J370" s="3" t="s">
        <v>46</v>
      </c>
      <c r="K370" s="3">
        <f>I370*H370</f>
        <v>2920.2</v>
      </c>
      <c r="L370" s="4"/>
      <c r="M370" s="4"/>
      <c r="N370" s="33">
        <f>H370</f>
        <v>31.4</v>
      </c>
      <c r="O370" s="4">
        <f>K370</f>
        <v>2920.2</v>
      </c>
      <c r="P370" s="7"/>
      <c r="Q370" s="4"/>
      <c r="R370" s="4"/>
      <c r="S370" s="4"/>
      <c r="T370" s="4"/>
    </row>
    <row r="371" spans="1:20" ht="24.75" customHeight="1" x14ac:dyDescent="0.3">
      <c r="A371" s="2">
        <v>98</v>
      </c>
      <c r="B371" s="154" t="s">
        <v>49</v>
      </c>
      <c r="C371" s="155"/>
      <c r="D371" s="155"/>
      <c r="E371" s="155"/>
      <c r="F371" s="155"/>
      <c r="G371" s="156"/>
      <c r="H371" s="33"/>
      <c r="I371" s="3"/>
      <c r="J371" s="3"/>
      <c r="K371" s="3"/>
      <c r="L371" s="4"/>
      <c r="M371" s="4"/>
      <c r="N371" s="4"/>
      <c r="O371" s="4"/>
      <c r="P371" s="3"/>
      <c r="Q371" s="4"/>
      <c r="R371" s="4"/>
      <c r="S371" s="4"/>
      <c r="T371" s="4"/>
    </row>
    <row r="372" spans="1:20" ht="20.100000000000001" customHeight="1" x14ac:dyDescent="0.3">
      <c r="A372" s="2"/>
      <c r="B372" s="144"/>
      <c r="C372" s="144"/>
      <c r="D372" s="144"/>
      <c r="E372" s="144"/>
      <c r="F372" s="144"/>
      <c r="G372" s="144"/>
      <c r="H372" s="33">
        <f>'[353]ELE-2'!$H$85</f>
        <v>27</v>
      </c>
      <c r="I372" s="3">
        <v>945</v>
      </c>
      <c r="J372" s="3" t="s">
        <v>46</v>
      </c>
      <c r="K372" s="3">
        <f>I372*H372</f>
        <v>25515</v>
      </c>
      <c r="L372" s="4"/>
      <c r="M372" s="4"/>
      <c r="N372" s="33">
        <f>H372</f>
        <v>27</v>
      </c>
      <c r="O372" s="4">
        <f>K372</f>
        <v>25515</v>
      </c>
      <c r="P372" s="7"/>
      <c r="Q372" s="4"/>
      <c r="R372" s="4"/>
      <c r="S372" s="4"/>
      <c r="T372" s="4"/>
    </row>
    <row r="373" spans="1:20" ht="20.100000000000001" customHeight="1" x14ac:dyDescent="0.3">
      <c r="A373" s="2"/>
      <c r="B373" s="3"/>
      <c r="C373" s="3"/>
      <c r="D373" s="3"/>
      <c r="E373" s="3"/>
      <c r="F373" s="3"/>
      <c r="G373" s="3"/>
      <c r="H373" s="33"/>
      <c r="I373" s="3"/>
      <c r="J373" s="3"/>
      <c r="K373" s="3"/>
      <c r="L373" s="4"/>
      <c r="M373" s="4"/>
      <c r="N373" s="4"/>
      <c r="O373" s="4"/>
      <c r="P373" s="3"/>
      <c r="Q373" s="4"/>
      <c r="R373" s="4"/>
      <c r="S373" s="4"/>
      <c r="T373" s="4"/>
    </row>
    <row r="374" spans="1:20" ht="33.75" customHeight="1" x14ac:dyDescent="0.3">
      <c r="A374" s="2">
        <v>101</v>
      </c>
      <c r="B374" s="215" t="s">
        <v>52</v>
      </c>
      <c r="C374" s="216"/>
      <c r="D374" s="216"/>
      <c r="E374" s="216"/>
      <c r="F374" s="216"/>
      <c r="G374" s="217"/>
      <c r="H374" s="33"/>
      <c r="I374" s="3"/>
      <c r="J374" s="3"/>
      <c r="K374" s="3"/>
      <c r="L374" s="4"/>
      <c r="M374" s="4"/>
      <c r="N374" s="4"/>
      <c r="O374" s="4"/>
      <c r="P374" s="3"/>
      <c r="Q374" s="4"/>
      <c r="R374" s="4"/>
      <c r="S374" s="4"/>
      <c r="T374" s="4"/>
    </row>
    <row r="375" spans="1:20" ht="20.100000000000001" customHeight="1" x14ac:dyDescent="0.3">
      <c r="A375" s="2"/>
      <c r="B375" s="144"/>
      <c r="C375" s="144"/>
      <c r="D375" s="144"/>
      <c r="E375" s="144"/>
      <c r="F375" s="144"/>
      <c r="G375" s="144"/>
      <c r="H375" s="33">
        <f>'[353]ELE-2'!$H$92</f>
        <v>19</v>
      </c>
      <c r="I375" s="3">
        <v>1755</v>
      </c>
      <c r="J375" s="3" t="s">
        <v>128</v>
      </c>
      <c r="K375" s="3">
        <f>I375*H375</f>
        <v>33345</v>
      </c>
      <c r="L375" s="4"/>
      <c r="M375" s="4"/>
      <c r="N375" s="33">
        <f>H375</f>
        <v>19</v>
      </c>
      <c r="O375" s="4">
        <f>K375</f>
        <v>33345</v>
      </c>
      <c r="P375" s="7"/>
      <c r="Q375" s="4"/>
      <c r="R375" s="4"/>
      <c r="S375" s="4"/>
      <c r="T375" s="4"/>
    </row>
    <row r="376" spans="1:20" ht="20.100000000000001" customHeight="1" x14ac:dyDescent="0.3">
      <c r="A376" s="2"/>
      <c r="B376" s="3"/>
      <c r="C376" s="3"/>
      <c r="D376" s="3"/>
      <c r="E376" s="3"/>
      <c r="F376" s="3"/>
      <c r="G376" s="3"/>
      <c r="H376" s="33"/>
      <c r="I376" s="3"/>
      <c r="J376" s="3"/>
      <c r="K376" s="3"/>
      <c r="L376" s="4"/>
      <c r="M376" s="4"/>
      <c r="N376" s="4"/>
      <c r="O376" s="4"/>
      <c r="P376" s="3"/>
      <c r="Q376" s="4"/>
      <c r="R376" s="4"/>
      <c r="S376" s="4"/>
      <c r="T376" s="4"/>
    </row>
    <row r="377" spans="1:20" ht="30.75" customHeight="1" x14ac:dyDescent="0.3">
      <c r="A377" s="2">
        <v>105</v>
      </c>
      <c r="B377" s="154" t="s">
        <v>186</v>
      </c>
      <c r="C377" s="155"/>
      <c r="D377" s="155"/>
      <c r="E377" s="155"/>
      <c r="F377" s="155"/>
      <c r="G377" s="156"/>
      <c r="H377" s="33"/>
      <c r="I377" s="3"/>
      <c r="J377" s="3"/>
      <c r="K377" s="3"/>
      <c r="L377" s="4"/>
      <c r="M377" s="4"/>
      <c r="N377" s="4"/>
      <c r="O377" s="4"/>
      <c r="P377" s="3"/>
      <c r="Q377" s="4"/>
      <c r="R377" s="4"/>
      <c r="S377" s="4"/>
      <c r="T377" s="4"/>
    </row>
    <row r="378" spans="1:20" ht="20.100000000000001" customHeight="1" x14ac:dyDescent="0.3">
      <c r="A378" s="2"/>
      <c r="B378" s="144"/>
      <c r="C378" s="144"/>
      <c r="D378" s="144"/>
      <c r="E378" s="144"/>
      <c r="F378" s="144"/>
      <c r="G378" s="144"/>
      <c r="H378" s="33">
        <f>'[353]ELE-2'!$H$101</f>
        <v>178.29999999999998</v>
      </c>
      <c r="I378" s="3">
        <v>255</v>
      </c>
      <c r="J378" s="3" t="s">
        <v>128</v>
      </c>
      <c r="K378" s="19">
        <f>I378*H378</f>
        <v>45466.499999999993</v>
      </c>
      <c r="L378" s="4"/>
      <c r="M378" s="4"/>
      <c r="N378" s="33">
        <f>H378</f>
        <v>178.29999999999998</v>
      </c>
      <c r="O378" s="46">
        <f>K378</f>
        <v>45466.499999999993</v>
      </c>
      <c r="P378" s="7"/>
      <c r="Q378" s="46"/>
      <c r="R378" s="4"/>
      <c r="S378" s="4"/>
      <c r="T378" s="4"/>
    </row>
    <row r="379" spans="1:20" ht="20.100000000000001" customHeight="1" x14ac:dyDescent="0.3">
      <c r="A379" s="2"/>
      <c r="B379" s="3"/>
      <c r="C379" s="3"/>
      <c r="D379" s="3"/>
      <c r="E379" s="3"/>
      <c r="F379" s="3"/>
      <c r="G379" s="3"/>
      <c r="H379" s="33"/>
      <c r="I379" s="3"/>
      <c r="J379" s="3"/>
      <c r="K379" s="3"/>
      <c r="L379" s="4"/>
      <c r="M379" s="4"/>
      <c r="N379" s="4"/>
      <c r="O379" s="4"/>
      <c r="P379" s="3"/>
      <c r="Q379" s="4"/>
      <c r="R379" s="4"/>
      <c r="S379" s="4"/>
      <c r="T379" s="4"/>
    </row>
    <row r="380" spans="1:20" ht="29.25" customHeight="1" x14ac:dyDescent="0.3">
      <c r="A380" s="2">
        <v>106</v>
      </c>
      <c r="B380" s="154" t="s">
        <v>187</v>
      </c>
      <c r="C380" s="155"/>
      <c r="D380" s="155"/>
      <c r="E380" s="155"/>
      <c r="F380" s="155"/>
      <c r="G380" s="156"/>
      <c r="H380" s="33"/>
      <c r="I380" s="3"/>
      <c r="J380" s="3"/>
      <c r="K380" s="3"/>
      <c r="L380" s="4"/>
      <c r="M380" s="4"/>
      <c r="N380" s="4"/>
      <c r="O380" s="4"/>
      <c r="P380" s="3"/>
      <c r="Q380" s="4"/>
      <c r="R380" s="4"/>
      <c r="S380" s="4"/>
      <c r="T380" s="4"/>
    </row>
    <row r="381" spans="1:20" ht="20.100000000000001" customHeight="1" x14ac:dyDescent="0.3">
      <c r="A381" s="2"/>
      <c r="B381" s="144"/>
      <c r="C381" s="144"/>
      <c r="D381" s="144"/>
      <c r="E381" s="144"/>
      <c r="F381" s="144"/>
      <c r="G381" s="144"/>
      <c r="H381" s="33">
        <v>60</v>
      </c>
      <c r="I381" s="3">
        <v>606</v>
      </c>
      <c r="J381" s="3" t="s">
        <v>46</v>
      </c>
      <c r="K381" s="3">
        <f>I381*H381</f>
        <v>36360</v>
      </c>
      <c r="L381" s="4"/>
      <c r="M381" s="4"/>
      <c r="N381" s="33">
        <f>H381</f>
        <v>60</v>
      </c>
      <c r="O381" s="4">
        <f>K381</f>
        <v>36360</v>
      </c>
      <c r="P381" s="7"/>
      <c r="Q381" s="4"/>
      <c r="R381" s="4"/>
      <c r="S381" s="4"/>
      <c r="T381" s="4"/>
    </row>
    <row r="382" spans="1:20" ht="20.100000000000001" customHeight="1" x14ac:dyDescent="0.3">
      <c r="A382" s="2"/>
      <c r="B382" s="3"/>
      <c r="C382" s="3"/>
      <c r="D382" s="3"/>
      <c r="E382" s="3"/>
      <c r="F382" s="3"/>
      <c r="G382" s="3" t="s">
        <v>143</v>
      </c>
      <c r="H382" s="33">
        <v>30</v>
      </c>
      <c r="I382" s="3">
        <v>485</v>
      </c>
      <c r="J382" s="3" t="s">
        <v>46</v>
      </c>
      <c r="K382" s="3">
        <f>I382*H382</f>
        <v>14550</v>
      </c>
      <c r="L382" s="4"/>
      <c r="M382" s="4"/>
      <c r="N382" s="33">
        <f>H382</f>
        <v>30</v>
      </c>
      <c r="O382" s="4">
        <f>K382</f>
        <v>14550</v>
      </c>
      <c r="P382" s="7"/>
      <c r="Q382" s="4"/>
      <c r="R382" s="4"/>
      <c r="S382" s="4"/>
      <c r="T382" s="4"/>
    </row>
    <row r="383" spans="1:20" ht="29.25" customHeight="1" x14ac:dyDescent="0.3">
      <c r="A383" s="2">
        <v>104</v>
      </c>
      <c r="B383" s="154" t="s">
        <v>53</v>
      </c>
      <c r="C383" s="155"/>
      <c r="D383" s="155"/>
      <c r="E383" s="155"/>
      <c r="F383" s="155"/>
      <c r="G383" s="156"/>
      <c r="H383" s="33"/>
      <c r="I383" s="3"/>
      <c r="J383" s="3"/>
      <c r="K383" s="3"/>
      <c r="L383" s="4"/>
      <c r="M383" s="4"/>
      <c r="N383" s="4"/>
      <c r="O383" s="4"/>
      <c r="P383" s="3"/>
      <c r="Q383" s="4"/>
      <c r="R383" s="4"/>
      <c r="S383" s="4"/>
      <c r="T383" s="4"/>
    </row>
    <row r="384" spans="1:20" ht="20.100000000000001" customHeight="1" x14ac:dyDescent="0.3">
      <c r="A384" s="2"/>
      <c r="B384" s="144"/>
      <c r="C384" s="144"/>
      <c r="D384" s="144"/>
      <c r="E384" s="144"/>
      <c r="F384" s="144"/>
      <c r="G384" s="144"/>
      <c r="H384" s="33">
        <f>'[353]ELE-2'!$H$111</f>
        <v>96.4</v>
      </c>
      <c r="I384" s="3">
        <v>177</v>
      </c>
      <c r="J384" s="3" t="s">
        <v>46</v>
      </c>
      <c r="K384" s="3">
        <f>I384*H384</f>
        <v>17062.8</v>
      </c>
      <c r="L384" s="4"/>
      <c r="M384" s="4"/>
      <c r="N384" s="33">
        <f>H384</f>
        <v>96.4</v>
      </c>
      <c r="O384" s="4">
        <f>K384</f>
        <v>17062.8</v>
      </c>
      <c r="P384" s="7"/>
      <c r="Q384" s="4"/>
      <c r="R384" s="4"/>
      <c r="S384" s="4"/>
      <c r="T384" s="4"/>
    </row>
    <row r="385" spans="1:20" ht="20.100000000000001" customHeight="1" x14ac:dyDescent="0.3">
      <c r="A385" s="2"/>
      <c r="B385" s="3"/>
      <c r="C385" s="3"/>
      <c r="D385" s="3"/>
      <c r="E385" s="3"/>
      <c r="F385" s="3"/>
      <c r="G385" s="3"/>
      <c r="H385" s="33"/>
      <c r="I385" s="3"/>
      <c r="J385" s="20"/>
      <c r="K385" s="3"/>
      <c r="L385" s="4"/>
      <c r="M385" s="4"/>
      <c r="N385" s="4"/>
      <c r="O385" s="4"/>
      <c r="P385" s="7"/>
      <c r="Q385" s="4"/>
      <c r="R385" s="4"/>
      <c r="S385" s="4"/>
      <c r="T385" s="4"/>
    </row>
    <row r="386" spans="1:20" ht="28.5" customHeight="1" x14ac:dyDescent="0.3">
      <c r="A386" s="2" t="s">
        <v>189</v>
      </c>
      <c r="B386" s="148" t="s">
        <v>188</v>
      </c>
      <c r="C386" s="149"/>
      <c r="D386" s="149"/>
      <c r="E386" s="149"/>
      <c r="F386" s="149"/>
      <c r="G386" s="150"/>
      <c r="H386" s="33"/>
      <c r="I386" s="3"/>
      <c r="J386" s="20"/>
      <c r="K386" s="3"/>
      <c r="L386" s="4"/>
      <c r="M386" s="4"/>
      <c r="N386" s="4"/>
      <c r="O386" s="4"/>
      <c r="P386" s="7"/>
      <c r="Q386" s="4"/>
      <c r="R386" s="4"/>
      <c r="S386" s="4"/>
      <c r="T386" s="4"/>
    </row>
    <row r="387" spans="1:20" ht="20.100000000000001" customHeight="1" x14ac:dyDescent="0.3">
      <c r="A387" s="2"/>
      <c r="B387" s="144"/>
      <c r="C387" s="144"/>
      <c r="D387" s="144"/>
      <c r="E387" s="144"/>
      <c r="F387" s="144"/>
      <c r="G387" s="144"/>
      <c r="H387" s="33">
        <f>'[353]ELE-2'!$H$115</f>
        <v>12</v>
      </c>
      <c r="I387" s="3"/>
      <c r="J387" s="20"/>
      <c r="K387" s="3"/>
      <c r="L387" s="4"/>
      <c r="M387" s="4"/>
      <c r="N387" s="4"/>
      <c r="O387" s="4"/>
      <c r="P387" s="7"/>
      <c r="Q387" s="4"/>
      <c r="R387" s="4"/>
      <c r="S387" s="4"/>
      <c r="T387" s="4"/>
    </row>
    <row r="388" spans="1:20" ht="20.100000000000001" customHeight="1" x14ac:dyDescent="0.3">
      <c r="A388" s="2"/>
      <c r="B388" s="3"/>
      <c r="C388" s="3"/>
      <c r="D388" s="3"/>
      <c r="E388" s="3"/>
      <c r="F388" s="3"/>
      <c r="G388" s="3"/>
      <c r="H388" s="33"/>
      <c r="I388" s="3"/>
      <c r="J388" s="20"/>
      <c r="K388" s="3"/>
      <c r="L388" s="4"/>
      <c r="M388" s="4"/>
      <c r="N388" s="4"/>
      <c r="O388" s="4"/>
      <c r="P388" s="7"/>
      <c r="Q388" s="4"/>
      <c r="R388" s="4"/>
      <c r="S388" s="4"/>
      <c r="T388" s="4"/>
    </row>
    <row r="389" spans="1:20" ht="27.75" customHeight="1" x14ac:dyDescent="0.3">
      <c r="A389" s="34" t="s">
        <v>189</v>
      </c>
      <c r="B389" s="228" t="s">
        <v>190</v>
      </c>
      <c r="C389" s="229"/>
      <c r="D389" s="229"/>
      <c r="E389" s="229"/>
      <c r="F389" s="229"/>
      <c r="G389" s="230"/>
      <c r="H389" s="33"/>
      <c r="I389" s="3"/>
      <c r="J389" s="20"/>
      <c r="K389" s="3"/>
      <c r="L389" s="4"/>
      <c r="M389" s="4"/>
      <c r="N389" s="4"/>
      <c r="O389" s="4"/>
      <c r="P389" s="7"/>
      <c r="Q389" s="4"/>
      <c r="R389" s="4"/>
      <c r="S389" s="4"/>
      <c r="T389" s="4"/>
    </row>
    <row r="390" spans="1:20" ht="20.100000000000001" customHeight="1" x14ac:dyDescent="0.3">
      <c r="A390" s="2"/>
      <c r="B390" s="144"/>
      <c r="C390" s="144"/>
      <c r="D390" s="144"/>
      <c r="E390" s="144"/>
      <c r="F390" s="144"/>
      <c r="G390" s="144"/>
      <c r="H390" s="33">
        <f>'[353]ELE-2'!$H$128</f>
        <v>14</v>
      </c>
      <c r="I390" s="3"/>
      <c r="J390" s="20"/>
      <c r="K390" s="3"/>
      <c r="L390" s="4"/>
      <c r="M390" s="4"/>
      <c r="N390" s="4"/>
      <c r="O390" s="4"/>
      <c r="P390" s="7"/>
      <c r="Q390" s="4"/>
      <c r="R390" s="4"/>
      <c r="S390" s="4"/>
      <c r="T390" s="4"/>
    </row>
    <row r="391" spans="1:20" ht="20.100000000000001" customHeight="1" x14ac:dyDescent="0.3">
      <c r="A391" s="2"/>
      <c r="B391" s="3"/>
      <c r="C391" s="3"/>
      <c r="D391" s="3"/>
      <c r="E391" s="3"/>
      <c r="F391" s="3"/>
      <c r="G391" s="3"/>
      <c r="H391" s="33"/>
      <c r="I391" s="3"/>
      <c r="J391" s="20"/>
      <c r="K391" s="3"/>
      <c r="L391" s="4"/>
      <c r="M391" s="4"/>
      <c r="N391" s="4"/>
      <c r="O391" s="4"/>
      <c r="P391" s="7"/>
      <c r="Q391" s="4"/>
      <c r="R391" s="4"/>
      <c r="S391" s="4"/>
      <c r="T391" s="4"/>
    </row>
    <row r="392" spans="1:20" ht="22.5" customHeight="1" x14ac:dyDescent="0.3">
      <c r="A392" s="4" t="s">
        <v>189</v>
      </c>
      <c r="B392" s="228" t="s">
        <v>191</v>
      </c>
      <c r="C392" s="229"/>
      <c r="D392" s="229"/>
      <c r="E392" s="229"/>
      <c r="F392" s="229"/>
      <c r="G392" s="230"/>
      <c r="H392" s="33"/>
      <c r="I392" s="3"/>
      <c r="J392" s="20"/>
      <c r="K392" s="3"/>
      <c r="L392" s="4"/>
      <c r="M392" s="4"/>
      <c r="N392" s="4"/>
      <c r="O392" s="4"/>
      <c r="P392" s="7"/>
      <c r="Q392" s="4"/>
      <c r="R392" s="4"/>
      <c r="S392" s="4"/>
      <c r="T392" s="4"/>
    </row>
    <row r="393" spans="1:20" ht="20.100000000000001" customHeight="1" x14ac:dyDescent="0.3">
      <c r="A393" s="2"/>
      <c r="B393" s="144"/>
      <c r="C393" s="144"/>
      <c r="D393" s="144"/>
      <c r="E393" s="144"/>
      <c r="F393" s="144"/>
      <c r="G393" s="144"/>
      <c r="H393" s="33">
        <f>'[353]ELE-2'!$H$141</f>
        <v>14</v>
      </c>
      <c r="I393" s="3"/>
      <c r="J393" s="20"/>
      <c r="K393" s="3"/>
      <c r="L393" s="4"/>
      <c r="M393" s="4"/>
      <c r="N393" s="4"/>
      <c r="O393" s="4"/>
      <c r="P393" s="7"/>
      <c r="Q393" s="4"/>
      <c r="R393" s="4"/>
      <c r="S393" s="4"/>
      <c r="T393" s="4"/>
    </row>
    <row r="394" spans="1:20" ht="20.100000000000001" customHeight="1" x14ac:dyDescent="0.3">
      <c r="A394" s="2"/>
      <c r="B394" s="3"/>
      <c r="C394" s="3"/>
      <c r="D394" s="3"/>
      <c r="E394" s="3"/>
      <c r="F394" s="3"/>
      <c r="G394" s="3"/>
      <c r="H394" s="33"/>
      <c r="I394" s="3"/>
      <c r="J394" s="20"/>
      <c r="K394" s="3"/>
      <c r="L394" s="4"/>
      <c r="M394" s="4"/>
      <c r="N394" s="4"/>
      <c r="O394" s="4"/>
      <c r="P394" s="7"/>
      <c r="Q394" s="4"/>
      <c r="R394" s="4"/>
      <c r="S394" s="4"/>
      <c r="T394" s="4"/>
    </row>
    <row r="395" spans="1:20" ht="21.75" customHeight="1" x14ac:dyDescent="0.3">
      <c r="A395" s="4" t="s">
        <v>189</v>
      </c>
      <c r="B395" s="228" t="s">
        <v>192</v>
      </c>
      <c r="C395" s="229"/>
      <c r="D395" s="229"/>
      <c r="E395" s="229"/>
      <c r="F395" s="229"/>
      <c r="G395" s="230"/>
      <c r="H395" s="33"/>
      <c r="I395" s="3"/>
      <c r="J395" s="20"/>
      <c r="K395" s="3"/>
      <c r="L395" s="4"/>
      <c r="M395" s="4"/>
      <c r="N395" s="4"/>
      <c r="O395" s="4"/>
      <c r="P395" s="7"/>
      <c r="Q395" s="4"/>
      <c r="R395" s="4"/>
      <c r="S395" s="4"/>
      <c r="T395" s="4"/>
    </row>
    <row r="396" spans="1:20" ht="20.100000000000001" customHeight="1" x14ac:dyDescent="0.3">
      <c r="A396" s="2"/>
      <c r="B396" s="144"/>
      <c r="C396" s="144"/>
      <c r="D396" s="144"/>
      <c r="E396" s="144"/>
      <c r="F396" s="144"/>
      <c r="G396" s="144"/>
      <c r="H396" s="33">
        <f>'[353]ELE-2'!$H$154</f>
        <v>14</v>
      </c>
      <c r="I396" s="3"/>
      <c r="J396" s="20"/>
      <c r="K396" s="3"/>
      <c r="L396" s="4"/>
      <c r="M396" s="4"/>
      <c r="N396" s="4"/>
      <c r="O396" s="4"/>
      <c r="P396" s="7"/>
      <c r="Q396" s="4"/>
      <c r="R396" s="4"/>
      <c r="S396" s="4"/>
      <c r="T396" s="4"/>
    </row>
    <row r="397" spans="1:20" ht="20.100000000000001" customHeight="1" x14ac:dyDescent="0.3">
      <c r="A397" s="2"/>
      <c r="B397" s="3"/>
      <c r="C397" s="3"/>
      <c r="D397" s="3"/>
      <c r="E397" s="3"/>
      <c r="F397" s="3"/>
      <c r="G397" s="3"/>
      <c r="H397" s="33"/>
      <c r="I397" s="3"/>
      <c r="J397" s="20"/>
      <c r="K397" s="3"/>
      <c r="L397" s="4"/>
      <c r="M397" s="4"/>
      <c r="N397" s="4"/>
      <c r="O397" s="4"/>
      <c r="P397" s="7"/>
      <c r="Q397" s="4"/>
      <c r="R397" s="4"/>
      <c r="S397" s="4"/>
      <c r="T397" s="4"/>
    </row>
    <row r="398" spans="1:20" ht="29.25" customHeight="1" x14ac:dyDescent="0.3">
      <c r="A398" s="4" t="s">
        <v>189</v>
      </c>
      <c r="B398" s="225" t="s">
        <v>193</v>
      </c>
      <c r="C398" s="226"/>
      <c r="D398" s="226"/>
      <c r="E398" s="226"/>
      <c r="F398" s="226"/>
      <c r="G398" s="227"/>
      <c r="H398" s="33"/>
      <c r="I398" s="3"/>
      <c r="J398" s="20"/>
      <c r="K398" s="3"/>
      <c r="L398" s="4"/>
      <c r="M398" s="4"/>
      <c r="N398" s="4"/>
      <c r="O398" s="4"/>
      <c r="P398" s="7"/>
      <c r="Q398" s="4"/>
      <c r="R398" s="4"/>
      <c r="S398" s="4"/>
      <c r="T398" s="4"/>
    </row>
    <row r="399" spans="1:20" ht="20.100000000000001" customHeight="1" x14ac:dyDescent="0.3">
      <c r="A399" s="2"/>
      <c r="B399" s="144"/>
      <c r="C399" s="144"/>
      <c r="D399" s="144"/>
      <c r="E399" s="144"/>
      <c r="F399" s="144"/>
      <c r="G399" s="144"/>
      <c r="H399" s="33">
        <f>'[353]ELE-2'!$H$166</f>
        <v>30</v>
      </c>
      <c r="I399" s="3"/>
      <c r="J399" s="20"/>
      <c r="K399" s="3"/>
      <c r="L399" s="4"/>
      <c r="M399" s="4"/>
      <c r="N399" s="4"/>
      <c r="O399" s="4"/>
      <c r="P399" s="7"/>
      <c r="Q399" s="4"/>
      <c r="R399" s="4"/>
      <c r="S399" s="4"/>
      <c r="T399" s="4"/>
    </row>
    <row r="400" spans="1:20" ht="20.100000000000001" customHeight="1" x14ac:dyDescent="0.3">
      <c r="A400" s="2"/>
      <c r="B400" s="3"/>
      <c r="C400" s="3"/>
      <c r="D400" s="3"/>
      <c r="E400" s="3"/>
      <c r="F400" s="3"/>
      <c r="G400" s="3"/>
      <c r="H400" s="33"/>
      <c r="I400" s="3"/>
      <c r="J400" s="20"/>
      <c r="K400" s="3"/>
      <c r="L400" s="4"/>
      <c r="M400" s="4"/>
      <c r="N400" s="4"/>
      <c r="O400" s="4"/>
      <c r="P400" s="7"/>
      <c r="Q400" s="4"/>
      <c r="R400" s="4"/>
      <c r="S400" s="4"/>
      <c r="T400" s="4"/>
    </row>
    <row r="401" spans="1:20" ht="28.5" customHeight="1" x14ac:dyDescent="0.3">
      <c r="A401" s="4" t="s">
        <v>189</v>
      </c>
      <c r="B401" s="222" t="s">
        <v>194</v>
      </c>
      <c r="C401" s="223"/>
      <c r="D401" s="223"/>
      <c r="E401" s="223"/>
      <c r="F401" s="223"/>
      <c r="G401" s="224"/>
      <c r="H401" s="33"/>
      <c r="I401" s="3"/>
      <c r="J401" s="20"/>
      <c r="K401" s="3"/>
      <c r="L401" s="4"/>
      <c r="M401" s="4"/>
      <c r="N401" s="4"/>
      <c r="O401" s="4"/>
      <c r="P401" s="7"/>
      <c r="Q401" s="4"/>
      <c r="R401" s="4"/>
      <c r="S401" s="4"/>
      <c r="T401" s="4"/>
    </row>
    <row r="402" spans="1:20" ht="20.100000000000001" customHeight="1" x14ac:dyDescent="0.3">
      <c r="A402" s="2"/>
      <c r="B402" s="144"/>
      <c r="C402" s="144"/>
      <c r="D402" s="144"/>
      <c r="E402" s="144"/>
      <c r="F402" s="144"/>
      <c r="G402" s="144"/>
      <c r="H402" s="33">
        <f>'[353]ELE-2'!$H$179</f>
        <v>14</v>
      </c>
      <c r="I402" s="3"/>
      <c r="J402" s="20"/>
      <c r="K402" s="3"/>
      <c r="L402" s="4"/>
      <c r="M402" s="4"/>
      <c r="N402" s="4"/>
      <c r="O402" s="4"/>
      <c r="P402" s="7"/>
      <c r="Q402" s="4"/>
      <c r="R402" s="4"/>
      <c r="S402" s="4"/>
      <c r="T402" s="4"/>
    </row>
    <row r="403" spans="1:20" ht="20.100000000000001" customHeight="1" x14ac:dyDescent="0.3">
      <c r="A403" s="2"/>
      <c r="B403" s="3"/>
      <c r="C403" s="3"/>
      <c r="D403" s="3"/>
      <c r="E403" s="3"/>
      <c r="F403" s="3"/>
      <c r="G403" s="3"/>
      <c r="H403" s="33"/>
      <c r="I403" s="3"/>
      <c r="J403" s="20"/>
      <c r="K403" s="3"/>
      <c r="L403" s="4"/>
      <c r="M403" s="4"/>
      <c r="N403" s="4"/>
      <c r="O403" s="4"/>
      <c r="P403" s="7"/>
      <c r="Q403" s="4"/>
      <c r="R403" s="4"/>
      <c r="S403" s="4"/>
      <c r="T403" s="4"/>
    </row>
    <row r="404" spans="1:20" ht="24.75" customHeight="1" x14ac:dyDescent="0.3">
      <c r="A404" s="4" t="s">
        <v>189</v>
      </c>
      <c r="B404" s="225" t="s">
        <v>195</v>
      </c>
      <c r="C404" s="226"/>
      <c r="D404" s="226"/>
      <c r="E404" s="226"/>
      <c r="F404" s="226"/>
      <c r="G404" s="227"/>
      <c r="H404" s="33"/>
      <c r="I404" s="3"/>
      <c r="J404" s="20"/>
      <c r="K404" s="3"/>
      <c r="L404" s="4"/>
      <c r="M404" s="4"/>
      <c r="N404" s="4"/>
      <c r="O404" s="4"/>
      <c r="P404" s="7"/>
      <c r="Q404" s="4"/>
      <c r="R404" s="4"/>
      <c r="S404" s="4"/>
      <c r="T404" s="4"/>
    </row>
    <row r="405" spans="1:20" ht="20.100000000000001" customHeight="1" x14ac:dyDescent="0.3">
      <c r="A405" s="2"/>
      <c r="B405" s="144"/>
      <c r="C405" s="144"/>
      <c r="D405" s="144"/>
      <c r="E405" s="144"/>
      <c r="F405" s="144"/>
      <c r="G405" s="144"/>
      <c r="H405" s="33">
        <f>'[353]ELE-2'!$H$182</f>
        <v>1</v>
      </c>
      <c r="I405" s="3"/>
      <c r="J405" s="20"/>
      <c r="K405" s="3"/>
      <c r="L405" s="4"/>
      <c r="M405" s="4"/>
      <c r="N405" s="4"/>
      <c r="O405" s="4"/>
      <c r="P405" s="7"/>
      <c r="Q405" s="4"/>
      <c r="R405" s="4"/>
      <c r="S405" s="4"/>
      <c r="T405" s="4"/>
    </row>
    <row r="406" spans="1:20" ht="20.100000000000001" customHeight="1" x14ac:dyDescent="0.3">
      <c r="A406" s="2"/>
      <c r="B406" s="3"/>
      <c r="C406" s="3"/>
      <c r="D406" s="3"/>
      <c r="E406" s="3"/>
      <c r="F406" s="3"/>
      <c r="G406" s="3"/>
      <c r="H406" s="33"/>
      <c r="I406" s="3"/>
      <c r="J406" s="20"/>
      <c r="K406" s="3"/>
      <c r="L406" s="4"/>
      <c r="M406" s="4"/>
      <c r="N406" s="4"/>
      <c r="O406" s="4"/>
      <c r="P406" s="7"/>
      <c r="Q406" s="4"/>
      <c r="R406" s="4"/>
      <c r="S406" s="4"/>
      <c r="T406" s="4"/>
    </row>
    <row r="407" spans="1:20" ht="31.5" customHeight="1" x14ac:dyDescent="0.3">
      <c r="A407" s="4" t="s">
        <v>38</v>
      </c>
      <c r="B407" s="4" t="s">
        <v>199</v>
      </c>
      <c r="C407" s="3"/>
      <c r="D407" s="3"/>
      <c r="E407" s="3"/>
      <c r="F407" s="3"/>
      <c r="G407" s="3"/>
      <c r="H407" s="33"/>
      <c r="I407" s="3"/>
      <c r="J407" s="20"/>
      <c r="K407" s="3"/>
      <c r="L407" s="4"/>
      <c r="M407" s="4"/>
      <c r="N407" s="4"/>
      <c r="O407" s="8"/>
      <c r="P407" s="7"/>
      <c r="Q407" s="4"/>
      <c r="R407" s="4"/>
      <c r="S407" s="4"/>
      <c r="T407" s="4"/>
    </row>
    <row r="408" spans="1:20" ht="20.100000000000001" customHeight="1" x14ac:dyDescent="0.3">
      <c r="A408" s="2"/>
      <c r="B408" s="144"/>
      <c r="C408" s="144"/>
      <c r="D408" s="144"/>
      <c r="E408" s="144"/>
      <c r="F408" s="144"/>
      <c r="G408" s="144"/>
      <c r="H408" s="33">
        <f>'[353]ELE-2'!$H$185</f>
        <v>1</v>
      </c>
      <c r="I408" s="3"/>
      <c r="J408" s="20"/>
      <c r="K408" s="3"/>
      <c r="L408" s="4"/>
      <c r="M408" s="4"/>
      <c r="N408" s="40"/>
      <c r="O408" s="36"/>
      <c r="P408" s="42"/>
      <c r="Q408" s="4"/>
      <c r="R408" s="4"/>
      <c r="S408" s="4"/>
      <c r="T408" s="4"/>
    </row>
    <row r="409" spans="1:20" ht="20.100000000000001" customHeight="1" x14ac:dyDescent="0.3">
      <c r="A409" s="2"/>
      <c r="B409" s="3"/>
      <c r="C409" s="3"/>
      <c r="D409" s="3"/>
      <c r="E409" s="3"/>
      <c r="F409" s="3"/>
      <c r="G409" s="3"/>
      <c r="H409" s="33"/>
      <c r="I409" s="3"/>
      <c r="J409" s="20"/>
      <c r="K409" s="3"/>
      <c r="L409" s="4"/>
      <c r="M409" s="4"/>
      <c r="N409" s="40"/>
      <c r="O409" s="36"/>
      <c r="P409" s="42"/>
      <c r="Q409" s="4"/>
      <c r="R409" s="4"/>
      <c r="S409" s="4"/>
      <c r="T409" s="4"/>
    </row>
    <row r="410" spans="1:20" x14ac:dyDescent="0.3">
      <c r="A410" s="2"/>
      <c r="B410" s="291" t="s">
        <v>242</v>
      </c>
      <c r="C410" s="292"/>
      <c r="D410" s="292"/>
      <c r="E410" s="292"/>
      <c r="F410" s="292"/>
      <c r="G410" s="293"/>
      <c r="H410" s="33"/>
      <c r="I410" s="3"/>
      <c r="J410" s="20"/>
      <c r="K410" s="3"/>
      <c r="L410" s="4"/>
      <c r="M410" s="4"/>
      <c r="N410" s="40"/>
      <c r="O410" s="36"/>
      <c r="P410" s="42"/>
      <c r="Q410" s="4"/>
      <c r="R410" s="4"/>
      <c r="S410" s="4"/>
      <c r="T410" s="4"/>
    </row>
    <row r="411" spans="1:20" ht="48" customHeight="1" x14ac:dyDescent="0.3">
      <c r="A411" s="2">
        <v>49</v>
      </c>
      <c r="B411" s="247" t="s">
        <v>25</v>
      </c>
      <c r="C411" s="247"/>
      <c r="D411" s="247"/>
      <c r="E411" s="247"/>
      <c r="F411" s="247"/>
      <c r="G411" s="247"/>
      <c r="H411" s="33"/>
      <c r="I411" s="3"/>
      <c r="J411" s="20"/>
      <c r="K411" s="3"/>
      <c r="L411" s="4"/>
      <c r="M411" s="4"/>
      <c r="N411" s="40"/>
      <c r="O411" s="36"/>
      <c r="P411" s="42"/>
      <c r="Q411" s="4"/>
      <c r="R411" s="4"/>
      <c r="S411" s="4"/>
      <c r="T411" s="4"/>
    </row>
    <row r="412" spans="1:20" ht="20.100000000000001" customHeight="1" x14ac:dyDescent="0.3">
      <c r="A412" s="2"/>
      <c r="B412" s="144"/>
      <c r="C412" s="144"/>
      <c r="D412" s="144"/>
      <c r="E412" s="144"/>
      <c r="F412" s="144"/>
      <c r="G412" s="144"/>
      <c r="H412" s="50">
        <v>1.47</v>
      </c>
      <c r="I412" s="2">
        <f>ROUND(398*90%,0)</f>
        <v>358</v>
      </c>
      <c r="J412" s="51" t="s">
        <v>27</v>
      </c>
      <c r="K412" s="26">
        <f>I412*H412</f>
        <v>526.26</v>
      </c>
      <c r="L412" s="4"/>
      <c r="M412" s="4"/>
      <c r="N412" s="40"/>
      <c r="O412" s="36"/>
      <c r="P412" s="42">
        <f>H412</f>
        <v>1.47</v>
      </c>
      <c r="Q412" s="19">
        <f>K412</f>
        <v>526.26</v>
      </c>
      <c r="R412" s="4"/>
      <c r="S412" s="32">
        <v>0.9</v>
      </c>
      <c r="T412" s="4"/>
    </row>
    <row r="413" spans="1:20" ht="20.100000000000001" customHeight="1" x14ac:dyDescent="0.3">
      <c r="A413" s="2"/>
      <c r="B413" s="3"/>
      <c r="C413" s="3"/>
      <c r="D413" s="3"/>
      <c r="E413" s="3"/>
      <c r="F413" s="3"/>
      <c r="G413" s="3"/>
      <c r="H413" s="33"/>
      <c r="I413" s="3"/>
      <c r="J413" s="20"/>
      <c r="K413" s="3"/>
      <c r="L413" s="4"/>
      <c r="M413" s="4"/>
      <c r="N413" s="40"/>
      <c r="O413" s="36"/>
      <c r="P413" s="42"/>
      <c r="Q413" s="4"/>
      <c r="R413" s="4"/>
      <c r="S413" s="4"/>
      <c r="T413" s="4"/>
    </row>
    <row r="414" spans="1:20" ht="46.5" customHeight="1" x14ac:dyDescent="0.3">
      <c r="A414" s="2">
        <v>53</v>
      </c>
      <c r="B414" s="298" t="s">
        <v>200</v>
      </c>
      <c r="C414" s="298"/>
      <c r="D414" s="298"/>
      <c r="E414" s="298"/>
      <c r="F414" s="298"/>
      <c r="G414" s="298"/>
      <c r="H414" s="33"/>
      <c r="I414" s="3"/>
      <c r="J414" s="20"/>
      <c r="K414" s="3"/>
      <c r="L414" s="4"/>
      <c r="M414" s="4"/>
      <c r="N414" s="40"/>
      <c r="O414" s="36"/>
      <c r="P414" s="42"/>
      <c r="Q414" s="4"/>
      <c r="R414" s="4"/>
      <c r="S414" s="4"/>
      <c r="T414" s="4"/>
    </row>
    <row r="415" spans="1:20" ht="20.100000000000001" customHeight="1" x14ac:dyDescent="0.3">
      <c r="A415" s="2"/>
      <c r="B415" s="144"/>
      <c r="C415" s="144"/>
      <c r="D415" s="144"/>
      <c r="E415" s="144"/>
      <c r="F415" s="144"/>
      <c r="G415" s="144"/>
      <c r="H415" s="33">
        <v>6.24</v>
      </c>
      <c r="I415" s="3">
        <f>ROUND(16055*90%,0)</f>
        <v>14450</v>
      </c>
      <c r="J415" s="20" t="s">
        <v>27</v>
      </c>
      <c r="K415" s="26">
        <f>I415*H415</f>
        <v>90168</v>
      </c>
      <c r="L415" s="4"/>
      <c r="M415" s="4"/>
      <c r="N415" s="40"/>
      <c r="O415" s="36"/>
      <c r="P415" s="42">
        <f>H415</f>
        <v>6.24</v>
      </c>
      <c r="Q415" s="19">
        <f>K415</f>
        <v>90168</v>
      </c>
      <c r="R415" s="4"/>
      <c r="S415" s="32">
        <v>0.9</v>
      </c>
      <c r="T415" s="4"/>
    </row>
    <row r="416" spans="1:20" ht="20.100000000000001" customHeight="1" x14ac:dyDescent="0.3">
      <c r="A416" s="2"/>
      <c r="B416" s="3"/>
      <c r="C416" s="3"/>
      <c r="D416" s="3"/>
      <c r="E416" s="3"/>
      <c r="F416" s="3"/>
      <c r="G416" s="3"/>
      <c r="H416" s="33"/>
      <c r="I416" s="3"/>
      <c r="J416" s="20"/>
      <c r="K416" s="3"/>
      <c r="L416" s="4"/>
      <c r="M416" s="4"/>
      <c r="N416" s="40"/>
      <c r="O416" s="36"/>
      <c r="P416" s="42"/>
      <c r="Q416" s="4"/>
      <c r="R416" s="4"/>
      <c r="S416" s="4"/>
      <c r="T416" s="4"/>
    </row>
    <row r="417" spans="1:20" ht="40.5" customHeight="1" x14ac:dyDescent="0.3">
      <c r="A417" s="2">
        <v>56</v>
      </c>
      <c r="B417" s="247" t="s">
        <v>201</v>
      </c>
      <c r="C417" s="247"/>
      <c r="D417" s="247"/>
      <c r="E417" s="247"/>
      <c r="F417" s="247"/>
      <c r="G417" s="247"/>
      <c r="H417" s="33"/>
      <c r="I417" s="3"/>
      <c r="J417" s="20"/>
      <c r="K417" s="3"/>
      <c r="L417" s="4"/>
      <c r="M417" s="4"/>
      <c r="N417" s="40"/>
      <c r="O417" s="36"/>
      <c r="P417" s="42"/>
      <c r="Q417" s="4"/>
      <c r="R417" s="4"/>
      <c r="S417" s="4"/>
      <c r="T417" s="4"/>
    </row>
    <row r="418" spans="1:20" ht="20.100000000000001" customHeight="1" x14ac:dyDescent="0.3">
      <c r="A418" s="2"/>
      <c r="B418" s="144"/>
      <c r="C418" s="144"/>
      <c r="D418" s="144"/>
      <c r="E418" s="144"/>
      <c r="F418" s="144"/>
      <c r="G418" s="144"/>
      <c r="H418" s="33">
        <v>11.04</v>
      </c>
      <c r="I418" s="3">
        <f>ROUND(1077*90%,0)</f>
        <v>969</v>
      </c>
      <c r="J418" s="20" t="s">
        <v>29</v>
      </c>
      <c r="K418" s="26">
        <f>I418*H418</f>
        <v>10697.759999999998</v>
      </c>
      <c r="L418" s="4"/>
      <c r="M418" s="4"/>
      <c r="N418" s="40"/>
      <c r="O418" s="36"/>
      <c r="P418" s="42">
        <f>H418</f>
        <v>11.04</v>
      </c>
      <c r="Q418" s="19">
        <f>K418</f>
        <v>10697.759999999998</v>
      </c>
      <c r="R418" s="4"/>
      <c r="S418" s="32">
        <v>0.9</v>
      </c>
      <c r="T418" s="4"/>
    </row>
    <row r="419" spans="1:20" ht="20.100000000000001" customHeight="1" x14ac:dyDescent="0.3">
      <c r="A419" s="2"/>
      <c r="B419" s="3"/>
      <c r="C419" s="3"/>
      <c r="D419" s="3"/>
      <c r="E419" s="3"/>
      <c r="F419" s="3"/>
      <c r="G419" s="3"/>
      <c r="H419" s="33"/>
      <c r="I419" s="3"/>
      <c r="J419" s="20"/>
      <c r="K419" s="3"/>
      <c r="L419" s="4"/>
      <c r="M419" s="4"/>
      <c r="N419" s="40"/>
      <c r="O419" s="36"/>
      <c r="P419" s="42"/>
      <c r="Q419" s="4"/>
      <c r="R419" s="4"/>
      <c r="S419" s="4"/>
      <c r="T419" s="4"/>
    </row>
    <row r="420" spans="1:20" ht="50.25" customHeight="1" x14ac:dyDescent="0.3">
      <c r="A420" s="2">
        <v>77</v>
      </c>
      <c r="B420" s="160" t="s">
        <v>202</v>
      </c>
      <c r="C420" s="160"/>
      <c r="D420" s="160"/>
      <c r="E420" s="160"/>
      <c r="F420" s="160"/>
      <c r="G420" s="160"/>
      <c r="H420" s="33"/>
      <c r="I420" s="3"/>
      <c r="J420" s="20"/>
      <c r="K420" s="3"/>
      <c r="L420" s="4"/>
      <c r="M420" s="4"/>
      <c r="N420" s="40"/>
      <c r="O420" s="36"/>
      <c r="P420" s="42"/>
      <c r="Q420" s="4"/>
      <c r="R420" s="4"/>
      <c r="S420" s="4"/>
      <c r="T420" s="4"/>
    </row>
    <row r="421" spans="1:20" ht="20.100000000000001" customHeight="1" x14ac:dyDescent="0.3">
      <c r="A421" s="2"/>
      <c r="B421" s="144"/>
      <c r="C421" s="144"/>
      <c r="D421" s="144"/>
      <c r="E421" s="144"/>
      <c r="F421" s="144"/>
      <c r="G421" s="144"/>
      <c r="H421" s="33">
        <v>26.63</v>
      </c>
      <c r="I421" s="3">
        <f>ROUND(444*90%,0)</f>
        <v>400</v>
      </c>
      <c r="J421" s="20" t="s">
        <v>46</v>
      </c>
      <c r="K421" s="26">
        <f>I421*H421</f>
        <v>10652</v>
      </c>
      <c r="L421" s="4"/>
      <c r="M421" s="4"/>
      <c r="N421" s="40"/>
      <c r="O421" s="36"/>
      <c r="P421" s="42">
        <f>H421</f>
        <v>26.63</v>
      </c>
      <c r="Q421" s="19">
        <f>K421</f>
        <v>10652</v>
      </c>
      <c r="R421" s="4"/>
      <c r="S421" s="32">
        <v>0.9</v>
      </c>
      <c r="T421" s="4"/>
    </row>
    <row r="422" spans="1:20" ht="20.100000000000001" customHeight="1" x14ac:dyDescent="0.3">
      <c r="A422" s="2"/>
      <c r="B422" s="3"/>
      <c r="C422" s="3"/>
      <c r="D422" s="3"/>
      <c r="E422" s="3"/>
      <c r="F422" s="3"/>
      <c r="G422" s="3"/>
      <c r="H422" s="33"/>
      <c r="I422" s="3"/>
      <c r="J422" s="20"/>
      <c r="K422" s="3"/>
      <c r="L422" s="4"/>
      <c r="M422" s="4"/>
      <c r="N422" s="40"/>
      <c r="O422" s="36"/>
      <c r="P422" s="42"/>
      <c r="Q422" s="4"/>
      <c r="R422" s="4"/>
      <c r="S422" s="4"/>
      <c r="T422" s="4"/>
    </row>
    <row r="423" spans="1:20" ht="43.5" customHeight="1" x14ac:dyDescent="0.3">
      <c r="A423" s="2">
        <v>75</v>
      </c>
      <c r="B423" s="160" t="s">
        <v>203</v>
      </c>
      <c r="C423" s="160"/>
      <c r="D423" s="160"/>
      <c r="E423" s="160"/>
      <c r="F423" s="160"/>
      <c r="G423" s="160"/>
      <c r="H423" s="33"/>
      <c r="I423" s="3"/>
      <c r="J423" s="20"/>
      <c r="K423" s="3"/>
      <c r="L423" s="4"/>
      <c r="M423" s="4"/>
      <c r="N423" s="40"/>
      <c r="O423" s="36"/>
      <c r="P423" s="42"/>
      <c r="Q423" s="4"/>
      <c r="R423" s="4"/>
      <c r="S423" s="4"/>
      <c r="T423" s="4"/>
    </row>
    <row r="424" spans="1:20" ht="20.100000000000001" customHeight="1" x14ac:dyDescent="0.3">
      <c r="A424" s="2"/>
      <c r="B424" s="144"/>
      <c r="C424" s="144"/>
      <c r="D424" s="144"/>
      <c r="E424" s="144"/>
      <c r="F424" s="144"/>
      <c r="G424" s="144"/>
      <c r="H424" s="33">
        <v>75</v>
      </c>
      <c r="I424" s="3">
        <f>ROUND(229*90%,0)</f>
        <v>206</v>
      </c>
      <c r="J424" s="20" t="s">
        <v>46</v>
      </c>
      <c r="K424" s="26">
        <f>I424*H424</f>
        <v>15450</v>
      </c>
      <c r="L424" s="4"/>
      <c r="M424" s="4"/>
      <c r="N424" s="40"/>
      <c r="O424" s="36"/>
      <c r="P424" s="42">
        <f>H424</f>
        <v>75</v>
      </c>
      <c r="Q424" s="19">
        <f>K424</f>
        <v>15450</v>
      </c>
      <c r="R424" s="4"/>
      <c r="S424" s="32">
        <v>0.9</v>
      </c>
      <c r="T424" s="4"/>
    </row>
    <row r="425" spans="1:20" ht="20.100000000000001" customHeight="1" x14ac:dyDescent="0.3">
      <c r="A425" s="2"/>
      <c r="B425" s="3"/>
      <c r="C425" s="3"/>
      <c r="D425" s="3"/>
      <c r="E425" s="3"/>
      <c r="F425" s="3"/>
      <c r="G425" s="3"/>
      <c r="H425" s="33">
        <f>98-75</f>
        <v>23</v>
      </c>
      <c r="I425" s="3">
        <f>ROUND(229*80%,0)</f>
        <v>183</v>
      </c>
      <c r="J425" s="20" t="s">
        <v>46</v>
      </c>
      <c r="K425" s="26">
        <f>I425*H425</f>
        <v>4209</v>
      </c>
      <c r="L425" s="4"/>
      <c r="M425" s="4"/>
      <c r="N425" s="40"/>
      <c r="O425" s="36"/>
      <c r="P425" s="42">
        <f>H425</f>
        <v>23</v>
      </c>
      <c r="Q425" s="19">
        <f>K425</f>
        <v>4209</v>
      </c>
      <c r="R425" s="4"/>
      <c r="S425" s="32">
        <v>0.8</v>
      </c>
      <c r="T425" s="4"/>
    </row>
    <row r="426" spans="1:20" ht="36" customHeight="1" x14ac:dyDescent="0.3">
      <c r="A426" s="2">
        <v>81</v>
      </c>
      <c r="B426" s="244" t="s">
        <v>204</v>
      </c>
      <c r="C426" s="249"/>
      <c r="D426" s="249"/>
      <c r="E426" s="249"/>
      <c r="F426" s="249"/>
      <c r="G426" s="250"/>
      <c r="H426" s="33"/>
      <c r="I426" s="3"/>
      <c r="J426" s="20"/>
      <c r="K426" s="3"/>
      <c r="L426" s="4"/>
      <c r="M426" s="4"/>
      <c r="N426" s="40"/>
      <c r="O426" s="36"/>
      <c r="P426" s="42"/>
      <c r="Q426" s="4"/>
      <c r="R426" s="4"/>
      <c r="S426" s="4"/>
      <c r="T426" s="4"/>
    </row>
    <row r="427" spans="1:20" ht="20.100000000000001" customHeight="1" x14ac:dyDescent="0.3">
      <c r="A427" s="2"/>
      <c r="B427" s="144"/>
      <c r="C427" s="144"/>
      <c r="D427" s="144"/>
      <c r="E427" s="144"/>
      <c r="F427" s="144"/>
      <c r="G427" s="144"/>
      <c r="H427" s="33">
        <v>4</v>
      </c>
      <c r="I427" s="3">
        <f>ROUND(7590*90%,0)</f>
        <v>6831</v>
      </c>
      <c r="J427" s="20" t="s">
        <v>128</v>
      </c>
      <c r="K427" s="26">
        <f>I427*H427</f>
        <v>27324</v>
      </c>
      <c r="L427" s="4"/>
      <c r="M427" s="4"/>
      <c r="N427" s="40"/>
      <c r="O427" s="36"/>
      <c r="P427" s="42">
        <f>H427</f>
        <v>4</v>
      </c>
      <c r="Q427" s="19">
        <f>K427</f>
        <v>27324</v>
      </c>
      <c r="R427" s="4"/>
      <c r="S427" s="32">
        <v>0.9</v>
      </c>
      <c r="T427" s="4"/>
    </row>
    <row r="428" spans="1:20" ht="20.100000000000001" customHeight="1" x14ac:dyDescent="0.3">
      <c r="A428" s="2"/>
      <c r="B428" s="3"/>
      <c r="C428" s="3"/>
      <c r="D428" s="3"/>
      <c r="E428" s="3"/>
      <c r="F428" s="3"/>
      <c r="G428" s="3"/>
      <c r="H428" s="33"/>
      <c r="I428" s="3"/>
      <c r="J428" s="20"/>
      <c r="K428" s="3"/>
      <c r="L428" s="4"/>
      <c r="M428" s="4"/>
      <c r="N428" s="40"/>
      <c r="O428" s="36"/>
      <c r="P428" s="42"/>
      <c r="Q428" s="4"/>
      <c r="R428" s="4"/>
      <c r="S428" s="4"/>
      <c r="T428" s="4"/>
    </row>
    <row r="429" spans="1:20" ht="32.25" customHeight="1" x14ac:dyDescent="0.3">
      <c r="A429" s="2">
        <v>80</v>
      </c>
      <c r="B429" s="160" t="s">
        <v>205</v>
      </c>
      <c r="C429" s="160"/>
      <c r="D429" s="160"/>
      <c r="E429" s="160"/>
      <c r="F429" s="160"/>
      <c r="G429" s="160"/>
      <c r="H429" s="33"/>
      <c r="I429" s="3"/>
      <c r="J429" s="20"/>
      <c r="K429" s="3"/>
      <c r="L429" s="4"/>
      <c r="M429" s="4"/>
      <c r="N429" s="40"/>
      <c r="O429" s="36"/>
      <c r="P429" s="42"/>
      <c r="Q429" s="4"/>
      <c r="R429" s="4"/>
      <c r="S429" s="4"/>
      <c r="T429" s="4"/>
    </row>
    <row r="430" spans="1:20" ht="20.100000000000001" customHeight="1" x14ac:dyDescent="0.3">
      <c r="A430" s="2"/>
      <c r="B430" s="144"/>
      <c r="C430" s="144"/>
      <c r="D430" s="144"/>
      <c r="E430" s="144"/>
      <c r="F430" s="144"/>
      <c r="G430" s="144"/>
      <c r="H430" s="33">
        <v>4</v>
      </c>
      <c r="I430" s="3">
        <f>ROUND(3800*90%,0)</f>
        <v>3420</v>
      </c>
      <c r="J430" s="20" t="s">
        <v>128</v>
      </c>
      <c r="K430" s="26">
        <f>I430*H430</f>
        <v>13680</v>
      </c>
      <c r="L430" s="4"/>
      <c r="M430" s="4"/>
      <c r="N430" s="40"/>
      <c r="O430" s="36"/>
      <c r="P430" s="42">
        <f>H430</f>
        <v>4</v>
      </c>
      <c r="Q430" s="19">
        <f>K430</f>
        <v>13680</v>
      </c>
      <c r="R430" s="4"/>
      <c r="S430" s="32">
        <v>0.9</v>
      </c>
      <c r="T430" s="4"/>
    </row>
    <row r="431" spans="1:20" ht="20.100000000000001" customHeight="1" x14ac:dyDescent="0.3">
      <c r="A431" s="2"/>
      <c r="B431" s="3"/>
      <c r="C431" s="3"/>
      <c r="D431" s="3"/>
      <c r="E431" s="3"/>
      <c r="F431" s="3"/>
      <c r="G431" s="3"/>
      <c r="H431" s="33"/>
      <c r="I431" s="3"/>
      <c r="J431" s="20"/>
      <c r="K431" s="3"/>
      <c r="L431" s="4"/>
      <c r="M431" s="4"/>
      <c r="N431" s="40"/>
      <c r="O431" s="36"/>
      <c r="P431" s="42"/>
      <c r="Q431" s="4"/>
      <c r="R431" s="4"/>
      <c r="S431" s="4"/>
      <c r="T431" s="4"/>
    </row>
    <row r="432" spans="1:20" ht="27" customHeight="1" x14ac:dyDescent="0.3">
      <c r="A432" s="2">
        <v>83</v>
      </c>
      <c r="B432" s="160" t="s">
        <v>206</v>
      </c>
      <c r="C432" s="160"/>
      <c r="D432" s="160"/>
      <c r="E432" s="160"/>
      <c r="F432" s="160"/>
      <c r="G432" s="160"/>
      <c r="H432" s="33"/>
      <c r="I432" s="3"/>
      <c r="J432" s="20"/>
      <c r="K432" s="3"/>
      <c r="L432" s="4"/>
      <c r="M432" s="4"/>
      <c r="N432" s="40"/>
      <c r="O432" s="36"/>
      <c r="P432" s="42"/>
      <c r="Q432" s="4"/>
      <c r="R432" s="4"/>
      <c r="S432" s="4"/>
      <c r="T432" s="4"/>
    </row>
    <row r="433" spans="1:20" ht="20.100000000000001" customHeight="1" x14ac:dyDescent="0.3">
      <c r="A433" s="2"/>
      <c r="B433" s="144"/>
      <c r="C433" s="144"/>
      <c r="D433" s="144"/>
      <c r="E433" s="144"/>
      <c r="F433" s="144"/>
      <c r="G433" s="144"/>
      <c r="H433" s="33">
        <v>4</v>
      </c>
      <c r="I433" s="3">
        <f>ROUND(872*90%,0)</f>
        <v>785</v>
      </c>
      <c r="J433" s="20" t="s">
        <v>128</v>
      </c>
      <c r="K433" s="26">
        <f>I433*H433</f>
        <v>3140</v>
      </c>
      <c r="L433" s="4"/>
      <c r="M433" s="4"/>
      <c r="N433" s="40"/>
      <c r="O433" s="36"/>
      <c r="P433" s="42">
        <f>H433</f>
        <v>4</v>
      </c>
      <c r="Q433" s="19">
        <f>K433</f>
        <v>3140</v>
      </c>
      <c r="R433" s="4"/>
      <c r="S433" s="32">
        <v>0.9</v>
      </c>
      <c r="T433" s="4"/>
    </row>
    <row r="434" spans="1:20" ht="20.100000000000001" customHeight="1" x14ac:dyDescent="0.3">
      <c r="A434" s="2"/>
      <c r="B434" s="3"/>
      <c r="C434" s="3"/>
      <c r="D434" s="3"/>
      <c r="E434" s="3"/>
      <c r="F434" s="3"/>
      <c r="G434" s="3"/>
      <c r="H434" s="33"/>
      <c r="I434" s="3"/>
      <c r="J434" s="20"/>
      <c r="K434" s="3"/>
      <c r="L434" s="4"/>
      <c r="M434" s="4"/>
      <c r="N434" s="40"/>
      <c r="O434" s="36"/>
      <c r="P434" s="42"/>
      <c r="Q434" s="4"/>
      <c r="R434" s="4"/>
      <c r="S434" s="4"/>
      <c r="T434" s="4"/>
    </row>
    <row r="435" spans="1:20" ht="29.25" customHeight="1" x14ac:dyDescent="0.3">
      <c r="A435" s="2">
        <v>84</v>
      </c>
      <c r="B435" s="160" t="s">
        <v>207</v>
      </c>
      <c r="C435" s="160"/>
      <c r="D435" s="160"/>
      <c r="E435" s="160"/>
      <c r="F435" s="160"/>
      <c r="G435" s="160"/>
      <c r="H435" s="33"/>
      <c r="I435" s="3"/>
      <c r="J435" s="20"/>
      <c r="K435" s="3"/>
      <c r="L435" s="4"/>
      <c r="M435" s="4"/>
      <c r="N435" s="40"/>
      <c r="O435" s="36"/>
      <c r="P435" s="42"/>
      <c r="Q435" s="4"/>
      <c r="R435" s="4"/>
      <c r="S435" s="4"/>
      <c r="T435" s="4"/>
    </row>
    <row r="436" spans="1:20" ht="20.100000000000001" customHeight="1" x14ac:dyDescent="0.3">
      <c r="A436" s="2"/>
      <c r="B436" s="144"/>
      <c r="C436" s="144"/>
      <c r="D436" s="144"/>
      <c r="E436" s="144"/>
      <c r="F436" s="144"/>
      <c r="G436" s="144"/>
      <c r="H436" s="33">
        <v>4</v>
      </c>
      <c r="I436" s="3">
        <f>ROUND(727*90%,0)</f>
        <v>654</v>
      </c>
      <c r="J436" s="20" t="s">
        <v>128</v>
      </c>
      <c r="K436" s="26">
        <f>I436*H436</f>
        <v>2616</v>
      </c>
      <c r="L436" s="4"/>
      <c r="M436" s="4"/>
      <c r="N436" s="40"/>
      <c r="O436" s="36"/>
      <c r="P436" s="42">
        <f>H436</f>
        <v>4</v>
      </c>
      <c r="Q436" s="19">
        <f>K436</f>
        <v>2616</v>
      </c>
      <c r="R436" s="4"/>
      <c r="S436" s="32">
        <v>0.9</v>
      </c>
      <c r="T436" s="4"/>
    </row>
    <row r="437" spans="1:20" ht="20.100000000000001" customHeight="1" x14ac:dyDescent="0.3">
      <c r="A437" s="2"/>
      <c r="B437" s="3"/>
      <c r="C437" s="3"/>
      <c r="D437" s="3"/>
      <c r="E437" s="3"/>
      <c r="F437" s="3"/>
      <c r="G437" s="3"/>
      <c r="H437" s="33"/>
      <c r="I437" s="3"/>
      <c r="J437" s="20"/>
      <c r="K437" s="3"/>
      <c r="L437" s="4"/>
      <c r="M437" s="4"/>
      <c r="N437" s="40"/>
      <c r="O437" s="36"/>
      <c r="P437" s="42"/>
      <c r="Q437" s="4"/>
      <c r="R437" s="4"/>
      <c r="S437" s="4"/>
      <c r="T437" s="4"/>
    </row>
    <row r="438" spans="1:20" ht="39" customHeight="1" x14ac:dyDescent="0.3">
      <c r="A438" s="2">
        <v>85</v>
      </c>
      <c r="B438" s="160" t="s">
        <v>208</v>
      </c>
      <c r="C438" s="160"/>
      <c r="D438" s="160"/>
      <c r="E438" s="160"/>
      <c r="F438" s="160"/>
      <c r="G438" s="160"/>
      <c r="H438" s="33"/>
      <c r="I438" s="3"/>
      <c r="J438" s="20"/>
      <c r="K438" s="3"/>
      <c r="L438" s="4"/>
      <c r="M438" s="4"/>
      <c r="N438" s="40"/>
      <c r="O438" s="36"/>
      <c r="P438" s="42"/>
      <c r="Q438" s="4"/>
      <c r="R438" s="4"/>
      <c r="S438" s="4"/>
      <c r="T438" s="4"/>
    </row>
    <row r="439" spans="1:20" ht="20.100000000000001" customHeight="1" x14ac:dyDescent="0.3">
      <c r="A439" s="2"/>
      <c r="B439" s="144"/>
      <c r="C439" s="144"/>
      <c r="D439" s="144"/>
      <c r="E439" s="144"/>
      <c r="F439" s="144"/>
      <c r="G439" s="144"/>
      <c r="H439" s="33">
        <v>4</v>
      </c>
      <c r="I439" s="3">
        <f>ROUND(872*90%,0)</f>
        <v>785</v>
      </c>
      <c r="J439" s="20" t="s">
        <v>128</v>
      </c>
      <c r="K439" s="26">
        <f>I439*H439</f>
        <v>3140</v>
      </c>
      <c r="L439" s="4"/>
      <c r="M439" s="4"/>
      <c r="N439" s="40"/>
      <c r="O439" s="36"/>
      <c r="P439" s="42">
        <f>H439</f>
        <v>4</v>
      </c>
      <c r="Q439" s="19">
        <f>K439</f>
        <v>3140</v>
      </c>
      <c r="R439" s="4"/>
      <c r="S439" s="32">
        <v>0.9</v>
      </c>
      <c r="T439" s="4"/>
    </row>
    <row r="440" spans="1:20" ht="20.100000000000001" customHeight="1" x14ac:dyDescent="0.3">
      <c r="A440" s="2"/>
      <c r="B440" s="3"/>
      <c r="C440" s="3"/>
      <c r="D440" s="3"/>
      <c r="E440" s="3"/>
      <c r="F440" s="3"/>
      <c r="G440" s="3"/>
      <c r="H440" s="33"/>
      <c r="I440" s="3"/>
      <c r="J440" s="20"/>
      <c r="K440" s="3"/>
      <c r="L440" s="4"/>
      <c r="M440" s="4"/>
      <c r="N440" s="40"/>
      <c r="O440" s="36"/>
      <c r="P440" s="42"/>
      <c r="Q440" s="4"/>
      <c r="R440" s="4"/>
      <c r="S440" s="4"/>
      <c r="T440" s="4"/>
    </row>
    <row r="441" spans="1:20" ht="42.75" customHeight="1" x14ac:dyDescent="0.3">
      <c r="A441" s="2">
        <v>86</v>
      </c>
      <c r="B441" s="160" t="s">
        <v>209</v>
      </c>
      <c r="C441" s="160"/>
      <c r="D441" s="160"/>
      <c r="E441" s="160"/>
      <c r="F441" s="160"/>
      <c r="G441" s="160"/>
      <c r="H441" s="33"/>
      <c r="I441" s="3"/>
      <c r="J441" s="20"/>
      <c r="K441" s="3"/>
      <c r="L441" s="4"/>
      <c r="M441" s="4"/>
      <c r="N441" s="40"/>
      <c r="O441" s="36"/>
      <c r="P441" s="42"/>
      <c r="Q441" s="4"/>
      <c r="R441" s="4"/>
      <c r="S441" s="4"/>
      <c r="T441" s="4"/>
    </row>
    <row r="442" spans="1:20" ht="20.100000000000001" customHeight="1" x14ac:dyDescent="0.3">
      <c r="A442" s="2"/>
      <c r="B442" s="144"/>
      <c r="C442" s="144"/>
      <c r="D442" s="144"/>
      <c r="E442" s="144"/>
      <c r="F442" s="144"/>
      <c r="G442" s="144"/>
      <c r="H442" s="33">
        <v>4</v>
      </c>
      <c r="I442" s="3">
        <f>ROUND(418*90%,0)</f>
        <v>376</v>
      </c>
      <c r="J442" s="20" t="s">
        <v>128</v>
      </c>
      <c r="K442" s="26">
        <f>I442*H442</f>
        <v>1504</v>
      </c>
      <c r="L442" s="4"/>
      <c r="M442" s="4"/>
      <c r="N442" s="40"/>
      <c r="O442" s="36"/>
      <c r="P442" s="42">
        <f>H442</f>
        <v>4</v>
      </c>
      <c r="Q442" s="19">
        <f>K442</f>
        <v>1504</v>
      </c>
      <c r="R442" s="4"/>
      <c r="S442" s="32">
        <v>0.9</v>
      </c>
      <c r="T442" s="4"/>
    </row>
    <row r="443" spans="1:20" ht="20.100000000000001" customHeight="1" x14ac:dyDescent="0.3">
      <c r="A443" s="2"/>
      <c r="B443" s="3"/>
      <c r="C443" s="3"/>
      <c r="D443" s="3"/>
      <c r="E443" s="3"/>
      <c r="F443" s="3"/>
      <c r="G443" s="3"/>
      <c r="H443" s="33"/>
      <c r="I443" s="3"/>
      <c r="J443" s="20"/>
      <c r="K443" s="3"/>
      <c r="L443" s="4"/>
      <c r="M443" s="4"/>
      <c r="N443" s="40"/>
      <c r="O443" s="36"/>
      <c r="P443" s="42"/>
      <c r="Q443" s="4"/>
      <c r="R443" s="4"/>
      <c r="S443" s="4"/>
      <c r="T443" s="4"/>
    </row>
    <row r="444" spans="1:20" ht="35.25" customHeight="1" x14ac:dyDescent="0.3">
      <c r="A444" s="2">
        <v>82</v>
      </c>
      <c r="B444" s="160" t="s">
        <v>210</v>
      </c>
      <c r="C444" s="160"/>
      <c r="D444" s="160"/>
      <c r="E444" s="160"/>
      <c r="F444" s="160"/>
      <c r="G444" s="160"/>
      <c r="H444" s="33"/>
      <c r="I444" s="3"/>
      <c r="J444" s="20"/>
      <c r="K444" s="3"/>
      <c r="L444" s="4"/>
      <c r="M444" s="4"/>
      <c r="N444" s="40"/>
      <c r="O444" s="36"/>
      <c r="P444" s="42"/>
      <c r="Q444" s="4"/>
      <c r="R444" s="4"/>
      <c r="S444" s="4"/>
      <c r="T444" s="4"/>
    </row>
    <row r="445" spans="1:20" ht="20.100000000000001" customHeight="1" x14ac:dyDescent="0.3">
      <c r="A445" s="2"/>
      <c r="B445" s="144"/>
      <c r="C445" s="144"/>
      <c r="D445" s="144"/>
      <c r="E445" s="144"/>
      <c r="F445" s="144"/>
      <c r="G445" s="144"/>
      <c r="H445" s="33">
        <v>4</v>
      </c>
      <c r="I445" s="3">
        <f>ROUND(4580*90%,0)</f>
        <v>4122</v>
      </c>
      <c r="J445" s="20" t="s">
        <v>128</v>
      </c>
      <c r="K445" s="26">
        <f>I445*H445</f>
        <v>16488</v>
      </c>
      <c r="L445" s="4"/>
      <c r="M445" s="4"/>
      <c r="N445" s="40"/>
      <c r="O445" s="36"/>
      <c r="P445" s="42">
        <f>H445</f>
        <v>4</v>
      </c>
      <c r="Q445" s="19">
        <f>K445</f>
        <v>16488</v>
      </c>
      <c r="R445" s="4"/>
      <c r="S445" s="32">
        <v>0.9</v>
      </c>
      <c r="T445" s="4"/>
    </row>
    <row r="446" spans="1:20" ht="20.100000000000001" customHeight="1" x14ac:dyDescent="0.3">
      <c r="A446" s="2"/>
      <c r="B446" s="3"/>
      <c r="C446" s="3"/>
      <c r="D446" s="3"/>
      <c r="E446" s="3"/>
      <c r="F446" s="3"/>
      <c r="G446" s="3"/>
      <c r="H446" s="33"/>
      <c r="I446" s="3"/>
      <c r="J446" s="20"/>
      <c r="K446" s="3"/>
      <c r="L446" s="4"/>
      <c r="M446" s="4"/>
      <c r="N446" s="40"/>
      <c r="O446" s="36"/>
      <c r="P446" s="42"/>
      <c r="Q446" s="4"/>
      <c r="R446" s="4"/>
      <c r="S446" s="4"/>
      <c r="T446" s="4"/>
    </row>
    <row r="447" spans="1:20" ht="29.25" customHeight="1" x14ac:dyDescent="0.3">
      <c r="A447" s="2">
        <v>73</v>
      </c>
      <c r="B447" s="157" t="s">
        <v>211</v>
      </c>
      <c r="C447" s="158"/>
      <c r="D447" s="158"/>
      <c r="E447" s="158"/>
      <c r="F447" s="158"/>
      <c r="G447" s="159"/>
      <c r="H447" s="33"/>
      <c r="I447" s="3"/>
      <c r="J447" s="20"/>
      <c r="K447" s="3"/>
      <c r="L447" s="4"/>
      <c r="M447" s="4"/>
      <c r="N447" s="40"/>
      <c r="O447" s="36"/>
      <c r="P447" s="42"/>
      <c r="Q447" s="4"/>
      <c r="R447" s="4"/>
      <c r="S447" s="4"/>
      <c r="T447" s="4"/>
    </row>
    <row r="448" spans="1:20" ht="20.100000000000001" customHeight="1" x14ac:dyDescent="0.3">
      <c r="A448" s="2"/>
      <c r="B448" s="144"/>
      <c r="C448" s="144"/>
      <c r="D448" s="144"/>
      <c r="E448" s="144"/>
      <c r="F448" s="144"/>
      <c r="G448" s="144"/>
      <c r="H448" s="33">
        <v>1</v>
      </c>
      <c r="I448" s="3">
        <f>ROUND(881*90%,0)</f>
        <v>793</v>
      </c>
      <c r="J448" s="20" t="s">
        <v>128</v>
      </c>
      <c r="K448" s="26">
        <f>I448*H448</f>
        <v>793</v>
      </c>
      <c r="L448" s="4"/>
      <c r="M448" s="4"/>
      <c r="N448" s="40"/>
      <c r="O448" s="36"/>
      <c r="P448" s="42">
        <f>H448</f>
        <v>1</v>
      </c>
      <c r="Q448" s="19">
        <f>K448</f>
        <v>793</v>
      </c>
      <c r="R448" s="4"/>
      <c r="S448" s="32">
        <v>0.9</v>
      </c>
      <c r="T448" s="4"/>
    </row>
    <row r="449" spans="1:20" ht="20.100000000000001" customHeight="1" x14ac:dyDescent="0.3">
      <c r="A449" s="2"/>
      <c r="B449" s="3"/>
      <c r="C449" s="3"/>
      <c r="D449" s="3"/>
      <c r="E449" s="3"/>
      <c r="F449" s="3"/>
      <c r="G449" s="3"/>
      <c r="H449" s="33"/>
      <c r="I449" s="3"/>
      <c r="J449" s="20"/>
      <c r="K449" s="3"/>
      <c r="L449" s="4"/>
      <c r="M449" s="4"/>
      <c r="N449" s="40"/>
      <c r="O449" s="36"/>
      <c r="P449" s="42"/>
      <c r="Q449" s="4"/>
      <c r="R449" s="4"/>
      <c r="S449" s="4"/>
      <c r="T449" s="4"/>
    </row>
    <row r="450" spans="1:20" ht="38.25" customHeight="1" x14ac:dyDescent="0.3">
      <c r="A450" s="2">
        <v>79</v>
      </c>
      <c r="B450" s="157" t="s">
        <v>212</v>
      </c>
      <c r="C450" s="158"/>
      <c r="D450" s="158"/>
      <c r="E450" s="158"/>
      <c r="F450" s="158"/>
      <c r="G450" s="159"/>
      <c r="H450" s="33"/>
      <c r="I450" s="3"/>
      <c r="J450" s="20"/>
      <c r="K450" s="3"/>
      <c r="L450" s="4"/>
      <c r="M450" s="4"/>
      <c r="N450" s="40"/>
      <c r="O450" s="36"/>
      <c r="P450" s="42"/>
      <c r="Q450" s="4"/>
      <c r="R450" s="4"/>
      <c r="S450" s="4"/>
      <c r="T450" s="4"/>
    </row>
    <row r="451" spans="1:20" ht="20.100000000000001" customHeight="1" x14ac:dyDescent="0.3">
      <c r="A451" s="2"/>
      <c r="B451" s="144"/>
      <c r="C451" s="144"/>
      <c r="D451" s="144"/>
      <c r="E451" s="144"/>
      <c r="F451" s="144"/>
      <c r="G451" s="144"/>
      <c r="H451" s="33">
        <v>5</v>
      </c>
      <c r="I451" s="3">
        <f>ROUND(220*90%,0)</f>
        <v>198</v>
      </c>
      <c r="J451" s="20" t="s">
        <v>128</v>
      </c>
      <c r="K451" s="26">
        <f>I451*H451</f>
        <v>990</v>
      </c>
      <c r="L451" s="4"/>
      <c r="M451" s="4"/>
      <c r="N451" s="40"/>
      <c r="O451" s="36"/>
      <c r="P451" s="42">
        <f>H451</f>
        <v>5</v>
      </c>
      <c r="Q451" s="19">
        <f>K451</f>
        <v>990</v>
      </c>
      <c r="R451" s="4"/>
      <c r="S451" s="32">
        <v>0.9</v>
      </c>
      <c r="T451" s="4"/>
    </row>
    <row r="452" spans="1:20" ht="20.100000000000001" customHeight="1" x14ac:dyDescent="0.3">
      <c r="A452" s="2"/>
      <c r="B452" s="3"/>
      <c r="C452" s="3"/>
      <c r="D452" s="3"/>
      <c r="E452" s="3"/>
      <c r="F452" s="3"/>
      <c r="G452" s="3"/>
      <c r="H452" s="33"/>
      <c r="I452" s="3"/>
      <c r="J452" s="20"/>
      <c r="K452" s="3"/>
      <c r="L452" s="4"/>
      <c r="M452" s="4"/>
      <c r="N452" s="40"/>
      <c r="O452" s="36"/>
      <c r="P452" s="42"/>
      <c r="Q452" s="4"/>
      <c r="R452" s="4"/>
      <c r="S452" s="4"/>
      <c r="T452" s="4"/>
    </row>
    <row r="453" spans="1:20" ht="34.5" customHeight="1" x14ac:dyDescent="0.3">
      <c r="A453" s="2">
        <v>58</v>
      </c>
      <c r="B453" s="157" t="s">
        <v>213</v>
      </c>
      <c r="C453" s="158"/>
      <c r="D453" s="158"/>
      <c r="E453" s="158"/>
      <c r="F453" s="158"/>
      <c r="G453" s="158"/>
      <c r="H453" s="159"/>
      <c r="I453" s="3"/>
      <c r="J453" s="20"/>
      <c r="K453" s="3"/>
      <c r="L453" s="4"/>
      <c r="M453" s="4"/>
      <c r="N453" s="40"/>
      <c r="O453" s="36"/>
      <c r="P453" s="42"/>
      <c r="Q453" s="4"/>
      <c r="R453" s="4"/>
      <c r="S453" s="4"/>
      <c r="T453" s="4"/>
    </row>
    <row r="454" spans="1:20" ht="20.100000000000001" customHeight="1" x14ac:dyDescent="0.3">
      <c r="A454" s="2"/>
      <c r="B454" s="144"/>
      <c r="C454" s="144"/>
      <c r="D454" s="144"/>
      <c r="E454" s="144"/>
      <c r="F454" s="144"/>
      <c r="G454" s="144"/>
      <c r="H454" s="33">
        <v>16.829999999999998</v>
      </c>
      <c r="I454" s="3">
        <f>ROUND(9055*90%,0)</f>
        <v>8150</v>
      </c>
      <c r="J454" s="20" t="s">
        <v>29</v>
      </c>
      <c r="K454" s="26">
        <f>I454*H454</f>
        <v>137164.5</v>
      </c>
      <c r="L454" s="4"/>
      <c r="M454" s="4"/>
      <c r="N454" s="40"/>
      <c r="O454" s="36"/>
      <c r="P454" s="42">
        <f>H454</f>
        <v>16.829999999999998</v>
      </c>
      <c r="Q454" s="19">
        <f>K454</f>
        <v>137164.5</v>
      </c>
      <c r="R454" s="4"/>
      <c r="S454" s="32">
        <v>0.9</v>
      </c>
      <c r="T454" s="4"/>
    </row>
    <row r="455" spans="1:20" ht="20.100000000000001" customHeight="1" x14ac:dyDescent="0.3">
      <c r="A455" s="2"/>
      <c r="B455" s="3"/>
      <c r="C455" s="3"/>
      <c r="D455" s="3"/>
      <c r="E455" s="3"/>
      <c r="F455" s="3"/>
      <c r="G455" s="3"/>
      <c r="H455" s="33"/>
      <c r="I455" s="3"/>
      <c r="J455" s="20"/>
      <c r="K455" s="3"/>
      <c r="L455" s="4"/>
      <c r="M455" s="4"/>
      <c r="N455" s="40"/>
      <c r="O455" s="36"/>
      <c r="P455" s="42"/>
      <c r="Q455" s="4"/>
      <c r="R455" s="4"/>
      <c r="S455" s="4"/>
      <c r="T455" s="4"/>
    </row>
    <row r="456" spans="1:20" ht="33" customHeight="1" x14ac:dyDescent="0.3">
      <c r="A456" s="2">
        <v>69</v>
      </c>
      <c r="B456" s="239" t="s">
        <v>214</v>
      </c>
      <c r="C456" s="239"/>
      <c r="D456" s="239"/>
      <c r="E456" s="239"/>
      <c r="F456" s="239"/>
      <c r="G456" s="239"/>
      <c r="H456" s="240"/>
      <c r="I456" s="3"/>
      <c r="J456" s="20"/>
      <c r="K456" s="3"/>
      <c r="L456" s="4"/>
      <c r="M456" s="4"/>
      <c r="N456" s="40"/>
      <c r="O456" s="36"/>
      <c r="P456" s="42"/>
      <c r="Q456" s="4"/>
      <c r="R456" s="4"/>
      <c r="S456" s="4"/>
      <c r="T456" s="4"/>
    </row>
    <row r="457" spans="1:20" ht="20.100000000000001" customHeight="1" x14ac:dyDescent="0.3">
      <c r="A457" s="2"/>
      <c r="B457" s="144"/>
      <c r="C457" s="144"/>
      <c r="D457" s="144"/>
      <c r="E457" s="144"/>
      <c r="F457" s="144"/>
      <c r="G457" s="144"/>
      <c r="H457" s="33">
        <v>1007.4</v>
      </c>
      <c r="I457" s="3">
        <f>ROUND(315*90%,0)</f>
        <v>284</v>
      </c>
      <c r="J457" s="20" t="s">
        <v>29</v>
      </c>
      <c r="K457" s="26">
        <f>I457*H457</f>
        <v>286101.59999999998</v>
      </c>
      <c r="L457" s="4"/>
      <c r="M457" s="4"/>
      <c r="N457" s="40"/>
      <c r="O457" s="36"/>
      <c r="P457" s="42">
        <f>H457</f>
        <v>1007.4</v>
      </c>
      <c r="Q457" s="19">
        <f>K457</f>
        <v>286101.59999999998</v>
      </c>
      <c r="R457" s="4"/>
      <c r="S457" s="32">
        <v>0.9</v>
      </c>
      <c r="T457" s="4"/>
    </row>
    <row r="458" spans="1:20" ht="20.100000000000001" customHeight="1" x14ac:dyDescent="0.3">
      <c r="A458" s="2"/>
      <c r="B458" s="3"/>
      <c r="C458" s="3"/>
      <c r="D458" s="3"/>
      <c r="E458" s="3"/>
      <c r="F458" s="3"/>
      <c r="G458" s="3"/>
      <c r="H458" s="33"/>
      <c r="I458" s="3"/>
      <c r="J458" s="20"/>
      <c r="K458" s="3"/>
      <c r="L458" s="4"/>
      <c r="M458" s="4"/>
      <c r="N458" s="40"/>
      <c r="O458" s="36"/>
      <c r="P458" s="42"/>
      <c r="Q458" s="4"/>
      <c r="R458" s="4"/>
      <c r="S458" s="4"/>
      <c r="T458" s="4"/>
    </row>
    <row r="459" spans="1:20" ht="31.5" customHeight="1" x14ac:dyDescent="0.3">
      <c r="A459" s="2">
        <v>71</v>
      </c>
      <c r="B459" s="241" t="s">
        <v>215</v>
      </c>
      <c r="C459" s="242"/>
      <c r="D459" s="242"/>
      <c r="E459" s="242"/>
      <c r="F459" s="242"/>
      <c r="G459" s="242"/>
      <c r="H459" s="243"/>
      <c r="I459" s="3"/>
      <c r="J459" s="20"/>
      <c r="K459" s="3"/>
      <c r="L459" s="4"/>
      <c r="M459" s="4"/>
      <c r="N459" s="40"/>
      <c r="O459" s="36"/>
      <c r="P459" s="42"/>
      <c r="Q459" s="4"/>
      <c r="R459" s="4"/>
      <c r="S459" s="4"/>
      <c r="T459" s="4"/>
    </row>
    <row r="460" spans="1:20" ht="20.100000000000001" customHeight="1" x14ac:dyDescent="0.3">
      <c r="A460" s="2"/>
      <c r="B460" s="144"/>
      <c r="C460" s="144"/>
      <c r="D460" s="144"/>
      <c r="E460" s="144"/>
      <c r="F460" s="144"/>
      <c r="G460" s="144"/>
      <c r="H460" s="33">
        <v>872.09</v>
      </c>
      <c r="I460" s="3">
        <f>ROUND(260*90%,0)</f>
        <v>234</v>
      </c>
      <c r="J460" s="20" t="s">
        <v>29</v>
      </c>
      <c r="K460" s="26">
        <f>I460*H460</f>
        <v>204069.06</v>
      </c>
      <c r="L460" s="4"/>
      <c r="M460" s="4"/>
      <c r="N460" s="40"/>
      <c r="O460" s="36"/>
      <c r="P460" s="42">
        <f>H460</f>
        <v>872.09</v>
      </c>
      <c r="Q460" s="19">
        <f>K460</f>
        <v>204069.06</v>
      </c>
      <c r="R460" s="4"/>
      <c r="S460" s="32">
        <v>0.9</v>
      </c>
      <c r="T460" s="4"/>
    </row>
    <row r="461" spans="1:20" ht="20.100000000000001" customHeight="1" x14ac:dyDescent="0.3">
      <c r="A461" s="2"/>
      <c r="B461" s="3"/>
      <c r="C461" s="3"/>
      <c r="D461" s="3"/>
      <c r="E461" s="3"/>
      <c r="F461" s="3"/>
      <c r="G461" s="3"/>
      <c r="H461" s="33"/>
      <c r="I461" s="3"/>
      <c r="J461" s="20"/>
      <c r="K461" s="3"/>
      <c r="L461" s="4"/>
      <c r="M461" s="4"/>
      <c r="N461" s="40"/>
      <c r="O461" s="36"/>
      <c r="P461" s="42"/>
      <c r="Q461" s="4"/>
      <c r="R461" s="4"/>
      <c r="S461" s="4"/>
      <c r="T461" s="4"/>
    </row>
    <row r="462" spans="1:20" ht="39.75" customHeight="1" x14ac:dyDescent="0.3">
      <c r="A462" s="2">
        <v>67</v>
      </c>
      <c r="B462" s="141" t="s">
        <v>216</v>
      </c>
      <c r="C462" s="237"/>
      <c r="D462" s="237"/>
      <c r="E462" s="237"/>
      <c r="F462" s="237"/>
      <c r="G462" s="237"/>
      <c r="H462" s="238"/>
      <c r="I462" s="3"/>
      <c r="J462" s="20"/>
      <c r="K462" s="3"/>
      <c r="L462" s="4"/>
      <c r="M462" s="4"/>
      <c r="N462" s="40"/>
      <c r="O462" s="36"/>
      <c r="P462" s="42"/>
      <c r="Q462" s="4"/>
      <c r="R462" s="4"/>
      <c r="S462" s="4"/>
      <c r="T462" s="4"/>
    </row>
    <row r="463" spans="1:20" ht="20.100000000000001" customHeight="1" x14ac:dyDescent="0.3">
      <c r="A463" s="2"/>
      <c r="B463" s="144"/>
      <c r="C463" s="144"/>
      <c r="D463" s="144"/>
      <c r="E463" s="144"/>
      <c r="F463" s="144"/>
      <c r="G463" s="144"/>
      <c r="H463" s="33">
        <v>316.08</v>
      </c>
      <c r="I463" s="3">
        <f>ROUND(1636*90%,0)</f>
        <v>1472</v>
      </c>
      <c r="J463" s="20" t="s">
        <v>29</v>
      </c>
      <c r="K463" s="26">
        <f>I463*H463</f>
        <v>465269.75999999995</v>
      </c>
      <c r="L463" s="4"/>
      <c r="M463" s="4"/>
      <c r="N463" s="40"/>
      <c r="O463" s="36"/>
      <c r="P463" s="42">
        <f>H463</f>
        <v>316.08</v>
      </c>
      <c r="Q463" s="19">
        <f>K463</f>
        <v>465269.75999999995</v>
      </c>
      <c r="R463" s="4"/>
      <c r="S463" s="32">
        <v>0.9</v>
      </c>
      <c r="T463" s="4"/>
    </row>
    <row r="464" spans="1:20" ht="20.100000000000001" customHeight="1" x14ac:dyDescent="0.3">
      <c r="A464" s="2"/>
      <c r="B464" s="3"/>
      <c r="C464" s="3"/>
      <c r="D464" s="3"/>
      <c r="E464" s="3"/>
      <c r="F464" s="3"/>
      <c r="G464" s="3"/>
      <c r="H464" s="33"/>
      <c r="I464" s="3"/>
      <c r="J464" s="20"/>
      <c r="K464" s="3"/>
      <c r="L464" s="4"/>
      <c r="M464" s="4"/>
      <c r="N464" s="40"/>
      <c r="O464" s="36"/>
      <c r="P464" s="42"/>
      <c r="Q464" s="4"/>
      <c r="R464" s="4"/>
      <c r="S464" s="4"/>
      <c r="T464" s="4"/>
    </row>
    <row r="465" spans="1:20" ht="47.25" customHeight="1" x14ac:dyDescent="0.3">
      <c r="A465" s="2">
        <v>93</v>
      </c>
      <c r="B465" s="157" t="s">
        <v>217</v>
      </c>
      <c r="C465" s="158"/>
      <c r="D465" s="158"/>
      <c r="E465" s="158"/>
      <c r="F465" s="158"/>
      <c r="G465" s="159"/>
      <c r="H465" s="33"/>
      <c r="I465" s="3"/>
      <c r="J465" s="20"/>
      <c r="K465" s="3"/>
      <c r="L465" s="4"/>
      <c r="M465" s="4"/>
      <c r="N465" s="40"/>
      <c r="O465" s="36"/>
      <c r="P465" s="42"/>
      <c r="Q465" s="4"/>
      <c r="R465" s="4"/>
      <c r="S465" s="4"/>
      <c r="T465" s="4"/>
    </row>
    <row r="466" spans="1:20" ht="20.100000000000001" customHeight="1" x14ac:dyDescent="0.3">
      <c r="A466" s="2"/>
      <c r="B466" s="144"/>
      <c r="C466" s="144"/>
      <c r="D466" s="144"/>
      <c r="E466" s="144"/>
      <c r="F466" s="144"/>
      <c r="G466" s="144"/>
      <c r="H466" s="33">
        <v>124.84</v>
      </c>
      <c r="I466" s="3">
        <f>ROUND(4070*90%,0)</f>
        <v>3663</v>
      </c>
      <c r="J466" s="20" t="s">
        <v>29</v>
      </c>
      <c r="K466" s="26">
        <f>I466*H466</f>
        <v>457288.92</v>
      </c>
      <c r="L466" s="4"/>
      <c r="M466" s="4"/>
      <c r="N466" s="40"/>
      <c r="O466" s="36"/>
      <c r="P466" s="42">
        <f>H466</f>
        <v>124.84</v>
      </c>
      <c r="Q466" s="19">
        <f>K466</f>
        <v>457288.92</v>
      </c>
      <c r="R466" s="4"/>
      <c r="S466" s="32">
        <v>0.9</v>
      </c>
      <c r="T466" s="4"/>
    </row>
    <row r="467" spans="1:20" ht="20.100000000000001" customHeight="1" x14ac:dyDescent="0.3">
      <c r="A467" s="2"/>
      <c r="B467" s="3"/>
      <c r="C467" s="3"/>
      <c r="D467" s="3"/>
      <c r="E467" s="3"/>
      <c r="F467" s="3"/>
      <c r="G467" s="3"/>
      <c r="H467" s="33"/>
      <c r="I467" s="3"/>
      <c r="J467" s="20"/>
      <c r="K467" s="3"/>
      <c r="L467" s="4"/>
      <c r="M467" s="4"/>
      <c r="N467" s="40"/>
      <c r="O467" s="36"/>
      <c r="P467" s="42"/>
      <c r="Q467" s="4"/>
      <c r="R467" s="4"/>
      <c r="S467" s="4"/>
      <c r="T467" s="4"/>
    </row>
    <row r="468" spans="1:20" ht="33.75" customHeight="1" x14ac:dyDescent="0.3">
      <c r="A468" s="2">
        <v>52</v>
      </c>
      <c r="B468" s="160" t="s">
        <v>218</v>
      </c>
      <c r="C468" s="160"/>
      <c r="D468" s="160"/>
      <c r="E468" s="160"/>
      <c r="F468" s="160"/>
      <c r="G468" s="160"/>
      <c r="H468" s="33"/>
      <c r="I468" s="3"/>
      <c r="J468" s="20"/>
      <c r="K468" s="3"/>
      <c r="L468" s="4"/>
      <c r="M468" s="4"/>
      <c r="N468" s="40"/>
      <c r="O468" s="36"/>
      <c r="P468" s="42"/>
      <c r="Q468" s="4"/>
      <c r="R468" s="4"/>
      <c r="S468" s="4"/>
      <c r="T468" s="4"/>
    </row>
    <row r="469" spans="1:20" ht="20.100000000000001" customHeight="1" x14ac:dyDescent="0.3">
      <c r="A469" s="2"/>
      <c r="B469" s="144"/>
      <c r="C469" s="144"/>
      <c r="D469" s="144"/>
      <c r="E469" s="144"/>
      <c r="F469" s="144"/>
      <c r="G469" s="144"/>
      <c r="H469" s="33">
        <v>72.930000000000007</v>
      </c>
      <c r="I469" s="3">
        <f>ROUND(454*90%,0)</f>
        <v>409</v>
      </c>
      <c r="J469" s="20" t="s">
        <v>29</v>
      </c>
      <c r="K469" s="26">
        <f>I469*H469</f>
        <v>29828.370000000003</v>
      </c>
      <c r="L469" s="4"/>
      <c r="M469" s="4"/>
      <c r="N469" s="40"/>
      <c r="O469" s="36"/>
      <c r="P469" s="42">
        <f>H469</f>
        <v>72.930000000000007</v>
      </c>
      <c r="Q469" s="19">
        <f>K469</f>
        <v>29828.370000000003</v>
      </c>
      <c r="R469" s="4"/>
      <c r="S469" s="32">
        <v>0.9</v>
      </c>
      <c r="T469" s="4"/>
    </row>
    <row r="470" spans="1:20" ht="20.100000000000001" customHeight="1" x14ac:dyDescent="0.3">
      <c r="A470" s="2"/>
      <c r="B470" s="3"/>
      <c r="C470" s="3"/>
      <c r="D470" s="3"/>
      <c r="E470" s="3"/>
      <c r="F470" s="3"/>
      <c r="G470" s="3"/>
      <c r="H470" s="33"/>
      <c r="I470" s="3"/>
      <c r="J470" s="20"/>
      <c r="K470" s="3"/>
      <c r="L470" s="4"/>
      <c r="M470" s="4"/>
      <c r="N470" s="40"/>
      <c r="O470" s="36"/>
      <c r="P470" s="42"/>
      <c r="Q470" s="4"/>
      <c r="R470" s="4"/>
      <c r="S470" s="4"/>
      <c r="T470" s="4"/>
    </row>
    <row r="471" spans="1:20" ht="29.25" customHeight="1" x14ac:dyDescent="0.3">
      <c r="A471" s="2">
        <v>160</v>
      </c>
      <c r="B471" s="160" t="s">
        <v>219</v>
      </c>
      <c r="C471" s="160"/>
      <c r="D471" s="160"/>
      <c r="E471" s="160"/>
      <c r="F471" s="160"/>
      <c r="G471" s="160"/>
      <c r="H471" s="33"/>
      <c r="I471" s="3"/>
      <c r="J471" s="20"/>
      <c r="K471" s="3"/>
      <c r="L471" s="4"/>
      <c r="M471" s="4"/>
      <c r="N471" s="40"/>
      <c r="O471" s="36"/>
      <c r="P471" s="42"/>
      <c r="Q471" s="4"/>
      <c r="R471" s="4"/>
      <c r="S471" s="4"/>
      <c r="T471" s="4"/>
    </row>
    <row r="472" spans="1:20" ht="20.100000000000001" customHeight="1" x14ac:dyDescent="0.3">
      <c r="A472" s="2"/>
      <c r="B472" s="144"/>
      <c r="C472" s="144"/>
      <c r="D472" s="144"/>
      <c r="E472" s="144"/>
      <c r="F472" s="144"/>
      <c r="G472" s="144"/>
      <c r="H472" s="33">
        <v>230.19</v>
      </c>
      <c r="I472" s="3">
        <f>ROUND(2325*90%,0)</f>
        <v>2093</v>
      </c>
      <c r="J472" s="20" t="s">
        <v>29</v>
      </c>
      <c r="K472" s="26">
        <f>I472*H472</f>
        <v>481787.67</v>
      </c>
      <c r="L472" s="4"/>
      <c r="M472" s="4"/>
      <c r="N472" s="40"/>
      <c r="O472" s="36"/>
      <c r="P472" s="42">
        <f>H472</f>
        <v>230.19</v>
      </c>
      <c r="Q472" s="19">
        <f>K472</f>
        <v>481787.67</v>
      </c>
      <c r="R472" s="4"/>
      <c r="S472" s="32">
        <v>0.9</v>
      </c>
      <c r="T472" s="4"/>
    </row>
    <row r="473" spans="1:20" ht="20.100000000000001" customHeight="1" x14ac:dyDescent="0.3">
      <c r="A473" s="2"/>
      <c r="B473" s="3"/>
      <c r="C473" s="3"/>
      <c r="D473" s="3"/>
      <c r="E473" s="3"/>
      <c r="F473" s="3"/>
      <c r="G473" s="3"/>
      <c r="H473" s="33"/>
      <c r="I473" s="3"/>
      <c r="J473" s="20"/>
      <c r="K473" s="3"/>
      <c r="L473" s="4"/>
      <c r="M473" s="4"/>
      <c r="N473" s="40"/>
      <c r="O473" s="36"/>
      <c r="P473" s="42"/>
      <c r="Q473" s="4"/>
      <c r="R473" s="4"/>
      <c r="S473" s="4"/>
      <c r="T473" s="4"/>
    </row>
    <row r="474" spans="1:20" ht="42" customHeight="1" x14ac:dyDescent="0.3">
      <c r="A474" s="2">
        <v>156</v>
      </c>
      <c r="B474" s="160" t="s">
        <v>220</v>
      </c>
      <c r="C474" s="160"/>
      <c r="D474" s="160"/>
      <c r="E474" s="160"/>
      <c r="F474" s="160"/>
      <c r="G474" s="160"/>
      <c r="H474" s="33"/>
      <c r="I474" s="3"/>
      <c r="J474" s="20"/>
      <c r="K474" s="3"/>
      <c r="L474" s="4"/>
      <c r="M474" s="4"/>
      <c r="N474" s="40"/>
      <c r="O474" s="36"/>
      <c r="P474" s="42"/>
      <c r="Q474" s="4"/>
      <c r="R474" s="4"/>
      <c r="S474" s="4"/>
      <c r="T474" s="4"/>
    </row>
    <row r="475" spans="1:20" ht="20.100000000000001" customHeight="1" x14ac:dyDescent="0.3">
      <c r="A475" s="2"/>
      <c r="B475" s="144"/>
      <c r="C475" s="144"/>
      <c r="D475" s="144"/>
      <c r="E475" s="144"/>
      <c r="F475" s="144"/>
      <c r="G475" s="144"/>
      <c r="H475" s="33">
        <v>12</v>
      </c>
      <c r="I475" s="3">
        <f>ROUND(1190*90%,0)</f>
        <v>1071</v>
      </c>
      <c r="J475" s="20" t="s">
        <v>46</v>
      </c>
      <c r="K475" s="26">
        <f>I475*H475</f>
        <v>12852</v>
      </c>
      <c r="L475" s="4"/>
      <c r="M475" s="4"/>
      <c r="N475" s="40"/>
      <c r="O475" s="36"/>
      <c r="P475" s="42">
        <f>H475</f>
        <v>12</v>
      </c>
      <c r="Q475" s="19">
        <f>K475</f>
        <v>12852</v>
      </c>
      <c r="R475" s="4"/>
      <c r="S475" s="32">
        <v>0.9</v>
      </c>
      <c r="T475" s="4"/>
    </row>
    <row r="476" spans="1:20" ht="20.100000000000001" customHeight="1" x14ac:dyDescent="0.3">
      <c r="A476" s="2"/>
      <c r="B476" s="3"/>
      <c r="C476" s="3"/>
      <c r="D476" s="3"/>
      <c r="E476" s="3"/>
      <c r="F476" s="3"/>
      <c r="G476" s="3"/>
      <c r="H476" s="33"/>
      <c r="I476" s="3"/>
      <c r="J476" s="20"/>
      <c r="K476" s="3"/>
      <c r="L476" s="4"/>
      <c r="M476" s="4"/>
      <c r="N476" s="40"/>
      <c r="O476" s="36"/>
      <c r="P476" s="42"/>
      <c r="Q476" s="4"/>
      <c r="R476" s="4"/>
      <c r="S476" s="4"/>
      <c r="T476" s="4"/>
    </row>
    <row r="477" spans="1:20" ht="34.5" customHeight="1" x14ac:dyDescent="0.3">
      <c r="A477" s="2">
        <v>155</v>
      </c>
      <c r="B477" s="160" t="s">
        <v>221</v>
      </c>
      <c r="C477" s="160"/>
      <c r="D477" s="160"/>
      <c r="E477" s="160"/>
      <c r="F477" s="160"/>
      <c r="G477" s="160"/>
      <c r="H477" s="33"/>
      <c r="I477" s="3"/>
      <c r="J477" s="20"/>
      <c r="K477" s="3"/>
      <c r="L477" s="4"/>
      <c r="M477" s="4"/>
      <c r="N477" s="40"/>
      <c r="O477" s="36"/>
      <c r="P477" s="42"/>
      <c r="Q477" s="4"/>
      <c r="R477" s="4"/>
      <c r="S477" s="4"/>
      <c r="T477" s="4"/>
    </row>
    <row r="478" spans="1:20" ht="20.100000000000001" customHeight="1" x14ac:dyDescent="0.3">
      <c r="A478" s="2"/>
      <c r="B478" s="144"/>
      <c r="C478" s="144"/>
      <c r="D478" s="144"/>
      <c r="E478" s="144"/>
      <c r="F478" s="144"/>
      <c r="G478" s="144"/>
      <c r="H478" s="33">
        <v>10</v>
      </c>
      <c r="I478" s="3">
        <f>ROUND(1020*90%,0)</f>
        <v>918</v>
      </c>
      <c r="J478" s="20" t="s">
        <v>46</v>
      </c>
      <c r="K478" s="26">
        <f>I478*H478</f>
        <v>9180</v>
      </c>
      <c r="L478" s="4"/>
      <c r="M478" s="4"/>
      <c r="N478" s="40"/>
      <c r="O478" s="36"/>
      <c r="P478" s="42">
        <f>H478</f>
        <v>10</v>
      </c>
      <c r="Q478" s="19">
        <f>K478</f>
        <v>9180</v>
      </c>
      <c r="R478" s="4"/>
      <c r="S478" s="32">
        <v>0.9</v>
      </c>
      <c r="T478" s="4"/>
    </row>
    <row r="479" spans="1:20" ht="20.100000000000001" customHeight="1" x14ac:dyDescent="0.3">
      <c r="A479" s="2"/>
      <c r="B479" s="3"/>
      <c r="C479" s="3"/>
      <c r="D479" s="3"/>
      <c r="E479" s="3"/>
      <c r="F479" s="3"/>
      <c r="G479" s="3"/>
      <c r="H479" s="33"/>
      <c r="I479" s="3"/>
      <c r="J479" s="20"/>
      <c r="K479" s="3"/>
      <c r="L479" s="4"/>
      <c r="M479" s="4"/>
      <c r="N479" s="40"/>
      <c r="O479" s="36"/>
      <c r="P479" s="42"/>
      <c r="Q479" s="4"/>
      <c r="R479" s="4"/>
      <c r="S479" s="4"/>
      <c r="T479" s="4"/>
    </row>
    <row r="480" spans="1:20" ht="45.75" customHeight="1" x14ac:dyDescent="0.3">
      <c r="A480" s="2">
        <v>158</v>
      </c>
      <c r="B480" s="160" t="s">
        <v>222</v>
      </c>
      <c r="C480" s="160"/>
      <c r="D480" s="160"/>
      <c r="E480" s="160"/>
      <c r="F480" s="160"/>
      <c r="G480" s="160"/>
      <c r="H480" s="33"/>
      <c r="I480" s="3"/>
      <c r="J480" s="20"/>
      <c r="K480" s="3"/>
      <c r="L480" s="4"/>
      <c r="M480" s="4"/>
      <c r="N480" s="40"/>
      <c r="O480" s="36"/>
      <c r="P480" s="42"/>
      <c r="Q480" s="4"/>
      <c r="R480" s="4"/>
      <c r="S480" s="4"/>
      <c r="T480" s="4"/>
    </row>
    <row r="481" spans="1:20" ht="20.100000000000001" customHeight="1" x14ac:dyDescent="0.3">
      <c r="A481" s="2"/>
      <c r="B481" s="144"/>
      <c r="C481" s="144"/>
      <c r="D481" s="144"/>
      <c r="E481" s="144"/>
      <c r="F481" s="144"/>
      <c r="G481" s="144"/>
      <c r="H481" s="33">
        <v>12</v>
      </c>
      <c r="I481" s="3">
        <f>ROUND(515*90%,0)</f>
        <v>464</v>
      </c>
      <c r="J481" s="20" t="s">
        <v>46</v>
      </c>
      <c r="K481" s="26">
        <f>I481*H481</f>
        <v>5568</v>
      </c>
      <c r="L481" s="4"/>
      <c r="M481" s="4"/>
      <c r="N481" s="40"/>
      <c r="O481" s="36"/>
      <c r="P481" s="42">
        <f>H481</f>
        <v>12</v>
      </c>
      <c r="Q481" s="19">
        <f>K481</f>
        <v>5568</v>
      </c>
      <c r="R481" s="4"/>
      <c r="S481" s="32">
        <v>0.9</v>
      </c>
      <c r="T481" s="4"/>
    </row>
    <row r="482" spans="1:20" ht="20.100000000000001" customHeight="1" x14ac:dyDescent="0.3">
      <c r="A482" s="2"/>
      <c r="B482" s="3"/>
      <c r="C482" s="3"/>
      <c r="D482" s="3"/>
      <c r="E482" s="3"/>
      <c r="F482" s="3"/>
      <c r="G482" s="3"/>
      <c r="H482" s="33"/>
      <c r="I482" s="3"/>
      <c r="J482" s="20"/>
      <c r="K482" s="3"/>
      <c r="L482" s="4"/>
      <c r="M482" s="4"/>
      <c r="N482" s="40"/>
      <c r="O482" s="36"/>
      <c r="P482" s="42"/>
      <c r="Q482" s="4"/>
      <c r="R482" s="4"/>
      <c r="S482" s="4"/>
      <c r="T482" s="4"/>
    </row>
    <row r="483" spans="1:20" ht="26.25" customHeight="1" x14ac:dyDescent="0.3">
      <c r="A483" s="2">
        <v>161</v>
      </c>
      <c r="B483" s="160" t="s">
        <v>223</v>
      </c>
      <c r="C483" s="160"/>
      <c r="D483" s="160"/>
      <c r="E483" s="160"/>
      <c r="F483" s="160"/>
      <c r="G483" s="160"/>
      <c r="H483" s="33"/>
      <c r="I483" s="3"/>
      <c r="J483" s="20"/>
      <c r="K483" s="3"/>
      <c r="L483" s="4"/>
      <c r="M483" s="4"/>
      <c r="N483" s="40"/>
      <c r="O483" s="36"/>
      <c r="P483" s="42"/>
      <c r="Q483" s="4"/>
      <c r="R483" s="4"/>
      <c r="S483" s="4"/>
      <c r="T483" s="4"/>
    </row>
    <row r="484" spans="1:20" ht="20.100000000000001" customHeight="1" x14ac:dyDescent="0.3">
      <c r="A484" s="2"/>
      <c r="B484" s="144"/>
      <c r="C484" s="144"/>
      <c r="D484" s="144"/>
      <c r="E484" s="144"/>
      <c r="F484" s="144"/>
      <c r="G484" s="144"/>
      <c r="H484" s="33">
        <v>1.24</v>
      </c>
      <c r="I484" s="3">
        <f>ROUND(15800*90%,0)</f>
        <v>14220</v>
      </c>
      <c r="J484" s="20" t="s">
        <v>29</v>
      </c>
      <c r="K484" s="26">
        <f>I484*H484</f>
        <v>17632.8</v>
      </c>
      <c r="L484" s="4"/>
      <c r="M484" s="4"/>
      <c r="N484" s="40"/>
      <c r="O484" s="36"/>
      <c r="P484" s="42">
        <f>H484</f>
        <v>1.24</v>
      </c>
      <c r="Q484" s="19">
        <f>K484</f>
        <v>17632.8</v>
      </c>
      <c r="R484" s="4"/>
      <c r="S484" s="32">
        <v>0.9</v>
      </c>
      <c r="T484" s="4"/>
    </row>
    <row r="485" spans="1:20" ht="20.100000000000001" customHeight="1" x14ac:dyDescent="0.3">
      <c r="A485" s="2"/>
      <c r="B485" s="3"/>
      <c r="C485" s="3"/>
      <c r="D485" s="3"/>
      <c r="E485" s="3"/>
      <c r="F485" s="3"/>
      <c r="G485" s="3"/>
      <c r="H485" s="33"/>
      <c r="I485" s="3"/>
      <c r="J485" s="20"/>
      <c r="K485" s="3"/>
      <c r="L485" s="4"/>
      <c r="M485" s="4"/>
      <c r="N485" s="40"/>
      <c r="O485" s="36"/>
      <c r="P485" s="42"/>
      <c r="Q485" s="4"/>
      <c r="R485" s="4"/>
      <c r="S485" s="4"/>
      <c r="T485" s="4"/>
    </row>
    <row r="486" spans="1:20" ht="30.75" customHeight="1" x14ac:dyDescent="0.3">
      <c r="A486" s="2">
        <v>162</v>
      </c>
      <c r="B486" s="160" t="s">
        <v>224</v>
      </c>
      <c r="C486" s="160"/>
      <c r="D486" s="160"/>
      <c r="E486" s="160"/>
      <c r="F486" s="160"/>
      <c r="G486" s="160"/>
      <c r="H486" s="33"/>
      <c r="I486" s="3"/>
      <c r="J486" s="20"/>
      <c r="K486" s="3"/>
      <c r="L486" s="4"/>
      <c r="M486" s="4"/>
      <c r="N486" s="40"/>
      <c r="O486" s="36"/>
      <c r="P486" s="42"/>
      <c r="Q486" s="4"/>
      <c r="R486" s="4"/>
      <c r="S486" s="4"/>
      <c r="T486" s="4"/>
    </row>
    <row r="487" spans="1:20" ht="20.100000000000001" customHeight="1" x14ac:dyDescent="0.3">
      <c r="A487" s="2"/>
      <c r="B487" s="144"/>
      <c r="C487" s="144"/>
      <c r="D487" s="144"/>
      <c r="E487" s="144"/>
      <c r="F487" s="144"/>
      <c r="G487" s="144"/>
      <c r="H487" s="33">
        <v>0.84</v>
      </c>
      <c r="I487" s="3">
        <f>ROUND(25900*90%,0)</f>
        <v>23310</v>
      </c>
      <c r="J487" s="20" t="s">
        <v>29</v>
      </c>
      <c r="K487" s="26">
        <f>I487*H487</f>
        <v>19580.399999999998</v>
      </c>
      <c r="L487" s="4"/>
      <c r="M487" s="4"/>
      <c r="N487" s="40"/>
      <c r="O487" s="36"/>
      <c r="P487" s="42">
        <f>H487</f>
        <v>0.84</v>
      </c>
      <c r="Q487" s="19">
        <f>K487</f>
        <v>19580.399999999998</v>
      </c>
      <c r="R487" s="4"/>
      <c r="S487" s="32">
        <v>0.9</v>
      </c>
      <c r="T487" s="4"/>
    </row>
    <row r="488" spans="1:20" ht="20.100000000000001" customHeight="1" x14ac:dyDescent="0.3">
      <c r="A488" s="2"/>
      <c r="B488" s="3"/>
      <c r="C488" s="3"/>
      <c r="D488" s="3"/>
      <c r="E488" s="3"/>
      <c r="F488" s="3"/>
      <c r="G488" s="3"/>
      <c r="H488" s="33"/>
      <c r="I488" s="3"/>
      <c r="J488" s="20"/>
      <c r="K488" s="3"/>
      <c r="L488" s="4"/>
      <c r="M488" s="4"/>
      <c r="N488" s="40"/>
      <c r="O488" s="36"/>
      <c r="P488" s="42"/>
      <c r="Q488" s="4"/>
      <c r="R488" s="4"/>
      <c r="S488" s="4"/>
      <c r="T488" s="4"/>
    </row>
    <row r="489" spans="1:20" ht="30.75" customHeight="1" x14ac:dyDescent="0.3">
      <c r="A489" s="2">
        <v>163</v>
      </c>
      <c r="B489" s="160" t="s">
        <v>225</v>
      </c>
      <c r="C489" s="160"/>
      <c r="D489" s="160"/>
      <c r="E489" s="160"/>
      <c r="F489" s="160"/>
      <c r="G489" s="160"/>
      <c r="H489" s="33"/>
      <c r="I489" s="3"/>
      <c r="J489" s="20"/>
      <c r="K489" s="3"/>
      <c r="L489" s="4"/>
      <c r="M489" s="4"/>
      <c r="N489" s="40"/>
      <c r="O489" s="36"/>
      <c r="P489" s="42"/>
      <c r="Q489" s="4"/>
      <c r="R489" s="4"/>
      <c r="S489" s="4"/>
      <c r="T489" s="4"/>
    </row>
    <row r="490" spans="1:20" ht="20.100000000000001" customHeight="1" x14ac:dyDescent="0.3">
      <c r="A490" s="2"/>
      <c r="B490" s="144"/>
      <c r="C490" s="144"/>
      <c r="D490" s="144"/>
      <c r="E490" s="144"/>
      <c r="F490" s="144"/>
      <c r="G490" s="144"/>
      <c r="H490" s="33">
        <v>2</v>
      </c>
      <c r="I490" s="3">
        <f>ROUND(26300*90%,0)</f>
        <v>23670</v>
      </c>
      <c r="J490" s="20" t="s">
        <v>29</v>
      </c>
      <c r="K490" s="26">
        <f t="shared" ref="K490:K496" si="63">I490*H490</f>
        <v>47340</v>
      </c>
      <c r="L490" s="4"/>
      <c r="M490" s="4"/>
      <c r="N490" s="40"/>
      <c r="O490" s="36"/>
      <c r="P490" s="42">
        <f t="shared" ref="P490:P491" si="64">H490</f>
        <v>2</v>
      </c>
      <c r="Q490" s="19">
        <f t="shared" ref="Q490:Q491" si="65">K490</f>
        <v>47340</v>
      </c>
      <c r="R490" s="4"/>
      <c r="S490" s="32">
        <v>0.9</v>
      </c>
      <c r="T490" s="4">
        <v>3.29</v>
      </c>
    </row>
    <row r="491" spans="1:20" ht="20.100000000000001" customHeight="1" x14ac:dyDescent="0.3">
      <c r="A491" s="2"/>
      <c r="B491" s="3"/>
      <c r="C491" s="3"/>
      <c r="D491" s="3"/>
      <c r="E491" s="3"/>
      <c r="F491" s="3"/>
      <c r="G491" s="3"/>
      <c r="H491" s="33">
        <f>3.29-2</f>
        <v>1.29</v>
      </c>
      <c r="I491" s="3">
        <f>ROUND(26300*80%,0)</f>
        <v>21040</v>
      </c>
      <c r="J491" s="20" t="s">
        <v>29</v>
      </c>
      <c r="K491" s="26">
        <f t="shared" si="63"/>
        <v>27141.600000000002</v>
      </c>
      <c r="L491" s="4"/>
      <c r="M491" s="4"/>
      <c r="N491" s="40"/>
      <c r="O491" s="36"/>
      <c r="P491" s="42">
        <f t="shared" si="64"/>
        <v>1.29</v>
      </c>
      <c r="Q491" s="19">
        <f t="shared" si="65"/>
        <v>27141.600000000002</v>
      </c>
      <c r="R491" s="4"/>
      <c r="S491" s="32">
        <v>0.8</v>
      </c>
      <c r="T491" s="4"/>
    </row>
    <row r="492" spans="1:20" ht="30" customHeight="1" x14ac:dyDescent="0.3">
      <c r="A492" s="2">
        <v>164</v>
      </c>
      <c r="B492" s="160" t="s">
        <v>226</v>
      </c>
      <c r="C492" s="160"/>
      <c r="D492" s="160"/>
      <c r="E492" s="160"/>
      <c r="F492" s="160"/>
      <c r="G492" s="160"/>
      <c r="H492" s="33"/>
      <c r="I492" s="3"/>
      <c r="J492" s="20"/>
      <c r="K492" s="3"/>
      <c r="L492" s="4"/>
      <c r="M492" s="4"/>
      <c r="N492" s="40"/>
      <c r="O492" s="36"/>
      <c r="P492" s="42"/>
      <c r="Q492" s="4"/>
      <c r="R492" s="4"/>
      <c r="S492" s="4"/>
      <c r="T492" s="4"/>
    </row>
    <row r="493" spans="1:20" ht="20.100000000000001" customHeight="1" x14ac:dyDescent="0.3">
      <c r="A493" s="2"/>
      <c r="B493" s="144"/>
      <c r="C493" s="144"/>
      <c r="D493" s="144"/>
      <c r="E493" s="144"/>
      <c r="F493" s="144"/>
      <c r="G493" s="144"/>
      <c r="H493" s="33">
        <v>1</v>
      </c>
      <c r="I493" s="3">
        <f>ROUND(8125*90%,0)</f>
        <v>7313</v>
      </c>
      <c r="J493" s="20" t="s">
        <v>29</v>
      </c>
      <c r="K493" s="26">
        <f t="shared" si="63"/>
        <v>7313</v>
      </c>
      <c r="L493" s="4"/>
      <c r="M493" s="4"/>
      <c r="N493" s="40"/>
      <c r="O493" s="36"/>
      <c r="P493" s="42">
        <f t="shared" ref="P493:P494" si="66">H493</f>
        <v>1</v>
      </c>
      <c r="Q493" s="19">
        <f t="shared" ref="Q493:Q494" si="67">K493</f>
        <v>7313</v>
      </c>
      <c r="R493" s="4"/>
      <c r="S493" s="32">
        <v>0.9</v>
      </c>
      <c r="T493" s="4">
        <v>1.25</v>
      </c>
    </row>
    <row r="494" spans="1:20" ht="20.100000000000001" customHeight="1" x14ac:dyDescent="0.3">
      <c r="A494" s="2"/>
      <c r="B494" s="3"/>
      <c r="C494" s="3"/>
      <c r="D494" s="3"/>
      <c r="E494" s="3"/>
      <c r="F494" s="3"/>
      <c r="G494" s="3"/>
      <c r="H494" s="33">
        <f>1.25-1</f>
        <v>0.25</v>
      </c>
      <c r="I494" s="3">
        <f>ROUND(8125*80%,0)</f>
        <v>6500</v>
      </c>
      <c r="J494" s="20" t="s">
        <v>29</v>
      </c>
      <c r="K494" s="26">
        <f t="shared" si="63"/>
        <v>1625</v>
      </c>
      <c r="L494" s="4"/>
      <c r="M494" s="4"/>
      <c r="N494" s="40"/>
      <c r="O494" s="36"/>
      <c r="P494" s="42">
        <f t="shared" si="66"/>
        <v>0.25</v>
      </c>
      <c r="Q494" s="19">
        <f t="shared" si="67"/>
        <v>1625</v>
      </c>
      <c r="R494" s="4"/>
      <c r="S494" s="32">
        <v>0.8</v>
      </c>
      <c r="T494" s="4"/>
    </row>
    <row r="495" spans="1:20" ht="28.5" customHeight="1" x14ac:dyDescent="0.3">
      <c r="A495" s="3">
        <v>165</v>
      </c>
      <c r="B495" s="160" t="s">
        <v>227</v>
      </c>
      <c r="C495" s="160"/>
      <c r="D495" s="160"/>
      <c r="E495" s="160"/>
      <c r="F495" s="160"/>
      <c r="G495" s="160"/>
      <c r="H495" s="33"/>
      <c r="I495" s="3"/>
      <c r="J495" s="20"/>
      <c r="K495" s="3"/>
      <c r="L495" s="4"/>
      <c r="M495" s="4"/>
      <c r="N495" s="40"/>
      <c r="O495" s="36"/>
      <c r="P495" s="42"/>
      <c r="Q495" s="4"/>
      <c r="R495" s="4"/>
      <c r="S495" s="4"/>
      <c r="T495" s="4"/>
    </row>
    <row r="496" spans="1:20" ht="20.100000000000001" customHeight="1" x14ac:dyDescent="0.3">
      <c r="A496" s="2"/>
      <c r="B496" s="144"/>
      <c r="C496" s="144"/>
      <c r="D496" s="144"/>
      <c r="E496" s="144"/>
      <c r="F496" s="144"/>
      <c r="G496" s="144"/>
      <c r="H496" s="33">
        <v>0.72</v>
      </c>
      <c r="I496" s="3">
        <f>ROUND(7500*90%,0)</f>
        <v>6750</v>
      </c>
      <c r="J496" s="20" t="s">
        <v>29</v>
      </c>
      <c r="K496" s="26">
        <f t="shared" si="63"/>
        <v>4860</v>
      </c>
      <c r="L496" s="4"/>
      <c r="M496" s="4"/>
      <c r="N496" s="40"/>
      <c r="O496" s="36"/>
      <c r="P496" s="42">
        <f t="shared" ref="P496" si="68">H496</f>
        <v>0.72</v>
      </c>
      <c r="Q496" s="19">
        <f t="shared" ref="Q496" si="69">K496</f>
        <v>4860</v>
      </c>
      <c r="R496" s="4"/>
      <c r="S496" s="32">
        <v>0.9</v>
      </c>
      <c r="T496" s="4"/>
    </row>
    <row r="497" spans="1:20" ht="20.100000000000001" customHeight="1" x14ac:dyDescent="0.3">
      <c r="A497" s="2"/>
      <c r="B497" s="4"/>
      <c r="C497" s="4"/>
      <c r="D497" s="4"/>
      <c r="E497" s="4"/>
      <c r="F497" s="4"/>
      <c r="G497" s="4"/>
      <c r="I497" s="3"/>
      <c r="K497" s="3"/>
      <c r="L497" s="4"/>
      <c r="M497" s="4"/>
      <c r="N497" s="40"/>
      <c r="O497" s="36"/>
      <c r="P497" s="42"/>
      <c r="Q497" s="4"/>
      <c r="R497" s="4"/>
      <c r="S497" s="4"/>
      <c r="T497" s="4"/>
    </row>
    <row r="498" spans="1:20" ht="33" customHeight="1" x14ac:dyDescent="0.3">
      <c r="A498" s="2">
        <v>168</v>
      </c>
      <c r="B498" s="160" t="s">
        <v>228</v>
      </c>
      <c r="C498" s="160"/>
      <c r="D498" s="160"/>
      <c r="E498" s="160"/>
      <c r="F498" s="160"/>
      <c r="G498" s="160"/>
      <c r="H498" s="33"/>
      <c r="I498" s="3"/>
      <c r="J498" s="20"/>
      <c r="K498" s="3"/>
      <c r="L498" s="4"/>
      <c r="M498" s="4"/>
      <c r="N498" s="40"/>
      <c r="O498" s="36"/>
      <c r="P498" s="42"/>
      <c r="Q498" s="4"/>
      <c r="R498" s="4"/>
      <c r="S498" s="4"/>
      <c r="T498" s="4"/>
    </row>
    <row r="499" spans="1:20" ht="20.100000000000001" customHeight="1" x14ac:dyDescent="0.3">
      <c r="A499" s="2"/>
      <c r="B499" s="144"/>
      <c r="C499" s="144"/>
      <c r="D499" s="144"/>
      <c r="E499" s="144"/>
      <c r="F499" s="144"/>
      <c r="G499" s="144"/>
      <c r="H499" s="33">
        <v>0.12</v>
      </c>
      <c r="I499" s="3">
        <f>ROUND(10300*90%,0)</f>
        <v>9270</v>
      </c>
      <c r="J499" s="20" t="s">
        <v>29</v>
      </c>
      <c r="K499" s="26">
        <f t="shared" ref="K499" si="70">I499*H499</f>
        <v>1112.3999999999999</v>
      </c>
      <c r="L499" s="4"/>
      <c r="M499" s="4"/>
      <c r="N499" s="40"/>
      <c r="O499" s="36"/>
      <c r="P499" s="42">
        <f t="shared" ref="P499" si="71">H499</f>
        <v>0.12</v>
      </c>
      <c r="Q499" s="19">
        <f t="shared" ref="Q499" si="72">K499</f>
        <v>1112.3999999999999</v>
      </c>
      <c r="R499" s="4"/>
      <c r="S499" s="32">
        <v>0.9</v>
      </c>
      <c r="T499" s="4"/>
    </row>
    <row r="500" spans="1:20" ht="20.100000000000001" customHeight="1" x14ac:dyDescent="0.3">
      <c r="A500" s="2"/>
      <c r="B500" s="3"/>
      <c r="C500" s="3"/>
      <c r="D500" s="3"/>
      <c r="E500" s="3"/>
      <c r="F500" s="3"/>
      <c r="G500" s="3"/>
      <c r="H500" s="33"/>
      <c r="I500" s="3"/>
      <c r="J500" s="20"/>
      <c r="K500" s="3"/>
      <c r="L500" s="4"/>
      <c r="M500" s="4"/>
      <c r="N500" s="40"/>
      <c r="O500" s="36"/>
      <c r="P500" s="42"/>
      <c r="Q500" s="4"/>
      <c r="R500" s="4"/>
      <c r="S500" s="4"/>
      <c r="T500" s="4"/>
    </row>
    <row r="501" spans="1:20" ht="33" customHeight="1" x14ac:dyDescent="0.3">
      <c r="A501" s="2">
        <v>169</v>
      </c>
      <c r="B501" s="196" t="s">
        <v>229</v>
      </c>
      <c r="C501" s="196"/>
      <c r="D501" s="196"/>
      <c r="E501" s="196"/>
      <c r="F501" s="196"/>
      <c r="G501" s="196"/>
      <c r="H501" s="33"/>
      <c r="I501" s="3"/>
      <c r="J501" s="20"/>
      <c r="K501" s="3"/>
      <c r="L501" s="4"/>
      <c r="M501" s="4"/>
      <c r="N501" s="40"/>
      <c r="O501" s="36"/>
      <c r="P501" s="42"/>
      <c r="Q501" s="4"/>
      <c r="R501" s="4"/>
      <c r="S501" s="4"/>
      <c r="T501" s="4"/>
    </row>
    <row r="502" spans="1:20" ht="20.100000000000001" customHeight="1" x14ac:dyDescent="0.3">
      <c r="A502" s="2"/>
      <c r="B502" s="144"/>
      <c r="C502" s="144"/>
      <c r="D502" s="144"/>
      <c r="E502" s="144"/>
      <c r="F502" s="144"/>
      <c r="G502" s="144"/>
      <c r="H502" s="33">
        <v>119.84</v>
      </c>
      <c r="I502" s="3">
        <f>ROUND(1225*90%,0)</f>
        <v>1103</v>
      </c>
      <c r="J502" s="20" t="s">
        <v>29</v>
      </c>
      <c r="K502" s="26">
        <f t="shared" ref="K502" si="73">I502*H502</f>
        <v>132183.51999999999</v>
      </c>
      <c r="L502" s="4"/>
      <c r="M502" s="4"/>
      <c r="N502" s="40"/>
      <c r="O502" s="36"/>
      <c r="P502" s="42">
        <f t="shared" ref="P502" si="74">H502</f>
        <v>119.84</v>
      </c>
      <c r="Q502" s="19">
        <f t="shared" ref="Q502" si="75">K502</f>
        <v>132183.51999999999</v>
      </c>
      <c r="R502" s="4"/>
      <c r="S502" s="32">
        <v>0.9</v>
      </c>
      <c r="T502" s="4"/>
    </row>
    <row r="503" spans="1:20" ht="20.100000000000001" customHeight="1" x14ac:dyDescent="0.3">
      <c r="A503" s="2"/>
      <c r="B503" s="3"/>
      <c r="C503" s="3"/>
      <c r="D503" s="3"/>
      <c r="E503" s="3"/>
      <c r="F503" s="3"/>
      <c r="G503" s="3"/>
      <c r="H503" s="33"/>
      <c r="I503" s="3"/>
      <c r="J503" s="20"/>
      <c r="K503" s="3"/>
      <c r="L503" s="4"/>
      <c r="M503" s="4"/>
      <c r="N503" s="40"/>
      <c r="O503" s="36"/>
      <c r="P503" s="42"/>
      <c r="Q503" s="4"/>
      <c r="R503" s="4"/>
      <c r="S503" s="4"/>
      <c r="T503" s="4"/>
    </row>
    <row r="504" spans="1:20" ht="35.25" customHeight="1" x14ac:dyDescent="0.3">
      <c r="A504" s="2">
        <v>170</v>
      </c>
      <c r="B504" s="160" t="s">
        <v>230</v>
      </c>
      <c r="C504" s="160"/>
      <c r="D504" s="160"/>
      <c r="E504" s="160"/>
      <c r="F504" s="160"/>
      <c r="G504" s="160"/>
      <c r="H504" s="33"/>
      <c r="I504" s="3"/>
      <c r="J504" s="20"/>
      <c r="K504" s="3"/>
      <c r="L504" s="4"/>
      <c r="M504" s="4"/>
      <c r="N504" s="40"/>
      <c r="O504" s="36"/>
      <c r="P504" s="42"/>
      <c r="Q504" s="4"/>
      <c r="R504" s="4"/>
      <c r="S504" s="4"/>
      <c r="T504" s="4"/>
    </row>
    <row r="505" spans="1:20" ht="20.100000000000001" customHeight="1" x14ac:dyDescent="0.3">
      <c r="A505" s="2"/>
      <c r="B505" s="144"/>
      <c r="C505" s="144"/>
      <c r="D505" s="144"/>
      <c r="E505" s="144"/>
      <c r="F505" s="144"/>
      <c r="G505" s="144"/>
      <c r="H505" s="33">
        <v>84.41</v>
      </c>
      <c r="I505" s="3">
        <f>ROUND(1075*90%,0)</f>
        <v>968</v>
      </c>
      <c r="J505" s="20" t="s">
        <v>231</v>
      </c>
      <c r="K505" s="26">
        <f t="shared" ref="K505" si="76">I505*H505</f>
        <v>81708.87999999999</v>
      </c>
      <c r="L505" s="4"/>
      <c r="M505" s="4"/>
      <c r="N505" s="40"/>
      <c r="O505" s="36"/>
      <c r="P505" s="42">
        <f t="shared" ref="P505" si="77">H505</f>
        <v>84.41</v>
      </c>
      <c r="Q505" s="19">
        <f t="shared" ref="Q505" si="78">K505</f>
        <v>81708.87999999999</v>
      </c>
      <c r="R505" s="4"/>
      <c r="S505" s="32">
        <v>0.9</v>
      </c>
      <c r="T505" s="4"/>
    </row>
    <row r="506" spans="1:20" ht="20.100000000000001" customHeight="1" x14ac:dyDescent="0.3">
      <c r="A506" s="2"/>
      <c r="B506" s="3"/>
      <c r="C506" s="3"/>
      <c r="D506" s="3"/>
      <c r="E506" s="3"/>
      <c r="F506" s="3"/>
      <c r="G506" s="3"/>
      <c r="H506" s="33"/>
      <c r="I506" s="3"/>
      <c r="J506" s="20"/>
      <c r="K506" s="3"/>
      <c r="L506" s="4"/>
      <c r="M506" s="4"/>
      <c r="N506" s="40"/>
      <c r="O506" s="36"/>
      <c r="P506" s="42"/>
      <c r="Q506" s="4"/>
      <c r="R506" s="4"/>
      <c r="S506" s="4"/>
      <c r="T506" s="4"/>
    </row>
    <row r="507" spans="1:20" ht="33" customHeight="1" x14ac:dyDescent="0.3">
      <c r="A507" s="2">
        <v>171</v>
      </c>
      <c r="B507" s="157" t="s">
        <v>232</v>
      </c>
      <c r="C507" s="158"/>
      <c r="D507" s="158"/>
      <c r="E507" s="158"/>
      <c r="F507" s="158"/>
      <c r="G507" s="159"/>
      <c r="H507" s="33"/>
      <c r="I507" s="3"/>
      <c r="J507" s="20"/>
      <c r="K507" s="3"/>
      <c r="L507" s="4"/>
      <c r="M507" s="4"/>
      <c r="N507" s="40"/>
      <c r="O507" s="36"/>
      <c r="P507" s="42"/>
      <c r="Q507" s="4"/>
      <c r="R507" s="4"/>
      <c r="S507" s="4"/>
      <c r="T507" s="4"/>
    </row>
    <row r="508" spans="1:20" ht="20.100000000000001" customHeight="1" x14ac:dyDescent="0.3">
      <c r="A508" s="2"/>
      <c r="B508" s="144"/>
      <c r="C508" s="144"/>
      <c r="D508" s="144"/>
      <c r="E508" s="144"/>
      <c r="F508" s="144"/>
      <c r="G508" s="144"/>
      <c r="H508" s="33">
        <v>40</v>
      </c>
      <c r="I508" s="3">
        <f>ROUND(785*90%,0)</f>
        <v>707</v>
      </c>
      <c r="J508" s="20" t="s">
        <v>29</v>
      </c>
      <c r="K508" s="26">
        <f t="shared" ref="K508:K511" si="79">I508*H508</f>
        <v>28280</v>
      </c>
      <c r="L508" s="4"/>
      <c r="M508" s="4"/>
      <c r="N508" s="40"/>
      <c r="O508" s="36"/>
      <c r="P508" s="42">
        <f t="shared" ref="P508:P509" si="80">H508</f>
        <v>40</v>
      </c>
      <c r="Q508" s="19">
        <f t="shared" ref="Q508:Q509" si="81">K508</f>
        <v>28280</v>
      </c>
      <c r="R508" s="4"/>
      <c r="S508" s="32">
        <v>0.9</v>
      </c>
      <c r="T508" s="4">
        <v>75.040000000000006</v>
      </c>
    </row>
    <row r="509" spans="1:20" ht="20.100000000000001" customHeight="1" x14ac:dyDescent="0.3">
      <c r="A509" s="2"/>
      <c r="B509" s="3"/>
      <c r="C509" s="3"/>
      <c r="D509" s="3"/>
      <c r="E509" s="3"/>
      <c r="F509" s="3"/>
      <c r="G509" s="3" t="s">
        <v>143</v>
      </c>
      <c r="H509" s="33">
        <f>75-40</f>
        <v>35</v>
      </c>
      <c r="I509" s="3">
        <f>ROUND(785*80%,0)</f>
        <v>628</v>
      </c>
      <c r="J509" s="20" t="s">
        <v>29</v>
      </c>
      <c r="K509" s="26">
        <f t="shared" si="79"/>
        <v>21980</v>
      </c>
      <c r="L509" s="4"/>
      <c r="M509" s="4"/>
      <c r="N509" s="40"/>
      <c r="O509" s="36"/>
      <c r="P509" s="42">
        <f t="shared" si="80"/>
        <v>35</v>
      </c>
      <c r="Q509" s="19">
        <f t="shared" si="81"/>
        <v>21980</v>
      </c>
      <c r="R509" s="4"/>
      <c r="S509" s="32">
        <v>0.8</v>
      </c>
      <c r="T509" s="4"/>
    </row>
    <row r="510" spans="1:20" ht="34.5" customHeight="1" x14ac:dyDescent="0.3">
      <c r="A510" s="2">
        <v>172</v>
      </c>
      <c r="B510" s="157" t="s">
        <v>233</v>
      </c>
      <c r="C510" s="158"/>
      <c r="D510" s="158"/>
      <c r="E510" s="158"/>
      <c r="F510" s="158"/>
      <c r="G510" s="159"/>
      <c r="H510" s="33"/>
      <c r="I510" s="3"/>
      <c r="J510" s="20"/>
      <c r="K510" s="3"/>
      <c r="L510" s="4"/>
      <c r="M510" s="4"/>
      <c r="N510" s="40"/>
      <c r="O510" s="36"/>
      <c r="P510" s="42"/>
      <c r="Q510" s="4"/>
      <c r="R510" s="4"/>
      <c r="S510" s="4"/>
      <c r="T510" s="4"/>
    </row>
    <row r="511" spans="1:20" ht="20.100000000000001" customHeight="1" x14ac:dyDescent="0.3">
      <c r="A511" s="2"/>
      <c r="B511" s="144"/>
      <c r="C511" s="144"/>
      <c r="D511" s="144"/>
      <c r="E511" s="144"/>
      <c r="F511" s="144"/>
      <c r="G511" s="144"/>
      <c r="H511" s="33">
        <v>19.239999999999998</v>
      </c>
      <c r="I511" s="3">
        <f>ROUND(660*90%,0)</f>
        <v>594</v>
      </c>
      <c r="J511" s="20" t="s">
        <v>29</v>
      </c>
      <c r="K511" s="26">
        <f t="shared" si="79"/>
        <v>11428.56</v>
      </c>
      <c r="L511" s="4"/>
      <c r="M511" s="4"/>
      <c r="N511" s="40"/>
      <c r="O511" s="36"/>
      <c r="P511" s="42">
        <f t="shared" ref="P511" si="82">H511</f>
        <v>19.239999999999998</v>
      </c>
      <c r="Q511" s="19">
        <f t="shared" ref="Q511" si="83">K511</f>
        <v>11428.56</v>
      </c>
      <c r="R511" s="4"/>
      <c r="S511" s="32">
        <v>0.9</v>
      </c>
      <c r="T511" s="4"/>
    </row>
    <row r="512" spans="1:20" ht="20.100000000000001" customHeight="1" x14ac:dyDescent="0.3">
      <c r="A512" s="2"/>
      <c r="B512" s="3"/>
      <c r="C512" s="3"/>
      <c r="D512" s="3"/>
      <c r="E512" s="3"/>
      <c r="F512" s="3"/>
      <c r="G512" s="3"/>
      <c r="H512" s="33"/>
      <c r="I512" s="3"/>
      <c r="J512" s="20"/>
      <c r="K512" s="3"/>
      <c r="L512" s="4"/>
      <c r="M512" s="4"/>
      <c r="N512" s="40"/>
      <c r="O512" s="36"/>
      <c r="P512" s="42"/>
      <c r="Q512" s="4"/>
      <c r="R512" s="4"/>
      <c r="S512" s="4"/>
      <c r="T512" s="4"/>
    </row>
    <row r="513" spans="1:20" ht="27.75" customHeight="1" x14ac:dyDescent="0.3">
      <c r="A513" s="2">
        <v>87</v>
      </c>
      <c r="B513" s="147" t="s">
        <v>234</v>
      </c>
      <c r="C513" s="147"/>
      <c r="D513" s="147"/>
      <c r="E513" s="147"/>
      <c r="F513" s="147"/>
      <c r="G513" s="147"/>
      <c r="H513" s="33"/>
      <c r="I513" s="3"/>
      <c r="J513" s="20"/>
      <c r="K513" s="3"/>
      <c r="L513" s="4"/>
      <c r="M513" s="4"/>
      <c r="N513" s="40"/>
      <c r="O513" s="36"/>
      <c r="P513" s="42"/>
      <c r="Q513" s="4"/>
      <c r="R513" s="4"/>
      <c r="S513" s="4"/>
      <c r="T513" s="4"/>
    </row>
    <row r="514" spans="1:20" ht="20.100000000000001" customHeight="1" x14ac:dyDescent="0.3">
      <c r="A514" s="2"/>
      <c r="B514" s="144"/>
      <c r="C514" s="144"/>
      <c r="D514" s="144"/>
      <c r="E514" s="144"/>
      <c r="F514" s="144"/>
      <c r="G514" s="144"/>
      <c r="H514" s="33">
        <v>96.75</v>
      </c>
      <c r="I514" s="3">
        <f>ROUND(5620*90%,0)</f>
        <v>5058</v>
      </c>
      <c r="J514" s="20" t="s">
        <v>29</v>
      </c>
      <c r="K514" s="26">
        <f t="shared" ref="K514" si="84">I514*H514</f>
        <v>489361.5</v>
      </c>
      <c r="L514" s="4"/>
      <c r="M514" s="4"/>
      <c r="N514" s="40"/>
      <c r="O514" s="36"/>
      <c r="P514" s="42">
        <f t="shared" ref="P514" si="85">H514</f>
        <v>96.75</v>
      </c>
      <c r="Q514" s="19">
        <f t="shared" ref="Q514" si="86">K514</f>
        <v>489361.5</v>
      </c>
      <c r="R514" s="4"/>
      <c r="S514" s="32">
        <v>0.9</v>
      </c>
      <c r="T514" s="4"/>
    </row>
    <row r="515" spans="1:20" ht="20.100000000000001" customHeight="1" x14ac:dyDescent="0.3">
      <c r="A515" s="2"/>
      <c r="B515" s="3"/>
      <c r="C515" s="3"/>
      <c r="D515" s="3"/>
      <c r="E515" s="3"/>
      <c r="F515" s="3"/>
      <c r="G515" s="3"/>
      <c r="H515" s="33"/>
      <c r="I515" s="3"/>
      <c r="J515" s="20"/>
      <c r="K515" s="3"/>
      <c r="L515" s="4"/>
      <c r="M515" s="4"/>
      <c r="N515" s="40"/>
      <c r="O515" s="36"/>
      <c r="P515" s="42"/>
      <c r="Q515" s="4"/>
      <c r="R515" s="4"/>
      <c r="S515" s="4"/>
      <c r="T515" s="4"/>
    </row>
    <row r="516" spans="1:20" ht="33.75" customHeight="1" x14ac:dyDescent="0.3">
      <c r="A516" s="2">
        <v>88</v>
      </c>
      <c r="B516" s="157" t="s">
        <v>235</v>
      </c>
      <c r="C516" s="158"/>
      <c r="D516" s="158"/>
      <c r="E516" s="158"/>
      <c r="F516" s="158"/>
      <c r="G516" s="159"/>
      <c r="H516" s="33"/>
      <c r="I516" s="3"/>
      <c r="J516" s="20"/>
      <c r="K516" s="3"/>
      <c r="L516" s="4"/>
      <c r="M516" s="4"/>
      <c r="N516" s="40"/>
      <c r="O516" s="36"/>
      <c r="P516" s="42"/>
      <c r="Q516" s="4"/>
      <c r="R516" s="4"/>
      <c r="S516" s="4"/>
      <c r="T516" s="4"/>
    </row>
    <row r="517" spans="1:20" ht="20.100000000000001" customHeight="1" x14ac:dyDescent="0.3">
      <c r="A517" s="2"/>
      <c r="B517" s="144"/>
      <c r="C517" s="144"/>
      <c r="D517" s="144"/>
      <c r="E517" s="144"/>
      <c r="F517" s="144"/>
      <c r="G517" s="144"/>
      <c r="H517" s="33">
        <v>48.02</v>
      </c>
      <c r="I517" s="3">
        <f>ROUND(5135*90%,0)</f>
        <v>4622</v>
      </c>
      <c r="J517" s="20" t="s">
        <v>29</v>
      </c>
      <c r="K517" s="26">
        <f t="shared" ref="K517" si="87">I517*H517</f>
        <v>221948.44</v>
      </c>
      <c r="L517" s="4"/>
      <c r="M517" s="4"/>
      <c r="N517" s="40"/>
      <c r="O517" s="36"/>
      <c r="P517" s="42">
        <f t="shared" ref="P517" si="88">H517</f>
        <v>48.02</v>
      </c>
      <c r="Q517" s="19">
        <f t="shared" ref="Q517" si="89">K517</f>
        <v>221948.44</v>
      </c>
      <c r="R517" s="4"/>
      <c r="S517" s="32">
        <v>0.9</v>
      </c>
      <c r="T517" s="4"/>
    </row>
    <row r="518" spans="1:20" ht="20.100000000000001" customHeight="1" x14ac:dyDescent="0.3">
      <c r="A518" s="2"/>
      <c r="B518" s="3"/>
      <c r="C518" s="3"/>
      <c r="D518" s="3"/>
      <c r="E518" s="3"/>
      <c r="F518" s="3"/>
      <c r="G518" s="3"/>
      <c r="H518" s="33"/>
      <c r="I518" s="3"/>
      <c r="J518" s="20"/>
      <c r="K518" s="3"/>
      <c r="L518" s="4"/>
      <c r="M518" s="4"/>
      <c r="N518" s="40"/>
      <c r="O518" s="36"/>
      <c r="P518" s="42"/>
      <c r="Q518" s="4"/>
      <c r="R518" s="4"/>
      <c r="S518" s="4"/>
      <c r="T518" s="4"/>
    </row>
    <row r="519" spans="1:20" ht="29.25" customHeight="1" x14ac:dyDescent="0.3">
      <c r="A519" s="2">
        <v>92</v>
      </c>
      <c r="B519" s="236" t="s">
        <v>236</v>
      </c>
      <c r="C519" s="237"/>
      <c r="D519" s="237"/>
      <c r="E519" s="237"/>
      <c r="F519" s="237"/>
      <c r="G519" s="238"/>
      <c r="H519" s="33"/>
      <c r="I519" s="3"/>
      <c r="J519" s="20"/>
      <c r="K519" s="3"/>
      <c r="L519" s="4"/>
      <c r="M519" s="4"/>
      <c r="N519" s="40"/>
      <c r="O519" s="36"/>
      <c r="P519" s="42"/>
      <c r="Q519" s="4"/>
      <c r="R519" s="4"/>
      <c r="S519" s="4"/>
      <c r="T519" s="4"/>
    </row>
    <row r="520" spans="1:20" ht="20.100000000000001" customHeight="1" x14ac:dyDescent="0.3">
      <c r="A520" s="2"/>
      <c r="B520" s="144"/>
      <c r="C520" s="144"/>
      <c r="D520" s="144"/>
      <c r="E520" s="144"/>
      <c r="F520" s="144"/>
      <c r="G520" s="144"/>
      <c r="H520" s="33">
        <v>63.61</v>
      </c>
      <c r="I520" s="3">
        <f>ROUND(585*90%,0)</f>
        <v>527</v>
      </c>
      <c r="J520" s="20" t="s">
        <v>46</v>
      </c>
      <c r="K520" s="26">
        <f t="shared" ref="K520" si="90">I520*H520</f>
        <v>33522.47</v>
      </c>
      <c r="L520" s="4"/>
      <c r="M520" s="4"/>
      <c r="N520" s="40"/>
      <c r="O520" s="36"/>
      <c r="P520" s="42">
        <f t="shared" ref="P520" si="91">H520</f>
        <v>63.61</v>
      </c>
      <c r="Q520" s="19">
        <f t="shared" ref="Q520" si="92">K520</f>
        <v>33522.47</v>
      </c>
      <c r="R520" s="4"/>
      <c r="S520" s="32">
        <v>0.9</v>
      </c>
      <c r="T520" s="4"/>
    </row>
    <row r="521" spans="1:20" ht="20.100000000000001" customHeight="1" x14ac:dyDescent="0.3">
      <c r="A521" s="2"/>
      <c r="B521" s="3"/>
      <c r="C521" s="3"/>
      <c r="D521" s="3"/>
      <c r="E521" s="3"/>
      <c r="F521" s="3"/>
      <c r="G521" s="3"/>
      <c r="H521" s="33"/>
      <c r="I521" s="3"/>
      <c r="J521" s="20"/>
      <c r="K521" s="3"/>
      <c r="L521" s="4"/>
      <c r="M521" s="4"/>
      <c r="N521" s="40"/>
      <c r="O521" s="36"/>
      <c r="P521" s="42"/>
      <c r="Q521" s="4"/>
      <c r="R521" s="4"/>
      <c r="S521" s="4"/>
      <c r="T521" s="4"/>
    </row>
    <row r="522" spans="1:20" ht="31.5" customHeight="1" x14ac:dyDescent="0.3">
      <c r="A522" s="2">
        <v>90</v>
      </c>
      <c r="B522" s="160" t="s">
        <v>237</v>
      </c>
      <c r="C522" s="160"/>
      <c r="D522" s="160"/>
      <c r="E522" s="160"/>
      <c r="F522" s="160"/>
      <c r="G522" s="160"/>
      <c r="H522" s="33"/>
      <c r="I522" s="3"/>
      <c r="J522" s="20"/>
      <c r="K522" s="3"/>
      <c r="L522" s="4"/>
      <c r="M522" s="4"/>
      <c r="N522" s="40"/>
      <c r="O522" s="36"/>
      <c r="P522" s="42"/>
      <c r="Q522" s="4"/>
      <c r="R522" s="4"/>
      <c r="S522" s="4"/>
      <c r="T522" s="4"/>
    </row>
    <row r="523" spans="1:20" ht="20.100000000000001" customHeight="1" x14ac:dyDescent="0.3">
      <c r="A523" s="2"/>
      <c r="B523" s="144"/>
      <c r="C523" s="144"/>
      <c r="D523" s="144"/>
      <c r="E523" s="144"/>
      <c r="F523" s="144"/>
      <c r="G523" s="144"/>
      <c r="H523" s="33">
        <v>1</v>
      </c>
      <c r="I523" s="3">
        <f>ROUND(28700*90%,0)</f>
        <v>25830</v>
      </c>
      <c r="J523" s="20" t="s">
        <v>128</v>
      </c>
      <c r="K523" s="26">
        <f t="shared" ref="K523:K526" si="93">I523*H523</f>
        <v>25830</v>
      </c>
      <c r="L523" s="4"/>
      <c r="M523" s="4"/>
      <c r="N523" s="40"/>
      <c r="O523" s="36"/>
      <c r="P523" s="42">
        <f t="shared" ref="P523:P524" si="94">H523</f>
        <v>1</v>
      </c>
      <c r="Q523" s="19">
        <f t="shared" ref="Q523:Q524" si="95">K523</f>
        <v>25830</v>
      </c>
      <c r="R523" s="4"/>
      <c r="S523" s="32">
        <v>0.9</v>
      </c>
      <c r="T523" s="4">
        <v>3</v>
      </c>
    </row>
    <row r="524" spans="1:20" ht="20.100000000000001" customHeight="1" x14ac:dyDescent="0.3">
      <c r="A524" s="2"/>
      <c r="B524" s="3"/>
      <c r="C524" s="3"/>
      <c r="D524" s="3"/>
      <c r="E524" s="3"/>
      <c r="F524" s="3"/>
      <c r="G524" s="3" t="s">
        <v>143</v>
      </c>
      <c r="H524" s="33">
        <v>2</v>
      </c>
      <c r="I524" s="3">
        <f>ROUND(28700*80%,0)</f>
        <v>22960</v>
      </c>
      <c r="J524" s="20" t="s">
        <v>128</v>
      </c>
      <c r="K524" s="26">
        <f t="shared" si="93"/>
        <v>45920</v>
      </c>
      <c r="L524" s="4"/>
      <c r="M524" s="4"/>
      <c r="N524" s="40"/>
      <c r="O524" s="36"/>
      <c r="P524" s="42">
        <f t="shared" si="94"/>
        <v>2</v>
      </c>
      <c r="Q524" s="19">
        <f t="shared" si="95"/>
        <v>45920</v>
      </c>
      <c r="R524" s="4"/>
      <c r="S524" s="32">
        <v>0.8</v>
      </c>
      <c r="T524" s="4"/>
    </row>
    <row r="525" spans="1:20" ht="32.25" customHeight="1" x14ac:dyDescent="0.3">
      <c r="A525" s="2">
        <v>89</v>
      </c>
      <c r="B525" s="160" t="s">
        <v>238</v>
      </c>
      <c r="C525" s="160"/>
      <c r="D525" s="160"/>
      <c r="E525" s="160"/>
      <c r="F525" s="160"/>
      <c r="G525" s="160"/>
      <c r="H525" s="33"/>
      <c r="I525" s="3"/>
      <c r="J525" s="20"/>
      <c r="K525" s="3"/>
      <c r="L525" s="4"/>
      <c r="M525" s="4"/>
      <c r="N525" s="40"/>
      <c r="O525" s="36"/>
      <c r="P525" s="42"/>
      <c r="Q525" s="4"/>
      <c r="R525" s="4"/>
      <c r="S525" s="4"/>
      <c r="T525" s="4"/>
    </row>
    <row r="526" spans="1:20" ht="20.100000000000001" customHeight="1" x14ac:dyDescent="0.3">
      <c r="A526" s="2"/>
      <c r="B526" s="144"/>
      <c r="C526" s="144"/>
      <c r="D526" s="144"/>
      <c r="E526" s="144"/>
      <c r="F526" s="144"/>
      <c r="G526" s="144"/>
      <c r="H526" s="33">
        <v>5</v>
      </c>
      <c r="I526" s="3">
        <f>ROUND(46000*90%,0)</f>
        <v>41400</v>
      </c>
      <c r="J526" s="20" t="s">
        <v>128</v>
      </c>
      <c r="K526" s="26">
        <f t="shared" si="93"/>
        <v>207000</v>
      </c>
      <c r="L526" s="4"/>
      <c r="M526" s="4"/>
      <c r="N526" s="40"/>
      <c r="O526" s="36"/>
      <c r="P526" s="42">
        <f t="shared" ref="P526" si="96">H526</f>
        <v>5</v>
      </c>
      <c r="Q526" s="19">
        <f t="shared" ref="Q526" si="97">K526</f>
        <v>207000</v>
      </c>
      <c r="R526" s="4"/>
      <c r="S526" s="32">
        <v>0.9</v>
      </c>
      <c r="T526" s="4"/>
    </row>
    <row r="527" spans="1:20" ht="20.100000000000001" customHeight="1" x14ac:dyDescent="0.3">
      <c r="A527" s="2"/>
      <c r="B527" s="3"/>
      <c r="C527" s="3"/>
      <c r="D527" s="3"/>
      <c r="E527" s="3"/>
      <c r="F527" s="3"/>
      <c r="G527" s="3"/>
      <c r="H527" s="33"/>
      <c r="I527" s="3"/>
      <c r="J527" s="20"/>
      <c r="K527" s="3"/>
      <c r="L527" s="4"/>
      <c r="M527" s="4"/>
      <c r="N527" s="40"/>
      <c r="O527" s="36"/>
      <c r="P527" s="42"/>
      <c r="Q527" s="4"/>
      <c r="R527" s="4"/>
      <c r="S527" s="4"/>
      <c r="T527" s="4"/>
    </row>
    <row r="528" spans="1:20" ht="28.5" customHeight="1" x14ac:dyDescent="0.3">
      <c r="A528" s="2">
        <v>91</v>
      </c>
      <c r="B528" s="160" t="s">
        <v>239</v>
      </c>
      <c r="C528" s="160"/>
      <c r="D528" s="160"/>
      <c r="E528" s="160"/>
      <c r="F528" s="160"/>
      <c r="G528" s="160"/>
      <c r="H528" s="33"/>
      <c r="I528" s="3"/>
      <c r="J528" s="20"/>
      <c r="K528" s="3"/>
      <c r="L528" s="4"/>
      <c r="M528" s="4"/>
      <c r="N528" s="40"/>
      <c r="O528" s="36"/>
      <c r="P528" s="42"/>
      <c r="Q528" s="4"/>
      <c r="R528" s="4"/>
      <c r="S528" s="4"/>
      <c r="T528" s="4"/>
    </row>
    <row r="529" spans="1:20" ht="20.100000000000001" customHeight="1" x14ac:dyDescent="0.3">
      <c r="A529" s="2"/>
      <c r="B529" s="144"/>
      <c r="C529" s="144"/>
      <c r="D529" s="144"/>
      <c r="E529" s="144"/>
      <c r="F529" s="144"/>
      <c r="G529" s="144"/>
      <c r="H529" s="33">
        <v>1</v>
      </c>
      <c r="I529" s="3">
        <f>ROUND(55000*90%,0)</f>
        <v>49500</v>
      </c>
      <c r="J529" s="20" t="s">
        <v>128</v>
      </c>
      <c r="K529" s="26">
        <f t="shared" ref="K529" si="98">I529*H529</f>
        <v>49500</v>
      </c>
      <c r="L529" s="4"/>
      <c r="M529" s="4"/>
      <c r="N529" s="40"/>
      <c r="O529" s="36"/>
      <c r="P529" s="42">
        <f t="shared" ref="P529" si="99">H529</f>
        <v>1</v>
      </c>
      <c r="Q529" s="19">
        <f t="shared" ref="Q529" si="100">K529</f>
        <v>49500</v>
      </c>
      <c r="R529" s="4"/>
      <c r="S529" s="32">
        <v>0.9</v>
      </c>
      <c r="T529" s="4"/>
    </row>
    <row r="530" spans="1:20" ht="20.100000000000001" customHeight="1" x14ac:dyDescent="0.3">
      <c r="A530" s="2"/>
      <c r="B530" s="3"/>
      <c r="C530" s="3"/>
      <c r="D530" s="3"/>
      <c r="E530" s="3"/>
      <c r="F530" s="3"/>
      <c r="G530" s="3"/>
      <c r="H530" s="33"/>
      <c r="I530" s="3"/>
      <c r="J530" s="20"/>
      <c r="K530" s="3"/>
      <c r="L530" s="4"/>
      <c r="M530" s="4"/>
      <c r="N530" s="40"/>
      <c r="O530" s="36"/>
      <c r="P530" s="42"/>
      <c r="Q530" s="4"/>
      <c r="R530" s="4"/>
      <c r="S530" s="4"/>
      <c r="T530" s="4"/>
    </row>
    <row r="531" spans="1:20" ht="33" customHeight="1" x14ac:dyDescent="0.3">
      <c r="A531" s="2">
        <v>61</v>
      </c>
      <c r="B531" s="157" t="s">
        <v>240</v>
      </c>
      <c r="C531" s="234"/>
      <c r="D531" s="234"/>
      <c r="E531" s="234"/>
      <c r="F531" s="234"/>
      <c r="G531" s="235"/>
      <c r="H531" s="33"/>
      <c r="I531" s="3"/>
      <c r="J531" s="20"/>
      <c r="K531" s="3"/>
      <c r="L531" s="4"/>
      <c r="M531" s="4"/>
      <c r="N531" s="40"/>
      <c r="O531" s="36"/>
      <c r="P531" s="42"/>
      <c r="Q531" s="4"/>
      <c r="R531" s="4"/>
      <c r="S531" s="4"/>
      <c r="T531" s="4"/>
    </row>
    <row r="532" spans="1:20" ht="20.100000000000001" customHeight="1" x14ac:dyDescent="0.3">
      <c r="A532" s="2"/>
      <c r="B532" s="144"/>
      <c r="C532" s="144"/>
      <c r="D532" s="144"/>
      <c r="E532" s="144"/>
      <c r="F532" s="144"/>
      <c r="G532" s="144"/>
      <c r="H532" s="33">
        <v>7.88</v>
      </c>
      <c r="I532" s="3">
        <f>ROUND(9517*90%,0)</f>
        <v>8565</v>
      </c>
      <c r="J532" s="20" t="s">
        <v>29</v>
      </c>
      <c r="K532" s="26">
        <f t="shared" ref="K532" si="101">I532*H532</f>
        <v>67492.2</v>
      </c>
      <c r="L532" s="4"/>
      <c r="M532" s="4"/>
      <c r="N532" s="40"/>
      <c r="O532" s="36"/>
      <c r="P532" s="42">
        <f t="shared" ref="P532" si="102">H532</f>
        <v>7.88</v>
      </c>
      <c r="Q532" s="19">
        <f t="shared" ref="Q532" si="103">K532</f>
        <v>67492.2</v>
      </c>
      <c r="R532" s="4"/>
      <c r="S532" s="32">
        <v>0.9</v>
      </c>
      <c r="T532" s="4"/>
    </row>
    <row r="533" spans="1:20" ht="20.100000000000001" customHeight="1" x14ac:dyDescent="0.3">
      <c r="A533" s="2"/>
      <c r="B533" s="3"/>
      <c r="C533" s="3"/>
      <c r="D533" s="3"/>
      <c r="E533" s="3"/>
      <c r="F533" s="3"/>
      <c r="G533" s="3"/>
      <c r="H533" s="33"/>
      <c r="I533" s="3"/>
      <c r="J533" s="20"/>
      <c r="K533" s="3"/>
      <c r="L533" s="4"/>
      <c r="M533" s="4"/>
      <c r="N533" s="40"/>
      <c r="O533" s="36"/>
      <c r="P533" s="42"/>
      <c r="Q533" s="4"/>
      <c r="R533" s="4"/>
      <c r="S533" s="4"/>
      <c r="T533" s="4"/>
    </row>
    <row r="534" spans="1:20" ht="37.5" customHeight="1" x14ac:dyDescent="0.3">
      <c r="A534" s="2">
        <v>62</v>
      </c>
      <c r="B534" s="157" t="s">
        <v>241</v>
      </c>
      <c r="C534" s="234"/>
      <c r="D534" s="234"/>
      <c r="E534" s="234"/>
      <c r="F534" s="234"/>
      <c r="G534" s="234"/>
      <c r="H534" s="33"/>
      <c r="I534" s="3"/>
      <c r="J534" s="20"/>
      <c r="K534" s="3"/>
      <c r="L534" s="4"/>
      <c r="M534" s="4"/>
      <c r="N534" s="40"/>
      <c r="O534" s="36"/>
      <c r="P534" s="42"/>
      <c r="Q534" s="4"/>
      <c r="R534" s="4"/>
      <c r="S534" s="4"/>
      <c r="T534" s="4"/>
    </row>
    <row r="535" spans="1:20" ht="20.100000000000001" customHeight="1" x14ac:dyDescent="0.3">
      <c r="A535" s="2"/>
      <c r="B535" s="144"/>
      <c r="C535" s="144"/>
      <c r="D535" s="144"/>
      <c r="E535" s="144"/>
      <c r="F535" s="144"/>
      <c r="G535" s="144"/>
      <c r="H535" s="33">
        <v>1.53</v>
      </c>
      <c r="I535" s="3">
        <f>ROUND(8564*90%,0)</f>
        <v>7708</v>
      </c>
      <c r="J535" s="20" t="s">
        <v>29</v>
      </c>
      <c r="K535" s="26">
        <f t="shared" ref="K535" si="104">I535*H535</f>
        <v>11793.24</v>
      </c>
      <c r="L535" s="4"/>
      <c r="M535" s="4"/>
      <c r="N535" s="40"/>
      <c r="P535" s="42">
        <f t="shared" ref="P535" si="105">H535</f>
        <v>1.53</v>
      </c>
      <c r="Q535" s="19">
        <f t="shared" ref="Q535" si="106">K535</f>
        <v>11793.24</v>
      </c>
      <c r="R535" s="4"/>
      <c r="S535" s="32">
        <v>0.9</v>
      </c>
      <c r="T535" s="4"/>
    </row>
    <row r="536" spans="1:20" ht="20.100000000000001" customHeight="1" x14ac:dyDescent="0.3">
      <c r="A536" s="2"/>
      <c r="B536" s="4"/>
      <c r="C536" s="4"/>
      <c r="D536" s="4"/>
      <c r="E536" s="4"/>
      <c r="F536" s="4"/>
      <c r="G536" s="4"/>
      <c r="H536" s="164" t="s">
        <v>68</v>
      </c>
      <c r="I536" s="164"/>
      <c r="J536" s="164"/>
      <c r="K536" s="17">
        <f>SUM(K7:K535)</f>
        <v>37544861.009999998</v>
      </c>
      <c r="L536" s="16"/>
      <c r="M536" s="16"/>
      <c r="N536" s="41"/>
      <c r="O536" s="54">
        <f>SUM(O7:O534)</f>
        <v>33699819.099999994</v>
      </c>
      <c r="P536" s="43"/>
      <c r="Q536" s="17">
        <f>SUM(Q412:Q535)</f>
        <v>3845041.91</v>
      </c>
      <c r="R536" s="4"/>
      <c r="S536" s="4"/>
      <c r="T536" s="4"/>
    </row>
    <row r="537" spans="1:20" ht="20.100000000000001" customHeight="1" x14ac:dyDescent="0.3">
      <c r="A537" s="2"/>
      <c r="B537" s="4"/>
      <c r="C537" s="4"/>
      <c r="D537" s="4"/>
      <c r="E537" s="4"/>
      <c r="F537" s="4"/>
      <c r="G537" s="4"/>
      <c r="H537" s="164" t="s">
        <v>69</v>
      </c>
      <c r="I537" s="164"/>
      <c r="J537" s="164"/>
      <c r="K537" s="13">
        <f>ROUND(K536*18%,0)</f>
        <v>6758075</v>
      </c>
      <c r="L537" s="16"/>
      <c r="M537" s="16"/>
      <c r="N537" s="13"/>
      <c r="O537" s="44">
        <f>ROUND(O536*18%,0)</f>
        <v>6065967</v>
      </c>
      <c r="P537" s="13"/>
      <c r="Q537" s="13">
        <f>ROUND(Q536*18%,0)</f>
        <v>692108</v>
      </c>
      <c r="R537" s="4"/>
      <c r="S537" s="4"/>
      <c r="T537" s="4"/>
    </row>
    <row r="538" spans="1:20" ht="20.100000000000001" customHeight="1" x14ac:dyDescent="0.3">
      <c r="A538" s="2"/>
      <c r="B538" s="4"/>
      <c r="C538" s="4"/>
      <c r="D538" s="4"/>
      <c r="E538" s="4"/>
      <c r="F538" s="4"/>
      <c r="G538" s="4"/>
      <c r="H538" s="164" t="s">
        <v>68</v>
      </c>
      <c r="I538" s="164"/>
      <c r="J538" s="164"/>
      <c r="K538" s="17">
        <f>SUM(K536:K537)</f>
        <v>44302936.009999998</v>
      </c>
      <c r="L538" s="16"/>
      <c r="M538" s="16"/>
      <c r="N538" s="13"/>
      <c r="O538" s="17">
        <f>SUM(O536:O537)</f>
        <v>39765786.099999994</v>
      </c>
      <c r="P538" s="3"/>
      <c r="Q538" s="17">
        <f>SUM(Q536:Q537)</f>
        <v>4537149.91</v>
      </c>
      <c r="R538" s="4"/>
      <c r="S538" s="4"/>
      <c r="T538" s="4"/>
    </row>
    <row r="539" spans="1:20" x14ac:dyDescent="0.3">
      <c r="A539" s="2"/>
      <c r="B539" s="4"/>
      <c r="C539" s="4"/>
      <c r="D539" s="4"/>
      <c r="E539" s="4"/>
      <c r="F539" s="4"/>
      <c r="G539" s="4"/>
      <c r="H539" s="3"/>
      <c r="I539" s="3"/>
      <c r="J539" s="3"/>
      <c r="K539" s="3"/>
      <c r="L539" s="4"/>
      <c r="M539" s="4"/>
      <c r="N539" s="3"/>
      <c r="O539" s="3"/>
      <c r="P539" s="3"/>
      <c r="Q539" s="3"/>
      <c r="R539" s="4"/>
      <c r="S539" s="4"/>
      <c r="T539" s="4"/>
    </row>
    <row r="540" spans="1:20" x14ac:dyDescent="0.3">
      <c r="A540" s="2"/>
      <c r="B540" s="4"/>
      <c r="C540" s="4"/>
      <c r="D540" s="4"/>
      <c r="E540" s="4"/>
      <c r="F540" s="4"/>
      <c r="G540" s="4"/>
      <c r="H540" s="3"/>
      <c r="I540" s="3"/>
      <c r="J540" s="3"/>
      <c r="K540" s="3"/>
      <c r="L540" s="4"/>
      <c r="M540" s="4"/>
      <c r="N540" s="3"/>
      <c r="O540" s="3"/>
      <c r="P540" s="3"/>
      <c r="Q540" s="3"/>
      <c r="R540" s="4"/>
      <c r="S540" s="4"/>
      <c r="T540" s="4"/>
    </row>
    <row r="541" spans="1:20" x14ac:dyDescent="0.3">
      <c r="A541" s="2"/>
      <c r="B541" s="4"/>
      <c r="C541" s="4"/>
      <c r="D541" s="4"/>
      <c r="E541" s="4"/>
      <c r="F541" s="4"/>
      <c r="G541" s="4"/>
      <c r="H541" s="3"/>
      <c r="I541" s="3"/>
      <c r="J541" s="3"/>
      <c r="K541" s="3"/>
      <c r="L541" s="4"/>
      <c r="M541" s="4"/>
      <c r="N541" s="3"/>
      <c r="O541" s="3"/>
      <c r="P541" s="3"/>
      <c r="Q541" s="3"/>
      <c r="R541" s="4"/>
      <c r="S541" s="4"/>
      <c r="T541" s="4"/>
    </row>
    <row r="542" spans="1:20" x14ac:dyDescent="0.3">
      <c r="A542" s="2"/>
      <c r="B542" s="4"/>
      <c r="C542" s="4"/>
      <c r="D542" s="4"/>
      <c r="E542" s="4"/>
      <c r="F542" s="4"/>
      <c r="G542" s="4"/>
      <c r="H542" s="3"/>
      <c r="I542" s="3"/>
      <c r="J542" s="3"/>
      <c r="K542" s="3"/>
      <c r="L542" s="4"/>
      <c r="M542" s="4"/>
      <c r="N542" s="3"/>
      <c r="O542" s="3"/>
      <c r="P542" s="3"/>
      <c r="Q542" s="3"/>
      <c r="R542" s="4"/>
      <c r="S542" s="4"/>
      <c r="T542" s="4"/>
    </row>
    <row r="543" spans="1:20" x14ac:dyDescent="0.3">
      <c r="A543" s="2"/>
      <c r="B543" s="4"/>
      <c r="C543" s="4"/>
      <c r="D543" s="4"/>
      <c r="E543" s="4"/>
      <c r="F543" s="4"/>
      <c r="G543" s="4"/>
      <c r="H543" s="3"/>
      <c r="I543" s="3"/>
      <c r="J543" s="3"/>
      <c r="K543" s="3"/>
      <c r="L543" s="4"/>
      <c r="M543" s="4"/>
      <c r="N543" s="3"/>
      <c r="O543" s="3"/>
      <c r="P543" s="3"/>
      <c r="Q543" s="3"/>
      <c r="R543" s="4"/>
      <c r="S543" s="4"/>
      <c r="T543" s="4"/>
    </row>
    <row r="544" spans="1:20" x14ac:dyDescent="0.3">
      <c r="A544" s="2"/>
      <c r="B544" s="4"/>
      <c r="C544" s="4"/>
      <c r="D544" s="4"/>
      <c r="E544" s="4"/>
      <c r="F544" s="4"/>
      <c r="G544" s="4"/>
      <c r="H544" s="3"/>
      <c r="I544" s="3"/>
      <c r="J544" s="3"/>
      <c r="K544" s="3"/>
      <c r="L544" s="4"/>
      <c r="M544" s="4"/>
      <c r="N544" s="3"/>
      <c r="O544" s="3"/>
      <c r="P544" s="3"/>
      <c r="Q544" s="3"/>
      <c r="R544" s="4"/>
      <c r="S544" s="4"/>
      <c r="T544" s="4"/>
    </row>
    <row r="545" spans="1:20" x14ac:dyDescent="0.3">
      <c r="A545" s="2"/>
      <c r="B545" s="4"/>
      <c r="C545" s="4"/>
      <c r="D545" s="4"/>
      <c r="E545" s="4"/>
      <c r="F545" s="4"/>
      <c r="G545" s="4"/>
      <c r="H545" s="3"/>
      <c r="I545" s="3"/>
      <c r="J545" s="3"/>
      <c r="K545" s="3"/>
      <c r="L545" s="4"/>
      <c r="M545" s="4"/>
      <c r="N545" s="3"/>
      <c r="O545" s="3"/>
      <c r="P545" s="3"/>
      <c r="Q545" s="3"/>
      <c r="R545" s="4"/>
      <c r="S545" s="4"/>
      <c r="T545" s="4"/>
    </row>
    <row r="546" spans="1:20" x14ac:dyDescent="0.3">
      <c r="A546" s="2"/>
      <c r="B546" s="4"/>
      <c r="C546" s="4"/>
      <c r="D546" s="4"/>
      <c r="E546" s="4"/>
      <c r="F546" s="4"/>
      <c r="G546" s="4"/>
      <c r="H546" s="3"/>
      <c r="I546" s="3"/>
      <c r="J546" s="3"/>
      <c r="K546" s="3"/>
      <c r="L546" s="4"/>
      <c r="M546" s="4"/>
      <c r="N546" s="3"/>
      <c r="O546" s="3"/>
      <c r="P546" s="3"/>
      <c r="Q546" s="3"/>
      <c r="R546" s="4"/>
      <c r="S546" s="4"/>
      <c r="T546" s="4"/>
    </row>
    <row r="547" spans="1:20" x14ac:dyDescent="0.3">
      <c r="A547" s="2"/>
      <c r="B547" s="4"/>
      <c r="C547" s="4"/>
      <c r="D547" s="4"/>
      <c r="E547" s="4"/>
      <c r="F547" s="4"/>
      <c r="G547" s="4"/>
      <c r="H547" s="3"/>
      <c r="I547" s="3"/>
      <c r="J547" s="3"/>
      <c r="K547" s="3"/>
      <c r="L547" s="4"/>
      <c r="M547" s="4"/>
      <c r="N547" s="3"/>
      <c r="O547" s="3"/>
      <c r="P547" s="3"/>
      <c r="Q547" s="3"/>
      <c r="R547" s="4"/>
      <c r="S547" s="4"/>
      <c r="T547" s="4"/>
    </row>
    <row r="548" spans="1:20" x14ac:dyDescent="0.3">
      <c r="A548" s="2"/>
      <c r="B548" s="4"/>
      <c r="C548" s="4"/>
      <c r="D548" s="4"/>
      <c r="E548" s="4"/>
      <c r="F548" s="4"/>
      <c r="G548" s="4"/>
      <c r="H548" s="3"/>
      <c r="I548" s="3"/>
      <c r="J548" s="3"/>
      <c r="K548" s="3"/>
      <c r="L548" s="4"/>
      <c r="M548" s="4"/>
      <c r="N548" s="3"/>
      <c r="O548" s="3"/>
      <c r="P548" s="3"/>
      <c r="Q548" s="3"/>
      <c r="R548" s="4"/>
      <c r="S548" s="4"/>
      <c r="T548" s="4"/>
    </row>
    <row r="549" spans="1:20" x14ac:dyDescent="0.3">
      <c r="A549" s="2"/>
      <c r="B549" s="4"/>
      <c r="C549" s="4"/>
      <c r="D549" s="4"/>
      <c r="E549" s="4"/>
      <c r="F549" s="4"/>
      <c r="G549" s="4"/>
      <c r="H549" s="3"/>
      <c r="I549" s="3"/>
      <c r="J549" s="3"/>
      <c r="K549" s="3"/>
      <c r="L549" s="4"/>
      <c r="M549" s="4"/>
      <c r="N549" s="3"/>
      <c r="O549" s="3"/>
      <c r="P549" s="3"/>
      <c r="Q549" s="3"/>
      <c r="R549" s="4"/>
      <c r="S549" s="4"/>
      <c r="T549" s="4"/>
    </row>
    <row r="550" spans="1:20" x14ac:dyDescent="0.3">
      <c r="A550" s="2"/>
      <c r="B550" s="4"/>
      <c r="C550" s="4"/>
      <c r="D550" s="4"/>
      <c r="E550" s="4"/>
      <c r="F550" s="4"/>
      <c r="G550" s="4"/>
      <c r="H550" s="3"/>
      <c r="I550" s="3"/>
      <c r="J550" s="3"/>
      <c r="K550" s="3"/>
      <c r="L550" s="4"/>
      <c r="M550" s="4"/>
      <c r="N550" s="3"/>
      <c r="O550" s="3"/>
      <c r="P550" s="3"/>
      <c r="Q550" s="3"/>
      <c r="R550" s="4"/>
      <c r="S550" s="4"/>
      <c r="T550" s="4"/>
    </row>
    <row r="551" spans="1:20" x14ac:dyDescent="0.3">
      <c r="A551" s="2"/>
      <c r="B551" s="4"/>
      <c r="C551" s="4"/>
      <c r="D551" s="4"/>
      <c r="E551" s="4"/>
      <c r="F551" s="4"/>
      <c r="G551" s="4"/>
      <c r="H551" s="3"/>
      <c r="I551" s="3"/>
      <c r="J551" s="3"/>
      <c r="K551" s="3"/>
      <c r="L551" s="4"/>
      <c r="M551" s="4"/>
      <c r="N551" s="3"/>
      <c r="O551" s="3"/>
      <c r="P551" s="3"/>
      <c r="Q551" s="3"/>
      <c r="R551" s="4"/>
      <c r="S551" s="4"/>
      <c r="T551" s="4"/>
    </row>
    <row r="552" spans="1:20" x14ac:dyDescent="0.3">
      <c r="A552" s="2"/>
      <c r="B552" s="4"/>
      <c r="C552" s="4"/>
      <c r="D552" s="4"/>
      <c r="E552" s="4"/>
      <c r="F552" s="4"/>
      <c r="G552" s="4"/>
      <c r="H552" s="3"/>
      <c r="I552" s="3"/>
      <c r="J552" s="3"/>
      <c r="K552" s="3"/>
      <c r="L552" s="4"/>
      <c r="M552" s="4"/>
      <c r="N552" s="3"/>
      <c r="O552" s="3"/>
      <c r="P552" s="3"/>
      <c r="Q552" s="3"/>
      <c r="R552" s="4"/>
      <c r="S552" s="4"/>
      <c r="T552" s="4"/>
    </row>
    <row r="553" spans="1:20" x14ac:dyDescent="0.3">
      <c r="A553" s="2"/>
      <c r="B553" s="4"/>
      <c r="C553" s="4"/>
      <c r="D553" s="4"/>
      <c r="E553" s="4"/>
      <c r="F553" s="4"/>
      <c r="G553" s="4"/>
      <c r="H553" s="3"/>
      <c r="I553" s="3"/>
      <c r="J553" s="3"/>
      <c r="K553" s="3"/>
      <c r="L553" s="4"/>
      <c r="M553" s="4"/>
      <c r="N553" s="3"/>
      <c r="O553" s="3"/>
      <c r="P553" s="3"/>
      <c r="Q553" s="3"/>
      <c r="R553" s="4"/>
      <c r="S553" s="4"/>
      <c r="T553" s="4"/>
    </row>
    <row r="554" spans="1:20" x14ac:dyDescent="0.3">
      <c r="A554" s="2"/>
      <c r="B554" s="4"/>
      <c r="C554" s="4"/>
      <c r="D554" s="4"/>
      <c r="E554" s="4"/>
      <c r="F554" s="4"/>
      <c r="G554" s="4"/>
      <c r="H554" s="3"/>
      <c r="I554" s="3"/>
      <c r="J554" s="3"/>
      <c r="K554" s="3"/>
      <c r="L554" s="4"/>
      <c r="M554" s="4"/>
      <c r="N554" s="3"/>
      <c r="O554" s="3"/>
      <c r="P554" s="3"/>
      <c r="Q554" s="3"/>
      <c r="R554" s="4"/>
      <c r="S554" s="4"/>
      <c r="T554" s="4"/>
    </row>
    <row r="555" spans="1:20" x14ac:dyDescent="0.3">
      <c r="A555" s="2"/>
      <c r="B555" s="4"/>
      <c r="C555" s="4"/>
      <c r="D555" s="4"/>
      <c r="E555" s="4"/>
      <c r="F555" s="4"/>
      <c r="G555" s="4"/>
      <c r="H555" s="3"/>
      <c r="I555" s="3"/>
      <c r="J555" s="3"/>
      <c r="K555" s="3"/>
      <c r="L555" s="4"/>
      <c r="M555" s="4"/>
      <c r="N555" s="3"/>
      <c r="O555" s="3"/>
      <c r="P555" s="3"/>
      <c r="Q555" s="3"/>
      <c r="R555" s="4"/>
      <c r="S555" s="4"/>
      <c r="T555" s="4"/>
    </row>
    <row r="556" spans="1:20" x14ac:dyDescent="0.3">
      <c r="A556" s="2"/>
      <c r="B556" s="4"/>
      <c r="C556" s="4"/>
      <c r="D556" s="4"/>
      <c r="E556" s="4"/>
      <c r="F556" s="4"/>
      <c r="G556" s="4"/>
      <c r="H556" s="3"/>
      <c r="I556" s="3"/>
      <c r="J556" s="3"/>
      <c r="K556" s="3"/>
      <c r="L556" s="4"/>
      <c r="M556" s="4"/>
      <c r="N556" s="3"/>
      <c r="O556" s="3"/>
      <c r="P556" s="3"/>
      <c r="Q556" s="3"/>
      <c r="R556" s="4"/>
      <c r="S556" s="4"/>
      <c r="T556" s="4"/>
    </row>
    <row r="557" spans="1:20" x14ac:dyDescent="0.3">
      <c r="A557" s="2"/>
      <c r="B557" s="4"/>
      <c r="C557" s="4"/>
      <c r="D557" s="4"/>
      <c r="E557" s="4"/>
      <c r="F557" s="4"/>
      <c r="G557" s="4"/>
      <c r="H557" s="3"/>
      <c r="I557" s="3"/>
      <c r="J557" s="3"/>
      <c r="K557" s="3"/>
      <c r="L557" s="4"/>
      <c r="M557" s="4"/>
      <c r="N557" s="3"/>
      <c r="O557" s="3"/>
      <c r="P557" s="3"/>
      <c r="Q557" s="3"/>
      <c r="R557" s="4"/>
      <c r="S557" s="4"/>
      <c r="T557" s="4"/>
    </row>
    <row r="558" spans="1:20" x14ac:dyDescent="0.3">
      <c r="A558" s="2"/>
      <c r="B558" s="4"/>
      <c r="C558" s="4"/>
      <c r="D558" s="4"/>
      <c r="E558" s="4"/>
      <c r="F558" s="4"/>
      <c r="G558" s="4"/>
      <c r="H558" s="3"/>
      <c r="I558" s="3"/>
      <c r="J558" s="3"/>
      <c r="K558" s="3"/>
      <c r="L558" s="4"/>
      <c r="M558" s="4"/>
      <c r="N558" s="3"/>
      <c r="O558" s="3"/>
      <c r="P558" s="3"/>
      <c r="Q558" s="3"/>
      <c r="R558" s="4"/>
      <c r="S558" s="4"/>
      <c r="T558" s="4"/>
    </row>
    <row r="559" spans="1:20" x14ac:dyDescent="0.3">
      <c r="A559" s="2"/>
      <c r="B559" s="4"/>
      <c r="C559" s="4"/>
      <c r="D559" s="4"/>
      <c r="E559" s="4"/>
      <c r="F559" s="4"/>
      <c r="G559" s="4"/>
      <c r="H559" s="3"/>
      <c r="I559" s="3"/>
      <c r="J559" s="3"/>
      <c r="K559" s="3"/>
      <c r="L559" s="4"/>
      <c r="M559" s="4"/>
      <c r="N559" s="3"/>
      <c r="O559" s="3"/>
      <c r="P559" s="3"/>
      <c r="Q559" s="3"/>
      <c r="R559" s="4"/>
      <c r="S559" s="4"/>
      <c r="T559" s="4"/>
    </row>
    <row r="560" spans="1:20" x14ac:dyDescent="0.3">
      <c r="A560" s="2"/>
      <c r="B560" s="4"/>
      <c r="C560" s="4"/>
      <c r="D560" s="4"/>
      <c r="E560" s="4"/>
      <c r="F560" s="4"/>
      <c r="G560" s="4"/>
      <c r="H560" s="3"/>
      <c r="I560" s="3"/>
      <c r="J560" s="3"/>
      <c r="K560" s="3"/>
      <c r="L560" s="4"/>
      <c r="M560" s="4"/>
      <c r="N560" s="3"/>
      <c r="O560" s="3"/>
      <c r="P560" s="3"/>
      <c r="Q560" s="3"/>
      <c r="R560" s="4"/>
      <c r="S560" s="4"/>
      <c r="T560" s="4"/>
    </row>
    <row r="561" spans="1:20" x14ac:dyDescent="0.3">
      <c r="A561" s="2"/>
      <c r="B561" s="4"/>
      <c r="C561" s="4"/>
      <c r="D561" s="4"/>
      <c r="E561" s="4"/>
      <c r="F561" s="4"/>
      <c r="G561" s="4"/>
      <c r="H561" s="3"/>
      <c r="I561" s="3"/>
      <c r="J561" s="3"/>
      <c r="K561" s="3"/>
      <c r="L561" s="4"/>
      <c r="M561" s="4"/>
      <c r="N561" s="3"/>
      <c r="O561" s="3"/>
      <c r="P561" s="3"/>
      <c r="Q561" s="3"/>
      <c r="R561" s="4"/>
      <c r="S561" s="4"/>
      <c r="T561" s="4"/>
    </row>
    <row r="562" spans="1:20" x14ac:dyDescent="0.3">
      <c r="A562" s="2"/>
      <c r="B562" s="4"/>
      <c r="C562" s="4"/>
      <c r="D562" s="4"/>
      <c r="E562" s="4"/>
      <c r="F562" s="4"/>
      <c r="G562" s="4"/>
      <c r="H562" s="3"/>
      <c r="I562" s="3"/>
      <c r="J562" s="3"/>
      <c r="K562" s="3"/>
      <c r="L562" s="4"/>
      <c r="M562" s="4"/>
      <c r="N562" s="3"/>
      <c r="O562" s="3"/>
      <c r="P562" s="3"/>
      <c r="Q562" s="3"/>
      <c r="R562" s="4"/>
      <c r="S562" s="4"/>
      <c r="T562" s="4"/>
    </row>
    <row r="563" spans="1:20" x14ac:dyDescent="0.3">
      <c r="A563" s="2"/>
      <c r="B563" s="4"/>
      <c r="C563" s="4"/>
      <c r="D563" s="4"/>
      <c r="E563" s="4"/>
      <c r="F563" s="4"/>
      <c r="G563" s="4"/>
      <c r="H563" s="3"/>
      <c r="I563" s="3"/>
      <c r="J563" s="3"/>
      <c r="K563" s="3"/>
      <c r="L563" s="4"/>
      <c r="M563" s="4"/>
      <c r="N563" s="3"/>
      <c r="O563" s="3"/>
      <c r="P563" s="3"/>
      <c r="Q563" s="3"/>
      <c r="R563" s="4"/>
      <c r="S563" s="4"/>
      <c r="T563" s="4"/>
    </row>
    <row r="564" spans="1:20" x14ac:dyDescent="0.3">
      <c r="A564" s="2"/>
      <c r="B564" s="4"/>
      <c r="C564" s="4"/>
      <c r="D564" s="4"/>
      <c r="E564" s="4"/>
      <c r="F564" s="4"/>
      <c r="G564" s="4"/>
      <c r="H564" s="3"/>
      <c r="I564" s="3"/>
      <c r="J564" s="3"/>
      <c r="K564" s="3"/>
      <c r="L564" s="4"/>
      <c r="M564" s="4"/>
      <c r="N564" s="3"/>
      <c r="O564" s="3"/>
      <c r="P564" s="3"/>
      <c r="Q564" s="3"/>
      <c r="R564" s="4"/>
      <c r="S564" s="4"/>
      <c r="T564" s="4"/>
    </row>
    <row r="565" spans="1:20" x14ac:dyDescent="0.3">
      <c r="A565" s="2"/>
      <c r="B565" s="4"/>
      <c r="C565" s="4"/>
      <c r="D565" s="4"/>
      <c r="E565" s="4"/>
      <c r="F565" s="4"/>
      <c r="G565" s="4"/>
      <c r="H565" s="3"/>
      <c r="I565" s="3"/>
      <c r="J565" s="3"/>
      <c r="K565" s="3"/>
      <c r="L565" s="4"/>
      <c r="M565" s="4"/>
      <c r="N565" s="3"/>
      <c r="O565" s="3"/>
      <c r="P565" s="3"/>
      <c r="Q565" s="3"/>
      <c r="R565" s="4"/>
      <c r="S565" s="4"/>
      <c r="T565" s="4"/>
    </row>
    <row r="566" spans="1:20" x14ac:dyDescent="0.3">
      <c r="A566" s="2"/>
      <c r="B566" s="4"/>
      <c r="C566" s="4"/>
      <c r="D566" s="4"/>
      <c r="E566" s="4"/>
      <c r="F566" s="4"/>
      <c r="G566" s="4"/>
      <c r="H566" s="3"/>
      <c r="I566" s="3"/>
      <c r="J566" s="3"/>
      <c r="K566" s="3"/>
      <c r="L566" s="4"/>
      <c r="M566" s="4"/>
      <c r="N566" s="3"/>
      <c r="O566" s="3"/>
      <c r="P566" s="3"/>
      <c r="Q566" s="3"/>
      <c r="R566" s="4"/>
      <c r="S566" s="4"/>
      <c r="T566" s="4"/>
    </row>
    <row r="567" spans="1:20" x14ac:dyDescent="0.3">
      <c r="A567" s="2"/>
      <c r="B567" s="4"/>
      <c r="C567" s="4"/>
      <c r="D567" s="4"/>
      <c r="E567" s="4"/>
      <c r="F567" s="4"/>
      <c r="G567" s="4"/>
      <c r="H567" s="3"/>
      <c r="I567" s="3"/>
      <c r="J567" s="3"/>
      <c r="K567" s="3"/>
      <c r="L567" s="4"/>
      <c r="M567" s="4"/>
      <c r="N567" s="3"/>
      <c r="O567" s="3"/>
      <c r="P567" s="3"/>
      <c r="Q567" s="3"/>
      <c r="R567" s="4"/>
      <c r="S567" s="4"/>
      <c r="T567" s="4"/>
    </row>
    <row r="568" spans="1:20" x14ac:dyDescent="0.3">
      <c r="A568" s="2"/>
      <c r="B568" s="4"/>
      <c r="C568" s="4"/>
      <c r="D568" s="4"/>
      <c r="E568" s="4"/>
      <c r="F568" s="4"/>
      <c r="G568" s="4"/>
      <c r="H568" s="3"/>
      <c r="I568" s="3"/>
      <c r="J568" s="3"/>
      <c r="K568" s="3"/>
      <c r="L568" s="4"/>
      <c r="M568" s="4"/>
      <c r="N568" s="3"/>
      <c r="O568" s="3"/>
      <c r="P568" s="3"/>
      <c r="Q568" s="3"/>
      <c r="R568" s="4"/>
      <c r="S568" s="4"/>
      <c r="T568" s="4"/>
    </row>
    <row r="569" spans="1:20" x14ac:dyDescent="0.3">
      <c r="A569" s="2"/>
      <c r="B569" s="4"/>
      <c r="C569" s="4"/>
      <c r="D569" s="4"/>
      <c r="E569" s="4"/>
      <c r="F569" s="4"/>
      <c r="G569" s="4"/>
      <c r="H569" s="3"/>
      <c r="I569" s="3"/>
      <c r="J569" s="3"/>
      <c r="K569" s="3"/>
      <c r="L569" s="4"/>
      <c r="M569" s="4"/>
      <c r="N569" s="3"/>
      <c r="O569" s="3"/>
      <c r="P569" s="3"/>
      <c r="Q569" s="3"/>
      <c r="R569" s="4"/>
      <c r="S569" s="4"/>
      <c r="T569" s="4"/>
    </row>
    <row r="570" spans="1:20" x14ac:dyDescent="0.3">
      <c r="A570" s="2"/>
      <c r="B570" s="4"/>
      <c r="C570" s="4"/>
      <c r="D570" s="4"/>
      <c r="E570" s="4"/>
      <c r="F570" s="4"/>
      <c r="G570" s="4"/>
      <c r="H570" s="3"/>
      <c r="I570" s="3"/>
      <c r="J570" s="3"/>
      <c r="K570" s="3"/>
      <c r="L570" s="4"/>
      <c r="M570" s="4"/>
      <c r="N570" s="3"/>
      <c r="O570" s="3"/>
      <c r="P570" s="3"/>
      <c r="Q570" s="3"/>
      <c r="R570" s="4"/>
      <c r="S570" s="4"/>
      <c r="T570" s="4"/>
    </row>
    <row r="571" spans="1:20" x14ac:dyDescent="0.3">
      <c r="A571" s="2"/>
      <c r="B571" s="4"/>
      <c r="C571" s="4"/>
      <c r="D571" s="4"/>
      <c r="E571" s="4"/>
      <c r="F571" s="4"/>
      <c r="G571" s="4"/>
      <c r="H571" s="3"/>
      <c r="I571" s="3"/>
      <c r="J571" s="3"/>
      <c r="K571" s="3"/>
      <c r="L571" s="4"/>
      <c r="M571" s="4"/>
      <c r="N571" s="3"/>
      <c r="O571" s="3"/>
      <c r="P571" s="3"/>
      <c r="Q571" s="3"/>
      <c r="R571" s="4"/>
      <c r="S571" s="4"/>
      <c r="T571" s="4"/>
    </row>
    <row r="572" spans="1:20" x14ac:dyDescent="0.3">
      <c r="A572" s="2"/>
      <c r="B572" s="4"/>
      <c r="C572" s="4"/>
      <c r="D572" s="4"/>
      <c r="E572" s="4"/>
      <c r="F572" s="4"/>
      <c r="G572" s="4"/>
      <c r="H572" s="3"/>
      <c r="I572" s="3"/>
      <c r="J572" s="3"/>
      <c r="K572" s="3"/>
      <c r="L572" s="4"/>
      <c r="M572" s="4"/>
      <c r="N572" s="3"/>
      <c r="O572" s="3"/>
      <c r="P572" s="3"/>
      <c r="Q572" s="3"/>
      <c r="R572" s="4"/>
      <c r="S572" s="4"/>
      <c r="T572" s="4"/>
    </row>
    <row r="573" spans="1:20" x14ac:dyDescent="0.3">
      <c r="A573" s="2"/>
      <c r="B573" s="4"/>
      <c r="C573" s="4"/>
      <c r="D573" s="4"/>
      <c r="E573" s="4"/>
      <c r="F573" s="4"/>
      <c r="G573" s="4"/>
      <c r="H573" s="3"/>
      <c r="I573" s="3"/>
      <c r="J573" s="3"/>
      <c r="K573" s="3"/>
      <c r="L573" s="4"/>
      <c r="M573" s="4"/>
      <c r="N573" s="3"/>
      <c r="O573" s="3"/>
      <c r="P573" s="3"/>
      <c r="Q573" s="3"/>
      <c r="R573" s="4"/>
      <c r="S573" s="4"/>
      <c r="T573" s="4"/>
    </row>
    <row r="574" spans="1:20" x14ac:dyDescent="0.3">
      <c r="A574" s="2"/>
      <c r="B574" s="4"/>
      <c r="C574" s="4"/>
      <c r="D574" s="4"/>
      <c r="E574" s="4"/>
      <c r="F574" s="4"/>
      <c r="G574" s="4"/>
      <c r="H574" s="3"/>
      <c r="I574" s="3"/>
      <c r="J574" s="3"/>
      <c r="K574" s="3"/>
      <c r="L574" s="4"/>
      <c r="M574" s="4"/>
      <c r="N574" s="3"/>
      <c r="O574" s="3"/>
      <c r="P574" s="3"/>
      <c r="Q574" s="3"/>
      <c r="R574" s="4"/>
      <c r="S574" s="4"/>
      <c r="T574" s="4"/>
    </row>
    <row r="575" spans="1:20" x14ac:dyDescent="0.3">
      <c r="A575" s="2"/>
      <c r="B575" s="4"/>
      <c r="C575" s="4"/>
      <c r="D575" s="4"/>
      <c r="E575" s="4"/>
      <c r="F575" s="4"/>
      <c r="G575" s="4"/>
      <c r="H575" s="3"/>
      <c r="I575" s="3"/>
      <c r="J575" s="3"/>
      <c r="K575" s="3"/>
      <c r="L575" s="4"/>
      <c r="M575" s="4"/>
      <c r="N575" s="3"/>
      <c r="O575" s="3"/>
      <c r="P575" s="3"/>
      <c r="Q575" s="3"/>
      <c r="R575" s="4"/>
      <c r="S575" s="4"/>
      <c r="T575" s="4"/>
    </row>
    <row r="576" spans="1:20" x14ac:dyDescent="0.3">
      <c r="A576" s="2"/>
      <c r="B576" s="4"/>
      <c r="C576" s="4"/>
      <c r="D576" s="4"/>
      <c r="E576" s="4"/>
      <c r="F576" s="4"/>
      <c r="G576" s="4"/>
      <c r="H576" s="3"/>
      <c r="I576" s="3"/>
      <c r="J576" s="3"/>
      <c r="K576" s="3"/>
      <c r="L576" s="4"/>
      <c r="M576" s="4"/>
      <c r="N576" s="3"/>
      <c r="O576" s="3"/>
      <c r="P576" s="3"/>
      <c r="Q576" s="3"/>
      <c r="R576" s="4"/>
      <c r="S576" s="4"/>
      <c r="T576" s="4"/>
    </row>
    <row r="577" spans="1:20" x14ac:dyDescent="0.3">
      <c r="A577" s="2"/>
      <c r="B577" s="4"/>
      <c r="C577" s="4"/>
      <c r="D577" s="4"/>
      <c r="E577" s="4"/>
      <c r="F577" s="4"/>
      <c r="G577" s="4"/>
      <c r="H577" s="3"/>
      <c r="I577" s="3"/>
      <c r="J577" s="3"/>
      <c r="K577" s="3"/>
      <c r="L577" s="4"/>
      <c r="M577" s="4"/>
      <c r="N577" s="3"/>
      <c r="O577" s="3"/>
      <c r="P577" s="3"/>
      <c r="Q577" s="3"/>
      <c r="R577" s="4"/>
      <c r="S577" s="4"/>
      <c r="T577" s="4"/>
    </row>
    <row r="578" spans="1:20" x14ac:dyDescent="0.3">
      <c r="A578" s="2"/>
      <c r="B578" s="4"/>
      <c r="C578" s="4"/>
      <c r="D578" s="4"/>
      <c r="E578" s="4"/>
      <c r="F578" s="4"/>
      <c r="G578" s="4"/>
      <c r="H578" s="3"/>
      <c r="I578" s="3"/>
      <c r="J578" s="3"/>
      <c r="K578" s="3"/>
      <c r="L578" s="4"/>
      <c r="M578" s="4"/>
      <c r="N578" s="3"/>
      <c r="O578" s="3"/>
      <c r="P578" s="3"/>
      <c r="Q578" s="3"/>
      <c r="R578" s="4"/>
      <c r="S578" s="4"/>
      <c r="T578" s="4"/>
    </row>
    <row r="579" spans="1:20" x14ac:dyDescent="0.3">
      <c r="A579" s="2"/>
      <c r="B579" s="4"/>
      <c r="C579" s="4"/>
      <c r="D579" s="4"/>
      <c r="E579" s="4"/>
      <c r="F579" s="4"/>
      <c r="G579" s="4"/>
      <c r="H579" s="3"/>
      <c r="I579" s="3"/>
      <c r="J579" s="3"/>
      <c r="K579" s="3"/>
      <c r="L579" s="4"/>
      <c r="M579" s="4"/>
      <c r="N579" s="3"/>
      <c r="O579" s="3"/>
      <c r="P579" s="3"/>
      <c r="Q579" s="3"/>
      <c r="R579" s="4"/>
      <c r="S579" s="4"/>
      <c r="T579" s="4"/>
    </row>
    <row r="580" spans="1:20" x14ac:dyDescent="0.3">
      <c r="A580" s="2"/>
      <c r="B580" s="4"/>
      <c r="C580" s="4"/>
      <c r="D580" s="4"/>
      <c r="E580" s="4"/>
      <c r="F580" s="4"/>
      <c r="G580" s="4"/>
      <c r="H580" s="3"/>
      <c r="I580" s="3"/>
      <c r="J580" s="3"/>
      <c r="K580" s="3"/>
      <c r="L580" s="4"/>
      <c r="M580" s="4"/>
      <c r="N580" s="3"/>
      <c r="O580" s="3"/>
      <c r="P580" s="3"/>
      <c r="Q580" s="3"/>
      <c r="R580" s="4"/>
      <c r="S580" s="4"/>
      <c r="T580" s="4"/>
    </row>
    <row r="581" spans="1:20" x14ac:dyDescent="0.3">
      <c r="A581" s="2"/>
      <c r="B581" s="4"/>
      <c r="C581" s="4"/>
      <c r="D581" s="4"/>
      <c r="E581" s="4"/>
      <c r="F581" s="4"/>
      <c r="G581" s="4"/>
      <c r="H581" s="3"/>
      <c r="I581" s="3"/>
      <c r="J581" s="3"/>
      <c r="K581" s="3"/>
      <c r="L581" s="4"/>
      <c r="M581" s="4"/>
      <c r="N581" s="3"/>
      <c r="O581" s="3"/>
      <c r="P581" s="3"/>
      <c r="Q581" s="3"/>
      <c r="R581" s="4"/>
      <c r="S581" s="4"/>
      <c r="T581" s="4"/>
    </row>
  </sheetData>
  <mergeCells count="384">
    <mergeCell ref="H537:J537"/>
    <mergeCell ref="H538:J538"/>
    <mergeCell ref="B529:G529"/>
    <mergeCell ref="B531:G531"/>
    <mergeCell ref="B532:G532"/>
    <mergeCell ref="B534:G534"/>
    <mergeCell ref="B535:G535"/>
    <mergeCell ref="H536:J536"/>
    <mergeCell ref="B520:G520"/>
    <mergeCell ref="B522:G522"/>
    <mergeCell ref="B523:G523"/>
    <mergeCell ref="B525:G525"/>
    <mergeCell ref="B526:G526"/>
    <mergeCell ref="B528:G528"/>
    <mergeCell ref="B511:G511"/>
    <mergeCell ref="B513:G513"/>
    <mergeCell ref="B514:G514"/>
    <mergeCell ref="B516:G516"/>
    <mergeCell ref="B517:G517"/>
    <mergeCell ref="B519:G519"/>
    <mergeCell ref="B502:G502"/>
    <mergeCell ref="B504:G504"/>
    <mergeCell ref="B505:G505"/>
    <mergeCell ref="B507:G507"/>
    <mergeCell ref="B508:G508"/>
    <mergeCell ref="B510:G510"/>
    <mergeCell ref="B493:G493"/>
    <mergeCell ref="B495:G495"/>
    <mergeCell ref="B496:G496"/>
    <mergeCell ref="B498:G498"/>
    <mergeCell ref="B499:G499"/>
    <mergeCell ref="B501:G501"/>
    <mergeCell ref="B484:G484"/>
    <mergeCell ref="B486:G486"/>
    <mergeCell ref="B487:G487"/>
    <mergeCell ref="B489:G489"/>
    <mergeCell ref="B490:G490"/>
    <mergeCell ref="B492:G492"/>
    <mergeCell ref="B475:G475"/>
    <mergeCell ref="B477:G477"/>
    <mergeCell ref="B478:G478"/>
    <mergeCell ref="B480:G480"/>
    <mergeCell ref="B481:G481"/>
    <mergeCell ref="B483:G483"/>
    <mergeCell ref="B466:G466"/>
    <mergeCell ref="B468:G468"/>
    <mergeCell ref="B469:G469"/>
    <mergeCell ref="B471:G471"/>
    <mergeCell ref="B472:G472"/>
    <mergeCell ref="B474:G474"/>
    <mergeCell ref="B457:G457"/>
    <mergeCell ref="B459:H459"/>
    <mergeCell ref="B460:G460"/>
    <mergeCell ref="B462:H462"/>
    <mergeCell ref="B463:G463"/>
    <mergeCell ref="B465:G465"/>
    <mergeCell ref="B448:G448"/>
    <mergeCell ref="B450:G450"/>
    <mergeCell ref="B451:G451"/>
    <mergeCell ref="B453:H453"/>
    <mergeCell ref="B454:G454"/>
    <mergeCell ref="B456:H456"/>
    <mergeCell ref="B439:G439"/>
    <mergeCell ref="B441:G441"/>
    <mergeCell ref="B442:G442"/>
    <mergeCell ref="B444:G444"/>
    <mergeCell ref="B445:G445"/>
    <mergeCell ref="B447:G447"/>
    <mergeCell ref="B430:G430"/>
    <mergeCell ref="B432:G432"/>
    <mergeCell ref="B433:G433"/>
    <mergeCell ref="B435:G435"/>
    <mergeCell ref="B436:G436"/>
    <mergeCell ref="B438:G438"/>
    <mergeCell ref="B421:G421"/>
    <mergeCell ref="B423:G423"/>
    <mergeCell ref="B424:G424"/>
    <mergeCell ref="B426:G426"/>
    <mergeCell ref="B427:G427"/>
    <mergeCell ref="B429:G429"/>
    <mergeCell ref="B412:G412"/>
    <mergeCell ref="B414:G414"/>
    <mergeCell ref="B415:G415"/>
    <mergeCell ref="B417:G417"/>
    <mergeCell ref="B418:G418"/>
    <mergeCell ref="B420:G420"/>
    <mergeCell ref="B330:G330"/>
    <mergeCell ref="B333:G333"/>
    <mergeCell ref="B336:G336"/>
    <mergeCell ref="B339:G339"/>
    <mergeCell ref="B342:G342"/>
    <mergeCell ref="B345:G345"/>
    <mergeCell ref="B348:G348"/>
    <mergeCell ref="B351:G351"/>
    <mergeCell ref="B350:G350"/>
    <mergeCell ref="B404:G404"/>
    <mergeCell ref="B405:G405"/>
    <mergeCell ref="B408:G408"/>
    <mergeCell ref="B410:G410"/>
    <mergeCell ref="B411:G411"/>
    <mergeCell ref="B395:G395"/>
    <mergeCell ref="B398:G398"/>
    <mergeCell ref="B401:G401"/>
    <mergeCell ref="B396:G396"/>
    <mergeCell ref="B399:G399"/>
    <mergeCell ref="B402:G402"/>
    <mergeCell ref="B386:G386"/>
    <mergeCell ref="B389:G389"/>
    <mergeCell ref="B392:G392"/>
    <mergeCell ref="B387:G387"/>
    <mergeCell ref="B390:G390"/>
    <mergeCell ref="B393:G393"/>
    <mergeCell ref="B377:G377"/>
    <mergeCell ref="B380:G380"/>
    <mergeCell ref="B383:G383"/>
    <mergeCell ref="B378:G378"/>
    <mergeCell ref="B381:G381"/>
    <mergeCell ref="B384:G384"/>
    <mergeCell ref="B368:G368"/>
    <mergeCell ref="B371:G371"/>
    <mergeCell ref="B374:G374"/>
    <mergeCell ref="B369:G369"/>
    <mergeCell ref="B372:G372"/>
    <mergeCell ref="B375:G375"/>
    <mergeCell ref="B359:G359"/>
    <mergeCell ref="B362:G362"/>
    <mergeCell ref="B365:G365"/>
    <mergeCell ref="B360:G360"/>
    <mergeCell ref="B363:G363"/>
    <mergeCell ref="B366:G366"/>
    <mergeCell ref="B353:G353"/>
    <mergeCell ref="B356:G356"/>
    <mergeCell ref="B354:G354"/>
    <mergeCell ref="B357:G357"/>
    <mergeCell ref="B341:G341"/>
    <mergeCell ref="B344:G344"/>
    <mergeCell ref="B347:G347"/>
    <mergeCell ref="B332:G332"/>
    <mergeCell ref="B335:G335"/>
    <mergeCell ref="B338:G338"/>
    <mergeCell ref="B323:G323"/>
    <mergeCell ref="B326:G326"/>
    <mergeCell ref="B329:G329"/>
    <mergeCell ref="B313:G313"/>
    <mergeCell ref="B315:G315"/>
    <mergeCell ref="B316:G316"/>
    <mergeCell ref="B319:G319"/>
    <mergeCell ref="B320:G320"/>
    <mergeCell ref="B322:G322"/>
    <mergeCell ref="B327:G327"/>
    <mergeCell ref="B304:G304"/>
    <mergeCell ref="B306:G306"/>
    <mergeCell ref="B307:G307"/>
    <mergeCell ref="B309:G309"/>
    <mergeCell ref="B310:G310"/>
    <mergeCell ref="B312:G312"/>
    <mergeCell ref="B295:G295"/>
    <mergeCell ref="B297:G297"/>
    <mergeCell ref="B298:G298"/>
    <mergeCell ref="B300:G300"/>
    <mergeCell ref="B301:G301"/>
    <mergeCell ref="B303:G303"/>
    <mergeCell ref="B286:G286"/>
    <mergeCell ref="B288:G288"/>
    <mergeCell ref="B289:G289"/>
    <mergeCell ref="B291:G291"/>
    <mergeCell ref="B292:G292"/>
    <mergeCell ref="B294:G294"/>
    <mergeCell ref="B277:G277"/>
    <mergeCell ref="B279:G279"/>
    <mergeCell ref="B280:G280"/>
    <mergeCell ref="B282:G282"/>
    <mergeCell ref="B283:G283"/>
    <mergeCell ref="B285:G285"/>
    <mergeCell ref="B268:G268"/>
    <mergeCell ref="B270:G270"/>
    <mergeCell ref="B271:G271"/>
    <mergeCell ref="B273:G273"/>
    <mergeCell ref="B274:G274"/>
    <mergeCell ref="B276:G276"/>
    <mergeCell ref="B259:G259"/>
    <mergeCell ref="B261:G261"/>
    <mergeCell ref="B262:G262"/>
    <mergeCell ref="B264:G264"/>
    <mergeCell ref="B265:G265"/>
    <mergeCell ref="B267:G267"/>
    <mergeCell ref="B250:G250"/>
    <mergeCell ref="B252:G252"/>
    <mergeCell ref="B253:G253"/>
    <mergeCell ref="B255:G255"/>
    <mergeCell ref="B256:G256"/>
    <mergeCell ref="B258:G258"/>
    <mergeCell ref="B241:G241"/>
    <mergeCell ref="B243:G243"/>
    <mergeCell ref="B244:G244"/>
    <mergeCell ref="B246:G246"/>
    <mergeCell ref="B247:G247"/>
    <mergeCell ref="B249:G249"/>
    <mergeCell ref="B232:G232"/>
    <mergeCell ref="B234:G234"/>
    <mergeCell ref="B235:G235"/>
    <mergeCell ref="B237:G237"/>
    <mergeCell ref="B238:G238"/>
    <mergeCell ref="B240:G240"/>
    <mergeCell ref="B223:G223"/>
    <mergeCell ref="B225:G225"/>
    <mergeCell ref="B226:G226"/>
    <mergeCell ref="B228:G228"/>
    <mergeCell ref="B229:G229"/>
    <mergeCell ref="B231:G231"/>
    <mergeCell ref="B214:G214"/>
    <mergeCell ref="B216:G216"/>
    <mergeCell ref="B217:G217"/>
    <mergeCell ref="B219:G219"/>
    <mergeCell ref="B220:G220"/>
    <mergeCell ref="B222:G222"/>
    <mergeCell ref="B205:G205"/>
    <mergeCell ref="B207:G207"/>
    <mergeCell ref="B208:G208"/>
    <mergeCell ref="B210:G210"/>
    <mergeCell ref="B211:G211"/>
    <mergeCell ref="B213:G213"/>
    <mergeCell ref="B196:G196"/>
    <mergeCell ref="B198:G198"/>
    <mergeCell ref="B199:G199"/>
    <mergeCell ref="B201:G201"/>
    <mergeCell ref="B202:G202"/>
    <mergeCell ref="B204:G204"/>
    <mergeCell ref="B187:G187"/>
    <mergeCell ref="B189:G189"/>
    <mergeCell ref="B190:G190"/>
    <mergeCell ref="B192:G192"/>
    <mergeCell ref="B193:G193"/>
    <mergeCell ref="B195:G195"/>
    <mergeCell ref="B178:G178"/>
    <mergeCell ref="B180:G180"/>
    <mergeCell ref="B181:G181"/>
    <mergeCell ref="B183:G183"/>
    <mergeCell ref="B184:G184"/>
    <mergeCell ref="B186:G186"/>
    <mergeCell ref="B168:G168"/>
    <mergeCell ref="B170:G170"/>
    <mergeCell ref="B171:G171"/>
    <mergeCell ref="B173:G173"/>
    <mergeCell ref="B174:G174"/>
    <mergeCell ref="B177:G177"/>
    <mergeCell ref="B159:G159"/>
    <mergeCell ref="B161:G161"/>
    <mergeCell ref="B162:G162"/>
    <mergeCell ref="B164:G164"/>
    <mergeCell ref="B165:G165"/>
    <mergeCell ref="B167:G167"/>
    <mergeCell ref="B150:G150"/>
    <mergeCell ref="B152:G152"/>
    <mergeCell ref="B153:G153"/>
    <mergeCell ref="B155:G155"/>
    <mergeCell ref="B156:G156"/>
    <mergeCell ref="B158:G158"/>
    <mergeCell ref="B141:G141"/>
    <mergeCell ref="B143:G143"/>
    <mergeCell ref="B144:G144"/>
    <mergeCell ref="B146:G146"/>
    <mergeCell ref="B147:G147"/>
    <mergeCell ref="B149:G149"/>
    <mergeCell ref="B132:G132"/>
    <mergeCell ref="B134:G134"/>
    <mergeCell ref="B135:G135"/>
    <mergeCell ref="B137:G137"/>
    <mergeCell ref="B138:G138"/>
    <mergeCell ref="B140:G140"/>
    <mergeCell ref="B123:G123"/>
    <mergeCell ref="B125:G125"/>
    <mergeCell ref="B126:G126"/>
    <mergeCell ref="B128:G128"/>
    <mergeCell ref="B129:G129"/>
    <mergeCell ref="B131:G131"/>
    <mergeCell ref="B114:G114"/>
    <mergeCell ref="B116:G116"/>
    <mergeCell ref="B117:G117"/>
    <mergeCell ref="B119:G119"/>
    <mergeCell ref="B120:G120"/>
    <mergeCell ref="B122:G122"/>
    <mergeCell ref="B107:G107"/>
    <mergeCell ref="B108:G108"/>
    <mergeCell ref="B110:G110"/>
    <mergeCell ref="B111:G111"/>
    <mergeCell ref="B112:G112"/>
    <mergeCell ref="B113:G113"/>
    <mergeCell ref="B98:G98"/>
    <mergeCell ref="B99:G99"/>
    <mergeCell ref="B101:G101"/>
    <mergeCell ref="B102:G102"/>
    <mergeCell ref="B104:G104"/>
    <mergeCell ref="B105:G105"/>
    <mergeCell ref="B89:G89"/>
    <mergeCell ref="B90:G90"/>
    <mergeCell ref="B92:G92"/>
    <mergeCell ref="B93:G93"/>
    <mergeCell ref="B95:G95"/>
    <mergeCell ref="B96:G96"/>
    <mergeCell ref="B80:G80"/>
    <mergeCell ref="B81:G81"/>
    <mergeCell ref="B83:G83"/>
    <mergeCell ref="B84:G84"/>
    <mergeCell ref="B86:G86"/>
    <mergeCell ref="B87:G87"/>
    <mergeCell ref="B71:G71"/>
    <mergeCell ref="B72:G72"/>
    <mergeCell ref="B74:G74"/>
    <mergeCell ref="B75:G75"/>
    <mergeCell ref="B77:G77"/>
    <mergeCell ref="B78:G78"/>
    <mergeCell ref="B62:G62"/>
    <mergeCell ref="B63:G63"/>
    <mergeCell ref="B65:G65"/>
    <mergeCell ref="B66:G66"/>
    <mergeCell ref="B68:G68"/>
    <mergeCell ref="B69:G69"/>
    <mergeCell ref="B53:G53"/>
    <mergeCell ref="B54:G54"/>
    <mergeCell ref="B56:G56"/>
    <mergeCell ref="B57:G57"/>
    <mergeCell ref="B59:G59"/>
    <mergeCell ref="B60:G60"/>
    <mergeCell ref="B44:G44"/>
    <mergeCell ref="B46:G46"/>
    <mergeCell ref="B47:G47"/>
    <mergeCell ref="B49:G49"/>
    <mergeCell ref="B50:G50"/>
    <mergeCell ref="B51:G51"/>
    <mergeCell ref="B35:G35"/>
    <mergeCell ref="B37:G37"/>
    <mergeCell ref="B38:G38"/>
    <mergeCell ref="B40:G40"/>
    <mergeCell ref="B41:G41"/>
    <mergeCell ref="B43:G43"/>
    <mergeCell ref="H28:I28"/>
    <mergeCell ref="B29:G29"/>
    <mergeCell ref="B31:G31"/>
    <mergeCell ref="H31:I31"/>
    <mergeCell ref="B32:G32"/>
    <mergeCell ref="B34:G34"/>
    <mergeCell ref="B20:G20"/>
    <mergeCell ref="B22:G22"/>
    <mergeCell ref="B23:G23"/>
    <mergeCell ref="B25:G25"/>
    <mergeCell ref="B26:G26"/>
    <mergeCell ref="B28:G28"/>
    <mergeCell ref="B11:G11"/>
    <mergeCell ref="B13:G13"/>
    <mergeCell ref="B15:G15"/>
    <mergeCell ref="B16:G16"/>
    <mergeCell ref="B17:G17"/>
    <mergeCell ref="B19:G19"/>
    <mergeCell ref="B7:G7"/>
    <mergeCell ref="B9:G9"/>
    <mergeCell ref="N4:O4"/>
    <mergeCell ref="P4:R4"/>
    <mergeCell ref="S4:T6"/>
    <mergeCell ref="C5:D6"/>
    <mergeCell ref="E5:E6"/>
    <mergeCell ref="F5:F6"/>
    <mergeCell ref="G5:G6"/>
    <mergeCell ref="H5:H6"/>
    <mergeCell ref="I5:I6"/>
    <mergeCell ref="J5:J6"/>
    <mergeCell ref="A4:A6"/>
    <mergeCell ref="B4:B6"/>
    <mergeCell ref="C4:H4"/>
    <mergeCell ref="I4:J4"/>
    <mergeCell ref="K4:K6"/>
    <mergeCell ref="L4:M4"/>
    <mergeCell ref="L5:L6"/>
    <mergeCell ref="M5:M6"/>
    <mergeCell ref="A1:T1"/>
    <mergeCell ref="A2:A3"/>
    <mergeCell ref="B2:H3"/>
    <mergeCell ref="I2:I3"/>
    <mergeCell ref="J2:O3"/>
    <mergeCell ref="P2:T3"/>
    <mergeCell ref="N5:N6"/>
    <mergeCell ref="O5:O6"/>
    <mergeCell ref="P5:P6"/>
    <mergeCell ref="Q5:R5"/>
  </mergeCells>
  <pageMargins left="0.70866141732283472" right="0.70866141732283472" top="0.55118110236220474" bottom="0.74803149606299213" header="0.31496062992125984" footer="0.51181102362204722"/>
  <pageSetup paperSize="9" scale="73" orientation="landscape" r:id="rId1"/>
  <headerFooter>
    <oddFoote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V198"/>
  <sheetViews>
    <sheetView view="pageBreakPreview" topLeftCell="A110" zoomScale="98" zoomScaleNormal="100" zoomScaleSheetLayoutView="98" workbookViewId="0">
      <selection activeCell="I145" sqref="I145"/>
    </sheetView>
  </sheetViews>
  <sheetFormatPr defaultRowHeight="14.4" x14ac:dyDescent="0.3"/>
  <cols>
    <col min="1" max="1" width="4.88671875" style="6" customWidth="1"/>
    <col min="2" max="2" width="5.77734375" customWidth="1"/>
    <col min="3" max="3" width="51.44140625" bestFit="1" customWidth="1"/>
    <col min="4" max="4" width="4.33203125" style="6" customWidth="1"/>
    <col min="5" max="5" width="4.5546875" style="6" customWidth="1"/>
    <col min="6" max="6" width="6.109375" style="6" bestFit="1" customWidth="1"/>
    <col min="7" max="7" width="5.109375" style="6" bestFit="1" customWidth="1"/>
    <col min="8" max="8" width="5.6640625" style="6" bestFit="1" customWidth="1"/>
    <col min="9" max="9" width="7.77734375" style="6" customWidth="1"/>
    <col min="10" max="10" width="5.6640625" customWidth="1"/>
    <col min="11" max="11" width="3.44140625" customWidth="1"/>
    <col min="12" max="12" width="3.6640625" customWidth="1"/>
    <col min="13" max="13" width="3.77734375" customWidth="1"/>
    <col min="14" max="14" width="3.88671875" customWidth="1"/>
    <col min="15" max="15" width="4.33203125" customWidth="1"/>
    <col min="16" max="16" width="5.109375" customWidth="1"/>
    <col min="17" max="17" width="4.6640625" customWidth="1"/>
    <col min="18" max="18" width="5" customWidth="1"/>
    <col min="19" max="19" width="4.5546875" customWidth="1"/>
    <col min="20" max="20" width="5.44140625" customWidth="1"/>
    <col min="21" max="21" width="4.88671875" customWidth="1"/>
    <col min="22" max="22" width="5" customWidth="1"/>
  </cols>
  <sheetData>
    <row r="1" spans="1:22" ht="22.8" customHeight="1" x14ac:dyDescent="0.3">
      <c r="A1" s="165" t="s">
        <v>244</v>
      </c>
      <c r="B1" s="165"/>
      <c r="C1" s="165"/>
      <c r="D1" s="165"/>
      <c r="E1" s="165"/>
      <c r="F1" s="165"/>
      <c r="G1" s="165"/>
      <c r="H1" s="165"/>
      <c r="I1" s="165"/>
      <c r="J1" s="165"/>
      <c r="K1" s="165"/>
      <c r="L1" s="165"/>
      <c r="M1" s="165"/>
      <c r="N1" s="165"/>
      <c r="O1" s="165"/>
      <c r="P1" s="165"/>
      <c r="Q1" s="165"/>
      <c r="R1" s="165"/>
      <c r="S1" s="165"/>
      <c r="T1" s="165"/>
      <c r="U1" s="165"/>
      <c r="V1" s="165"/>
    </row>
    <row r="2" spans="1:22" ht="14.4" customHeight="1" x14ac:dyDescent="0.3">
      <c r="A2" s="304" t="s">
        <v>1</v>
      </c>
      <c r="B2" s="304"/>
      <c r="C2" s="304"/>
      <c r="D2" s="304"/>
      <c r="E2" s="304"/>
      <c r="F2" s="304"/>
      <c r="G2" s="304"/>
      <c r="H2" s="304"/>
      <c r="I2" s="304"/>
      <c r="J2" s="304"/>
      <c r="K2" s="164"/>
      <c r="L2" s="256" t="s">
        <v>245</v>
      </c>
      <c r="M2" s="256"/>
      <c r="N2" s="256"/>
      <c r="O2" s="256"/>
      <c r="P2" s="256"/>
      <c r="Q2" s="256"/>
      <c r="R2" s="256" t="s">
        <v>246</v>
      </c>
      <c r="S2" s="256"/>
      <c r="T2" s="256"/>
      <c r="U2" s="256"/>
      <c r="V2" s="256"/>
    </row>
    <row r="3" spans="1:22" ht="31.8" customHeight="1" x14ac:dyDescent="0.3">
      <c r="A3" s="304"/>
      <c r="B3" s="304"/>
      <c r="C3" s="304"/>
      <c r="D3" s="304"/>
      <c r="E3" s="304"/>
      <c r="F3" s="304"/>
      <c r="G3" s="304"/>
      <c r="H3" s="304"/>
      <c r="I3" s="304"/>
      <c r="J3" s="304"/>
      <c r="K3" s="164"/>
      <c r="L3" s="256"/>
      <c r="M3" s="256"/>
      <c r="N3" s="256"/>
      <c r="O3" s="256"/>
      <c r="P3" s="256"/>
      <c r="Q3" s="256"/>
      <c r="R3" s="256"/>
      <c r="S3" s="256"/>
      <c r="T3" s="256"/>
      <c r="U3" s="256"/>
      <c r="V3" s="256"/>
    </row>
    <row r="4" spans="1:22" ht="61.2" customHeight="1" x14ac:dyDescent="0.3">
      <c r="A4" s="165" t="s">
        <v>4</v>
      </c>
      <c r="B4" s="256" t="s">
        <v>585</v>
      </c>
      <c r="C4" s="169" t="s">
        <v>5</v>
      </c>
      <c r="D4" s="165" t="s">
        <v>6</v>
      </c>
      <c r="E4" s="165"/>
      <c r="F4" s="165"/>
      <c r="G4" s="165"/>
      <c r="H4" s="165"/>
      <c r="I4" s="165"/>
      <c r="J4" s="167" t="s">
        <v>247</v>
      </c>
      <c r="K4" s="168"/>
      <c r="L4" s="169"/>
      <c r="M4" s="165" t="s">
        <v>7</v>
      </c>
      <c r="N4" s="161" t="s">
        <v>8</v>
      </c>
      <c r="O4" s="163"/>
      <c r="P4" s="161" t="s">
        <v>9</v>
      </c>
      <c r="Q4" s="163"/>
      <c r="R4" s="161" t="s">
        <v>10</v>
      </c>
      <c r="S4" s="162"/>
      <c r="T4" s="163"/>
      <c r="U4" s="174" t="s">
        <v>11</v>
      </c>
      <c r="V4" s="176"/>
    </row>
    <row r="5" spans="1:22" x14ac:dyDescent="0.3">
      <c r="A5" s="165"/>
      <c r="B5" s="256"/>
      <c r="C5" s="169"/>
      <c r="D5" s="180" t="s">
        <v>12</v>
      </c>
      <c r="E5" s="181"/>
      <c r="F5" s="184" t="s">
        <v>13</v>
      </c>
      <c r="G5" s="165" t="s">
        <v>14</v>
      </c>
      <c r="H5" s="165" t="s">
        <v>15</v>
      </c>
      <c r="I5" s="184" t="s">
        <v>16</v>
      </c>
      <c r="J5" s="165" t="s">
        <v>248</v>
      </c>
      <c r="K5" s="186" t="s">
        <v>17</v>
      </c>
      <c r="L5" s="165" t="s">
        <v>18</v>
      </c>
      <c r="M5" s="165"/>
      <c r="N5" s="165" t="s">
        <v>19</v>
      </c>
      <c r="O5" s="165" t="s">
        <v>20</v>
      </c>
      <c r="P5" s="165" t="s">
        <v>21</v>
      </c>
      <c r="Q5" s="165" t="s">
        <v>22</v>
      </c>
      <c r="R5" s="165" t="s">
        <v>23</v>
      </c>
      <c r="S5" s="165" t="s">
        <v>24</v>
      </c>
      <c r="T5" s="165"/>
      <c r="U5" s="251"/>
      <c r="V5" s="252"/>
    </row>
    <row r="6" spans="1:22" ht="36.6" customHeight="1" x14ac:dyDescent="0.3">
      <c r="A6" s="165"/>
      <c r="B6" s="256"/>
      <c r="C6" s="169"/>
      <c r="D6" s="253"/>
      <c r="E6" s="254"/>
      <c r="F6" s="184"/>
      <c r="G6" s="165"/>
      <c r="H6" s="165"/>
      <c r="I6" s="184"/>
      <c r="J6" s="165"/>
      <c r="K6" s="255"/>
      <c r="L6" s="165"/>
      <c r="M6" s="165"/>
      <c r="N6" s="165"/>
      <c r="O6" s="165"/>
      <c r="P6" s="165"/>
      <c r="Q6" s="165"/>
      <c r="R6" s="165"/>
      <c r="S6" s="48" t="s">
        <v>19</v>
      </c>
      <c r="T6" s="48" t="s">
        <v>18</v>
      </c>
      <c r="U6" s="177"/>
      <c r="V6" s="179"/>
    </row>
    <row r="7" spans="1:22" ht="34.799999999999997" customHeight="1" x14ac:dyDescent="0.3">
      <c r="A7" s="2">
        <v>1</v>
      </c>
      <c r="B7" s="2" t="s">
        <v>38</v>
      </c>
      <c r="C7" s="305" t="s">
        <v>586</v>
      </c>
      <c r="D7" s="306"/>
      <c r="E7" s="306"/>
      <c r="F7" s="306"/>
      <c r="G7" s="306"/>
      <c r="H7" s="307"/>
      <c r="I7" s="48"/>
      <c r="J7" s="16"/>
      <c r="K7" s="4"/>
      <c r="L7" s="4"/>
      <c r="M7" s="4"/>
      <c r="N7" s="4"/>
      <c r="O7" s="4"/>
      <c r="P7" s="4"/>
      <c r="Q7" s="4"/>
      <c r="R7" s="4"/>
      <c r="S7" s="4"/>
      <c r="T7" s="4"/>
      <c r="U7" s="4"/>
      <c r="V7" s="4"/>
    </row>
    <row r="8" spans="1:22" ht="19.95" customHeight="1" x14ac:dyDescent="0.3">
      <c r="A8" s="2"/>
      <c r="B8" s="4"/>
      <c r="C8" s="56" t="s">
        <v>587</v>
      </c>
      <c r="D8" s="2">
        <v>1</v>
      </c>
      <c r="E8" s="2">
        <v>1</v>
      </c>
      <c r="F8" s="2"/>
      <c r="G8" s="2"/>
      <c r="H8" s="2"/>
      <c r="I8" s="2">
        <f>E8*D8</f>
        <v>1</v>
      </c>
      <c r="J8" s="16"/>
      <c r="K8" s="4"/>
      <c r="L8" s="4"/>
      <c r="M8" s="4"/>
      <c r="N8" s="4"/>
      <c r="O8" s="4"/>
      <c r="P8" s="4"/>
      <c r="Q8" s="4"/>
      <c r="R8" s="4"/>
      <c r="S8" s="4"/>
      <c r="T8" s="4"/>
      <c r="U8" s="4"/>
      <c r="V8" s="4"/>
    </row>
    <row r="9" spans="1:22" ht="19.95" customHeight="1" x14ac:dyDescent="0.3">
      <c r="A9" s="2"/>
      <c r="B9" s="4"/>
      <c r="C9" s="56" t="s">
        <v>368</v>
      </c>
      <c r="D9" s="2">
        <v>1</v>
      </c>
      <c r="E9" s="2">
        <v>1</v>
      </c>
      <c r="F9" s="2"/>
      <c r="G9" s="2"/>
      <c r="H9" s="2"/>
      <c r="I9" s="2">
        <f t="shared" ref="I9:I21" si="0">E9*D9</f>
        <v>1</v>
      </c>
      <c r="J9" s="16"/>
      <c r="K9" s="4"/>
      <c r="L9" s="4"/>
      <c r="M9" s="4"/>
      <c r="N9" s="4"/>
      <c r="O9" s="4"/>
      <c r="P9" s="4"/>
      <c r="Q9" s="4"/>
      <c r="R9" s="4"/>
      <c r="S9" s="4"/>
      <c r="T9" s="4"/>
      <c r="U9" s="4"/>
      <c r="V9" s="4"/>
    </row>
    <row r="10" spans="1:22" ht="19.95" customHeight="1" x14ac:dyDescent="0.3">
      <c r="A10" s="2"/>
      <c r="B10" s="4"/>
      <c r="C10" s="56" t="s">
        <v>588</v>
      </c>
      <c r="D10" s="2">
        <v>1</v>
      </c>
      <c r="E10" s="2">
        <v>2</v>
      </c>
      <c r="F10" s="2"/>
      <c r="G10" s="2"/>
      <c r="H10" s="2"/>
      <c r="I10" s="2">
        <f t="shared" si="0"/>
        <v>2</v>
      </c>
      <c r="J10" s="16"/>
      <c r="K10" s="4"/>
      <c r="L10" s="4"/>
      <c r="M10" s="4"/>
      <c r="N10" s="4"/>
      <c r="O10" s="4"/>
      <c r="P10" s="4"/>
      <c r="Q10" s="4"/>
      <c r="R10" s="4"/>
      <c r="S10" s="4"/>
      <c r="T10" s="4"/>
      <c r="U10" s="4"/>
      <c r="V10" s="4"/>
    </row>
    <row r="11" spans="1:22" ht="19.95" customHeight="1" x14ac:dyDescent="0.3">
      <c r="A11" s="2"/>
      <c r="B11" s="4"/>
      <c r="C11" s="56" t="s">
        <v>260</v>
      </c>
      <c r="D11" s="2">
        <v>1</v>
      </c>
      <c r="E11" s="2">
        <v>2</v>
      </c>
      <c r="F11" s="2"/>
      <c r="G11" s="2"/>
      <c r="H11" s="2"/>
      <c r="I11" s="2">
        <f t="shared" si="0"/>
        <v>2</v>
      </c>
      <c r="J11" s="16"/>
      <c r="K11" s="4"/>
      <c r="L11" s="4"/>
      <c r="M11" s="4"/>
      <c r="N11" s="4"/>
      <c r="O11" s="4"/>
      <c r="P11" s="4"/>
      <c r="Q11" s="4"/>
      <c r="R11" s="4"/>
      <c r="S11" s="4"/>
      <c r="T11" s="4"/>
      <c r="U11" s="4"/>
      <c r="V11" s="4"/>
    </row>
    <row r="12" spans="1:22" ht="19.95" customHeight="1" x14ac:dyDescent="0.3">
      <c r="A12" s="2"/>
      <c r="B12" s="4"/>
      <c r="C12" s="56" t="s">
        <v>589</v>
      </c>
      <c r="D12" s="2">
        <v>1</v>
      </c>
      <c r="E12" s="2">
        <v>4</v>
      </c>
      <c r="F12" s="2"/>
      <c r="G12" s="2"/>
      <c r="H12" s="2"/>
      <c r="I12" s="2">
        <f t="shared" si="0"/>
        <v>4</v>
      </c>
      <c r="J12" s="16"/>
      <c r="K12" s="4"/>
      <c r="L12" s="4"/>
      <c r="M12" s="4"/>
      <c r="N12" s="4"/>
      <c r="O12" s="4"/>
      <c r="P12" s="4"/>
      <c r="Q12" s="4"/>
      <c r="R12" s="4"/>
      <c r="S12" s="4"/>
      <c r="T12" s="4"/>
      <c r="U12" s="4"/>
      <c r="V12" s="4"/>
    </row>
    <row r="13" spans="1:22" ht="19.95" customHeight="1" x14ac:dyDescent="0.3">
      <c r="A13" s="2"/>
      <c r="B13" s="4"/>
      <c r="C13" s="56" t="s">
        <v>590</v>
      </c>
      <c r="D13" s="2">
        <v>1</v>
      </c>
      <c r="E13" s="2">
        <v>1</v>
      </c>
      <c r="F13" s="2"/>
      <c r="G13" s="2"/>
      <c r="H13" s="2"/>
      <c r="I13" s="2">
        <f t="shared" si="0"/>
        <v>1</v>
      </c>
      <c r="J13" s="16"/>
      <c r="K13" s="4"/>
      <c r="L13" s="4"/>
      <c r="M13" s="4"/>
      <c r="N13" s="4"/>
      <c r="O13" s="4"/>
      <c r="P13" s="4"/>
      <c r="Q13" s="4"/>
      <c r="R13" s="4"/>
      <c r="S13" s="4"/>
      <c r="T13" s="4"/>
      <c r="U13" s="4"/>
      <c r="V13" s="4"/>
    </row>
    <row r="14" spans="1:22" ht="19.95" customHeight="1" x14ac:dyDescent="0.3">
      <c r="A14" s="2"/>
      <c r="B14" s="4"/>
      <c r="C14" s="56" t="s">
        <v>591</v>
      </c>
      <c r="D14" s="2">
        <v>1</v>
      </c>
      <c r="E14" s="2">
        <v>1</v>
      </c>
      <c r="F14" s="2"/>
      <c r="G14" s="2"/>
      <c r="H14" s="2"/>
      <c r="I14" s="2">
        <f t="shared" si="0"/>
        <v>1</v>
      </c>
      <c r="J14" s="16"/>
      <c r="K14" s="4"/>
      <c r="L14" s="4"/>
      <c r="M14" s="4"/>
      <c r="N14" s="4"/>
      <c r="O14" s="4"/>
      <c r="P14" s="4"/>
      <c r="Q14" s="4"/>
      <c r="R14" s="4"/>
      <c r="S14" s="4"/>
      <c r="T14" s="4"/>
      <c r="U14" s="4"/>
      <c r="V14" s="4"/>
    </row>
    <row r="15" spans="1:22" ht="19.95" customHeight="1" x14ac:dyDescent="0.3">
      <c r="A15" s="2"/>
      <c r="B15" s="4"/>
      <c r="C15" s="56" t="s">
        <v>592</v>
      </c>
      <c r="D15" s="2">
        <v>1</v>
      </c>
      <c r="E15" s="2">
        <v>1</v>
      </c>
      <c r="F15" s="2"/>
      <c r="G15" s="2"/>
      <c r="H15" s="2"/>
      <c r="I15" s="2">
        <f t="shared" si="0"/>
        <v>1</v>
      </c>
      <c r="J15" s="16"/>
      <c r="K15" s="4"/>
      <c r="L15" s="4"/>
      <c r="M15" s="4"/>
      <c r="N15" s="4"/>
      <c r="O15" s="4"/>
      <c r="P15" s="4"/>
      <c r="Q15" s="4"/>
      <c r="R15" s="4"/>
      <c r="S15" s="4"/>
      <c r="T15" s="4"/>
      <c r="U15" s="4"/>
      <c r="V15" s="4"/>
    </row>
    <row r="16" spans="1:22" ht="19.95" customHeight="1" x14ac:dyDescent="0.3">
      <c r="A16" s="2"/>
      <c r="B16" s="4"/>
      <c r="C16" s="56" t="s">
        <v>353</v>
      </c>
      <c r="D16" s="2">
        <v>1</v>
      </c>
      <c r="E16" s="2">
        <v>1</v>
      </c>
      <c r="F16" s="2"/>
      <c r="G16" s="2"/>
      <c r="H16" s="2"/>
      <c r="I16" s="2">
        <f t="shared" si="0"/>
        <v>1</v>
      </c>
      <c r="J16" s="16"/>
      <c r="K16" s="4"/>
      <c r="L16" s="4"/>
      <c r="M16" s="4"/>
      <c r="N16" s="4"/>
      <c r="O16" s="4"/>
      <c r="P16" s="4"/>
      <c r="Q16" s="4"/>
      <c r="R16" s="4"/>
      <c r="S16" s="4"/>
      <c r="T16" s="4"/>
      <c r="U16" s="4"/>
      <c r="V16" s="4"/>
    </row>
    <row r="17" spans="1:22" ht="19.95" customHeight="1" x14ac:dyDescent="0.3">
      <c r="A17" s="2"/>
      <c r="B17" s="4"/>
      <c r="C17" s="56" t="s">
        <v>474</v>
      </c>
      <c r="D17" s="2">
        <v>1</v>
      </c>
      <c r="E17" s="2">
        <v>1</v>
      </c>
      <c r="F17" s="2"/>
      <c r="G17" s="2"/>
      <c r="H17" s="2"/>
      <c r="I17" s="2">
        <f t="shared" si="0"/>
        <v>1</v>
      </c>
      <c r="J17" s="16"/>
      <c r="K17" s="4"/>
      <c r="L17" s="4"/>
      <c r="M17" s="4"/>
      <c r="N17" s="4"/>
      <c r="O17" s="4"/>
      <c r="P17" s="4"/>
      <c r="Q17" s="4"/>
      <c r="R17" s="4"/>
      <c r="S17" s="4"/>
      <c r="T17" s="4"/>
      <c r="U17" s="4"/>
      <c r="V17" s="4"/>
    </row>
    <row r="18" spans="1:22" ht="19.95" customHeight="1" x14ac:dyDescent="0.3">
      <c r="A18" s="2"/>
      <c r="B18" s="4"/>
      <c r="C18" s="56" t="s">
        <v>357</v>
      </c>
      <c r="D18" s="2">
        <v>1</v>
      </c>
      <c r="E18" s="2">
        <v>2</v>
      </c>
      <c r="F18" s="2"/>
      <c r="G18" s="2"/>
      <c r="H18" s="2"/>
      <c r="I18" s="2">
        <f t="shared" si="0"/>
        <v>2</v>
      </c>
      <c r="J18" s="16"/>
      <c r="K18" s="4"/>
      <c r="L18" s="4"/>
      <c r="M18" s="4"/>
      <c r="N18" s="4"/>
      <c r="O18" s="4"/>
      <c r="P18" s="4"/>
      <c r="Q18" s="4"/>
      <c r="R18" s="4"/>
      <c r="S18" s="4"/>
      <c r="T18" s="4"/>
      <c r="U18" s="4"/>
      <c r="V18" s="4"/>
    </row>
    <row r="19" spans="1:22" ht="19.95" customHeight="1" x14ac:dyDescent="0.3">
      <c r="A19" s="2"/>
      <c r="B19" s="4"/>
      <c r="C19" s="56" t="s">
        <v>593</v>
      </c>
      <c r="D19" s="2">
        <v>1</v>
      </c>
      <c r="E19" s="2">
        <v>2</v>
      </c>
      <c r="F19" s="2"/>
      <c r="G19" s="2"/>
      <c r="H19" s="2"/>
      <c r="I19" s="2">
        <f t="shared" si="0"/>
        <v>2</v>
      </c>
      <c r="J19" s="16"/>
      <c r="K19" s="4"/>
      <c r="L19" s="4"/>
      <c r="M19" s="4"/>
      <c r="N19" s="4"/>
      <c r="O19" s="4"/>
      <c r="P19" s="4"/>
      <c r="Q19" s="4"/>
      <c r="R19" s="4"/>
      <c r="S19" s="4"/>
      <c r="T19" s="4"/>
      <c r="U19" s="4"/>
      <c r="V19" s="4"/>
    </row>
    <row r="20" spans="1:22" ht="19.95" customHeight="1" x14ac:dyDescent="0.3">
      <c r="A20" s="2"/>
      <c r="B20" s="4"/>
      <c r="C20" s="56" t="s">
        <v>594</v>
      </c>
      <c r="D20" s="2">
        <v>1</v>
      </c>
      <c r="E20" s="2">
        <v>1</v>
      </c>
      <c r="F20" s="2"/>
      <c r="G20" s="2"/>
      <c r="H20" s="2"/>
      <c r="I20" s="2">
        <f t="shared" si="0"/>
        <v>1</v>
      </c>
      <c r="J20" s="16"/>
      <c r="K20" s="4"/>
      <c r="L20" s="4"/>
      <c r="M20" s="4"/>
      <c r="N20" s="4"/>
      <c r="O20" s="4"/>
      <c r="P20" s="4"/>
      <c r="Q20" s="4"/>
      <c r="R20" s="4"/>
      <c r="S20" s="4"/>
      <c r="T20" s="4"/>
      <c r="U20" s="4"/>
      <c r="V20" s="4"/>
    </row>
    <row r="21" spans="1:22" ht="19.95" customHeight="1" x14ac:dyDescent="0.3">
      <c r="A21" s="2"/>
      <c r="B21" s="4"/>
      <c r="C21" s="56" t="s">
        <v>479</v>
      </c>
      <c r="D21" s="2">
        <v>1</v>
      </c>
      <c r="E21" s="2">
        <v>1</v>
      </c>
      <c r="F21" s="2"/>
      <c r="G21" s="2"/>
      <c r="H21" s="2"/>
      <c r="I21" s="2">
        <f t="shared" si="0"/>
        <v>1</v>
      </c>
      <c r="J21" s="16"/>
      <c r="K21" s="4"/>
      <c r="L21" s="4"/>
      <c r="M21" s="4"/>
      <c r="N21" s="4"/>
      <c r="O21" s="4"/>
      <c r="P21" s="4"/>
      <c r="Q21" s="4"/>
      <c r="R21" s="4"/>
      <c r="S21" s="4"/>
      <c r="T21" s="4"/>
      <c r="U21" s="4"/>
      <c r="V21" s="4"/>
    </row>
    <row r="22" spans="1:22" ht="19.95" customHeight="1" x14ac:dyDescent="0.3">
      <c r="A22" s="2"/>
      <c r="B22" s="4"/>
      <c r="C22" s="56"/>
      <c r="D22" s="2"/>
      <c r="E22" s="2"/>
      <c r="F22" s="2"/>
      <c r="G22" s="2"/>
      <c r="H22" s="2"/>
      <c r="I22" s="48">
        <f>SUM(I8:I21)</f>
        <v>21</v>
      </c>
      <c r="J22" s="16" t="s">
        <v>128</v>
      </c>
      <c r="K22" s="4"/>
      <c r="L22" s="4"/>
      <c r="M22" s="4"/>
      <c r="N22" s="4"/>
      <c r="O22" s="4"/>
      <c r="P22" s="4"/>
      <c r="Q22" s="4"/>
      <c r="R22" s="4"/>
      <c r="S22" s="4"/>
      <c r="T22" s="4"/>
      <c r="U22" s="4"/>
      <c r="V22" s="4"/>
    </row>
    <row r="23" spans="1:22" ht="125.4" customHeight="1" x14ac:dyDescent="0.3">
      <c r="A23" s="2">
        <v>2</v>
      </c>
      <c r="B23" s="2" t="s">
        <v>38</v>
      </c>
      <c r="C23" s="160" t="s">
        <v>595</v>
      </c>
      <c r="D23" s="160"/>
      <c r="E23" s="160"/>
      <c r="F23" s="160"/>
      <c r="G23" s="160"/>
      <c r="H23" s="160"/>
      <c r="I23" s="2"/>
      <c r="J23" s="56"/>
      <c r="K23" s="4"/>
      <c r="L23" s="4"/>
      <c r="M23" s="4"/>
      <c r="N23" s="4"/>
      <c r="O23" s="4"/>
      <c r="P23" s="4"/>
      <c r="Q23" s="4"/>
      <c r="R23" s="4"/>
      <c r="S23" s="4"/>
      <c r="T23" s="4"/>
      <c r="U23" s="4"/>
      <c r="V23" s="4"/>
    </row>
    <row r="24" spans="1:22" ht="19.95" customHeight="1" x14ac:dyDescent="0.3">
      <c r="A24" s="2"/>
      <c r="B24" s="4"/>
      <c r="C24" s="4" t="s">
        <v>596</v>
      </c>
      <c r="D24" s="2">
        <v>1</v>
      </c>
      <c r="E24" s="2">
        <v>1</v>
      </c>
      <c r="F24" s="2">
        <f>5*3.45+0.3</f>
        <v>17.55</v>
      </c>
      <c r="G24" s="2"/>
      <c r="H24" s="2"/>
      <c r="I24" s="2">
        <f>F24*E24*D24</f>
        <v>17.55</v>
      </c>
      <c r="J24" s="56"/>
      <c r="K24" s="4"/>
      <c r="L24" s="4"/>
      <c r="M24" s="4"/>
      <c r="N24" s="4"/>
      <c r="O24" s="4"/>
      <c r="P24" s="4"/>
      <c r="Q24" s="4"/>
      <c r="R24" s="4"/>
      <c r="S24" s="4"/>
      <c r="T24" s="4"/>
      <c r="U24" s="4"/>
      <c r="V24" s="4"/>
    </row>
    <row r="25" spans="1:22" ht="19.95" customHeight="1" x14ac:dyDescent="0.3">
      <c r="A25" s="2"/>
      <c r="B25" s="4"/>
      <c r="C25" s="4" t="s">
        <v>597</v>
      </c>
      <c r="D25" s="2">
        <v>1</v>
      </c>
      <c r="E25" s="2">
        <v>1</v>
      </c>
      <c r="F25" s="2">
        <f>5*3.45+0.3</f>
        <v>17.55</v>
      </c>
      <c r="G25" s="2"/>
      <c r="H25" s="2"/>
      <c r="I25" s="2">
        <f>F25*E25*D25</f>
        <v>17.55</v>
      </c>
      <c r="J25" s="56"/>
      <c r="K25" s="4"/>
      <c r="L25" s="4"/>
      <c r="M25" s="4"/>
      <c r="N25" s="4"/>
      <c r="O25" s="4"/>
      <c r="P25" s="4"/>
      <c r="Q25" s="4"/>
      <c r="R25" s="4"/>
      <c r="S25" s="4"/>
      <c r="T25" s="4"/>
      <c r="U25" s="4"/>
      <c r="V25" s="4"/>
    </row>
    <row r="26" spans="1:22" ht="19.95" customHeight="1" x14ac:dyDescent="0.3">
      <c r="A26" s="2"/>
      <c r="B26" s="4"/>
      <c r="C26" s="4"/>
      <c r="D26" s="2"/>
      <c r="E26" s="2"/>
      <c r="F26" s="2"/>
      <c r="G26" s="2"/>
      <c r="H26" s="2"/>
      <c r="I26" s="49">
        <f>SUM(I24:I25)</f>
        <v>35.1</v>
      </c>
      <c r="J26" s="105" t="s">
        <v>46</v>
      </c>
      <c r="K26" s="4"/>
      <c r="L26" s="4"/>
      <c r="M26" s="4"/>
      <c r="N26" s="4"/>
      <c r="O26" s="4"/>
      <c r="P26" s="4"/>
      <c r="Q26" s="4"/>
      <c r="R26" s="4"/>
      <c r="S26" s="4"/>
      <c r="T26" s="4"/>
      <c r="U26" s="4"/>
      <c r="V26" s="4"/>
    </row>
    <row r="27" spans="1:22" ht="69" customHeight="1" x14ac:dyDescent="0.3">
      <c r="A27" s="2">
        <v>3</v>
      </c>
      <c r="B27" s="2" t="s">
        <v>38</v>
      </c>
      <c r="C27" s="160" t="s">
        <v>598</v>
      </c>
      <c r="D27" s="160"/>
      <c r="E27" s="160"/>
      <c r="F27" s="160"/>
      <c r="G27" s="160"/>
      <c r="H27" s="160"/>
      <c r="I27" s="2"/>
      <c r="J27" s="56"/>
      <c r="K27" s="4"/>
      <c r="L27" s="4"/>
      <c r="M27" s="4"/>
      <c r="N27" s="4"/>
      <c r="O27" s="4"/>
      <c r="P27" s="4"/>
      <c r="Q27" s="4"/>
      <c r="R27" s="4"/>
      <c r="S27" s="4"/>
      <c r="T27" s="4"/>
      <c r="U27" s="4"/>
      <c r="V27" s="4"/>
    </row>
    <row r="28" spans="1:22" ht="19.95" customHeight="1" x14ac:dyDescent="0.3">
      <c r="A28" s="2"/>
      <c r="B28" s="4"/>
      <c r="C28" s="4" t="s">
        <v>257</v>
      </c>
      <c r="D28" s="2">
        <v>1</v>
      </c>
      <c r="E28" s="2">
        <v>1</v>
      </c>
      <c r="F28" s="2"/>
      <c r="G28" s="2"/>
      <c r="H28" s="2"/>
      <c r="I28" s="2">
        <f>E28*D28</f>
        <v>1</v>
      </c>
      <c r="J28" s="2"/>
      <c r="K28" s="4"/>
      <c r="L28" s="4"/>
      <c r="M28" s="4"/>
      <c r="N28" s="4"/>
      <c r="O28" s="4"/>
      <c r="P28" s="4"/>
      <c r="Q28" s="4"/>
      <c r="R28" s="4"/>
      <c r="S28" s="4"/>
      <c r="T28" s="4"/>
      <c r="U28" s="4"/>
      <c r="V28" s="4"/>
    </row>
    <row r="29" spans="1:22" ht="19.95" customHeight="1" x14ac:dyDescent="0.3">
      <c r="A29" s="2"/>
      <c r="B29" s="4"/>
      <c r="C29" s="4" t="s">
        <v>258</v>
      </c>
      <c r="D29" s="2">
        <v>1</v>
      </c>
      <c r="E29" s="2">
        <v>1</v>
      </c>
      <c r="F29" s="2"/>
      <c r="G29" s="2"/>
      <c r="H29" s="2"/>
      <c r="I29" s="2">
        <f t="shared" ref="I29:I32" si="1">E29*D29</f>
        <v>1</v>
      </c>
      <c r="J29" s="2"/>
      <c r="K29" s="4"/>
      <c r="L29" s="4"/>
      <c r="M29" s="4"/>
      <c r="N29" s="4"/>
      <c r="O29" s="4"/>
      <c r="P29" s="4"/>
      <c r="Q29" s="4"/>
      <c r="R29" s="4"/>
      <c r="S29" s="4"/>
      <c r="T29" s="4"/>
      <c r="U29" s="4"/>
      <c r="V29" s="4"/>
    </row>
    <row r="30" spans="1:22" ht="19.95" customHeight="1" x14ac:dyDescent="0.3">
      <c r="A30" s="2"/>
      <c r="B30" s="4"/>
      <c r="C30" s="4" t="s">
        <v>259</v>
      </c>
      <c r="D30" s="2">
        <v>1</v>
      </c>
      <c r="E30" s="2">
        <v>1</v>
      </c>
      <c r="F30" s="2"/>
      <c r="G30" s="2"/>
      <c r="H30" s="2"/>
      <c r="I30" s="2">
        <f t="shared" si="1"/>
        <v>1</v>
      </c>
      <c r="J30" s="2"/>
      <c r="K30" s="4"/>
      <c r="L30" s="4"/>
      <c r="M30" s="4"/>
      <c r="N30" s="4"/>
      <c r="O30" s="4"/>
      <c r="P30" s="4"/>
      <c r="Q30" s="4"/>
      <c r="R30" s="4"/>
      <c r="S30" s="4"/>
      <c r="T30" s="4"/>
      <c r="U30" s="4"/>
      <c r="V30" s="4"/>
    </row>
    <row r="31" spans="1:22" ht="19.95" customHeight="1" x14ac:dyDescent="0.3">
      <c r="A31" s="2"/>
      <c r="B31" s="4"/>
      <c r="C31" s="4" t="s">
        <v>260</v>
      </c>
      <c r="D31" s="2">
        <v>1</v>
      </c>
      <c r="E31" s="2">
        <v>1</v>
      </c>
      <c r="F31" s="2"/>
      <c r="G31" s="2"/>
      <c r="H31" s="2"/>
      <c r="I31" s="2">
        <f t="shared" si="1"/>
        <v>1</v>
      </c>
      <c r="J31" s="2"/>
      <c r="K31" s="4"/>
      <c r="L31" s="4"/>
      <c r="M31" s="4"/>
      <c r="N31" s="4"/>
      <c r="O31" s="4"/>
      <c r="P31" s="4"/>
      <c r="Q31" s="4"/>
      <c r="R31" s="4"/>
      <c r="S31" s="4"/>
      <c r="T31" s="4"/>
      <c r="U31" s="4"/>
      <c r="V31" s="4"/>
    </row>
    <row r="32" spans="1:22" ht="19.95" customHeight="1" x14ac:dyDescent="0.3">
      <c r="A32" s="2"/>
      <c r="B32" s="4"/>
      <c r="C32" s="4" t="s">
        <v>261</v>
      </c>
      <c r="D32" s="2">
        <v>1</v>
      </c>
      <c r="E32" s="2">
        <v>1</v>
      </c>
      <c r="F32" s="2"/>
      <c r="G32" s="2"/>
      <c r="H32" s="2"/>
      <c r="I32" s="2">
        <f t="shared" si="1"/>
        <v>1</v>
      </c>
      <c r="J32" s="2"/>
      <c r="K32" s="4"/>
      <c r="L32" s="4"/>
      <c r="M32" s="4"/>
      <c r="N32" s="4"/>
      <c r="O32" s="4"/>
      <c r="P32" s="4"/>
      <c r="Q32" s="4"/>
      <c r="R32" s="4"/>
      <c r="S32" s="4"/>
      <c r="T32" s="4"/>
      <c r="U32" s="4"/>
      <c r="V32" s="4"/>
    </row>
    <row r="33" spans="1:22" ht="19.95" customHeight="1" x14ac:dyDescent="0.3">
      <c r="A33" s="2"/>
      <c r="B33" s="4"/>
      <c r="C33" s="4"/>
      <c r="D33" s="2"/>
      <c r="E33" s="2"/>
      <c r="F33" s="2"/>
      <c r="G33" s="2"/>
      <c r="H33" s="2"/>
      <c r="I33" s="48">
        <f>SUM(I28:I32)</f>
        <v>5</v>
      </c>
      <c r="J33" s="48" t="s">
        <v>128</v>
      </c>
      <c r="K33" s="4"/>
      <c r="L33" s="4"/>
      <c r="M33" s="4"/>
      <c r="N33" s="4"/>
      <c r="O33" s="4"/>
      <c r="P33" s="4"/>
      <c r="Q33" s="4"/>
      <c r="R33" s="4"/>
      <c r="S33" s="4"/>
      <c r="T33" s="4"/>
      <c r="U33" s="4"/>
      <c r="V33" s="4"/>
    </row>
    <row r="34" spans="1:22" ht="35.4" customHeight="1" x14ac:dyDescent="0.3">
      <c r="A34" s="2">
        <v>4</v>
      </c>
      <c r="B34" s="2" t="s">
        <v>38</v>
      </c>
      <c r="C34" s="283" t="s">
        <v>599</v>
      </c>
      <c r="D34" s="284"/>
      <c r="E34" s="284"/>
      <c r="F34" s="284"/>
      <c r="G34" s="284"/>
      <c r="H34" s="284"/>
      <c r="I34" s="109"/>
      <c r="J34" s="4"/>
      <c r="K34" s="4"/>
      <c r="L34" s="4"/>
      <c r="M34" s="4"/>
      <c r="N34" s="4"/>
      <c r="O34" s="4"/>
      <c r="P34" s="4"/>
      <c r="Q34" s="4"/>
      <c r="R34" s="4"/>
      <c r="S34" s="4"/>
      <c r="T34" s="4"/>
      <c r="U34" s="4"/>
      <c r="V34" s="4"/>
    </row>
    <row r="35" spans="1:22" ht="19.95" customHeight="1" x14ac:dyDescent="0.3">
      <c r="A35" s="2"/>
      <c r="B35" s="4"/>
      <c r="C35" s="4" t="s">
        <v>273</v>
      </c>
      <c r="D35" s="2">
        <v>2</v>
      </c>
      <c r="E35" s="2">
        <v>2</v>
      </c>
      <c r="F35" s="50">
        <v>1.43</v>
      </c>
      <c r="G35" s="50"/>
      <c r="H35" s="50">
        <v>3.35</v>
      </c>
      <c r="I35" s="50">
        <f>H35*F35*E35*D35</f>
        <v>19.161999999999999</v>
      </c>
      <c r="J35" s="4"/>
      <c r="K35" s="4"/>
      <c r="L35" s="4"/>
      <c r="M35" s="4"/>
      <c r="N35" s="4"/>
      <c r="O35" s="4"/>
      <c r="P35" s="4"/>
      <c r="Q35" s="4"/>
      <c r="R35" s="4"/>
      <c r="S35" s="4"/>
      <c r="T35" s="4"/>
      <c r="U35" s="4"/>
      <c r="V35" s="4"/>
    </row>
    <row r="36" spans="1:22" ht="19.95" customHeight="1" x14ac:dyDescent="0.3">
      <c r="A36" s="2"/>
      <c r="B36" s="4"/>
      <c r="C36" s="4" t="s">
        <v>255</v>
      </c>
      <c r="D36" s="2">
        <v>1</v>
      </c>
      <c r="E36" s="2">
        <v>2</v>
      </c>
      <c r="F36" s="50">
        <v>7.4999999999999997E-2</v>
      </c>
      <c r="G36" s="50"/>
      <c r="H36" s="50">
        <v>3.35</v>
      </c>
      <c r="I36" s="50">
        <f>H36*F36*E36*D36</f>
        <v>0.50249999999999995</v>
      </c>
      <c r="J36" s="4"/>
      <c r="K36" s="4"/>
      <c r="L36" s="4"/>
      <c r="M36" s="4"/>
      <c r="N36" s="4"/>
      <c r="O36" s="4"/>
      <c r="P36" s="4"/>
      <c r="Q36" s="4"/>
      <c r="R36" s="4"/>
      <c r="S36" s="4"/>
      <c r="T36" s="4"/>
      <c r="U36" s="4"/>
      <c r="V36" s="4"/>
    </row>
    <row r="37" spans="1:22" ht="19.95" customHeight="1" x14ac:dyDescent="0.3">
      <c r="A37" s="2"/>
      <c r="B37" s="4"/>
      <c r="C37" s="4" t="s">
        <v>347</v>
      </c>
      <c r="D37" s="2">
        <v>1</v>
      </c>
      <c r="E37" s="2">
        <v>2</v>
      </c>
      <c r="F37" s="50">
        <v>3</v>
      </c>
      <c r="G37" s="50"/>
      <c r="H37" s="50">
        <v>3.35</v>
      </c>
      <c r="I37" s="50">
        <f t="shared" ref="I37:I42" si="2">H37*F37*E37*D37</f>
        <v>20.100000000000001</v>
      </c>
      <c r="J37" s="4"/>
      <c r="K37" s="4"/>
      <c r="L37" s="4"/>
      <c r="M37" s="4"/>
      <c r="N37" s="4"/>
      <c r="O37" s="4"/>
      <c r="P37" s="4"/>
      <c r="Q37" s="4"/>
      <c r="R37" s="4"/>
      <c r="S37" s="4"/>
      <c r="T37" s="4"/>
      <c r="U37" s="4"/>
      <c r="V37" s="4"/>
    </row>
    <row r="38" spans="1:22" ht="19.95" customHeight="1" x14ac:dyDescent="0.3">
      <c r="A38" s="2"/>
      <c r="B38" s="4"/>
      <c r="C38" s="4" t="s">
        <v>255</v>
      </c>
      <c r="D38" s="2">
        <v>1</v>
      </c>
      <c r="E38" s="2">
        <v>2</v>
      </c>
      <c r="F38" s="50">
        <v>2.2599999999999998</v>
      </c>
      <c r="G38" s="50"/>
      <c r="H38" s="50">
        <v>3.35</v>
      </c>
      <c r="I38" s="50">
        <f t="shared" si="2"/>
        <v>15.141999999999999</v>
      </c>
      <c r="J38" s="4"/>
      <c r="K38" s="4"/>
      <c r="L38" s="4"/>
      <c r="M38" s="4"/>
      <c r="N38" s="4"/>
      <c r="O38" s="4"/>
      <c r="P38" s="4"/>
      <c r="Q38" s="4"/>
      <c r="R38" s="4"/>
      <c r="S38" s="4"/>
      <c r="T38" s="4"/>
      <c r="U38" s="4"/>
      <c r="V38" s="4"/>
    </row>
    <row r="39" spans="1:22" ht="19.95" customHeight="1" x14ac:dyDescent="0.3">
      <c r="A39" s="2"/>
      <c r="B39" s="4"/>
      <c r="C39" s="4" t="s">
        <v>252</v>
      </c>
      <c r="D39" s="2">
        <v>-1</v>
      </c>
      <c r="E39" s="2">
        <v>1</v>
      </c>
      <c r="F39" s="50">
        <v>1</v>
      </c>
      <c r="G39" s="50"/>
      <c r="H39" s="50">
        <v>2.1</v>
      </c>
      <c r="I39" s="50">
        <f t="shared" si="2"/>
        <v>-2.1</v>
      </c>
      <c r="J39" s="4"/>
      <c r="K39" s="4"/>
      <c r="L39" s="4"/>
      <c r="M39" s="4"/>
      <c r="N39" s="4"/>
      <c r="O39" s="4"/>
      <c r="P39" s="4"/>
      <c r="Q39" s="4"/>
      <c r="R39" s="4"/>
      <c r="S39" s="4"/>
      <c r="T39" s="4"/>
      <c r="U39" s="4"/>
      <c r="V39" s="4"/>
    </row>
    <row r="40" spans="1:22" ht="19.95" customHeight="1" x14ac:dyDescent="0.3">
      <c r="A40" s="2"/>
      <c r="B40" s="4"/>
      <c r="C40" s="4" t="s">
        <v>600</v>
      </c>
      <c r="D40" s="2">
        <v>2</v>
      </c>
      <c r="E40" s="2">
        <v>2</v>
      </c>
      <c r="F40" s="50">
        <v>1.87</v>
      </c>
      <c r="G40" s="50"/>
      <c r="H40" s="50">
        <v>3.45</v>
      </c>
      <c r="I40" s="50">
        <f t="shared" si="2"/>
        <v>25.806000000000004</v>
      </c>
      <c r="J40" s="4"/>
      <c r="K40" s="4"/>
      <c r="L40" s="4"/>
      <c r="M40" s="4"/>
      <c r="N40" s="4"/>
      <c r="O40" s="4"/>
      <c r="P40" s="4"/>
      <c r="Q40" s="4"/>
      <c r="R40" s="4"/>
      <c r="S40" s="4"/>
      <c r="T40" s="4"/>
      <c r="U40" s="4"/>
      <c r="V40" s="4"/>
    </row>
    <row r="41" spans="1:22" ht="19.95" customHeight="1" x14ac:dyDescent="0.3">
      <c r="A41" s="2"/>
      <c r="B41" s="4"/>
      <c r="C41" s="4" t="s">
        <v>601</v>
      </c>
      <c r="D41" s="2">
        <v>1</v>
      </c>
      <c r="E41" s="2">
        <v>4</v>
      </c>
      <c r="F41" s="50">
        <v>1.5</v>
      </c>
      <c r="G41" s="50"/>
      <c r="H41" s="50">
        <v>1.5</v>
      </c>
      <c r="I41" s="50">
        <f t="shared" si="2"/>
        <v>9</v>
      </c>
      <c r="J41" s="4"/>
      <c r="K41" s="4"/>
      <c r="L41" s="4"/>
      <c r="M41" s="4"/>
      <c r="N41" s="4"/>
      <c r="O41" s="4"/>
      <c r="P41" s="4"/>
      <c r="Q41" s="4"/>
      <c r="R41" s="4"/>
      <c r="S41" s="4"/>
      <c r="T41" s="4"/>
      <c r="U41" s="4"/>
      <c r="V41" s="4"/>
    </row>
    <row r="42" spans="1:22" ht="19.95" customHeight="1" x14ac:dyDescent="0.3">
      <c r="A42" s="2"/>
      <c r="B42" s="4"/>
      <c r="C42" s="4" t="s">
        <v>602</v>
      </c>
      <c r="D42" s="2">
        <v>1</v>
      </c>
      <c r="E42" s="2">
        <v>1</v>
      </c>
      <c r="F42" s="50">
        <v>1</v>
      </c>
      <c r="G42" s="50"/>
      <c r="H42" s="50">
        <v>1.5</v>
      </c>
      <c r="I42" s="50">
        <f t="shared" si="2"/>
        <v>1.5</v>
      </c>
      <c r="J42" s="4"/>
      <c r="K42" s="4"/>
      <c r="L42" s="4"/>
      <c r="M42" s="4"/>
      <c r="N42" s="4"/>
      <c r="O42" s="4"/>
      <c r="P42" s="4"/>
      <c r="Q42" s="4"/>
      <c r="R42" s="4"/>
      <c r="S42" s="4"/>
      <c r="T42" s="4"/>
      <c r="U42" s="4"/>
      <c r="V42" s="4"/>
    </row>
    <row r="43" spans="1:22" ht="19.95" customHeight="1" x14ac:dyDescent="0.3">
      <c r="A43" s="2"/>
      <c r="B43" s="4"/>
      <c r="C43" s="4"/>
      <c r="D43" s="2"/>
      <c r="E43" s="2"/>
      <c r="F43" s="50"/>
      <c r="G43" s="50"/>
      <c r="H43" s="50"/>
      <c r="I43" s="49">
        <f>SUM(I35:I42)</f>
        <v>89.112499999999997</v>
      </c>
      <c r="J43" s="105" t="s">
        <v>29</v>
      </c>
      <c r="K43" s="4"/>
      <c r="L43" s="4"/>
      <c r="M43" s="4"/>
      <c r="N43" s="4"/>
      <c r="O43" s="4"/>
      <c r="P43" s="4"/>
      <c r="Q43" s="4"/>
      <c r="R43" s="4"/>
      <c r="S43" s="4"/>
      <c r="T43" s="4"/>
      <c r="U43" s="4"/>
      <c r="V43" s="4"/>
    </row>
    <row r="44" spans="1:22" ht="93.6" customHeight="1" x14ac:dyDescent="0.3">
      <c r="A44" s="2">
        <v>5</v>
      </c>
      <c r="B44" s="2" t="s">
        <v>38</v>
      </c>
      <c r="C44" s="301" t="s">
        <v>603</v>
      </c>
      <c r="D44" s="302"/>
      <c r="E44" s="302"/>
      <c r="F44" s="302"/>
      <c r="G44" s="302"/>
      <c r="H44" s="303"/>
      <c r="I44" s="2"/>
      <c r="J44" s="4"/>
      <c r="K44" s="4"/>
      <c r="L44" s="4"/>
      <c r="M44" s="4"/>
      <c r="N44" s="4"/>
      <c r="O44" s="4"/>
      <c r="P44" s="4"/>
      <c r="Q44" s="4"/>
      <c r="R44" s="4"/>
      <c r="S44" s="4"/>
      <c r="T44" s="4"/>
      <c r="U44" s="4"/>
      <c r="V44" s="4"/>
    </row>
    <row r="45" spans="1:22" ht="19.95" customHeight="1" x14ac:dyDescent="0.3">
      <c r="A45" s="2"/>
      <c r="B45" s="4"/>
      <c r="C45" s="4" t="s">
        <v>604</v>
      </c>
      <c r="D45" s="2">
        <v>1</v>
      </c>
      <c r="E45" s="2">
        <v>2</v>
      </c>
      <c r="F45" s="50">
        <v>1.5</v>
      </c>
      <c r="G45" s="50"/>
      <c r="H45" s="50">
        <v>2.6</v>
      </c>
      <c r="I45" s="50">
        <f>H45*F45*E45*D45</f>
        <v>7.8000000000000007</v>
      </c>
      <c r="J45" s="4"/>
      <c r="K45" s="4"/>
      <c r="L45" s="4"/>
      <c r="M45" s="4"/>
      <c r="N45" s="4"/>
      <c r="O45" s="4"/>
      <c r="P45" s="4"/>
      <c r="Q45" s="4"/>
      <c r="R45" s="4"/>
      <c r="S45" s="4"/>
      <c r="T45" s="4"/>
      <c r="U45" s="4"/>
      <c r="V45" s="4"/>
    </row>
    <row r="46" spans="1:22" ht="19.95" customHeight="1" x14ac:dyDescent="0.3">
      <c r="A46" s="2"/>
      <c r="B46" s="4"/>
      <c r="C46" s="4" t="s">
        <v>255</v>
      </c>
      <c r="D46" s="2">
        <v>1</v>
      </c>
      <c r="E46" s="2">
        <v>2</v>
      </c>
      <c r="F46" s="50">
        <v>1.7</v>
      </c>
      <c r="G46" s="50"/>
      <c r="H46" s="50">
        <v>0.4</v>
      </c>
      <c r="I46" s="50">
        <f>H46*F46*E46*D46</f>
        <v>1.36</v>
      </c>
      <c r="J46" s="4"/>
      <c r="K46" s="4"/>
      <c r="L46" s="4"/>
      <c r="M46" s="4"/>
      <c r="N46" s="4"/>
      <c r="O46" s="4"/>
      <c r="P46" s="4"/>
      <c r="Q46" s="4"/>
      <c r="R46" s="4"/>
      <c r="S46" s="4"/>
      <c r="T46" s="4"/>
      <c r="U46" s="4"/>
      <c r="V46" s="4"/>
    </row>
    <row r="47" spans="1:22" ht="19.95" customHeight="1" x14ac:dyDescent="0.3">
      <c r="A47" s="2"/>
      <c r="B47" s="4"/>
      <c r="C47" s="4" t="s">
        <v>605</v>
      </c>
      <c r="D47" s="2">
        <v>1</v>
      </c>
      <c r="E47" s="2">
        <v>1</v>
      </c>
      <c r="F47" s="50">
        <f>2.57+2.57+1.495</f>
        <v>6.6349999999999998</v>
      </c>
      <c r="G47" s="50">
        <v>0.23</v>
      </c>
      <c r="H47" s="50"/>
      <c r="I47" s="50">
        <f>G47*F47*E47*D47</f>
        <v>1.5260499999999999</v>
      </c>
      <c r="J47" s="4"/>
      <c r="K47" s="4"/>
      <c r="L47" s="4"/>
      <c r="M47" s="4"/>
      <c r="N47" s="4"/>
      <c r="O47" s="4"/>
      <c r="P47" s="4"/>
      <c r="Q47" s="4"/>
      <c r="R47" s="4"/>
      <c r="S47" s="4"/>
      <c r="T47" s="4"/>
      <c r="U47" s="4"/>
      <c r="V47" s="4"/>
    </row>
    <row r="48" spans="1:22" ht="19.95" customHeight="1" x14ac:dyDescent="0.3">
      <c r="A48" s="2"/>
      <c r="B48" s="4"/>
      <c r="C48" s="4" t="s">
        <v>606</v>
      </c>
      <c r="D48" s="2">
        <v>1</v>
      </c>
      <c r="E48" s="2">
        <v>2</v>
      </c>
      <c r="F48" s="50">
        <v>1</v>
      </c>
      <c r="G48" s="50"/>
      <c r="H48" s="50">
        <v>2.6</v>
      </c>
      <c r="I48" s="50">
        <f t="shared" ref="I48:I50" si="3">H48*F48*E48*D48</f>
        <v>5.2</v>
      </c>
      <c r="J48" s="4"/>
      <c r="K48" s="4"/>
      <c r="L48" s="4"/>
      <c r="M48" s="4"/>
      <c r="N48" s="4"/>
      <c r="O48" s="4"/>
      <c r="P48" s="4"/>
      <c r="Q48" s="4"/>
      <c r="R48" s="4"/>
      <c r="S48" s="4"/>
      <c r="T48" s="4"/>
      <c r="U48" s="4"/>
      <c r="V48" s="4"/>
    </row>
    <row r="49" spans="1:22" ht="19.95" customHeight="1" x14ac:dyDescent="0.3">
      <c r="A49" s="2"/>
      <c r="B49" s="4"/>
      <c r="C49" s="4" t="s">
        <v>607</v>
      </c>
      <c r="D49" s="2">
        <v>1</v>
      </c>
      <c r="E49" s="2">
        <v>2</v>
      </c>
      <c r="F49" s="50">
        <v>1.1599999999999999</v>
      </c>
      <c r="G49" s="50"/>
      <c r="H49" s="50">
        <v>2.9</v>
      </c>
      <c r="I49" s="50">
        <f t="shared" si="3"/>
        <v>6.7279999999999998</v>
      </c>
      <c r="J49" s="4"/>
      <c r="K49" s="4"/>
      <c r="L49" s="4"/>
      <c r="M49" s="4"/>
      <c r="N49" s="4"/>
      <c r="O49" s="4"/>
      <c r="P49" s="4"/>
      <c r="Q49" s="4"/>
      <c r="R49" s="4"/>
      <c r="S49" s="4"/>
      <c r="T49" s="4"/>
      <c r="U49" s="4"/>
      <c r="V49" s="4"/>
    </row>
    <row r="50" spans="1:22" ht="19.95" customHeight="1" x14ac:dyDescent="0.3">
      <c r="A50" s="2"/>
      <c r="B50" s="4"/>
      <c r="C50" s="4" t="s">
        <v>255</v>
      </c>
      <c r="D50" s="2">
        <v>1</v>
      </c>
      <c r="E50" s="2">
        <v>2</v>
      </c>
      <c r="F50" s="50">
        <v>1.7</v>
      </c>
      <c r="G50" s="50"/>
      <c r="H50" s="50">
        <v>0.4</v>
      </c>
      <c r="I50" s="50">
        <f t="shared" si="3"/>
        <v>1.36</v>
      </c>
      <c r="J50" s="4"/>
      <c r="K50" s="4"/>
      <c r="L50" s="4"/>
      <c r="M50" s="4"/>
      <c r="N50" s="4"/>
      <c r="O50" s="4"/>
      <c r="P50" s="4"/>
      <c r="Q50" s="4"/>
      <c r="R50" s="4"/>
      <c r="S50" s="4"/>
      <c r="T50" s="4"/>
      <c r="U50" s="4"/>
      <c r="V50" s="4"/>
    </row>
    <row r="51" spans="1:22" ht="19.95" customHeight="1" x14ac:dyDescent="0.3">
      <c r="A51" s="2"/>
      <c r="B51" s="4"/>
      <c r="C51" s="4" t="s">
        <v>605</v>
      </c>
      <c r="D51" s="2">
        <v>1</v>
      </c>
      <c r="E51" s="2">
        <v>1</v>
      </c>
      <c r="F51" s="50">
        <f>1.5+2.6+2.6</f>
        <v>6.6999999999999993</v>
      </c>
      <c r="G51" s="50">
        <v>0.23</v>
      </c>
      <c r="H51" s="50"/>
      <c r="I51" s="50">
        <f>G51*F51*E51*D51</f>
        <v>1.5409999999999999</v>
      </c>
      <c r="J51" s="4"/>
      <c r="K51" s="4"/>
      <c r="L51" s="4"/>
      <c r="M51" s="4"/>
      <c r="N51" s="4"/>
      <c r="O51" s="4"/>
      <c r="P51" s="4"/>
      <c r="Q51" s="4"/>
      <c r="R51" s="4"/>
      <c r="S51" s="4"/>
      <c r="T51" s="4"/>
      <c r="U51" s="4"/>
      <c r="V51" s="4"/>
    </row>
    <row r="52" spans="1:22" ht="19.95" customHeight="1" x14ac:dyDescent="0.3">
      <c r="A52" s="2"/>
      <c r="B52" s="4"/>
      <c r="C52" s="4" t="s">
        <v>608</v>
      </c>
      <c r="D52" s="2">
        <v>1</v>
      </c>
      <c r="E52" s="2">
        <v>2</v>
      </c>
      <c r="F52" s="50">
        <v>1.7</v>
      </c>
      <c r="G52" s="50"/>
      <c r="H52" s="50">
        <v>0.4</v>
      </c>
      <c r="I52" s="50">
        <f t="shared" ref="I52" si="4">H52*F52*E52*D52</f>
        <v>1.36</v>
      </c>
      <c r="J52" s="4"/>
      <c r="K52" s="4"/>
      <c r="L52" s="4"/>
      <c r="M52" s="4"/>
      <c r="N52" s="4"/>
      <c r="O52" s="4"/>
      <c r="P52" s="4"/>
      <c r="Q52" s="4"/>
      <c r="R52" s="4"/>
      <c r="S52" s="4"/>
      <c r="T52" s="4"/>
      <c r="U52" s="4"/>
      <c r="V52" s="4"/>
    </row>
    <row r="53" spans="1:22" ht="19.95" customHeight="1" x14ac:dyDescent="0.3">
      <c r="A53" s="2"/>
      <c r="B53" s="4"/>
      <c r="C53" s="4" t="s">
        <v>605</v>
      </c>
      <c r="D53" s="2">
        <v>1</v>
      </c>
      <c r="E53" s="2">
        <v>1</v>
      </c>
      <c r="F53" s="50">
        <f>1.5+2.6+2.6</f>
        <v>6.6999999999999993</v>
      </c>
      <c r="G53" s="50">
        <v>0.23</v>
      </c>
      <c r="H53" s="50"/>
      <c r="I53" s="50">
        <f>G53*F53*E53*D53</f>
        <v>1.5409999999999999</v>
      </c>
      <c r="J53" s="4"/>
      <c r="K53" s="4"/>
      <c r="L53" s="4"/>
      <c r="M53" s="4"/>
      <c r="N53" s="4"/>
      <c r="O53" s="4"/>
      <c r="P53" s="4"/>
      <c r="Q53" s="4"/>
      <c r="R53" s="4"/>
      <c r="S53" s="4"/>
      <c r="T53" s="4"/>
      <c r="U53" s="4"/>
      <c r="V53" s="4"/>
    </row>
    <row r="54" spans="1:22" ht="19.95" customHeight="1" x14ac:dyDescent="0.3">
      <c r="A54" s="2"/>
      <c r="B54" s="4"/>
      <c r="C54" s="4" t="s">
        <v>609</v>
      </c>
      <c r="D54" s="2">
        <v>3</v>
      </c>
      <c r="E54" s="2">
        <v>2</v>
      </c>
      <c r="F54" s="50">
        <v>1.5</v>
      </c>
      <c r="G54" s="50"/>
      <c r="H54" s="50">
        <v>1.5</v>
      </c>
      <c r="I54" s="50">
        <f t="shared" ref="I54:I58" si="5">H54*F54*E54*D54</f>
        <v>13.5</v>
      </c>
      <c r="J54" s="4"/>
      <c r="K54" s="4"/>
      <c r="L54" s="4"/>
      <c r="M54" s="4"/>
      <c r="N54" s="4"/>
      <c r="O54" s="4"/>
      <c r="P54" s="4"/>
      <c r="Q54" s="4"/>
      <c r="R54" s="4"/>
      <c r="S54" s="4"/>
      <c r="T54" s="4"/>
      <c r="U54" s="4"/>
      <c r="V54" s="4"/>
    </row>
    <row r="55" spans="1:22" ht="19.95" customHeight="1" x14ac:dyDescent="0.3">
      <c r="A55" s="2"/>
      <c r="B55" s="4"/>
      <c r="C55" s="4" t="s">
        <v>610</v>
      </c>
      <c r="D55" s="2">
        <v>1</v>
      </c>
      <c r="E55" s="2">
        <v>2</v>
      </c>
      <c r="F55" s="50">
        <v>1.5</v>
      </c>
      <c r="G55" s="50"/>
      <c r="H55" s="50">
        <v>1.5</v>
      </c>
      <c r="I55" s="50">
        <f t="shared" si="5"/>
        <v>4.5</v>
      </c>
      <c r="J55" s="4"/>
      <c r="K55" s="4"/>
      <c r="L55" s="4"/>
      <c r="M55" s="4"/>
      <c r="N55" s="4"/>
      <c r="O55" s="4"/>
      <c r="P55" s="4"/>
      <c r="Q55" s="4"/>
      <c r="R55" s="4"/>
      <c r="S55" s="4"/>
      <c r="T55" s="4"/>
      <c r="U55" s="4"/>
      <c r="V55" s="4"/>
    </row>
    <row r="56" spans="1:22" ht="19.95" customHeight="1" x14ac:dyDescent="0.3">
      <c r="A56" s="2"/>
      <c r="B56" s="4"/>
      <c r="C56" s="4" t="s">
        <v>611</v>
      </c>
      <c r="D56" s="2">
        <v>3</v>
      </c>
      <c r="E56" s="2">
        <v>2</v>
      </c>
      <c r="F56" s="50">
        <v>1.5</v>
      </c>
      <c r="G56" s="50"/>
      <c r="H56" s="50">
        <v>1.5</v>
      </c>
      <c r="I56" s="50">
        <f t="shared" si="5"/>
        <v>13.5</v>
      </c>
      <c r="J56" s="4"/>
      <c r="K56" s="4"/>
      <c r="L56" s="4"/>
      <c r="M56" s="4"/>
      <c r="N56" s="4"/>
      <c r="O56" s="4"/>
      <c r="P56" s="4"/>
      <c r="Q56" s="4"/>
      <c r="R56" s="4"/>
      <c r="S56" s="4"/>
      <c r="T56" s="4"/>
      <c r="U56" s="4"/>
      <c r="V56" s="4"/>
    </row>
    <row r="57" spans="1:22" ht="19.95" customHeight="1" x14ac:dyDescent="0.3">
      <c r="A57" s="2"/>
      <c r="B57" s="4"/>
      <c r="C57" s="4" t="s">
        <v>612</v>
      </c>
      <c r="D57" s="2">
        <v>2</v>
      </c>
      <c r="E57" s="2">
        <v>2</v>
      </c>
      <c r="F57" s="50">
        <v>3</v>
      </c>
      <c r="G57" s="50"/>
      <c r="H57" s="50">
        <v>3</v>
      </c>
      <c r="I57" s="50">
        <f t="shared" si="5"/>
        <v>36</v>
      </c>
      <c r="J57" s="4"/>
      <c r="K57" s="4"/>
      <c r="L57" s="4"/>
      <c r="M57" s="4"/>
      <c r="N57" s="4"/>
      <c r="O57" s="4"/>
      <c r="P57" s="4"/>
      <c r="Q57" s="4"/>
      <c r="R57" s="4"/>
      <c r="S57" s="4"/>
      <c r="T57" s="4"/>
      <c r="U57" s="4"/>
      <c r="V57" s="4"/>
    </row>
    <row r="58" spans="1:22" ht="19.95" customHeight="1" x14ac:dyDescent="0.3">
      <c r="A58" s="2"/>
      <c r="B58" s="4"/>
      <c r="C58" s="4" t="s">
        <v>252</v>
      </c>
      <c r="D58" s="2">
        <v>-2</v>
      </c>
      <c r="E58" s="2">
        <v>2</v>
      </c>
      <c r="F58" s="50">
        <v>1.5</v>
      </c>
      <c r="G58" s="50"/>
      <c r="H58" s="50">
        <v>2.6</v>
      </c>
      <c r="I58" s="50">
        <f t="shared" si="5"/>
        <v>-15.600000000000001</v>
      </c>
      <c r="J58" s="4"/>
      <c r="K58" s="4"/>
      <c r="L58" s="4"/>
      <c r="M58" s="4"/>
      <c r="N58" s="4"/>
      <c r="O58" s="4"/>
      <c r="P58" s="4"/>
      <c r="Q58" s="4"/>
      <c r="R58" s="4"/>
      <c r="S58" s="4"/>
      <c r="T58" s="4"/>
      <c r="U58" s="4"/>
      <c r="V58" s="4"/>
    </row>
    <row r="59" spans="1:22" ht="19.95" customHeight="1" x14ac:dyDescent="0.3">
      <c r="A59" s="2"/>
      <c r="B59" s="4"/>
      <c r="C59" s="4" t="s">
        <v>282</v>
      </c>
      <c r="D59" s="2">
        <v>1</v>
      </c>
      <c r="E59" s="2">
        <v>2</v>
      </c>
      <c r="F59" s="50">
        <f>2.6+2.6+1.5</f>
        <v>6.7</v>
      </c>
      <c r="G59" s="50">
        <v>0.23</v>
      </c>
      <c r="H59" s="50"/>
      <c r="I59" s="50">
        <f>G59*F59*E59*D59</f>
        <v>3.0820000000000003</v>
      </c>
      <c r="J59" s="4"/>
      <c r="K59" s="4"/>
      <c r="L59" s="4"/>
      <c r="M59" s="4"/>
      <c r="N59" s="4"/>
      <c r="O59" s="4"/>
      <c r="P59" s="4"/>
      <c r="Q59" s="4"/>
      <c r="R59" s="4"/>
      <c r="S59" s="4"/>
      <c r="T59" s="4"/>
      <c r="U59" s="4"/>
      <c r="V59" s="4"/>
    </row>
    <row r="60" spans="1:22" ht="19.95" customHeight="1" x14ac:dyDescent="0.3">
      <c r="A60" s="2"/>
      <c r="B60" s="4"/>
      <c r="C60" s="4" t="s">
        <v>613</v>
      </c>
      <c r="D60" s="2">
        <v>1</v>
      </c>
      <c r="E60" s="2">
        <v>2</v>
      </c>
      <c r="F60" s="2">
        <v>1.1000000000000001</v>
      </c>
      <c r="G60" s="2"/>
      <c r="H60" s="2">
        <v>1.9</v>
      </c>
      <c r="I60" s="50">
        <f t="shared" ref="I60:I62" si="6">H60*F60*E60*D60</f>
        <v>4.18</v>
      </c>
      <c r="J60" s="4"/>
      <c r="K60" s="4"/>
      <c r="L60" s="4"/>
      <c r="M60" s="4"/>
      <c r="N60" s="4"/>
      <c r="O60" s="4"/>
      <c r="P60" s="4"/>
      <c r="Q60" s="4"/>
      <c r="R60" s="4"/>
      <c r="S60" s="4"/>
      <c r="T60" s="4"/>
      <c r="U60" s="4"/>
      <c r="V60" s="4"/>
    </row>
    <row r="61" spans="1:22" ht="19.95" customHeight="1" x14ac:dyDescent="0.3">
      <c r="A61" s="2"/>
      <c r="B61" s="4"/>
      <c r="C61" s="4" t="s">
        <v>614</v>
      </c>
      <c r="D61" s="2">
        <v>1</v>
      </c>
      <c r="E61" s="2">
        <v>2</v>
      </c>
      <c r="F61" s="50">
        <v>3</v>
      </c>
      <c r="G61" s="50"/>
      <c r="H61" s="50">
        <v>3.45</v>
      </c>
      <c r="I61" s="50">
        <f t="shared" si="6"/>
        <v>20.700000000000003</v>
      </c>
      <c r="J61" s="4"/>
      <c r="K61" s="4"/>
      <c r="L61" s="4"/>
      <c r="M61" s="4"/>
      <c r="N61" s="4"/>
      <c r="O61" s="4"/>
      <c r="P61" s="4"/>
      <c r="Q61" s="4"/>
      <c r="R61" s="4"/>
      <c r="S61" s="4"/>
      <c r="T61" s="4"/>
      <c r="U61" s="4"/>
      <c r="V61" s="4"/>
    </row>
    <row r="62" spans="1:22" ht="19.95" customHeight="1" x14ac:dyDescent="0.3">
      <c r="A62" s="2"/>
      <c r="B62" s="4"/>
      <c r="C62" s="4" t="s">
        <v>252</v>
      </c>
      <c r="D62" s="2">
        <v>-1</v>
      </c>
      <c r="E62" s="2">
        <v>2</v>
      </c>
      <c r="F62" s="50">
        <v>1</v>
      </c>
      <c r="G62" s="50"/>
      <c r="H62" s="50">
        <v>2.1</v>
      </c>
      <c r="I62" s="50">
        <f t="shared" si="6"/>
        <v>-4.2</v>
      </c>
      <c r="J62" s="4"/>
      <c r="K62" s="4"/>
      <c r="L62" s="4"/>
      <c r="M62" s="4"/>
      <c r="N62" s="4"/>
      <c r="O62" s="4"/>
      <c r="P62" s="4"/>
      <c r="Q62" s="4"/>
      <c r="R62" s="4"/>
      <c r="S62" s="4"/>
      <c r="T62" s="4"/>
      <c r="U62" s="4"/>
      <c r="V62" s="4"/>
    </row>
    <row r="63" spans="1:22" ht="19.95" customHeight="1" x14ac:dyDescent="0.3">
      <c r="A63" s="2"/>
      <c r="B63" s="4"/>
      <c r="C63" s="4" t="s">
        <v>282</v>
      </c>
      <c r="D63" s="2">
        <v>1</v>
      </c>
      <c r="E63" s="2">
        <v>1</v>
      </c>
      <c r="F63" s="50">
        <f>1+2.1+2.1</f>
        <v>5.2</v>
      </c>
      <c r="G63" s="50">
        <v>0.15</v>
      </c>
      <c r="H63" s="50"/>
      <c r="I63" s="50">
        <f>G63*F63*E63*D63</f>
        <v>0.78</v>
      </c>
      <c r="J63" s="4"/>
      <c r="K63" s="4"/>
      <c r="L63" s="4"/>
      <c r="M63" s="4"/>
      <c r="N63" s="4"/>
      <c r="O63" s="4"/>
      <c r="P63" s="4"/>
      <c r="Q63" s="4"/>
      <c r="R63" s="4"/>
      <c r="S63" s="4"/>
      <c r="T63" s="4"/>
      <c r="U63" s="4"/>
      <c r="V63" s="4"/>
    </row>
    <row r="64" spans="1:22" ht="19.95" customHeight="1" x14ac:dyDescent="0.3">
      <c r="A64" s="2"/>
      <c r="B64" s="4"/>
      <c r="C64" s="47" t="s">
        <v>615</v>
      </c>
      <c r="D64" s="2">
        <v>1</v>
      </c>
      <c r="E64" s="2">
        <v>2</v>
      </c>
      <c r="F64" s="50">
        <v>2.1800000000000002</v>
      </c>
      <c r="G64" s="50"/>
      <c r="H64" s="50">
        <v>3.5</v>
      </c>
      <c r="I64" s="50">
        <f t="shared" ref="I64:I67" si="7">H64*F64*E64*D64</f>
        <v>15.260000000000002</v>
      </c>
      <c r="J64" s="4"/>
      <c r="K64" s="4"/>
      <c r="L64" s="4"/>
      <c r="M64" s="4"/>
      <c r="N64" s="4"/>
      <c r="O64" s="4"/>
      <c r="P64" s="4"/>
      <c r="Q64" s="4"/>
      <c r="R64" s="4"/>
      <c r="S64" s="4"/>
      <c r="T64" s="4"/>
      <c r="U64" s="4"/>
      <c r="V64" s="4"/>
    </row>
    <row r="65" spans="1:22" ht="19.95" customHeight="1" x14ac:dyDescent="0.3">
      <c r="A65" s="2"/>
      <c r="B65" s="4"/>
      <c r="C65" s="4" t="s">
        <v>616</v>
      </c>
      <c r="D65" s="2">
        <v>1</v>
      </c>
      <c r="E65" s="2">
        <v>2</v>
      </c>
      <c r="F65" s="50">
        <v>2.452</v>
      </c>
      <c r="G65" s="50"/>
      <c r="H65" s="50">
        <v>3.5</v>
      </c>
      <c r="I65" s="50">
        <f t="shared" si="7"/>
        <v>17.164000000000001</v>
      </c>
      <c r="J65" s="4"/>
      <c r="K65" s="4"/>
      <c r="L65" s="4"/>
      <c r="M65" s="4"/>
      <c r="N65" s="4"/>
      <c r="O65" s="4"/>
      <c r="P65" s="4"/>
      <c r="Q65" s="4"/>
      <c r="R65" s="4"/>
      <c r="S65" s="4"/>
      <c r="T65" s="4"/>
      <c r="U65" s="4"/>
      <c r="V65" s="4"/>
    </row>
    <row r="66" spans="1:22" ht="19.95" customHeight="1" x14ac:dyDescent="0.3">
      <c r="A66" s="2"/>
      <c r="B66" s="4"/>
      <c r="C66" s="4" t="s">
        <v>617</v>
      </c>
      <c r="D66" s="2">
        <v>1</v>
      </c>
      <c r="E66" s="2">
        <v>2</v>
      </c>
      <c r="F66" s="50">
        <v>4.7</v>
      </c>
      <c r="G66" s="50"/>
      <c r="H66" s="50">
        <v>3.5</v>
      </c>
      <c r="I66" s="50">
        <f t="shared" si="7"/>
        <v>32.9</v>
      </c>
      <c r="J66" s="4"/>
      <c r="K66" s="4"/>
      <c r="L66" s="4"/>
      <c r="M66" s="4"/>
      <c r="N66" s="4"/>
      <c r="O66" s="4"/>
      <c r="P66" s="4"/>
      <c r="Q66" s="4"/>
      <c r="R66" s="4"/>
      <c r="S66" s="4"/>
      <c r="T66" s="4"/>
      <c r="U66" s="4"/>
      <c r="V66" s="4"/>
    </row>
    <row r="67" spans="1:22" ht="19.95" customHeight="1" x14ac:dyDescent="0.3">
      <c r="A67" s="2"/>
      <c r="B67" s="4"/>
      <c r="C67" s="4" t="s">
        <v>252</v>
      </c>
      <c r="D67" s="2">
        <v>-1</v>
      </c>
      <c r="E67" s="2">
        <v>2</v>
      </c>
      <c r="F67" s="50">
        <v>1</v>
      </c>
      <c r="G67" s="50"/>
      <c r="H67" s="50">
        <v>2.1</v>
      </c>
      <c r="I67" s="50">
        <f t="shared" si="7"/>
        <v>-4.2</v>
      </c>
      <c r="J67" s="4"/>
      <c r="K67" s="4"/>
      <c r="L67" s="4"/>
      <c r="M67" s="4"/>
      <c r="N67" s="4"/>
      <c r="O67" s="4"/>
      <c r="P67" s="4"/>
      <c r="Q67" s="4"/>
      <c r="R67" s="4"/>
      <c r="S67" s="4"/>
      <c r="T67" s="4"/>
      <c r="U67" s="4"/>
      <c r="V67" s="4"/>
    </row>
    <row r="68" spans="1:22" ht="19.95" customHeight="1" x14ac:dyDescent="0.3">
      <c r="A68" s="2"/>
      <c r="B68" s="4"/>
      <c r="C68" s="4" t="s">
        <v>282</v>
      </c>
      <c r="D68" s="2">
        <v>1</v>
      </c>
      <c r="E68" s="2">
        <v>1</v>
      </c>
      <c r="F68" s="50">
        <f>1+2.1+2.1</f>
        <v>5.2</v>
      </c>
      <c r="G68" s="50">
        <v>0.15</v>
      </c>
      <c r="H68" s="50"/>
      <c r="I68" s="50">
        <f>G68*F68*E68*D68</f>
        <v>0.78</v>
      </c>
      <c r="J68" s="4"/>
      <c r="K68" s="4"/>
      <c r="L68" s="4"/>
      <c r="M68" s="4"/>
      <c r="N68" s="4"/>
      <c r="O68" s="4"/>
      <c r="P68" s="4"/>
      <c r="Q68" s="4"/>
      <c r="R68" s="4"/>
      <c r="S68" s="4"/>
      <c r="T68" s="4"/>
      <c r="U68" s="4"/>
      <c r="V68" s="4"/>
    </row>
    <row r="69" spans="1:22" ht="19.95" customHeight="1" x14ac:dyDescent="0.3">
      <c r="A69" s="2"/>
      <c r="B69" s="4"/>
      <c r="C69" s="4" t="s">
        <v>618</v>
      </c>
      <c r="D69" s="2">
        <v>1</v>
      </c>
      <c r="E69" s="2">
        <v>2</v>
      </c>
      <c r="F69" s="50">
        <v>6.4850000000000003</v>
      </c>
      <c r="G69" s="50"/>
      <c r="H69" s="50">
        <v>3.5</v>
      </c>
      <c r="I69" s="50">
        <f t="shared" ref="I69:I72" si="8">H69*F69*E69*D69</f>
        <v>45.395000000000003</v>
      </c>
      <c r="J69" s="4"/>
      <c r="K69" s="4"/>
      <c r="L69" s="4"/>
      <c r="M69" s="4"/>
      <c r="N69" s="4"/>
      <c r="O69" s="4"/>
      <c r="P69" s="4"/>
      <c r="Q69" s="4"/>
      <c r="R69" s="4"/>
      <c r="S69" s="4"/>
      <c r="T69" s="4"/>
      <c r="U69" s="4"/>
      <c r="V69" s="4"/>
    </row>
    <row r="70" spans="1:22" ht="19.95" customHeight="1" x14ac:dyDescent="0.3">
      <c r="A70" s="2"/>
      <c r="B70" s="4"/>
      <c r="C70" s="4" t="s">
        <v>619</v>
      </c>
      <c r="D70" s="2">
        <v>1</v>
      </c>
      <c r="E70" s="2">
        <v>2</v>
      </c>
      <c r="F70" s="50">
        <v>6.4850000000000003</v>
      </c>
      <c r="G70" s="50"/>
      <c r="H70" s="50">
        <v>3.5</v>
      </c>
      <c r="I70" s="50">
        <f t="shared" si="8"/>
        <v>45.395000000000003</v>
      </c>
      <c r="J70" s="4"/>
      <c r="K70" s="4"/>
      <c r="L70" s="4"/>
      <c r="M70" s="4"/>
      <c r="N70" s="4"/>
      <c r="O70" s="4"/>
      <c r="P70" s="4"/>
      <c r="Q70" s="4"/>
      <c r="R70" s="4"/>
      <c r="S70" s="4"/>
      <c r="T70" s="4"/>
      <c r="U70" s="4"/>
      <c r="V70" s="4"/>
    </row>
    <row r="71" spans="1:22" ht="19.95" customHeight="1" x14ac:dyDescent="0.3">
      <c r="A71" s="2"/>
      <c r="B71" s="4"/>
      <c r="C71" s="4" t="s">
        <v>620</v>
      </c>
      <c r="D71" s="2">
        <v>1</v>
      </c>
      <c r="E71" s="2">
        <v>2</v>
      </c>
      <c r="F71" s="50">
        <f>1.87+0.15</f>
        <v>2.02</v>
      </c>
      <c r="G71" s="50"/>
      <c r="H71" s="50">
        <v>3.5</v>
      </c>
      <c r="I71" s="50">
        <f t="shared" si="8"/>
        <v>14.14</v>
      </c>
      <c r="J71" s="4"/>
      <c r="K71" s="4"/>
      <c r="L71" s="4"/>
      <c r="M71" s="4"/>
      <c r="N71" s="4"/>
      <c r="O71" s="4"/>
      <c r="P71" s="4"/>
      <c r="Q71" s="4"/>
      <c r="R71" s="4"/>
      <c r="S71" s="4"/>
      <c r="T71" s="4"/>
      <c r="U71" s="4"/>
      <c r="V71" s="4"/>
    </row>
    <row r="72" spans="1:22" ht="19.95" customHeight="1" x14ac:dyDescent="0.3">
      <c r="A72" s="2"/>
      <c r="B72" s="4"/>
      <c r="C72" s="4" t="s">
        <v>347</v>
      </c>
      <c r="D72" s="2">
        <v>1</v>
      </c>
      <c r="E72" s="2">
        <v>2</v>
      </c>
      <c r="F72" s="50">
        <v>2.5819999999999999</v>
      </c>
      <c r="G72" s="50"/>
      <c r="H72" s="50">
        <v>3.5</v>
      </c>
      <c r="I72" s="50">
        <f t="shared" si="8"/>
        <v>18.073999999999998</v>
      </c>
      <c r="J72" s="4"/>
      <c r="K72" s="4"/>
      <c r="L72" s="4"/>
      <c r="M72" s="4"/>
      <c r="N72" s="4"/>
      <c r="O72" s="4"/>
      <c r="P72" s="4"/>
      <c r="Q72" s="4"/>
      <c r="R72" s="4"/>
      <c r="S72" s="4"/>
      <c r="T72" s="4"/>
      <c r="U72" s="4"/>
      <c r="V72" s="4"/>
    </row>
    <row r="73" spans="1:22" ht="19.95" customHeight="1" x14ac:dyDescent="0.3">
      <c r="A73" s="2"/>
      <c r="B73" s="4"/>
      <c r="C73" s="4" t="s">
        <v>621</v>
      </c>
      <c r="D73" s="2">
        <v>1</v>
      </c>
      <c r="E73" s="2">
        <v>1</v>
      </c>
      <c r="F73" s="50">
        <f>1+2.1+2.1</f>
        <v>5.2</v>
      </c>
      <c r="G73" s="50">
        <v>0.15</v>
      </c>
      <c r="H73" s="50"/>
      <c r="I73" s="50">
        <f>G73*F73*E73*D73</f>
        <v>0.78</v>
      </c>
      <c r="J73" s="4"/>
      <c r="K73" s="4"/>
      <c r="L73" s="4"/>
      <c r="M73" s="4"/>
      <c r="N73" s="4"/>
      <c r="O73" s="4"/>
      <c r="P73" s="4"/>
      <c r="Q73" s="4"/>
      <c r="R73" s="4"/>
      <c r="S73" s="4"/>
      <c r="T73" s="4"/>
      <c r="U73" s="4"/>
      <c r="V73" s="4"/>
    </row>
    <row r="74" spans="1:22" ht="19.95" customHeight="1" x14ac:dyDescent="0.3">
      <c r="A74" s="2"/>
      <c r="B74" s="4"/>
      <c r="C74" s="4" t="s">
        <v>252</v>
      </c>
      <c r="D74" s="2">
        <v>-1</v>
      </c>
      <c r="E74" s="2">
        <v>2</v>
      </c>
      <c r="F74" s="50">
        <v>1</v>
      </c>
      <c r="G74" s="50"/>
      <c r="H74" s="50">
        <v>2.1</v>
      </c>
      <c r="I74" s="50">
        <f t="shared" ref="I74:I75" si="9">H74*F74*E74*D74</f>
        <v>-4.2</v>
      </c>
      <c r="J74" s="4"/>
      <c r="K74" s="4"/>
      <c r="L74" s="4"/>
      <c r="M74" s="4"/>
      <c r="N74" s="4"/>
      <c r="O74" s="4"/>
      <c r="P74" s="4"/>
      <c r="Q74" s="4"/>
      <c r="R74" s="4"/>
      <c r="S74" s="4"/>
      <c r="T74" s="4"/>
      <c r="U74" s="4"/>
      <c r="V74" s="4"/>
    </row>
    <row r="75" spans="1:22" ht="19.95" customHeight="1" x14ac:dyDescent="0.3">
      <c r="A75" s="2"/>
      <c r="B75" s="4"/>
      <c r="C75" s="4" t="s">
        <v>622</v>
      </c>
      <c r="D75" s="2">
        <v>1</v>
      </c>
      <c r="E75" s="2">
        <v>2</v>
      </c>
      <c r="F75" s="50">
        <f>3.3+0.1</f>
        <v>3.4</v>
      </c>
      <c r="G75" s="50"/>
      <c r="H75" s="50">
        <v>2.4</v>
      </c>
      <c r="I75" s="50">
        <f t="shared" si="9"/>
        <v>16.32</v>
      </c>
      <c r="J75" s="4"/>
      <c r="K75" s="4"/>
      <c r="L75" s="4"/>
      <c r="M75" s="4"/>
      <c r="N75" s="4"/>
      <c r="O75" s="4"/>
      <c r="P75" s="4"/>
      <c r="Q75" s="4"/>
      <c r="R75" s="4"/>
      <c r="S75" s="4"/>
      <c r="T75" s="4"/>
      <c r="U75" s="4"/>
      <c r="V75" s="4"/>
    </row>
    <row r="76" spans="1:22" ht="19.95" customHeight="1" x14ac:dyDescent="0.3">
      <c r="A76" s="2"/>
      <c r="B76" s="4"/>
      <c r="C76" s="4" t="s">
        <v>623</v>
      </c>
      <c r="D76" s="2">
        <v>1</v>
      </c>
      <c r="E76" s="2">
        <v>2</v>
      </c>
      <c r="F76" s="50">
        <v>3.4</v>
      </c>
      <c r="G76" s="50">
        <v>0.15</v>
      </c>
      <c r="H76" s="50"/>
      <c r="I76" s="50">
        <f>G76*F76*E76*D76</f>
        <v>1.02</v>
      </c>
      <c r="J76" s="4"/>
      <c r="K76" s="4"/>
      <c r="L76" s="4"/>
      <c r="M76" s="4"/>
      <c r="N76" s="4"/>
      <c r="O76" s="4"/>
      <c r="P76" s="4"/>
      <c r="Q76" s="4"/>
      <c r="R76" s="4"/>
      <c r="S76" s="4"/>
      <c r="T76" s="4"/>
      <c r="U76" s="4"/>
      <c r="V76" s="4"/>
    </row>
    <row r="77" spans="1:22" ht="19.95" customHeight="1" x14ac:dyDescent="0.3">
      <c r="A77" s="2"/>
      <c r="B77" s="4"/>
      <c r="C77" s="4" t="s">
        <v>624</v>
      </c>
      <c r="D77" s="2">
        <v>1</v>
      </c>
      <c r="E77" s="2">
        <v>2</v>
      </c>
      <c r="F77" s="50">
        <v>2.5819999999999999</v>
      </c>
      <c r="G77" s="50"/>
      <c r="H77" s="50">
        <v>3.5</v>
      </c>
      <c r="I77" s="50">
        <f t="shared" ref="I77" si="10">H77*F77*E77*D77</f>
        <v>18.073999999999998</v>
      </c>
      <c r="J77" s="4"/>
      <c r="K77" s="4"/>
      <c r="L77" s="4"/>
      <c r="M77" s="4"/>
      <c r="N77" s="4"/>
      <c r="O77" s="4"/>
      <c r="P77" s="4"/>
      <c r="Q77" s="4"/>
      <c r="R77" s="4"/>
      <c r="S77" s="4"/>
      <c r="T77" s="4"/>
      <c r="U77" s="4"/>
      <c r="V77" s="4"/>
    </row>
    <row r="78" spans="1:22" ht="19.95" customHeight="1" x14ac:dyDescent="0.3">
      <c r="A78" s="2"/>
      <c r="B78" s="4"/>
      <c r="C78" s="4" t="s">
        <v>282</v>
      </c>
      <c r="D78" s="2">
        <v>1</v>
      </c>
      <c r="E78" s="2">
        <v>1</v>
      </c>
      <c r="F78" s="50">
        <f>1+2.1+2.1</f>
        <v>5.2</v>
      </c>
      <c r="G78" s="50">
        <v>0.15</v>
      </c>
      <c r="H78" s="50"/>
      <c r="I78" s="50">
        <f>G78*F78*E78*D78</f>
        <v>0.78</v>
      </c>
      <c r="J78" s="4"/>
      <c r="K78" s="4"/>
      <c r="L78" s="4"/>
      <c r="M78" s="4"/>
      <c r="N78" s="4"/>
      <c r="O78" s="4"/>
      <c r="P78" s="4"/>
      <c r="Q78" s="4"/>
      <c r="R78" s="4"/>
      <c r="S78" s="4"/>
      <c r="T78" s="4"/>
      <c r="U78" s="4"/>
      <c r="V78" s="4"/>
    </row>
    <row r="79" spans="1:22" ht="19.95" customHeight="1" x14ac:dyDescent="0.3">
      <c r="A79" s="2"/>
      <c r="B79" s="4"/>
      <c r="C79" s="4" t="s">
        <v>252</v>
      </c>
      <c r="D79" s="2">
        <v>-1</v>
      </c>
      <c r="E79" s="2">
        <v>2</v>
      </c>
      <c r="F79" s="50">
        <v>1</v>
      </c>
      <c r="G79" s="50"/>
      <c r="H79" s="50">
        <v>2.1</v>
      </c>
      <c r="I79" s="50">
        <f t="shared" ref="I79:I80" si="11">H79*F79*E79*D79</f>
        <v>-4.2</v>
      </c>
      <c r="J79" s="4"/>
      <c r="K79" s="4"/>
      <c r="L79" s="4"/>
      <c r="M79" s="4"/>
      <c r="N79" s="4"/>
      <c r="O79" s="4"/>
      <c r="P79" s="4"/>
      <c r="Q79" s="4"/>
      <c r="R79" s="4"/>
      <c r="S79" s="4"/>
      <c r="T79" s="4"/>
      <c r="U79" s="4"/>
      <c r="V79" s="4"/>
    </row>
    <row r="80" spans="1:22" ht="19.95" customHeight="1" x14ac:dyDescent="0.3">
      <c r="A80" s="2"/>
      <c r="B80" s="3"/>
      <c r="C80" s="4" t="s">
        <v>625</v>
      </c>
      <c r="D80" s="2">
        <v>1</v>
      </c>
      <c r="E80" s="2">
        <v>2</v>
      </c>
      <c r="F80" s="50">
        <v>3.3</v>
      </c>
      <c r="G80" s="50"/>
      <c r="H80" s="50">
        <v>2.4</v>
      </c>
      <c r="I80" s="50">
        <f t="shared" si="11"/>
        <v>15.839999999999998</v>
      </c>
      <c r="J80" s="4"/>
      <c r="K80" s="4"/>
      <c r="L80" s="4"/>
      <c r="M80" s="4"/>
      <c r="N80" s="4"/>
      <c r="O80" s="4"/>
      <c r="P80" s="4"/>
      <c r="Q80" s="4"/>
      <c r="R80" s="4"/>
      <c r="S80" s="4"/>
      <c r="T80" s="4"/>
      <c r="U80" s="4"/>
      <c r="V80" s="4"/>
    </row>
    <row r="81" spans="1:22" ht="19.95" customHeight="1" x14ac:dyDescent="0.3">
      <c r="A81" s="2"/>
      <c r="B81" s="4"/>
      <c r="C81" s="4" t="s">
        <v>623</v>
      </c>
      <c r="D81" s="2">
        <v>1</v>
      </c>
      <c r="E81" s="2">
        <v>1</v>
      </c>
      <c r="F81" s="50">
        <v>3.4</v>
      </c>
      <c r="G81" s="50">
        <v>0.15</v>
      </c>
      <c r="H81" s="50"/>
      <c r="I81" s="50">
        <f>G81*F81*E81*D81</f>
        <v>0.51</v>
      </c>
      <c r="J81" s="4"/>
      <c r="K81" s="4"/>
      <c r="L81" s="4"/>
      <c r="M81" s="4"/>
      <c r="N81" s="4"/>
      <c r="O81" s="4"/>
      <c r="P81" s="4"/>
      <c r="Q81" s="4"/>
      <c r="R81" s="4"/>
      <c r="S81" s="4"/>
      <c r="T81" s="4"/>
      <c r="U81" s="4"/>
      <c r="V81" s="4"/>
    </row>
    <row r="82" spans="1:22" ht="19.95" customHeight="1" x14ac:dyDescent="0.3">
      <c r="A82" s="2"/>
      <c r="B82" s="4"/>
      <c r="C82" s="4" t="s">
        <v>255</v>
      </c>
      <c r="D82" s="2">
        <v>1</v>
      </c>
      <c r="E82" s="2">
        <v>2</v>
      </c>
      <c r="F82" s="50">
        <v>1</v>
      </c>
      <c r="G82" s="50"/>
      <c r="H82" s="50">
        <v>1.2</v>
      </c>
      <c r="I82" s="50">
        <f t="shared" ref="I82:I83" si="12">H82*F82*E82*D82</f>
        <v>2.4</v>
      </c>
      <c r="J82" s="4"/>
      <c r="K82" s="4"/>
      <c r="L82" s="4"/>
      <c r="M82" s="4"/>
      <c r="N82" s="4"/>
      <c r="O82" s="4"/>
      <c r="P82" s="4"/>
      <c r="Q82" s="4"/>
      <c r="R82" s="4"/>
      <c r="S82" s="4"/>
      <c r="T82" s="4"/>
      <c r="U82" s="4"/>
      <c r="V82" s="4"/>
    </row>
    <row r="83" spans="1:22" ht="19.95" customHeight="1" x14ac:dyDescent="0.3">
      <c r="A83" s="2"/>
      <c r="B83" s="4"/>
      <c r="C83" s="4" t="s">
        <v>626</v>
      </c>
      <c r="D83" s="2">
        <v>1</v>
      </c>
      <c r="E83" s="2">
        <v>2</v>
      </c>
      <c r="F83" s="50">
        <v>3.3</v>
      </c>
      <c r="G83" s="50"/>
      <c r="H83" s="50">
        <v>3.5</v>
      </c>
      <c r="I83" s="50">
        <f t="shared" si="12"/>
        <v>23.099999999999998</v>
      </c>
      <c r="J83" s="4"/>
      <c r="K83" s="4"/>
      <c r="L83" s="4"/>
      <c r="M83" s="4"/>
      <c r="N83" s="4"/>
      <c r="O83" s="4"/>
      <c r="P83" s="4"/>
      <c r="Q83" s="4"/>
      <c r="R83" s="4"/>
      <c r="S83" s="4"/>
      <c r="T83" s="4"/>
      <c r="U83" s="4"/>
      <c r="V83" s="4"/>
    </row>
    <row r="84" spans="1:22" ht="19.95" customHeight="1" x14ac:dyDescent="0.3">
      <c r="A84" s="2"/>
      <c r="B84" s="4"/>
      <c r="C84" s="4" t="s">
        <v>282</v>
      </c>
      <c r="D84" s="2">
        <v>1</v>
      </c>
      <c r="E84" s="2">
        <v>1</v>
      </c>
      <c r="F84" s="50">
        <f>0.8+2.1+2.1</f>
        <v>5</v>
      </c>
      <c r="G84" s="50">
        <v>0.15</v>
      </c>
      <c r="H84" s="50"/>
      <c r="I84" s="50">
        <f>G84*F84*E84*D84</f>
        <v>0.75</v>
      </c>
      <c r="J84" s="4"/>
      <c r="K84" s="4"/>
      <c r="L84" s="4"/>
      <c r="M84" s="4"/>
      <c r="N84" s="4"/>
      <c r="O84" s="4"/>
      <c r="P84" s="4"/>
      <c r="Q84" s="4"/>
      <c r="R84" s="4"/>
      <c r="S84" s="4"/>
      <c r="T84" s="4"/>
      <c r="U84" s="4"/>
      <c r="V84" s="4"/>
    </row>
    <row r="85" spans="1:22" ht="19.95" customHeight="1" x14ac:dyDescent="0.3">
      <c r="A85" s="2"/>
      <c r="B85" s="4"/>
      <c r="C85" s="106" t="s">
        <v>252</v>
      </c>
      <c r="D85" s="2">
        <v>-1</v>
      </c>
      <c r="E85" s="2">
        <v>2</v>
      </c>
      <c r="F85" s="50">
        <v>0.8</v>
      </c>
      <c r="G85" s="50"/>
      <c r="H85" s="50">
        <v>2.1</v>
      </c>
      <c r="I85" s="50">
        <f t="shared" ref="I85:I88" si="13">H85*F85*E85*D85</f>
        <v>-3.3600000000000003</v>
      </c>
      <c r="J85" s="4"/>
      <c r="K85" s="4"/>
      <c r="L85" s="4"/>
      <c r="M85" s="4"/>
      <c r="N85" s="4"/>
      <c r="O85" s="4"/>
      <c r="P85" s="4"/>
      <c r="Q85" s="4"/>
      <c r="R85" s="4"/>
      <c r="S85" s="4"/>
      <c r="T85" s="4"/>
      <c r="U85" s="4"/>
      <c r="V85" s="4"/>
    </row>
    <row r="86" spans="1:22" ht="19.95" customHeight="1" x14ac:dyDescent="0.3">
      <c r="A86" s="2"/>
      <c r="B86" s="4"/>
      <c r="C86" s="4" t="s">
        <v>627</v>
      </c>
      <c r="D86" s="2">
        <v>1</v>
      </c>
      <c r="E86" s="2">
        <v>2</v>
      </c>
      <c r="F86" s="50">
        <v>2.0499999999999998</v>
      </c>
      <c r="G86" s="50"/>
      <c r="H86" s="50">
        <v>3.5</v>
      </c>
      <c r="I86" s="50">
        <f t="shared" si="13"/>
        <v>14.349999999999998</v>
      </c>
      <c r="J86" s="4"/>
      <c r="K86" s="4"/>
      <c r="L86" s="4"/>
      <c r="M86" s="4"/>
      <c r="N86" s="4"/>
      <c r="O86" s="4"/>
      <c r="P86" s="4"/>
      <c r="Q86" s="4"/>
      <c r="R86" s="4"/>
      <c r="S86" s="4"/>
      <c r="T86" s="4"/>
      <c r="U86" s="4"/>
      <c r="V86" s="4"/>
    </row>
    <row r="87" spans="1:22" ht="19.95" customHeight="1" x14ac:dyDescent="0.3">
      <c r="A87" s="2"/>
      <c r="B87" s="4"/>
      <c r="C87" s="4" t="s">
        <v>628</v>
      </c>
      <c r="D87" s="2">
        <v>1</v>
      </c>
      <c r="E87" s="2">
        <v>2</v>
      </c>
      <c r="F87" s="50">
        <v>1.7</v>
      </c>
      <c r="G87" s="50"/>
      <c r="H87" s="50">
        <v>3.5</v>
      </c>
      <c r="I87" s="50">
        <f t="shared" si="13"/>
        <v>11.9</v>
      </c>
      <c r="J87" s="4"/>
      <c r="K87" s="4"/>
      <c r="L87" s="4"/>
      <c r="M87" s="4"/>
      <c r="N87" s="4"/>
      <c r="O87" s="4"/>
      <c r="P87" s="4"/>
      <c r="Q87" s="4"/>
      <c r="R87" s="4"/>
      <c r="S87" s="4"/>
      <c r="T87" s="4"/>
      <c r="U87" s="4"/>
      <c r="V87" s="4"/>
    </row>
    <row r="88" spans="1:22" ht="19.95" customHeight="1" x14ac:dyDescent="0.3">
      <c r="A88" s="2"/>
      <c r="B88" s="4"/>
      <c r="C88" s="4" t="s">
        <v>629</v>
      </c>
      <c r="D88" s="2">
        <v>1</v>
      </c>
      <c r="E88" s="2">
        <v>2</v>
      </c>
      <c r="F88" s="50">
        <v>3</v>
      </c>
      <c r="G88" s="50"/>
      <c r="H88" s="50">
        <v>3.5</v>
      </c>
      <c r="I88" s="50">
        <f t="shared" si="13"/>
        <v>21</v>
      </c>
      <c r="J88" s="4"/>
      <c r="K88" s="4"/>
      <c r="L88" s="4"/>
      <c r="M88" s="4"/>
      <c r="N88" s="4"/>
      <c r="O88" s="4"/>
      <c r="P88" s="4"/>
      <c r="Q88" s="4"/>
      <c r="R88" s="4"/>
      <c r="S88" s="4"/>
      <c r="T88" s="4"/>
      <c r="U88" s="4"/>
      <c r="V88" s="4"/>
    </row>
    <row r="89" spans="1:22" ht="19.95" customHeight="1" x14ac:dyDescent="0.3">
      <c r="A89" s="2"/>
      <c r="B89" s="4"/>
      <c r="C89" s="4" t="s">
        <v>621</v>
      </c>
      <c r="D89" s="2">
        <v>1</v>
      </c>
      <c r="E89" s="2">
        <v>1</v>
      </c>
      <c r="F89" s="50">
        <f>1+2.1+2.1</f>
        <v>5.2</v>
      </c>
      <c r="G89" s="50">
        <v>0.15</v>
      </c>
      <c r="H89" s="50"/>
      <c r="I89" s="50">
        <f>G89*F89*E89*D89</f>
        <v>0.78</v>
      </c>
      <c r="J89" s="4"/>
      <c r="K89" s="4"/>
      <c r="L89" s="4"/>
      <c r="M89" s="4"/>
      <c r="N89" s="4"/>
      <c r="O89" s="4"/>
      <c r="P89" s="4"/>
      <c r="Q89" s="4"/>
      <c r="R89" s="4"/>
      <c r="S89" s="4"/>
      <c r="T89" s="4"/>
      <c r="U89" s="4"/>
      <c r="V89" s="4"/>
    </row>
    <row r="90" spans="1:22" ht="19.95" customHeight="1" x14ac:dyDescent="0.3">
      <c r="A90" s="2"/>
      <c r="B90" s="4"/>
      <c r="C90" s="4" t="s">
        <v>630</v>
      </c>
      <c r="D90" s="2">
        <v>-1</v>
      </c>
      <c r="E90" s="2">
        <v>2</v>
      </c>
      <c r="F90" s="50">
        <v>1</v>
      </c>
      <c r="G90" s="50"/>
      <c r="H90" s="50">
        <v>2.1</v>
      </c>
      <c r="I90" s="50">
        <f t="shared" ref="I90:I95" si="14">H90*F90*E90*D90</f>
        <v>-4.2</v>
      </c>
      <c r="J90" s="4"/>
      <c r="K90" s="4"/>
      <c r="L90" s="4"/>
      <c r="M90" s="4"/>
      <c r="N90" s="4"/>
      <c r="O90" s="4"/>
      <c r="P90" s="4"/>
      <c r="Q90" s="4"/>
      <c r="R90" s="4"/>
      <c r="S90" s="4"/>
      <c r="T90" s="4"/>
      <c r="U90" s="4"/>
      <c r="V90" s="4"/>
    </row>
    <row r="91" spans="1:22" ht="19.95" customHeight="1" x14ac:dyDescent="0.3">
      <c r="A91" s="2"/>
      <c r="B91" s="4"/>
      <c r="C91" s="4" t="s">
        <v>631</v>
      </c>
      <c r="D91" s="2">
        <v>1</v>
      </c>
      <c r="E91" s="2">
        <v>2</v>
      </c>
      <c r="F91" s="50">
        <v>3.1850000000000001</v>
      </c>
      <c r="G91" s="50"/>
      <c r="H91" s="50">
        <v>3.5</v>
      </c>
      <c r="I91" s="50">
        <f t="shared" si="14"/>
        <v>22.295000000000002</v>
      </c>
      <c r="J91" s="4"/>
      <c r="K91" s="4"/>
      <c r="L91" s="4"/>
      <c r="M91" s="4"/>
      <c r="N91" s="4"/>
      <c r="O91" s="4"/>
      <c r="P91" s="4"/>
      <c r="Q91" s="4"/>
      <c r="R91" s="4"/>
      <c r="S91" s="4"/>
      <c r="T91" s="4"/>
      <c r="U91" s="4"/>
      <c r="V91" s="4"/>
    </row>
    <row r="92" spans="1:22" ht="19.95" customHeight="1" x14ac:dyDescent="0.3">
      <c r="A92" s="2"/>
      <c r="B92" s="4"/>
      <c r="C92" s="4" t="s">
        <v>255</v>
      </c>
      <c r="D92" s="2">
        <v>1</v>
      </c>
      <c r="E92" s="2">
        <v>2</v>
      </c>
      <c r="F92" s="50">
        <f>3.185-1-0.8</f>
        <v>1.385</v>
      </c>
      <c r="G92" s="2"/>
      <c r="H92" s="2">
        <v>3</v>
      </c>
      <c r="I92" s="50">
        <f t="shared" si="14"/>
        <v>8.31</v>
      </c>
      <c r="J92" s="4"/>
      <c r="K92" s="4"/>
      <c r="L92" s="4"/>
      <c r="M92" s="4"/>
      <c r="N92" s="4"/>
      <c r="O92" s="4"/>
      <c r="P92" s="4"/>
      <c r="Q92" s="4"/>
      <c r="R92" s="4"/>
      <c r="S92" s="4"/>
      <c r="T92" s="4"/>
      <c r="U92" s="4"/>
      <c r="V92" s="4"/>
    </row>
    <row r="93" spans="1:22" ht="19.95" customHeight="1" x14ac:dyDescent="0.3">
      <c r="A93" s="2"/>
      <c r="B93" s="4"/>
      <c r="C93" s="4" t="s">
        <v>255</v>
      </c>
      <c r="D93" s="2">
        <v>1</v>
      </c>
      <c r="E93" s="2">
        <v>2</v>
      </c>
      <c r="F93" s="50">
        <f>2.13+0.1</f>
        <v>2.23</v>
      </c>
      <c r="G93" s="2"/>
      <c r="H93" s="50">
        <v>3.5</v>
      </c>
      <c r="I93" s="50">
        <f t="shared" si="14"/>
        <v>15.61</v>
      </c>
      <c r="J93" s="4"/>
      <c r="K93" s="4"/>
      <c r="L93" s="4"/>
      <c r="M93" s="4"/>
      <c r="N93" s="4"/>
      <c r="O93" s="4"/>
      <c r="P93" s="4"/>
      <c r="Q93" s="4"/>
      <c r="R93" s="4"/>
      <c r="S93" s="4"/>
      <c r="T93" s="4"/>
      <c r="U93" s="4"/>
      <c r="V93" s="4"/>
    </row>
    <row r="94" spans="1:22" ht="19.95" customHeight="1" x14ac:dyDescent="0.3">
      <c r="A94" s="2"/>
      <c r="B94" s="4"/>
      <c r="C94" s="4" t="s">
        <v>255</v>
      </c>
      <c r="D94" s="2">
        <v>1</v>
      </c>
      <c r="E94" s="2">
        <v>2</v>
      </c>
      <c r="F94" s="50">
        <f>2.13-0.8</f>
        <v>1.3299999999999998</v>
      </c>
      <c r="G94" s="50"/>
      <c r="H94" s="50">
        <v>3</v>
      </c>
      <c r="I94" s="50">
        <f t="shared" si="14"/>
        <v>7.9799999999999986</v>
      </c>
      <c r="J94" s="4"/>
      <c r="K94" s="4"/>
      <c r="L94" s="4"/>
      <c r="M94" s="4"/>
      <c r="N94" s="4"/>
      <c r="O94" s="4"/>
      <c r="P94" s="4"/>
      <c r="Q94" s="4"/>
      <c r="R94" s="4"/>
      <c r="S94" s="4"/>
      <c r="T94" s="4"/>
      <c r="U94" s="4"/>
      <c r="V94" s="4"/>
    </row>
    <row r="95" spans="1:22" ht="19.95" customHeight="1" x14ac:dyDescent="0.3">
      <c r="A95" s="2"/>
      <c r="B95" s="4"/>
      <c r="C95" s="4" t="s">
        <v>632</v>
      </c>
      <c r="D95" s="2">
        <v>1</v>
      </c>
      <c r="E95" s="2">
        <v>2</v>
      </c>
      <c r="F95" s="50">
        <f>4.085-1.5</f>
        <v>2.585</v>
      </c>
      <c r="G95" s="50"/>
      <c r="H95" s="50">
        <v>3.45</v>
      </c>
      <c r="I95" s="50">
        <f t="shared" si="14"/>
        <v>17.836500000000001</v>
      </c>
      <c r="J95" s="4"/>
      <c r="K95" s="4"/>
      <c r="L95" s="4"/>
      <c r="M95" s="4"/>
      <c r="N95" s="4"/>
      <c r="O95" s="4"/>
      <c r="P95" s="4"/>
      <c r="Q95" s="4"/>
      <c r="R95" s="4"/>
      <c r="S95" s="4"/>
      <c r="T95" s="4"/>
      <c r="U95" s="4"/>
      <c r="V95" s="4"/>
    </row>
    <row r="96" spans="1:22" ht="19.95" customHeight="1" x14ac:dyDescent="0.3">
      <c r="A96" s="2"/>
      <c r="B96" s="4"/>
      <c r="C96" s="4" t="s">
        <v>633</v>
      </c>
      <c r="D96" s="2">
        <v>1</v>
      </c>
      <c r="E96" s="2">
        <v>1</v>
      </c>
      <c r="F96" s="50">
        <f>3.45+3.45+1.2</f>
        <v>8.1</v>
      </c>
      <c r="G96" s="2">
        <v>0.23</v>
      </c>
      <c r="H96" s="2"/>
      <c r="I96" s="50">
        <f t="shared" ref="I96:I107" si="15">G96*F96*E96*D96</f>
        <v>1.863</v>
      </c>
      <c r="J96" s="4"/>
      <c r="K96" s="4"/>
      <c r="L96" s="4"/>
      <c r="M96" s="4"/>
      <c r="N96" s="4"/>
      <c r="O96" s="4"/>
      <c r="P96" s="4"/>
      <c r="Q96" s="4"/>
      <c r="R96" s="4"/>
      <c r="S96" s="4"/>
      <c r="T96" s="4"/>
      <c r="U96" s="4"/>
      <c r="V96" s="4"/>
    </row>
    <row r="97" spans="1:22" ht="19.95" customHeight="1" x14ac:dyDescent="0.3">
      <c r="A97" s="2"/>
      <c r="B97" s="4"/>
      <c r="C97" s="4" t="s">
        <v>634</v>
      </c>
      <c r="D97" s="2">
        <v>1</v>
      </c>
      <c r="E97" s="2">
        <v>1</v>
      </c>
      <c r="F97" s="50">
        <f>3.45+3.45+1.2</f>
        <v>8.1</v>
      </c>
      <c r="G97" s="2">
        <v>0.23</v>
      </c>
      <c r="H97" s="50"/>
      <c r="I97" s="50">
        <f t="shared" si="15"/>
        <v>1.863</v>
      </c>
      <c r="J97" s="4"/>
      <c r="K97" s="4"/>
      <c r="L97" s="4"/>
      <c r="M97" s="4"/>
      <c r="N97" s="4"/>
      <c r="O97" s="4"/>
      <c r="P97" s="4"/>
      <c r="Q97" s="4"/>
      <c r="R97" s="4"/>
      <c r="S97" s="4"/>
      <c r="T97" s="4"/>
      <c r="U97" s="4"/>
      <c r="V97" s="4"/>
    </row>
    <row r="98" spans="1:22" ht="19.95" customHeight="1" x14ac:dyDescent="0.3">
      <c r="A98" s="2"/>
      <c r="B98" s="4"/>
      <c r="C98" s="4" t="s">
        <v>635</v>
      </c>
      <c r="D98" s="2">
        <v>1</v>
      </c>
      <c r="E98" s="2">
        <v>1</v>
      </c>
      <c r="F98" s="50">
        <f>6.6+3+3</f>
        <v>12.6</v>
      </c>
      <c r="G98" s="2">
        <v>0.23</v>
      </c>
      <c r="H98" s="50"/>
      <c r="I98" s="50">
        <f t="shared" si="15"/>
        <v>2.8980000000000001</v>
      </c>
      <c r="J98" s="4"/>
      <c r="K98" s="4"/>
      <c r="L98" s="4"/>
      <c r="M98" s="4"/>
      <c r="N98" s="4"/>
      <c r="O98" s="4"/>
      <c r="P98" s="4"/>
      <c r="Q98" s="4"/>
      <c r="R98" s="4"/>
      <c r="S98" s="4"/>
      <c r="T98" s="4"/>
      <c r="U98" s="4"/>
      <c r="V98" s="4"/>
    </row>
    <row r="99" spans="1:22" ht="19.95" customHeight="1" x14ac:dyDescent="0.3">
      <c r="A99" s="2"/>
      <c r="B99" s="4"/>
      <c r="C99" s="4" t="s">
        <v>636</v>
      </c>
      <c r="D99" s="2">
        <v>1</v>
      </c>
      <c r="E99" s="2">
        <v>1</v>
      </c>
      <c r="F99" s="50">
        <f>3.45+1.2</f>
        <v>4.6500000000000004</v>
      </c>
      <c r="G99" s="2">
        <v>0.15</v>
      </c>
      <c r="H99" s="50"/>
      <c r="I99" s="50">
        <f t="shared" si="15"/>
        <v>0.69750000000000001</v>
      </c>
      <c r="J99" s="4"/>
      <c r="K99" s="4"/>
      <c r="L99" s="4"/>
      <c r="M99" s="4"/>
      <c r="N99" s="4"/>
      <c r="O99" s="4"/>
      <c r="P99" s="4"/>
      <c r="Q99" s="4"/>
      <c r="R99" s="4"/>
      <c r="S99" s="4"/>
      <c r="T99" s="4"/>
      <c r="U99" s="4"/>
      <c r="V99" s="4"/>
    </row>
    <row r="100" spans="1:22" ht="19.95" customHeight="1" x14ac:dyDescent="0.3">
      <c r="A100" s="2"/>
      <c r="B100" s="4"/>
      <c r="C100" s="4" t="s">
        <v>637</v>
      </c>
      <c r="D100" s="2">
        <v>1</v>
      </c>
      <c r="E100" s="2">
        <v>1</v>
      </c>
      <c r="F100" s="50">
        <f>2.4+3.45+3.45</f>
        <v>9.3000000000000007</v>
      </c>
      <c r="G100" s="50">
        <v>0.15</v>
      </c>
      <c r="H100" s="50"/>
      <c r="I100" s="50">
        <f t="shared" si="15"/>
        <v>1.395</v>
      </c>
      <c r="J100" s="4"/>
      <c r="K100" s="4"/>
      <c r="L100" s="4"/>
      <c r="M100" s="4"/>
      <c r="N100" s="4"/>
      <c r="O100" s="4"/>
      <c r="P100" s="4"/>
      <c r="Q100" s="4"/>
      <c r="R100" s="4"/>
      <c r="S100" s="4"/>
      <c r="T100" s="4"/>
      <c r="U100" s="4"/>
      <c r="V100" s="4"/>
    </row>
    <row r="101" spans="1:22" ht="19.95" customHeight="1" x14ac:dyDescent="0.3">
      <c r="A101" s="2"/>
      <c r="B101" s="4"/>
      <c r="C101" s="4" t="s">
        <v>638</v>
      </c>
      <c r="D101" s="2">
        <v>1</v>
      </c>
      <c r="E101" s="2">
        <v>1</v>
      </c>
      <c r="F101" s="50">
        <f>5.2+3+3</f>
        <v>11.2</v>
      </c>
      <c r="G101" s="50">
        <v>0.23</v>
      </c>
      <c r="H101" s="50"/>
      <c r="I101" s="50">
        <f t="shared" si="15"/>
        <v>2.5760000000000001</v>
      </c>
      <c r="J101" s="4"/>
      <c r="K101" s="4"/>
      <c r="L101" s="4"/>
      <c r="M101" s="4"/>
      <c r="N101" s="4"/>
      <c r="O101" s="4"/>
      <c r="P101" s="4"/>
      <c r="Q101" s="4"/>
      <c r="R101" s="4"/>
      <c r="S101" s="4"/>
      <c r="T101" s="4"/>
      <c r="U101" s="4"/>
      <c r="V101" s="4"/>
    </row>
    <row r="102" spans="1:22" ht="19.95" customHeight="1" x14ac:dyDescent="0.3">
      <c r="A102" s="2"/>
      <c r="B102" s="4"/>
      <c r="C102" s="4" t="s">
        <v>636</v>
      </c>
      <c r="D102" s="2">
        <v>1</v>
      </c>
      <c r="E102" s="2">
        <v>1</v>
      </c>
      <c r="F102" s="50">
        <f>1.8+3.45</f>
        <v>5.25</v>
      </c>
      <c r="G102" s="50">
        <v>0.15</v>
      </c>
      <c r="H102" s="50"/>
      <c r="I102" s="50">
        <f t="shared" si="15"/>
        <v>0.78749999999999998</v>
      </c>
      <c r="J102" s="4"/>
      <c r="K102" s="4"/>
      <c r="L102" s="4"/>
      <c r="M102" s="4"/>
      <c r="N102" s="4"/>
      <c r="O102" s="4"/>
      <c r="P102" s="4"/>
      <c r="Q102" s="4"/>
      <c r="R102" s="4"/>
      <c r="S102" s="4"/>
      <c r="T102" s="4"/>
      <c r="U102" s="4"/>
      <c r="V102" s="4"/>
    </row>
    <row r="103" spans="1:22" ht="19.95" customHeight="1" x14ac:dyDescent="0.3">
      <c r="A103" s="2"/>
      <c r="B103" s="4"/>
      <c r="C103" s="4" t="s">
        <v>255</v>
      </c>
      <c r="D103" s="2">
        <v>1</v>
      </c>
      <c r="E103" s="2">
        <v>1</v>
      </c>
      <c r="F103" s="50">
        <f>3+3.45</f>
        <v>6.45</v>
      </c>
      <c r="G103" s="50">
        <v>0.15</v>
      </c>
      <c r="H103" s="50"/>
      <c r="I103" s="50">
        <f t="shared" si="15"/>
        <v>0.96750000000000003</v>
      </c>
      <c r="J103" s="4"/>
      <c r="K103" s="4"/>
      <c r="L103" s="4"/>
      <c r="M103" s="4"/>
      <c r="N103" s="4"/>
      <c r="O103" s="4"/>
      <c r="P103" s="4"/>
      <c r="Q103" s="4"/>
      <c r="R103" s="4"/>
      <c r="S103" s="4"/>
      <c r="T103" s="4"/>
      <c r="U103" s="4"/>
      <c r="V103" s="4"/>
    </row>
    <row r="104" spans="1:22" ht="19.95" customHeight="1" x14ac:dyDescent="0.3">
      <c r="A104" s="2"/>
      <c r="B104" s="4"/>
      <c r="C104" s="4" t="s">
        <v>639</v>
      </c>
      <c r="D104" s="2">
        <v>1</v>
      </c>
      <c r="E104" s="2">
        <v>1</v>
      </c>
      <c r="F104" s="50">
        <v>1.8</v>
      </c>
      <c r="G104" s="50">
        <v>0.15</v>
      </c>
      <c r="H104" s="50"/>
      <c r="I104" s="50">
        <f t="shared" si="15"/>
        <v>0.27</v>
      </c>
      <c r="J104" s="4"/>
      <c r="K104" s="4"/>
      <c r="L104" s="4"/>
      <c r="M104" s="4"/>
      <c r="N104" s="4"/>
      <c r="O104" s="4"/>
      <c r="P104" s="4"/>
      <c r="Q104" s="4"/>
      <c r="R104" s="4"/>
      <c r="S104" s="4"/>
      <c r="T104" s="4"/>
      <c r="U104" s="4"/>
      <c r="V104" s="4"/>
    </row>
    <row r="105" spans="1:22" ht="19.95" customHeight="1" x14ac:dyDescent="0.3">
      <c r="A105" s="2"/>
      <c r="B105" s="4"/>
      <c r="C105" s="4" t="s">
        <v>640</v>
      </c>
      <c r="D105" s="2">
        <v>1</v>
      </c>
      <c r="E105" s="2">
        <v>1</v>
      </c>
      <c r="F105" s="50">
        <f>1.8+3.45</f>
        <v>5.25</v>
      </c>
      <c r="G105" s="50">
        <v>0.15</v>
      </c>
      <c r="H105" s="50"/>
      <c r="I105" s="50">
        <f t="shared" si="15"/>
        <v>0.78749999999999998</v>
      </c>
      <c r="J105" s="4"/>
      <c r="K105" s="4"/>
      <c r="L105" s="4"/>
      <c r="M105" s="4"/>
      <c r="N105" s="4"/>
      <c r="O105" s="4"/>
      <c r="P105" s="4"/>
      <c r="Q105" s="4"/>
      <c r="R105" s="4"/>
      <c r="S105" s="4"/>
      <c r="T105" s="4"/>
      <c r="U105" s="4"/>
      <c r="V105" s="4"/>
    </row>
    <row r="106" spans="1:22" ht="19.95" customHeight="1" x14ac:dyDescent="0.3">
      <c r="A106" s="2"/>
      <c r="B106" s="4"/>
      <c r="C106" s="4" t="s">
        <v>255</v>
      </c>
      <c r="D106" s="2">
        <v>1</v>
      </c>
      <c r="E106" s="2">
        <v>1</v>
      </c>
      <c r="F106" s="50">
        <f>3+3.45</f>
        <v>6.45</v>
      </c>
      <c r="G106" s="50">
        <v>0.15</v>
      </c>
      <c r="H106" s="50"/>
      <c r="I106" s="50">
        <f t="shared" si="15"/>
        <v>0.96750000000000003</v>
      </c>
      <c r="J106" s="4"/>
      <c r="K106" s="4"/>
      <c r="L106" s="4"/>
      <c r="M106" s="4"/>
      <c r="N106" s="4"/>
      <c r="O106" s="4"/>
      <c r="P106" s="4"/>
      <c r="Q106" s="4"/>
      <c r="R106" s="4"/>
      <c r="S106" s="4"/>
      <c r="T106" s="4"/>
      <c r="U106" s="4"/>
      <c r="V106" s="4"/>
    </row>
    <row r="107" spans="1:22" ht="19.95" customHeight="1" x14ac:dyDescent="0.3">
      <c r="A107" s="2"/>
      <c r="B107" s="4"/>
      <c r="C107" s="4" t="s">
        <v>639</v>
      </c>
      <c r="D107" s="2">
        <v>1</v>
      </c>
      <c r="E107" s="2">
        <v>1</v>
      </c>
      <c r="F107" s="50">
        <v>1.8</v>
      </c>
      <c r="G107" s="50">
        <v>0.15</v>
      </c>
      <c r="H107" s="50"/>
      <c r="I107" s="50">
        <f t="shared" si="15"/>
        <v>0.27</v>
      </c>
      <c r="J107" s="4"/>
      <c r="K107" s="4"/>
      <c r="L107" s="4"/>
      <c r="M107" s="4"/>
      <c r="N107" s="4"/>
      <c r="O107" s="4"/>
      <c r="P107" s="4"/>
      <c r="Q107" s="4"/>
      <c r="R107" s="4"/>
      <c r="S107" s="4"/>
      <c r="T107" s="4"/>
      <c r="U107" s="4"/>
      <c r="V107" s="4"/>
    </row>
    <row r="108" spans="1:22" ht="19.95" customHeight="1" x14ac:dyDescent="0.3">
      <c r="A108" s="2"/>
      <c r="B108" s="4"/>
      <c r="C108" s="4" t="s">
        <v>641</v>
      </c>
      <c r="D108" s="2">
        <v>1</v>
      </c>
      <c r="E108" s="2">
        <v>1</v>
      </c>
      <c r="F108" s="50">
        <v>3.2</v>
      </c>
      <c r="G108" s="50"/>
      <c r="H108" s="50">
        <v>1.5</v>
      </c>
      <c r="I108" s="50">
        <f>H108*F108*E108*D108</f>
        <v>4.8000000000000007</v>
      </c>
      <c r="J108" s="4"/>
      <c r="K108" s="4"/>
      <c r="L108" s="4"/>
      <c r="M108" s="4"/>
      <c r="N108" s="4"/>
      <c r="O108" s="4"/>
      <c r="P108" s="4"/>
      <c r="Q108" s="4"/>
      <c r="R108" s="4"/>
      <c r="S108" s="4"/>
      <c r="T108" s="4"/>
      <c r="U108" s="4"/>
      <c r="V108" s="4"/>
    </row>
    <row r="109" spans="1:22" ht="19.95" customHeight="1" x14ac:dyDescent="0.3">
      <c r="A109" s="2"/>
      <c r="B109" s="4"/>
      <c r="C109" s="4" t="s">
        <v>642</v>
      </c>
      <c r="D109" s="2">
        <v>1</v>
      </c>
      <c r="E109" s="2">
        <v>2</v>
      </c>
      <c r="F109" s="50">
        <v>1.5</v>
      </c>
      <c r="G109" s="50"/>
      <c r="H109" s="50">
        <v>0.9</v>
      </c>
      <c r="I109" s="50">
        <f>H109*F109*E109*D109</f>
        <v>2.7</v>
      </c>
      <c r="J109" s="4"/>
      <c r="K109" s="4"/>
      <c r="L109" s="4"/>
      <c r="M109" s="4"/>
      <c r="N109" s="4"/>
      <c r="O109" s="4"/>
      <c r="P109" s="4"/>
      <c r="Q109" s="4"/>
      <c r="R109" s="4"/>
      <c r="S109" s="4"/>
      <c r="T109" s="4"/>
      <c r="U109" s="4"/>
      <c r="V109" s="4"/>
    </row>
    <row r="110" spans="1:22" ht="19.95" customHeight="1" x14ac:dyDescent="0.3">
      <c r="A110" s="2"/>
      <c r="B110" s="4"/>
      <c r="C110" s="4" t="s">
        <v>255</v>
      </c>
      <c r="D110" s="2">
        <v>3</v>
      </c>
      <c r="E110" s="2">
        <v>2</v>
      </c>
      <c r="F110" s="50">
        <v>0.5</v>
      </c>
      <c r="G110" s="50"/>
      <c r="H110" s="50">
        <v>0.9</v>
      </c>
      <c r="I110" s="50">
        <f>H110*F110*E110*D110</f>
        <v>2.7</v>
      </c>
      <c r="J110" s="4"/>
      <c r="K110" s="4"/>
      <c r="L110" s="4"/>
      <c r="M110" s="4"/>
      <c r="N110" s="4"/>
      <c r="O110" s="4"/>
      <c r="P110" s="4"/>
      <c r="Q110" s="4"/>
      <c r="R110" s="4"/>
      <c r="S110" s="4"/>
      <c r="T110" s="4"/>
      <c r="U110" s="4"/>
      <c r="V110" s="4"/>
    </row>
    <row r="111" spans="1:22" ht="19.95" customHeight="1" x14ac:dyDescent="0.3">
      <c r="A111" s="2"/>
      <c r="B111" s="4"/>
      <c r="C111" s="4" t="s">
        <v>643</v>
      </c>
      <c r="D111" s="2">
        <v>1</v>
      </c>
      <c r="E111" s="2">
        <v>1</v>
      </c>
      <c r="F111" s="50">
        <v>3</v>
      </c>
      <c r="G111" s="57"/>
      <c r="H111" s="57">
        <v>1.5</v>
      </c>
      <c r="I111" s="50">
        <f>H111*F111*E111*D111</f>
        <v>4.5</v>
      </c>
      <c r="J111" s="4"/>
      <c r="K111" s="4"/>
      <c r="L111" s="4"/>
      <c r="M111" s="4"/>
      <c r="N111" s="4"/>
      <c r="O111" s="4"/>
      <c r="P111" s="4"/>
      <c r="Q111" s="4"/>
      <c r="R111" s="4"/>
      <c r="S111" s="4"/>
      <c r="T111" s="4"/>
      <c r="U111" s="4"/>
      <c r="V111" s="4"/>
    </row>
    <row r="112" spans="1:22" ht="19.95" customHeight="1" x14ac:dyDescent="0.3">
      <c r="A112" s="2"/>
      <c r="B112" s="4"/>
      <c r="C112" s="56" t="s">
        <v>255</v>
      </c>
      <c r="D112" s="2">
        <v>1</v>
      </c>
      <c r="E112" s="2">
        <v>1</v>
      </c>
      <c r="F112" s="50">
        <v>0.8</v>
      </c>
      <c r="G112" s="57"/>
      <c r="H112" s="57">
        <v>1.5</v>
      </c>
      <c r="I112" s="50">
        <f t="shared" ref="I112:I121" si="16">H112*F112*E112*D112</f>
        <v>1.2000000000000002</v>
      </c>
      <c r="J112" s="4"/>
      <c r="K112" s="4"/>
      <c r="L112" s="4"/>
      <c r="M112" s="4"/>
      <c r="N112" s="4"/>
      <c r="O112" s="4"/>
      <c r="P112" s="4"/>
      <c r="Q112" s="4"/>
      <c r="R112" s="4"/>
      <c r="S112" s="4"/>
      <c r="T112" s="4"/>
      <c r="U112" s="4"/>
      <c r="V112" s="4"/>
    </row>
    <row r="113" spans="1:22" ht="19.95" customHeight="1" x14ac:dyDescent="0.3">
      <c r="A113" s="2"/>
      <c r="B113" s="4"/>
      <c r="C113" s="56" t="s">
        <v>644</v>
      </c>
      <c r="D113" s="2">
        <v>1</v>
      </c>
      <c r="E113" s="2">
        <v>1</v>
      </c>
      <c r="F113" s="50">
        <v>1.8</v>
      </c>
      <c r="G113" s="57"/>
      <c r="H113" s="57">
        <v>1.5</v>
      </c>
      <c r="I113" s="50">
        <f t="shared" si="16"/>
        <v>2.7</v>
      </c>
      <c r="J113" s="4"/>
      <c r="K113" s="4"/>
      <c r="L113" s="4"/>
      <c r="M113" s="4"/>
      <c r="N113" s="4"/>
      <c r="O113" s="4"/>
      <c r="P113" s="4"/>
      <c r="Q113" s="4"/>
      <c r="R113" s="4"/>
      <c r="S113" s="4"/>
      <c r="T113" s="4"/>
      <c r="U113" s="4"/>
      <c r="V113" s="4"/>
    </row>
    <row r="114" spans="1:22" ht="19.95" customHeight="1" x14ac:dyDescent="0.3">
      <c r="A114" s="2"/>
      <c r="B114" s="4"/>
      <c r="C114" s="4" t="s">
        <v>255</v>
      </c>
      <c r="D114" s="2">
        <v>1</v>
      </c>
      <c r="E114" s="2">
        <v>1</v>
      </c>
      <c r="F114" s="50">
        <v>3</v>
      </c>
      <c r="G114" s="57"/>
      <c r="H114" s="57">
        <v>1.5</v>
      </c>
      <c r="I114" s="50">
        <f t="shared" si="16"/>
        <v>4.5</v>
      </c>
      <c r="J114" s="4"/>
      <c r="K114" s="4"/>
      <c r="L114" s="4"/>
      <c r="M114" s="4"/>
      <c r="N114" s="4"/>
      <c r="O114" s="4"/>
      <c r="P114" s="4"/>
      <c r="Q114" s="4"/>
      <c r="R114" s="4"/>
      <c r="S114" s="4"/>
      <c r="T114" s="4"/>
      <c r="U114" s="4"/>
      <c r="V114" s="4"/>
    </row>
    <row r="115" spans="1:22" ht="19.95" customHeight="1" x14ac:dyDescent="0.3">
      <c r="A115" s="2"/>
      <c r="B115" s="4"/>
      <c r="C115" s="56" t="s">
        <v>255</v>
      </c>
      <c r="D115" s="2">
        <v>1</v>
      </c>
      <c r="E115" s="2">
        <v>1</v>
      </c>
      <c r="F115" s="50">
        <v>1.8</v>
      </c>
      <c r="G115" s="57"/>
      <c r="H115" s="57">
        <v>1.5</v>
      </c>
      <c r="I115" s="50">
        <f t="shared" si="16"/>
        <v>2.7</v>
      </c>
      <c r="J115" s="4"/>
      <c r="K115" s="4"/>
      <c r="L115" s="4"/>
      <c r="M115" s="4"/>
      <c r="N115" s="4"/>
      <c r="O115" s="4"/>
      <c r="P115" s="4"/>
      <c r="Q115" s="4"/>
      <c r="R115" s="4"/>
      <c r="S115" s="4"/>
      <c r="T115" s="4"/>
      <c r="U115" s="4"/>
      <c r="V115" s="4"/>
    </row>
    <row r="116" spans="1:22" ht="19.95" customHeight="1" x14ac:dyDescent="0.3">
      <c r="A116" s="2"/>
      <c r="B116" s="4"/>
      <c r="C116" s="56" t="s">
        <v>645</v>
      </c>
      <c r="D116" s="2">
        <v>1</v>
      </c>
      <c r="E116" s="2">
        <v>1</v>
      </c>
      <c r="F116" s="50">
        <v>5.2</v>
      </c>
      <c r="G116" s="57"/>
      <c r="H116" s="57">
        <v>1.5</v>
      </c>
      <c r="I116" s="50">
        <f t="shared" si="16"/>
        <v>7.8000000000000007</v>
      </c>
      <c r="J116" s="4"/>
      <c r="K116" s="4"/>
      <c r="L116" s="4"/>
      <c r="M116" s="4"/>
      <c r="N116" s="4"/>
      <c r="O116" s="4"/>
      <c r="P116" s="4"/>
      <c r="Q116" s="4"/>
      <c r="R116" s="4"/>
      <c r="S116" s="4"/>
      <c r="T116" s="4"/>
      <c r="U116" s="4"/>
      <c r="V116" s="4"/>
    </row>
    <row r="117" spans="1:22" ht="19.95" customHeight="1" x14ac:dyDescent="0.3">
      <c r="A117" s="2"/>
      <c r="B117" s="4"/>
      <c r="C117" s="56" t="s">
        <v>252</v>
      </c>
      <c r="D117" s="2">
        <v>-1</v>
      </c>
      <c r="E117" s="2">
        <v>1</v>
      </c>
      <c r="F117" s="50">
        <v>1.5</v>
      </c>
      <c r="G117" s="57"/>
      <c r="H117" s="57">
        <v>1.5</v>
      </c>
      <c r="I117" s="50">
        <f t="shared" si="16"/>
        <v>-2.25</v>
      </c>
      <c r="J117" s="4"/>
      <c r="K117" s="4"/>
      <c r="L117" s="4"/>
      <c r="M117" s="4"/>
      <c r="N117" s="4"/>
      <c r="O117" s="4"/>
      <c r="P117" s="4"/>
      <c r="Q117" s="4"/>
      <c r="R117" s="4"/>
      <c r="S117" s="4"/>
      <c r="T117" s="4"/>
      <c r="U117" s="4"/>
      <c r="V117" s="4"/>
    </row>
    <row r="118" spans="1:22" ht="19.95" customHeight="1" x14ac:dyDescent="0.3">
      <c r="A118" s="2"/>
      <c r="B118" s="4"/>
      <c r="C118" s="4" t="s">
        <v>646</v>
      </c>
      <c r="D118" s="2">
        <v>1</v>
      </c>
      <c r="E118" s="2">
        <v>1</v>
      </c>
      <c r="F118" s="50">
        <v>1.8</v>
      </c>
      <c r="G118" s="57"/>
      <c r="H118" s="57">
        <v>1.5</v>
      </c>
      <c r="I118" s="50">
        <f t="shared" si="16"/>
        <v>2.7</v>
      </c>
      <c r="J118" s="4"/>
      <c r="K118" s="4"/>
      <c r="L118" s="4"/>
      <c r="M118" s="4"/>
      <c r="N118" s="4"/>
      <c r="O118" s="4"/>
      <c r="P118" s="4"/>
      <c r="Q118" s="4"/>
      <c r="R118" s="4"/>
      <c r="S118" s="4"/>
      <c r="T118" s="4"/>
      <c r="U118" s="4"/>
      <c r="V118" s="4"/>
    </row>
    <row r="119" spans="1:22" ht="19.95" customHeight="1" x14ac:dyDescent="0.3">
      <c r="A119" s="2"/>
      <c r="B119" s="4"/>
      <c r="C119" s="4" t="s">
        <v>647</v>
      </c>
      <c r="D119" s="2">
        <v>1</v>
      </c>
      <c r="E119" s="2">
        <v>1</v>
      </c>
      <c r="F119" s="50">
        <v>4.05</v>
      </c>
      <c r="G119" s="57"/>
      <c r="H119" s="57">
        <v>1.5</v>
      </c>
      <c r="I119" s="50">
        <f t="shared" si="16"/>
        <v>6.0749999999999993</v>
      </c>
      <c r="J119" s="4"/>
      <c r="K119" s="4"/>
      <c r="L119" s="4"/>
      <c r="M119" s="4"/>
      <c r="N119" s="4"/>
      <c r="O119" s="4"/>
      <c r="P119" s="4"/>
      <c r="Q119" s="4"/>
      <c r="R119" s="4"/>
      <c r="S119" s="4"/>
      <c r="T119" s="4"/>
      <c r="U119" s="4"/>
      <c r="V119" s="4"/>
    </row>
    <row r="120" spans="1:22" ht="19.95" customHeight="1" x14ac:dyDescent="0.3">
      <c r="A120" s="2"/>
      <c r="B120" s="4"/>
      <c r="C120" s="4" t="s">
        <v>255</v>
      </c>
      <c r="D120" s="2">
        <v>1</v>
      </c>
      <c r="E120" s="2">
        <v>1</v>
      </c>
      <c r="F120" s="50">
        <v>3</v>
      </c>
      <c r="G120" s="57"/>
      <c r="H120" s="57">
        <v>1.5</v>
      </c>
      <c r="I120" s="50">
        <f t="shared" si="16"/>
        <v>4.5</v>
      </c>
      <c r="J120" s="4"/>
      <c r="K120" s="4"/>
      <c r="L120" s="4"/>
      <c r="M120" s="4"/>
      <c r="N120" s="4"/>
      <c r="O120" s="4"/>
      <c r="P120" s="4"/>
      <c r="Q120" s="4"/>
      <c r="R120" s="4"/>
      <c r="S120" s="4"/>
      <c r="T120" s="4"/>
      <c r="U120" s="4"/>
      <c r="V120" s="4"/>
    </row>
    <row r="121" spans="1:22" ht="19.95" customHeight="1" x14ac:dyDescent="0.3">
      <c r="A121" s="2"/>
      <c r="B121" s="4"/>
      <c r="C121" s="4" t="s">
        <v>648</v>
      </c>
      <c r="D121" s="2">
        <v>1</v>
      </c>
      <c r="E121" s="2">
        <v>1</v>
      </c>
      <c r="F121" s="50">
        <v>1.8</v>
      </c>
      <c r="G121" s="57"/>
      <c r="H121" s="57">
        <v>1.5</v>
      </c>
      <c r="I121" s="50">
        <f t="shared" si="16"/>
        <v>2.7</v>
      </c>
      <c r="J121" s="4"/>
      <c r="K121" s="4"/>
      <c r="L121" s="4"/>
      <c r="M121" s="4"/>
      <c r="N121" s="4"/>
      <c r="O121" s="4"/>
      <c r="P121" s="4"/>
      <c r="Q121" s="4"/>
      <c r="R121" s="4"/>
      <c r="S121" s="4"/>
      <c r="T121" s="4"/>
      <c r="U121" s="4"/>
      <c r="V121" s="4"/>
    </row>
    <row r="122" spans="1:22" ht="19.95" customHeight="1" x14ac:dyDescent="0.3">
      <c r="A122" s="2"/>
      <c r="B122" s="4"/>
      <c r="C122" s="4"/>
      <c r="D122" s="2"/>
      <c r="E122" s="2"/>
      <c r="F122" s="2"/>
      <c r="G122" s="2"/>
      <c r="H122" s="2"/>
      <c r="I122" s="49">
        <f>SUM(I45:I121)</f>
        <v>536.10905000000002</v>
      </c>
      <c r="J122" s="16" t="s">
        <v>29</v>
      </c>
      <c r="K122" s="4"/>
      <c r="L122" s="4"/>
      <c r="M122" s="4"/>
      <c r="N122" s="4"/>
      <c r="O122" s="4"/>
      <c r="P122" s="4"/>
      <c r="Q122" s="4"/>
      <c r="R122" s="4"/>
      <c r="S122" s="4"/>
      <c r="T122" s="4"/>
      <c r="U122" s="4"/>
      <c r="V122" s="4"/>
    </row>
    <row r="123" spans="1:22" ht="49.8" customHeight="1" x14ac:dyDescent="0.3">
      <c r="A123" s="2">
        <v>6</v>
      </c>
      <c r="B123" s="2" t="s">
        <v>38</v>
      </c>
      <c r="C123" s="157" t="s">
        <v>649</v>
      </c>
      <c r="D123" s="158"/>
      <c r="E123" s="158"/>
      <c r="F123" s="158"/>
      <c r="G123" s="158"/>
      <c r="H123" s="159"/>
      <c r="I123" s="50"/>
      <c r="J123" s="3"/>
      <c r="K123" s="4"/>
      <c r="L123" s="4"/>
      <c r="M123" s="4"/>
      <c r="N123" s="4"/>
      <c r="O123" s="4"/>
      <c r="P123" s="4"/>
      <c r="Q123" s="4"/>
      <c r="R123" s="4"/>
      <c r="S123" s="4"/>
      <c r="T123" s="4"/>
      <c r="U123" s="4"/>
      <c r="V123" s="4"/>
    </row>
    <row r="124" spans="1:22" ht="19.95" customHeight="1" x14ac:dyDescent="0.3">
      <c r="A124" s="2"/>
      <c r="B124" s="4"/>
      <c r="C124" s="4" t="s">
        <v>650</v>
      </c>
      <c r="D124" s="2">
        <v>1</v>
      </c>
      <c r="E124" s="2">
        <v>2</v>
      </c>
      <c r="F124" s="2">
        <v>1.37</v>
      </c>
      <c r="G124" s="2"/>
      <c r="H124" s="2"/>
      <c r="I124" s="50">
        <f>D124*E124*F124</f>
        <v>2.74</v>
      </c>
      <c r="J124" s="3"/>
      <c r="K124" s="4"/>
      <c r="L124" s="4"/>
      <c r="M124" s="4"/>
      <c r="N124" s="4"/>
      <c r="O124" s="4"/>
      <c r="P124" s="4"/>
      <c r="Q124" s="4"/>
      <c r="R124" s="4"/>
      <c r="S124" s="4"/>
      <c r="T124" s="4"/>
      <c r="U124" s="4"/>
      <c r="V124" s="4"/>
    </row>
    <row r="125" spans="1:22" ht="19.95" customHeight="1" x14ac:dyDescent="0.3">
      <c r="A125" s="2"/>
      <c r="B125" s="4"/>
      <c r="C125" s="4" t="s">
        <v>651</v>
      </c>
      <c r="D125" s="2">
        <v>1</v>
      </c>
      <c r="E125" s="2">
        <v>2</v>
      </c>
      <c r="F125" s="2">
        <v>0.33</v>
      </c>
      <c r="G125" s="2"/>
      <c r="H125" s="2"/>
      <c r="I125" s="50">
        <f t="shared" ref="I125:I139" si="17">D125*E125*F125</f>
        <v>0.66</v>
      </c>
      <c r="J125" s="3"/>
      <c r="K125" s="4"/>
      <c r="L125" s="4"/>
      <c r="M125" s="4"/>
      <c r="N125" s="4"/>
      <c r="O125" s="4"/>
      <c r="P125" s="4"/>
      <c r="Q125" s="4"/>
      <c r="R125" s="4"/>
      <c r="S125" s="4"/>
      <c r="T125" s="4"/>
      <c r="U125" s="4"/>
      <c r="V125" s="4"/>
    </row>
    <row r="126" spans="1:22" ht="19.95" customHeight="1" x14ac:dyDescent="0.3">
      <c r="A126" s="2"/>
      <c r="B126" s="4"/>
      <c r="C126" s="108" t="s">
        <v>652</v>
      </c>
      <c r="D126" s="2">
        <v>1</v>
      </c>
      <c r="E126" s="2">
        <v>4</v>
      </c>
      <c r="F126" s="2">
        <v>0.32</v>
      </c>
      <c r="G126" s="2"/>
      <c r="H126" s="2"/>
      <c r="I126" s="50">
        <f t="shared" si="17"/>
        <v>1.28</v>
      </c>
      <c r="J126" s="3"/>
      <c r="K126" s="4"/>
      <c r="L126" s="4"/>
      <c r="M126" s="4"/>
      <c r="N126" s="4"/>
      <c r="O126" s="4"/>
      <c r="P126" s="4"/>
      <c r="Q126" s="4"/>
      <c r="R126" s="4"/>
      <c r="S126" s="4"/>
      <c r="T126" s="4"/>
      <c r="U126" s="4"/>
      <c r="V126" s="4"/>
    </row>
    <row r="127" spans="1:22" ht="19.95" customHeight="1" x14ac:dyDescent="0.3">
      <c r="A127" s="2"/>
      <c r="B127" s="4"/>
      <c r="C127" s="108" t="s">
        <v>653</v>
      </c>
      <c r="D127" s="2">
        <v>1</v>
      </c>
      <c r="E127" s="2">
        <v>4</v>
      </c>
      <c r="F127" s="2">
        <v>0.1</v>
      </c>
      <c r="G127" s="2">
        <v>0.1</v>
      </c>
      <c r="H127" s="2"/>
      <c r="I127" s="50">
        <f>D127*E127*F127*G127</f>
        <v>4.0000000000000008E-2</v>
      </c>
      <c r="J127" s="3"/>
      <c r="K127" s="4"/>
      <c r="L127" s="4"/>
      <c r="M127" s="4"/>
      <c r="N127" s="4"/>
      <c r="O127" s="4"/>
      <c r="P127" s="4"/>
      <c r="Q127" s="4"/>
      <c r="R127" s="4"/>
      <c r="S127" s="4"/>
      <c r="T127" s="4"/>
      <c r="U127" s="4"/>
      <c r="V127" s="4"/>
    </row>
    <row r="128" spans="1:22" ht="19.95" customHeight="1" x14ac:dyDescent="0.3">
      <c r="A128" s="2"/>
      <c r="B128" s="4"/>
      <c r="C128" s="4" t="s">
        <v>654</v>
      </c>
      <c r="D128" s="2">
        <v>1</v>
      </c>
      <c r="E128" s="2">
        <v>2</v>
      </c>
      <c r="F128" s="2">
        <v>1.37</v>
      </c>
      <c r="G128" s="2"/>
      <c r="H128" s="2"/>
      <c r="I128" s="50">
        <f t="shared" si="17"/>
        <v>2.74</v>
      </c>
      <c r="J128" s="3"/>
      <c r="K128" s="4"/>
      <c r="L128" s="4"/>
      <c r="M128" s="4"/>
      <c r="N128" s="4"/>
      <c r="O128" s="4"/>
      <c r="P128" s="4"/>
      <c r="Q128" s="4"/>
      <c r="R128" s="4"/>
      <c r="S128" s="4"/>
      <c r="T128" s="4"/>
      <c r="U128" s="4"/>
      <c r="V128" s="4"/>
    </row>
    <row r="129" spans="1:22" ht="19.95" customHeight="1" x14ac:dyDescent="0.3">
      <c r="A129" s="2"/>
      <c r="B129" s="4"/>
      <c r="C129" s="4" t="s">
        <v>655</v>
      </c>
      <c r="D129" s="2">
        <v>1</v>
      </c>
      <c r="E129" s="2">
        <v>2</v>
      </c>
      <c r="F129" s="2">
        <v>0.33</v>
      </c>
      <c r="G129" s="2"/>
      <c r="H129" s="2"/>
      <c r="I129" s="50">
        <f t="shared" si="17"/>
        <v>0.66</v>
      </c>
      <c r="J129" s="3"/>
      <c r="K129" s="4"/>
      <c r="L129" s="4"/>
      <c r="M129" s="4"/>
      <c r="N129" s="4"/>
      <c r="O129" s="4"/>
      <c r="P129" s="4"/>
      <c r="Q129" s="4"/>
      <c r="R129" s="4"/>
      <c r="S129" s="4"/>
      <c r="T129" s="4"/>
      <c r="U129" s="4"/>
      <c r="V129" s="4"/>
    </row>
    <row r="130" spans="1:22" ht="19.95" customHeight="1" x14ac:dyDescent="0.3">
      <c r="A130" s="2"/>
      <c r="B130" s="4"/>
      <c r="C130" s="4" t="s">
        <v>652</v>
      </c>
      <c r="D130" s="2">
        <v>1</v>
      </c>
      <c r="E130" s="2">
        <v>4</v>
      </c>
      <c r="F130" s="2">
        <v>0.32</v>
      </c>
      <c r="G130" s="2"/>
      <c r="H130" s="2"/>
      <c r="I130" s="50">
        <f t="shared" si="17"/>
        <v>1.28</v>
      </c>
      <c r="J130" s="3"/>
      <c r="K130" s="4"/>
      <c r="L130" s="4"/>
      <c r="M130" s="4"/>
      <c r="N130" s="4"/>
      <c r="O130" s="4"/>
      <c r="P130" s="4"/>
      <c r="Q130" s="4"/>
      <c r="R130" s="4"/>
      <c r="S130" s="4"/>
      <c r="T130" s="4"/>
      <c r="U130" s="4"/>
      <c r="V130" s="4"/>
    </row>
    <row r="131" spans="1:22" ht="19.95" customHeight="1" x14ac:dyDescent="0.3">
      <c r="A131" s="2"/>
      <c r="B131" s="4"/>
      <c r="C131" s="108" t="s">
        <v>653</v>
      </c>
      <c r="D131" s="2">
        <v>1</v>
      </c>
      <c r="E131" s="2">
        <v>4</v>
      </c>
      <c r="F131" s="2">
        <v>0.1</v>
      </c>
      <c r="G131" s="2">
        <v>0.1</v>
      </c>
      <c r="H131" s="2"/>
      <c r="I131" s="50">
        <f>D131*E131*F131*G131</f>
        <v>4.0000000000000008E-2</v>
      </c>
      <c r="J131" s="3"/>
      <c r="K131" s="4"/>
      <c r="L131" s="4"/>
      <c r="M131" s="4"/>
      <c r="N131" s="4"/>
      <c r="O131" s="4"/>
      <c r="P131" s="4"/>
      <c r="Q131" s="4"/>
      <c r="R131" s="4"/>
      <c r="S131" s="4"/>
      <c r="T131" s="4"/>
      <c r="U131" s="4"/>
      <c r="V131" s="4"/>
    </row>
    <row r="132" spans="1:22" ht="19.95" customHeight="1" x14ac:dyDescent="0.3">
      <c r="A132" s="2"/>
      <c r="B132" s="4"/>
      <c r="C132" s="4" t="s">
        <v>656</v>
      </c>
      <c r="D132" s="2">
        <v>1</v>
      </c>
      <c r="E132" s="2">
        <v>8</v>
      </c>
      <c r="F132" s="2">
        <v>0.4</v>
      </c>
      <c r="G132" s="2"/>
      <c r="H132" s="2"/>
      <c r="I132" s="50">
        <f t="shared" si="17"/>
        <v>3.2</v>
      </c>
      <c r="J132" s="3"/>
      <c r="K132" s="4"/>
      <c r="L132" s="4"/>
      <c r="M132" s="4"/>
      <c r="N132" s="4"/>
      <c r="O132" s="4"/>
      <c r="P132" s="4"/>
      <c r="Q132" s="4"/>
      <c r="R132" s="4"/>
      <c r="S132" s="4"/>
      <c r="T132" s="4"/>
      <c r="U132" s="4"/>
      <c r="V132" s="4"/>
    </row>
    <row r="133" spans="1:22" ht="19.95" customHeight="1" x14ac:dyDescent="0.3">
      <c r="A133" s="2"/>
      <c r="B133" s="4"/>
      <c r="C133" s="4" t="s">
        <v>657</v>
      </c>
      <c r="D133" s="2">
        <v>1</v>
      </c>
      <c r="E133" s="2">
        <v>4</v>
      </c>
      <c r="F133" s="2">
        <v>0.3</v>
      </c>
      <c r="G133" s="2"/>
      <c r="H133" s="2"/>
      <c r="I133" s="50">
        <f t="shared" si="17"/>
        <v>1.2</v>
      </c>
      <c r="J133" s="13"/>
      <c r="K133" s="4"/>
      <c r="L133" s="4"/>
      <c r="M133" s="4"/>
      <c r="N133" s="4"/>
      <c r="O133" s="4"/>
      <c r="P133" s="4"/>
      <c r="Q133" s="4"/>
      <c r="R133" s="4"/>
      <c r="S133" s="4"/>
      <c r="T133" s="4"/>
      <c r="U133" s="4"/>
      <c r="V133" s="4"/>
    </row>
    <row r="134" spans="1:22" ht="19.95" customHeight="1" x14ac:dyDescent="0.3">
      <c r="A134" s="2"/>
      <c r="B134" s="4"/>
      <c r="C134" s="4" t="s">
        <v>658</v>
      </c>
      <c r="D134" s="2">
        <v>1</v>
      </c>
      <c r="E134" s="2">
        <v>8</v>
      </c>
      <c r="F134" s="57">
        <f>(3.14*(0.075*0.075))/4</f>
        <v>4.4156250000000003E-3</v>
      </c>
      <c r="G134" s="2"/>
      <c r="H134" s="2"/>
      <c r="I134" s="50">
        <f t="shared" si="17"/>
        <v>3.5325000000000002E-2</v>
      </c>
      <c r="J134" s="13"/>
      <c r="K134" s="4"/>
      <c r="L134" s="4"/>
      <c r="M134" s="4"/>
      <c r="N134" s="4"/>
      <c r="O134" s="4"/>
      <c r="P134" s="4"/>
      <c r="Q134" s="4"/>
      <c r="R134" s="4"/>
      <c r="S134" s="4"/>
      <c r="T134" s="4"/>
      <c r="U134" s="4"/>
      <c r="V134" s="4"/>
    </row>
    <row r="135" spans="1:22" ht="19.95" customHeight="1" x14ac:dyDescent="0.3">
      <c r="A135" s="2"/>
      <c r="B135" s="4"/>
      <c r="C135" s="4" t="s">
        <v>659</v>
      </c>
      <c r="D135" s="2">
        <v>1</v>
      </c>
      <c r="E135" s="2">
        <v>4</v>
      </c>
      <c r="F135" s="2">
        <v>0.8</v>
      </c>
      <c r="G135" s="2"/>
      <c r="H135" s="2"/>
      <c r="I135" s="50">
        <f t="shared" si="17"/>
        <v>3.2</v>
      </c>
      <c r="J135" s="13"/>
      <c r="K135" s="4"/>
      <c r="L135" s="4"/>
      <c r="M135" s="4"/>
      <c r="N135" s="4"/>
      <c r="O135" s="4"/>
      <c r="P135" s="4"/>
      <c r="Q135" s="4"/>
      <c r="R135" s="4"/>
      <c r="S135" s="4"/>
      <c r="T135" s="4"/>
      <c r="U135" s="4"/>
      <c r="V135" s="4"/>
    </row>
    <row r="136" spans="1:22" ht="19.95" customHeight="1" x14ac:dyDescent="0.3">
      <c r="A136" s="2"/>
      <c r="B136" s="4"/>
      <c r="C136" s="4" t="s">
        <v>659</v>
      </c>
      <c r="D136" s="2">
        <v>1</v>
      </c>
      <c r="E136" s="2">
        <v>2</v>
      </c>
      <c r="F136" s="2">
        <v>0.9</v>
      </c>
      <c r="G136" s="2"/>
      <c r="H136" s="2"/>
      <c r="I136" s="50">
        <f t="shared" si="17"/>
        <v>1.8</v>
      </c>
      <c r="J136" s="13"/>
      <c r="K136" s="4"/>
      <c r="L136" s="4"/>
      <c r="M136" s="4"/>
      <c r="N136" s="4"/>
      <c r="O136" s="4"/>
      <c r="P136" s="4"/>
      <c r="Q136" s="4"/>
      <c r="R136" s="4"/>
      <c r="S136" s="4"/>
      <c r="T136" s="4"/>
      <c r="U136" s="4"/>
      <c r="V136" s="4"/>
    </row>
    <row r="137" spans="1:22" ht="19.95" customHeight="1" x14ac:dyDescent="0.3">
      <c r="A137" s="2"/>
      <c r="B137" s="4"/>
      <c r="C137" s="4" t="s">
        <v>659</v>
      </c>
      <c r="D137" s="2">
        <v>1</v>
      </c>
      <c r="E137" s="2">
        <v>4</v>
      </c>
      <c r="F137" s="2">
        <v>1.95</v>
      </c>
      <c r="G137" s="2"/>
      <c r="H137" s="2"/>
      <c r="I137" s="50">
        <f t="shared" si="17"/>
        <v>7.8</v>
      </c>
      <c r="J137" s="13"/>
      <c r="K137" s="4"/>
      <c r="L137" s="4"/>
      <c r="M137" s="4"/>
      <c r="N137" s="4"/>
      <c r="O137" s="4"/>
      <c r="P137" s="4"/>
      <c r="Q137" s="4"/>
      <c r="R137" s="4"/>
      <c r="S137" s="4"/>
      <c r="T137" s="4"/>
      <c r="U137" s="4"/>
      <c r="V137" s="4"/>
    </row>
    <row r="138" spans="1:22" ht="19.95" customHeight="1" x14ac:dyDescent="0.3">
      <c r="A138" s="2"/>
      <c r="B138" s="4"/>
      <c r="C138" s="4" t="s">
        <v>657</v>
      </c>
      <c r="D138" s="2">
        <v>1</v>
      </c>
      <c r="E138" s="2">
        <v>5</v>
      </c>
      <c r="F138" s="2">
        <v>0.8</v>
      </c>
      <c r="G138" s="2"/>
      <c r="H138" s="2"/>
      <c r="I138" s="50">
        <f t="shared" si="17"/>
        <v>4</v>
      </c>
      <c r="J138" s="13"/>
      <c r="K138" s="4"/>
      <c r="L138" s="4"/>
      <c r="M138" s="4"/>
      <c r="N138" s="4"/>
      <c r="O138" s="4"/>
      <c r="P138" s="4"/>
      <c r="Q138" s="4"/>
      <c r="R138" s="4"/>
      <c r="S138" s="4"/>
      <c r="T138" s="4"/>
      <c r="U138" s="4"/>
      <c r="V138" s="4"/>
    </row>
    <row r="139" spans="1:22" ht="19.95" customHeight="1" x14ac:dyDescent="0.3">
      <c r="A139" s="2"/>
      <c r="B139" s="4"/>
      <c r="C139" s="4" t="s">
        <v>658</v>
      </c>
      <c r="D139" s="2">
        <v>1</v>
      </c>
      <c r="E139" s="2">
        <v>10</v>
      </c>
      <c r="F139" s="57">
        <f>(3.14*(0.075*0.075))/4</f>
        <v>4.4156250000000003E-3</v>
      </c>
      <c r="G139" s="2"/>
      <c r="H139" s="2"/>
      <c r="I139" s="50">
        <f t="shared" si="17"/>
        <v>4.4156250000000001E-2</v>
      </c>
      <c r="J139" s="13"/>
      <c r="K139" s="4"/>
      <c r="L139" s="4"/>
      <c r="M139" s="4"/>
      <c r="N139" s="4"/>
      <c r="O139" s="4"/>
      <c r="P139" s="4"/>
      <c r="Q139" s="4"/>
      <c r="R139" s="4"/>
      <c r="S139" s="4"/>
      <c r="T139" s="4"/>
      <c r="U139" s="4"/>
      <c r="V139" s="4"/>
    </row>
    <row r="140" spans="1:22" ht="19.95" customHeight="1" x14ac:dyDescent="0.3">
      <c r="A140" s="2"/>
      <c r="B140" s="4"/>
      <c r="C140" s="40"/>
      <c r="D140" s="107"/>
      <c r="E140" s="107"/>
      <c r="F140" s="110"/>
      <c r="G140" s="107"/>
      <c r="H140" s="109"/>
      <c r="I140" s="50">
        <f>SUM(I124:I139)</f>
        <v>30.719481250000001</v>
      </c>
      <c r="J140" s="13">
        <f>I140*3</f>
        <v>92.158443750000004</v>
      </c>
      <c r="K140" s="4" t="s">
        <v>660</v>
      </c>
      <c r="L140" s="4"/>
      <c r="M140" s="4"/>
      <c r="N140" s="4"/>
      <c r="O140" s="4"/>
      <c r="P140" s="4"/>
      <c r="Q140" s="4"/>
      <c r="R140" s="4"/>
      <c r="S140" s="4"/>
      <c r="T140" s="4"/>
      <c r="U140" s="4"/>
      <c r="V140" s="4"/>
    </row>
    <row r="141" spans="1:22" ht="36" customHeight="1" x14ac:dyDescent="0.3">
      <c r="A141" s="2">
        <v>7</v>
      </c>
      <c r="B141" s="2" t="s">
        <v>38</v>
      </c>
      <c r="C141" s="157" t="s">
        <v>661</v>
      </c>
      <c r="D141" s="158"/>
      <c r="E141" s="158"/>
      <c r="F141" s="158"/>
      <c r="G141" s="158"/>
      <c r="H141" s="159"/>
      <c r="I141" s="49"/>
      <c r="J141" s="13"/>
      <c r="K141" s="4"/>
      <c r="L141" s="4"/>
      <c r="M141" s="4"/>
      <c r="N141" s="4"/>
      <c r="O141" s="4"/>
      <c r="P141" s="4"/>
      <c r="Q141" s="4"/>
      <c r="R141" s="4"/>
      <c r="S141" s="4"/>
      <c r="T141" s="4"/>
      <c r="U141" s="4"/>
      <c r="V141" s="4"/>
    </row>
    <row r="142" spans="1:22" ht="19.95" customHeight="1" x14ac:dyDescent="0.3">
      <c r="A142" s="2"/>
      <c r="B142" s="4"/>
      <c r="C142" s="4" t="s">
        <v>662</v>
      </c>
      <c r="D142" s="2">
        <v>1</v>
      </c>
      <c r="E142" s="2">
        <v>12</v>
      </c>
      <c r="F142" s="2">
        <v>0.75</v>
      </c>
      <c r="G142" s="2"/>
      <c r="H142" s="2"/>
      <c r="I142" s="49">
        <f>D142*E142*F142</f>
        <v>9</v>
      </c>
      <c r="J142" s="13"/>
      <c r="K142" s="4"/>
      <c r="L142" s="4"/>
      <c r="M142" s="4"/>
      <c r="N142" s="4"/>
      <c r="O142" s="4"/>
      <c r="P142" s="4"/>
      <c r="Q142" s="4"/>
      <c r="R142" s="4"/>
      <c r="S142" s="4"/>
      <c r="T142" s="4"/>
      <c r="U142" s="4"/>
      <c r="V142" s="4"/>
    </row>
    <row r="143" spans="1:22" ht="19.95" customHeight="1" x14ac:dyDescent="0.3">
      <c r="A143" s="2"/>
      <c r="B143" s="4"/>
      <c r="C143" s="4" t="s">
        <v>657</v>
      </c>
      <c r="D143" s="2">
        <v>1</v>
      </c>
      <c r="E143" s="2">
        <v>6</v>
      </c>
      <c r="F143" s="2">
        <v>0.85</v>
      </c>
      <c r="G143" s="2"/>
      <c r="H143" s="2"/>
      <c r="I143" s="49">
        <f t="shared" ref="I143:I144" si="18">D143*E143*F143</f>
        <v>5.0999999999999996</v>
      </c>
      <c r="J143" s="13"/>
      <c r="K143" s="4"/>
      <c r="L143" s="4"/>
      <c r="M143" s="4"/>
      <c r="N143" s="4"/>
      <c r="O143" s="4"/>
      <c r="P143" s="4"/>
      <c r="Q143" s="4"/>
      <c r="R143" s="4"/>
      <c r="S143" s="4"/>
      <c r="T143" s="4"/>
      <c r="U143" s="4"/>
      <c r="V143" s="4"/>
    </row>
    <row r="144" spans="1:22" ht="19.95" customHeight="1" x14ac:dyDescent="0.3">
      <c r="A144" s="2"/>
      <c r="B144" s="4" t="s">
        <v>663</v>
      </c>
      <c r="C144" s="4" t="s">
        <v>658</v>
      </c>
      <c r="D144" s="2">
        <v>1</v>
      </c>
      <c r="E144" s="2">
        <v>12</v>
      </c>
      <c r="F144" s="57">
        <f>(3.14*(0.075*0.075))/4</f>
        <v>4.4156250000000003E-3</v>
      </c>
      <c r="G144" s="2"/>
      <c r="H144" s="2"/>
      <c r="I144" s="49">
        <f t="shared" si="18"/>
        <v>5.2987500000000007E-2</v>
      </c>
      <c r="J144" s="13"/>
      <c r="K144" s="4"/>
      <c r="L144" s="4"/>
      <c r="M144" s="4"/>
      <c r="N144" s="4"/>
      <c r="O144" s="4"/>
      <c r="P144" s="4"/>
      <c r="Q144" s="4"/>
      <c r="R144" s="4"/>
      <c r="S144" s="4"/>
      <c r="T144" s="4"/>
      <c r="U144" s="4"/>
      <c r="V144" s="4"/>
    </row>
    <row r="145" spans="1:22" ht="19.95" customHeight="1" x14ac:dyDescent="0.3">
      <c r="A145" s="2"/>
      <c r="B145" s="4"/>
      <c r="C145" s="4"/>
      <c r="D145" s="2"/>
      <c r="E145" s="2"/>
      <c r="F145" s="2"/>
      <c r="G145" s="2"/>
      <c r="H145" s="2"/>
      <c r="I145" s="49">
        <f>SUM(I142:I144)</f>
        <v>14.1529875</v>
      </c>
      <c r="J145" s="13">
        <f>I145*1.8</f>
        <v>25.4753775</v>
      </c>
      <c r="K145" s="4"/>
      <c r="L145" s="4"/>
      <c r="M145" s="4"/>
      <c r="N145" s="4"/>
      <c r="O145" s="4"/>
      <c r="P145" s="4"/>
      <c r="Q145" s="4"/>
      <c r="R145" s="4"/>
      <c r="S145" s="4"/>
      <c r="T145" s="4"/>
      <c r="U145" s="4"/>
      <c r="V145" s="4"/>
    </row>
    <row r="146" spans="1:22" ht="19.95" customHeight="1" x14ac:dyDescent="0.3">
      <c r="A146" s="2"/>
      <c r="B146" s="4"/>
      <c r="C146" s="4"/>
      <c r="D146" s="2"/>
      <c r="E146" s="2"/>
      <c r="F146" s="2"/>
      <c r="G146" s="2"/>
      <c r="H146" s="2"/>
      <c r="I146" s="49"/>
      <c r="J146" s="13"/>
      <c r="K146" s="4"/>
      <c r="L146" s="4"/>
      <c r="M146" s="4"/>
      <c r="N146" s="4"/>
      <c r="O146" s="4"/>
      <c r="P146" s="4"/>
      <c r="Q146" s="4"/>
      <c r="R146" s="4"/>
      <c r="S146" s="4"/>
      <c r="T146" s="4"/>
      <c r="U146" s="4"/>
      <c r="V146" s="4"/>
    </row>
    <row r="147" spans="1:22" ht="38.4" customHeight="1" x14ac:dyDescent="0.3">
      <c r="A147" s="2">
        <v>8</v>
      </c>
      <c r="B147" s="2" t="s">
        <v>38</v>
      </c>
      <c r="C147" s="299" t="s">
        <v>664</v>
      </c>
      <c r="D147" s="299"/>
      <c r="E147" s="299"/>
      <c r="F147" s="299"/>
      <c r="G147" s="299"/>
      <c r="H147" s="299"/>
      <c r="I147" s="50"/>
      <c r="J147" s="3"/>
      <c r="K147" s="4"/>
      <c r="L147" s="4"/>
      <c r="M147" s="4"/>
      <c r="N147" s="4"/>
      <c r="O147" s="4"/>
      <c r="P147" s="4"/>
      <c r="Q147" s="4"/>
      <c r="R147" s="4"/>
      <c r="S147" s="4"/>
      <c r="T147" s="4"/>
      <c r="U147" s="4"/>
      <c r="V147" s="4"/>
    </row>
    <row r="148" spans="1:22" ht="19.95" customHeight="1" x14ac:dyDescent="0.3">
      <c r="A148" s="2"/>
      <c r="B148" s="4"/>
      <c r="C148" s="4" t="s">
        <v>665</v>
      </c>
      <c r="D148" s="2">
        <v>1</v>
      </c>
      <c r="E148" s="2">
        <v>1</v>
      </c>
      <c r="F148" s="2"/>
      <c r="G148" s="2"/>
      <c r="H148" s="2"/>
      <c r="I148" s="50">
        <f>E148*D148</f>
        <v>1</v>
      </c>
      <c r="J148" s="3"/>
      <c r="K148" s="4"/>
      <c r="L148" s="4"/>
      <c r="M148" s="4"/>
      <c r="N148" s="4"/>
      <c r="O148" s="4"/>
      <c r="P148" s="4"/>
      <c r="Q148" s="4"/>
      <c r="R148" s="4"/>
      <c r="S148" s="4"/>
      <c r="T148" s="4"/>
      <c r="U148" s="4"/>
      <c r="V148" s="4"/>
    </row>
    <row r="149" spans="1:22" ht="19.95" customHeight="1" x14ac:dyDescent="0.3">
      <c r="A149" s="2"/>
      <c r="B149" s="4"/>
      <c r="C149" s="4" t="s">
        <v>666</v>
      </c>
      <c r="D149" s="2">
        <v>1</v>
      </c>
      <c r="E149" s="2">
        <v>1</v>
      </c>
      <c r="F149" s="2"/>
      <c r="G149" s="2"/>
      <c r="H149" s="2"/>
      <c r="I149" s="50">
        <f>E149*D149</f>
        <v>1</v>
      </c>
      <c r="J149" s="3"/>
      <c r="K149" s="4"/>
      <c r="L149" s="4"/>
      <c r="M149" s="4"/>
      <c r="N149" s="4"/>
      <c r="O149" s="4"/>
      <c r="P149" s="4"/>
      <c r="Q149" s="4"/>
      <c r="R149" s="4"/>
      <c r="S149" s="4"/>
      <c r="T149" s="4"/>
      <c r="U149" s="4"/>
      <c r="V149" s="4"/>
    </row>
    <row r="150" spans="1:22" ht="19.95" customHeight="1" x14ac:dyDescent="0.3">
      <c r="A150" s="2"/>
      <c r="B150" s="4"/>
      <c r="C150" s="4"/>
      <c r="D150" s="2"/>
      <c r="E150" s="2"/>
      <c r="F150" s="2"/>
      <c r="G150" s="2"/>
      <c r="H150" s="2"/>
      <c r="I150" s="49">
        <f>SUM(I148:I149)</f>
        <v>2</v>
      </c>
      <c r="J150" s="13" t="s">
        <v>128</v>
      </c>
      <c r="K150" s="4"/>
      <c r="L150" s="4"/>
      <c r="M150" s="4"/>
      <c r="N150" s="4"/>
      <c r="O150" s="4"/>
      <c r="P150" s="4"/>
      <c r="Q150" s="4"/>
      <c r="R150" s="4"/>
      <c r="S150" s="4"/>
      <c r="T150" s="4"/>
      <c r="U150" s="4"/>
      <c r="V150" s="4"/>
    </row>
    <row r="151" spans="1:22" ht="41.4" customHeight="1" x14ac:dyDescent="0.3">
      <c r="A151" s="2">
        <v>9</v>
      </c>
      <c r="B151" s="2" t="s">
        <v>38</v>
      </c>
      <c r="C151" s="299" t="s">
        <v>667</v>
      </c>
      <c r="D151" s="299"/>
      <c r="E151" s="299"/>
      <c r="F151" s="299"/>
      <c r="G151" s="299"/>
      <c r="H151" s="299"/>
      <c r="I151" s="50"/>
      <c r="J151" s="3"/>
      <c r="K151" s="4"/>
      <c r="L151" s="4"/>
      <c r="M151" s="4"/>
      <c r="N151" s="4"/>
      <c r="O151" s="4"/>
      <c r="P151" s="4"/>
      <c r="Q151" s="4"/>
      <c r="R151" s="4"/>
      <c r="S151" s="4"/>
      <c r="T151" s="4"/>
      <c r="U151" s="4"/>
      <c r="V151" s="4"/>
    </row>
    <row r="152" spans="1:22" ht="19.95" customHeight="1" x14ac:dyDescent="0.3">
      <c r="A152" s="2"/>
      <c r="B152" s="4"/>
      <c r="C152" s="4" t="s">
        <v>668</v>
      </c>
      <c r="D152" s="2">
        <v>1</v>
      </c>
      <c r="E152" s="2">
        <v>1</v>
      </c>
      <c r="F152" s="2">
        <v>22.4</v>
      </c>
      <c r="G152" s="2"/>
      <c r="H152" s="2"/>
      <c r="I152" s="50">
        <f>F152*E152*D152</f>
        <v>22.4</v>
      </c>
      <c r="J152" s="3"/>
      <c r="K152" s="4"/>
      <c r="L152" s="4"/>
      <c r="M152" s="4"/>
      <c r="N152" s="4"/>
      <c r="O152" s="4"/>
      <c r="P152" s="4"/>
      <c r="Q152" s="4"/>
      <c r="R152" s="4"/>
      <c r="S152" s="4"/>
      <c r="T152" s="4"/>
      <c r="U152" s="4"/>
      <c r="V152" s="4"/>
    </row>
    <row r="153" spans="1:22" ht="19.95" customHeight="1" x14ac:dyDescent="0.3">
      <c r="A153" s="2"/>
      <c r="B153" s="4"/>
      <c r="C153" s="4" t="s">
        <v>669</v>
      </c>
      <c r="D153" s="2">
        <v>1</v>
      </c>
      <c r="E153" s="2">
        <v>1</v>
      </c>
      <c r="F153" s="2">
        <v>21.5</v>
      </c>
      <c r="G153" s="2"/>
      <c r="H153" s="2"/>
      <c r="I153" s="50">
        <f>F153*E153*D153</f>
        <v>21.5</v>
      </c>
      <c r="J153" s="3"/>
      <c r="K153" s="4"/>
      <c r="L153" s="4"/>
      <c r="M153" s="4"/>
      <c r="N153" s="4"/>
      <c r="O153" s="4"/>
      <c r="P153" s="4"/>
      <c r="Q153" s="4"/>
      <c r="R153" s="4"/>
      <c r="S153" s="4"/>
      <c r="T153" s="4"/>
      <c r="U153" s="4"/>
      <c r="V153" s="4"/>
    </row>
    <row r="154" spans="1:22" ht="19.95" customHeight="1" x14ac:dyDescent="0.3">
      <c r="A154" s="2"/>
      <c r="B154" s="4"/>
      <c r="C154" s="4" t="s">
        <v>670</v>
      </c>
      <c r="D154" s="2">
        <v>1</v>
      </c>
      <c r="E154" s="2">
        <v>1</v>
      </c>
      <c r="F154" s="2">
        <v>30.2</v>
      </c>
      <c r="G154" s="2"/>
      <c r="H154" s="2"/>
      <c r="I154" s="50">
        <f>F154*E154*D154</f>
        <v>30.2</v>
      </c>
      <c r="J154" s="3"/>
      <c r="K154" s="4"/>
      <c r="L154" s="4"/>
      <c r="M154" s="4"/>
      <c r="N154" s="4"/>
      <c r="O154" s="4"/>
      <c r="P154" s="4"/>
      <c r="Q154" s="4"/>
      <c r="R154" s="4"/>
      <c r="S154" s="4"/>
      <c r="T154" s="4"/>
      <c r="U154" s="4"/>
      <c r="V154" s="4"/>
    </row>
    <row r="155" spans="1:22" ht="19.95" customHeight="1" x14ac:dyDescent="0.3">
      <c r="A155" s="2"/>
      <c r="B155" s="4"/>
      <c r="C155" s="4"/>
      <c r="D155" s="2"/>
      <c r="E155" s="2"/>
      <c r="F155" s="2"/>
      <c r="G155" s="2"/>
      <c r="H155" s="2"/>
      <c r="I155" s="49">
        <f>SUM(I152:I154)</f>
        <v>74.099999999999994</v>
      </c>
      <c r="J155" s="13" t="s">
        <v>46</v>
      </c>
      <c r="K155" s="4"/>
      <c r="L155" s="4"/>
      <c r="M155" s="4"/>
      <c r="N155" s="4"/>
      <c r="O155" s="4"/>
      <c r="P155" s="4"/>
      <c r="Q155" s="4"/>
      <c r="R155" s="4"/>
      <c r="S155" s="4"/>
      <c r="T155" s="4"/>
      <c r="U155" s="4"/>
      <c r="V155" s="4"/>
    </row>
    <row r="156" spans="1:22" ht="19.95" customHeight="1" x14ac:dyDescent="0.3">
      <c r="A156" s="2"/>
      <c r="B156" s="4"/>
      <c r="C156" s="4"/>
      <c r="D156" s="2"/>
      <c r="E156" s="2"/>
      <c r="F156" s="2"/>
      <c r="G156" s="2"/>
      <c r="H156" s="2"/>
      <c r="I156" s="50"/>
      <c r="J156" s="3"/>
      <c r="K156" s="4"/>
      <c r="L156" s="4"/>
      <c r="M156" s="4"/>
      <c r="N156" s="4"/>
      <c r="O156" s="4"/>
      <c r="P156" s="4"/>
      <c r="Q156" s="4"/>
      <c r="R156" s="4"/>
      <c r="S156" s="4"/>
      <c r="T156" s="4"/>
      <c r="U156" s="4"/>
      <c r="V156" s="4"/>
    </row>
    <row r="157" spans="1:22" ht="42.6" customHeight="1" x14ac:dyDescent="0.3">
      <c r="A157" s="2">
        <v>10</v>
      </c>
      <c r="B157" s="2" t="s">
        <v>38</v>
      </c>
      <c r="C157" s="300" t="s">
        <v>671</v>
      </c>
      <c r="D157" s="300"/>
      <c r="E157" s="300"/>
      <c r="F157" s="300"/>
      <c r="G157" s="300"/>
      <c r="H157" s="300"/>
      <c r="I157" s="50"/>
      <c r="J157" s="3"/>
      <c r="K157" s="4"/>
      <c r="L157" s="4"/>
      <c r="M157" s="4"/>
      <c r="N157" s="4"/>
      <c r="O157" s="4"/>
      <c r="P157" s="4"/>
      <c r="Q157" s="4"/>
      <c r="R157" s="4"/>
      <c r="S157" s="4"/>
      <c r="T157" s="4"/>
      <c r="U157" s="4"/>
      <c r="V157" s="4"/>
    </row>
    <row r="158" spans="1:22" ht="19.95" customHeight="1" x14ac:dyDescent="0.3">
      <c r="A158" s="2"/>
      <c r="B158" s="4"/>
      <c r="C158" s="4" t="s">
        <v>672</v>
      </c>
      <c r="D158" s="2">
        <v>1</v>
      </c>
      <c r="E158" s="2">
        <v>1</v>
      </c>
      <c r="F158" s="2">
        <v>2.2999999999999998</v>
      </c>
      <c r="G158" s="2"/>
      <c r="H158" s="2"/>
      <c r="I158" s="50">
        <f>F158*E158*D158</f>
        <v>2.2999999999999998</v>
      </c>
      <c r="J158" s="3"/>
      <c r="K158" s="4"/>
      <c r="L158" s="4"/>
      <c r="M158" s="4"/>
      <c r="N158" s="4"/>
      <c r="O158" s="4"/>
      <c r="P158" s="4"/>
      <c r="Q158" s="4"/>
      <c r="R158" s="4"/>
      <c r="S158" s="4"/>
      <c r="T158" s="4"/>
      <c r="U158" s="4"/>
      <c r="V158" s="4"/>
    </row>
    <row r="159" spans="1:22" ht="19.95" customHeight="1" x14ac:dyDescent="0.3">
      <c r="A159" s="2"/>
      <c r="B159" s="4"/>
      <c r="C159" s="4" t="s">
        <v>673</v>
      </c>
      <c r="D159" s="2">
        <v>1</v>
      </c>
      <c r="E159" s="2">
        <v>1</v>
      </c>
      <c r="F159" s="2">
        <v>1.65</v>
      </c>
      <c r="G159" s="2"/>
      <c r="H159" s="2"/>
      <c r="I159" s="50">
        <f>F159*E159*D159</f>
        <v>1.65</v>
      </c>
      <c r="J159" s="3"/>
      <c r="K159" s="4"/>
      <c r="L159" s="4"/>
      <c r="M159" s="4"/>
      <c r="N159" s="4"/>
      <c r="O159" s="4"/>
      <c r="P159" s="4"/>
      <c r="Q159" s="4"/>
      <c r="R159" s="4"/>
      <c r="S159" s="4"/>
      <c r="T159" s="4"/>
      <c r="U159" s="4"/>
      <c r="V159" s="4"/>
    </row>
    <row r="160" spans="1:22" ht="19.95" customHeight="1" x14ac:dyDescent="0.3">
      <c r="A160" s="2"/>
      <c r="B160" s="4"/>
      <c r="C160" s="4"/>
      <c r="D160" s="2"/>
      <c r="E160" s="2"/>
      <c r="F160" s="2"/>
      <c r="G160" s="2"/>
      <c r="H160" s="2"/>
      <c r="I160" s="49">
        <f>SUM(I158:I159)</f>
        <v>3.9499999999999997</v>
      </c>
      <c r="J160" s="13" t="s">
        <v>46</v>
      </c>
      <c r="K160" s="4"/>
      <c r="L160" s="4"/>
      <c r="M160" s="4"/>
      <c r="N160" s="4"/>
      <c r="O160" s="4"/>
      <c r="P160" s="4"/>
      <c r="Q160" s="4"/>
      <c r="R160" s="4"/>
      <c r="S160" s="4"/>
      <c r="T160" s="4"/>
      <c r="U160" s="4"/>
      <c r="V160" s="4"/>
    </row>
    <row r="161" spans="1:22" ht="46.2" customHeight="1" x14ac:dyDescent="0.3">
      <c r="A161" s="2">
        <v>11</v>
      </c>
      <c r="B161" s="56" t="s">
        <v>38</v>
      </c>
      <c r="C161" s="283" t="s">
        <v>688</v>
      </c>
      <c r="D161" s="284"/>
      <c r="E161" s="284"/>
      <c r="F161" s="284"/>
      <c r="G161" s="284"/>
      <c r="H161" s="285"/>
      <c r="I161" s="49"/>
      <c r="J161" s="13"/>
      <c r="K161" s="4"/>
      <c r="L161" s="4"/>
      <c r="M161" s="4"/>
      <c r="N161" s="4"/>
      <c r="O161" s="4"/>
      <c r="P161" s="4"/>
      <c r="Q161" s="4"/>
      <c r="R161" s="4"/>
      <c r="S161" s="4"/>
      <c r="T161" s="4"/>
      <c r="U161" s="4"/>
      <c r="V161" s="4"/>
    </row>
    <row r="162" spans="1:22" ht="19.95" customHeight="1" x14ac:dyDescent="0.3">
      <c r="A162" s="2"/>
      <c r="B162" s="4"/>
      <c r="C162" s="4" t="s">
        <v>689</v>
      </c>
      <c r="D162" s="2">
        <v>1</v>
      </c>
      <c r="E162" s="2">
        <v>1</v>
      </c>
      <c r="F162" s="2"/>
      <c r="G162" s="2"/>
      <c r="H162" s="2"/>
      <c r="I162" s="50">
        <f>E162*D162</f>
        <v>1</v>
      </c>
      <c r="J162" s="13"/>
      <c r="K162" s="4"/>
      <c r="L162" s="4"/>
      <c r="M162" s="4"/>
      <c r="N162" s="4"/>
      <c r="O162" s="4"/>
      <c r="P162" s="4"/>
      <c r="Q162" s="4"/>
      <c r="R162" s="4"/>
      <c r="S162" s="4"/>
      <c r="T162" s="4"/>
      <c r="U162" s="4"/>
      <c r="V162" s="4"/>
    </row>
    <row r="163" spans="1:22" ht="19.95" customHeight="1" x14ac:dyDescent="0.3">
      <c r="A163" s="2"/>
      <c r="B163" s="4"/>
      <c r="C163" s="4"/>
      <c r="D163" s="2"/>
      <c r="E163" s="2"/>
      <c r="F163" s="2"/>
      <c r="G163" s="2"/>
      <c r="H163" s="2"/>
      <c r="I163" s="49">
        <f>SUM(I162)</f>
        <v>1</v>
      </c>
      <c r="J163" s="13" t="s">
        <v>128</v>
      </c>
      <c r="K163" s="4"/>
      <c r="L163" s="4"/>
      <c r="M163" s="4"/>
      <c r="N163" s="4"/>
      <c r="O163" s="4"/>
      <c r="P163" s="4"/>
      <c r="Q163" s="4"/>
      <c r="R163" s="4"/>
      <c r="S163" s="4"/>
      <c r="T163" s="4"/>
      <c r="U163" s="4"/>
      <c r="V163" s="4"/>
    </row>
    <row r="164" spans="1:22" ht="316.8" customHeight="1" x14ac:dyDescent="0.3">
      <c r="A164" s="2">
        <v>12</v>
      </c>
      <c r="B164" s="2" t="s">
        <v>38</v>
      </c>
      <c r="C164" s="141" t="s">
        <v>674</v>
      </c>
      <c r="D164" s="142"/>
      <c r="E164" s="142"/>
      <c r="F164" s="142"/>
      <c r="G164" s="142"/>
      <c r="H164" s="143"/>
      <c r="I164" s="2"/>
      <c r="J164" s="3"/>
      <c r="K164" s="4"/>
      <c r="L164" s="4"/>
      <c r="M164" s="4"/>
      <c r="N164" s="4"/>
      <c r="O164" s="4"/>
      <c r="P164" s="4"/>
      <c r="Q164" s="4"/>
      <c r="R164" s="4"/>
      <c r="S164" s="4"/>
      <c r="T164" s="4"/>
      <c r="U164" s="4"/>
      <c r="V164" s="4"/>
    </row>
    <row r="165" spans="1:22" ht="19.95" customHeight="1" x14ac:dyDescent="0.3">
      <c r="A165" s="2"/>
      <c r="B165" s="4"/>
      <c r="C165" s="4" t="s">
        <v>675</v>
      </c>
      <c r="D165" s="2">
        <v>1</v>
      </c>
      <c r="E165" s="2">
        <v>1</v>
      </c>
      <c r="F165" s="50">
        <v>1.48</v>
      </c>
      <c r="G165" s="50"/>
      <c r="H165" s="50">
        <v>2.57</v>
      </c>
      <c r="I165" s="50">
        <f t="shared" ref="I165:I173" si="19">H165*F165*E165*D165</f>
        <v>3.8035999999999999</v>
      </c>
      <c r="J165" s="2"/>
      <c r="K165" s="4"/>
      <c r="L165" s="4"/>
      <c r="M165" s="4"/>
      <c r="N165" s="4"/>
      <c r="O165" s="4"/>
      <c r="P165" s="4"/>
      <c r="Q165" s="4"/>
      <c r="R165" s="4"/>
      <c r="S165" s="4"/>
      <c r="T165" s="4"/>
      <c r="U165" s="4"/>
      <c r="V165" s="4"/>
    </row>
    <row r="166" spans="1:22" ht="19.95" customHeight="1" x14ac:dyDescent="0.3">
      <c r="A166" s="2"/>
      <c r="B166" s="4"/>
      <c r="C166" s="4" t="s">
        <v>347</v>
      </c>
      <c r="D166" s="2">
        <v>1</v>
      </c>
      <c r="E166" s="2">
        <v>1</v>
      </c>
      <c r="F166" s="50">
        <v>0.99</v>
      </c>
      <c r="G166" s="50"/>
      <c r="H166" s="50">
        <v>2.0950000000000002</v>
      </c>
      <c r="I166" s="50">
        <f t="shared" si="19"/>
        <v>2.0740500000000002</v>
      </c>
      <c r="J166" s="2"/>
      <c r="K166" s="4"/>
      <c r="L166" s="4"/>
      <c r="M166" s="4"/>
      <c r="N166" s="4"/>
      <c r="O166" s="4"/>
      <c r="P166" s="4"/>
      <c r="Q166" s="4"/>
      <c r="R166" s="4"/>
      <c r="S166" s="4"/>
      <c r="T166" s="4"/>
      <c r="U166" s="4"/>
      <c r="V166" s="4"/>
    </row>
    <row r="167" spans="1:22" ht="19.95" customHeight="1" x14ac:dyDescent="0.3">
      <c r="A167" s="2"/>
      <c r="B167" s="4"/>
      <c r="C167" s="4" t="s">
        <v>676</v>
      </c>
      <c r="D167" s="2">
        <v>1</v>
      </c>
      <c r="E167" s="2">
        <v>1</v>
      </c>
      <c r="F167" s="50">
        <v>1.01</v>
      </c>
      <c r="G167" s="50"/>
      <c r="H167" s="50">
        <v>2.29</v>
      </c>
      <c r="I167" s="50">
        <f t="shared" si="19"/>
        <v>2.3129</v>
      </c>
      <c r="J167" s="2"/>
      <c r="K167" s="4"/>
      <c r="L167" s="4"/>
      <c r="M167" s="4"/>
      <c r="N167" s="4"/>
      <c r="O167" s="4"/>
      <c r="P167" s="4"/>
      <c r="Q167" s="4"/>
      <c r="R167" s="4"/>
      <c r="S167" s="4"/>
      <c r="T167" s="4"/>
      <c r="U167" s="4"/>
      <c r="V167" s="4"/>
    </row>
    <row r="168" spans="1:22" ht="19.95" customHeight="1" x14ac:dyDescent="0.3">
      <c r="A168" s="2"/>
      <c r="B168" s="4"/>
      <c r="C168" s="4" t="s">
        <v>677</v>
      </c>
      <c r="D168" s="2">
        <v>1</v>
      </c>
      <c r="E168" s="2">
        <v>1</v>
      </c>
      <c r="F168" s="50">
        <v>0.97799999999999998</v>
      </c>
      <c r="G168" s="50"/>
      <c r="H168" s="50">
        <v>2.27</v>
      </c>
      <c r="I168" s="50">
        <f t="shared" si="19"/>
        <v>2.2200600000000001</v>
      </c>
      <c r="J168" s="2"/>
      <c r="K168" s="4"/>
      <c r="L168" s="4"/>
      <c r="M168" s="4"/>
      <c r="N168" s="4"/>
      <c r="O168" s="4"/>
      <c r="P168" s="4"/>
      <c r="Q168" s="4"/>
      <c r="R168" s="4"/>
      <c r="S168" s="4"/>
      <c r="T168" s="4"/>
      <c r="U168" s="4"/>
      <c r="V168" s="4"/>
    </row>
    <row r="169" spans="1:22" ht="19.95" customHeight="1" x14ac:dyDescent="0.3">
      <c r="A169" s="2"/>
      <c r="B169" s="4"/>
      <c r="C169" s="4" t="s">
        <v>678</v>
      </c>
      <c r="D169" s="2">
        <v>1</v>
      </c>
      <c r="E169" s="2">
        <v>1</v>
      </c>
      <c r="F169" s="50">
        <v>0.99099999999999999</v>
      </c>
      <c r="G169" s="50"/>
      <c r="H169" s="50">
        <v>2.2599999999999998</v>
      </c>
      <c r="I169" s="50">
        <f t="shared" si="19"/>
        <v>2.2396599999999998</v>
      </c>
      <c r="J169" s="2"/>
      <c r="K169" s="4"/>
      <c r="L169" s="4"/>
      <c r="M169" s="4"/>
      <c r="N169" s="4"/>
      <c r="O169" s="4"/>
      <c r="P169" s="4"/>
      <c r="Q169" s="4"/>
      <c r="R169" s="4"/>
      <c r="S169" s="4"/>
      <c r="T169" s="4"/>
      <c r="U169" s="4"/>
      <c r="V169" s="4"/>
    </row>
    <row r="170" spans="1:22" ht="19.95" customHeight="1" x14ac:dyDescent="0.3">
      <c r="A170" s="2"/>
      <c r="B170" s="4"/>
      <c r="C170" s="4" t="s">
        <v>591</v>
      </c>
      <c r="D170" s="2">
        <v>1</v>
      </c>
      <c r="E170" s="2">
        <v>1</v>
      </c>
      <c r="F170" s="50">
        <v>1.08</v>
      </c>
      <c r="G170" s="50"/>
      <c r="H170" s="50">
        <v>2.25</v>
      </c>
      <c r="I170" s="50">
        <f t="shared" si="19"/>
        <v>2.4300000000000002</v>
      </c>
      <c r="J170" s="2"/>
      <c r="K170" s="4"/>
      <c r="L170" s="4"/>
      <c r="M170" s="4"/>
      <c r="N170" s="4"/>
      <c r="O170" s="4"/>
      <c r="P170" s="4"/>
      <c r="Q170" s="4"/>
      <c r="R170" s="4"/>
      <c r="S170" s="4"/>
      <c r="T170" s="4"/>
      <c r="U170" s="4"/>
      <c r="V170" s="4"/>
    </row>
    <row r="171" spans="1:22" ht="19.95" customHeight="1" x14ac:dyDescent="0.3">
      <c r="A171" s="2"/>
      <c r="B171" s="4"/>
      <c r="C171" s="4" t="s">
        <v>679</v>
      </c>
      <c r="D171" s="2">
        <v>1</v>
      </c>
      <c r="E171" s="2">
        <v>1</v>
      </c>
      <c r="F171" s="50">
        <v>1.07</v>
      </c>
      <c r="G171" s="50"/>
      <c r="H171" s="50">
        <v>2.2400000000000002</v>
      </c>
      <c r="I171" s="50">
        <f t="shared" si="19"/>
        <v>2.3968000000000003</v>
      </c>
      <c r="J171" s="2"/>
      <c r="K171" s="4"/>
      <c r="L171" s="4"/>
      <c r="M171" s="4"/>
      <c r="N171" s="4"/>
      <c r="O171" s="4"/>
      <c r="P171" s="4"/>
      <c r="Q171" s="4"/>
      <c r="R171" s="4"/>
      <c r="S171" s="4"/>
      <c r="T171" s="4"/>
      <c r="U171" s="4"/>
      <c r="V171" s="4"/>
    </row>
    <row r="172" spans="1:22" ht="19.95" customHeight="1" x14ac:dyDescent="0.3">
      <c r="A172" s="2"/>
      <c r="B172" s="4"/>
      <c r="C172" s="4" t="s">
        <v>680</v>
      </c>
      <c r="D172" s="2">
        <v>1</v>
      </c>
      <c r="E172" s="2">
        <v>1</v>
      </c>
      <c r="F172" s="50">
        <v>1.2</v>
      </c>
      <c r="G172" s="50"/>
      <c r="H172" s="50">
        <v>2.37</v>
      </c>
      <c r="I172" s="50">
        <f t="shared" si="19"/>
        <v>2.8439999999999999</v>
      </c>
      <c r="J172" s="2"/>
      <c r="K172" s="4"/>
      <c r="L172" s="4"/>
      <c r="M172" s="4"/>
      <c r="N172" s="4"/>
      <c r="O172" s="4"/>
      <c r="P172" s="4"/>
      <c r="Q172" s="4"/>
      <c r="R172" s="4"/>
      <c r="S172" s="4"/>
      <c r="T172" s="4"/>
      <c r="U172" s="4"/>
      <c r="V172" s="4"/>
    </row>
    <row r="173" spans="1:22" ht="19.95" customHeight="1" x14ac:dyDescent="0.3">
      <c r="A173" s="2"/>
      <c r="B173" s="4"/>
      <c r="C173" s="4" t="s">
        <v>350</v>
      </c>
      <c r="D173" s="2">
        <v>1</v>
      </c>
      <c r="E173" s="2">
        <v>1</v>
      </c>
      <c r="F173" s="50">
        <v>1.2</v>
      </c>
      <c r="G173" s="50"/>
      <c r="H173" s="50">
        <v>2.35</v>
      </c>
      <c r="I173" s="50">
        <f t="shared" si="19"/>
        <v>2.82</v>
      </c>
      <c r="J173" s="2"/>
      <c r="K173" s="4"/>
      <c r="L173" s="4"/>
      <c r="M173" s="4"/>
      <c r="N173" s="4"/>
      <c r="O173" s="4"/>
      <c r="P173" s="4"/>
      <c r="Q173" s="4"/>
      <c r="R173" s="4"/>
      <c r="S173" s="4"/>
      <c r="T173" s="4"/>
      <c r="U173" s="4"/>
      <c r="V173" s="4"/>
    </row>
    <row r="174" spans="1:22" ht="19.95" customHeight="1" x14ac:dyDescent="0.3">
      <c r="A174" s="2"/>
      <c r="B174" s="4"/>
      <c r="C174" s="4"/>
      <c r="D174" s="2"/>
      <c r="E174" s="2"/>
      <c r="F174" s="50"/>
      <c r="G174" s="50"/>
      <c r="H174" s="50"/>
      <c r="I174" s="49">
        <f>SUM(I165:I173)</f>
        <v>23.141069999999999</v>
      </c>
      <c r="J174" s="48" t="s">
        <v>29</v>
      </c>
      <c r="K174" s="4"/>
      <c r="L174" s="4"/>
      <c r="M174" s="4"/>
      <c r="N174" s="4"/>
      <c r="O174" s="4"/>
      <c r="P174" s="4"/>
      <c r="Q174" s="4"/>
      <c r="R174" s="4"/>
      <c r="S174" s="4"/>
      <c r="T174" s="4"/>
      <c r="U174" s="4"/>
      <c r="V174" s="4"/>
    </row>
    <row r="175" spans="1:22" ht="45" customHeight="1" x14ac:dyDescent="0.3">
      <c r="A175" s="2">
        <v>13</v>
      </c>
      <c r="B175" s="2" t="s">
        <v>38</v>
      </c>
      <c r="C175" s="167" t="s">
        <v>681</v>
      </c>
      <c r="D175" s="168"/>
      <c r="E175" s="168"/>
      <c r="F175" s="168"/>
      <c r="G175" s="168"/>
      <c r="H175" s="169"/>
      <c r="I175" s="2"/>
      <c r="J175" s="3"/>
      <c r="K175" s="4"/>
      <c r="L175" s="4"/>
      <c r="M175" s="4"/>
      <c r="N175" s="4"/>
      <c r="O175" s="4"/>
      <c r="P175" s="4"/>
      <c r="Q175" s="4"/>
      <c r="R175" s="4"/>
      <c r="S175" s="4"/>
      <c r="T175" s="4"/>
      <c r="U175" s="4"/>
      <c r="V175" s="4"/>
    </row>
    <row r="176" spans="1:22" ht="19.95" customHeight="1" x14ac:dyDescent="0.3">
      <c r="A176" s="2"/>
      <c r="B176" s="4"/>
      <c r="C176" s="4" t="s">
        <v>682</v>
      </c>
      <c r="D176" s="2">
        <v>1</v>
      </c>
      <c r="E176" s="2">
        <v>1</v>
      </c>
      <c r="F176" s="50">
        <v>0.8</v>
      </c>
      <c r="G176" s="2"/>
      <c r="H176" s="50">
        <v>2.1</v>
      </c>
      <c r="I176" s="2">
        <f>H176*F176*E176*D176</f>
        <v>1.6800000000000002</v>
      </c>
      <c r="J176" s="3"/>
      <c r="K176" s="4"/>
      <c r="L176" s="4"/>
      <c r="M176" s="4"/>
      <c r="N176" s="4"/>
      <c r="O176" s="4"/>
      <c r="P176" s="4"/>
      <c r="Q176" s="4"/>
      <c r="R176" s="4"/>
      <c r="S176" s="4"/>
      <c r="T176" s="4"/>
      <c r="U176" s="4"/>
      <c r="V176" s="4"/>
    </row>
    <row r="177" spans="1:22" ht="19.95" customHeight="1" x14ac:dyDescent="0.3">
      <c r="A177" s="2"/>
      <c r="B177" s="4"/>
      <c r="C177" s="4" t="s">
        <v>683</v>
      </c>
      <c r="D177" s="2">
        <v>1</v>
      </c>
      <c r="E177" s="2">
        <v>1</v>
      </c>
      <c r="F177" s="50">
        <v>0.8</v>
      </c>
      <c r="G177" s="2"/>
      <c r="H177" s="50">
        <v>2.1</v>
      </c>
      <c r="I177" s="2">
        <f>H177*F177*E177*D177</f>
        <v>1.6800000000000002</v>
      </c>
      <c r="J177" s="3"/>
      <c r="K177" s="4"/>
      <c r="L177" s="4"/>
      <c r="M177" s="4"/>
      <c r="N177" s="4"/>
      <c r="O177" s="4"/>
      <c r="P177" s="4"/>
      <c r="Q177" s="4"/>
      <c r="R177" s="4"/>
      <c r="S177" s="4"/>
      <c r="T177" s="4"/>
      <c r="U177" s="4"/>
      <c r="V177" s="4"/>
    </row>
    <row r="178" spans="1:22" ht="19.95" customHeight="1" x14ac:dyDescent="0.3">
      <c r="A178" s="2"/>
      <c r="B178" s="4"/>
      <c r="C178" s="4" t="s">
        <v>602</v>
      </c>
      <c r="D178" s="2">
        <v>1</v>
      </c>
      <c r="E178" s="2">
        <v>1</v>
      </c>
      <c r="F178" s="50">
        <v>0.8</v>
      </c>
      <c r="G178" s="2"/>
      <c r="H178" s="50">
        <v>2.1</v>
      </c>
      <c r="I178" s="2">
        <f>H178*F178*E178*D178</f>
        <v>1.6800000000000002</v>
      </c>
      <c r="J178" s="3"/>
      <c r="K178" s="4"/>
      <c r="L178" s="4"/>
      <c r="M178" s="4"/>
      <c r="N178" s="4"/>
      <c r="O178" s="4"/>
      <c r="P178" s="4"/>
      <c r="Q178" s="4"/>
      <c r="R178" s="4"/>
      <c r="S178" s="4"/>
      <c r="T178" s="4"/>
      <c r="U178" s="4"/>
      <c r="V178" s="4"/>
    </row>
    <row r="179" spans="1:22" ht="19.95" customHeight="1" x14ac:dyDescent="0.3">
      <c r="A179" s="2"/>
      <c r="B179" s="4"/>
      <c r="C179" s="4" t="s">
        <v>259</v>
      </c>
      <c r="D179" s="2">
        <v>1</v>
      </c>
      <c r="E179" s="2">
        <v>1</v>
      </c>
      <c r="F179" s="50">
        <v>1</v>
      </c>
      <c r="G179" s="2"/>
      <c r="H179" s="50">
        <v>2.1</v>
      </c>
      <c r="I179" s="2">
        <f>H179*F179*E179*D179</f>
        <v>2.1</v>
      </c>
      <c r="J179" s="3"/>
      <c r="K179" s="4"/>
      <c r="L179" s="4"/>
      <c r="M179" s="4"/>
      <c r="N179" s="4"/>
      <c r="O179" s="4"/>
      <c r="P179" s="4"/>
      <c r="Q179" s="4"/>
      <c r="R179" s="4"/>
      <c r="S179" s="4"/>
      <c r="T179" s="4"/>
      <c r="U179" s="4"/>
      <c r="V179" s="4"/>
    </row>
    <row r="180" spans="1:22" ht="19.95" customHeight="1" x14ac:dyDescent="0.3">
      <c r="A180" s="2"/>
      <c r="B180" s="4"/>
      <c r="C180" s="4"/>
      <c r="D180" s="2"/>
      <c r="E180" s="2"/>
      <c r="F180" s="2"/>
      <c r="G180" s="2"/>
      <c r="H180" s="2"/>
      <c r="I180" s="48">
        <f>SUM(I176:I179)</f>
        <v>7.1400000000000006</v>
      </c>
      <c r="J180" s="48" t="s">
        <v>29</v>
      </c>
      <c r="K180" s="4"/>
      <c r="L180" s="4"/>
      <c r="M180" s="4"/>
      <c r="N180" s="4"/>
      <c r="O180" s="4"/>
      <c r="P180" s="4"/>
      <c r="Q180" s="4"/>
      <c r="R180" s="4"/>
      <c r="S180" s="4"/>
      <c r="T180" s="4"/>
      <c r="U180" s="4"/>
      <c r="V180" s="4"/>
    </row>
    <row r="181" spans="1:22" ht="28.2" customHeight="1" x14ac:dyDescent="0.3">
      <c r="A181" s="2">
        <v>14</v>
      </c>
      <c r="B181" s="2" t="s">
        <v>38</v>
      </c>
      <c r="C181" s="296" t="s">
        <v>684</v>
      </c>
      <c r="D181" s="296"/>
      <c r="E181" s="296"/>
      <c r="F181" s="296"/>
      <c r="G181" s="296"/>
      <c r="H181" s="296"/>
      <c r="I181" s="2"/>
      <c r="J181" s="2"/>
      <c r="K181" s="2"/>
      <c r="L181" s="2"/>
      <c r="M181" s="2"/>
      <c r="N181" s="2"/>
      <c r="O181" s="2"/>
      <c r="P181" s="2"/>
      <c r="Q181" s="2"/>
      <c r="R181" s="2"/>
      <c r="S181" s="2"/>
      <c r="T181" s="2"/>
      <c r="U181" s="2"/>
      <c r="V181" s="2"/>
    </row>
    <row r="182" spans="1:22" ht="19.95" customHeight="1" x14ac:dyDescent="0.3">
      <c r="A182" s="2"/>
      <c r="B182" s="2"/>
      <c r="C182" s="2"/>
      <c r="D182" s="2">
        <v>1</v>
      </c>
      <c r="E182" s="2">
        <v>1</v>
      </c>
      <c r="F182" s="2"/>
      <c r="G182" s="2"/>
      <c r="H182" s="2"/>
      <c r="I182" s="2">
        <f>E182*D182</f>
        <v>1</v>
      </c>
      <c r="J182" s="2"/>
      <c r="K182" s="2"/>
      <c r="L182" s="2"/>
      <c r="M182" s="2"/>
      <c r="N182" s="2"/>
      <c r="O182" s="2"/>
      <c r="P182" s="2"/>
      <c r="Q182" s="2"/>
      <c r="R182" s="2"/>
      <c r="S182" s="2"/>
      <c r="T182" s="2"/>
      <c r="U182" s="2"/>
      <c r="V182" s="2"/>
    </row>
    <row r="183" spans="1:22" ht="19.95" customHeight="1" x14ac:dyDescent="0.3">
      <c r="A183" s="2"/>
      <c r="B183" s="2"/>
      <c r="C183" s="2"/>
      <c r="D183" s="2"/>
      <c r="E183" s="2"/>
      <c r="F183" s="2"/>
      <c r="G183" s="2"/>
      <c r="H183" s="2"/>
      <c r="I183" s="2">
        <f>SUM(I182)</f>
        <v>1</v>
      </c>
      <c r="J183" s="48" t="s">
        <v>128</v>
      </c>
      <c r="K183" s="2"/>
      <c r="L183" s="2"/>
      <c r="M183" s="2"/>
      <c r="N183" s="2"/>
      <c r="O183" s="2"/>
      <c r="P183" s="2"/>
      <c r="Q183" s="2"/>
      <c r="R183" s="2"/>
      <c r="S183" s="2"/>
      <c r="T183" s="2"/>
      <c r="U183" s="2"/>
      <c r="V183" s="2"/>
    </row>
    <row r="184" spans="1:22" ht="27" customHeight="1" x14ac:dyDescent="0.3">
      <c r="A184" s="2">
        <v>15</v>
      </c>
      <c r="B184" s="2" t="s">
        <v>38</v>
      </c>
      <c r="C184" s="296" t="s">
        <v>691</v>
      </c>
      <c r="D184" s="296"/>
      <c r="E184" s="296"/>
      <c r="F184" s="296"/>
      <c r="G184" s="296"/>
      <c r="H184" s="296"/>
      <c r="I184" s="2"/>
      <c r="J184" s="2"/>
      <c r="K184" s="2"/>
      <c r="L184" s="2"/>
      <c r="M184" s="2"/>
      <c r="N184" s="2"/>
      <c r="O184" s="2"/>
      <c r="P184" s="2"/>
      <c r="Q184" s="2"/>
      <c r="R184" s="2"/>
      <c r="S184" s="2"/>
      <c r="T184" s="2"/>
      <c r="U184" s="2"/>
      <c r="V184" s="2"/>
    </row>
    <row r="185" spans="1:22" ht="19.95" customHeight="1" x14ac:dyDescent="0.3">
      <c r="A185" s="2"/>
      <c r="B185" s="2"/>
      <c r="C185" s="2"/>
      <c r="D185" s="2">
        <v>1</v>
      </c>
      <c r="E185" s="2">
        <v>1</v>
      </c>
      <c r="F185" s="2"/>
      <c r="G185" s="2"/>
      <c r="H185" s="2"/>
      <c r="I185" s="2">
        <f>E185*D185</f>
        <v>1</v>
      </c>
      <c r="J185" s="2"/>
      <c r="K185" s="2"/>
      <c r="L185" s="2"/>
      <c r="M185" s="2"/>
      <c r="N185" s="2"/>
      <c r="O185" s="2"/>
      <c r="P185" s="2"/>
      <c r="Q185" s="2"/>
      <c r="R185" s="2"/>
      <c r="S185" s="2"/>
      <c r="T185" s="2"/>
      <c r="U185" s="2"/>
      <c r="V185" s="2"/>
    </row>
    <row r="186" spans="1:22" ht="19.95" customHeight="1" x14ac:dyDescent="0.3">
      <c r="A186" s="2"/>
      <c r="B186" s="2"/>
      <c r="C186" s="2"/>
      <c r="D186" s="2"/>
      <c r="E186" s="2"/>
      <c r="F186" s="2"/>
      <c r="G186" s="2"/>
      <c r="H186" s="2"/>
      <c r="I186" s="2">
        <f>SUM(I185)</f>
        <v>1</v>
      </c>
      <c r="J186" s="48" t="s">
        <v>128</v>
      </c>
      <c r="K186" s="2"/>
      <c r="L186" s="2"/>
      <c r="M186" s="2"/>
      <c r="N186" s="2"/>
      <c r="O186" s="2"/>
      <c r="P186" s="2"/>
      <c r="Q186" s="2"/>
      <c r="R186" s="2"/>
      <c r="S186" s="2"/>
      <c r="T186" s="2"/>
      <c r="U186" s="2"/>
      <c r="V186" s="2"/>
    </row>
    <row r="187" spans="1:22" ht="23.4" customHeight="1" x14ac:dyDescent="0.3">
      <c r="A187" s="2">
        <v>16</v>
      </c>
      <c r="B187" s="2" t="s">
        <v>38</v>
      </c>
      <c r="C187" s="296" t="s">
        <v>690</v>
      </c>
      <c r="D187" s="296"/>
      <c r="E187" s="296"/>
      <c r="F187" s="296"/>
      <c r="G187" s="296"/>
      <c r="H187" s="296"/>
      <c r="I187" s="2"/>
      <c r="J187" s="2"/>
      <c r="K187" s="2"/>
      <c r="L187" s="2"/>
      <c r="M187" s="2"/>
      <c r="N187" s="2"/>
      <c r="O187" s="2"/>
      <c r="P187" s="2"/>
      <c r="Q187" s="2"/>
      <c r="R187" s="2"/>
      <c r="S187" s="2"/>
      <c r="T187" s="2"/>
      <c r="U187" s="2"/>
      <c r="V187" s="2"/>
    </row>
    <row r="188" spans="1:22" ht="19.95" customHeight="1" x14ac:dyDescent="0.3">
      <c r="A188" s="2"/>
      <c r="B188" s="2"/>
      <c r="C188" s="2"/>
      <c r="D188" s="2">
        <v>1</v>
      </c>
      <c r="E188" s="2">
        <v>1</v>
      </c>
      <c r="F188" s="2"/>
      <c r="G188" s="2"/>
      <c r="H188" s="2"/>
      <c r="I188" s="2">
        <f>E188*D188</f>
        <v>1</v>
      </c>
      <c r="J188" s="2"/>
      <c r="K188" s="2"/>
      <c r="L188" s="2"/>
      <c r="M188" s="2"/>
      <c r="N188" s="2"/>
      <c r="O188" s="2"/>
      <c r="P188" s="2"/>
      <c r="Q188" s="2"/>
      <c r="R188" s="2"/>
      <c r="S188" s="2"/>
      <c r="T188" s="2"/>
      <c r="U188" s="2"/>
      <c r="V188" s="2"/>
    </row>
    <row r="189" spans="1:22" ht="19.95" customHeight="1" x14ac:dyDescent="0.3">
      <c r="A189" s="2"/>
      <c r="B189" s="2"/>
      <c r="C189" s="2"/>
      <c r="D189" s="2"/>
      <c r="E189" s="2"/>
      <c r="F189" s="2"/>
      <c r="G189" s="2"/>
      <c r="H189" s="2"/>
      <c r="I189" s="2">
        <f>SUM(I188)</f>
        <v>1</v>
      </c>
      <c r="J189" s="48" t="s">
        <v>128</v>
      </c>
      <c r="K189" s="2"/>
      <c r="L189" s="2"/>
      <c r="M189" s="2"/>
      <c r="N189" s="2"/>
      <c r="O189" s="2"/>
      <c r="P189" s="2"/>
      <c r="Q189" s="2"/>
      <c r="R189" s="2"/>
      <c r="S189" s="2"/>
      <c r="T189" s="2"/>
      <c r="U189" s="2"/>
      <c r="V189" s="2"/>
    </row>
    <row r="190" spans="1:22" ht="27" customHeight="1" x14ac:dyDescent="0.3">
      <c r="A190" s="2">
        <v>17</v>
      </c>
      <c r="B190" s="2" t="s">
        <v>38</v>
      </c>
      <c r="C190" s="296" t="s">
        <v>685</v>
      </c>
      <c r="D190" s="296"/>
      <c r="E190" s="296"/>
      <c r="F190" s="296"/>
      <c r="G190" s="296"/>
      <c r="H190" s="296"/>
      <c r="I190" s="2"/>
      <c r="J190" s="2"/>
      <c r="K190" s="2"/>
      <c r="L190" s="2"/>
      <c r="M190" s="2"/>
      <c r="N190" s="2"/>
      <c r="O190" s="2"/>
      <c r="P190" s="2"/>
      <c r="Q190" s="2"/>
      <c r="R190" s="2"/>
      <c r="S190" s="2"/>
      <c r="T190" s="2"/>
      <c r="U190" s="2"/>
      <c r="V190" s="2"/>
    </row>
    <row r="191" spans="1:22" ht="19.95" customHeight="1" x14ac:dyDescent="0.3">
      <c r="A191" s="2"/>
      <c r="B191" s="2"/>
      <c r="C191" s="2"/>
      <c r="D191" s="2">
        <v>1</v>
      </c>
      <c r="E191" s="2">
        <v>1</v>
      </c>
      <c r="F191" s="2"/>
      <c r="G191" s="2"/>
      <c r="H191" s="2"/>
      <c r="I191" s="2">
        <f>E191*D191</f>
        <v>1</v>
      </c>
      <c r="J191" s="2"/>
      <c r="K191" s="2"/>
      <c r="L191" s="2"/>
      <c r="M191" s="2"/>
      <c r="N191" s="2"/>
      <c r="O191" s="2"/>
      <c r="P191" s="2"/>
      <c r="Q191" s="2"/>
      <c r="R191" s="2"/>
      <c r="S191" s="2"/>
      <c r="T191" s="2"/>
      <c r="U191" s="2"/>
      <c r="V191" s="2"/>
    </row>
    <row r="192" spans="1:22" ht="19.95" customHeight="1" x14ac:dyDescent="0.3">
      <c r="A192" s="2"/>
      <c r="B192" s="2"/>
      <c r="C192" s="2"/>
      <c r="D192" s="2"/>
      <c r="E192" s="2"/>
      <c r="F192" s="2"/>
      <c r="G192" s="2"/>
      <c r="H192" s="2"/>
      <c r="I192" s="2">
        <f>SUM(I191)</f>
        <v>1</v>
      </c>
      <c r="J192" s="48" t="s">
        <v>128</v>
      </c>
      <c r="K192" s="2"/>
      <c r="L192" s="2"/>
      <c r="M192" s="2"/>
      <c r="N192" s="2"/>
      <c r="O192" s="2"/>
      <c r="P192" s="2"/>
      <c r="Q192" s="2"/>
      <c r="R192" s="2"/>
      <c r="S192" s="2"/>
      <c r="T192" s="2"/>
      <c r="U192" s="2"/>
      <c r="V192" s="2"/>
    </row>
    <row r="193" spans="1:22" ht="32.4" customHeight="1" x14ac:dyDescent="0.3">
      <c r="A193" s="2">
        <v>18</v>
      </c>
      <c r="B193" s="2" t="s">
        <v>38</v>
      </c>
      <c r="C193" s="296" t="s">
        <v>686</v>
      </c>
      <c r="D193" s="296"/>
      <c r="E193" s="296"/>
      <c r="F193" s="296"/>
      <c r="G193" s="296"/>
      <c r="H193" s="296"/>
      <c r="I193" s="2"/>
      <c r="J193" s="2"/>
      <c r="K193" s="2"/>
      <c r="L193" s="2"/>
      <c r="M193" s="2"/>
      <c r="N193" s="2"/>
      <c r="O193" s="2"/>
      <c r="P193" s="2"/>
      <c r="Q193" s="2"/>
      <c r="R193" s="2"/>
      <c r="S193" s="2"/>
      <c r="T193" s="2"/>
      <c r="U193" s="2"/>
      <c r="V193" s="2"/>
    </row>
    <row r="194" spans="1:22" ht="19.95" customHeight="1" x14ac:dyDescent="0.3">
      <c r="A194" s="2"/>
      <c r="B194" s="2"/>
      <c r="C194" s="2"/>
      <c r="D194" s="2">
        <v>1</v>
      </c>
      <c r="E194" s="2">
        <v>5</v>
      </c>
      <c r="F194" s="2"/>
      <c r="G194" s="2"/>
      <c r="H194" s="2"/>
      <c r="I194" s="2">
        <f>E194*D194</f>
        <v>5</v>
      </c>
      <c r="J194" s="2"/>
      <c r="K194" s="2"/>
      <c r="L194" s="2"/>
      <c r="M194" s="2"/>
      <c r="N194" s="2"/>
      <c r="O194" s="2"/>
      <c r="P194" s="2"/>
      <c r="Q194" s="2"/>
      <c r="R194" s="2"/>
      <c r="S194" s="2"/>
      <c r="T194" s="2"/>
      <c r="U194" s="2"/>
      <c r="V194" s="2"/>
    </row>
    <row r="195" spans="1:22" ht="19.95" customHeight="1" x14ac:dyDescent="0.3">
      <c r="A195" s="2"/>
      <c r="B195" s="2"/>
      <c r="C195" s="2"/>
      <c r="D195" s="2"/>
      <c r="E195" s="2"/>
      <c r="F195" s="2"/>
      <c r="G195" s="2"/>
      <c r="H195" s="2"/>
      <c r="I195" s="2">
        <f>SUM(I194)</f>
        <v>5</v>
      </c>
      <c r="J195" s="48" t="s">
        <v>128</v>
      </c>
      <c r="K195" s="2"/>
      <c r="L195" s="2"/>
      <c r="M195" s="2"/>
      <c r="N195" s="2"/>
      <c r="O195" s="2"/>
      <c r="P195" s="2"/>
      <c r="Q195" s="2"/>
      <c r="R195" s="2"/>
      <c r="S195" s="2"/>
      <c r="T195" s="2"/>
      <c r="U195" s="2"/>
      <c r="V195" s="2"/>
    </row>
    <row r="196" spans="1:22" ht="28.2" customHeight="1" x14ac:dyDescent="0.3">
      <c r="A196" s="2">
        <v>20</v>
      </c>
      <c r="B196" s="2" t="s">
        <v>38</v>
      </c>
      <c r="C196" s="283" t="s">
        <v>687</v>
      </c>
      <c r="D196" s="284"/>
      <c r="E196" s="284"/>
      <c r="F196" s="284"/>
      <c r="G196" s="284"/>
      <c r="H196" s="285"/>
      <c r="I196" s="2"/>
      <c r="J196" s="2"/>
      <c r="K196" s="2"/>
      <c r="L196" s="2"/>
      <c r="M196" s="2"/>
      <c r="N196" s="2"/>
      <c r="O196" s="2"/>
      <c r="P196" s="2"/>
      <c r="Q196" s="2"/>
      <c r="R196" s="2"/>
      <c r="S196" s="2"/>
      <c r="T196" s="2"/>
      <c r="U196" s="2"/>
      <c r="V196" s="2"/>
    </row>
    <row r="197" spans="1:22" ht="19.95" customHeight="1" x14ac:dyDescent="0.3">
      <c r="A197" s="2"/>
      <c r="B197" s="2"/>
      <c r="C197" s="2"/>
      <c r="D197" s="2">
        <v>1</v>
      </c>
      <c r="E197" s="2">
        <v>1</v>
      </c>
      <c r="F197" s="2"/>
      <c r="G197" s="2"/>
      <c r="H197" s="2"/>
      <c r="I197" s="2">
        <f>E197*D197</f>
        <v>1</v>
      </c>
      <c r="J197" s="2"/>
      <c r="K197" s="2"/>
      <c r="L197" s="2"/>
      <c r="M197" s="2"/>
      <c r="N197" s="2"/>
      <c r="O197" s="2"/>
      <c r="P197" s="2"/>
      <c r="Q197" s="2"/>
      <c r="R197" s="2"/>
      <c r="S197" s="2"/>
      <c r="T197" s="2"/>
      <c r="U197" s="2"/>
      <c r="V197" s="2"/>
    </row>
    <row r="198" spans="1:22" ht="19.95" customHeight="1" x14ac:dyDescent="0.3">
      <c r="A198" s="2"/>
      <c r="B198" s="2"/>
      <c r="C198" s="2"/>
      <c r="D198" s="2"/>
      <c r="E198" s="2"/>
      <c r="F198" s="2"/>
      <c r="G198" s="2"/>
      <c r="H198" s="2"/>
      <c r="I198" s="2">
        <f>SUM(I197)</f>
        <v>1</v>
      </c>
      <c r="J198" s="48" t="s">
        <v>128</v>
      </c>
      <c r="K198" s="2"/>
      <c r="L198" s="2"/>
      <c r="M198" s="2"/>
      <c r="N198" s="2"/>
      <c r="O198" s="2"/>
      <c r="P198" s="2"/>
      <c r="Q198" s="2"/>
      <c r="R198" s="2"/>
      <c r="S198" s="2"/>
      <c r="T198" s="2"/>
      <c r="U198" s="2"/>
      <c r="V198" s="2"/>
    </row>
  </sheetData>
  <mergeCells count="48">
    <mergeCell ref="C7:H7"/>
    <mergeCell ref="U4:V6"/>
    <mergeCell ref="D5:E6"/>
    <mergeCell ref="F5:F6"/>
    <mergeCell ref="G5:G6"/>
    <mergeCell ref="H5:H6"/>
    <mergeCell ref="I5:I6"/>
    <mergeCell ref="J5:J6"/>
    <mergeCell ref="K5:K6"/>
    <mergeCell ref="L5:L6"/>
    <mergeCell ref="N5:N6"/>
    <mergeCell ref="C4:C6"/>
    <mergeCell ref="D4:I4"/>
    <mergeCell ref="J4:L4"/>
    <mergeCell ref="M4:M6"/>
    <mergeCell ref="N4:O4"/>
    <mergeCell ref="R5:R6"/>
    <mergeCell ref="S5:T5"/>
    <mergeCell ref="A1:V1"/>
    <mergeCell ref="A2:J3"/>
    <mergeCell ref="A4:A6"/>
    <mergeCell ref="B4:B6"/>
    <mergeCell ref="O5:O6"/>
    <mergeCell ref="K2:K3"/>
    <mergeCell ref="L2:Q3"/>
    <mergeCell ref="R2:V3"/>
    <mergeCell ref="P4:Q4"/>
    <mergeCell ref="R4:T4"/>
    <mergeCell ref="P5:P6"/>
    <mergeCell ref="Q5:Q6"/>
    <mergeCell ref="C23:H23"/>
    <mergeCell ref="C27:H27"/>
    <mergeCell ref="C44:H44"/>
    <mergeCell ref="C34:H34"/>
    <mergeCell ref="C123:H123"/>
    <mergeCell ref="C196:H196"/>
    <mergeCell ref="C141:H141"/>
    <mergeCell ref="C147:H147"/>
    <mergeCell ref="C151:H151"/>
    <mergeCell ref="C157:H157"/>
    <mergeCell ref="C164:H164"/>
    <mergeCell ref="C184:H184"/>
    <mergeCell ref="C175:H175"/>
    <mergeCell ref="C181:H181"/>
    <mergeCell ref="C187:H187"/>
    <mergeCell ref="C190:H190"/>
    <mergeCell ref="C193:H193"/>
    <mergeCell ref="C161:H161"/>
  </mergeCells>
  <pageMargins left="0.7" right="0.7" top="0.75" bottom="0.75" header="0.3" footer="0.3"/>
  <pageSetup scale="78"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779"/>
  <sheetViews>
    <sheetView view="pageBreakPreview" zoomScaleNormal="100" zoomScaleSheetLayoutView="100" workbookViewId="0">
      <pane ySplit="6" topLeftCell="A608" activePane="bottomLeft" state="frozen"/>
      <selection activeCell="I1" sqref="I1"/>
      <selection pane="bottomLeft" activeCell="T621" sqref="T621"/>
    </sheetView>
  </sheetViews>
  <sheetFormatPr defaultRowHeight="14.4" x14ac:dyDescent="0.3"/>
  <cols>
    <col min="1" max="1" width="5.33203125" customWidth="1"/>
    <col min="2" max="2" width="36.109375" customWidth="1"/>
    <col min="3" max="3" width="8" bestFit="1" customWidth="1"/>
    <col min="4" max="5" width="7" bestFit="1" customWidth="1"/>
    <col min="6" max="6" width="7.6640625" bestFit="1" customWidth="1"/>
    <col min="7" max="7" width="7.5546875" style="6" bestFit="1" customWidth="1"/>
    <col min="8" max="8" width="8.6640625" style="25" customWidth="1"/>
    <col min="9" max="9" width="8.5546875" style="25" customWidth="1"/>
    <col min="10" max="10" width="5.6640625" style="25" customWidth="1"/>
    <col min="11" max="11" width="10.33203125" style="25" customWidth="1"/>
    <col min="12" max="13" width="5" customWidth="1"/>
    <col min="14" max="14" width="8" style="25" customWidth="1"/>
    <col min="15" max="15" width="10.44140625" style="25" customWidth="1"/>
    <col min="16" max="16" width="7.5546875" style="25" bestFit="1" customWidth="1"/>
    <col min="17" max="17" width="8.77734375" style="25" customWidth="1"/>
    <col min="18" max="18" width="5.44140625" customWidth="1"/>
    <col min="19" max="19" width="6.5546875" customWidth="1"/>
    <col min="20" max="20" width="11.5546875" customWidth="1"/>
  </cols>
  <sheetData>
    <row r="1" spans="1:20" x14ac:dyDescent="0.3">
      <c r="A1" s="167" t="s">
        <v>0</v>
      </c>
      <c r="B1" s="168"/>
      <c r="C1" s="168"/>
      <c r="D1" s="168"/>
      <c r="E1" s="168"/>
      <c r="F1" s="168"/>
      <c r="G1" s="168"/>
      <c r="H1" s="168"/>
      <c r="I1" s="168"/>
      <c r="J1" s="168"/>
      <c r="K1" s="168"/>
      <c r="L1" s="168"/>
      <c r="M1" s="168"/>
      <c r="N1" s="168"/>
      <c r="O1" s="168"/>
      <c r="P1" s="168"/>
      <c r="Q1" s="168"/>
      <c r="R1" s="168"/>
      <c r="S1" s="168"/>
      <c r="T1" s="169"/>
    </row>
    <row r="2" spans="1:20" x14ac:dyDescent="0.3">
      <c r="A2" s="165"/>
      <c r="B2" s="170" t="s">
        <v>1</v>
      </c>
      <c r="C2" s="171"/>
      <c r="D2" s="171"/>
      <c r="E2" s="171"/>
      <c r="F2" s="171"/>
      <c r="G2" s="171"/>
      <c r="H2" s="171"/>
      <c r="I2" s="164"/>
      <c r="J2" s="165" t="s">
        <v>2</v>
      </c>
      <c r="K2" s="165"/>
      <c r="L2" s="165"/>
      <c r="M2" s="165"/>
      <c r="N2" s="165"/>
      <c r="O2" s="165"/>
      <c r="P2" s="174" t="s">
        <v>3</v>
      </c>
      <c r="Q2" s="175"/>
      <c r="R2" s="175"/>
      <c r="S2" s="175"/>
      <c r="T2" s="176"/>
    </row>
    <row r="3" spans="1:20" x14ac:dyDescent="0.3">
      <c r="A3" s="165"/>
      <c r="B3" s="172"/>
      <c r="C3" s="173"/>
      <c r="D3" s="173"/>
      <c r="E3" s="173"/>
      <c r="F3" s="173"/>
      <c r="G3" s="173"/>
      <c r="H3" s="173"/>
      <c r="I3" s="164"/>
      <c r="J3" s="165"/>
      <c r="K3" s="165"/>
      <c r="L3" s="165"/>
      <c r="M3" s="165"/>
      <c r="N3" s="165"/>
      <c r="O3" s="165"/>
      <c r="P3" s="177"/>
      <c r="Q3" s="178"/>
      <c r="R3" s="178"/>
      <c r="S3" s="178"/>
      <c r="T3" s="179"/>
    </row>
    <row r="4" spans="1:20" x14ac:dyDescent="0.3">
      <c r="A4" s="186" t="s">
        <v>4</v>
      </c>
      <c r="B4" s="165" t="s">
        <v>5</v>
      </c>
      <c r="C4" s="161" t="s">
        <v>6</v>
      </c>
      <c r="D4" s="162"/>
      <c r="E4" s="162"/>
      <c r="F4" s="162"/>
      <c r="G4" s="162"/>
      <c r="H4" s="163"/>
      <c r="I4" s="164"/>
      <c r="J4" s="164"/>
      <c r="K4" s="165" t="s">
        <v>7</v>
      </c>
      <c r="L4" s="161" t="s">
        <v>8</v>
      </c>
      <c r="M4" s="163"/>
      <c r="N4" s="161" t="s">
        <v>9</v>
      </c>
      <c r="O4" s="163"/>
      <c r="P4" s="161" t="s">
        <v>10</v>
      </c>
      <c r="Q4" s="162"/>
      <c r="R4" s="163"/>
      <c r="S4" s="165" t="s">
        <v>11</v>
      </c>
      <c r="T4" s="165"/>
    </row>
    <row r="5" spans="1:20" x14ac:dyDescent="0.3">
      <c r="A5" s="187"/>
      <c r="B5" s="165"/>
      <c r="C5" s="180" t="s">
        <v>12</v>
      </c>
      <c r="D5" s="181"/>
      <c r="E5" s="184" t="s">
        <v>13</v>
      </c>
      <c r="F5" s="165" t="s">
        <v>14</v>
      </c>
      <c r="G5" s="165" t="s">
        <v>15</v>
      </c>
      <c r="H5" s="184" t="s">
        <v>16</v>
      </c>
      <c r="I5" s="186" t="s">
        <v>17</v>
      </c>
      <c r="J5" s="165" t="s">
        <v>18</v>
      </c>
      <c r="K5" s="165"/>
      <c r="L5" s="165" t="s">
        <v>19</v>
      </c>
      <c r="M5" s="165" t="s">
        <v>20</v>
      </c>
      <c r="N5" s="165" t="s">
        <v>21</v>
      </c>
      <c r="O5" s="165" t="s">
        <v>22</v>
      </c>
      <c r="P5" s="165" t="s">
        <v>23</v>
      </c>
      <c r="Q5" s="165" t="s">
        <v>24</v>
      </c>
      <c r="R5" s="165"/>
      <c r="S5" s="165"/>
      <c r="T5" s="165"/>
    </row>
    <row r="6" spans="1:20" x14ac:dyDescent="0.3">
      <c r="A6" s="187"/>
      <c r="B6" s="166"/>
      <c r="C6" s="182"/>
      <c r="D6" s="183"/>
      <c r="E6" s="185"/>
      <c r="F6" s="166"/>
      <c r="G6" s="166"/>
      <c r="H6" s="185"/>
      <c r="I6" s="187"/>
      <c r="J6" s="166"/>
      <c r="K6" s="166"/>
      <c r="L6" s="166"/>
      <c r="M6" s="166"/>
      <c r="N6" s="166"/>
      <c r="O6" s="166"/>
      <c r="P6" s="166"/>
      <c r="Q6" s="1" t="s">
        <v>19</v>
      </c>
      <c r="R6" s="1" t="s">
        <v>18</v>
      </c>
      <c r="S6" s="166"/>
      <c r="T6" s="166"/>
    </row>
    <row r="7" spans="1:20" ht="53.25" customHeight="1" x14ac:dyDescent="0.3">
      <c r="A7" s="2">
        <v>49</v>
      </c>
      <c r="B7" s="286" t="s">
        <v>485</v>
      </c>
      <c r="C7" s="286"/>
      <c r="D7" s="286"/>
      <c r="E7" s="286"/>
      <c r="F7" s="286"/>
      <c r="G7" s="286"/>
      <c r="H7" s="66"/>
      <c r="I7" s="3"/>
      <c r="J7" s="3"/>
      <c r="K7" s="3"/>
      <c r="L7" s="4"/>
      <c r="M7" s="4"/>
      <c r="N7" s="3"/>
      <c r="O7" s="3"/>
      <c r="P7" s="3"/>
      <c r="Q7" s="3"/>
      <c r="R7" s="4"/>
      <c r="S7" s="4"/>
      <c r="T7" s="4"/>
    </row>
    <row r="8" spans="1:20" ht="20.100000000000001" customHeight="1" x14ac:dyDescent="0.3">
      <c r="A8" s="2"/>
      <c r="B8" s="104" t="s">
        <v>26</v>
      </c>
      <c r="C8" s="65"/>
      <c r="D8" s="65"/>
      <c r="E8" s="65"/>
      <c r="G8" s="101">
        <v>32.68</v>
      </c>
      <c r="H8" s="66"/>
      <c r="I8" s="3"/>
      <c r="J8" s="3"/>
      <c r="K8" s="3"/>
      <c r="L8" s="4"/>
      <c r="M8" s="4"/>
      <c r="N8" s="3"/>
      <c r="O8" s="3"/>
      <c r="P8" s="3"/>
      <c r="Q8" s="3"/>
      <c r="R8" s="4"/>
      <c r="S8" s="4"/>
      <c r="T8" s="4"/>
    </row>
    <row r="9" spans="1:20" ht="20.100000000000001" customHeight="1" x14ac:dyDescent="0.3">
      <c r="A9" s="2"/>
      <c r="B9" s="56" t="s">
        <v>558</v>
      </c>
      <c r="C9" s="4"/>
      <c r="D9" s="4"/>
      <c r="E9" s="4"/>
      <c r="F9" s="4"/>
      <c r="G9" s="50">
        <v>31.21</v>
      </c>
      <c r="H9" s="50">
        <v>31.21</v>
      </c>
      <c r="I9" s="2">
        <v>398</v>
      </c>
      <c r="J9" s="2" t="s">
        <v>27</v>
      </c>
      <c r="K9" s="26">
        <f>I9*H9</f>
        <v>12421.58</v>
      </c>
      <c r="L9" s="56"/>
      <c r="M9" s="56"/>
      <c r="N9" s="50">
        <f>G9</f>
        <v>31.21</v>
      </c>
      <c r="O9" s="2">
        <f>K9</f>
        <v>12421.58</v>
      </c>
      <c r="P9" s="2">
        <v>0</v>
      </c>
      <c r="Q9" s="6">
        <v>0</v>
      </c>
      <c r="R9" s="4"/>
      <c r="S9" s="4"/>
      <c r="T9" s="4">
        <v>398</v>
      </c>
    </row>
    <row r="10" spans="1:20" ht="20.100000000000001" customHeight="1" x14ac:dyDescent="0.3">
      <c r="A10" s="2"/>
      <c r="B10" s="56" t="s">
        <v>558</v>
      </c>
      <c r="C10" s="4"/>
      <c r="D10" s="4"/>
      <c r="E10" s="4"/>
      <c r="F10" s="4"/>
      <c r="G10" s="2">
        <v>1.47</v>
      </c>
      <c r="H10" s="3">
        <v>1.47</v>
      </c>
      <c r="I10" s="2">
        <v>398</v>
      </c>
      <c r="J10" s="3" t="s">
        <v>27</v>
      </c>
      <c r="K10" s="2">
        <f>H10*I9</f>
        <v>585.05999999999995</v>
      </c>
      <c r="L10" s="4"/>
      <c r="M10" s="4"/>
      <c r="N10" s="3">
        <f>H10</f>
        <v>1.47</v>
      </c>
      <c r="O10" s="19">
        <f>K10</f>
        <v>585.05999999999995</v>
      </c>
      <c r="P10" s="3">
        <v>0</v>
      </c>
      <c r="Q10" s="3">
        <v>0</v>
      </c>
      <c r="R10" s="4"/>
      <c r="S10" s="4"/>
      <c r="T10" s="4"/>
    </row>
    <row r="11" spans="1:20" ht="20.100000000000001" customHeight="1" x14ac:dyDescent="0.3">
      <c r="A11" s="2"/>
      <c r="B11" s="111" t="s">
        <v>28</v>
      </c>
      <c r="C11" s="4"/>
      <c r="D11" s="4"/>
      <c r="E11" s="4"/>
      <c r="F11" s="4"/>
      <c r="G11" s="2"/>
      <c r="H11" s="3"/>
      <c r="I11" s="3"/>
      <c r="J11" s="3"/>
      <c r="K11" s="3"/>
      <c r="L11" s="4"/>
      <c r="M11" s="4"/>
      <c r="N11" s="3"/>
      <c r="O11" s="3"/>
      <c r="P11" s="3"/>
      <c r="Q11" s="3"/>
      <c r="R11" s="4"/>
      <c r="S11" s="4"/>
      <c r="T11" s="4"/>
    </row>
    <row r="12" spans="1:20" ht="20.100000000000001" customHeight="1" x14ac:dyDescent="0.3">
      <c r="A12" s="2"/>
      <c r="B12" s="56" t="s">
        <v>558</v>
      </c>
      <c r="D12" s="4"/>
      <c r="E12" s="4"/>
      <c r="F12" s="48"/>
      <c r="G12" s="48">
        <v>37.130000000000003</v>
      </c>
      <c r="H12" s="3">
        <v>37.130000000000003</v>
      </c>
      <c r="I12" s="3">
        <v>8</v>
      </c>
      <c r="J12" s="3" t="s">
        <v>29</v>
      </c>
      <c r="K12" s="3">
        <f>ROUND(H12*I12,0)</f>
        <v>297</v>
      </c>
      <c r="L12" s="4"/>
      <c r="M12" s="4"/>
      <c r="N12" s="3">
        <f>H12</f>
        <v>37.130000000000003</v>
      </c>
      <c r="O12" s="3">
        <f>K12</f>
        <v>297</v>
      </c>
      <c r="P12" s="3">
        <f t="shared" ref="P12:P58" si="0">N12-H12</f>
        <v>0</v>
      </c>
      <c r="Q12" s="3">
        <v>0</v>
      </c>
      <c r="R12" s="4"/>
      <c r="S12" s="4"/>
      <c r="T12" s="4"/>
    </row>
    <row r="13" spans="1:20" ht="20.100000000000001" customHeight="1" x14ac:dyDescent="0.3">
      <c r="A13" s="2"/>
      <c r="B13" s="151"/>
      <c r="C13" s="152"/>
      <c r="D13" s="152"/>
      <c r="E13" s="152"/>
      <c r="F13" s="153"/>
      <c r="G13" s="2"/>
      <c r="H13" s="3"/>
      <c r="I13" s="3"/>
      <c r="J13" s="3"/>
      <c r="K13" s="3"/>
      <c r="L13" s="4"/>
      <c r="M13" s="4"/>
      <c r="N13" s="3"/>
      <c r="O13" s="3"/>
      <c r="P13" s="3"/>
      <c r="Q13" s="3"/>
      <c r="R13" s="4"/>
      <c r="S13" s="4"/>
      <c r="T13" s="4"/>
    </row>
    <row r="14" spans="1:20" ht="20.100000000000001" customHeight="1" x14ac:dyDescent="0.3">
      <c r="A14" s="2"/>
      <c r="B14" s="111" t="s">
        <v>30</v>
      </c>
      <c r="C14" s="56"/>
      <c r="D14" s="56"/>
      <c r="E14" s="56"/>
      <c r="F14" s="56"/>
      <c r="G14" s="2"/>
      <c r="H14" s="3"/>
      <c r="I14" s="3"/>
      <c r="J14" s="3"/>
      <c r="K14" s="3"/>
      <c r="L14" s="4"/>
      <c r="M14" s="4"/>
      <c r="N14" s="3"/>
      <c r="O14" s="3"/>
      <c r="P14" s="3"/>
      <c r="Q14" s="3"/>
      <c r="R14" s="4"/>
      <c r="S14" s="4"/>
      <c r="T14" s="4"/>
    </row>
    <row r="15" spans="1:20" ht="20.100000000000001" customHeight="1" x14ac:dyDescent="0.3">
      <c r="A15" s="2"/>
      <c r="B15" s="56" t="s">
        <v>558</v>
      </c>
      <c r="C15" s="56"/>
      <c r="D15" s="56"/>
      <c r="E15" s="56"/>
      <c r="F15" s="48"/>
      <c r="G15" s="48">
        <v>3.89</v>
      </c>
      <c r="H15" s="3">
        <v>3.89</v>
      </c>
      <c r="I15" s="3">
        <v>2842</v>
      </c>
      <c r="J15" s="3" t="s">
        <v>27</v>
      </c>
      <c r="K15" s="3">
        <f>ROUND(H15*I15,0)</f>
        <v>11055</v>
      </c>
      <c r="L15" s="4"/>
      <c r="M15" s="4"/>
      <c r="N15" s="3">
        <f>H15</f>
        <v>3.89</v>
      </c>
      <c r="O15" s="3">
        <f>K15</f>
        <v>11055</v>
      </c>
      <c r="P15" s="3">
        <f t="shared" si="0"/>
        <v>0</v>
      </c>
      <c r="Q15" s="3">
        <v>0</v>
      </c>
      <c r="R15" s="4"/>
      <c r="S15" s="4"/>
      <c r="T15" s="4"/>
    </row>
    <row r="16" spans="1:20" ht="20.100000000000001" customHeight="1" x14ac:dyDescent="0.3">
      <c r="A16" s="2"/>
      <c r="B16" s="283"/>
      <c r="C16" s="284"/>
      <c r="D16" s="284"/>
      <c r="E16" s="284"/>
      <c r="F16" s="285"/>
      <c r="G16" s="2"/>
      <c r="H16" s="3"/>
      <c r="I16" s="3"/>
      <c r="J16" s="3"/>
      <c r="K16" s="3"/>
      <c r="L16" s="4"/>
      <c r="M16" s="4"/>
      <c r="N16" s="3"/>
      <c r="O16" s="3"/>
      <c r="P16" s="3"/>
      <c r="Q16" s="3"/>
      <c r="R16" s="4"/>
      <c r="S16" s="4"/>
      <c r="T16" s="4"/>
    </row>
    <row r="17" spans="1:20" ht="20.100000000000001" customHeight="1" x14ac:dyDescent="0.3">
      <c r="A17" s="2"/>
      <c r="B17" s="111" t="s">
        <v>31</v>
      </c>
      <c r="C17" s="56"/>
      <c r="D17" s="56"/>
      <c r="E17" s="56"/>
      <c r="F17" s="56"/>
      <c r="G17" s="2"/>
      <c r="H17" s="3"/>
      <c r="I17" s="3"/>
      <c r="J17" s="3"/>
      <c r="K17" s="3"/>
      <c r="L17" s="4"/>
      <c r="M17" s="4"/>
      <c r="N17" s="3"/>
      <c r="O17" s="3"/>
      <c r="P17" s="3"/>
      <c r="Q17" s="3"/>
      <c r="R17" s="4"/>
      <c r="S17" s="4"/>
      <c r="T17" s="4"/>
    </row>
    <row r="18" spans="1:20" ht="20.100000000000001" customHeight="1" x14ac:dyDescent="0.3">
      <c r="A18" s="2"/>
      <c r="B18" s="56" t="s">
        <v>558</v>
      </c>
      <c r="C18" s="4"/>
      <c r="D18" s="4"/>
      <c r="E18" s="4"/>
      <c r="F18" s="48"/>
      <c r="G18" s="48">
        <v>0.7</v>
      </c>
      <c r="H18" s="3">
        <v>0.7</v>
      </c>
      <c r="I18" s="3">
        <v>3115</v>
      </c>
      <c r="J18" s="3" t="s">
        <v>27</v>
      </c>
      <c r="K18" s="3">
        <f>ROUND(H18*I18,0)</f>
        <v>2181</v>
      </c>
      <c r="L18" s="4"/>
      <c r="M18" s="4"/>
      <c r="N18" s="3">
        <f>H18</f>
        <v>0.7</v>
      </c>
      <c r="O18" s="3">
        <f>K18</f>
        <v>2181</v>
      </c>
      <c r="P18" s="3">
        <f t="shared" si="0"/>
        <v>0</v>
      </c>
      <c r="Q18" s="3">
        <v>0</v>
      </c>
      <c r="R18" s="4"/>
      <c r="S18" s="4"/>
      <c r="T18" s="4"/>
    </row>
    <row r="19" spans="1:20" ht="20.100000000000001" customHeight="1" x14ac:dyDescent="0.3">
      <c r="A19" s="2"/>
      <c r="B19" s="151"/>
      <c r="C19" s="152"/>
      <c r="D19" s="152"/>
      <c r="E19" s="152"/>
      <c r="F19" s="153"/>
      <c r="G19" s="2"/>
      <c r="H19" s="3"/>
      <c r="I19" s="3"/>
      <c r="J19" s="3"/>
      <c r="K19" s="3"/>
      <c r="L19" s="4"/>
      <c r="M19" s="4"/>
      <c r="N19" s="3"/>
      <c r="O19" s="3"/>
      <c r="P19" s="3"/>
      <c r="Q19" s="3"/>
      <c r="R19" s="4"/>
      <c r="S19" s="4"/>
      <c r="T19" s="4"/>
    </row>
    <row r="20" spans="1:20" ht="44.25" customHeight="1" x14ac:dyDescent="0.3">
      <c r="A20" s="2">
        <v>51</v>
      </c>
      <c r="B20" s="289" t="s">
        <v>486</v>
      </c>
      <c r="C20" s="290"/>
      <c r="D20" s="290"/>
      <c r="E20" s="290"/>
      <c r="F20" s="290"/>
      <c r="G20" s="290"/>
      <c r="H20" s="67"/>
      <c r="I20" s="3"/>
      <c r="J20" s="3"/>
      <c r="K20" s="3"/>
      <c r="L20" s="4"/>
      <c r="M20" s="4"/>
      <c r="N20" s="3"/>
      <c r="O20" s="3"/>
      <c r="P20" s="3"/>
      <c r="Q20" s="3"/>
      <c r="R20" s="4"/>
      <c r="S20" s="4"/>
    </row>
    <row r="21" spans="1:20" ht="20.100000000000001" customHeight="1" x14ac:dyDescent="0.3">
      <c r="A21" s="6"/>
      <c r="B21" s="4" t="s">
        <v>558</v>
      </c>
      <c r="C21" s="4"/>
      <c r="D21" s="4"/>
      <c r="E21" s="4"/>
      <c r="F21" s="103" t="s">
        <v>692</v>
      </c>
      <c r="G21" s="103">
        <v>7</v>
      </c>
    </row>
    <row r="22" spans="1:20" ht="20.100000000000001" customHeight="1" x14ac:dyDescent="0.3">
      <c r="A22" s="6"/>
      <c r="B22" s="4" t="s">
        <v>558</v>
      </c>
      <c r="C22" s="4"/>
      <c r="D22" s="4"/>
      <c r="E22" s="4"/>
      <c r="F22" s="103" t="s">
        <v>693</v>
      </c>
      <c r="G22" s="103">
        <v>5</v>
      </c>
      <c r="H22" s="3">
        <v>5</v>
      </c>
      <c r="I22" s="3">
        <v>468</v>
      </c>
      <c r="J22" s="3" t="s">
        <v>33</v>
      </c>
      <c r="K22" s="3">
        <f>ROUND(H22*I22,0)</f>
        <v>2340</v>
      </c>
      <c r="L22" s="4"/>
      <c r="M22" s="4"/>
      <c r="N22" s="3">
        <f>H22</f>
        <v>5</v>
      </c>
      <c r="O22" s="3">
        <f>K22</f>
        <v>2340</v>
      </c>
      <c r="P22" s="3">
        <f>N22-H22</f>
        <v>0</v>
      </c>
      <c r="Q22" s="3">
        <v>0</v>
      </c>
      <c r="R22" s="4"/>
      <c r="S22" s="4"/>
      <c r="T22" s="4">
        <v>468</v>
      </c>
    </row>
    <row r="23" spans="1:20" ht="20.100000000000001" customHeight="1" x14ac:dyDescent="0.3">
      <c r="A23" s="6"/>
      <c r="B23" s="4" t="s">
        <v>558</v>
      </c>
      <c r="C23" s="4"/>
      <c r="D23" s="4"/>
      <c r="E23" s="4"/>
      <c r="F23" s="48" t="s">
        <v>143</v>
      </c>
      <c r="G23" s="127">
        <v>2</v>
      </c>
      <c r="H23" s="3">
        <v>2</v>
      </c>
      <c r="I23" s="3">
        <v>468</v>
      </c>
      <c r="J23" s="3" t="s">
        <v>33</v>
      </c>
      <c r="K23" s="3">
        <f>ROUND(H23*I23,0)</f>
        <v>936</v>
      </c>
      <c r="L23" s="4"/>
      <c r="M23" s="4"/>
      <c r="N23" s="3">
        <v>0</v>
      </c>
      <c r="O23" s="3">
        <v>0</v>
      </c>
      <c r="P23" s="3">
        <f>H23</f>
        <v>2</v>
      </c>
      <c r="Q23" s="3">
        <f>K23</f>
        <v>936</v>
      </c>
      <c r="R23" s="4"/>
      <c r="S23" s="4"/>
      <c r="T23" s="4"/>
    </row>
    <row r="24" spans="1:20" ht="20.100000000000001" customHeight="1" x14ac:dyDescent="0.3">
      <c r="A24" s="2"/>
      <c r="B24" s="151"/>
      <c r="C24" s="152"/>
      <c r="D24" s="152"/>
      <c r="E24" s="152"/>
      <c r="F24" s="153"/>
      <c r="G24" s="2"/>
      <c r="H24" s="3"/>
      <c r="I24" s="3"/>
      <c r="J24" s="3"/>
      <c r="K24" s="3"/>
      <c r="L24" s="4"/>
      <c r="M24" s="4"/>
      <c r="N24" s="3"/>
      <c r="O24" s="3"/>
      <c r="P24" s="3"/>
      <c r="Q24" s="3"/>
      <c r="R24" s="4"/>
      <c r="S24" s="4"/>
      <c r="T24" s="4"/>
    </row>
    <row r="25" spans="1:20" ht="32.25" customHeight="1" x14ac:dyDescent="0.3">
      <c r="A25" s="2">
        <v>53</v>
      </c>
      <c r="B25" s="287" t="s">
        <v>34</v>
      </c>
      <c r="C25" s="288"/>
      <c r="D25" s="288"/>
      <c r="E25" s="288"/>
      <c r="F25" s="288"/>
      <c r="G25" s="288"/>
      <c r="H25" s="67"/>
      <c r="I25" s="3"/>
      <c r="J25" s="3"/>
      <c r="K25" s="3"/>
      <c r="L25" s="4"/>
      <c r="M25" s="4"/>
      <c r="N25" s="3"/>
      <c r="O25" s="3"/>
      <c r="P25" s="3"/>
      <c r="Q25" s="3"/>
      <c r="R25" s="4"/>
      <c r="S25" s="4"/>
      <c r="T25" s="4"/>
    </row>
    <row r="26" spans="1:20" ht="20.100000000000001" customHeight="1" x14ac:dyDescent="0.3">
      <c r="A26" s="2"/>
      <c r="B26" s="4" t="s">
        <v>558</v>
      </c>
      <c r="C26" s="4"/>
      <c r="D26" s="4"/>
      <c r="E26" s="4"/>
      <c r="F26" s="128" t="s">
        <v>692</v>
      </c>
      <c r="G26" s="48">
        <f>G27+G28</f>
        <v>15.27</v>
      </c>
      <c r="H26" s="3"/>
      <c r="I26" s="3"/>
      <c r="J26" s="3"/>
      <c r="K26" s="3"/>
      <c r="L26" s="4"/>
      <c r="M26" s="4"/>
      <c r="N26" s="3"/>
      <c r="O26" s="3"/>
      <c r="P26" s="3"/>
      <c r="Q26" s="3"/>
      <c r="R26" s="4"/>
      <c r="S26" s="4"/>
      <c r="T26" s="4"/>
    </row>
    <row r="27" spans="1:20" ht="20.100000000000001" customHeight="1" x14ac:dyDescent="0.3">
      <c r="A27" s="2"/>
      <c r="B27" s="4" t="s">
        <v>558</v>
      </c>
      <c r="C27" s="4"/>
      <c r="D27" s="4"/>
      <c r="E27" s="4"/>
      <c r="F27" s="48" t="s">
        <v>693</v>
      </c>
      <c r="G27" s="2">
        <v>9.0299999999999994</v>
      </c>
      <c r="H27" s="129">
        <v>9.0299999999999994</v>
      </c>
      <c r="I27" s="39">
        <v>16055</v>
      </c>
      <c r="J27" s="39" t="s">
        <v>27</v>
      </c>
      <c r="K27" s="39">
        <f>ROUND(H27*I27,0)</f>
        <v>144977</v>
      </c>
      <c r="L27" s="60"/>
      <c r="M27" s="60"/>
      <c r="N27" s="39">
        <f>H27</f>
        <v>9.0299999999999994</v>
      </c>
      <c r="O27" s="39">
        <f>K27</f>
        <v>144977</v>
      </c>
      <c r="P27" s="39">
        <v>0</v>
      </c>
      <c r="Q27" s="25">
        <f>P27*I27</f>
        <v>0</v>
      </c>
      <c r="R27" s="60"/>
      <c r="S27" s="60"/>
      <c r="T27" s="60">
        <v>16055</v>
      </c>
    </row>
    <row r="28" spans="1:20" ht="20.100000000000001" customHeight="1" x14ac:dyDescent="0.3">
      <c r="A28" s="2"/>
      <c r="B28" s="4" t="s">
        <v>558</v>
      </c>
      <c r="C28" s="4"/>
      <c r="D28" s="4"/>
      <c r="E28" s="4"/>
      <c r="F28" s="48" t="s">
        <v>143</v>
      </c>
      <c r="G28" s="2">
        <v>6.24</v>
      </c>
      <c r="H28" s="3">
        <v>6.24</v>
      </c>
      <c r="I28" s="3">
        <v>16055</v>
      </c>
      <c r="J28" s="3" t="s">
        <v>27</v>
      </c>
      <c r="K28" s="3">
        <f>ROUND(H28*I28,0)</f>
        <v>100183</v>
      </c>
      <c r="L28" s="4"/>
      <c r="M28" s="4"/>
      <c r="N28" s="3">
        <v>0</v>
      </c>
      <c r="O28" s="3">
        <v>0</v>
      </c>
      <c r="P28" s="3">
        <f>H28</f>
        <v>6.24</v>
      </c>
      <c r="Q28" s="3">
        <f>K28</f>
        <v>100183</v>
      </c>
      <c r="R28" s="4"/>
      <c r="S28" s="4"/>
      <c r="T28" s="4"/>
    </row>
    <row r="29" spans="1:20" ht="42.75" customHeight="1" x14ac:dyDescent="0.3">
      <c r="A29" s="2">
        <v>54</v>
      </c>
      <c r="B29" s="287" t="s">
        <v>35</v>
      </c>
      <c r="C29" s="288"/>
      <c r="D29" s="288"/>
      <c r="E29" s="288"/>
      <c r="F29" s="288"/>
      <c r="G29" s="288"/>
      <c r="H29" s="68"/>
      <c r="I29" s="3"/>
      <c r="J29" s="3"/>
      <c r="K29" s="3"/>
      <c r="L29" s="4"/>
      <c r="M29" s="4"/>
      <c r="N29" s="3"/>
      <c r="O29" s="3"/>
      <c r="P29" s="3"/>
      <c r="Q29" s="3"/>
      <c r="R29" s="4"/>
      <c r="S29" s="4"/>
      <c r="T29" s="4"/>
    </row>
    <row r="30" spans="1:20" ht="20.100000000000001" customHeight="1" x14ac:dyDescent="0.3">
      <c r="A30" s="2"/>
      <c r="B30" s="4" t="s">
        <v>558</v>
      </c>
      <c r="C30" s="98"/>
      <c r="D30" s="98"/>
      <c r="E30" s="98"/>
      <c r="F30" s="99" t="s">
        <v>692</v>
      </c>
      <c r="G30" s="117">
        <v>191.03</v>
      </c>
      <c r="H30" s="7">
        <f>[352]Measurements!H105</f>
        <v>191.03049999999999</v>
      </c>
      <c r="I30" s="3">
        <v>1952</v>
      </c>
      <c r="J30" s="3" t="s">
        <v>29</v>
      </c>
      <c r="K30" s="3">
        <f>ROUND(H30*I30,0)</f>
        <v>372892</v>
      </c>
      <c r="L30" s="4"/>
      <c r="M30" s="4"/>
      <c r="N30" s="3">
        <f>H30</f>
        <v>191.03049999999999</v>
      </c>
      <c r="O30" s="3">
        <f>K30</f>
        <v>372892</v>
      </c>
      <c r="P30" s="3">
        <f t="shared" si="0"/>
        <v>0</v>
      </c>
      <c r="Q30" s="3">
        <v>0</v>
      </c>
      <c r="R30" s="4"/>
      <c r="S30" s="4"/>
      <c r="T30" s="4">
        <v>1952</v>
      </c>
    </row>
    <row r="31" spans="1:20" ht="20.100000000000001" customHeight="1" x14ac:dyDescent="0.3">
      <c r="A31" s="2"/>
      <c r="B31" s="151"/>
      <c r="C31" s="152"/>
      <c r="D31" s="152"/>
      <c r="E31" s="152"/>
      <c r="F31" s="153"/>
      <c r="G31" s="2"/>
      <c r="H31" s="3"/>
      <c r="I31" s="3"/>
      <c r="J31" s="3"/>
      <c r="K31" s="3"/>
      <c r="L31" s="4"/>
      <c r="M31" s="4"/>
      <c r="N31" s="3"/>
      <c r="O31" s="3"/>
      <c r="P31" s="3"/>
      <c r="Q31" s="3"/>
      <c r="R31" s="4"/>
      <c r="S31" s="4"/>
      <c r="T31" s="4"/>
    </row>
    <row r="32" spans="1:20" ht="37.5" customHeight="1" x14ac:dyDescent="0.3">
      <c r="A32" s="2">
        <v>55</v>
      </c>
      <c r="B32" s="287" t="s">
        <v>36</v>
      </c>
      <c r="C32" s="288"/>
      <c r="D32" s="288"/>
      <c r="E32" s="288"/>
      <c r="F32" s="288"/>
      <c r="G32" s="288"/>
      <c r="H32" s="68"/>
      <c r="I32" s="3"/>
      <c r="J32" s="3"/>
      <c r="K32" s="3"/>
      <c r="L32" s="4"/>
      <c r="M32" s="4"/>
      <c r="N32" s="3"/>
      <c r="O32" s="3"/>
      <c r="P32" s="3"/>
      <c r="Q32" s="3"/>
      <c r="R32" s="4"/>
      <c r="S32" s="4"/>
      <c r="T32" s="4"/>
    </row>
    <row r="33" spans="1:22" ht="20.100000000000001" customHeight="1" x14ac:dyDescent="0.3">
      <c r="A33" s="2"/>
      <c r="B33" s="4" t="s">
        <v>558</v>
      </c>
      <c r="C33" s="4"/>
      <c r="D33" s="4"/>
      <c r="E33" s="4"/>
      <c r="F33" s="48" t="s">
        <v>692</v>
      </c>
      <c r="G33" s="48">
        <v>0.10299999999999999</v>
      </c>
      <c r="H33" s="11">
        <v>0.10299999999999999</v>
      </c>
      <c r="I33" s="3">
        <v>116500</v>
      </c>
      <c r="J33" s="3" t="s">
        <v>37</v>
      </c>
      <c r="K33" s="3">
        <f>ROUND(H33*I33,0)</f>
        <v>12000</v>
      </c>
      <c r="L33" s="4"/>
      <c r="M33" s="4"/>
      <c r="N33" s="3">
        <f>H33</f>
        <v>0.10299999999999999</v>
      </c>
      <c r="O33" s="3">
        <f>K33</f>
        <v>12000</v>
      </c>
      <c r="P33" s="3">
        <f t="shared" si="0"/>
        <v>0</v>
      </c>
      <c r="Q33" s="3">
        <v>0</v>
      </c>
      <c r="R33" s="4"/>
      <c r="S33" s="4"/>
      <c r="T33" s="4">
        <v>116500</v>
      </c>
    </row>
    <row r="34" spans="1:22" ht="20.100000000000001" customHeight="1" x14ac:dyDescent="0.3">
      <c r="A34" s="2"/>
      <c r="B34" s="151"/>
      <c r="C34" s="152"/>
      <c r="D34" s="152"/>
      <c r="E34" s="152"/>
      <c r="F34" s="153"/>
      <c r="G34" s="2"/>
      <c r="H34" s="3"/>
      <c r="I34" s="3"/>
      <c r="J34" s="3"/>
      <c r="K34" s="3"/>
      <c r="L34" s="4"/>
      <c r="M34" s="4"/>
      <c r="N34" s="3"/>
      <c r="O34" s="3"/>
      <c r="P34" s="3"/>
      <c r="Q34" s="3"/>
      <c r="R34" s="4"/>
      <c r="S34" s="4"/>
      <c r="T34" s="4"/>
    </row>
    <row r="35" spans="1:22" ht="30.75" customHeight="1" x14ac:dyDescent="0.3">
      <c r="A35" s="2" t="s">
        <v>38</v>
      </c>
      <c r="B35" s="287" t="s">
        <v>488</v>
      </c>
      <c r="C35" s="288"/>
      <c r="D35" s="288"/>
      <c r="E35" s="288"/>
      <c r="F35" s="288"/>
      <c r="G35" s="288"/>
      <c r="H35" s="281"/>
      <c r="I35" s="282"/>
      <c r="J35" s="3"/>
      <c r="K35" s="3"/>
      <c r="L35" s="4"/>
      <c r="M35" s="4"/>
      <c r="N35" s="3"/>
      <c r="O35" s="3"/>
      <c r="P35" s="3"/>
      <c r="Q35" s="3"/>
      <c r="R35" s="4"/>
      <c r="S35" s="4"/>
      <c r="T35" s="4"/>
    </row>
    <row r="36" spans="1:22" ht="20.100000000000001" customHeight="1" x14ac:dyDescent="0.3">
      <c r="A36" s="2"/>
      <c r="B36" s="4" t="s">
        <v>558</v>
      </c>
      <c r="C36" s="4"/>
      <c r="D36" s="4"/>
      <c r="E36" s="4"/>
      <c r="F36" s="48" t="s">
        <v>692</v>
      </c>
      <c r="G36" s="48">
        <v>0.43</v>
      </c>
      <c r="H36" s="7">
        <v>0.43</v>
      </c>
      <c r="I36" s="3">
        <v>12775</v>
      </c>
      <c r="J36" s="3" t="s">
        <v>27</v>
      </c>
      <c r="K36" s="3">
        <f>ROUND(H36*I36,0)</f>
        <v>5493</v>
      </c>
      <c r="L36" s="4"/>
      <c r="M36" s="4"/>
      <c r="N36" s="3">
        <f>H36</f>
        <v>0.43</v>
      </c>
      <c r="O36" s="3">
        <f>K36</f>
        <v>5493</v>
      </c>
      <c r="P36" s="3">
        <f t="shared" si="0"/>
        <v>0</v>
      </c>
      <c r="Q36" s="3">
        <v>0</v>
      </c>
      <c r="R36" s="4"/>
      <c r="S36" s="4"/>
      <c r="T36" s="4"/>
    </row>
    <row r="37" spans="1:22" ht="20.100000000000001" customHeight="1" x14ac:dyDescent="0.3">
      <c r="A37" s="2"/>
      <c r="B37" s="151"/>
      <c r="C37" s="152"/>
      <c r="D37" s="152"/>
      <c r="E37" s="152"/>
      <c r="F37" s="153"/>
      <c r="G37" s="2"/>
      <c r="H37" s="3"/>
      <c r="I37" s="3"/>
      <c r="J37" s="3"/>
      <c r="K37" s="3"/>
      <c r="L37" s="4"/>
      <c r="M37" s="4"/>
      <c r="N37" s="3"/>
      <c r="O37" s="3"/>
      <c r="P37" s="3"/>
      <c r="Q37" s="3"/>
      <c r="R37" s="4"/>
      <c r="S37" s="4"/>
      <c r="T37" s="4"/>
    </row>
    <row r="38" spans="1:22" ht="35.25" customHeight="1" x14ac:dyDescent="0.3">
      <c r="A38" s="2">
        <v>56</v>
      </c>
      <c r="B38" s="287" t="s">
        <v>40</v>
      </c>
      <c r="C38" s="288"/>
      <c r="D38" s="288"/>
      <c r="E38" s="288"/>
      <c r="F38" s="288"/>
      <c r="G38" s="288"/>
      <c r="H38" s="281"/>
      <c r="I38" s="282"/>
      <c r="J38" s="3"/>
      <c r="K38" s="3"/>
      <c r="L38" s="4"/>
      <c r="M38" s="4"/>
      <c r="N38" s="3"/>
      <c r="O38" s="3"/>
      <c r="P38" s="3"/>
      <c r="Q38" s="3"/>
      <c r="R38" s="4"/>
      <c r="S38" s="4"/>
      <c r="T38" s="4"/>
    </row>
    <row r="39" spans="1:22" ht="20.100000000000001" customHeight="1" x14ac:dyDescent="0.3">
      <c r="A39" s="2"/>
      <c r="B39" s="4" t="s">
        <v>558</v>
      </c>
      <c r="C39" s="4"/>
      <c r="D39" s="4"/>
      <c r="E39" s="4"/>
      <c r="F39" s="48" t="s">
        <v>692</v>
      </c>
      <c r="G39" s="48">
        <v>536.11</v>
      </c>
      <c r="H39" s="7">
        <f>[352]Measurements!H250</f>
        <v>536.10905000000002</v>
      </c>
      <c r="I39" s="3">
        <v>1041</v>
      </c>
      <c r="J39" s="3" t="s">
        <v>29</v>
      </c>
      <c r="K39" s="3">
        <f>ROUND(H39*I39,0)</f>
        <v>558090</v>
      </c>
      <c r="L39" s="4"/>
      <c r="M39" s="4"/>
      <c r="N39" s="3">
        <f>H39</f>
        <v>536.10905000000002</v>
      </c>
      <c r="O39" s="3">
        <f>K39</f>
        <v>558090</v>
      </c>
      <c r="P39" s="3">
        <f t="shared" si="0"/>
        <v>0</v>
      </c>
      <c r="Q39" s="3">
        <v>0</v>
      </c>
      <c r="R39" s="4"/>
      <c r="S39" s="4"/>
      <c r="T39" s="4">
        <v>1041</v>
      </c>
      <c r="V39" s="45">
        <f>14.62*1525</f>
        <v>22295.5</v>
      </c>
    </row>
    <row r="40" spans="1:22" ht="20.100000000000001" customHeight="1" x14ac:dyDescent="0.3">
      <c r="A40" s="2"/>
      <c r="B40" s="144"/>
      <c r="C40" s="144"/>
      <c r="D40" s="144"/>
      <c r="E40" s="144"/>
      <c r="F40" s="144"/>
      <c r="G40" s="2"/>
      <c r="H40" s="3"/>
      <c r="I40" s="3"/>
      <c r="J40" s="3"/>
      <c r="K40" s="3"/>
      <c r="L40" s="4"/>
      <c r="M40" s="4"/>
      <c r="N40" s="3"/>
      <c r="O40" s="3"/>
      <c r="P40" s="3"/>
      <c r="Q40" s="3"/>
      <c r="R40" s="4"/>
      <c r="S40" s="4"/>
      <c r="T40" s="4"/>
    </row>
    <row r="41" spans="1:22" ht="30" customHeight="1" x14ac:dyDescent="0.3">
      <c r="A41" s="2" t="s">
        <v>38</v>
      </c>
      <c r="B41" s="287" t="s">
        <v>41</v>
      </c>
      <c r="C41" s="288"/>
      <c r="D41" s="288"/>
      <c r="E41" s="288"/>
      <c r="F41" s="288"/>
      <c r="G41" s="288"/>
      <c r="H41" s="68"/>
      <c r="I41" s="3"/>
      <c r="J41" s="3"/>
      <c r="K41" s="3"/>
      <c r="L41" s="4"/>
      <c r="M41" s="4"/>
      <c r="N41" s="3"/>
      <c r="O41" s="3"/>
      <c r="P41" s="3"/>
      <c r="Q41" s="3"/>
      <c r="R41" s="4"/>
      <c r="S41" s="4"/>
      <c r="T41" s="4"/>
      <c r="V41">
        <f>14.62*1525</f>
        <v>22295.5</v>
      </c>
    </row>
    <row r="42" spans="1:22" ht="20.100000000000001" customHeight="1" x14ac:dyDescent="0.3">
      <c r="A42" s="2"/>
      <c r="B42" s="4" t="s">
        <v>559</v>
      </c>
      <c r="C42" s="4"/>
      <c r="D42" s="4"/>
      <c r="E42" s="4"/>
      <c r="F42" s="48" t="s">
        <v>692</v>
      </c>
      <c r="G42" s="48">
        <v>10.17</v>
      </c>
      <c r="H42" s="7">
        <f>[352]Measurements!H261</f>
        <v>10.165999999999999</v>
      </c>
      <c r="I42" s="3">
        <v>6300</v>
      </c>
      <c r="J42" s="3" t="s">
        <v>29</v>
      </c>
      <c r="K42" s="3">
        <v>64071</v>
      </c>
      <c r="L42" s="4"/>
      <c r="M42" s="4"/>
      <c r="N42" s="7">
        <f>H42</f>
        <v>10.165999999999999</v>
      </c>
      <c r="O42" s="3">
        <f>K42</f>
        <v>64071</v>
      </c>
      <c r="P42" s="3">
        <f t="shared" si="0"/>
        <v>0</v>
      </c>
      <c r="Q42" s="3">
        <v>0</v>
      </c>
      <c r="R42" s="4"/>
      <c r="S42" s="4"/>
      <c r="T42" s="4"/>
    </row>
    <row r="43" spans="1:22" ht="20.100000000000001" customHeight="1" x14ac:dyDescent="0.3">
      <c r="A43" s="2"/>
      <c r="B43" s="151"/>
      <c r="C43" s="152"/>
      <c r="D43" s="152"/>
      <c r="E43" s="152"/>
      <c r="F43" s="153"/>
      <c r="G43" s="2"/>
      <c r="H43" s="7"/>
      <c r="I43" s="3"/>
      <c r="J43" s="3"/>
      <c r="K43" s="3"/>
      <c r="L43" s="4"/>
      <c r="M43" s="4"/>
      <c r="N43" s="3"/>
      <c r="O43" s="3"/>
      <c r="P43" s="3"/>
      <c r="Q43" s="3"/>
      <c r="R43" s="4"/>
      <c r="S43" s="4"/>
      <c r="T43" s="4"/>
    </row>
    <row r="44" spans="1:22" ht="27" customHeight="1" x14ac:dyDescent="0.3">
      <c r="A44" s="2">
        <v>65</v>
      </c>
      <c r="B44" s="287" t="s">
        <v>42</v>
      </c>
      <c r="C44" s="288"/>
      <c r="D44" s="288"/>
      <c r="E44" s="288"/>
      <c r="F44" s="288"/>
      <c r="G44" s="288"/>
      <c r="H44" s="68"/>
      <c r="I44" s="3"/>
      <c r="J44" s="3"/>
      <c r="K44" s="3"/>
      <c r="L44" s="4"/>
      <c r="M44" s="4"/>
      <c r="N44" s="3"/>
      <c r="O44" s="3"/>
      <c r="P44" s="3"/>
      <c r="Q44" s="3"/>
      <c r="R44" s="4"/>
      <c r="S44" s="4"/>
      <c r="T44" s="4"/>
    </row>
    <row r="45" spans="1:22" ht="20.100000000000001" customHeight="1" x14ac:dyDescent="0.3">
      <c r="A45" s="2"/>
      <c r="B45" s="4" t="s">
        <v>560</v>
      </c>
      <c r="C45" s="4"/>
      <c r="D45" s="4"/>
      <c r="E45" s="4"/>
      <c r="F45" s="49" t="s">
        <v>692</v>
      </c>
      <c r="G45" s="49">
        <v>374.81</v>
      </c>
    </row>
    <row r="46" spans="1:22" ht="20.100000000000001" customHeight="1" x14ac:dyDescent="0.3">
      <c r="A46" s="2"/>
      <c r="B46" s="40"/>
      <c r="C46" s="102"/>
      <c r="D46" s="102"/>
      <c r="E46" s="102"/>
      <c r="F46" s="130" t="s">
        <v>693</v>
      </c>
      <c r="G46" s="49">
        <v>225</v>
      </c>
      <c r="H46" s="7">
        <v>225</v>
      </c>
      <c r="I46" s="3">
        <v>1725</v>
      </c>
      <c r="J46" s="3" t="s">
        <v>29</v>
      </c>
      <c r="K46" s="3">
        <f>ROUND(H46*I46,0)</f>
        <v>388125</v>
      </c>
      <c r="L46" s="4"/>
      <c r="M46" s="4"/>
      <c r="N46" s="3">
        <f>H46</f>
        <v>225</v>
      </c>
      <c r="O46" s="3">
        <f>K46</f>
        <v>388125</v>
      </c>
      <c r="P46" s="3">
        <f>N46-H46</f>
        <v>0</v>
      </c>
      <c r="Q46" s="3">
        <v>0</v>
      </c>
      <c r="R46" s="4"/>
      <c r="S46" s="4"/>
      <c r="T46" s="4">
        <v>1725</v>
      </c>
    </row>
    <row r="47" spans="1:22" ht="20.100000000000001" customHeight="1" x14ac:dyDescent="0.3">
      <c r="A47" s="2"/>
      <c r="B47" s="40"/>
      <c r="C47" s="102"/>
      <c r="D47" s="102"/>
      <c r="E47" s="102"/>
      <c r="F47" s="113" t="s">
        <v>143</v>
      </c>
      <c r="G47" s="48">
        <v>149.81</v>
      </c>
      <c r="H47" s="7">
        <v>149.81</v>
      </c>
      <c r="I47" s="3">
        <v>1725</v>
      </c>
      <c r="J47" s="3" t="s">
        <v>29</v>
      </c>
      <c r="K47" s="3">
        <f>ROUND(H47*I47,0)</f>
        <v>258422</v>
      </c>
      <c r="L47" s="4"/>
      <c r="M47" s="4"/>
      <c r="N47" s="3">
        <v>0</v>
      </c>
      <c r="O47" s="3">
        <v>0</v>
      </c>
      <c r="P47" s="7">
        <f>H47</f>
        <v>149.81</v>
      </c>
      <c r="Q47" s="3">
        <f>K47</f>
        <v>258422</v>
      </c>
      <c r="R47" s="4"/>
      <c r="S47" s="4"/>
      <c r="T47" s="4"/>
    </row>
    <row r="48" spans="1:22" ht="20.100000000000001" customHeight="1" x14ac:dyDescent="0.3">
      <c r="A48" s="2"/>
      <c r="B48" s="151"/>
      <c r="C48" s="152"/>
      <c r="D48" s="152"/>
      <c r="E48" s="152"/>
      <c r="F48" s="153"/>
      <c r="G48" s="2"/>
      <c r="H48" s="7"/>
      <c r="I48" s="3"/>
      <c r="J48" s="3"/>
      <c r="K48" s="3"/>
      <c r="L48" s="4"/>
      <c r="M48" s="4"/>
      <c r="N48" s="3"/>
      <c r="O48" s="3"/>
      <c r="P48" s="3"/>
      <c r="Q48" s="3"/>
      <c r="R48" s="4"/>
      <c r="S48" s="4"/>
      <c r="T48" s="4"/>
    </row>
    <row r="49" spans="1:20" ht="27" customHeight="1" x14ac:dyDescent="0.3">
      <c r="A49" s="2">
        <v>66</v>
      </c>
      <c r="B49" s="287" t="s">
        <v>43</v>
      </c>
      <c r="C49" s="288"/>
      <c r="D49" s="288"/>
      <c r="E49" s="288"/>
      <c r="F49" s="288"/>
      <c r="G49" s="288"/>
      <c r="H49" s="68"/>
      <c r="I49" s="3"/>
      <c r="J49" s="3"/>
      <c r="K49" s="3"/>
      <c r="L49" s="4"/>
      <c r="M49" s="4"/>
      <c r="N49" s="3"/>
      <c r="O49" s="3"/>
      <c r="P49" s="3"/>
      <c r="Q49" s="3"/>
      <c r="R49" s="4"/>
      <c r="S49" s="4"/>
      <c r="T49" s="4"/>
    </row>
    <row r="50" spans="1:20" ht="20.100000000000001" customHeight="1" x14ac:dyDescent="0.3">
      <c r="A50" s="2"/>
      <c r="B50" s="4" t="s">
        <v>560</v>
      </c>
      <c r="C50" s="4"/>
      <c r="D50" s="4"/>
      <c r="E50" s="4"/>
      <c r="F50" s="48" t="s">
        <v>692</v>
      </c>
      <c r="G50" s="48">
        <v>14.62</v>
      </c>
      <c r="H50" s="7">
        <f>[352]Measurements!H355</f>
        <v>14.617999999999999</v>
      </c>
      <c r="I50" s="3">
        <v>1525</v>
      </c>
      <c r="J50" s="3" t="s">
        <v>29</v>
      </c>
      <c r="K50" s="3">
        <v>22296</v>
      </c>
      <c r="L50" s="4"/>
      <c r="M50" s="4"/>
      <c r="N50" s="3">
        <f>H50</f>
        <v>14.617999999999999</v>
      </c>
      <c r="O50" s="3">
        <f>K50</f>
        <v>22296</v>
      </c>
      <c r="P50" s="3">
        <f t="shared" si="0"/>
        <v>0</v>
      </c>
      <c r="Q50" s="3">
        <v>0</v>
      </c>
      <c r="R50" s="4"/>
      <c r="S50" s="4"/>
      <c r="T50" s="4">
        <v>1525</v>
      </c>
    </row>
    <row r="51" spans="1:20" ht="20.100000000000001" customHeight="1" x14ac:dyDescent="0.3">
      <c r="A51" s="2"/>
      <c r="B51" s="151"/>
      <c r="C51" s="152"/>
      <c r="D51" s="152"/>
      <c r="E51" s="152"/>
      <c r="F51" s="153"/>
      <c r="G51" s="2"/>
      <c r="H51" s="7"/>
      <c r="I51" s="3"/>
      <c r="J51" s="3"/>
      <c r="K51" s="3"/>
      <c r="L51" s="4"/>
      <c r="M51" s="4"/>
      <c r="N51" s="3"/>
      <c r="O51" s="3"/>
      <c r="P51" s="3"/>
      <c r="Q51" s="3"/>
      <c r="R51" s="4"/>
      <c r="S51" s="4"/>
      <c r="T51" s="4"/>
    </row>
    <row r="52" spans="1:20" ht="28.5" customHeight="1" x14ac:dyDescent="0.3">
      <c r="A52" s="2">
        <v>68</v>
      </c>
      <c r="B52" s="287" t="s">
        <v>44</v>
      </c>
      <c r="C52" s="288"/>
      <c r="D52" s="288"/>
      <c r="E52" s="288"/>
      <c r="F52" s="288"/>
      <c r="G52" s="288"/>
      <c r="H52" s="68"/>
      <c r="I52" s="3"/>
      <c r="J52" s="3"/>
      <c r="K52" s="3"/>
      <c r="L52" s="4"/>
      <c r="M52" s="4"/>
      <c r="N52" s="3"/>
      <c r="O52" s="3"/>
      <c r="P52" s="3"/>
      <c r="Q52" s="3"/>
      <c r="R52" s="4"/>
      <c r="S52" s="4"/>
      <c r="T52" s="4"/>
    </row>
    <row r="53" spans="1:20" ht="20.100000000000001" customHeight="1" x14ac:dyDescent="0.3">
      <c r="A53" s="2"/>
      <c r="B53" s="4" t="s">
        <v>560</v>
      </c>
      <c r="C53" s="4"/>
      <c r="D53" s="4"/>
      <c r="E53" s="4"/>
      <c r="F53" s="43" t="s">
        <v>692</v>
      </c>
      <c r="G53" s="49">
        <v>103.76</v>
      </c>
    </row>
    <row r="54" spans="1:20" ht="20.100000000000001" customHeight="1" x14ac:dyDescent="0.3">
      <c r="A54" s="2"/>
      <c r="B54" s="4"/>
      <c r="C54" s="4"/>
      <c r="D54" s="4"/>
      <c r="E54" s="4"/>
      <c r="F54" s="43" t="s">
        <v>693</v>
      </c>
      <c r="G54" s="49">
        <v>40</v>
      </c>
      <c r="H54" s="3">
        <v>40</v>
      </c>
      <c r="I54" s="2">
        <v>1423</v>
      </c>
      <c r="J54" s="2" t="s">
        <v>29</v>
      </c>
      <c r="K54" s="2">
        <f>ROUND(H54*I54,0)</f>
        <v>56920</v>
      </c>
      <c r="L54" s="4"/>
      <c r="M54" s="4"/>
      <c r="N54" s="2">
        <f>H54</f>
        <v>40</v>
      </c>
      <c r="O54" s="2">
        <f>K54</f>
        <v>56920</v>
      </c>
      <c r="P54" s="3">
        <f>N54-H54</f>
        <v>0</v>
      </c>
      <c r="Q54" s="3">
        <v>0</v>
      </c>
      <c r="R54" s="4"/>
      <c r="S54" s="4"/>
      <c r="T54" s="4">
        <v>1423</v>
      </c>
    </row>
    <row r="55" spans="1:20" ht="20.100000000000001" customHeight="1" x14ac:dyDescent="0.3">
      <c r="A55" s="2"/>
      <c r="B55" s="4"/>
      <c r="C55" s="4"/>
      <c r="D55" s="4"/>
      <c r="E55" s="4"/>
      <c r="F55" s="113" t="s">
        <v>143</v>
      </c>
      <c r="G55" s="6">
        <v>63.77</v>
      </c>
      <c r="H55" s="7">
        <v>63.765999999999998</v>
      </c>
      <c r="I55" s="2">
        <v>1423</v>
      </c>
      <c r="J55" s="2" t="s">
        <v>29</v>
      </c>
      <c r="K55" s="2">
        <f>ROUND(H55*I55,0)</f>
        <v>90739</v>
      </c>
      <c r="L55" s="4"/>
      <c r="M55" s="4"/>
      <c r="N55" s="50">
        <v>0</v>
      </c>
      <c r="O55" s="3">
        <v>0</v>
      </c>
      <c r="P55" s="7">
        <f>H55</f>
        <v>63.765999999999998</v>
      </c>
      <c r="Q55" s="3">
        <f>K55</f>
        <v>90739</v>
      </c>
      <c r="R55" s="4"/>
      <c r="S55" s="4"/>
      <c r="T55" s="4"/>
    </row>
    <row r="56" spans="1:20" ht="20.100000000000001" customHeight="1" x14ac:dyDescent="0.3">
      <c r="A56" s="2"/>
      <c r="B56" s="151"/>
      <c r="C56" s="152"/>
      <c r="D56" s="152"/>
      <c r="E56" s="152"/>
      <c r="F56" s="153"/>
      <c r="G56" s="2"/>
      <c r="H56" s="3"/>
      <c r="I56" s="3"/>
      <c r="J56" s="3"/>
      <c r="K56" s="3"/>
      <c r="L56" s="4"/>
      <c r="M56" s="4"/>
      <c r="N56" s="3"/>
      <c r="O56" s="3"/>
      <c r="P56" s="3"/>
      <c r="Q56" s="3"/>
      <c r="R56" s="4"/>
      <c r="S56" s="4"/>
      <c r="T56" s="4"/>
    </row>
    <row r="57" spans="1:20" ht="23.25" customHeight="1" x14ac:dyDescent="0.3">
      <c r="A57" s="2" t="s">
        <v>38</v>
      </c>
      <c r="B57" s="287" t="s">
        <v>45</v>
      </c>
      <c r="C57" s="288"/>
      <c r="D57" s="288"/>
      <c r="E57" s="288"/>
      <c r="F57" s="288"/>
      <c r="G57" s="288"/>
      <c r="H57" s="68"/>
      <c r="I57" s="3"/>
      <c r="J57" s="3"/>
      <c r="K57" s="3"/>
      <c r="L57" s="4"/>
      <c r="M57" s="4"/>
      <c r="N57" s="3"/>
      <c r="O57" s="3"/>
      <c r="P57" s="3"/>
      <c r="Q57" s="3"/>
      <c r="R57" s="4"/>
      <c r="S57" s="4"/>
      <c r="T57" s="4"/>
    </row>
    <row r="58" spans="1:20" ht="20.100000000000001" customHeight="1" x14ac:dyDescent="0.3">
      <c r="A58" s="2"/>
      <c r="B58" s="4" t="s">
        <v>560</v>
      </c>
      <c r="C58" s="4"/>
      <c r="D58" s="4"/>
      <c r="E58" s="4"/>
      <c r="F58" s="48" t="s">
        <v>692</v>
      </c>
      <c r="G58" s="49">
        <v>107.18</v>
      </c>
      <c r="H58" s="7">
        <f>[352]Measurements!H349</f>
        <v>107.17899999999999</v>
      </c>
      <c r="I58" s="3">
        <v>114</v>
      </c>
      <c r="J58" s="3" t="s">
        <v>46</v>
      </c>
      <c r="K58" s="3">
        <v>12219</v>
      </c>
      <c r="L58" s="4"/>
      <c r="M58" s="4"/>
      <c r="N58" s="3">
        <f>H58</f>
        <v>107.17899999999999</v>
      </c>
      <c r="O58" s="3">
        <f>K58</f>
        <v>12219</v>
      </c>
      <c r="P58" s="3">
        <f t="shared" si="0"/>
        <v>0</v>
      </c>
      <c r="Q58" s="3">
        <v>0</v>
      </c>
      <c r="R58" s="4"/>
      <c r="S58" s="4"/>
      <c r="T58" s="4"/>
    </row>
    <row r="59" spans="1:20" ht="20.100000000000001" customHeight="1" x14ac:dyDescent="0.3">
      <c r="A59" s="2"/>
      <c r="B59" s="151"/>
      <c r="C59" s="152"/>
      <c r="D59" s="152"/>
      <c r="E59" s="152"/>
      <c r="F59" s="153"/>
      <c r="G59" s="2"/>
      <c r="H59" s="7"/>
      <c r="I59" s="8"/>
      <c r="J59" s="8"/>
      <c r="K59" s="3"/>
      <c r="L59" s="4"/>
      <c r="M59" s="4"/>
      <c r="N59" s="3"/>
      <c r="O59" s="3"/>
      <c r="P59" s="3"/>
      <c r="Q59" s="3"/>
      <c r="R59" s="4"/>
      <c r="S59" s="4"/>
      <c r="T59" s="4"/>
    </row>
    <row r="60" spans="1:20" ht="20.100000000000001" customHeight="1" x14ac:dyDescent="0.3">
      <c r="A60" s="2"/>
      <c r="B60" s="161" t="s">
        <v>130</v>
      </c>
      <c r="C60" s="162"/>
      <c r="D60" s="162"/>
      <c r="E60" s="162"/>
      <c r="F60" s="162"/>
      <c r="G60" s="163"/>
      <c r="H60" s="3"/>
      <c r="I60" s="8"/>
      <c r="J60" s="8"/>
      <c r="K60" s="3"/>
      <c r="L60" s="4"/>
      <c r="M60" s="4"/>
      <c r="N60" s="3"/>
      <c r="O60" s="3"/>
      <c r="P60" s="3"/>
      <c r="Q60" s="3"/>
      <c r="R60" s="4"/>
      <c r="S60" s="4"/>
      <c r="T60" s="4"/>
    </row>
    <row r="61" spans="1:20" ht="28.5" customHeight="1" x14ac:dyDescent="0.3">
      <c r="A61" s="2">
        <v>96</v>
      </c>
      <c r="B61" s="277" t="s">
        <v>47</v>
      </c>
      <c r="C61" s="278"/>
      <c r="D61" s="278"/>
      <c r="E61" s="278"/>
      <c r="F61" s="278"/>
      <c r="G61" s="279"/>
      <c r="H61" s="3"/>
      <c r="I61" s="3"/>
      <c r="J61" s="3"/>
      <c r="K61" s="3"/>
      <c r="L61" s="4"/>
      <c r="M61" s="4"/>
      <c r="N61" s="3"/>
      <c r="O61" s="3"/>
      <c r="P61" s="3"/>
      <c r="Q61" s="3"/>
      <c r="R61" s="4"/>
      <c r="S61" s="4"/>
      <c r="T61" s="4"/>
    </row>
    <row r="62" spans="1:20" ht="20.100000000000001" customHeight="1" x14ac:dyDescent="0.3">
      <c r="A62" s="2"/>
      <c r="B62" s="4" t="s">
        <v>560</v>
      </c>
      <c r="C62" s="4"/>
      <c r="D62" s="4"/>
      <c r="E62" s="48"/>
      <c r="F62" s="48" t="s">
        <v>692</v>
      </c>
      <c r="G62" s="48">
        <v>415.5</v>
      </c>
    </row>
    <row r="63" spans="1:20" ht="20.100000000000001" customHeight="1" x14ac:dyDescent="0.3">
      <c r="A63" s="2"/>
      <c r="B63" s="4"/>
      <c r="C63" s="4"/>
      <c r="D63" s="4"/>
      <c r="E63" s="48"/>
      <c r="F63" s="48" t="s">
        <v>693</v>
      </c>
      <c r="G63" s="48">
        <v>200</v>
      </c>
      <c r="H63" s="50">
        <v>200</v>
      </c>
      <c r="I63" s="3">
        <v>116</v>
      </c>
      <c r="J63" s="3" t="s">
        <v>46</v>
      </c>
      <c r="K63" s="3">
        <f>ROUND(H63*I63,0)</f>
        <v>23200</v>
      </c>
      <c r="L63" s="4"/>
      <c r="M63" s="4"/>
      <c r="N63" s="7">
        <f>H63</f>
        <v>200</v>
      </c>
      <c r="O63" s="3">
        <f>K63</f>
        <v>23200</v>
      </c>
      <c r="P63" s="19">
        <v>0</v>
      </c>
      <c r="Q63" s="3">
        <v>0</v>
      </c>
      <c r="R63" s="4"/>
      <c r="S63" s="4"/>
      <c r="T63" s="4">
        <v>116</v>
      </c>
    </row>
    <row r="64" spans="1:20" ht="20.100000000000001" customHeight="1" x14ac:dyDescent="0.3">
      <c r="A64" s="2"/>
      <c r="B64" s="4" t="s">
        <v>560</v>
      </c>
      <c r="C64" s="4"/>
      <c r="D64" s="4"/>
      <c r="E64" s="4"/>
      <c r="F64" s="48" t="s">
        <v>143</v>
      </c>
      <c r="G64" s="127">
        <v>215.5</v>
      </c>
      <c r="H64" s="3">
        <v>215.5</v>
      </c>
      <c r="I64" s="3">
        <v>116</v>
      </c>
      <c r="J64" s="3" t="s">
        <v>46</v>
      </c>
      <c r="K64" s="3">
        <f t="shared" ref="K64:K87" si="1">ROUND(H64*I64,0)</f>
        <v>24998</v>
      </c>
      <c r="L64" s="4"/>
      <c r="M64" s="4"/>
      <c r="N64" s="3">
        <v>0</v>
      </c>
      <c r="O64" s="3">
        <v>0</v>
      </c>
      <c r="P64" s="3">
        <f>H64</f>
        <v>215.5</v>
      </c>
      <c r="Q64" s="3">
        <f>K64</f>
        <v>24998</v>
      </c>
      <c r="R64" s="4"/>
      <c r="S64" s="4"/>
      <c r="T64" s="4"/>
    </row>
    <row r="65" spans="1:20" ht="27.75" customHeight="1" x14ac:dyDescent="0.3">
      <c r="A65" s="2">
        <v>97</v>
      </c>
      <c r="B65" s="277" t="s">
        <v>48</v>
      </c>
      <c r="C65" s="278"/>
      <c r="D65" s="278"/>
      <c r="E65" s="278"/>
      <c r="F65" s="278"/>
      <c r="G65" s="279"/>
      <c r="H65" s="3"/>
      <c r="I65" s="3"/>
      <c r="J65" s="3"/>
      <c r="K65" s="3"/>
      <c r="L65" s="4"/>
      <c r="M65" s="4"/>
      <c r="N65" s="3"/>
      <c r="O65" s="3"/>
      <c r="P65" s="3"/>
      <c r="Q65" s="3"/>
      <c r="R65" s="4"/>
      <c r="S65" s="4"/>
      <c r="T65" s="4"/>
    </row>
    <row r="66" spans="1:20" ht="20.100000000000001" customHeight="1" x14ac:dyDescent="0.3">
      <c r="A66" s="2"/>
      <c r="B66" s="4" t="s">
        <v>560</v>
      </c>
      <c r="C66" s="4"/>
      <c r="D66" s="4"/>
      <c r="E66" s="4"/>
      <c r="F66" s="13" t="s">
        <v>692</v>
      </c>
      <c r="G66" s="49">
        <f>H67+H68</f>
        <v>1060.2</v>
      </c>
    </row>
    <row r="67" spans="1:20" ht="20.100000000000001" customHeight="1" x14ac:dyDescent="0.3">
      <c r="A67" s="2"/>
      <c r="B67" s="4" t="s">
        <v>560</v>
      </c>
      <c r="C67" s="102"/>
      <c r="D67" s="102"/>
      <c r="E67" s="102"/>
      <c r="F67" s="43" t="s">
        <v>693</v>
      </c>
      <c r="G67" s="49">
        <v>500</v>
      </c>
      <c r="H67" s="7">
        <f>500</f>
        <v>500</v>
      </c>
      <c r="I67" s="3">
        <v>107</v>
      </c>
      <c r="J67" s="3" t="s">
        <v>46</v>
      </c>
      <c r="K67" s="3">
        <f>ROUND(H67*I67,0)</f>
        <v>53500</v>
      </c>
      <c r="L67" s="4"/>
      <c r="M67" s="4"/>
      <c r="N67" s="7">
        <f>H67</f>
        <v>500</v>
      </c>
      <c r="O67" s="3">
        <f>K67</f>
        <v>53500</v>
      </c>
      <c r="P67" s="19">
        <v>0</v>
      </c>
      <c r="Q67" s="3">
        <v>0</v>
      </c>
      <c r="R67" s="4"/>
      <c r="S67" s="4"/>
      <c r="T67" s="4">
        <v>107</v>
      </c>
    </row>
    <row r="68" spans="1:20" ht="20.100000000000001" customHeight="1" x14ac:dyDescent="0.3">
      <c r="A68" s="2"/>
      <c r="B68" s="4" t="s">
        <v>560</v>
      </c>
      <c r="C68" s="102"/>
      <c r="D68" s="102"/>
      <c r="E68" s="102"/>
      <c r="F68" s="48" t="s">
        <v>143</v>
      </c>
      <c r="G68" s="6">
        <v>560.20000000000005</v>
      </c>
      <c r="H68" s="7">
        <v>560.20000000000005</v>
      </c>
      <c r="I68" s="3">
        <v>107</v>
      </c>
      <c r="J68" s="3" t="s">
        <v>46</v>
      </c>
      <c r="K68" s="3">
        <f t="shared" si="1"/>
        <v>59941</v>
      </c>
      <c r="L68" s="4"/>
      <c r="M68" s="4"/>
      <c r="N68" s="7">
        <v>0</v>
      </c>
      <c r="O68" s="3">
        <v>0</v>
      </c>
      <c r="P68" s="19">
        <f>H68</f>
        <v>560.20000000000005</v>
      </c>
      <c r="Q68" s="3">
        <f>K68</f>
        <v>59941</v>
      </c>
      <c r="R68" s="4"/>
      <c r="S68" s="4"/>
      <c r="T68" s="4"/>
    </row>
    <row r="69" spans="1:20" ht="20.100000000000001" customHeight="1" x14ac:dyDescent="0.3">
      <c r="A69" s="2"/>
      <c r="B69" s="4"/>
      <c r="C69" s="4"/>
      <c r="D69" s="4"/>
      <c r="E69" s="4"/>
      <c r="F69" s="4"/>
      <c r="G69" s="2"/>
      <c r="H69" s="3"/>
      <c r="I69" s="3"/>
      <c r="J69" s="3"/>
      <c r="K69" s="3"/>
      <c r="L69" s="4"/>
      <c r="M69" s="4"/>
      <c r="N69" s="3"/>
      <c r="O69" s="3"/>
      <c r="P69" s="3"/>
      <c r="Q69" s="3"/>
      <c r="R69" s="4"/>
      <c r="S69" s="4"/>
      <c r="T69" s="4"/>
    </row>
    <row r="70" spans="1:20" ht="40.5" customHeight="1" x14ac:dyDescent="0.3">
      <c r="A70" s="2">
        <v>98</v>
      </c>
      <c r="B70" s="277" t="s">
        <v>49</v>
      </c>
      <c r="C70" s="278"/>
      <c r="D70" s="278"/>
      <c r="E70" s="278"/>
      <c r="F70" s="278"/>
      <c r="G70" s="279"/>
      <c r="H70" s="3"/>
      <c r="I70" s="3"/>
      <c r="J70" s="3"/>
      <c r="K70" s="3"/>
      <c r="L70" s="4"/>
      <c r="M70" s="4"/>
      <c r="N70" s="3"/>
      <c r="O70" s="3"/>
      <c r="P70" s="3"/>
      <c r="Q70" s="3"/>
      <c r="R70" s="4"/>
      <c r="S70" s="4"/>
      <c r="T70" s="4"/>
    </row>
    <row r="71" spans="1:20" ht="20.100000000000001" customHeight="1" x14ac:dyDescent="0.3">
      <c r="A71" s="2"/>
      <c r="B71" s="4" t="s">
        <v>560</v>
      </c>
      <c r="C71" s="4"/>
      <c r="E71" s="3"/>
      <c r="F71" s="13" t="s">
        <v>692</v>
      </c>
      <c r="G71" s="48">
        <v>146</v>
      </c>
    </row>
    <row r="72" spans="1:20" ht="20.100000000000001" customHeight="1" x14ac:dyDescent="0.3">
      <c r="A72" s="2"/>
      <c r="B72" s="4" t="s">
        <v>560</v>
      </c>
      <c r="C72" s="4"/>
      <c r="E72" s="3"/>
      <c r="F72" s="128" t="s">
        <v>693</v>
      </c>
      <c r="G72" s="48">
        <v>110</v>
      </c>
      <c r="H72" s="7">
        <v>110</v>
      </c>
      <c r="I72" s="3">
        <v>945</v>
      </c>
      <c r="J72" s="3" t="s">
        <v>12</v>
      </c>
      <c r="K72" s="3">
        <f>ROUND(H72*I72,0)</f>
        <v>103950</v>
      </c>
      <c r="L72" s="4"/>
      <c r="M72" s="4"/>
      <c r="N72" s="7">
        <f>H72</f>
        <v>110</v>
      </c>
      <c r="O72" s="3">
        <f>K72</f>
        <v>103950</v>
      </c>
      <c r="P72" s="19">
        <v>0</v>
      </c>
      <c r="Q72" s="3">
        <v>0</v>
      </c>
      <c r="R72" s="4"/>
      <c r="S72" s="4"/>
      <c r="T72" s="4">
        <v>945</v>
      </c>
    </row>
    <row r="73" spans="1:20" ht="20.100000000000001" customHeight="1" x14ac:dyDescent="0.3">
      <c r="A73" s="2"/>
      <c r="B73" s="4" t="s">
        <v>560</v>
      </c>
      <c r="C73" s="4"/>
      <c r="D73" s="4"/>
      <c r="E73" s="4"/>
      <c r="F73" s="48" t="s">
        <v>143</v>
      </c>
      <c r="G73" s="127">
        <v>36</v>
      </c>
      <c r="H73" s="50">
        <f>G71-H72</f>
        <v>36</v>
      </c>
      <c r="I73" s="3">
        <v>975</v>
      </c>
      <c r="J73" s="3" t="s">
        <v>12</v>
      </c>
      <c r="K73" s="3">
        <f t="shared" si="1"/>
        <v>35100</v>
      </c>
      <c r="L73" s="4"/>
      <c r="M73" s="4"/>
      <c r="N73" s="7">
        <v>0</v>
      </c>
      <c r="O73" s="3">
        <v>0</v>
      </c>
      <c r="P73" s="19">
        <f>H73:H73</f>
        <v>36</v>
      </c>
      <c r="Q73" s="3">
        <f>K73</f>
        <v>35100</v>
      </c>
      <c r="R73" s="4"/>
      <c r="S73" s="4"/>
      <c r="T73" s="4"/>
    </row>
    <row r="74" spans="1:20" ht="30" customHeight="1" x14ac:dyDescent="0.3">
      <c r="A74" s="2">
        <v>99</v>
      </c>
      <c r="B74" s="277" t="s">
        <v>50</v>
      </c>
      <c r="C74" s="278"/>
      <c r="D74" s="278"/>
      <c r="E74" s="278"/>
      <c r="F74" s="278"/>
      <c r="G74" s="279"/>
      <c r="H74" s="3"/>
      <c r="I74" s="3"/>
      <c r="J74" s="3"/>
      <c r="K74" s="3"/>
      <c r="L74" s="4"/>
      <c r="M74" s="4"/>
      <c r="N74" s="3"/>
      <c r="O74" s="3"/>
      <c r="P74" s="3"/>
      <c r="Q74" s="3"/>
      <c r="R74" s="4"/>
      <c r="S74" s="4"/>
      <c r="T74" s="4"/>
    </row>
    <row r="75" spans="1:20" ht="20.100000000000001" customHeight="1" x14ac:dyDescent="0.3">
      <c r="A75" s="2"/>
      <c r="B75" s="4" t="s">
        <v>561</v>
      </c>
      <c r="C75" s="4"/>
      <c r="D75" s="4"/>
      <c r="E75" s="4"/>
      <c r="F75" s="48" t="s">
        <v>692</v>
      </c>
      <c r="G75" s="113">
        <v>30</v>
      </c>
    </row>
    <row r="76" spans="1:20" ht="20.100000000000001" customHeight="1" x14ac:dyDescent="0.3">
      <c r="A76" s="2"/>
      <c r="B76" s="4" t="s">
        <v>561</v>
      </c>
      <c r="C76" s="102"/>
      <c r="D76" s="102"/>
      <c r="E76" s="102"/>
      <c r="F76" s="113" t="s">
        <v>693</v>
      </c>
      <c r="G76" s="113">
        <v>12</v>
      </c>
      <c r="H76" s="7">
        <v>12</v>
      </c>
      <c r="I76" s="3">
        <v>675</v>
      </c>
      <c r="J76" s="3" t="s">
        <v>12</v>
      </c>
      <c r="K76" s="3">
        <f>ROUND(H76*I76,0)</f>
        <v>8100</v>
      </c>
      <c r="L76" s="4"/>
      <c r="M76" s="4"/>
      <c r="N76" s="7">
        <f>H76</f>
        <v>12</v>
      </c>
      <c r="O76" s="3">
        <f>K76</f>
        <v>8100</v>
      </c>
      <c r="P76" s="19">
        <v>0</v>
      </c>
      <c r="Q76" s="3"/>
      <c r="R76" s="4"/>
      <c r="S76" s="4"/>
      <c r="T76" s="4">
        <v>675</v>
      </c>
    </row>
    <row r="77" spans="1:20" ht="20.100000000000001" customHeight="1" x14ac:dyDescent="0.3">
      <c r="A77" s="2"/>
      <c r="B77" s="4" t="s">
        <v>561</v>
      </c>
      <c r="C77" s="102"/>
      <c r="D77" s="102"/>
      <c r="E77" s="102"/>
      <c r="F77" s="48" t="s">
        <v>143</v>
      </c>
      <c r="G77" s="127">
        <v>18</v>
      </c>
      <c r="H77" s="7">
        <v>18</v>
      </c>
      <c r="I77" s="3">
        <v>675</v>
      </c>
      <c r="J77" s="3" t="s">
        <v>12</v>
      </c>
      <c r="K77" s="3">
        <f t="shared" si="1"/>
        <v>12150</v>
      </c>
      <c r="L77" s="4"/>
      <c r="M77" s="4"/>
      <c r="N77" s="7">
        <v>0</v>
      </c>
      <c r="O77" s="3">
        <v>0</v>
      </c>
      <c r="P77" s="19">
        <f>H77</f>
        <v>18</v>
      </c>
      <c r="Q77" s="3">
        <f>K77</f>
        <v>12150</v>
      </c>
      <c r="R77" s="4"/>
      <c r="S77" s="4"/>
      <c r="T77" s="4"/>
    </row>
    <row r="78" spans="1:20" ht="20.100000000000001" customHeight="1" x14ac:dyDescent="0.3">
      <c r="A78" s="2"/>
      <c r="B78" s="151"/>
      <c r="C78" s="152"/>
      <c r="D78" s="152"/>
      <c r="E78" s="152"/>
      <c r="F78" s="153"/>
      <c r="G78" s="2"/>
      <c r="H78" s="3"/>
      <c r="I78" s="3"/>
      <c r="J78" s="3"/>
      <c r="K78" s="3"/>
      <c r="L78" s="4"/>
      <c r="M78" s="4"/>
      <c r="N78" s="3"/>
      <c r="O78" s="3"/>
      <c r="P78" s="3"/>
      <c r="Q78" s="3"/>
      <c r="R78" s="4"/>
      <c r="S78" s="4"/>
      <c r="T78" s="4"/>
    </row>
    <row r="79" spans="1:20" ht="28.5" customHeight="1" x14ac:dyDescent="0.3">
      <c r="A79" s="2">
        <v>100</v>
      </c>
      <c r="B79" s="157" t="s">
        <v>51</v>
      </c>
      <c r="C79" s="158"/>
      <c r="D79" s="158"/>
      <c r="E79" s="158"/>
      <c r="F79" s="158"/>
      <c r="G79" s="159"/>
      <c r="H79" s="3"/>
      <c r="I79" s="3"/>
      <c r="J79" s="3"/>
      <c r="K79" s="3"/>
      <c r="L79" s="4"/>
      <c r="M79" s="4"/>
      <c r="N79" s="3"/>
      <c r="O79" s="3"/>
      <c r="P79" s="3"/>
      <c r="Q79" s="3"/>
      <c r="R79" s="4"/>
      <c r="S79" s="4"/>
      <c r="T79" s="4"/>
    </row>
    <row r="80" spans="1:20" ht="20.100000000000001" customHeight="1" x14ac:dyDescent="0.3">
      <c r="A80" s="2"/>
      <c r="B80" s="4" t="s">
        <v>561</v>
      </c>
      <c r="C80" s="4"/>
      <c r="D80" s="4"/>
      <c r="E80" s="4"/>
      <c r="F80" s="48" t="s">
        <v>692</v>
      </c>
      <c r="G80" s="113">
        <v>14</v>
      </c>
      <c r="H80" s="7">
        <f>'[352]ELE-1'!H199</f>
        <v>14</v>
      </c>
      <c r="I80" s="3">
        <v>1040</v>
      </c>
      <c r="J80" s="3" t="s">
        <v>12</v>
      </c>
      <c r="K80" s="3">
        <f t="shared" si="1"/>
        <v>14560</v>
      </c>
      <c r="L80" s="4"/>
      <c r="M80" s="4"/>
      <c r="N80" s="7">
        <f>H80</f>
        <v>14</v>
      </c>
      <c r="O80" s="3">
        <f>K80</f>
        <v>14560</v>
      </c>
      <c r="P80" s="19">
        <v>0</v>
      </c>
      <c r="Q80" s="3">
        <v>0</v>
      </c>
      <c r="R80" s="4"/>
      <c r="S80" s="4"/>
      <c r="T80" s="4">
        <v>1040</v>
      </c>
    </row>
    <row r="81" spans="1:20" ht="20.100000000000001" customHeight="1" x14ac:dyDescent="0.3">
      <c r="A81" s="2"/>
      <c r="B81" s="151"/>
      <c r="C81" s="152"/>
      <c r="D81" s="152"/>
      <c r="E81" s="152"/>
      <c r="F81" s="153"/>
      <c r="G81" s="2"/>
      <c r="H81" s="3"/>
      <c r="I81" s="3"/>
      <c r="J81" s="3"/>
      <c r="K81" s="3"/>
      <c r="L81" s="4"/>
      <c r="M81" s="4"/>
      <c r="N81" s="3"/>
      <c r="O81" s="3"/>
      <c r="P81" s="3"/>
      <c r="Q81" s="3"/>
      <c r="R81" s="4"/>
      <c r="S81" s="4"/>
      <c r="T81" s="4"/>
    </row>
    <row r="82" spans="1:20" ht="27.75" customHeight="1" x14ac:dyDescent="0.3">
      <c r="A82" s="2">
        <v>101</v>
      </c>
      <c r="B82" s="157" t="s">
        <v>52</v>
      </c>
      <c r="C82" s="158"/>
      <c r="D82" s="158"/>
      <c r="E82" s="158"/>
      <c r="F82" s="158"/>
      <c r="G82" s="159"/>
      <c r="H82" s="3"/>
      <c r="I82" s="3"/>
      <c r="J82" s="3"/>
      <c r="K82" s="3"/>
      <c r="L82" s="4"/>
      <c r="M82" s="4"/>
      <c r="N82" s="3"/>
      <c r="O82" s="3"/>
      <c r="P82" s="3"/>
      <c r="Q82" s="3"/>
      <c r="R82" s="4"/>
      <c r="S82" s="4"/>
      <c r="T82" s="4"/>
    </row>
    <row r="83" spans="1:20" ht="20.100000000000001" customHeight="1" x14ac:dyDescent="0.3">
      <c r="A83" s="2"/>
      <c r="B83" s="4" t="s">
        <v>561</v>
      </c>
      <c r="C83" s="4"/>
      <c r="D83" s="4"/>
      <c r="E83" s="4"/>
      <c r="F83" s="105" t="s">
        <v>692</v>
      </c>
      <c r="G83" s="2">
        <v>53</v>
      </c>
      <c r="H83" s="7">
        <v>53</v>
      </c>
      <c r="I83" s="3">
        <v>1755</v>
      </c>
      <c r="J83" s="3" t="s">
        <v>12</v>
      </c>
      <c r="K83" s="3">
        <f t="shared" si="1"/>
        <v>93015</v>
      </c>
      <c r="L83" s="4"/>
      <c r="M83" s="4"/>
      <c r="N83" s="7">
        <f>H83</f>
        <v>53</v>
      </c>
      <c r="O83" s="3">
        <f>K83</f>
        <v>93015</v>
      </c>
      <c r="P83" s="19">
        <v>0</v>
      </c>
      <c r="Q83" s="2">
        <v>0</v>
      </c>
      <c r="R83" s="4"/>
      <c r="S83" s="4"/>
      <c r="T83" s="4">
        <v>1755</v>
      </c>
    </row>
    <row r="84" spans="1:20" ht="32.25" customHeight="1" x14ac:dyDescent="0.3">
      <c r="A84" s="2">
        <v>104</v>
      </c>
      <c r="B84" s="277" t="s">
        <v>53</v>
      </c>
      <c r="C84" s="278"/>
      <c r="D84" s="278"/>
      <c r="E84" s="278"/>
      <c r="F84" s="278"/>
      <c r="G84" s="279"/>
      <c r="H84" s="3"/>
      <c r="I84" s="3"/>
      <c r="J84" s="3"/>
      <c r="K84" s="3"/>
      <c r="L84" s="4"/>
      <c r="M84" s="4"/>
      <c r="N84" s="3"/>
      <c r="O84" s="3"/>
      <c r="P84" s="3"/>
      <c r="Q84" s="3"/>
      <c r="R84" s="4"/>
      <c r="S84" s="4"/>
      <c r="T84" s="4"/>
    </row>
    <row r="85" spans="1:20" ht="20.100000000000001" customHeight="1" x14ac:dyDescent="0.3">
      <c r="A85" s="2"/>
      <c r="B85" s="4" t="s">
        <v>561</v>
      </c>
      <c r="C85" s="4"/>
      <c r="D85" s="4"/>
      <c r="E85" s="2"/>
      <c r="F85" s="48" t="s">
        <v>692</v>
      </c>
      <c r="G85" s="113">
        <v>637.1</v>
      </c>
    </row>
    <row r="86" spans="1:20" ht="20.100000000000001" customHeight="1" x14ac:dyDescent="0.3">
      <c r="A86" s="2"/>
      <c r="B86" s="4" t="s">
        <v>561</v>
      </c>
      <c r="C86" s="4"/>
      <c r="D86" s="4"/>
      <c r="E86" s="2"/>
      <c r="F86" s="127" t="s">
        <v>693</v>
      </c>
      <c r="G86" s="113">
        <v>600</v>
      </c>
      <c r="H86" s="7">
        <v>600</v>
      </c>
      <c r="I86" s="3">
        <v>177</v>
      </c>
      <c r="J86" s="3" t="s">
        <v>46</v>
      </c>
      <c r="K86" s="3">
        <f>ROUND(H86*I86,0)</f>
        <v>106200</v>
      </c>
      <c r="L86" s="4"/>
      <c r="M86" s="4"/>
      <c r="N86" s="7">
        <f>H86</f>
        <v>600</v>
      </c>
      <c r="O86" s="3">
        <f>K86</f>
        <v>106200</v>
      </c>
      <c r="P86" s="19">
        <v>0</v>
      </c>
      <c r="Q86" s="3">
        <v>0</v>
      </c>
      <c r="R86" s="4"/>
      <c r="S86" s="4"/>
      <c r="T86" s="4">
        <v>177</v>
      </c>
    </row>
    <row r="87" spans="1:20" ht="20.100000000000001" customHeight="1" x14ac:dyDescent="0.3">
      <c r="A87" s="2"/>
      <c r="B87" s="4" t="s">
        <v>561</v>
      </c>
      <c r="C87" s="4"/>
      <c r="D87" s="4"/>
      <c r="E87" s="4"/>
      <c r="F87" s="48" t="s">
        <v>143</v>
      </c>
      <c r="G87" s="127">
        <v>37.1</v>
      </c>
      <c r="H87" s="7">
        <v>37.1</v>
      </c>
      <c r="I87" s="3">
        <v>177</v>
      </c>
      <c r="J87" s="3" t="s">
        <v>46</v>
      </c>
      <c r="K87" s="3">
        <f t="shared" si="1"/>
        <v>6567</v>
      </c>
      <c r="L87" s="4"/>
      <c r="M87" s="4"/>
      <c r="N87" s="3">
        <v>0</v>
      </c>
      <c r="O87" s="3">
        <v>0</v>
      </c>
      <c r="P87" s="7">
        <f>H87</f>
        <v>37.1</v>
      </c>
      <c r="Q87" s="3">
        <f>K87</f>
        <v>6567</v>
      </c>
      <c r="R87" s="4"/>
      <c r="S87" s="4"/>
      <c r="T87" s="4"/>
    </row>
    <row r="88" spans="1:20" ht="29.25" customHeight="1" x14ac:dyDescent="0.3">
      <c r="A88" s="2">
        <v>105</v>
      </c>
      <c r="B88" s="277" t="s">
        <v>54</v>
      </c>
      <c r="C88" s="278"/>
      <c r="D88" s="278"/>
      <c r="E88" s="278"/>
      <c r="F88" s="278"/>
      <c r="G88" s="279"/>
      <c r="H88" s="3"/>
      <c r="I88" s="3"/>
      <c r="J88" s="3"/>
      <c r="K88" s="3"/>
      <c r="L88" s="4"/>
      <c r="M88" s="4"/>
      <c r="N88" s="3"/>
      <c r="O88" s="3"/>
      <c r="P88" s="3"/>
      <c r="Q88" s="3"/>
      <c r="R88" s="4"/>
      <c r="S88" s="4"/>
      <c r="T88" s="4"/>
    </row>
    <row r="89" spans="1:20" ht="20.100000000000001" customHeight="1" x14ac:dyDescent="0.3">
      <c r="A89" s="2"/>
      <c r="B89" s="4" t="s">
        <v>561</v>
      </c>
      <c r="C89" s="4"/>
      <c r="D89" s="4"/>
      <c r="E89" s="4"/>
      <c r="F89" s="48" t="s">
        <v>692</v>
      </c>
      <c r="G89" s="113">
        <v>1349.1</v>
      </c>
    </row>
    <row r="90" spans="1:20" ht="20.100000000000001" customHeight="1" x14ac:dyDescent="0.3">
      <c r="A90" s="2"/>
      <c r="B90" s="4" t="s">
        <v>561</v>
      </c>
      <c r="C90" s="4"/>
      <c r="D90" s="4"/>
      <c r="E90" s="60"/>
      <c r="F90" s="78" t="s">
        <v>693</v>
      </c>
      <c r="G90" s="113">
        <v>1200</v>
      </c>
      <c r="H90" s="7">
        <v>1200</v>
      </c>
      <c r="I90" s="3">
        <v>255</v>
      </c>
      <c r="J90" s="3" t="s">
        <v>46</v>
      </c>
      <c r="K90" s="3">
        <f>ROUND(H90*I90,0)</f>
        <v>306000</v>
      </c>
      <c r="L90" s="4"/>
      <c r="M90" s="4"/>
      <c r="N90" s="7">
        <f>H90</f>
        <v>1200</v>
      </c>
      <c r="O90" s="3">
        <f>K90</f>
        <v>306000</v>
      </c>
      <c r="P90" s="19">
        <v>0</v>
      </c>
      <c r="Q90" s="3">
        <v>0</v>
      </c>
      <c r="R90" s="4"/>
      <c r="S90" s="4"/>
      <c r="T90" s="4">
        <v>255</v>
      </c>
    </row>
    <row r="91" spans="1:20" ht="20.100000000000001" customHeight="1" x14ac:dyDescent="0.3">
      <c r="A91" s="2"/>
      <c r="B91" s="4" t="s">
        <v>561</v>
      </c>
      <c r="C91" s="4"/>
      <c r="D91" s="4"/>
      <c r="E91" s="60"/>
      <c r="F91" s="48" t="s">
        <v>143</v>
      </c>
      <c r="G91" s="127">
        <v>149.1</v>
      </c>
      <c r="H91" s="7">
        <f>G89-H90</f>
        <v>149.09999999999991</v>
      </c>
      <c r="I91" s="3">
        <v>255</v>
      </c>
      <c r="J91" s="3" t="s">
        <v>46</v>
      </c>
      <c r="K91" s="3">
        <f t="shared" ref="K91:K108" si="2">ROUND(H91*I91,0)</f>
        <v>38021</v>
      </c>
      <c r="L91" s="4"/>
      <c r="M91" s="4"/>
      <c r="N91" s="3">
        <v>0</v>
      </c>
      <c r="O91" s="3">
        <v>0</v>
      </c>
      <c r="P91" s="7">
        <f>H91</f>
        <v>149.09999999999991</v>
      </c>
      <c r="Q91" s="3">
        <f>K91</f>
        <v>38021</v>
      </c>
      <c r="R91" s="4"/>
      <c r="S91" s="4"/>
      <c r="T91" s="4"/>
    </row>
    <row r="92" spans="1:20" ht="29.25" customHeight="1" x14ac:dyDescent="0.3">
      <c r="A92" s="9">
        <v>106</v>
      </c>
      <c r="B92" s="277" t="s">
        <v>55</v>
      </c>
      <c r="C92" s="278"/>
      <c r="D92" s="278"/>
      <c r="E92" s="278"/>
      <c r="F92" s="278"/>
      <c r="G92" s="279"/>
      <c r="H92" s="3"/>
      <c r="I92" s="3"/>
      <c r="J92" s="3"/>
      <c r="K92" s="3"/>
      <c r="L92" s="4"/>
      <c r="M92" s="4"/>
      <c r="N92" s="3"/>
      <c r="O92" s="3"/>
      <c r="P92" s="3"/>
      <c r="Q92" s="3"/>
      <c r="R92" s="4"/>
      <c r="S92" s="4"/>
      <c r="T92" s="4"/>
    </row>
    <row r="93" spans="1:20" ht="20.100000000000001" customHeight="1" x14ac:dyDescent="0.3">
      <c r="A93" s="2"/>
      <c r="B93" s="4" t="s">
        <v>561</v>
      </c>
      <c r="C93" s="4"/>
      <c r="D93" s="4"/>
      <c r="E93" s="4"/>
      <c r="F93" s="1" t="s">
        <v>692</v>
      </c>
      <c r="G93" s="113">
        <v>333.3</v>
      </c>
    </row>
    <row r="94" spans="1:20" ht="20.100000000000001" customHeight="1" x14ac:dyDescent="0.3">
      <c r="A94" s="2"/>
      <c r="B94" s="4" t="s">
        <v>561</v>
      </c>
      <c r="C94" s="4"/>
      <c r="D94" s="4"/>
      <c r="E94" s="4"/>
      <c r="F94" s="78" t="s">
        <v>693</v>
      </c>
      <c r="G94" s="48">
        <v>60</v>
      </c>
      <c r="H94" s="7">
        <v>60</v>
      </c>
      <c r="I94" s="3">
        <v>606</v>
      </c>
      <c r="J94" s="3" t="s">
        <v>46</v>
      </c>
      <c r="K94" s="3">
        <f>ROUND(H94*I94,0)</f>
        <v>36360</v>
      </c>
      <c r="L94" s="4"/>
      <c r="M94" s="4"/>
      <c r="N94" s="7">
        <f>H94</f>
        <v>60</v>
      </c>
      <c r="O94" s="3">
        <f>K94</f>
        <v>36360</v>
      </c>
      <c r="P94" s="19">
        <v>0</v>
      </c>
      <c r="Q94" s="3">
        <v>0</v>
      </c>
      <c r="R94" s="4"/>
      <c r="S94" s="4"/>
      <c r="T94" s="4">
        <v>606</v>
      </c>
    </row>
    <row r="95" spans="1:20" ht="20.100000000000001" customHeight="1" x14ac:dyDescent="0.3">
      <c r="A95" s="2"/>
      <c r="B95" s="4" t="s">
        <v>561</v>
      </c>
      <c r="C95" s="102"/>
      <c r="D95" s="102"/>
      <c r="E95" s="102"/>
      <c r="F95" s="48" t="s">
        <v>143</v>
      </c>
      <c r="G95" s="127">
        <v>273.3</v>
      </c>
      <c r="H95" s="7">
        <v>273.3</v>
      </c>
      <c r="I95" s="3">
        <v>606</v>
      </c>
      <c r="J95" s="3" t="s">
        <v>46</v>
      </c>
      <c r="K95" s="3">
        <f>ROUND(H95*I95,0)</f>
        <v>165620</v>
      </c>
      <c r="L95" s="4"/>
      <c r="M95" s="4"/>
      <c r="N95" s="7">
        <v>0</v>
      </c>
      <c r="O95" s="3">
        <v>0</v>
      </c>
      <c r="P95" s="19">
        <f>H95</f>
        <v>273.3</v>
      </c>
      <c r="Q95" s="3">
        <f>K95</f>
        <v>165620</v>
      </c>
      <c r="R95" s="4"/>
      <c r="S95" s="4"/>
      <c r="T95" s="4"/>
    </row>
    <row r="96" spans="1:20" ht="27" customHeight="1" x14ac:dyDescent="0.3">
      <c r="A96" s="2">
        <v>107</v>
      </c>
      <c r="B96" s="157" t="s">
        <v>56</v>
      </c>
      <c r="C96" s="158"/>
      <c r="D96" s="158"/>
      <c r="E96" s="158"/>
      <c r="F96" s="158"/>
      <c r="G96" s="159"/>
      <c r="H96" s="3"/>
      <c r="I96" s="3"/>
      <c r="J96" s="3"/>
      <c r="K96" s="3"/>
      <c r="L96" s="4"/>
      <c r="M96" s="4"/>
      <c r="N96" s="3"/>
      <c r="O96" s="3"/>
      <c r="P96" s="3"/>
      <c r="Q96" s="3"/>
      <c r="R96" s="4"/>
      <c r="S96" s="4"/>
      <c r="T96" s="4"/>
    </row>
    <row r="97" spans="1:20" ht="20.100000000000001" customHeight="1" x14ac:dyDescent="0.3">
      <c r="A97" s="2"/>
      <c r="B97" s="4" t="s">
        <v>561</v>
      </c>
      <c r="C97" s="4"/>
      <c r="D97" s="4"/>
      <c r="E97" s="4"/>
      <c r="F97" s="13" t="s">
        <v>692</v>
      </c>
      <c r="G97" s="113">
        <v>145.1</v>
      </c>
    </row>
    <row r="98" spans="1:20" ht="20.100000000000001" customHeight="1" x14ac:dyDescent="0.3">
      <c r="A98" s="2"/>
      <c r="B98" s="4" t="s">
        <v>561</v>
      </c>
      <c r="C98" s="4"/>
      <c r="D98" s="4"/>
      <c r="E98" s="4"/>
      <c r="F98" s="13" t="s">
        <v>693</v>
      </c>
      <c r="G98" s="113">
        <v>40</v>
      </c>
      <c r="H98" s="7">
        <v>40</v>
      </c>
      <c r="I98" s="3">
        <v>967</v>
      </c>
      <c r="J98" s="3" t="s">
        <v>46</v>
      </c>
      <c r="K98" s="3">
        <f>ROUND(H98*I98,0)</f>
        <v>38680</v>
      </c>
      <c r="L98" s="4"/>
      <c r="M98" s="4"/>
      <c r="N98" s="7">
        <f>H98</f>
        <v>40</v>
      </c>
      <c r="O98" s="3">
        <f>K98</f>
        <v>38680</v>
      </c>
      <c r="P98" s="19">
        <v>0</v>
      </c>
      <c r="Q98" s="3">
        <v>0</v>
      </c>
      <c r="R98" s="4"/>
      <c r="S98" s="4"/>
      <c r="T98" s="4">
        <v>967</v>
      </c>
    </row>
    <row r="99" spans="1:20" ht="20.100000000000001" customHeight="1" x14ac:dyDescent="0.3">
      <c r="A99" s="2"/>
      <c r="B99" s="4" t="s">
        <v>561</v>
      </c>
      <c r="C99" s="3"/>
      <c r="D99" s="3"/>
      <c r="E99" s="3"/>
      <c r="F99" s="48" t="s">
        <v>143</v>
      </c>
      <c r="G99" s="127">
        <v>105.1</v>
      </c>
      <c r="H99" s="7">
        <v>105.1</v>
      </c>
      <c r="I99" s="3">
        <v>967</v>
      </c>
      <c r="J99" s="3" t="s">
        <v>46</v>
      </c>
      <c r="K99" s="3">
        <f t="shared" si="2"/>
        <v>101632</v>
      </c>
      <c r="L99" s="4"/>
      <c r="M99" s="4"/>
      <c r="N99" s="7">
        <v>0</v>
      </c>
      <c r="O99" s="3">
        <v>0</v>
      </c>
      <c r="P99" s="7">
        <f>H99</f>
        <v>105.1</v>
      </c>
      <c r="Q99" s="3">
        <f>K99</f>
        <v>101632</v>
      </c>
      <c r="R99" s="4"/>
      <c r="S99" s="4"/>
      <c r="T99" s="4"/>
    </row>
    <row r="100" spans="1:20" ht="27" customHeight="1" x14ac:dyDescent="0.3">
      <c r="A100" s="2">
        <v>109</v>
      </c>
      <c r="B100" s="157" t="s">
        <v>57</v>
      </c>
      <c r="C100" s="158"/>
      <c r="D100" s="158"/>
      <c r="E100" s="158"/>
      <c r="F100" s="158"/>
      <c r="G100" s="159"/>
      <c r="H100" s="3"/>
      <c r="I100" s="3"/>
      <c r="J100" s="3"/>
      <c r="K100" s="3"/>
      <c r="L100" s="4"/>
      <c r="M100" s="4"/>
      <c r="N100" s="3"/>
      <c r="O100" s="3"/>
      <c r="P100" s="3"/>
      <c r="Q100" s="3"/>
      <c r="R100" s="4"/>
      <c r="S100" s="4"/>
      <c r="T100" s="4"/>
    </row>
    <row r="101" spans="1:20" ht="20.100000000000001" customHeight="1" x14ac:dyDescent="0.3">
      <c r="A101" s="2"/>
      <c r="B101" s="4" t="s">
        <v>561</v>
      </c>
      <c r="C101" s="4"/>
      <c r="D101" s="4"/>
      <c r="E101" s="4"/>
      <c r="F101" s="13" t="s">
        <v>692</v>
      </c>
      <c r="G101" s="118">
        <v>8</v>
      </c>
    </row>
    <row r="102" spans="1:20" ht="20.100000000000001" customHeight="1" x14ac:dyDescent="0.3">
      <c r="A102" s="2"/>
      <c r="B102" s="4" t="s">
        <v>561</v>
      </c>
      <c r="C102" s="4"/>
      <c r="D102" s="4"/>
      <c r="E102" s="4"/>
      <c r="F102" s="13" t="s">
        <v>693</v>
      </c>
      <c r="G102" s="118">
        <v>3</v>
      </c>
      <c r="H102" s="7">
        <v>3</v>
      </c>
      <c r="I102" s="3">
        <v>18325</v>
      </c>
      <c r="J102" s="3" t="s">
        <v>12</v>
      </c>
      <c r="K102" s="3">
        <f>ROUND(H102*I102,0)</f>
        <v>54975</v>
      </c>
      <c r="L102" s="4"/>
      <c r="M102" s="4"/>
      <c r="N102" s="7">
        <f>H102</f>
        <v>3</v>
      </c>
      <c r="O102" s="3">
        <f>K102</f>
        <v>54975</v>
      </c>
      <c r="P102" s="19">
        <v>0</v>
      </c>
      <c r="Q102" s="3">
        <v>0</v>
      </c>
      <c r="R102" s="4"/>
      <c r="S102" s="4"/>
      <c r="T102" s="4">
        <v>18325</v>
      </c>
    </row>
    <row r="103" spans="1:20" ht="20.100000000000001" customHeight="1" x14ac:dyDescent="0.3">
      <c r="A103" s="2"/>
      <c r="B103" s="4" t="s">
        <v>561</v>
      </c>
      <c r="C103" s="3"/>
      <c r="D103" s="3"/>
      <c r="E103" s="3"/>
      <c r="F103" s="48" t="s">
        <v>143</v>
      </c>
      <c r="G103" s="48">
        <v>5</v>
      </c>
      <c r="H103" s="7">
        <v>5</v>
      </c>
      <c r="I103" s="3">
        <v>18325</v>
      </c>
      <c r="J103" s="3" t="s">
        <v>12</v>
      </c>
      <c r="K103" s="3">
        <f t="shared" si="2"/>
        <v>91625</v>
      </c>
      <c r="L103" s="4"/>
      <c r="M103" s="4"/>
      <c r="N103" s="7">
        <v>0</v>
      </c>
      <c r="O103" s="3">
        <v>0</v>
      </c>
      <c r="P103" s="19">
        <f>H103</f>
        <v>5</v>
      </c>
      <c r="Q103" s="3">
        <f>K103</f>
        <v>91625</v>
      </c>
      <c r="R103" s="4"/>
      <c r="S103" s="4"/>
      <c r="T103" s="4"/>
    </row>
    <row r="104" spans="1:20" ht="30" customHeight="1" x14ac:dyDescent="0.3">
      <c r="A104" s="2">
        <v>110</v>
      </c>
      <c r="B104" s="277" t="s">
        <v>58</v>
      </c>
      <c r="C104" s="278"/>
      <c r="D104" s="278"/>
      <c r="E104" s="278"/>
      <c r="F104" s="278"/>
      <c r="G104" s="279"/>
      <c r="H104" s="3"/>
      <c r="I104" s="3"/>
      <c r="J104" s="3"/>
      <c r="K104" s="3"/>
      <c r="L104" s="4"/>
      <c r="M104" s="4"/>
      <c r="N104" s="3"/>
      <c r="O104" s="3"/>
      <c r="P104" s="3"/>
      <c r="Q104" s="3"/>
      <c r="R104" s="4"/>
      <c r="S104" s="4"/>
      <c r="T104" s="4"/>
    </row>
    <row r="105" spans="1:20" ht="20.100000000000001" customHeight="1" x14ac:dyDescent="0.3">
      <c r="A105" s="2"/>
      <c r="B105" s="4" t="s">
        <v>562</v>
      </c>
      <c r="C105" s="4"/>
      <c r="D105" s="4"/>
      <c r="E105" s="4"/>
      <c r="F105" s="48" t="s">
        <v>692</v>
      </c>
      <c r="G105" s="118">
        <v>1</v>
      </c>
      <c r="H105" s="7">
        <f>'[352]ELE-1'!H332</f>
        <v>1</v>
      </c>
      <c r="I105" s="3">
        <v>28460</v>
      </c>
      <c r="J105" s="3" t="s">
        <v>12</v>
      </c>
      <c r="K105" s="3">
        <f t="shared" si="2"/>
        <v>28460</v>
      </c>
      <c r="L105" s="4"/>
      <c r="M105" s="4"/>
      <c r="N105" s="7">
        <f>H105</f>
        <v>1</v>
      </c>
      <c r="O105" s="3">
        <f>K105</f>
        <v>28460</v>
      </c>
      <c r="P105" s="19">
        <v>0</v>
      </c>
      <c r="Q105" s="3">
        <v>0</v>
      </c>
      <c r="R105" s="4"/>
      <c r="S105" s="4"/>
      <c r="T105" s="4">
        <v>28460</v>
      </c>
    </row>
    <row r="106" spans="1:20" ht="20.100000000000001" customHeight="1" x14ac:dyDescent="0.3">
      <c r="A106" s="2"/>
      <c r="B106" s="4"/>
      <c r="C106" s="4"/>
      <c r="D106" s="4"/>
      <c r="E106" s="4"/>
      <c r="F106" s="4"/>
      <c r="G106" s="2"/>
      <c r="H106" s="3"/>
      <c r="I106" s="3"/>
      <c r="J106" s="3"/>
      <c r="K106" s="3"/>
      <c r="L106" s="4"/>
      <c r="M106" s="4"/>
      <c r="N106" s="3"/>
      <c r="O106" s="3"/>
      <c r="P106" s="3"/>
      <c r="Q106" s="3"/>
      <c r="R106" s="4"/>
      <c r="S106" s="4"/>
      <c r="T106" s="4"/>
    </row>
    <row r="107" spans="1:20" ht="28.5" customHeight="1" x14ac:dyDescent="0.3">
      <c r="A107" s="2">
        <v>114</v>
      </c>
      <c r="B107" s="157" t="s">
        <v>59</v>
      </c>
      <c r="C107" s="158"/>
      <c r="D107" s="158"/>
      <c r="E107" s="158"/>
      <c r="F107" s="158"/>
      <c r="G107" s="159"/>
      <c r="H107" s="3"/>
      <c r="I107" s="3"/>
      <c r="J107" s="3"/>
      <c r="K107" s="3"/>
      <c r="L107" s="4"/>
      <c r="M107" s="4"/>
      <c r="N107" s="3"/>
      <c r="O107" s="3"/>
      <c r="P107" s="3"/>
      <c r="Q107" s="3"/>
      <c r="R107" s="4"/>
      <c r="S107" s="4"/>
      <c r="T107" s="4"/>
    </row>
    <row r="108" spans="1:20" ht="20.100000000000001" customHeight="1" x14ac:dyDescent="0.3">
      <c r="A108" s="2"/>
      <c r="B108" s="4" t="s">
        <v>562</v>
      </c>
      <c r="C108" s="4"/>
      <c r="D108" s="4"/>
      <c r="E108" s="4"/>
      <c r="F108" s="48" t="s">
        <v>692</v>
      </c>
      <c r="G108" s="113">
        <v>44</v>
      </c>
      <c r="H108" s="7">
        <f>'[352]ELE-1'!H352</f>
        <v>44</v>
      </c>
      <c r="I108" s="3">
        <v>2652</v>
      </c>
      <c r="J108" s="3" t="s">
        <v>12</v>
      </c>
      <c r="K108" s="3">
        <f t="shared" si="2"/>
        <v>116688</v>
      </c>
      <c r="L108" s="4"/>
      <c r="M108" s="4"/>
      <c r="N108" s="7">
        <f>H108</f>
        <v>44</v>
      </c>
      <c r="O108" s="3">
        <f>K108</f>
        <v>116688</v>
      </c>
      <c r="P108" s="19">
        <v>0</v>
      </c>
      <c r="Q108" s="3">
        <v>0</v>
      </c>
      <c r="R108" s="4"/>
      <c r="S108" s="4"/>
      <c r="T108" s="4">
        <v>2652</v>
      </c>
    </row>
    <row r="109" spans="1:20" ht="20.100000000000001" customHeight="1" x14ac:dyDescent="0.3">
      <c r="A109" s="2"/>
      <c r="B109" s="4"/>
      <c r="C109" s="4"/>
      <c r="D109" s="4"/>
      <c r="E109" s="4"/>
      <c r="F109" s="4"/>
      <c r="G109" s="2"/>
      <c r="H109" s="3"/>
      <c r="I109" s="3"/>
      <c r="J109" s="3"/>
      <c r="K109" s="3"/>
      <c r="L109" s="4"/>
      <c r="M109" s="4"/>
      <c r="N109" s="3"/>
      <c r="O109" s="3"/>
      <c r="P109" s="3"/>
      <c r="Q109" s="3"/>
      <c r="R109" s="4"/>
      <c r="S109" s="4"/>
      <c r="T109" s="4"/>
    </row>
    <row r="110" spans="1:20" ht="27.75" customHeight="1" x14ac:dyDescent="0.3">
      <c r="A110" s="2">
        <v>115</v>
      </c>
      <c r="B110" s="157" t="s">
        <v>60</v>
      </c>
      <c r="C110" s="158"/>
      <c r="D110" s="158"/>
      <c r="E110" s="158"/>
      <c r="F110" s="158"/>
      <c r="G110" s="159"/>
      <c r="H110" s="3"/>
      <c r="I110" s="3"/>
      <c r="J110" s="3"/>
      <c r="K110" s="3"/>
      <c r="L110" s="4"/>
      <c r="M110" s="4"/>
      <c r="N110" s="3"/>
      <c r="O110" s="3"/>
      <c r="P110" s="3"/>
      <c r="Q110" s="3"/>
      <c r="R110" s="4"/>
      <c r="S110" s="4"/>
      <c r="T110" s="4"/>
    </row>
    <row r="111" spans="1:20" ht="20.100000000000001" customHeight="1" x14ac:dyDescent="0.3">
      <c r="A111" s="2"/>
      <c r="B111" s="4" t="s">
        <v>562</v>
      </c>
      <c r="C111" s="4"/>
      <c r="D111" s="4"/>
      <c r="E111" s="4"/>
      <c r="F111" s="48" t="s">
        <v>692</v>
      </c>
      <c r="G111" s="113">
        <v>40</v>
      </c>
    </row>
    <row r="112" spans="1:20" ht="20.100000000000001" customHeight="1" x14ac:dyDescent="0.3">
      <c r="A112" s="2"/>
      <c r="B112" s="4" t="s">
        <v>562</v>
      </c>
      <c r="C112" s="102"/>
      <c r="D112" s="102"/>
      <c r="E112" s="102"/>
      <c r="F112" s="48" t="s">
        <v>693</v>
      </c>
      <c r="G112" s="113">
        <v>30</v>
      </c>
      <c r="H112" s="7">
        <v>30</v>
      </c>
      <c r="I112" s="3">
        <v>4350</v>
      </c>
      <c r="J112" s="3" t="s">
        <v>12</v>
      </c>
      <c r="K112" s="3">
        <f>ROUND(H112*I112,0)</f>
        <v>130500</v>
      </c>
      <c r="L112" s="4"/>
      <c r="M112" s="4"/>
      <c r="N112" s="7">
        <f>H112</f>
        <v>30</v>
      </c>
      <c r="O112" s="3">
        <f>K112</f>
        <v>130500</v>
      </c>
      <c r="P112" s="19">
        <v>0</v>
      </c>
      <c r="Q112" s="3">
        <v>0</v>
      </c>
      <c r="R112" s="4"/>
      <c r="S112" s="4"/>
      <c r="T112" s="4">
        <v>4350</v>
      </c>
    </row>
    <row r="113" spans="1:20" ht="20.100000000000001" customHeight="1" x14ac:dyDescent="0.3">
      <c r="A113" s="2"/>
      <c r="B113" s="4" t="s">
        <v>562</v>
      </c>
      <c r="C113" s="102"/>
      <c r="D113" s="102"/>
      <c r="E113" s="102"/>
      <c r="F113" s="48" t="s">
        <v>143</v>
      </c>
      <c r="G113" s="48">
        <v>10</v>
      </c>
      <c r="H113" s="7">
        <v>10</v>
      </c>
      <c r="I113" s="3">
        <v>4350</v>
      </c>
      <c r="J113" s="3" t="s">
        <v>12</v>
      </c>
      <c r="K113" s="3">
        <f t="shared" ref="K113" si="3">ROUND(H113*I113,0)</f>
        <v>43500</v>
      </c>
      <c r="L113" s="4"/>
      <c r="M113" s="4"/>
      <c r="N113" s="7">
        <v>0</v>
      </c>
      <c r="O113" s="3">
        <v>0</v>
      </c>
      <c r="P113" s="19">
        <f>H113</f>
        <v>10</v>
      </c>
      <c r="Q113" s="3">
        <f>K113</f>
        <v>43500</v>
      </c>
      <c r="R113" s="4"/>
      <c r="S113" s="4"/>
      <c r="T113" s="4"/>
    </row>
    <row r="114" spans="1:20" ht="20.100000000000001" customHeight="1" x14ac:dyDescent="0.3">
      <c r="A114" s="2"/>
      <c r="B114" s="4"/>
      <c r="C114" s="4"/>
      <c r="D114" s="4"/>
      <c r="E114" s="4"/>
      <c r="F114" s="4"/>
      <c r="G114" s="2"/>
      <c r="H114" s="3"/>
      <c r="I114" s="3"/>
      <c r="J114" s="3"/>
      <c r="K114" s="3"/>
      <c r="L114" s="4"/>
      <c r="M114" s="4"/>
      <c r="N114" s="3"/>
      <c r="O114" s="3"/>
      <c r="P114" s="3"/>
      <c r="Q114" s="3"/>
      <c r="R114" s="4"/>
      <c r="S114" s="4"/>
      <c r="T114" s="4"/>
    </row>
    <row r="115" spans="1:20" ht="30" customHeight="1" x14ac:dyDescent="0.3">
      <c r="A115" s="2">
        <v>119</v>
      </c>
      <c r="B115" s="157" t="s">
        <v>61</v>
      </c>
      <c r="C115" s="158"/>
      <c r="D115" s="158"/>
      <c r="E115" s="158"/>
      <c r="F115" s="158"/>
      <c r="G115" s="159"/>
      <c r="H115" s="3"/>
      <c r="I115" s="3"/>
      <c r="J115" s="3"/>
      <c r="K115" s="3"/>
      <c r="L115" s="4"/>
      <c r="M115" s="4"/>
      <c r="N115" s="3"/>
      <c r="O115" s="3"/>
      <c r="P115" s="3"/>
      <c r="Q115" s="3"/>
      <c r="R115" s="4"/>
      <c r="S115" s="4"/>
      <c r="T115" s="4"/>
    </row>
    <row r="116" spans="1:20" ht="20.100000000000001" customHeight="1" x14ac:dyDescent="0.3">
      <c r="A116" s="2"/>
      <c r="B116" s="4" t="s">
        <v>562</v>
      </c>
      <c r="C116" s="4"/>
      <c r="D116" s="4"/>
      <c r="E116" s="4"/>
      <c r="F116" s="48" t="s">
        <v>692</v>
      </c>
      <c r="G116" s="113">
        <v>14</v>
      </c>
      <c r="H116" s="3"/>
      <c r="I116" s="3"/>
      <c r="J116" s="3"/>
      <c r="K116" s="3"/>
      <c r="L116" s="4"/>
      <c r="M116" s="4"/>
      <c r="N116" s="3"/>
      <c r="O116" s="3"/>
      <c r="P116" s="3"/>
      <c r="Q116" s="3"/>
      <c r="R116" s="4"/>
      <c r="S116" s="4"/>
      <c r="T116" s="4"/>
    </row>
    <row r="117" spans="1:20" ht="20.100000000000001" customHeight="1" x14ac:dyDescent="0.3">
      <c r="A117" s="2"/>
      <c r="B117" s="4" t="s">
        <v>562</v>
      </c>
      <c r="C117" s="4"/>
      <c r="D117" s="4"/>
      <c r="E117" s="4"/>
      <c r="F117" s="48" t="s">
        <v>693</v>
      </c>
      <c r="G117" s="113">
        <v>12</v>
      </c>
      <c r="H117" s="7">
        <v>12</v>
      </c>
      <c r="I117" s="3">
        <v>827</v>
      </c>
      <c r="J117" s="3" t="s">
        <v>12</v>
      </c>
      <c r="K117" s="3">
        <f>ROUND(H117*I117,0)</f>
        <v>9924</v>
      </c>
      <c r="L117" s="4"/>
      <c r="M117" s="4"/>
      <c r="N117" s="7">
        <f>H117</f>
        <v>12</v>
      </c>
      <c r="O117" s="3">
        <f>K117</f>
        <v>9924</v>
      </c>
      <c r="P117" s="19">
        <v>0</v>
      </c>
      <c r="Q117" s="3">
        <v>0</v>
      </c>
      <c r="R117" s="4"/>
      <c r="S117" s="4"/>
      <c r="T117" s="4">
        <v>827</v>
      </c>
    </row>
    <row r="118" spans="1:20" ht="20.100000000000001" customHeight="1" x14ac:dyDescent="0.3">
      <c r="A118" s="2"/>
      <c r="B118" s="4" t="s">
        <v>562</v>
      </c>
      <c r="C118" s="4"/>
      <c r="D118" s="4"/>
      <c r="E118" s="4"/>
      <c r="F118" s="48" t="s">
        <v>143</v>
      </c>
      <c r="G118" s="48">
        <v>2</v>
      </c>
      <c r="H118" s="7">
        <v>2</v>
      </c>
      <c r="I118" s="3">
        <v>827</v>
      </c>
      <c r="J118" s="3" t="s">
        <v>12</v>
      </c>
      <c r="K118" s="3">
        <f t="shared" ref="K118:K123" si="4">ROUND(H118*I118,0)</f>
        <v>1654</v>
      </c>
      <c r="L118" s="4"/>
      <c r="M118" s="4"/>
      <c r="N118" s="7">
        <v>0</v>
      </c>
      <c r="O118" s="3">
        <v>0</v>
      </c>
      <c r="P118" s="19">
        <f>G118</f>
        <v>2</v>
      </c>
      <c r="Q118" s="3">
        <f>K118</f>
        <v>1654</v>
      </c>
      <c r="R118" s="4"/>
      <c r="S118" s="4"/>
      <c r="T118" s="4"/>
    </row>
    <row r="119" spans="1:20" ht="20.100000000000001" customHeight="1" x14ac:dyDescent="0.3">
      <c r="A119" s="2"/>
      <c r="B119" s="4"/>
      <c r="C119" s="4"/>
      <c r="D119" s="4"/>
      <c r="E119" s="4"/>
      <c r="F119" s="4"/>
      <c r="G119" s="2"/>
      <c r="H119" s="3"/>
      <c r="I119" s="3"/>
      <c r="J119" s="3"/>
      <c r="K119" s="3"/>
      <c r="L119" s="4"/>
      <c r="M119" s="4"/>
      <c r="N119" s="3"/>
      <c r="O119" s="3"/>
      <c r="P119" s="3"/>
      <c r="Q119" s="3"/>
      <c r="R119" s="4"/>
      <c r="S119" s="4"/>
      <c r="T119" s="4"/>
    </row>
    <row r="120" spans="1:20" ht="30" customHeight="1" x14ac:dyDescent="0.3">
      <c r="A120" s="2">
        <v>122</v>
      </c>
      <c r="B120" s="157" t="s">
        <v>62</v>
      </c>
      <c r="C120" s="158"/>
      <c r="D120" s="158"/>
      <c r="E120" s="158"/>
      <c r="F120" s="158"/>
      <c r="G120" s="159"/>
      <c r="H120" s="3"/>
      <c r="I120" s="3"/>
      <c r="J120" s="3"/>
      <c r="K120" s="3"/>
      <c r="L120" s="4"/>
      <c r="M120" s="4"/>
      <c r="N120" s="3"/>
      <c r="O120" s="3"/>
      <c r="P120" s="3"/>
      <c r="Q120" s="3"/>
      <c r="R120" s="4"/>
      <c r="S120" s="4"/>
      <c r="T120" s="4"/>
    </row>
    <row r="121" spans="1:20" ht="20.100000000000001" customHeight="1" x14ac:dyDescent="0.3">
      <c r="A121" s="2"/>
      <c r="B121" s="4" t="s">
        <v>562</v>
      </c>
      <c r="C121" s="4"/>
      <c r="D121" s="4"/>
      <c r="E121" s="4"/>
      <c r="F121" s="48" t="s">
        <v>692</v>
      </c>
      <c r="G121" s="113">
        <v>85.4</v>
      </c>
      <c r="H121" s="3"/>
      <c r="I121" s="3"/>
      <c r="J121" s="3"/>
      <c r="K121" s="3"/>
      <c r="L121" s="4"/>
      <c r="M121" s="4"/>
      <c r="N121" s="3"/>
      <c r="O121" s="3"/>
      <c r="P121" s="3"/>
      <c r="Q121" s="3"/>
      <c r="R121" s="4"/>
      <c r="S121" s="4"/>
      <c r="T121" s="4"/>
    </row>
    <row r="122" spans="1:20" ht="20.100000000000001" customHeight="1" x14ac:dyDescent="0.3">
      <c r="A122" s="2"/>
      <c r="B122" s="4" t="s">
        <v>562</v>
      </c>
      <c r="C122" s="4"/>
      <c r="D122" s="4"/>
      <c r="E122" s="4"/>
      <c r="F122" s="48" t="s">
        <v>693</v>
      </c>
      <c r="G122" s="113">
        <v>80</v>
      </c>
      <c r="H122" s="7">
        <v>80</v>
      </c>
      <c r="I122" s="3">
        <v>1310</v>
      </c>
      <c r="J122" s="3" t="s">
        <v>46</v>
      </c>
      <c r="K122" s="3">
        <f>ROUND(H122*I122,0)</f>
        <v>104800</v>
      </c>
      <c r="L122" s="4"/>
      <c r="M122" s="4"/>
      <c r="N122" s="7">
        <f>H122</f>
        <v>80</v>
      </c>
      <c r="O122" s="3">
        <f>K122</f>
        <v>104800</v>
      </c>
      <c r="P122" s="19">
        <v>0</v>
      </c>
      <c r="Q122" s="3">
        <v>0</v>
      </c>
      <c r="R122" s="4"/>
      <c r="S122" s="4"/>
      <c r="T122" s="4">
        <v>1310</v>
      </c>
    </row>
    <row r="123" spans="1:20" ht="20.100000000000001" customHeight="1" x14ac:dyDescent="0.3">
      <c r="A123" s="2"/>
      <c r="B123" s="4" t="s">
        <v>562</v>
      </c>
      <c r="C123" s="4"/>
      <c r="D123" s="4"/>
      <c r="E123" s="4"/>
      <c r="F123" s="48" t="s">
        <v>143</v>
      </c>
      <c r="G123" s="2">
        <v>5.4</v>
      </c>
      <c r="H123" s="7">
        <v>5.4</v>
      </c>
      <c r="I123" s="3">
        <v>1310</v>
      </c>
      <c r="J123" s="3" t="s">
        <v>46</v>
      </c>
      <c r="K123" s="3">
        <f t="shared" si="4"/>
        <v>7074</v>
      </c>
      <c r="L123" s="4"/>
      <c r="M123" s="4"/>
      <c r="N123" s="7">
        <v>0</v>
      </c>
      <c r="O123" s="3">
        <v>0</v>
      </c>
      <c r="P123" s="19">
        <f>H123</f>
        <v>5.4</v>
      </c>
      <c r="Q123" s="3">
        <f>K123</f>
        <v>7074</v>
      </c>
      <c r="R123" s="4"/>
      <c r="S123" s="4"/>
      <c r="T123" s="4"/>
    </row>
    <row r="124" spans="1:20" ht="20.100000000000001" customHeight="1" x14ac:dyDescent="0.3">
      <c r="A124" s="2"/>
      <c r="B124" s="4"/>
      <c r="C124" s="4"/>
      <c r="D124" s="4"/>
      <c r="E124" s="4"/>
      <c r="F124" s="4"/>
      <c r="G124" s="2"/>
      <c r="H124" s="3"/>
      <c r="I124" s="3"/>
      <c r="J124" s="3"/>
      <c r="K124" s="3"/>
      <c r="L124" s="4"/>
      <c r="M124" s="4"/>
      <c r="N124" s="3"/>
      <c r="O124" s="3"/>
      <c r="P124" s="3"/>
      <c r="Q124" s="3"/>
      <c r="R124" s="4"/>
      <c r="S124" s="4"/>
      <c r="T124" s="4"/>
    </row>
    <row r="125" spans="1:20" ht="30" customHeight="1" x14ac:dyDescent="0.3">
      <c r="A125" s="2">
        <v>128</v>
      </c>
      <c r="B125" s="157" t="s">
        <v>63</v>
      </c>
      <c r="C125" s="158"/>
      <c r="D125" s="158"/>
      <c r="E125" s="158"/>
      <c r="F125" s="158"/>
      <c r="G125" s="159"/>
      <c r="H125" s="3"/>
      <c r="I125" s="3"/>
      <c r="J125" s="3"/>
      <c r="K125" s="3"/>
      <c r="L125" s="4"/>
      <c r="M125" s="4"/>
      <c r="N125" s="3"/>
      <c r="O125" s="3"/>
      <c r="P125" s="3"/>
      <c r="Q125" s="3"/>
      <c r="R125" s="4"/>
      <c r="S125" s="4"/>
      <c r="T125" s="4"/>
    </row>
    <row r="126" spans="1:20" ht="20.100000000000001" customHeight="1" x14ac:dyDescent="0.3">
      <c r="A126" s="2"/>
      <c r="B126" s="4" t="s">
        <v>562</v>
      </c>
      <c r="C126" s="4"/>
      <c r="D126" s="4"/>
      <c r="E126" s="4"/>
      <c r="F126" s="48" t="s">
        <v>692</v>
      </c>
      <c r="G126" s="113">
        <v>184.9</v>
      </c>
      <c r="H126" s="7">
        <f>'[352]ELE-1'!H393</f>
        <v>184.9</v>
      </c>
      <c r="I126" s="3">
        <v>329</v>
      </c>
      <c r="J126" s="3" t="s">
        <v>46</v>
      </c>
      <c r="K126" s="3">
        <f t="shared" ref="K126" si="5">ROUND(H126*I126,0)</f>
        <v>60832</v>
      </c>
      <c r="L126" s="4"/>
      <c r="M126" s="4"/>
      <c r="N126" s="7">
        <f>H126</f>
        <v>184.9</v>
      </c>
      <c r="O126" s="3">
        <f>K126</f>
        <v>60832</v>
      </c>
      <c r="P126" s="19">
        <v>0</v>
      </c>
      <c r="Q126" s="3">
        <v>0</v>
      </c>
      <c r="R126" s="4"/>
      <c r="S126" s="4"/>
      <c r="T126" s="4">
        <v>329</v>
      </c>
    </row>
    <row r="127" spans="1:20" ht="20.100000000000001" customHeight="1" x14ac:dyDescent="0.3">
      <c r="A127" s="2"/>
      <c r="B127" s="151"/>
      <c r="C127" s="152"/>
      <c r="D127" s="152"/>
      <c r="E127" s="152"/>
      <c r="F127" s="153"/>
      <c r="G127" s="2"/>
      <c r="H127" s="3"/>
      <c r="I127" s="3"/>
      <c r="J127" s="3"/>
      <c r="K127" s="3"/>
      <c r="L127" s="4"/>
      <c r="M127" s="4"/>
      <c r="N127" s="3"/>
      <c r="O127" s="3"/>
      <c r="P127" s="3"/>
      <c r="Q127" s="3"/>
      <c r="R127" s="4"/>
      <c r="S127" s="4"/>
      <c r="T127" s="4"/>
    </row>
    <row r="128" spans="1:20" ht="27" customHeight="1" x14ac:dyDescent="0.3">
      <c r="A128" s="9">
        <v>129</v>
      </c>
      <c r="B128" s="157" t="s">
        <v>64</v>
      </c>
      <c r="C128" s="158"/>
      <c r="D128" s="158"/>
      <c r="E128" s="158"/>
      <c r="F128" s="158"/>
      <c r="G128" s="159"/>
      <c r="H128" s="3"/>
      <c r="I128" s="3"/>
      <c r="J128" s="3"/>
      <c r="K128" s="3"/>
      <c r="L128" s="4"/>
      <c r="M128" s="4"/>
      <c r="N128" s="3"/>
      <c r="O128" s="3"/>
      <c r="P128" s="3"/>
      <c r="Q128" s="3"/>
      <c r="R128" s="4"/>
      <c r="S128" s="4"/>
      <c r="T128" s="4"/>
    </row>
    <row r="129" spans="1:20" ht="20.100000000000001" customHeight="1" x14ac:dyDescent="0.3">
      <c r="A129" s="2"/>
      <c r="B129" s="4" t="s">
        <v>562</v>
      </c>
      <c r="C129" s="4"/>
      <c r="D129" s="4"/>
      <c r="E129" s="4"/>
      <c r="F129" s="48" t="s">
        <v>692</v>
      </c>
      <c r="G129" s="113">
        <v>116.3</v>
      </c>
    </row>
    <row r="130" spans="1:20" ht="20.100000000000001" customHeight="1" x14ac:dyDescent="0.3">
      <c r="A130" s="2"/>
      <c r="B130" s="4" t="s">
        <v>562</v>
      </c>
      <c r="C130" s="4"/>
      <c r="D130" s="4"/>
      <c r="E130" s="4"/>
      <c r="F130" s="48" t="s">
        <v>693</v>
      </c>
      <c r="G130" s="113">
        <v>100</v>
      </c>
      <c r="H130" s="7">
        <v>100</v>
      </c>
      <c r="I130" s="3">
        <v>163</v>
      </c>
      <c r="J130" s="3" t="s">
        <v>46</v>
      </c>
      <c r="K130" s="3">
        <f>ROUND(H130*I130,0)</f>
        <v>16300</v>
      </c>
      <c r="L130" s="4"/>
      <c r="M130" s="4"/>
      <c r="N130" s="7">
        <f>H130</f>
        <v>100</v>
      </c>
      <c r="O130" s="3">
        <f>K130</f>
        <v>16300</v>
      </c>
      <c r="P130" s="19">
        <v>0</v>
      </c>
      <c r="Q130" s="3">
        <v>0</v>
      </c>
      <c r="R130" s="4"/>
      <c r="S130" s="4"/>
      <c r="T130" s="4">
        <v>163</v>
      </c>
    </row>
    <row r="131" spans="1:20" ht="20.100000000000001" customHeight="1" x14ac:dyDescent="0.3">
      <c r="A131" s="2"/>
      <c r="B131" s="4" t="s">
        <v>562</v>
      </c>
      <c r="C131" s="4"/>
      <c r="D131" s="4"/>
      <c r="E131" s="4"/>
      <c r="F131" s="48" t="s">
        <v>143</v>
      </c>
      <c r="G131" s="2">
        <v>16.3</v>
      </c>
      <c r="H131" s="7">
        <v>16.3</v>
      </c>
      <c r="I131" s="3">
        <v>163</v>
      </c>
      <c r="J131" s="3" t="s">
        <v>46</v>
      </c>
      <c r="K131" s="3">
        <f t="shared" ref="K131" si="6">ROUND(H131*I131,0)</f>
        <v>2657</v>
      </c>
      <c r="L131" s="4"/>
      <c r="M131" s="4"/>
      <c r="N131" s="7">
        <v>0</v>
      </c>
      <c r="O131" s="3">
        <v>0</v>
      </c>
      <c r="P131" s="19">
        <f>H131</f>
        <v>16.3</v>
      </c>
      <c r="Q131" s="3">
        <f>K131</f>
        <v>2657</v>
      </c>
      <c r="R131" s="4"/>
      <c r="S131" s="4"/>
      <c r="T131" s="4"/>
    </row>
    <row r="132" spans="1:20" ht="20.100000000000001" customHeight="1" x14ac:dyDescent="0.3">
      <c r="A132" s="2"/>
      <c r="B132" s="4"/>
      <c r="C132" s="4"/>
      <c r="D132" s="4"/>
      <c r="E132" s="4"/>
      <c r="F132" s="4"/>
      <c r="G132" s="2"/>
      <c r="H132" s="3"/>
      <c r="I132" s="3"/>
      <c r="J132" s="3"/>
      <c r="K132" s="3"/>
      <c r="L132" s="4"/>
      <c r="M132" s="4"/>
      <c r="N132" s="3"/>
      <c r="O132" s="3"/>
      <c r="P132" s="3"/>
      <c r="Q132" s="3"/>
      <c r="R132" s="4"/>
      <c r="S132" s="4"/>
      <c r="T132" s="4"/>
    </row>
    <row r="133" spans="1:20" ht="24.75" customHeight="1" x14ac:dyDescent="0.3">
      <c r="A133" s="2">
        <v>131</v>
      </c>
      <c r="B133" s="157" t="s">
        <v>65</v>
      </c>
      <c r="C133" s="158"/>
      <c r="D133" s="158"/>
      <c r="E133" s="158"/>
      <c r="F133" s="158"/>
      <c r="G133" s="159"/>
      <c r="H133" s="3"/>
      <c r="I133" s="3"/>
      <c r="J133" s="3"/>
      <c r="K133" s="3"/>
      <c r="L133" s="4"/>
      <c r="M133" s="4"/>
      <c r="N133" s="3"/>
      <c r="O133" s="3"/>
      <c r="P133" s="3"/>
      <c r="Q133" s="3"/>
      <c r="R133" s="4"/>
      <c r="S133" s="4"/>
      <c r="T133" s="4"/>
    </row>
    <row r="134" spans="1:20" ht="20.100000000000001" customHeight="1" x14ac:dyDescent="0.3">
      <c r="A134" s="2"/>
      <c r="B134" s="4" t="s">
        <v>562</v>
      </c>
      <c r="C134" s="4"/>
      <c r="D134" s="4"/>
      <c r="E134" s="4"/>
      <c r="F134" s="48" t="s">
        <v>692</v>
      </c>
      <c r="G134" s="113">
        <v>286</v>
      </c>
    </row>
    <row r="135" spans="1:20" ht="20.100000000000001" customHeight="1" x14ac:dyDescent="0.3">
      <c r="A135" s="2"/>
      <c r="B135" s="4" t="s">
        <v>562</v>
      </c>
      <c r="C135" s="4"/>
      <c r="D135" s="4"/>
      <c r="E135" s="4"/>
      <c r="F135" s="48" t="s">
        <v>693</v>
      </c>
      <c r="G135" s="113">
        <v>80</v>
      </c>
      <c r="H135" s="7">
        <v>80</v>
      </c>
      <c r="I135" s="3">
        <v>83</v>
      </c>
      <c r="J135" s="3" t="s">
        <v>46</v>
      </c>
      <c r="K135" s="3">
        <f>ROUND(H135*I135,0)</f>
        <v>6640</v>
      </c>
      <c r="L135" s="4"/>
      <c r="M135" s="4"/>
      <c r="N135" s="7">
        <f>H135</f>
        <v>80</v>
      </c>
      <c r="O135" s="3">
        <f>K135</f>
        <v>6640</v>
      </c>
      <c r="P135" s="19">
        <v>0</v>
      </c>
      <c r="Q135" s="3">
        <v>0</v>
      </c>
      <c r="R135" s="4"/>
      <c r="S135" s="4"/>
      <c r="T135" s="4">
        <v>83</v>
      </c>
    </row>
    <row r="136" spans="1:20" ht="20.100000000000001" customHeight="1" x14ac:dyDescent="0.3">
      <c r="A136" s="2"/>
      <c r="B136" s="4" t="s">
        <v>562</v>
      </c>
      <c r="C136" s="3"/>
      <c r="D136" s="3"/>
      <c r="E136" s="3"/>
      <c r="F136" s="48" t="s">
        <v>143</v>
      </c>
      <c r="G136" s="2">
        <v>206</v>
      </c>
      <c r="H136" s="7">
        <v>206</v>
      </c>
      <c r="I136" s="3">
        <v>83</v>
      </c>
      <c r="J136" s="3" t="s">
        <v>46</v>
      </c>
      <c r="K136" s="3">
        <f t="shared" ref="K136" si="7">ROUND(H136*I136,0)</f>
        <v>17098</v>
      </c>
      <c r="L136" s="4"/>
      <c r="M136" s="4"/>
      <c r="N136" s="7">
        <v>0</v>
      </c>
      <c r="O136" s="3">
        <v>0</v>
      </c>
      <c r="P136" s="19">
        <f>H136</f>
        <v>206</v>
      </c>
      <c r="Q136" s="3">
        <f>K136</f>
        <v>17098</v>
      </c>
      <c r="R136" s="4"/>
      <c r="S136" s="4"/>
      <c r="T136" s="4"/>
    </row>
    <row r="137" spans="1:20" ht="20.100000000000001" customHeight="1" x14ac:dyDescent="0.3">
      <c r="A137" s="2"/>
      <c r="B137" s="4"/>
      <c r="C137" s="4"/>
      <c r="D137" s="4"/>
      <c r="E137" s="4"/>
      <c r="F137" s="4"/>
      <c r="G137" s="2"/>
      <c r="H137" s="3"/>
      <c r="I137" s="3"/>
      <c r="J137" s="3"/>
      <c r="K137" s="3"/>
      <c r="L137" s="4"/>
      <c r="M137" s="4"/>
      <c r="N137" s="3"/>
      <c r="O137" s="3"/>
      <c r="P137" s="3"/>
      <c r="Q137" s="3"/>
      <c r="R137" s="4"/>
      <c r="S137" s="4"/>
      <c r="T137" s="4"/>
    </row>
    <row r="138" spans="1:20" ht="32.25" customHeight="1" x14ac:dyDescent="0.3">
      <c r="A138" s="2">
        <v>132</v>
      </c>
      <c r="B138" s="157" t="s">
        <v>66</v>
      </c>
      <c r="C138" s="158"/>
      <c r="D138" s="158"/>
      <c r="E138" s="158"/>
      <c r="F138" s="158"/>
      <c r="G138" s="159"/>
      <c r="H138" s="3"/>
      <c r="I138" s="3"/>
      <c r="J138" s="3"/>
      <c r="K138" s="3"/>
      <c r="L138" s="4"/>
      <c r="M138" s="4"/>
      <c r="N138" s="3"/>
      <c r="O138" s="3"/>
      <c r="P138" s="3"/>
      <c r="Q138" s="3"/>
      <c r="R138" s="4"/>
      <c r="S138" s="4"/>
      <c r="T138" s="4"/>
    </row>
    <row r="139" spans="1:20" ht="20.100000000000001" customHeight="1" x14ac:dyDescent="0.3">
      <c r="A139" s="2"/>
      <c r="B139" s="4" t="s">
        <v>563</v>
      </c>
      <c r="C139" s="4"/>
      <c r="D139" s="4"/>
      <c r="E139" s="4"/>
      <c r="F139" s="48" t="s">
        <v>692</v>
      </c>
      <c r="G139" s="118">
        <v>83</v>
      </c>
      <c r="H139" s="7">
        <f>'[352]ELE-1'!H407</f>
        <v>83</v>
      </c>
      <c r="I139" s="3">
        <v>1207</v>
      </c>
      <c r="J139" s="3" t="s">
        <v>46</v>
      </c>
      <c r="K139" s="3">
        <f t="shared" ref="K139" si="8">ROUND(H139*I139,0)</f>
        <v>100181</v>
      </c>
      <c r="L139" s="4"/>
      <c r="M139" s="4"/>
      <c r="N139" s="7">
        <f>H139</f>
        <v>83</v>
      </c>
      <c r="O139" s="3">
        <f>K139</f>
        <v>100181</v>
      </c>
      <c r="P139" s="19">
        <v>0</v>
      </c>
      <c r="Q139" s="3">
        <v>0</v>
      </c>
      <c r="R139" s="4"/>
      <c r="S139" s="4"/>
      <c r="T139" s="4">
        <v>1207</v>
      </c>
    </row>
    <row r="140" spans="1:20" ht="20.100000000000001" customHeight="1" x14ac:dyDescent="0.3">
      <c r="A140" s="2"/>
      <c r="B140" s="4"/>
      <c r="C140" s="4"/>
      <c r="D140" s="4"/>
      <c r="E140" s="4"/>
      <c r="F140" s="4"/>
      <c r="G140" s="2"/>
      <c r="H140" s="3"/>
      <c r="I140" s="3"/>
      <c r="J140" s="3"/>
      <c r="K140" s="3"/>
      <c r="L140" s="4"/>
      <c r="M140" s="4"/>
      <c r="N140" s="3"/>
      <c r="O140" s="3"/>
      <c r="P140" s="3"/>
      <c r="Q140" s="3"/>
      <c r="R140" s="4"/>
      <c r="S140" s="4"/>
      <c r="T140" s="4"/>
    </row>
    <row r="141" spans="1:20" ht="28.5" customHeight="1" x14ac:dyDescent="0.3">
      <c r="A141" s="2">
        <v>133</v>
      </c>
      <c r="B141" s="157" t="s">
        <v>67</v>
      </c>
      <c r="C141" s="158"/>
      <c r="D141" s="158"/>
      <c r="E141" s="158"/>
      <c r="F141" s="158"/>
      <c r="G141" s="159"/>
      <c r="H141" s="3"/>
      <c r="I141" s="3"/>
      <c r="J141" s="3"/>
      <c r="K141" s="3"/>
      <c r="L141" s="4"/>
      <c r="M141" s="4"/>
      <c r="N141" s="3"/>
      <c r="O141" s="3"/>
      <c r="P141" s="3"/>
      <c r="Q141" s="3"/>
      <c r="R141" s="4"/>
      <c r="S141" s="4"/>
      <c r="T141" s="4"/>
    </row>
    <row r="142" spans="1:20" ht="20.100000000000001" customHeight="1" x14ac:dyDescent="0.3">
      <c r="A142" s="2"/>
      <c r="B142" s="4" t="s">
        <v>563</v>
      </c>
      <c r="C142" s="4"/>
      <c r="D142" s="4"/>
      <c r="E142" s="4"/>
      <c r="F142" s="48" t="s">
        <v>692</v>
      </c>
      <c r="G142" s="118">
        <v>40</v>
      </c>
      <c r="H142" s="7">
        <f>'[352]ELE-1'!H410</f>
        <v>40</v>
      </c>
      <c r="I142" s="3">
        <v>722</v>
      </c>
      <c r="J142" s="3" t="s">
        <v>46</v>
      </c>
      <c r="K142" s="3">
        <f>ROUND(H142*I142,0)</f>
        <v>28880</v>
      </c>
      <c r="L142" s="4"/>
      <c r="M142" s="4"/>
      <c r="N142" s="7">
        <f>H142</f>
        <v>40</v>
      </c>
      <c r="O142" s="3">
        <f>K142</f>
        <v>28880</v>
      </c>
      <c r="P142" s="19">
        <v>0</v>
      </c>
      <c r="Q142" s="3">
        <v>0</v>
      </c>
      <c r="R142" s="4"/>
      <c r="S142" s="4"/>
      <c r="T142" s="4">
        <v>722</v>
      </c>
    </row>
    <row r="143" spans="1:20" ht="20.100000000000001" customHeight="1" x14ac:dyDescent="0.3">
      <c r="A143" s="14"/>
      <c r="B143" s="206"/>
      <c r="C143" s="207"/>
      <c r="D143" s="207"/>
      <c r="E143" s="207"/>
      <c r="F143" s="207"/>
      <c r="G143" s="208"/>
      <c r="H143" s="24"/>
      <c r="I143" s="8"/>
      <c r="J143" s="8"/>
      <c r="K143" s="8"/>
      <c r="L143" s="15"/>
      <c r="M143" s="15"/>
      <c r="N143" s="27"/>
      <c r="O143" s="8"/>
      <c r="P143" s="28"/>
      <c r="Q143" s="8"/>
      <c r="R143" s="15"/>
      <c r="S143" s="15"/>
      <c r="T143" s="15"/>
    </row>
    <row r="144" spans="1:20" ht="48" customHeight="1" x14ac:dyDescent="0.3">
      <c r="A144" s="2">
        <v>149</v>
      </c>
      <c r="B144" s="264" t="s">
        <v>489</v>
      </c>
      <c r="C144" s="160"/>
      <c r="D144" s="160"/>
      <c r="E144" s="160"/>
      <c r="F144" s="160"/>
      <c r="G144" s="160"/>
      <c r="H144" s="3"/>
      <c r="I144" s="3"/>
      <c r="J144" s="3"/>
      <c r="K144" s="3"/>
      <c r="L144" s="4"/>
      <c r="M144" s="4"/>
      <c r="N144" s="3"/>
      <c r="O144" s="3"/>
      <c r="P144" s="8"/>
      <c r="Q144" s="8"/>
      <c r="R144" s="4"/>
      <c r="S144" s="4"/>
      <c r="T144" s="4"/>
    </row>
    <row r="145" spans="1:20" ht="20.100000000000001" customHeight="1" x14ac:dyDescent="0.3">
      <c r="A145" s="2"/>
      <c r="B145" s="4" t="s">
        <v>563</v>
      </c>
      <c r="C145" s="4"/>
      <c r="D145" s="4"/>
      <c r="E145" s="4"/>
      <c r="F145" s="48" t="s">
        <v>692</v>
      </c>
      <c r="G145" s="118">
        <v>2</v>
      </c>
    </row>
    <row r="146" spans="1:20" ht="20.100000000000001" customHeight="1" x14ac:dyDescent="0.3">
      <c r="A146" s="2"/>
      <c r="B146" s="4"/>
      <c r="C146" s="4"/>
      <c r="D146" s="4"/>
      <c r="E146" s="4"/>
      <c r="F146" s="48" t="s">
        <v>693</v>
      </c>
      <c r="G146" s="118">
        <v>1</v>
      </c>
      <c r="H146" s="3">
        <v>1</v>
      </c>
      <c r="I146" s="3">
        <v>43200</v>
      </c>
      <c r="J146" s="3" t="s">
        <v>128</v>
      </c>
      <c r="K146" s="3">
        <f>ROUND(H146*I146,0)</f>
        <v>43200</v>
      </c>
      <c r="L146" s="4"/>
      <c r="M146" s="4"/>
      <c r="N146" s="3">
        <f>H146</f>
        <v>1</v>
      </c>
      <c r="O146" s="20">
        <f>K146</f>
        <v>43200</v>
      </c>
      <c r="P146" s="36">
        <v>0</v>
      </c>
      <c r="Q146" s="36">
        <v>0</v>
      </c>
      <c r="R146" s="37"/>
      <c r="S146" s="32"/>
      <c r="T146" s="4">
        <v>48000</v>
      </c>
    </row>
    <row r="147" spans="1:20" ht="20.100000000000001" customHeight="1" x14ac:dyDescent="0.3">
      <c r="A147" s="2"/>
      <c r="B147" s="4"/>
      <c r="C147" s="4"/>
      <c r="D147" s="4"/>
      <c r="E147" s="4"/>
      <c r="F147" s="48" t="s">
        <v>143</v>
      </c>
      <c r="G147" s="2">
        <v>1</v>
      </c>
      <c r="H147" s="7">
        <v>1</v>
      </c>
      <c r="I147" s="3">
        <v>43200</v>
      </c>
      <c r="J147" s="3" t="s">
        <v>128</v>
      </c>
      <c r="K147" s="3">
        <f t="shared" ref="K147" si="9">ROUND(H147*I147,0)</f>
        <v>43200</v>
      </c>
      <c r="L147" s="4"/>
      <c r="M147" s="4"/>
      <c r="N147" s="3">
        <v>0</v>
      </c>
      <c r="O147" s="20">
        <v>0</v>
      </c>
      <c r="P147" s="36">
        <f>G147</f>
        <v>1</v>
      </c>
      <c r="Q147" s="36">
        <f>K147</f>
        <v>43200</v>
      </c>
      <c r="R147" s="37"/>
      <c r="S147" s="4"/>
      <c r="T147" s="4"/>
    </row>
    <row r="148" spans="1:20" ht="33" customHeight="1" x14ac:dyDescent="0.3">
      <c r="A148" s="2">
        <v>124</v>
      </c>
      <c r="B148" s="197" t="s">
        <v>490</v>
      </c>
      <c r="C148" s="197"/>
      <c r="D148" s="197"/>
      <c r="E148" s="197"/>
      <c r="F148" s="197"/>
      <c r="G148" s="197"/>
      <c r="H148" s="7"/>
      <c r="I148" s="3"/>
      <c r="J148" s="3"/>
      <c r="K148" s="3"/>
      <c r="L148" s="4"/>
      <c r="M148" s="4"/>
      <c r="N148" s="3"/>
      <c r="O148" s="20"/>
      <c r="P148" s="36"/>
      <c r="Q148" s="36"/>
      <c r="R148" s="37"/>
      <c r="S148" s="4"/>
      <c r="T148" s="4"/>
    </row>
    <row r="149" spans="1:20" ht="20.100000000000001" customHeight="1" x14ac:dyDescent="0.3">
      <c r="A149" s="2"/>
      <c r="B149" s="4" t="s">
        <v>563</v>
      </c>
      <c r="C149" s="4"/>
      <c r="D149" s="4"/>
      <c r="E149" s="4"/>
      <c r="F149" s="48" t="s">
        <v>692</v>
      </c>
      <c r="G149" s="103">
        <v>32</v>
      </c>
    </row>
    <row r="150" spans="1:20" ht="20.100000000000001" customHeight="1" x14ac:dyDescent="0.3">
      <c r="A150" s="2"/>
      <c r="B150" s="4" t="s">
        <v>563</v>
      </c>
      <c r="C150" s="4"/>
      <c r="D150" s="4"/>
      <c r="E150" s="4"/>
      <c r="F150" s="48" t="s">
        <v>693</v>
      </c>
      <c r="G150" s="103">
        <v>20</v>
      </c>
      <c r="H150" s="7">
        <v>20</v>
      </c>
      <c r="I150" s="3">
        <f>ROUND(20584*90%,0)</f>
        <v>18526</v>
      </c>
      <c r="J150" s="3" t="s">
        <v>128</v>
      </c>
      <c r="K150" s="3">
        <f>ROUND(H150*I150,0)</f>
        <v>370520</v>
      </c>
      <c r="L150" s="4"/>
      <c r="M150" s="4"/>
      <c r="N150" s="3">
        <f>H150</f>
        <v>20</v>
      </c>
      <c r="O150" s="20">
        <f>K150</f>
        <v>370520</v>
      </c>
      <c r="P150" s="36"/>
      <c r="Q150" s="36"/>
      <c r="R150" s="37"/>
      <c r="S150" s="32"/>
      <c r="T150" s="4">
        <v>20584</v>
      </c>
    </row>
    <row r="151" spans="1:20" ht="20.100000000000001" customHeight="1" x14ac:dyDescent="0.3">
      <c r="A151" s="2"/>
      <c r="B151" s="4" t="s">
        <v>563</v>
      </c>
      <c r="C151" s="4"/>
      <c r="D151" s="4"/>
      <c r="E151" s="4"/>
      <c r="F151" s="48" t="s">
        <v>143</v>
      </c>
      <c r="G151" s="2">
        <v>12</v>
      </c>
      <c r="H151" s="7">
        <v>12</v>
      </c>
      <c r="I151" s="3">
        <f>ROUND(20584*90%,0)</f>
        <v>18526</v>
      </c>
      <c r="J151" s="3" t="s">
        <v>128</v>
      </c>
      <c r="K151" s="3">
        <f t="shared" ref="K151" si="10">ROUND(H151*I151,0)</f>
        <v>222312</v>
      </c>
      <c r="L151" s="4"/>
      <c r="M151" s="4"/>
      <c r="N151" s="3">
        <v>0</v>
      </c>
      <c r="O151" s="20">
        <v>0</v>
      </c>
      <c r="P151" s="36">
        <f>G151</f>
        <v>12</v>
      </c>
      <c r="Q151" s="36">
        <f>K151</f>
        <v>222312</v>
      </c>
      <c r="R151" s="37"/>
      <c r="S151" s="4"/>
      <c r="T151" s="4"/>
    </row>
    <row r="152" spans="1:20" ht="24" customHeight="1" x14ac:dyDescent="0.3">
      <c r="A152" s="2">
        <v>125</v>
      </c>
      <c r="B152" s="197" t="s">
        <v>491</v>
      </c>
      <c r="C152" s="197"/>
      <c r="D152" s="197"/>
      <c r="E152" s="197"/>
      <c r="F152" s="197"/>
      <c r="G152" s="197"/>
      <c r="H152" s="7"/>
      <c r="I152" s="3"/>
      <c r="J152" s="3"/>
      <c r="K152" s="3"/>
      <c r="L152" s="4"/>
      <c r="M152" s="4"/>
      <c r="N152" s="3"/>
      <c r="O152" s="20"/>
      <c r="P152" s="36"/>
      <c r="Q152" s="36"/>
      <c r="R152" s="37"/>
      <c r="S152" s="4"/>
      <c r="T152" s="4"/>
    </row>
    <row r="153" spans="1:20" ht="20.100000000000001" customHeight="1" x14ac:dyDescent="0.3">
      <c r="A153" s="2"/>
      <c r="B153" s="4" t="s">
        <v>563</v>
      </c>
      <c r="C153" s="4"/>
      <c r="D153" s="4"/>
      <c r="E153" s="4"/>
      <c r="F153" s="48" t="s">
        <v>692</v>
      </c>
      <c r="G153" s="103">
        <v>1</v>
      </c>
      <c r="H153" s="7">
        <v>1</v>
      </c>
      <c r="I153" s="3">
        <f>ROUND(6764*90%,0)</f>
        <v>6088</v>
      </c>
      <c r="J153" s="3" t="s">
        <v>128</v>
      </c>
      <c r="K153" s="3">
        <f t="shared" ref="K153" si="11">ROUND(H153*I153,0)</f>
        <v>6088</v>
      </c>
      <c r="L153" s="4"/>
      <c r="M153" s="4"/>
      <c r="N153" s="3">
        <f>H153</f>
        <v>1</v>
      </c>
      <c r="O153" s="20">
        <f>K153</f>
        <v>6088</v>
      </c>
      <c r="P153" s="36">
        <v>0</v>
      </c>
      <c r="Q153" s="36">
        <v>0</v>
      </c>
      <c r="R153" s="37"/>
      <c r="S153" s="32"/>
      <c r="T153" s="4">
        <v>6764</v>
      </c>
    </row>
    <row r="154" spans="1:20" ht="20.100000000000001" customHeight="1" x14ac:dyDescent="0.3">
      <c r="A154" s="2"/>
      <c r="B154" s="151"/>
      <c r="C154" s="152"/>
      <c r="D154" s="152"/>
      <c r="E154" s="152"/>
      <c r="F154" s="153"/>
      <c r="G154" s="2"/>
      <c r="H154" s="7"/>
      <c r="I154" s="3"/>
      <c r="J154" s="3"/>
      <c r="K154" s="3"/>
      <c r="L154" s="4"/>
      <c r="M154" s="4"/>
      <c r="N154" s="3"/>
      <c r="O154" s="20"/>
      <c r="P154" s="36"/>
      <c r="Q154" s="36"/>
      <c r="R154" s="37"/>
      <c r="S154" s="4"/>
      <c r="T154" s="4"/>
    </row>
    <row r="155" spans="1:20" ht="46.5" customHeight="1" x14ac:dyDescent="0.3">
      <c r="A155" s="2">
        <v>123</v>
      </c>
      <c r="B155" s="198" t="s">
        <v>492</v>
      </c>
      <c r="C155" s="198"/>
      <c r="D155" s="198"/>
      <c r="E155" s="198"/>
      <c r="F155" s="198"/>
      <c r="G155" s="198"/>
      <c r="H155" s="7"/>
      <c r="I155" s="3"/>
      <c r="J155" s="3"/>
      <c r="K155" s="3"/>
      <c r="L155" s="4"/>
      <c r="M155" s="4"/>
      <c r="N155" s="3"/>
      <c r="O155" s="20"/>
      <c r="P155" s="36"/>
      <c r="Q155" s="36"/>
      <c r="R155" s="37"/>
      <c r="S155" s="4"/>
      <c r="T155" s="4"/>
    </row>
    <row r="156" spans="1:20" ht="20.100000000000001" customHeight="1" x14ac:dyDescent="0.3">
      <c r="A156" s="2"/>
      <c r="B156" s="4" t="s">
        <v>563</v>
      </c>
      <c r="C156" s="4"/>
      <c r="D156" s="4"/>
      <c r="E156" s="4"/>
      <c r="F156" s="48" t="s">
        <v>692</v>
      </c>
      <c r="G156" s="118">
        <v>1</v>
      </c>
      <c r="H156" s="7">
        <v>1</v>
      </c>
      <c r="I156" s="3">
        <f>ROUND(305000*90%,0)</f>
        <v>274500</v>
      </c>
      <c r="J156" s="3" t="s">
        <v>128</v>
      </c>
      <c r="K156" s="3">
        <f t="shared" ref="K156" si="12">ROUND(H156*I156,0)</f>
        <v>274500</v>
      </c>
      <c r="L156" s="4"/>
      <c r="M156" s="4"/>
      <c r="N156" s="3">
        <f>H156</f>
        <v>1</v>
      </c>
      <c r="O156" s="20">
        <f>K156</f>
        <v>274500</v>
      </c>
      <c r="P156" s="36">
        <v>0</v>
      </c>
      <c r="Q156" s="36">
        <v>0</v>
      </c>
      <c r="R156" s="37"/>
      <c r="S156" s="32"/>
      <c r="T156" s="4">
        <v>305000</v>
      </c>
    </row>
    <row r="157" spans="1:20" ht="20.100000000000001" customHeight="1" x14ac:dyDescent="0.3">
      <c r="A157" s="2"/>
      <c r="B157" s="151"/>
      <c r="C157" s="152"/>
      <c r="D157" s="152"/>
      <c r="E157" s="152"/>
      <c r="F157" s="153"/>
      <c r="G157" s="2"/>
      <c r="H157" s="7"/>
      <c r="I157" s="3"/>
      <c r="J157" s="3"/>
      <c r="K157" s="3"/>
      <c r="L157" s="4"/>
      <c r="M157" s="4"/>
      <c r="N157" s="3"/>
      <c r="O157" s="20"/>
      <c r="P157" s="36"/>
      <c r="Q157" s="36"/>
      <c r="R157" s="37"/>
      <c r="S157" s="4"/>
      <c r="T157" s="4"/>
    </row>
    <row r="158" spans="1:20" ht="46.5" customHeight="1" x14ac:dyDescent="0.3">
      <c r="A158" s="2">
        <v>173</v>
      </c>
      <c r="B158" s="199" t="s">
        <v>493</v>
      </c>
      <c r="C158" s="199"/>
      <c r="D158" s="199"/>
      <c r="E158" s="199"/>
      <c r="F158" s="199"/>
      <c r="G158" s="199"/>
      <c r="H158" s="7"/>
      <c r="I158" s="3"/>
      <c r="J158" s="3"/>
      <c r="K158" s="3"/>
      <c r="L158" s="4"/>
      <c r="M158" s="4"/>
      <c r="N158" s="3"/>
      <c r="O158" s="20"/>
      <c r="P158" s="36"/>
      <c r="Q158" s="36"/>
      <c r="R158" s="37"/>
      <c r="S158" s="4"/>
      <c r="T158" s="4"/>
    </row>
    <row r="159" spans="1:20" ht="20.100000000000001" customHeight="1" x14ac:dyDescent="0.3">
      <c r="A159" s="2"/>
      <c r="B159" s="4" t="s">
        <v>563</v>
      </c>
      <c r="C159" s="4"/>
      <c r="D159" s="4"/>
      <c r="E159" s="4"/>
      <c r="F159" s="48" t="s">
        <v>692</v>
      </c>
      <c r="G159" s="103">
        <v>1</v>
      </c>
      <c r="H159" s="7">
        <f>[353]Equipment!$H$14</f>
        <v>1</v>
      </c>
      <c r="I159" s="3">
        <f>ROUND(325000*90%,0)</f>
        <v>292500</v>
      </c>
      <c r="J159" s="3" t="s">
        <v>128</v>
      </c>
      <c r="K159" s="3">
        <f t="shared" ref="K159" si="13">ROUND(H159*I159,0)</f>
        <v>292500</v>
      </c>
      <c r="L159" s="4"/>
      <c r="M159" s="4"/>
      <c r="N159" s="3">
        <f>H159</f>
        <v>1</v>
      </c>
      <c r="O159" s="20">
        <f>K159</f>
        <v>292500</v>
      </c>
      <c r="P159" s="36">
        <v>0</v>
      </c>
      <c r="Q159" s="36">
        <v>0</v>
      </c>
      <c r="R159" s="37"/>
      <c r="S159" s="32"/>
      <c r="T159" s="4">
        <v>325000</v>
      </c>
    </row>
    <row r="160" spans="1:20" ht="20.100000000000001" customHeight="1" x14ac:dyDescent="0.3">
      <c r="A160" s="2"/>
      <c r="B160" s="3"/>
      <c r="C160" s="3"/>
      <c r="D160" s="3"/>
      <c r="E160" s="3"/>
      <c r="F160" s="3"/>
      <c r="G160" s="2"/>
      <c r="H160" s="7"/>
      <c r="I160" s="3"/>
      <c r="J160" s="3"/>
      <c r="K160" s="3"/>
      <c r="L160" s="4"/>
      <c r="M160" s="4"/>
      <c r="N160" s="3"/>
      <c r="O160" s="20"/>
      <c r="P160" s="36"/>
      <c r="Q160" s="36"/>
      <c r="R160" s="37"/>
      <c r="S160" s="4"/>
      <c r="T160" s="4"/>
    </row>
    <row r="161" spans="1:20" ht="46.5" customHeight="1" x14ac:dyDescent="0.3">
      <c r="A161" s="2">
        <v>174</v>
      </c>
      <c r="B161" s="199" t="s">
        <v>494</v>
      </c>
      <c r="C161" s="199"/>
      <c r="D161" s="199"/>
      <c r="E161" s="199"/>
      <c r="F161" s="199"/>
      <c r="G161" s="199"/>
      <c r="H161" s="7"/>
      <c r="I161" s="3"/>
      <c r="J161" s="3"/>
      <c r="K161" s="3"/>
      <c r="L161" s="4"/>
      <c r="M161" s="4"/>
      <c r="N161" s="3"/>
      <c r="O161" s="20"/>
      <c r="P161" s="36"/>
      <c r="Q161" s="36"/>
      <c r="R161" s="37"/>
      <c r="S161" s="4"/>
      <c r="T161" s="4"/>
    </row>
    <row r="162" spans="1:20" ht="20.100000000000001" customHeight="1" x14ac:dyDescent="0.3">
      <c r="A162" s="2"/>
      <c r="B162" s="4" t="s">
        <v>563</v>
      </c>
      <c r="C162" s="4"/>
      <c r="D162" s="4"/>
      <c r="E162" s="4"/>
      <c r="F162" s="48" t="s">
        <v>692</v>
      </c>
      <c r="G162" s="103">
        <v>1</v>
      </c>
      <c r="H162" s="7">
        <f>[353]Equipment!$H$16</f>
        <v>1</v>
      </c>
      <c r="I162" s="3">
        <f>ROUND(30700*90%,0)</f>
        <v>27630</v>
      </c>
      <c r="J162" s="3" t="s">
        <v>128</v>
      </c>
      <c r="K162" s="3">
        <f t="shared" ref="K162" si="14">ROUND(H162*I162,0)</f>
        <v>27630</v>
      </c>
      <c r="L162" s="4"/>
      <c r="M162" s="4"/>
      <c r="N162" s="3">
        <f>H162</f>
        <v>1</v>
      </c>
      <c r="O162" s="20">
        <f>K162</f>
        <v>27630</v>
      </c>
      <c r="P162" s="36">
        <v>0</v>
      </c>
      <c r="Q162" s="36">
        <v>0</v>
      </c>
      <c r="R162" s="37"/>
      <c r="S162" s="32"/>
      <c r="T162" s="4">
        <v>30700</v>
      </c>
    </row>
    <row r="163" spans="1:20" ht="20.100000000000001" customHeight="1" x14ac:dyDescent="0.3">
      <c r="A163" s="2"/>
      <c r="B163" s="3"/>
      <c r="C163" s="3"/>
      <c r="D163" s="3"/>
      <c r="E163" s="3"/>
      <c r="F163" s="3"/>
      <c r="G163" s="2"/>
      <c r="H163" s="7"/>
      <c r="I163" s="3"/>
      <c r="J163" s="3"/>
      <c r="K163" s="3"/>
      <c r="L163" s="4"/>
      <c r="M163" s="4"/>
      <c r="N163" s="3"/>
      <c r="O163" s="20"/>
      <c r="P163" s="36"/>
      <c r="Q163" s="36"/>
      <c r="R163" s="37"/>
      <c r="S163" s="4"/>
      <c r="T163" s="4"/>
    </row>
    <row r="164" spans="1:20" ht="48" customHeight="1" x14ac:dyDescent="0.3">
      <c r="A164" s="2">
        <v>175</v>
      </c>
      <c r="B164" s="199" t="s">
        <v>495</v>
      </c>
      <c r="C164" s="199"/>
      <c r="D164" s="199"/>
      <c r="E164" s="199"/>
      <c r="F164" s="199"/>
      <c r="G164" s="199"/>
      <c r="H164" s="7"/>
      <c r="I164" s="3"/>
      <c r="J164" s="3"/>
      <c r="K164" s="3"/>
      <c r="L164" s="4"/>
      <c r="M164" s="4"/>
      <c r="N164" s="3"/>
      <c r="O164" s="20"/>
      <c r="P164" s="36"/>
      <c r="Q164" s="36"/>
      <c r="R164" s="37"/>
      <c r="S164" s="4"/>
      <c r="T164" s="4"/>
    </row>
    <row r="165" spans="1:20" ht="20.100000000000001" customHeight="1" x14ac:dyDescent="0.3">
      <c r="A165" s="2"/>
      <c r="B165" s="4" t="s">
        <v>564</v>
      </c>
      <c r="C165" s="4"/>
      <c r="D165" s="4"/>
      <c r="E165" s="4"/>
      <c r="F165" s="48" t="s">
        <v>692</v>
      </c>
      <c r="G165" s="103">
        <v>4</v>
      </c>
      <c r="H165" s="7">
        <v>4</v>
      </c>
      <c r="I165" s="3">
        <f>ROUND(30700*90%,0)</f>
        <v>27630</v>
      </c>
      <c r="J165" s="3" t="s">
        <v>128</v>
      </c>
      <c r="K165" s="3">
        <f t="shared" ref="K165" si="15">ROUND(H165*I165,0)</f>
        <v>110520</v>
      </c>
      <c r="L165" s="4"/>
      <c r="M165" s="4"/>
      <c r="N165" s="3">
        <f>H165</f>
        <v>4</v>
      </c>
      <c r="O165" s="20">
        <f>K165</f>
        <v>110520</v>
      </c>
      <c r="P165" s="36">
        <v>0</v>
      </c>
      <c r="Q165" s="36">
        <v>0</v>
      </c>
      <c r="R165" s="37"/>
      <c r="S165" s="32"/>
      <c r="T165" s="4">
        <v>30700</v>
      </c>
    </row>
    <row r="166" spans="1:20" ht="20.100000000000001" customHeight="1" x14ac:dyDescent="0.3">
      <c r="A166" s="2"/>
      <c r="B166" s="151"/>
      <c r="C166" s="152"/>
      <c r="D166" s="152"/>
      <c r="E166" s="152"/>
      <c r="F166" s="153"/>
      <c r="G166" s="2"/>
      <c r="H166" s="7"/>
      <c r="I166" s="3"/>
      <c r="J166" s="3"/>
      <c r="K166" s="3"/>
      <c r="L166" s="4"/>
      <c r="M166" s="4"/>
      <c r="N166" s="3"/>
      <c r="O166" s="20"/>
      <c r="P166" s="36"/>
      <c r="Q166" s="36"/>
      <c r="R166" s="37"/>
      <c r="S166" s="4"/>
      <c r="T166" s="4"/>
    </row>
    <row r="167" spans="1:20" ht="47.25" customHeight="1" x14ac:dyDescent="0.3">
      <c r="A167" s="2">
        <v>176</v>
      </c>
      <c r="B167" s="199" t="s">
        <v>496</v>
      </c>
      <c r="C167" s="199"/>
      <c r="D167" s="199"/>
      <c r="E167" s="199"/>
      <c r="F167" s="199"/>
      <c r="G167" s="199"/>
      <c r="H167" s="7"/>
      <c r="I167" s="3"/>
      <c r="J167" s="3"/>
      <c r="K167" s="3"/>
      <c r="L167" s="4"/>
      <c r="M167" s="4"/>
      <c r="N167" s="3"/>
      <c r="O167" s="20"/>
      <c r="P167" s="36"/>
      <c r="Q167" s="36"/>
      <c r="R167" s="37"/>
      <c r="S167" s="4"/>
      <c r="T167" s="4"/>
    </row>
    <row r="168" spans="1:20" ht="20.100000000000001" customHeight="1" x14ac:dyDescent="0.3">
      <c r="A168" s="2"/>
      <c r="B168" s="4" t="s">
        <v>564</v>
      </c>
      <c r="C168" s="4"/>
      <c r="D168" s="4"/>
      <c r="E168" s="4"/>
      <c r="F168" s="48" t="s">
        <v>692</v>
      </c>
      <c r="G168" s="48">
        <v>5</v>
      </c>
    </row>
    <row r="169" spans="1:20" ht="20.100000000000001" customHeight="1" x14ac:dyDescent="0.3">
      <c r="A169" s="2"/>
      <c r="B169" s="4"/>
      <c r="C169" s="4"/>
      <c r="D169" s="4"/>
      <c r="E169" s="4"/>
      <c r="F169" s="48" t="s">
        <v>693</v>
      </c>
      <c r="G169" s="48">
        <v>4</v>
      </c>
      <c r="H169" s="7">
        <v>4</v>
      </c>
      <c r="I169" s="3">
        <f>ROUND(35000*90%,0)</f>
        <v>31500</v>
      </c>
      <c r="J169" s="3" t="s">
        <v>128</v>
      </c>
      <c r="K169" s="3">
        <f>ROUND(H169*I169,0)</f>
        <v>126000</v>
      </c>
      <c r="L169" s="4"/>
      <c r="M169" s="4"/>
      <c r="N169" s="3">
        <f>H169</f>
        <v>4</v>
      </c>
      <c r="O169" s="20">
        <f>K169</f>
        <v>126000</v>
      </c>
      <c r="P169" s="36">
        <v>0</v>
      </c>
      <c r="Q169" s="36">
        <v>0</v>
      </c>
      <c r="R169" s="37"/>
      <c r="S169" s="32"/>
      <c r="T169" s="4">
        <v>35000</v>
      </c>
    </row>
    <row r="170" spans="1:20" ht="20.100000000000001" customHeight="1" x14ac:dyDescent="0.3">
      <c r="A170" s="2"/>
      <c r="B170" s="3"/>
      <c r="C170" s="3"/>
      <c r="D170" s="3"/>
      <c r="E170" s="3"/>
      <c r="F170" s="13" t="s">
        <v>143</v>
      </c>
      <c r="G170" s="2">
        <v>1</v>
      </c>
      <c r="H170" s="7">
        <v>1</v>
      </c>
      <c r="I170" s="3">
        <f>ROUND(35000*90%,0)</f>
        <v>31500</v>
      </c>
      <c r="J170" s="3" t="s">
        <v>128</v>
      </c>
      <c r="K170" s="3">
        <f t="shared" ref="K170" si="16">ROUND(H170*I170,0)</f>
        <v>31500</v>
      </c>
      <c r="L170" s="4"/>
      <c r="M170" s="4"/>
      <c r="N170" s="3">
        <v>0</v>
      </c>
      <c r="O170" s="20">
        <v>0</v>
      </c>
      <c r="P170" s="131">
        <f>H170</f>
        <v>1</v>
      </c>
      <c r="Q170" s="36">
        <f>K170</f>
        <v>31500</v>
      </c>
      <c r="R170" s="37"/>
      <c r="S170" s="4"/>
      <c r="T170" s="4"/>
    </row>
    <row r="171" spans="1:20" ht="55.5" customHeight="1" x14ac:dyDescent="0.3">
      <c r="A171" s="2">
        <v>177</v>
      </c>
      <c r="B171" s="199" t="s">
        <v>497</v>
      </c>
      <c r="C171" s="199"/>
      <c r="D171" s="199"/>
      <c r="E171" s="199"/>
      <c r="F171" s="199"/>
      <c r="G171" s="199"/>
      <c r="H171" s="7"/>
      <c r="I171" s="3"/>
      <c r="J171" s="3"/>
      <c r="K171" s="3"/>
      <c r="L171" s="4"/>
      <c r="M171" s="4"/>
      <c r="N171" s="3"/>
      <c r="O171" s="20"/>
      <c r="P171" s="36"/>
      <c r="Q171" s="36"/>
      <c r="R171" s="37"/>
      <c r="S171" s="4"/>
      <c r="T171" s="4"/>
    </row>
    <row r="172" spans="1:20" ht="20.100000000000001" customHeight="1" x14ac:dyDescent="0.3">
      <c r="A172" s="2"/>
      <c r="B172" s="4" t="s">
        <v>564</v>
      </c>
      <c r="C172" s="4"/>
      <c r="D172" s="4"/>
      <c r="E172" s="4"/>
      <c r="F172" s="48" t="s">
        <v>692</v>
      </c>
      <c r="G172" s="103">
        <v>1</v>
      </c>
      <c r="H172" s="7">
        <v>1</v>
      </c>
      <c r="I172" s="3">
        <f>ROUND(50000*90%,0)</f>
        <v>45000</v>
      </c>
      <c r="J172" s="3" t="s">
        <v>128</v>
      </c>
      <c r="K172" s="3">
        <f t="shared" ref="K172" si="17">ROUND(H172*I172,0)</f>
        <v>45000</v>
      </c>
      <c r="L172" s="4"/>
      <c r="M172" s="4"/>
      <c r="N172" s="3">
        <f>H172</f>
        <v>1</v>
      </c>
      <c r="O172" s="20">
        <f>K172</f>
        <v>45000</v>
      </c>
      <c r="P172" s="36">
        <v>0</v>
      </c>
      <c r="Q172" s="36">
        <v>0</v>
      </c>
      <c r="R172" s="37"/>
      <c r="S172" s="32"/>
      <c r="T172" s="4">
        <v>50000</v>
      </c>
    </row>
    <row r="173" spans="1:20" ht="20.100000000000001" customHeight="1" x14ac:dyDescent="0.3">
      <c r="A173" s="2"/>
      <c r="B173" s="3"/>
      <c r="C173" s="3"/>
      <c r="D173" s="3"/>
      <c r="E173" s="3"/>
      <c r="F173" s="3"/>
      <c r="G173" s="2"/>
      <c r="H173" s="7"/>
      <c r="I173" s="3"/>
      <c r="J173" s="3"/>
      <c r="K173" s="3"/>
      <c r="L173" s="4"/>
      <c r="M173" s="4"/>
      <c r="N173" s="3"/>
      <c r="O173" s="20"/>
      <c r="P173" s="36"/>
      <c r="Q173" s="36"/>
      <c r="R173" s="37"/>
      <c r="S173" s="4"/>
      <c r="T173" s="4"/>
    </row>
    <row r="174" spans="1:20" ht="30.75" customHeight="1" x14ac:dyDescent="0.3">
      <c r="A174" s="2">
        <v>3</v>
      </c>
      <c r="B174" s="198" t="s">
        <v>84</v>
      </c>
      <c r="C174" s="198"/>
      <c r="D174" s="198"/>
      <c r="E174" s="198"/>
      <c r="F174" s="198"/>
      <c r="G174" s="198"/>
      <c r="H174" s="7"/>
      <c r="I174" s="3"/>
      <c r="J174" s="3"/>
      <c r="K174" s="3"/>
      <c r="L174" s="4"/>
      <c r="M174" s="4"/>
      <c r="N174" s="3"/>
      <c r="O174" s="20"/>
      <c r="P174" s="36"/>
      <c r="Q174" s="36"/>
      <c r="R174" s="37"/>
      <c r="S174" s="4"/>
      <c r="T174" s="4"/>
    </row>
    <row r="175" spans="1:20" ht="20.100000000000001" customHeight="1" x14ac:dyDescent="0.3">
      <c r="A175" s="2"/>
      <c r="B175" s="4" t="s">
        <v>564</v>
      </c>
      <c r="C175" s="4"/>
      <c r="D175" s="4"/>
      <c r="E175" s="4"/>
      <c r="F175" s="48" t="s">
        <v>692</v>
      </c>
      <c r="G175" s="103">
        <v>2</v>
      </c>
      <c r="H175" s="7">
        <v>2</v>
      </c>
      <c r="I175" s="3">
        <f>ROUND(1365000*90%,0)</f>
        <v>1228500</v>
      </c>
      <c r="J175" s="3" t="s">
        <v>128</v>
      </c>
      <c r="K175" s="3">
        <f t="shared" ref="K175" si="18">ROUND(H175*I175,0)</f>
        <v>2457000</v>
      </c>
      <c r="L175" s="4"/>
      <c r="M175" s="4"/>
      <c r="N175" s="3">
        <f>H175</f>
        <v>2</v>
      </c>
      <c r="O175" s="20">
        <f>K175</f>
        <v>2457000</v>
      </c>
      <c r="P175" s="36">
        <v>0</v>
      </c>
      <c r="Q175" s="36">
        <v>0</v>
      </c>
      <c r="R175" s="37"/>
      <c r="S175" s="32"/>
      <c r="T175" s="4">
        <v>1365000</v>
      </c>
    </row>
    <row r="176" spans="1:20" ht="20.100000000000001" customHeight="1" x14ac:dyDescent="0.3">
      <c r="A176" s="2"/>
      <c r="B176" s="3"/>
      <c r="C176" s="3"/>
      <c r="D176" s="3"/>
      <c r="E176" s="3"/>
      <c r="F176" s="3"/>
      <c r="G176" s="2"/>
      <c r="H176" s="7"/>
      <c r="I176" s="3"/>
      <c r="J176" s="3"/>
      <c r="K176" s="3"/>
      <c r="L176" s="4"/>
      <c r="M176" s="4"/>
      <c r="N176" s="3"/>
      <c r="O176" s="20"/>
      <c r="P176" s="36"/>
      <c r="Q176" s="36"/>
      <c r="R176" s="37"/>
      <c r="S176" s="4"/>
      <c r="T176" s="4"/>
    </row>
    <row r="177" spans="1:20" ht="19.95" customHeight="1" x14ac:dyDescent="0.3">
      <c r="A177" s="2">
        <v>27</v>
      </c>
      <c r="B177" s="197" t="s">
        <v>166</v>
      </c>
      <c r="C177" s="197"/>
      <c r="D177" s="197"/>
      <c r="E177" s="197"/>
      <c r="F177" s="197"/>
      <c r="G177" s="197"/>
      <c r="H177" s="7"/>
      <c r="I177" s="3"/>
      <c r="J177" s="3"/>
      <c r="K177" s="3"/>
      <c r="L177" s="4"/>
      <c r="M177" s="4"/>
      <c r="N177" s="3"/>
      <c r="O177" s="20"/>
      <c r="P177" s="36"/>
      <c r="Q177" s="36"/>
      <c r="R177" s="37"/>
      <c r="S177" s="4"/>
      <c r="T177" s="4"/>
    </row>
    <row r="178" spans="1:20" ht="19.95" customHeight="1" x14ac:dyDescent="0.3">
      <c r="A178" s="2"/>
      <c r="B178" s="4" t="s">
        <v>564</v>
      </c>
      <c r="C178" s="4"/>
      <c r="D178" s="4"/>
      <c r="E178" s="4"/>
      <c r="F178" s="48" t="s">
        <v>692</v>
      </c>
      <c r="G178" s="48">
        <v>1</v>
      </c>
      <c r="H178" s="7">
        <v>1</v>
      </c>
      <c r="I178" s="3">
        <f>ROUND(312500*90%,0)</f>
        <v>281250</v>
      </c>
      <c r="J178" s="3" t="s">
        <v>128</v>
      </c>
      <c r="K178" s="3">
        <f t="shared" ref="K178" si="19">ROUND(H178*I178,0)</f>
        <v>281250</v>
      </c>
      <c r="L178" s="4"/>
      <c r="M178" s="4"/>
      <c r="N178" s="3">
        <f>H178</f>
        <v>1</v>
      </c>
      <c r="O178" s="20">
        <f>K178</f>
        <v>281250</v>
      </c>
      <c r="P178" s="36">
        <v>0</v>
      </c>
      <c r="Q178" s="36">
        <v>0</v>
      </c>
      <c r="R178" s="37"/>
      <c r="S178" s="32"/>
      <c r="T178" s="4">
        <v>312500</v>
      </c>
    </row>
    <row r="179" spans="1:20" ht="19.95" customHeight="1" x14ac:dyDescent="0.3">
      <c r="A179" s="2"/>
      <c r="B179" s="3"/>
      <c r="C179" s="3"/>
      <c r="D179" s="3"/>
      <c r="E179" s="3"/>
      <c r="F179" s="3"/>
      <c r="G179" s="2"/>
      <c r="H179" s="7"/>
      <c r="I179" s="3"/>
      <c r="J179" s="3"/>
      <c r="K179" s="3"/>
      <c r="L179" s="4"/>
      <c r="M179" s="4"/>
      <c r="N179" s="3"/>
      <c r="O179" s="20"/>
      <c r="P179" s="36"/>
      <c r="Q179" s="36"/>
      <c r="R179" s="37"/>
      <c r="S179" s="4"/>
      <c r="T179" s="4"/>
    </row>
    <row r="180" spans="1:20" ht="19.95" customHeight="1" x14ac:dyDescent="0.3">
      <c r="A180" s="2">
        <v>30</v>
      </c>
      <c r="B180" s="201" t="s">
        <v>167</v>
      </c>
      <c r="C180" s="201"/>
      <c r="D180" s="201"/>
      <c r="E180" s="201"/>
      <c r="F180" s="201"/>
      <c r="G180" s="201"/>
      <c r="H180" s="7"/>
      <c r="I180" s="3"/>
      <c r="J180" s="3"/>
      <c r="K180" s="3"/>
      <c r="L180" s="4"/>
      <c r="M180" s="4"/>
      <c r="N180" s="3"/>
      <c r="O180" s="20"/>
      <c r="P180" s="36"/>
      <c r="Q180" s="36"/>
      <c r="R180" s="37"/>
      <c r="S180" s="4"/>
      <c r="T180" s="4"/>
    </row>
    <row r="181" spans="1:20" ht="19.95" customHeight="1" x14ac:dyDescent="0.3">
      <c r="A181" s="2"/>
      <c r="B181" s="4" t="s">
        <v>564</v>
      </c>
      <c r="C181" s="4"/>
      <c r="D181" s="4"/>
      <c r="E181" s="4"/>
      <c r="F181" s="48" t="s">
        <v>692</v>
      </c>
      <c r="G181" s="103">
        <v>1</v>
      </c>
      <c r="H181" s="7">
        <f>[353]Equipment!$H$28</f>
        <v>1</v>
      </c>
      <c r="I181" s="3">
        <f>ROUND(937500*90%,0)</f>
        <v>843750</v>
      </c>
      <c r="J181" s="3" t="s">
        <v>128</v>
      </c>
      <c r="K181" s="3">
        <f t="shared" ref="K181" si="20">ROUND(H181*I181,0)</f>
        <v>843750</v>
      </c>
      <c r="L181" s="4"/>
      <c r="M181" s="4"/>
      <c r="N181" s="3">
        <f>H181</f>
        <v>1</v>
      </c>
      <c r="O181" s="20">
        <f>K181</f>
        <v>843750</v>
      </c>
      <c r="P181" s="36">
        <v>0</v>
      </c>
      <c r="Q181" s="36">
        <v>0</v>
      </c>
      <c r="R181" s="37"/>
      <c r="S181" s="32"/>
      <c r="T181" s="4">
        <v>937500</v>
      </c>
    </row>
    <row r="182" spans="1:20" ht="19.95" customHeight="1" x14ac:dyDescent="0.3">
      <c r="A182" s="2"/>
      <c r="B182" s="3"/>
      <c r="C182" s="3"/>
      <c r="D182" s="3"/>
      <c r="E182" s="3"/>
      <c r="F182" s="3"/>
      <c r="G182" s="2"/>
      <c r="H182" s="7"/>
      <c r="I182" s="3"/>
      <c r="J182" s="3"/>
      <c r="K182" s="3"/>
      <c r="L182" s="4"/>
      <c r="M182" s="4"/>
      <c r="N182" s="3"/>
      <c r="O182" s="20"/>
      <c r="P182" s="36"/>
      <c r="Q182" s="36"/>
      <c r="R182" s="37"/>
      <c r="S182" s="4"/>
      <c r="T182" s="4"/>
    </row>
    <row r="183" spans="1:20" ht="19.95" customHeight="1" x14ac:dyDescent="0.3">
      <c r="A183" s="2">
        <v>31</v>
      </c>
      <c r="B183" s="197" t="s">
        <v>85</v>
      </c>
      <c r="C183" s="197"/>
      <c r="D183" s="197"/>
      <c r="E183" s="197"/>
      <c r="F183" s="197"/>
      <c r="G183" s="197"/>
      <c r="H183" s="7"/>
      <c r="I183" s="3"/>
      <c r="J183" s="3"/>
      <c r="K183" s="3"/>
      <c r="L183" s="4"/>
      <c r="M183" s="4"/>
      <c r="N183" s="3"/>
      <c r="O183" s="20"/>
      <c r="P183" s="36"/>
      <c r="Q183" s="36"/>
      <c r="R183" s="37"/>
      <c r="S183" s="4"/>
      <c r="T183" s="4"/>
    </row>
    <row r="184" spans="1:20" ht="19.95" customHeight="1" x14ac:dyDescent="0.3">
      <c r="A184" s="2"/>
      <c r="B184" s="4" t="s">
        <v>564</v>
      </c>
      <c r="C184" s="4"/>
      <c r="D184" s="4"/>
      <c r="E184" s="4"/>
      <c r="F184" s="48" t="s">
        <v>692</v>
      </c>
      <c r="G184" s="103">
        <v>1</v>
      </c>
      <c r="H184" s="7">
        <f>[353]Equipment!$H$30</f>
        <v>1</v>
      </c>
      <c r="I184" s="3">
        <f>ROUND(562500*90%,0)</f>
        <v>506250</v>
      </c>
      <c r="J184" s="3" t="s">
        <v>128</v>
      </c>
      <c r="K184" s="3">
        <f t="shared" ref="K184" si="21">ROUND(H184*I184,0)</f>
        <v>506250</v>
      </c>
      <c r="L184" s="4"/>
      <c r="M184" s="4"/>
      <c r="N184" s="3">
        <f>H184</f>
        <v>1</v>
      </c>
      <c r="O184" s="20">
        <f>K184</f>
        <v>506250</v>
      </c>
      <c r="P184" s="36">
        <v>0</v>
      </c>
      <c r="Q184" s="36">
        <v>0</v>
      </c>
      <c r="R184" s="37"/>
      <c r="S184" s="32"/>
      <c r="T184" s="4">
        <v>562500</v>
      </c>
    </row>
    <row r="185" spans="1:20" ht="19.95" customHeight="1" x14ac:dyDescent="0.3">
      <c r="A185" s="2"/>
      <c r="B185" s="3"/>
      <c r="C185" s="3"/>
      <c r="D185" s="3"/>
      <c r="E185" s="3"/>
      <c r="F185" s="3"/>
      <c r="G185" s="2"/>
      <c r="H185" s="7"/>
      <c r="I185" s="3"/>
      <c r="J185" s="3"/>
      <c r="K185" s="3"/>
      <c r="L185" s="4"/>
      <c r="M185" s="4"/>
      <c r="N185" s="3"/>
      <c r="O185" s="20"/>
      <c r="P185" s="36"/>
      <c r="Q185" s="36"/>
      <c r="R185" s="37"/>
      <c r="S185" s="4"/>
      <c r="T185" s="4"/>
    </row>
    <row r="186" spans="1:20" ht="19.95" customHeight="1" x14ac:dyDescent="0.3">
      <c r="A186" s="2">
        <v>35</v>
      </c>
      <c r="B186" s="197" t="s">
        <v>86</v>
      </c>
      <c r="C186" s="197"/>
      <c r="D186" s="197"/>
      <c r="E186" s="197"/>
      <c r="F186" s="197"/>
      <c r="G186" s="197"/>
      <c r="H186" s="7"/>
      <c r="I186" s="3"/>
      <c r="J186" s="3"/>
      <c r="K186" s="3"/>
      <c r="L186" s="4"/>
      <c r="M186" s="4"/>
      <c r="N186" s="3"/>
      <c r="O186" s="20"/>
      <c r="P186" s="36"/>
      <c r="Q186" s="36"/>
      <c r="R186" s="37"/>
      <c r="S186" s="4"/>
      <c r="T186" s="4"/>
    </row>
    <row r="187" spans="1:20" ht="19.95" customHeight="1" x14ac:dyDescent="0.3">
      <c r="A187" s="2"/>
      <c r="B187" s="4" t="s">
        <v>564</v>
      </c>
      <c r="C187" s="4"/>
      <c r="D187" s="4"/>
      <c r="E187" s="4"/>
      <c r="F187" s="48" t="s">
        <v>692</v>
      </c>
      <c r="G187" s="103">
        <v>1</v>
      </c>
      <c r="H187" s="7">
        <f>[353]Equipment!$H$32</f>
        <v>1</v>
      </c>
      <c r="I187" s="3">
        <f>ROUND(81250*90%,0)</f>
        <v>73125</v>
      </c>
      <c r="J187" s="3" t="s">
        <v>128</v>
      </c>
      <c r="K187" s="3">
        <f t="shared" ref="K187" si="22">ROUND(H187*I187,0)</f>
        <v>73125</v>
      </c>
      <c r="L187" s="4"/>
      <c r="M187" s="4"/>
      <c r="N187" s="3">
        <f>H187</f>
        <v>1</v>
      </c>
      <c r="O187" s="20">
        <f>K187</f>
        <v>73125</v>
      </c>
      <c r="P187" s="36">
        <v>0</v>
      </c>
      <c r="Q187" s="36">
        <v>0</v>
      </c>
      <c r="R187" s="37"/>
      <c r="S187" s="32"/>
      <c r="T187" s="4">
        <v>81250</v>
      </c>
    </row>
    <row r="188" spans="1:20" ht="19.95" customHeight="1" x14ac:dyDescent="0.3">
      <c r="A188" s="2"/>
      <c r="B188" s="3"/>
      <c r="C188" s="3"/>
      <c r="D188" s="3"/>
      <c r="E188" s="3"/>
      <c r="F188" s="3"/>
      <c r="G188" s="2"/>
      <c r="H188" s="7"/>
      <c r="I188" s="3"/>
      <c r="J188" s="3"/>
      <c r="K188" s="3"/>
      <c r="L188" s="4"/>
      <c r="M188" s="4"/>
      <c r="N188" s="3"/>
      <c r="O188" s="20"/>
      <c r="P188" s="36"/>
      <c r="Q188" s="36"/>
      <c r="R188" s="37"/>
      <c r="S188" s="4"/>
      <c r="T188" s="4"/>
    </row>
    <row r="189" spans="1:20" ht="19.95" customHeight="1" x14ac:dyDescent="0.3">
      <c r="A189" s="2">
        <v>2</v>
      </c>
      <c r="B189" s="197" t="s">
        <v>87</v>
      </c>
      <c r="C189" s="197"/>
      <c r="D189" s="197"/>
      <c r="E189" s="197"/>
      <c r="F189" s="197"/>
      <c r="G189" s="197"/>
      <c r="H189" s="7"/>
      <c r="I189" s="3"/>
      <c r="J189" s="3"/>
      <c r="K189" s="3"/>
      <c r="L189" s="4"/>
      <c r="M189" s="4"/>
      <c r="N189" s="3"/>
      <c r="O189" s="20"/>
      <c r="P189" s="36"/>
      <c r="Q189" s="36"/>
      <c r="R189" s="37"/>
      <c r="S189" s="4"/>
      <c r="T189" s="4"/>
    </row>
    <row r="190" spans="1:20" ht="19.95" customHeight="1" x14ac:dyDescent="0.3">
      <c r="A190" s="2"/>
      <c r="B190" s="4" t="s">
        <v>564</v>
      </c>
      <c r="C190" s="4"/>
      <c r="D190" s="4"/>
      <c r="E190" s="4"/>
      <c r="F190" s="48" t="s">
        <v>692</v>
      </c>
      <c r="G190" s="103">
        <v>2</v>
      </c>
      <c r="H190" s="7">
        <v>2</v>
      </c>
      <c r="I190" s="3">
        <f>ROUND(49500*90%,0)</f>
        <v>44550</v>
      </c>
      <c r="J190" s="3" t="s">
        <v>128</v>
      </c>
      <c r="K190" s="3">
        <f t="shared" ref="K190" si="23">ROUND(H190*I190,0)</f>
        <v>89100</v>
      </c>
      <c r="L190" s="4"/>
      <c r="M190" s="4"/>
      <c r="N190" s="3">
        <f>H190</f>
        <v>2</v>
      </c>
      <c r="O190" s="20">
        <f>K190</f>
        <v>89100</v>
      </c>
      <c r="P190" s="36">
        <v>0</v>
      </c>
      <c r="Q190" s="36">
        <v>0</v>
      </c>
      <c r="R190" s="37"/>
      <c r="S190" s="32"/>
      <c r="T190" s="4">
        <v>49500</v>
      </c>
    </row>
    <row r="191" spans="1:20" ht="19.95" customHeight="1" x14ac:dyDescent="0.3">
      <c r="A191" s="2"/>
      <c r="B191" s="3"/>
      <c r="C191" s="3"/>
      <c r="D191" s="3"/>
      <c r="E191" s="3"/>
      <c r="F191" s="3"/>
      <c r="G191" s="2"/>
      <c r="H191" s="7"/>
      <c r="I191" s="3"/>
      <c r="J191" s="3"/>
      <c r="K191" s="3"/>
      <c r="L191" s="4"/>
      <c r="M191" s="4"/>
      <c r="N191" s="3"/>
      <c r="O191" s="20"/>
      <c r="P191" s="36"/>
      <c r="Q191" s="36"/>
      <c r="R191" s="37"/>
      <c r="S191" s="4"/>
      <c r="T191" s="4"/>
    </row>
    <row r="192" spans="1:20" ht="45.75" customHeight="1" x14ac:dyDescent="0.3">
      <c r="A192" s="2">
        <v>4</v>
      </c>
      <c r="B192" s="198" t="s">
        <v>129</v>
      </c>
      <c r="C192" s="198"/>
      <c r="D192" s="198"/>
      <c r="E192" s="198"/>
      <c r="F192" s="198"/>
      <c r="G192" s="198"/>
      <c r="H192" s="7"/>
      <c r="I192" s="3"/>
      <c r="J192" s="3"/>
      <c r="K192" s="3"/>
      <c r="L192" s="4"/>
      <c r="M192" s="4"/>
      <c r="N192" s="3"/>
      <c r="O192" s="20"/>
      <c r="P192" s="36"/>
      <c r="Q192" s="36"/>
      <c r="R192" s="37"/>
      <c r="S192" s="4"/>
      <c r="T192" s="4"/>
    </row>
    <row r="193" spans="1:20" ht="20.100000000000001" customHeight="1" x14ac:dyDescent="0.3">
      <c r="A193" s="2"/>
      <c r="B193" s="4" t="s">
        <v>565</v>
      </c>
      <c r="C193" s="4"/>
      <c r="D193" s="4"/>
      <c r="E193" s="4"/>
      <c r="F193" s="48" t="s">
        <v>692</v>
      </c>
      <c r="G193" s="103">
        <v>2</v>
      </c>
    </row>
    <row r="194" spans="1:20" ht="20.100000000000001" customHeight="1" x14ac:dyDescent="0.3">
      <c r="A194" s="2"/>
      <c r="B194" s="40"/>
      <c r="C194" s="102"/>
      <c r="D194" s="102"/>
      <c r="E194" s="102"/>
      <c r="F194" s="113" t="s">
        <v>693</v>
      </c>
      <c r="G194" s="103">
        <v>1</v>
      </c>
      <c r="H194" s="7">
        <v>1</v>
      </c>
      <c r="I194" s="3">
        <f>ROUND(563750*90%,0)</f>
        <v>507375</v>
      </c>
      <c r="J194" s="3" t="s">
        <v>128</v>
      </c>
      <c r="K194" s="3">
        <f>ROUND(H194*I194,0)</f>
        <v>507375</v>
      </c>
      <c r="L194" s="4"/>
      <c r="M194" s="4"/>
      <c r="N194" s="3">
        <f>H194</f>
        <v>1</v>
      </c>
      <c r="O194" s="20">
        <f>K194</f>
        <v>507375</v>
      </c>
      <c r="P194" s="36"/>
      <c r="Q194" s="36"/>
      <c r="R194" s="37"/>
      <c r="S194" s="32"/>
      <c r="T194" s="4">
        <v>563750</v>
      </c>
    </row>
    <row r="195" spans="1:20" ht="20.100000000000001" customHeight="1" x14ac:dyDescent="0.3">
      <c r="A195" s="2"/>
      <c r="B195" s="40"/>
      <c r="C195" s="102"/>
      <c r="D195" s="102"/>
      <c r="E195" s="102"/>
      <c r="F195" s="2" t="s">
        <v>143</v>
      </c>
      <c r="G195" s="6">
        <v>1</v>
      </c>
      <c r="H195" s="7">
        <v>1</v>
      </c>
      <c r="I195" s="3">
        <f>ROUND(563750*90%,0)</f>
        <v>507375</v>
      </c>
      <c r="J195" s="3" t="s">
        <v>128</v>
      </c>
      <c r="K195" s="3">
        <f t="shared" ref="K195" si="24">ROUND(H195*I195,0)</f>
        <v>507375</v>
      </c>
      <c r="L195" s="4"/>
      <c r="M195" s="4"/>
      <c r="N195" s="3">
        <v>0</v>
      </c>
      <c r="O195" s="20">
        <v>0</v>
      </c>
      <c r="P195" s="131">
        <f>H195</f>
        <v>1</v>
      </c>
      <c r="Q195" s="36">
        <f>K195</f>
        <v>507375</v>
      </c>
      <c r="R195" s="37"/>
      <c r="S195" s="4"/>
      <c r="T195" s="4"/>
    </row>
    <row r="196" spans="1:20" ht="19.95" customHeight="1" x14ac:dyDescent="0.3">
      <c r="A196" s="2">
        <v>5</v>
      </c>
      <c r="B196" s="197" t="s">
        <v>88</v>
      </c>
      <c r="C196" s="197"/>
      <c r="D196" s="197"/>
      <c r="E196" s="197"/>
      <c r="F196" s="197"/>
      <c r="G196" s="197"/>
      <c r="H196" s="7"/>
      <c r="I196" s="3"/>
      <c r="J196" s="3"/>
      <c r="K196" s="3"/>
      <c r="L196" s="4"/>
      <c r="M196" s="4"/>
      <c r="N196" s="3"/>
      <c r="O196" s="20"/>
      <c r="P196" s="36"/>
      <c r="Q196" s="36"/>
      <c r="R196" s="37"/>
      <c r="S196" s="4"/>
      <c r="T196" s="4"/>
    </row>
    <row r="197" spans="1:20" ht="19.95" customHeight="1" x14ac:dyDescent="0.3">
      <c r="A197" s="2"/>
      <c r="B197" s="4" t="s">
        <v>565</v>
      </c>
      <c r="C197" s="4"/>
      <c r="D197" s="4"/>
      <c r="E197" s="4"/>
      <c r="F197" s="48" t="s">
        <v>692</v>
      </c>
      <c r="G197" s="103">
        <v>1</v>
      </c>
      <c r="H197" s="7">
        <f>[353]Equipment!$H$38</f>
        <v>1</v>
      </c>
      <c r="I197" s="3">
        <f>ROUND(312500*90%,0)</f>
        <v>281250</v>
      </c>
      <c r="J197" s="3" t="s">
        <v>128</v>
      </c>
      <c r="K197" s="3">
        <f t="shared" ref="K197" si="25">ROUND(H197*I197,0)</f>
        <v>281250</v>
      </c>
      <c r="L197" s="4"/>
      <c r="M197" s="4"/>
      <c r="N197" s="3">
        <f>H197</f>
        <v>1</v>
      </c>
      <c r="O197" s="20">
        <f>K197</f>
        <v>281250</v>
      </c>
      <c r="P197" s="36">
        <v>0</v>
      </c>
      <c r="Q197" s="36">
        <v>0</v>
      </c>
      <c r="R197" s="37"/>
      <c r="S197" s="32"/>
      <c r="T197" s="4">
        <v>312500</v>
      </c>
    </row>
    <row r="198" spans="1:20" ht="19.95" customHeight="1" x14ac:dyDescent="0.3">
      <c r="A198" s="2"/>
      <c r="B198" s="3"/>
      <c r="C198" s="3"/>
      <c r="D198" s="3"/>
      <c r="E198" s="3"/>
      <c r="F198" s="3"/>
      <c r="G198" s="2"/>
      <c r="H198" s="7"/>
      <c r="I198" s="3"/>
      <c r="J198" s="3"/>
      <c r="K198" s="3"/>
      <c r="L198" s="4"/>
      <c r="M198" s="4"/>
      <c r="N198" s="3"/>
      <c r="O198" s="20"/>
      <c r="P198" s="36"/>
      <c r="Q198" s="36"/>
      <c r="R198" s="37"/>
      <c r="S198" s="4"/>
      <c r="T198" s="4"/>
    </row>
    <row r="199" spans="1:20" ht="19.95" customHeight="1" x14ac:dyDescent="0.3">
      <c r="A199" s="2">
        <v>6</v>
      </c>
      <c r="B199" s="197" t="s">
        <v>89</v>
      </c>
      <c r="C199" s="197"/>
      <c r="D199" s="197"/>
      <c r="E199" s="197"/>
      <c r="F199" s="197"/>
      <c r="G199" s="197"/>
      <c r="H199" s="7"/>
      <c r="I199" s="3"/>
      <c r="J199" s="3"/>
      <c r="K199" s="3"/>
      <c r="L199" s="4"/>
      <c r="M199" s="4"/>
      <c r="N199" s="3"/>
      <c r="O199" s="20"/>
      <c r="P199" s="36"/>
      <c r="Q199" s="36"/>
      <c r="R199" s="37"/>
      <c r="S199" s="4"/>
      <c r="T199" s="4"/>
    </row>
    <row r="200" spans="1:20" ht="19.95" customHeight="1" x14ac:dyDescent="0.3">
      <c r="A200" s="2"/>
      <c r="B200" s="4" t="s">
        <v>565</v>
      </c>
      <c r="C200" s="4"/>
      <c r="D200" s="4"/>
      <c r="E200" s="4"/>
      <c r="F200" s="48" t="s">
        <v>692</v>
      </c>
      <c r="G200" s="103">
        <v>1</v>
      </c>
      <c r="H200" s="7">
        <f>[353]Equipment!$H$40</f>
        <v>1</v>
      </c>
      <c r="I200" s="3">
        <f>ROUND(187500*90%,0)</f>
        <v>168750</v>
      </c>
      <c r="J200" s="3" t="s">
        <v>128</v>
      </c>
      <c r="K200" s="3">
        <f t="shared" ref="K200" si="26">ROUND(H200*I200,0)</f>
        <v>168750</v>
      </c>
      <c r="L200" s="4"/>
      <c r="M200" s="4"/>
      <c r="N200" s="3">
        <f>H200</f>
        <v>1</v>
      </c>
      <c r="O200" s="20">
        <f>K200</f>
        <v>168750</v>
      </c>
      <c r="P200" s="36">
        <v>0</v>
      </c>
      <c r="Q200" s="36">
        <v>0</v>
      </c>
      <c r="R200" s="37"/>
      <c r="S200" s="32"/>
      <c r="T200" s="4">
        <v>187500</v>
      </c>
    </row>
    <row r="201" spans="1:20" ht="19.95" customHeight="1" x14ac:dyDescent="0.3">
      <c r="A201" s="2"/>
      <c r="B201" s="3"/>
      <c r="C201" s="3"/>
      <c r="D201" s="3"/>
      <c r="E201" s="3"/>
      <c r="F201" s="3"/>
      <c r="G201" s="2"/>
      <c r="H201" s="7"/>
      <c r="I201" s="3"/>
      <c r="J201" s="3"/>
      <c r="K201" s="3"/>
      <c r="L201" s="4"/>
      <c r="M201" s="4"/>
      <c r="N201" s="3"/>
      <c r="O201" s="20"/>
      <c r="P201" s="36"/>
      <c r="Q201" s="36"/>
      <c r="R201" s="37"/>
      <c r="S201" s="4"/>
      <c r="T201" s="4"/>
    </row>
    <row r="202" spans="1:20" ht="19.95" customHeight="1" x14ac:dyDescent="0.3">
      <c r="A202" s="2">
        <v>14</v>
      </c>
      <c r="B202" s="202" t="s">
        <v>90</v>
      </c>
      <c r="C202" s="203"/>
      <c r="D202" s="203"/>
      <c r="E202" s="203"/>
      <c r="F202" s="203"/>
      <c r="G202" s="204"/>
      <c r="H202" s="7"/>
      <c r="I202" s="3"/>
      <c r="J202" s="3"/>
      <c r="K202" s="3"/>
      <c r="L202" s="4"/>
      <c r="M202" s="4"/>
      <c r="N202" s="3"/>
      <c r="O202" s="20"/>
      <c r="P202" s="36"/>
      <c r="Q202" s="36"/>
      <c r="R202" s="37"/>
      <c r="S202" s="4"/>
      <c r="T202" s="4"/>
    </row>
    <row r="203" spans="1:20" ht="19.95" customHeight="1" x14ac:dyDescent="0.3">
      <c r="A203" s="2"/>
      <c r="B203" s="4" t="s">
        <v>565</v>
      </c>
      <c r="C203" s="4"/>
      <c r="D203" s="4"/>
      <c r="E203" s="4"/>
      <c r="F203" s="48" t="s">
        <v>692</v>
      </c>
      <c r="G203" s="103">
        <v>1</v>
      </c>
      <c r="H203" s="7">
        <f>[353]Equipment!$H$42</f>
        <v>1</v>
      </c>
      <c r="I203" s="3">
        <f>ROUND(61875*90%,0)</f>
        <v>55688</v>
      </c>
      <c r="J203" s="3" t="s">
        <v>128</v>
      </c>
      <c r="K203" s="3">
        <f t="shared" ref="K203" si="27">ROUND(H203*I203,0)</f>
        <v>55688</v>
      </c>
      <c r="L203" s="4"/>
      <c r="M203" s="4"/>
      <c r="N203" s="3">
        <f>H203</f>
        <v>1</v>
      </c>
      <c r="O203" s="20">
        <f>K203</f>
        <v>55688</v>
      </c>
      <c r="P203" s="36">
        <v>0</v>
      </c>
      <c r="Q203" s="36">
        <v>0</v>
      </c>
      <c r="R203" s="37"/>
      <c r="S203" s="32"/>
      <c r="T203" s="4">
        <v>61875</v>
      </c>
    </row>
    <row r="204" spans="1:20" ht="19.95" customHeight="1" x14ac:dyDescent="0.3">
      <c r="A204" s="2"/>
      <c r="B204" s="3"/>
      <c r="C204" s="3"/>
      <c r="D204" s="3"/>
      <c r="E204" s="3"/>
      <c r="F204" s="3"/>
      <c r="G204" s="2"/>
      <c r="H204" s="7"/>
      <c r="I204" s="3"/>
      <c r="J204" s="3"/>
      <c r="K204" s="3"/>
      <c r="L204" s="4"/>
      <c r="M204" s="4"/>
      <c r="N204" s="3"/>
      <c r="O204" s="20"/>
      <c r="P204" s="36"/>
      <c r="Q204" s="36"/>
      <c r="R204" s="37"/>
      <c r="S204" s="4"/>
      <c r="T204" s="4"/>
    </row>
    <row r="205" spans="1:20" ht="19.95" customHeight="1" x14ac:dyDescent="0.3">
      <c r="A205" s="2">
        <v>15</v>
      </c>
      <c r="B205" s="197" t="s">
        <v>91</v>
      </c>
      <c r="C205" s="197"/>
      <c r="D205" s="197"/>
      <c r="E205" s="197"/>
      <c r="F205" s="197"/>
      <c r="G205" s="197"/>
      <c r="H205" s="7"/>
      <c r="I205" s="3"/>
      <c r="J205" s="3"/>
      <c r="K205" s="3"/>
      <c r="L205" s="4"/>
      <c r="M205" s="4"/>
      <c r="N205" s="3"/>
      <c r="O205" s="20"/>
      <c r="P205" s="36"/>
      <c r="Q205" s="36"/>
      <c r="R205" s="37"/>
      <c r="S205" s="4"/>
      <c r="T205" s="4"/>
    </row>
    <row r="206" spans="1:20" ht="19.95" customHeight="1" x14ac:dyDescent="0.3">
      <c r="A206" s="2"/>
      <c r="B206" s="4" t="s">
        <v>565</v>
      </c>
      <c r="C206" s="4"/>
      <c r="D206" s="4"/>
      <c r="E206" s="4"/>
      <c r="F206" s="48" t="s">
        <v>692</v>
      </c>
      <c r="G206" s="103">
        <v>2</v>
      </c>
      <c r="H206" s="7">
        <v>2</v>
      </c>
      <c r="I206" s="3">
        <f>ROUND(50000*90%,0)</f>
        <v>45000</v>
      </c>
      <c r="J206" s="3" t="s">
        <v>128</v>
      </c>
      <c r="K206" s="3">
        <f t="shared" ref="K206" si="28">ROUND(H206*I206,0)</f>
        <v>90000</v>
      </c>
      <c r="L206" s="4"/>
      <c r="M206" s="4"/>
      <c r="N206" s="3">
        <f>H206</f>
        <v>2</v>
      </c>
      <c r="O206" s="20">
        <f>K206</f>
        <v>90000</v>
      </c>
      <c r="P206" s="36">
        <v>0</v>
      </c>
      <c r="Q206" s="36">
        <v>0</v>
      </c>
      <c r="R206" s="37"/>
      <c r="S206" s="32"/>
      <c r="T206" s="4">
        <v>50000</v>
      </c>
    </row>
    <row r="207" spans="1:20" ht="19.95" customHeight="1" x14ac:dyDescent="0.3">
      <c r="A207" s="2"/>
      <c r="B207" s="3"/>
      <c r="C207" s="3"/>
      <c r="D207" s="3"/>
      <c r="E207" s="3"/>
      <c r="F207" s="3"/>
      <c r="G207" s="2"/>
      <c r="H207" s="7"/>
      <c r="I207" s="3"/>
      <c r="J207" s="3"/>
      <c r="K207" s="3"/>
      <c r="L207" s="4"/>
      <c r="M207" s="4"/>
      <c r="N207" s="3"/>
      <c r="O207" s="20"/>
      <c r="P207" s="36"/>
      <c r="Q207" s="36"/>
      <c r="R207" s="37"/>
      <c r="S207" s="4"/>
      <c r="T207" s="4"/>
    </row>
    <row r="208" spans="1:20" ht="19.95" customHeight="1" x14ac:dyDescent="0.3">
      <c r="A208" s="2">
        <v>26</v>
      </c>
      <c r="B208" s="197" t="s">
        <v>92</v>
      </c>
      <c r="C208" s="197"/>
      <c r="D208" s="197"/>
      <c r="E208" s="197"/>
      <c r="F208" s="197"/>
      <c r="G208" s="197"/>
      <c r="H208" s="7"/>
      <c r="I208" s="3"/>
      <c r="J208" s="3"/>
      <c r="K208" s="3"/>
      <c r="L208" s="4"/>
      <c r="M208" s="4"/>
      <c r="N208" s="3"/>
      <c r="O208" s="20"/>
      <c r="P208" s="36"/>
      <c r="Q208" s="36"/>
      <c r="R208" s="37"/>
      <c r="S208" s="4"/>
      <c r="T208" s="4"/>
    </row>
    <row r="209" spans="1:20" ht="19.95" customHeight="1" x14ac:dyDescent="0.3">
      <c r="A209" s="2"/>
      <c r="B209" s="4" t="s">
        <v>565</v>
      </c>
      <c r="C209" s="4"/>
      <c r="D209" s="4"/>
      <c r="E209" s="4"/>
      <c r="F209" s="48" t="s">
        <v>692</v>
      </c>
      <c r="G209" s="103">
        <v>2</v>
      </c>
      <c r="H209" s="7">
        <v>2</v>
      </c>
      <c r="I209" s="3">
        <f>ROUND(61875*90%,0)</f>
        <v>55688</v>
      </c>
      <c r="J209" s="3" t="s">
        <v>128</v>
      </c>
      <c r="K209" s="3">
        <f t="shared" ref="K209" si="29">ROUND(H209*I209,0)</f>
        <v>111376</v>
      </c>
      <c r="L209" s="4"/>
      <c r="M209" s="4"/>
      <c r="N209" s="3">
        <f>H209</f>
        <v>2</v>
      </c>
      <c r="O209" s="20">
        <f>K209</f>
        <v>111376</v>
      </c>
      <c r="P209" s="36">
        <v>0</v>
      </c>
      <c r="Q209" s="36">
        <v>0</v>
      </c>
      <c r="R209" s="37"/>
      <c r="S209" s="32"/>
      <c r="T209" s="4">
        <v>61875</v>
      </c>
    </row>
    <row r="210" spans="1:20" ht="19.95" customHeight="1" x14ac:dyDescent="0.3">
      <c r="A210" s="2"/>
      <c r="B210" s="3"/>
      <c r="C210" s="3"/>
      <c r="D210" s="3"/>
      <c r="E210" s="3"/>
      <c r="F210" s="3"/>
      <c r="G210" s="2"/>
      <c r="H210" s="7"/>
      <c r="I210" s="3"/>
      <c r="J210" s="3"/>
      <c r="K210" s="3"/>
      <c r="L210" s="4"/>
      <c r="M210" s="4"/>
      <c r="N210" s="3"/>
      <c r="O210" s="20"/>
      <c r="P210" s="36"/>
      <c r="Q210" s="36"/>
      <c r="R210" s="37"/>
      <c r="S210" s="4"/>
      <c r="T210" s="4"/>
    </row>
    <row r="211" spans="1:20" ht="19.95" customHeight="1" x14ac:dyDescent="0.3">
      <c r="A211" s="2">
        <v>16</v>
      </c>
      <c r="B211" s="197" t="s">
        <v>93</v>
      </c>
      <c r="C211" s="197"/>
      <c r="D211" s="197"/>
      <c r="E211" s="197"/>
      <c r="F211" s="197"/>
      <c r="G211" s="197"/>
      <c r="H211" s="7"/>
      <c r="I211" s="3"/>
      <c r="J211" s="3"/>
      <c r="K211" s="3"/>
      <c r="L211" s="4"/>
      <c r="M211" s="4"/>
      <c r="N211" s="3"/>
      <c r="O211" s="20"/>
      <c r="P211" s="36"/>
      <c r="Q211" s="36"/>
      <c r="R211" s="37"/>
      <c r="S211" s="4"/>
      <c r="T211" s="4"/>
    </row>
    <row r="212" spans="1:20" ht="19.95" customHeight="1" x14ac:dyDescent="0.3">
      <c r="A212" s="2"/>
      <c r="B212" s="4" t="s">
        <v>565</v>
      </c>
      <c r="C212" s="4"/>
      <c r="D212" s="4"/>
      <c r="E212" s="4"/>
      <c r="F212" s="48" t="s">
        <v>692</v>
      </c>
      <c r="G212" s="103">
        <v>1</v>
      </c>
      <c r="H212" s="7">
        <f>[353]Equipment!$H$50</f>
        <v>1</v>
      </c>
      <c r="I212" s="3">
        <f>ROUND(378000*90%,0)</f>
        <v>340200</v>
      </c>
      <c r="J212" s="3" t="s">
        <v>128</v>
      </c>
      <c r="K212" s="3">
        <f t="shared" ref="K212" si="30">ROUND(H212*I212,0)</f>
        <v>340200</v>
      </c>
      <c r="L212" s="4"/>
      <c r="M212" s="4"/>
      <c r="N212" s="3">
        <f>H212</f>
        <v>1</v>
      </c>
      <c r="O212" s="20">
        <f>K212</f>
        <v>340200</v>
      </c>
      <c r="P212" s="36">
        <v>0</v>
      </c>
      <c r="Q212" s="36">
        <v>0</v>
      </c>
      <c r="R212" s="37"/>
      <c r="S212" s="32"/>
      <c r="T212" s="4">
        <v>378000</v>
      </c>
    </row>
    <row r="213" spans="1:20" ht="19.95" customHeight="1" x14ac:dyDescent="0.3">
      <c r="A213" s="2"/>
      <c r="B213" s="3"/>
      <c r="C213" s="3"/>
      <c r="D213" s="3"/>
      <c r="E213" s="3"/>
      <c r="F213" s="3"/>
      <c r="G213" s="2"/>
      <c r="H213" s="7"/>
      <c r="I213" s="3"/>
      <c r="J213" s="3"/>
      <c r="K213" s="3"/>
      <c r="L213" s="4"/>
      <c r="M213" s="4"/>
      <c r="N213" s="3"/>
      <c r="O213" s="20"/>
      <c r="P213" s="36"/>
      <c r="Q213" s="36"/>
      <c r="R213" s="37"/>
      <c r="S213" s="4"/>
      <c r="T213" s="4"/>
    </row>
    <row r="214" spans="1:20" ht="19.95" customHeight="1" x14ac:dyDescent="0.3">
      <c r="A214" s="2">
        <v>17</v>
      </c>
      <c r="B214" s="197" t="s">
        <v>94</v>
      </c>
      <c r="C214" s="197"/>
      <c r="D214" s="197"/>
      <c r="E214" s="197"/>
      <c r="F214" s="197"/>
      <c r="G214" s="197"/>
      <c r="H214" s="7"/>
      <c r="I214" s="3"/>
      <c r="J214" s="3"/>
      <c r="K214" s="3"/>
      <c r="L214" s="4"/>
      <c r="M214" s="4"/>
      <c r="N214" s="3"/>
      <c r="O214" s="20"/>
      <c r="P214" s="36"/>
      <c r="Q214" s="36"/>
      <c r="R214" s="37"/>
      <c r="S214" s="4"/>
      <c r="T214" s="4"/>
    </row>
    <row r="215" spans="1:20" ht="19.95" customHeight="1" x14ac:dyDescent="0.3">
      <c r="A215" s="2"/>
      <c r="B215" s="4" t="s">
        <v>565</v>
      </c>
      <c r="C215" s="4"/>
      <c r="D215" s="4"/>
      <c r="E215" s="4"/>
      <c r="F215" s="48" t="s">
        <v>692</v>
      </c>
      <c r="G215" s="103">
        <v>1</v>
      </c>
      <c r="H215" s="7">
        <f>[353]Equipment!$H$52</f>
        <v>1</v>
      </c>
      <c r="I215" s="3">
        <f>ROUND(93750*90%,0)</f>
        <v>84375</v>
      </c>
      <c r="J215" s="3" t="s">
        <v>128</v>
      </c>
      <c r="K215" s="3">
        <f t="shared" ref="K215" si="31">ROUND(H215*I215,0)</f>
        <v>84375</v>
      </c>
      <c r="L215" s="4"/>
      <c r="M215" s="4"/>
      <c r="N215" s="3">
        <f>H215</f>
        <v>1</v>
      </c>
      <c r="O215" s="20">
        <f>K215</f>
        <v>84375</v>
      </c>
      <c r="P215" s="36">
        <v>0</v>
      </c>
      <c r="Q215" s="36">
        <v>0</v>
      </c>
      <c r="R215" s="37"/>
      <c r="S215" s="32"/>
      <c r="T215" s="4">
        <v>93750</v>
      </c>
    </row>
    <row r="216" spans="1:20" ht="19.95" customHeight="1" x14ac:dyDescent="0.3">
      <c r="A216" s="2"/>
      <c r="B216" s="3"/>
      <c r="C216" s="3"/>
      <c r="D216" s="3"/>
      <c r="E216" s="3"/>
      <c r="F216" s="3"/>
      <c r="G216" s="2"/>
      <c r="H216" s="7"/>
      <c r="I216" s="3"/>
      <c r="J216" s="3"/>
      <c r="K216" s="3"/>
      <c r="L216" s="4"/>
      <c r="M216" s="4"/>
      <c r="N216" s="3"/>
      <c r="O216" s="20"/>
      <c r="P216" s="36"/>
      <c r="Q216" s="36"/>
      <c r="R216" s="37"/>
      <c r="S216" s="4"/>
      <c r="T216" s="4"/>
    </row>
    <row r="217" spans="1:20" ht="19.95" customHeight="1" x14ac:dyDescent="0.3">
      <c r="A217" s="2">
        <v>19</v>
      </c>
      <c r="B217" s="197" t="s">
        <v>95</v>
      </c>
      <c r="C217" s="197"/>
      <c r="D217" s="197"/>
      <c r="E217" s="197"/>
      <c r="F217" s="197"/>
      <c r="G217" s="197"/>
      <c r="H217" s="7"/>
      <c r="I217" s="3"/>
      <c r="J217" s="3"/>
      <c r="K217" s="3"/>
      <c r="L217" s="4"/>
      <c r="M217" s="4"/>
      <c r="N217" s="3"/>
      <c r="O217" s="20"/>
      <c r="P217" s="36"/>
      <c r="Q217" s="36"/>
      <c r="R217" s="37"/>
      <c r="S217" s="4"/>
      <c r="T217" s="4"/>
    </row>
    <row r="218" spans="1:20" ht="19.95" customHeight="1" x14ac:dyDescent="0.3">
      <c r="A218" s="2"/>
      <c r="B218" s="4" t="s">
        <v>565</v>
      </c>
      <c r="C218" s="4"/>
      <c r="D218" s="4"/>
      <c r="E218" s="4"/>
      <c r="F218" s="48" t="s">
        <v>692</v>
      </c>
      <c r="G218" s="103">
        <v>1</v>
      </c>
      <c r="H218" s="7">
        <f>[353]Equipment!$H$54</f>
        <v>1</v>
      </c>
      <c r="I218" s="3">
        <f>ROUND(75625*90%,0)</f>
        <v>68063</v>
      </c>
      <c r="J218" s="3" t="s">
        <v>128</v>
      </c>
      <c r="K218" s="3">
        <f t="shared" ref="K218" si="32">ROUND(H218*I218,0)</f>
        <v>68063</v>
      </c>
      <c r="L218" s="4"/>
      <c r="M218" s="4"/>
      <c r="N218" s="3">
        <f>H218</f>
        <v>1</v>
      </c>
      <c r="O218" s="20">
        <f>K218</f>
        <v>68063</v>
      </c>
      <c r="P218" s="36">
        <v>0</v>
      </c>
      <c r="Q218" s="36">
        <v>0</v>
      </c>
      <c r="R218" s="37"/>
      <c r="S218" s="32"/>
      <c r="T218" s="4">
        <v>75625</v>
      </c>
    </row>
    <row r="219" spans="1:20" ht="19.95" customHeight="1" x14ac:dyDescent="0.3">
      <c r="A219" s="2"/>
      <c r="B219" s="3"/>
      <c r="C219" s="3"/>
      <c r="D219" s="3"/>
      <c r="E219" s="3"/>
      <c r="F219" s="3"/>
      <c r="G219" s="2"/>
      <c r="H219" s="7"/>
      <c r="I219" s="3"/>
      <c r="J219" s="3"/>
      <c r="K219" s="3"/>
      <c r="L219" s="4"/>
      <c r="M219" s="4"/>
      <c r="N219" s="3"/>
      <c r="O219" s="20"/>
      <c r="P219" s="36"/>
      <c r="Q219" s="36"/>
      <c r="R219" s="37"/>
      <c r="S219" s="4"/>
      <c r="T219" s="4"/>
    </row>
    <row r="220" spans="1:20" ht="19.95" customHeight="1" x14ac:dyDescent="0.3">
      <c r="A220" s="2">
        <v>20</v>
      </c>
      <c r="B220" s="197" t="s">
        <v>96</v>
      </c>
      <c r="C220" s="197"/>
      <c r="D220" s="197"/>
      <c r="E220" s="197"/>
      <c r="F220" s="197"/>
      <c r="G220" s="197"/>
      <c r="H220" s="7"/>
      <c r="I220" s="3"/>
      <c r="J220" s="3"/>
      <c r="K220" s="3"/>
      <c r="L220" s="4"/>
      <c r="M220" s="4"/>
      <c r="N220" s="3"/>
      <c r="O220" s="20"/>
      <c r="P220" s="36"/>
      <c r="Q220" s="36"/>
      <c r="R220" s="37"/>
      <c r="S220" s="4"/>
      <c r="T220" s="4"/>
    </row>
    <row r="221" spans="1:20" ht="19.95" customHeight="1" x14ac:dyDescent="0.3">
      <c r="A221" s="2"/>
      <c r="B221" s="4" t="s">
        <v>565</v>
      </c>
      <c r="C221" s="4"/>
      <c r="D221" s="4"/>
      <c r="E221" s="4"/>
      <c r="F221" s="48" t="s">
        <v>692</v>
      </c>
      <c r="G221" s="49">
        <v>1</v>
      </c>
      <c r="H221" s="7">
        <f>[353]Equipment!$H$56</f>
        <v>1</v>
      </c>
      <c r="I221" s="3">
        <f>ROUND(41250*90%,0)</f>
        <v>37125</v>
      </c>
      <c r="J221" s="3" t="s">
        <v>128</v>
      </c>
      <c r="K221" s="3">
        <f t="shared" ref="K221" si="33">ROUND(H221*I221,0)</f>
        <v>37125</v>
      </c>
      <c r="L221" s="4"/>
      <c r="M221" s="4"/>
      <c r="N221" s="3">
        <f>H221</f>
        <v>1</v>
      </c>
      <c r="O221" s="20">
        <f>K221</f>
        <v>37125</v>
      </c>
      <c r="P221" s="36">
        <v>0</v>
      </c>
      <c r="Q221" s="36">
        <v>0</v>
      </c>
      <c r="R221" s="37"/>
      <c r="S221" s="32"/>
      <c r="T221" s="4">
        <v>41250</v>
      </c>
    </row>
    <row r="222" spans="1:20" ht="19.95" customHeight="1" x14ac:dyDescent="0.3">
      <c r="A222" s="2"/>
      <c r="B222" s="3"/>
      <c r="C222" s="3"/>
      <c r="D222" s="3"/>
      <c r="E222" s="3"/>
      <c r="F222" s="3"/>
      <c r="G222" s="2"/>
      <c r="H222" s="7"/>
      <c r="I222" s="3"/>
      <c r="J222" s="3"/>
      <c r="K222" s="3"/>
      <c r="L222" s="4"/>
      <c r="M222" s="4"/>
      <c r="N222" s="3"/>
      <c r="O222" s="20"/>
      <c r="P222" s="36"/>
      <c r="Q222" s="36"/>
      <c r="R222" s="37"/>
      <c r="S222" s="4"/>
      <c r="T222" s="4"/>
    </row>
    <row r="223" spans="1:20" ht="19.95" customHeight="1" x14ac:dyDescent="0.3">
      <c r="A223" s="2">
        <v>22</v>
      </c>
      <c r="B223" s="197" t="s">
        <v>97</v>
      </c>
      <c r="C223" s="197"/>
      <c r="D223" s="197"/>
      <c r="E223" s="197"/>
      <c r="F223" s="197"/>
      <c r="G223" s="197"/>
      <c r="H223" s="7"/>
      <c r="I223" s="3"/>
      <c r="J223" s="3"/>
      <c r="K223" s="3"/>
      <c r="L223" s="4"/>
      <c r="M223" s="4"/>
      <c r="N223" s="3"/>
      <c r="O223" s="20"/>
      <c r="P223" s="36"/>
      <c r="Q223" s="36"/>
      <c r="R223" s="37"/>
      <c r="S223" s="4"/>
      <c r="T223" s="4"/>
    </row>
    <row r="224" spans="1:20" ht="19.95" customHeight="1" x14ac:dyDescent="0.3">
      <c r="A224" s="2"/>
      <c r="B224" s="4" t="s">
        <v>565</v>
      </c>
      <c r="C224" s="4"/>
      <c r="D224" s="4"/>
      <c r="E224" s="4"/>
      <c r="F224" s="48" t="s">
        <v>692</v>
      </c>
      <c r="G224" s="103">
        <v>1</v>
      </c>
      <c r="H224" s="7">
        <f>[353]Equipment!$H$58</f>
        <v>1</v>
      </c>
      <c r="I224" s="3">
        <f>ROUND(34500*90%,0)</f>
        <v>31050</v>
      </c>
      <c r="J224" s="3" t="s">
        <v>128</v>
      </c>
      <c r="K224" s="3">
        <f t="shared" ref="K224" si="34">ROUND(H224*I224,0)</f>
        <v>31050</v>
      </c>
      <c r="L224" s="4"/>
      <c r="M224" s="4"/>
      <c r="N224" s="3">
        <f>H224</f>
        <v>1</v>
      </c>
      <c r="O224" s="20">
        <f>K224</f>
        <v>31050</v>
      </c>
      <c r="P224" s="36">
        <v>0</v>
      </c>
      <c r="Q224" s="36">
        <v>0</v>
      </c>
      <c r="R224" s="37"/>
      <c r="S224" s="32"/>
      <c r="T224" s="4">
        <v>34500</v>
      </c>
    </row>
    <row r="225" spans="1:20" ht="19.95" customHeight="1" x14ac:dyDescent="0.3">
      <c r="A225" s="2"/>
      <c r="B225" s="3"/>
      <c r="C225" s="3"/>
      <c r="D225" s="3"/>
      <c r="E225" s="3"/>
      <c r="F225" s="3"/>
      <c r="G225" s="2"/>
      <c r="H225" s="7"/>
      <c r="I225" s="3"/>
      <c r="J225" s="3"/>
      <c r="K225" s="3"/>
      <c r="L225" s="4"/>
      <c r="M225" s="4"/>
      <c r="N225" s="3"/>
      <c r="O225" s="20"/>
      <c r="P225" s="36"/>
      <c r="Q225" s="36"/>
      <c r="R225" s="37"/>
      <c r="S225" s="4"/>
      <c r="T225" s="4"/>
    </row>
    <row r="226" spans="1:20" ht="19.95" customHeight="1" x14ac:dyDescent="0.3">
      <c r="A226" s="2">
        <v>34</v>
      </c>
      <c r="B226" s="205" t="s">
        <v>98</v>
      </c>
      <c r="C226" s="205"/>
      <c r="D226" s="205"/>
      <c r="E226" s="205"/>
      <c r="F226" s="205"/>
      <c r="G226" s="205"/>
      <c r="H226" s="7"/>
      <c r="I226" s="3"/>
      <c r="J226" s="3"/>
      <c r="K226" s="3"/>
      <c r="L226" s="4"/>
      <c r="M226" s="4"/>
      <c r="N226" s="3"/>
      <c r="O226" s="20"/>
      <c r="P226" s="36"/>
      <c r="Q226" s="36"/>
      <c r="R226" s="37"/>
      <c r="S226" s="4"/>
      <c r="T226" s="4"/>
    </row>
    <row r="227" spans="1:20" ht="19.95" customHeight="1" x14ac:dyDescent="0.3">
      <c r="A227" s="2"/>
      <c r="B227" s="4" t="s">
        <v>566</v>
      </c>
      <c r="C227" s="4"/>
      <c r="D227" s="4"/>
      <c r="E227" s="4"/>
      <c r="F227" s="48" t="s">
        <v>692</v>
      </c>
      <c r="G227" s="119">
        <v>1</v>
      </c>
      <c r="H227" s="7">
        <f>[353]Equipment!$H$60</f>
        <v>1</v>
      </c>
      <c r="I227" s="3">
        <f>ROUND(43750*90%,0)</f>
        <v>39375</v>
      </c>
      <c r="J227" s="3" t="s">
        <v>128</v>
      </c>
      <c r="K227" s="3">
        <f t="shared" ref="K227" si="35">ROUND(H227*I227,0)</f>
        <v>39375</v>
      </c>
      <c r="L227" s="4"/>
      <c r="M227" s="4"/>
      <c r="N227" s="3">
        <f>H227</f>
        <v>1</v>
      </c>
      <c r="O227" s="20">
        <f>K227</f>
        <v>39375</v>
      </c>
      <c r="P227" s="36">
        <v>0</v>
      </c>
      <c r="Q227" s="36">
        <v>0</v>
      </c>
      <c r="R227" s="37"/>
      <c r="S227" s="32"/>
      <c r="T227" s="4">
        <v>43750</v>
      </c>
    </row>
    <row r="228" spans="1:20" ht="19.95" customHeight="1" x14ac:dyDescent="0.3">
      <c r="A228" s="2"/>
      <c r="B228" s="3"/>
      <c r="C228" s="3"/>
      <c r="D228" s="3"/>
      <c r="E228" s="3"/>
      <c r="F228" s="3"/>
      <c r="G228" s="2"/>
      <c r="H228" s="7"/>
      <c r="I228" s="3"/>
      <c r="J228" s="3"/>
      <c r="K228" s="3"/>
      <c r="L228" s="4"/>
      <c r="M228" s="4"/>
      <c r="N228" s="3"/>
      <c r="O228" s="20"/>
      <c r="P228" s="36"/>
      <c r="Q228" s="36"/>
      <c r="R228" s="37"/>
      <c r="S228" s="4"/>
      <c r="T228" s="4"/>
    </row>
    <row r="229" spans="1:20" ht="19.95" customHeight="1" x14ac:dyDescent="0.3">
      <c r="A229" s="2">
        <v>37</v>
      </c>
      <c r="B229" s="197" t="s">
        <v>99</v>
      </c>
      <c r="C229" s="197"/>
      <c r="D229" s="197"/>
      <c r="E229" s="197"/>
      <c r="F229" s="197"/>
      <c r="G229" s="197"/>
      <c r="H229" s="7"/>
      <c r="I229" s="3"/>
      <c r="J229" s="3"/>
      <c r="K229" s="3"/>
      <c r="L229" s="4"/>
      <c r="M229" s="4"/>
      <c r="N229" s="3"/>
      <c r="O229" s="20"/>
      <c r="P229" s="36"/>
      <c r="Q229" s="36"/>
      <c r="R229" s="37"/>
      <c r="S229" s="4"/>
      <c r="T229" s="4"/>
    </row>
    <row r="230" spans="1:20" ht="19.95" customHeight="1" x14ac:dyDescent="0.3">
      <c r="A230" s="2"/>
      <c r="B230" s="4" t="s">
        <v>566</v>
      </c>
      <c r="C230" s="102"/>
      <c r="D230" s="102"/>
      <c r="E230" s="102"/>
      <c r="F230" s="48" t="s">
        <v>692</v>
      </c>
      <c r="G230" s="103">
        <v>2</v>
      </c>
      <c r="H230" s="7">
        <v>2</v>
      </c>
      <c r="I230" s="3">
        <f>ROUND(115000*90%,0)</f>
        <v>103500</v>
      </c>
      <c r="J230" s="3" t="s">
        <v>128</v>
      </c>
      <c r="K230" s="3">
        <f t="shared" ref="K230" si="36">ROUND(H230*I230,0)</f>
        <v>207000</v>
      </c>
      <c r="L230" s="4"/>
      <c r="M230" s="4"/>
      <c r="N230" s="3">
        <f>H230</f>
        <v>2</v>
      </c>
      <c r="O230" s="20">
        <f>K230</f>
        <v>207000</v>
      </c>
      <c r="P230" s="36">
        <v>0</v>
      </c>
      <c r="Q230" s="36">
        <v>0</v>
      </c>
      <c r="R230" s="37"/>
      <c r="S230" s="32"/>
      <c r="T230" s="4">
        <v>115000</v>
      </c>
    </row>
    <row r="231" spans="1:20" ht="19.95" customHeight="1" x14ac:dyDescent="0.3">
      <c r="A231" s="2"/>
      <c r="B231" s="3"/>
      <c r="C231" s="3"/>
      <c r="D231" s="3"/>
      <c r="E231" s="3"/>
      <c r="F231" s="3"/>
      <c r="G231" s="2"/>
      <c r="H231" s="7"/>
      <c r="I231" s="3"/>
      <c r="J231" s="3"/>
      <c r="K231" s="3"/>
      <c r="L231" s="4"/>
      <c r="M231" s="4"/>
      <c r="N231" s="3"/>
      <c r="O231" s="20"/>
      <c r="P231" s="36"/>
      <c r="Q231" s="36"/>
      <c r="R231" s="37"/>
      <c r="S231" s="4"/>
      <c r="T231" s="4"/>
    </row>
    <row r="232" spans="1:20" ht="19.95" customHeight="1" x14ac:dyDescent="0.3">
      <c r="A232" s="2">
        <v>23</v>
      </c>
      <c r="B232" s="197" t="s">
        <v>100</v>
      </c>
      <c r="C232" s="197"/>
      <c r="D232" s="197"/>
      <c r="E232" s="197"/>
      <c r="F232" s="197"/>
      <c r="G232" s="197"/>
      <c r="H232" s="7"/>
      <c r="I232" s="3"/>
      <c r="J232" s="3"/>
      <c r="K232" s="3"/>
      <c r="L232" s="4"/>
      <c r="M232" s="4"/>
      <c r="N232" s="3"/>
      <c r="O232" s="20"/>
      <c r="P232" s="36"/>
      <c r="Q232" s="36"/>
      <c r="R232" s="37"/>
      <c r="S232" s="4"/>
      <c r="T232" s="4"/>
    </row>
    <row r="233" spans="1:20" ht="19.95" customHeight="1" x14ac:dyDescent="0.3">
      <c r="A233" s="2"/>
      <c r="B233" s="4" t="s">
        <v>566</v>
      </c>
      <c r="C233" s="4"/>
      <c r="D233" s="4"/>
      <c r="E233" s="4"/>
      <c r="F233" s="48" t="s">
        <v>692</v>
      </c>
      <c r="G233" s="103">
        <v>1</v>
      </c>
      <c r="H233" s="7">
        <v>1</v>
      </c>
      <c r="I233" s="3">
        <f>ROUND(563750*90%,0)</f>
        <v>507375</v>
      </c>
      <c r="J233" s="3" t="s">
        <v>128</v>
      </c>
      <c r="K233" s="3">
        <f t="shared" ref="K233" si="37">ROUND(H233*I233,0)</f>
        <v>507375</v>
      </c>
      <c r="L233" s="4"/>
      <c r="M233" s="4"/>
      <c r="N233" s="3">
        <f>H233</f>
        <v>1</v>
      </c>
      <c r="O233" s="20">
        <f>K233</f>
        <v>507375</v>
      </c>
      <c r="P233" s="36">
        <v>0</v>
      </c>
      <c r="Q233" s="36">
        <v>0</v>
      </c>
      <c r="R233" s="37"/>
      <c r="S233" s="32"/>
      <c r="T233" s="4">
        <v>563750</v>
      </c>
    </row>
    <row r="234" spans="1:20" ht="19.95" customHeight="1" x14ac:dyDescent="0.3">
      <c r="A234" s="2"/>
      <c r="B234" s="3"/>
      <c r="C234" s="3"/>
      <c r="D234" s="3"/>
      <c r="E234" s="3"/>
      <c r="F234" s="3"/>
      <c r="G234" s="2"/>
      <c r="H234" s="7"/>
      <c r="I234" s="3"/>
      <c r="J234" s="3"/>
      <c r="K234" s="3"/>
      <c r="L234" s="4"/>
      <c r="M234" s="4"/>
      <c r="N234" s="3"/>
      <c r="O234" s="20"/>
      <c r="P234" s="36"/>
      <c r="Q234" s="36"/>
      <c r="R234" s="37"/>
      <c r="S234" s="4"/>
      <c r="T234" s="4"/>
    </row>
    <row r="235" spans="1:20" ht="19.95" customHeight="1" x14ac:dyDescent="0.3">
      <c r="A235" s="2">
        <v>9</v>
      </c>
      <c r="B235" s="197" t="s">
        <v>101</v>
      </c>
      <c r="C235" s="197"/>
      <c r="D235" s="197"/>
      <c r="E235" s="197"/>
      <c r="F235" s="197"/>
      <c r="G235" s="197"/>
      <c r="H235" s="7"/>
      <c r="I235" s="3"/>
      <c r="J235" s="3"/>
      <c r="K235" s="3"/>
      <c r="L235" s="4"/>
      <c r="M235" s="4"/>
      <c r="N235" s="3"/>
      <c r="O235" s="20"/>
      <c r="P235" s="36"/>
      <c r="Q235" s="36"/>
      <c r="R235" s="37"/>
      <c r="S235" s="4"/>
      <c r="T235" s="4"/>
    </row>
    <row r="236" spans="1:20" ht="19.95" customHeight="1" x14ac:dyDescent="0.3">
      <c r="A236" s="2"/>
      <c r="B236" s="4" t="s">
        <v>566</v>
      </c>
      <c r="C236" s="4"/>
      <c r="D236" s="4"/>
      <c r="E236" s="4"/>
      <c r="F236" s="48" t="s">
        <v>692</v>
      </c>
      <c r="G236" s="103">
        <v>2</v>
      </c>
      <c r="H236" s="7">
        <v>2</v>
      </c>
      <c r="I236" s="3">
        <f>ROUND(825000*90%,0)</f>
        <v>742500</v>
      </c>
      <c r="J236" s="3" t="s">
        <v>128</v>
      </c>
      <c r="K236" s="3">
        <f t="shared" ref="K236" si="38">ROUND(H236*I236,0)</f>
        <v>1485000</v>
      </c>
      <c r="L236" s="4"/>
      <c r="M236" s="4"/>
      <c r="N236" s="3">
        <f>H236</f>
        <v>2</v>
      </c>
      <c r="O236" s="20">
        <f>K236</f>
        <v>1485000</v>
      </c>
      <c r="P236" s="36">
        <v>0</v>
      </c>
      <c r="Q236" s="36">
        <v>0</v>
      </c>
      <c r="R236" s="37"/>
      <c r="S236" s="32"/>
      <c r="T236" s="4">
        <v>825000</v>
      </c>
    </row>
    <row r="237" spans="1:20" ht="19.95" customHeight="1" x14ac:dyDescent="0.3">
      <c r="A237" s="2"/>
      <c r="B237" s="3"/>
      <c r="C237" s="3"/>
      <c r="D237" s="3"/>
      <c r="E237" s="3"/>
      <c r="F237" s="3"/>
      <c r="G237" s="2"/>
      <c r="H237" s="7"/>
      <c r="I237" s="3"/>
      <c r="J237" s="3"/>
      <c r="K237" s="3"/>
      <c r="L237" s="4"/>
      <c r="M237" s="4"/>
      <c r="N237" s="3"/>
      <c r="O237" s="20"/>
      <c r="P237" s="36"/>
      <c r="Q237" s="36"/>
      <c r="R237" s="37"/>
      <c r="S237" s="4"/>
      <c r="T237" s="4"/>
    </row>
    <row r="238" spans="1:20" ht="19.95" customHeight="1" x14ac:dyDescent="0.3">
      <c r="A238" s="2">
        <v>1</v>
      </c>
      <c r="B238" s="198" t="s">
        <v>102</v>
      </c>
      <c r="C238" s="198"/>
      <c r="D238" s="198"/>
      <c r="E238" s="198"/>
      <c r="F238" s="198"/>
      <c r="G238" s="198"/>
      <c r="H238" s="7"/>
      <c r="I238" s="3"/>
      <c r="J238" s="3"/>
      <c r="K238" s="3"/>
      <c r="L238" s="4"/>
      <c r="M238" s="4"/>
      <c r="N238" s="3"/>
      <c r="O238" s="20"/>
      <c r="P238" s="36"/>
      <c r="Q238" s="36"/>
      <c r="R238" s="37"/>
      <c r="S238" s="4"/>
      <c r="T238" s="4"/>
    </row>
    <row r="239" spans="1:20" ht="19.95" customHeight="1" x14ac:dyDescent="0.3">
      <c r="A239" s="2"/>
      <c r="B239" s="4" t="s">
        <v>566</v>
      </c>
      <c r="C239" s="102"/>
      <c r="D239" s="102"/>
      <c r="E239" s="102"/>
      <c r="F239" s="48" t="s">
        <v>692</v>
      </c>
      <c r="G239" s="103">
        <v>2</v>
      </c>
      <c r="H239" s="7">
        <f>[353]Equipment!$H$68</f>
        <v>2</v>
      </c>
      <c r="I239" s="3">
        <f>ROUND(240000*90%,0)</f>
        <v>216000</v>
      </c>
      <c r="J239" s="3" t="s">
        <v>128</v>
      </c>
      <c r="K239" s="3">
        <f t="shared" ref="K239" si="39">ROUND(H239*I239,0)</f>
        <v>432000</v>
      </c>
      <c r="L239" s="4"/>
      <c r="M239" s="4"/>
      <c r="N239" s="3">
        <f>H239</f>
        <v>2</v>
      </c>
      <c r="O239" s="20">
        <f>K239</f>
        <v>432000</v>
      </c>
      <c r="P239" s="36">
        <v>0</v>
      </c>
      <c r="Q239" s="36">
        <v>0</v>
      </c>
      <c r="R239" s="37"/>
      <c r="S239" s="32"/>
      <c r="T239" s="4">
        <v>240000</v>
      </c>
    </row>
    <row r="240" spans="1:20" ht="19.95" customHeight="1" x14ac:dyDescent="0.3">
      <c r="A240" s="2"/>
      <c r="B240" s="3"/>
      <c r="C240" s="3"/>
      <c r="D240" s="3"/>
      <c r="E240" s="3"/>
      <c r="F240" s="3"/>
      <c r="G240" s="2"/>
      <c r="H240" s="7"/>
      <c r="I240" s="3"/>
      <c r="J240" s="3"/>
      <c r="K240" s="3"/>
      <c r="L240" s="4"/>
      <c r="M240" s="4"/>
      <c r="N240" s="3"/>
      <c r="O240" s="20"/>
      <c r="P240" s="36"/>
      <c r="Q240" s="36"/>
      <c r="R240" s="37"/>
      <c r="S240" s="4"/>
      <c r="T240" s="4"/>
    </row>
    <row r="241" spans="1:20" ht="19.95" customHeight="1" x14ac:dyDescent="0.3">
      <c r="A241" s="2">
        <v>7</v>
      </c>
      <c r="B241" s="197" t="s">
        <v>103</v>
      </c>
      <c r="C241" s="197"/>
      <c r="D241" s="197"/>
      <c r="E241" s="197"/>
      <c r="F241" s="197"/>
      <c r="G241" s="197"/>
      <c r="H241" s="7"/>
      <c r="I241" s="3"/>
      <c r="J241" s="3"/>
      <c r="K241" s="3"/>
      <c r="L241" s="4"/>
      <c r="M241" s="4"/>
      <c r="N241" s="3"/>
      <c r="O241" s="20"/>
      <c r="P241" s="36"/>
      <c r="Q241" s="36"/>
      <c r="R241" s="37"/>
      <c r="S241" s="4"/>
      <c r="T241" s="4"/>
    </row>
    <row r="242" spans="1:20" ht="19.95" customHeight="1" x14ac:dyDescent="0.3">
      <c r="A242" s="2"/>
      <c r="B242" s="4" t="s">
        <v>566</v>
      </c>
      <c r="C242" s="4"/>
      <c r="D242" s="4"/>
      <c r="E242" s="4"/>
      <c r="F242" s="48" t="s">
        <v>692</v>
      </c>
      <c r="G242" s="49">
        <v>1</v>
      </c>
      <c r="H242" s="7">
        <v>1</v>
      </c>
      <c r="I242" s="3">
        <f>ROUND(687500*90%,0)</f>
        <v>618750</v>
      </c>
      <c r="J242" s="3" t="s">
        <v>128</v>
      </c>
      <c r="K242" s="3">
        <f t="shared" ref="K242" si="40">ROUND(H242*I242,0)</f>
        <v>618750</v>
      </c>
      <c r="L242" s="4"/>
      <c r="M242" s="4"/>
      <c r="N242" s="3">
        <f>H242</f>
        <v>1</v>
      </c>
      <c r="O242" s="20">
        <f>K242</f>
        <v>618750</v>
      </c>
      <c r="P242" s="36">
        <v>0</v>
      </c>
      <c r="Q242" s="36">
        <v>0</v>
      </c>
      <c r="R242" s="37"/>
      <c r="S242" s="32"/>
      <c r="T242" s="4">
        <v>687500</v>
      </c>
    </row>
    <row r="243" spans="1:20" ht="19.95" customHeight="1" x14ac:dyDescent="0.3">
      <c r="A243" s="2"/>
      <c r="B243" s="3"/>
      <c r="C243" s="3"/>
      <c r="D243" s="3"/>
      <c r="E243" s="3"/>
      <c r="F243" s="3"/>
      <c r="G243" s="2"/>
      <c r="H243" s="7"/>
      <c r="I243" s="3"/>
      <c r="J243" s="3"/>
      <c r="K243" s="3"/>
      <c r="L243" s="4"/>
      <c r="M243" s="4"/>
      <c r="N243" s="3"/>
      <c r="O243" s="20"/>
      <c r="P243" s="36"/>
      <c r="Q243" s="36"/>
      <c r="R243" s="37"/>
      <c r="S243" s="4"/>
      <c r="T243" s="4"/>
    </row>
    <row r="244" spans="1:20" ht="19.95" customHeight="1" x14ac:dyDescent="0.3">
      <c r="A244" s="2">
        <v>8</v>
      </c>
      <c r="B244" s="197" t="s">
        <v>104</v>
      </c>
      <c r="C244" s="197"/>
      <c r="D244" s="197"/>
      <c r="E244" s="197"/>
      <c r="F244" s="197"/>
      <c r="G244" s="197"/>
      <c r="H244" s="7"/>
      <c r="I244" s="3"/>
      <c r="J244" s="3"/>
      <c r="K244" s="3"/>
      <c r="L244" s="4"/>
      <c r="M244" s="4"/>
      <c r="N244" s="3"/>
      <c r="O244" s="20"/>
      <c r="P244" s="36"/>
      <c r="Q244" s="36"/>
      <c r="R244" s="37"/>
      <c r="S244" s="4"/>
      <c r="T244" s="4"/>
    </row>
    <row r="245" spans="1:20" ht="19.95" customHeight="1" x14ac:dyDescent="0.3">
      <c r="A245" s="2"/>
      <c r="B245" s="4" t="s">
        <v>566</v>
      </c>
      <c r="C245" s="4"/>
      <c r="D245" s="4"/>
      <c r="E245" s="4"/>
      <c r="F245" s="48" t="s">
        <v>692</v>
      </c>
      <c r="G245" s="103">
        <v>1</v>
      </c>
      <c r="H245" s="7">
        <f>[353]Equipment!$H$72</f>
        <v>1</v>
      </c>
      <c r="I245" s="3">
        <f>ROUND(96250*90%,0)</f>
        <v>86625</v>
      </c>
      <c r="J245" s="3" t="s">
        <v>128</v>
      </c>
      <c r="K245" s="3">
        <f t="shared" ref="K245" si="41">ROUND(H245*I245,0)</f>
        <v>86625</v>
      </c>
      <c r="L245" s="4"/>
      <c r="M245" s="4"/>
      <c r="N245" s="3">
        <f>H245</f>
        <v>1</v>
      </c>
      <c r="O245" s="20">
        <f>K245</f>
        <v>86625</v>
      </c>
      <c r="P245" s="36">
        <v>0</v>
      </c>
      <c r="Q245" s="36">
        <v>0</v>
      </c>
      <c r="R245" s="37"/>
      <c r="S245" s="32"/>
      <c r="T245" s="4">
        <v>96250</v>
      </c>
    </row>
    <row r="246" spans="1:20" ht="19.95" customHeight="1" x14ac:dyDescent="0.3">
      <c r="A246" s="2"/>
      <c r="B246" s="3"/>
      <c r="C246" s="3"/>
      <c r="D246" s="3"/>
      <c r="E246" s="3"/>
      <c r="F246" s="3"/>
      <c r="G246" s="2"/>
      <c r="H246" s="7"/>
      <c r="I246" s="3"/>
      <c r="J246" s="3"/>
      <c r="K246" s="3"/>
      <c r="L246" s="4"/>
      <c r="M246" s="4"/>
      <c r="N246" s="3"/>
      <c r="O246" s="20"/>
      <c r="P246" s="36"/>
      <c r="Q246" s="36"/>
      <c r="R246" s="37"/>
      <c r="S246" s="4"/>
      <c r="T246" s="4"/>
    </row>
    <row r="247" spans="1:20" ht="19.95" customHeight="1" x14ac:dyDescent="0.3">
      <c r="A247" s="2">
        <v>10</v>
      </c>
      <c r="B247" s="197" t="s">
        <v>105</v>
      </c>
      <c r="C247" s="197"/>
      <c r="D247" s="197"/>
      <c r="E247" s="197"/>
      <c r="F247" s="197"/>
      <c r="G247" s="197"/>
      <c r="H247" s="7"/>
      <c r="I247" s="3"/>
      <c r="J247" s="3"/>
      <c r="K247" s="3"/>
      <c r="L247" s="4"/>
      <c r="M247" s="4"/>
      <c r="N247" s="3"/>
      <c r="O247" s="20"/>
      <c r="P247" s="36"/>
      <c r="Q247" s="36"/>
      <c r="R247" s="37"/>
      <c r="S247" s="4"/>
      <c r="T247" s="4"/>
    </row>
    <row r="248" spans="1:20" ht="19.95" customHeight="1" x14ac:dyDescent="0.3">
      <c r="A248" s="2"/>
      <c r="B248" s="4" t="s">
        <v>566</v>
      </c>
      <c r="C248" s="4"/>
      <c r="D248" s="4"/>
      <c r="E248" s="4"/>
      <c r="F248" s="48" t="s">
        <v>692</v>
      </c>
      <c r="G248" s="103">
        <v>1</v>
      </c>
      <c r="H248" s="7">
        <f>[353]Equipment!$H$74</f>
        <v>1</v>
      </c>
      <c r="I248" s="3">
        <f>ROUND(825000*90%,0)</f>
        <v>742500</v>
      </c>
      <c r="J248" s="3" t="s">
        <v>128</v>
      </c>
      <c r="K248" s="3">
        <f t="shared" ref="K248" si="42">ROUND(H248*I248,0)</f>
        <v>742500</v>
      </c>
      <c r="L248" s="4"/>
      <c r="M248" s="4"/>
      <c r="N248" s="3">
        <f>H248</f>
        <v>1</v>
      </c>
      <c r="O248" s="20">
        <f>K248</f>
        <v>742500</v>
      </c>
      <c r="P248" s="36">
        <v>0</v>
      </c>
      <c r="Q248" s="36">
        <v>0</v>
      </c>
      <c r="R248" s="37"/>
      <c r="S248" s="32"/>
      <c r="T248" s="4">
        <v>825000</v>
      </c>
    </row>
    <row r="249" spans="1:20" ht="19.95" customHeight="1" x14ac:dyDescent="0.3">
      <c r="A249" s="2"/>
      <c r="B249" s="3"/>
      <c r="C249" s="3"/>
      <c r="D249" s="3"/>
      <c r="E249" s="3"/>
      <c r="F249" s="3"/>
      <c r="G249" s="2"/>
      <c r="H249" s="7"/>
      <c r="I249" s="3"/>
      <c r="J249" s="3"/>
      <c r="K249" s="3"/>
      <c r="L249" s="4"/>
      <c r="M249" s="4"/>
      <c r="N249" s="3"/>
      <c r="O249" s="20"/>
      <c r="P249" s="36"/>
      <c r="Q249" s="36"/>
      <c r="R249" s="37"/>
      <c r="S249" s="4"/>
      <c r="T249" s="4"/>
    </row>
    <row r="250" spans="1:20" ht="19.95" customHeight="1" x14ac:dyDescent="0.3">
      <c r="A250" s="2">
        <v>11</v>
      </c>
      <c r="B250" s="197" t="s">
        <v>106</v>
      </c>
      <c r="C250" s="197"/>
      <c r="D250" s="197"/>
      <c r="E250" s="197"/>
      <c r="F250" s="197"/>
      <c r="G250" s="197"/>
      <c r="H250" s="7"/>
      <c r="I250" s="3"/>
      <c r="J250" s="3"/>
      <c r="K250" s="3"/>
      <c r="L250" s="4"/>
      <c r="M250" s="4"/>
      <c r="N250" s="3"/>
      <c r="O250" s="20"/>
      <c r="P250" s="36"/>
      <c r="Q250" s="36"/>
      <c r="R250" s="37"/>
      <c r="S250" s="4"/>
      <c r="T250" s="4"/>
    </row>
    <row r="251" spans="1:20" ht="19.95" customHeight="1" x14ac:dyDescent="0.3">
      <c r="A251" s="2"/>
      <c r="B251" s="4" t="s">
        <v>566</v>
      </c>
      <c r="C251" s="4"/>
      <c r="D251" s="4"/>
      <c r="E251" s="4"/>
      <c r="F251" s="48" t="s">
        <v>692</v>
      </c>
      <c r="G251" s="103">
        <v>1</v>
      </c>
      <c r="H251" s="7">
        <f>[353]Equipment!$H$76</f>
        <v>1</v>
      </c>
      <c r="I251" s="3">
        <f>ROUND(309000*90%,0)</f>
        <v>278100</v>
      </c>
      <c r="J251" s="3" t="s">
        <v>128</v>
      </c>
      <c r="K251" s="3">
        <f t="shared" ref="K251" si="43">ROUND(H251*I251,0)</f>
        <v>278100</v>
      </c>
      <c r="L251" s="4"/>
      <c r="M251" s="4"/>
      <c r="N251" s="3">
        <f>H251</f>
        <v>1</v>
      </c>
      <c r="O251" s="20">
        <f>K251</f>
        <v>278100</v>
      </c>
      <c r="P251" s="36">
        <v>0</v>
      </c>
      <c r="Q251" s="36">
        <v>0</v>
      </c>
      <c r="R251" s="37"/>
      <c r="S251" s="32"/>
      <c r="T251" s="4">
        <v>309000</v>
      </c>
    </row>
    <row r="252" spans="1:20" ht="19.95" customHeight="1" x14ac:dyDescent="0.3">
      <c r="A252" s="2"/>
      <c r="B252" s="3"/>
      <c r="C252" s="3"/>
      <c r="D252" s="3"/>
      <c r="E252" s="3"/>
      <c r="F252" s="3"/>
      <c r="G252" s="2"/>
      <c r="H252" s="7"/>
      <c r="I252" s="3"/>
      <c r="J252" s="3"/>
      <c r="K252" s="3"/>
      <c r="L252" s="4"/>
      <c r="M252" s="4"/>
      <c r="N252" s="3"/>
      <c r="O252" s="20"/>
      <c r="P252" s="36"/>
      <c r="Q252" s="36"/>
      <c r="R252" s="37"/>
      <c r="S252" s="4"/>
      <c r="T252" s="4"/>
    </row>
    <row r="253" spans="1:20" ht="19.95" customHeight="1" x14ac:dyDescent="0.3">
      <c r="A253" s="2">
        <v>12</v>
      </c>
      <c r="B253" s="197" t="s">
        <v>107</v>
      </c>
      <c r="C253" s="197"/>
      <c r="D253" s="197"/>
      <c r="E253" s="197"/>
      <c r="F253" s="197"/>
      <c r="G253" s="197"/>
      <c r="H253" s="7"/>
      <c r="I253" s="3"/>
      <c r="J253" s="3"/>
      <c r="K253" s="3"/>
      <c r="L253" s="4"/>
      <c r="M253" s="4"/>
      <c r="N253" s="3"/>
      <c r="O253" s="20"/>
      <c r="P253" s="36"/>
      <c r="Q253" s="36"/>
      <c r="R253" s="37"/>
      <c r="S253" s="4"/>
      <c r="T253" s="4"/>
    </row>
    <row r="254" spans="1:20" ht="19.95" customHeight="1" x14ac:dyDescent="0.3">
      <c r="A254" s="2"/>
      <c r="B254" s="4" t="s">
        <v>566</v>
      </c>
      <c r="C254" s="4"/>
      <c r="D254" s="4"/>
      <c r="E254" s="4"/>
      <c r="F254" s="48" t="s">
        <v>692</v>
      </c>
      <c r="G254" s="103">
        <v>1</v>
      </c>
      <c r="H254" s="7">
        <f>[353]Equipment!$H$78</f>
        <v>1</v>
      </c>
      <c r="I254" s="3">
        <f>ROUND(2625000*90%,0)</f>
        <v>2362500</v>
      </c>
      <c r="J254" s="3" t="s">
        <v>128</v>
      </c>
      <c r="K254" s="3">
        <f t="shared" ref="K254" si="44">ROUND(H254*I254,0)</f>
        <v>2362500</v>
      </c>
      <c r="L254" s="4"/>
      <c r="M254" s="4"/>
      <c r="N254" s="3">
        <f>H254</f>
        <v>1</v>
      </c>
      <c r="O254" s="20">
        <f>K254</f>
        <v>2362500</v>
      </c>
      <c r="P254" s="36">
        <v>0</v>
      </c>
      <c r="Q254" s="36">
        <v>0</v>
      </c>
      <c r="R254" s="37"/>
      <c r="S254" s="32"/>
      <c r="T254" s="4">
        <v>2625000</v>
      </c>
    </row>
    <row r="255" spans="1:20" ht="19.95" customHeight="1" x14ac:dyDescent="0.3">
      <c r="A255" s="2"/>
      <c r="B255" s="3"/>
      <c r="C255" s="3"/>
      <c r="D255" s="3"/>
      <c r="E255" s="3"/>
      <c r="F255" s="3"/>
      <c r="G255" s="2"/>
      <c r="H255" s="7"/>
      <c r="I255" s="3"/>
      <c r="J255" s="3"/>
      <c r="K255" s="3"/>
      <c r="L255" s="4"/>
      <c r="M255" s="4"/>
      <c r="N255" s="3"/>
      <c r="O255" s="20"/>
      <c r="P255" s="36"/>
      <c r="Q255" s="36"/>
      <c r="R255" s="37"/>
      <c r="S255" s="4"/>
      <c r="T255" s="4"/>
    </row>
    <row r="256" spans="1:20" ht="19.95" customHeight="1" x14ac:dyDescent="0.3">
      <c r="A256" s="2">
        <v>13</v>
      </c>
      <c r="B256" s="197" t="s">
        <v>108</v>
      </c>
      <c r="C256" s="197"/>
      <c r="D256" s="197"/>
      <c r="E256" s="197"/>
      <c r="F256" s="197"/>
      <c r="G256" s="197"/>
      <c r="H256" s="7"/>
      <c r="I256" s="3"/>
      <c r="J256" s="3"/>
      <c r="K256" s="3"/>
      <c r="L256" s="4"/>
      <c r="M256" s="4"/>
      <c r="N256" s="3"/>
      <c r="O256" s="20"/>
      <c r="P256" s="36"/>
      <c r="Q256" s="36"/>
      <c r="R256" s="37"/>
      <c r="S256" s="4"/>
      <c r="T256" s="4"/>
    </row>
    <row r="257" spans="1:20" ht="19.95" customHeight="1" x14ac:dyDescent="0.3">
      <c r="A257" s="2"/>
      <c r="B257" s="4" t="s">
        <v>566</v>
      </c>
      <c r="C257" s="102"/>
      <c r="D257" s="102"/>
      <c r="E257" s="102"/>
      <c r="F257" s="48" t="s">
        <v>692</v>
      </c>
      <c r="G257" s="103">
        <v>1</v>
      </c>
      <c r="H257" s="7">
        <f>[353]Equipment!$H$80</f>
        <v>1</v>
      </c>
      <c r="I257" s="3">
        <f>ROUND(2560000*90%,0)</f>
        <v>2304000</v>
      </c>
      <c r="J257" s="3" t="s">
        <v>128</v>
      </c>
      <c r="K257" s="3">
        <f t="shared" ref="K257" si="45">ROUND(H257*I257,0)</f>
        <v>2304000</v>
      </c>
      <c r="L257" s="4"/>
      <c r="M257" s="4"/>
      <c r="N257" s="3">
        <f>H257</f>
        <v>1</v>
      </c>
      <c r="O257" s="20">
        <f>K257</f>
        <v>2304000</v>
      </c>
      <c r="P257" s="36">
        <v>0</v>
      </c>
      <c r="Q257" s="36">
        <v>0</v>
      </c>
      <c r="R257" s="37"/>
      <c r="S257" s="32"/>
      <c r="T257" s="4">
        <v>2560000</v>
      </c>
    </row>
    <row r="258" spans="1:20" ht="19.95" customHeight="1" x14ac:dyDescent="0.3">
      <c r="A258" s="2"/>
      <c r="B258" s="3"/>
      <c r="C258" s="3"/>
      <c r="D258" s="3"/>
      <c r="E258" s="3"/>
      <c r="F258" s="3"/>
      <c r="G258" s="2"/>
      <c r="H258" s="7"/>
      <c r="I258" s="3"/>
      <c r="J258" s="3"/>
      <c r="K258" s="3"/>
      <c r="L258" s="4"/>
      <c r="M258" s="4"/>
      <c r="N258" s="3"/>
      <c r="O258" s="20"/>
      <c r="P258" s="36"/>
      <c r="Q258" s="36"/>
      <c r="R258" s="37"/>
      <c r="S258" s="4"/>
      <c r="T258" s="4"/>
    </row>
    <row r="259" spans="1:20" ht="19.95" customHeight="1" x14ac:dyDescent="0.3">
      <c r="A259" s="2">
        <v>18</v>
      </c>
      <c r="B259" s="197" t="s">
        <v>109</v>
      </c>
      <c r="C259" s="197"/>
      <c r="D259" s="197"/>
      <c r="E259" s="197"/>
      <c r="F259" s="197"/>
      <c r="G259" s="197"/>
      <c r="H259" s="7"/>
      <c r="I259" s="3"/>
      <c r="J259" s="3"/>
      <c r="K259" s="3"/>
      <c r="L259" s="4"/>
      <c r="M259" s="4"/>
      <c r="N259" s="3"/>
      <c r="O259" s="20"/>
      <c r="P259" s="36"/>
      <c r="Q259" s="36"/>
      <c r="R259" s="37"/>
      <c r="S259" s="4"/>
      <c r="T259" s="4"/>
    </row>
    <row r="260" spans="1:20" ht="19.95" customHeight="1" x14ac:dyDescent="0.3">
      <c r="A260" s="2"/>
      <c r="B260" s="4" t="s">
        <v>567</v>
      </c>
      <c r="C260" s="4"/>
      <c r="D260" s="4"/>
      <c r="E260" s="4"/>
      <c r="F260" s="48" t="s">
        <v>692</v>
      </c>
      <c r="G260" s="103">
        <v>1</v>
      </c>
      <c r="H260" s="7">
        <f>[353]Equipment!$H$82</f>
        <v>1</v>
      </c>
      <c r="I260" s="3">
        <f>ROUND(731250*90%,0)</f>
        <v>658125</v>
      </c>
      <c r="J260" s="3" t="s">
        <v>128</v>
      </c>
      <c r="K260" s="3">
        <f t="shared" ref="K260" si="46">ROUND(H260*I260,0)</f>
        <v>658125</v>
      </c>
      <c r="L260" s="4"/>
      <c r="M260" s="4"/>
      <c r="N260" s="3">
        <f>H260</f>
        <v>1</v>
      </c>
      <c r="O260" s="20">
        <f>K260</f>
        <v>658125</v>
      </c>
      <c r="P260" s="36">
        <v>0</v>
      </c>
      <c r="Q260" s="36">
        <v>0</v>
      </c>
      <c r="R260" s="37"/>
      <c r="S260" s="32"/>
      <c r="T260" s="4">
        <v>731250</v>
      </c>
    </row>
    <row r="261" spans="1:20" ht="19.95" customHeight="1" x14ac:dyDescent="0.3">
      <c r="A261" s="2"/>
      <c r="B261" s="3"/>
      <c r="C261" s="3"/>
      <c r="D261" s="3"/>
      <c r="E261" s="3"/>
      <c r="F261" s="3"/>
      <c r="G261" s="2"/>
      <c r="H261" s="7"/>
      <c r="I261" s="3"/>
      <c r="J261" s="3"/>
      <c r="K261" s="3"/>
      <c r="L261" s="4"/>
      <c r="M261" s="4"/>
      <c r="N261" s="3"/>
      <c r="O261" s="20"/>
      <c r="P261" s="36"/>
      <c r="Q261" s="36"/>
      <c r="R261" s="37"/>
      <c r="S261" s="4"/>
      <c r="T261" s="4"/>
    </row>
    <row r="262" spans="1:20" ht="19.95" customHeight="1" x14ac:dyDescent="0.3">
      <c r="A262" s="2">
        <v>21</v>
      </c>
      <c r="B262" s="197" t="s">
        <v>110</v>
      </c>
      <c r="C262" s="197"/>
      <c r="D262" s="197"/>
      <c r="E262" s="197"/>
      <c r="F262" s="197"/>
      <c r="G262" s="197"/>
      <c r="H262" s="7"/>
      <c r="I262" s="3"/>
      <c r="J262" s="3"/>
      <c r="K262" s="3"/>
      <c r="L262" s="4"/>
      <c r="M262" s="4"/>
      <c r="N262" s="3"/>
      <c r="O262" s="20"/>
      <c r="P262" s="36"/>
      <c r="Q262" s="36"/>
      <c r="R262" s="37"/>
      <c r="S262" s="4"/>
      <c r="T262" s="4"/>
    </row>
    <row r="263" spans="1:20" ht="19.95" customHeight="1" x14ac:dyDescent="0.3">
      <c r="A263" s="2"/>
      <c r="B263" s="4" t="s">
        <v>567</v>
      </c>
      <c r="C263" s="4"/>
      <c r="D263" s="4"/>
      <c r="E263" s="4"/>
      <c r="F263" s="48" t="s">
        <v>692</v>
      </c>
      <c r="G263" s="103">
        <v>1</v>
      </c>
      <c r="H263" s="7">
        <f>[353]Equipment!$H$84</f>
        <v>1</v>
      </c>
      <c r="I263" s="3">
        <f>ROUND(250000*90%,0)</f>
        <v>225000</v>
      </c>
      <c r="J263" s="3" t="s">
        <v>128</v>
      </c>
      <c r="K263" s="3">
        <f t="shared" ref="K263" si="47">ROUND(H263*I263,0)</f>
        <v>225000</v>
      </c>
      <c r="L263" s="4"/>
      <c r="M263" s="4"/>
      <c r="N263" s="3">
        <f>H263</f>
        <v>1</v>
      </c>
      <c r="O263" s="20">
        <f>K263</f>
        <v>225000</v>
      </c>
      <c r="P263" s="36">
        <v>0</v>
      </c>
      <c r="Q263" s="36">
        <v>0</v>
      </c>
      <c r="R263" s="37"/>
      <c r="S263" s="32"/>
      <c r="T263" s="4">
        <v>250000</v>
      </c>
    </row>
    <row r="264" spans="1:20" ht="19.95" customHeight="1" x14ac:dyDescent="0.3">
      <c r="A264" s="2"/>
      <c r="B264" s="3"/>
      <c r="C264" s="3"/>
      <c r="D264" s="3"/>
      <c r="E264" s="3"/>
      <c r="F264" s="3"/>
      <c r="G264" s="2"/>
      <c r="H264" s="7"/>
      <c r="I264" s="3"/>
      <c r="J264" s="3"/>
      <c r="K264" s="3"/>
      <c r="L264" s="4"/>
      <c r="M264" s="4"/>
      <c r="N264" s="3"/>
      <c r="O264" s="20"/>
      <c r="P264" s="36"/>
      <c r="Q264" s="36"/>
      <c r="R264" s="37"/>
      <c r="S264" s="4"/>
      <c r="T264" s="4"/>
    </row>
    <row r="265" spans="1:20" ht="19.95" customHeight="1" x14ac:dyDescent="0.3">
      <c r="A265" s="2">
        <v>24</v>
      </c>
      <c r="B265" s="197" t="s">
        <v>111</v>
      </c>
      <c r="C265" s="197"/>
      <c r="D265" s="197"/>
      <c r="E265" s="197"/>
      <c r="F265" s="197"/>
      <c r="G265" s="197"/>
      <c r="H265" s="7"/>
      <c r="I265" s="3"/>
      <c r="J265" s="3"/>
      <c r="K265" s="3"/>
      <c r="L265" s="4"/>
      <c r="M265" s="4"/>
      <c r="N265" s="3"/>
      <c r="O265" s="20"/>
      <c r="P265" s="36"/>
      <c r="Q265" s="36"/>
      <c r="R265" s="37"/>
      <c r="S265" s="4"/>
      <c r="T265" s="4"/>
    </row>
    <row r="266" spans="1:20" ht="19.95" customHeight="1" x14ac:dyDescent="0.3">
      <c r="A266" s="2"/>
      <c r="B266" s="4" t="s">
        <v>567</v>
      </c>
      <c r="C266" s="4"/>
      <c r="D266" s="4"/>
      <c r="E266" s="4"/>
      <c r="F266" s="48" t="s">
        <v>692</v>
      </c>
      <c r="G266" s="103">
        <v>1</v>
      </c>
      <c r="H266" s="7">
        <f>[353]Equipment!$H$86</f>
        <v>1</v>
      </c>
      <c r="I266" s="3">
        <f>ROUND(103125*90%,0)</f>
        <v>92813</v>
      </c>
      <c r="J266" s="3" t="s">
        <v>128</v>
      </c>
      <c r="K266" s="3">
        <f t="shared" ref="K266" si="48">ROUND(H266*I266,0)</f>
        <v>92813</v>
      </c>
      <c r="L266" s="4"/>
      <c r="M266" s="4"/>
      <c r="N266" s="3">
        <f>H266</f>
        <v>1</v>
      </c>
      <c r="O266" s="20">
        <f>K266</f>
        <v>92813</v>
      </c>
      <c r="P266" s="36">
        <v>0</v>
      </c>
      <c r="Q266" s="36">
        <v>0</v>
      </c>
      <c r="R266" s="37"/>
      <c r="S266" s="32"/>
      <c r="T266" s="4">
        <v>103125</v>
      </c>
    </row>
    <row r="267" spans="1:20" ht="19.95" customHeight="1" x14ac:dyDescent="0.3">
      <c r="A267" s="2"/>
      <c r="B267" s="3"/>
      <c r="C267" s="3"/>
      <c r="D267" s="3"/>
      <c r="E267" s="3"/>
      <c r="F267" s="3"/>
      <c r="G267" s="2"/>
      <c r="H267" s="7"/>
      <c r="I267" s="3"/>
      <c r="J267" s="3"/>
      <c r="K267" s="3"/>
      <c r="L267" s="4"/>
      <c r="M267" s="4"/>
      <c r="N267" s="3"/>
      <c r="O267" s="20"/>
      <c r="P267" s="36"/>
      <c r="Q267" s="36"/>
      <c r="R267" s="37"/>
      <c r="S267" s="4"/>
      <c r="T267" s="4"/>
    </row>
    <row r="268" spans="1:20" ht="19.95" customHeight="1" x14ac:dyDescent="0.3">
      <c r="A268" s="2">
        <v>25</v>
      </c>
      <c r="B268" s="197" t="s">
        <v>112</v>
      </c>
      <c r="C268" s="197"/>
      <c r="D268" s="197"/>
      <c r="E268" s="197"/>
      <c r="F268" s="197"/>
      <c r="G268" s="197"/>
      <c r="H268" s="7"/>
      <c r="I268" s="3"/>
      <c r="J268" s="3"/>
      <c r="K268" s="3"/>
      <c r="L268" s="4"/>
      <c r="M268" s="4"/>
      <c r="N268" s="3"/>
      <c r="O268" s="20"/>
      <c r="P268" s="36"/>
      <c r="Q268" s="36"/>
      <c r="R268" s="37"/>
      <c r="S268" s="4"/>
      <c r="T268" s="4"/>
    </row>
    <row r="269" spans="1:20" ht="19.95" customHeight="1" x14ac:dyDescent="0.3">
      <c r="A269" s="2"/>
      <c r="B269" s="4" t="s">
        <v>567</v>
      </c>
      <c r="C269" s="4"/>
      <c r="D269" s="4"/>
      <c r="E269" s="4"/>
      <c r="F269" s="48" t="s">
        <v>692</v>
      </c>
      <c r="G269" s="103">
        <v>1</v>
      </c>
      <c r="H269" s="7">
        <v>1</v>
      </c>
      <c r="I269" s="3">
        <f>ROUND(225000*90%,0)</f>
        <v>202500</v>
      </c>
      <c r="J269" s="3" t="s">
        <v>128</v>
      </c>
      <c r="K269" s="3">
        <f t="shared" ref="K269" si="49">ROUND(H269*I269,0)</f>
        <v>202500</v>
      </c>
      <c r="L269" s="4"/>
      <c r="M269" s="4"/>
      <c r="N269" s="3">
        <f>H269</f>
        <v>1</v>
      </c>
      <c r="O269" s="20">
        <f>K269</f>
        <v>202500</v>
      </c>
      <c r="P269" s="36">
        <v>0</v>
      </c>
      <c r="Q269" s="36">
        <v>0</v>
      </c>
      <c r="R269" s="37"/>
      <c r="S269" s="32"/>
      <c r="T269" s="4">
        <v>225000</v>
      </c>
    </row>
    <row r="270" spans="1:20" ht="19.95" customHeight="1" x14ac:dyDescent="0.3">
      <c r="A270" s="2"/>
      <c r="B270" s="3"/>
      <c r="C270" s="3"/>
      <c r="D270" s="3"/>
      <c r="E270" s="3"/>
      <c r="F270" s="3"/>
      <c r="G270" s="2"/>
      <c r="H270" s="7"/>
      <c r="I270" s="3"/>
      <c r="J270" s="3"/>
      <c r="K270" s="3"/>
      <c r="L270" s="4"/>
      <c r="M270" s="4"/>
      <c r="N270" s="3"/>
      <c r="O270" s="20"/>
      <c r="P270" s="36"/>
      <c r="Q270" s="36"/>
      <c r="R270" s="37"/>
      <c r="S270" s="4"/>
      <c r="T270" s="4"/>
    </row>
    <row r="271" spans="1:20" ht="19.95" customHeight="1" x14ac:dyDescent="0.3">
      <c r="A271" s="2">
        <v>28</v>
      </c>
      <c r="B271" s="198" t="s">
        <v>113</v>
      </c>
      <c r="C271" s="198"/>
      <c r="D271" s="198"/>
      <c r="E271" s="198"/>
      <c r="F271" s="198"/>
      <c r="G271" s="198"/>
      <c r="H271" s="7"/>
      <c r="I271" s="3"/>
      <c r="J271" s="3"/>
      <c r="K271" s="3"/>
      <c r="L271" s="4"/>
      <c r="M271" s="4"/>
      <c r="N271" s="3"/>
      <c r="O271" s="20"/>
      <c r="P271" s="36"/>
      <c r="Q271" s="36"/>
      <c r="R271" s="37"/>
      <c r="S271" s="4"/>
      <c r="T271" s="4"/>
    </row>
    <row r="272" spans="1:20" ht="19.95" customHeight="1" x14ac:dyDescent="0.3">
      <c r="A272" s="2"/>
      <c r="B272" s="4" t="s">
        <v>567</v>
      </c>
      <c r="C272" s="4"/>
      <c r="D272" s="4"/>
      <c r="E272" s="4"/>
      <c r="F272" s="48" t="s">
        <v>692</v>
      </c>
      <c r="G272" s="103">
        <v>2</v>
      </c>
      <c r="H272" s="7">
        <v>2</v>
      </c>
      <c r="I272" s="3">
        <f>ROUND(280000*90%,0)</f>
        <v>252000</v>
      </c>
      <c r="J272" s="3" t="s">
        <v>128</v>
      </c>
      <c r="K272" s="3">
        <f t="shared" ref="K272" si="50">ROUND(H272*I272,0)</f>
        <v>504000</v>
      </c>
      <c r="L272" s="4"/>
      <c r="M272" s="4"/>
      <c r="N272" s="3">
        <f>H272</f>
        <v>2</v>
      </c>
      <c r="O272" s="20">
        <f>K272</f>
        <v>504000</v>
      </c>
      <c r="P272" s="36">
        <v>0</v>
      </c>
      <c r="Q272" s="36">
        <v>0</v>
      </c>
      <c r="R272" s="37"/>
      <c r="S272" s="32"/>
      <c r="T272" s="4">
        <v>280000</v>
      </c>
    </row>
    <row r="273" spans="1:20" ht="19.95" customHeight="1" x14ac:dyDescent="0.3">
      <c r="A273" s="2"/>
      <c r="B273" s="3"/>
      <c r="C273" s="3"/>
      <c r="D273" s="3"/>
      <c r="E273" s="3"/>
      <c r="F273" s="3"/>
      <c r="G273" s="2"/>
      <c r="H273" s="7"/>
      <c r="I273" s="3"/>
      <c r="J273" s="3"/>
      <c r="K273" s="3"/>
      <c r="L273" s="4"/>
      <c r="M273" s="4"/>
      <c r="N273" s="3"/>
      <c r="O273" s="20"/>
      <c r="P273" s="36"/>
      <c r="Q273" s="36"/>
      <c r="R273" s="37"/>
      <c r="S273" s="4"/>
      <c r="T273" s="4"/>
    </row>
    <row r="274" spans="1:20" ht="19.95" customHeight="1" x14ac:dyDescent="0.3">
      <c r="A274" s="2">
        <v>29</v>
      </c>
      <c r="B274" s="197" t="s">
        <v>114</v>
      </c>
      <c r="C274" s="197"/>
      <c r="D274" s="197"/>
      <c r="E274" s="197"/>
      <c r="F274" s="197"/>
      <c r="G274" s="197"/>
      <c r="H274" s="7"/>
      <c r="I274" s="3"/>
      <c r="J274" s="3"/>
      <c r="K274" s="3"/>
      <c r="L274" s="4"/>
      <c r="M274" s="4"/>
      <c r="N274" s="3"/>
      <c r="O274" s="20"/>
      <c r="P274" s="36"/>
      <c r="Q274" s="36"/>
      <c r="R274" s="37"/>
      <c r="S274" s="4"/>
      <c r="T274" s="4"/>
    </row>
    <row r="275" spans="1:20" ht="19.95" customHeight="1" x14ac:dyDescent="0.3">
      <c r="A275" s="2"/>
      <c r="B275" s="4" t="s">
        <v>567</v>
      </c>
      <c r="C275" s="4"/>
      <c r="D275" s="4"/>
      <c r="E275" s="4"/>
      <c r="F275" s="48" t="s">
        <v>692</v>
      </c>
      <c r="G275" s="103">
        <v>1</v>
      </c>
      <c r="H275" s="7">
        <v>1</v>
      </c>
      <c r="I275" s="3">
        <f>ROUND(49500*90%,0)</f>
        <v>44550</v>
      </c>
      <c r="J275" s="3" t="s">
        <v>128</v>
      </c>
      <c r="K275" s="3">
        <f t="shared" ref="K275" si="51">ROUND(H275*I275,0)</f>
        <v>44550</v>
      </c>
      <c r="L275" s="4"/>
      <c r="M275" s="4"/>
      <c r="N275" s="3">
        <f>H275</f>
        <v>1</v>
      </c>
      <c r="O275" s="20">
        <f>K275</f>
        <v>44550</v>
      </c>
      <c r="P275" s="36">
        <v>0</v>
      </c>
      <c r="Q275" s="36">
        <v>0</v>
      </c>
      <c r="R275" s="37"/>
      <c r="S275" s="32"/>
      <c r="T275" s="4">
        <v>49500</v>
      </c>
    </row>
    <row r="276" spans="1:20" ht="19.95" customHeight="1" x14ac:dyDescent="0.3">
      <c r="A276" s="2"/>
      <c r="B276" s="3"/>
      <c r="C276" s="3"/>
      <c r="D276" s="3"/>
      <c r="E276" s="3"/>
      <c r="F276" s="3"/>
      <c r="G276" s="2"/>
      <c r="H276" s="7"/>
      <c r="I276" s="3"/>
      <c r="J276" s="3"/>
      <c r="K276" s="3"/>
      <c r="L276" s="4"/>
      <c r="M276" s="4"/>
      <c r="N276" s="3"/>
      <c r="O276" s="20"/>
      <c r="P276" s="36"/>
      <c r="Q276" s="36"/>
      <c r="R276" s="37"/>
      <c r="S276" s="4"/>
      <c r="T276" s="4"/>
    </row>
    <row r="277" spans="1:20" ht="19.95" customHeight="1" x14ac:dyDescent="0.3">
      <c r="A277" s="2">
        <v>32</v>
      </c>
      <c r="B277" s="198" t="s">
        <v>115</v>
      </c>
      <c r="C277" s="198"/>
      <c r="D277" s="198"/>
      <c r="E277" s="198"/>
      <c r="F277" s="198"/>
      <c r="G277" s="198"/>
      <c r="H277" s="7"/>
      <c r="I277" s="3"/>
      <c r="J277" s="3"/>
      <c r="K277" s="3"/>
      <c r="L277" s="4"/>
      <c r="M277" s="4"/>
      <c r="N277" s="3"/>
      <c r="O277" s="20"/>
      <c r="P277" s="36"/>
      <c r="Q277" s="36"/>
      <c r="R277" s="37"/>
      <c r="S277" s="4"/>
      <c r="T277" s="4"/>
    </row>
    <row r="278" spans="1:20" ht="19.95" customHeight="1" x14ac:dyDescent="0.3">
      <c r="A278" s="2"/>
      <c r="B278" s="4" t="s">
        <v>567</v>
      </c>
      <c r="C278" s="4"/>
      <c r="D278" s="4"/>
      <c r="E278" s="4"/>
      <c r="F278" s="48" t="s">
        <v>692</v>
      </c>
      <c r="G278" s="103">
        <v>1</v>
      </c>
      <c r="H278" s="7">
        <f>[353]Equipment!$H$94</f>
        <v>1</v>
      </c>
      <c r="I278" s="3">
        <f>ROUND(2125000*90%,0)</f>
        <v>1912500</v>
      </c>
      <c r="J278" s="3" t="s">
        <v>128</v>
      </c>
      <c r="K278" s="3">
        <f t="shared" ref="K278" si="52">ROUND(H278*I278,0)</f>
        <v>1912500</v>
      </c>
      <c r="L278" s="4"/>
      <c r="M278" s="4"/>
      <c r="N278" s="3">
        <f>H278</f>
        <v>1</v>
      </c>
      <c r="O278" s="20">
        <f>K278</f>
        <v>1912500</v>
      </c>
      <c r="P278" s="36">
        <v>0</v>
      </c>
      <c r="Q278" s="36">
        <v>0</v>
      </c>
      <c r="R278" s="37"/>
      <c r="S278" s="32"/>
      <c r="T278" s="4">
        <v>2125000</v>
      </c>
    </row>
    <row r="279" spans="1:20" ht="19.95" customHeight="1" x14ac:dyDescent="0.3">
      <c r="A279" s="2"/>
      <c r="B279" s="3"/>
      <c r="C279" s="3"/>
      <c r="D279" s="3"/>
      <c r="E279" s="3"/>
      <c r="F279" s="3"/>
      <c r="G279" s="2"/>
      <c r="H279" s="7"/>
      <c r="I279" s="3"/>
      <c r="J279" s="3"/>
      <c r="K279" s="3"/>
      <c r="L279" s="4"/>
      <c r="M279" s="4"/>
      <c r="N279" s="3"/>
      <c r="O279" s="20"/>
      <c r="P279" s="36"/>
      <c r="Q279" s="36"/>
      <c r="R279" s="37"/>
      <c r="S279" s="4"/>
      <c r="T279" s="4"/>
    </row>
    <row r="280" spans="1:20" ht="19.95" customHeight="1" x14ac:dyDescent="0.3">
      <c r="A280" s="2">
        <v>33</v>
      </c>
      <c r="B280" s="198" t="s">
        <v>116</v>
      </c>
      <c r="C280" s="198"/>
      <c r="D280" s="198"/>
      <c r="E280" s="198"/>
      <c r="F280" s="198"/>
      <c r="G280" s="198"/>
      <c r="H280" s="7"/>
      <c r="I280" s="3"/>
      <c r="J280" s="3"/>
      <c r="K280" s="3"/>
      <c r="L280" s="4"/>
      <c r="M280" s="4"/>
      <c r="N280" s="3"/>
      <c r="O280" s="20"/>
      <c r="P280" s="36"/>
      <c r="Q280" s="36"/>
      <c r="R280" s="37"/>
      <c r="S280" s="4"/>
      <c r="T280" s="4"/>
    </row>
    <row r="281" spans="1:20" ht="19.95" customHeight="1" x14ac:dyDescent="0.3">
      <c r="A281" s="2"/>
      <c r="B281" s="4" t="s">
        <v>567</v>
      </c>
      <c r="C281" s="4"/>
      <c r="D281" s="4"/>
      <c r="E281" s="4"/>
      <c r="F281" s="48" t="s">
        <v>692</v>
      </c>
      <c r="G281" s="103">
        <v>1</v>
      </c>
      <c r="H281" s="7">
        <f>[353]Equipment!$H$96</f>
        <v>1</v>
      </c>
      <c r="I281" s="3">
        <f>ROUND(4200000*90%,0)</f>
        <v>3780000</v>
      </c>
      <c r="J281" s="3" t="s">
        <v>128</v>
      </c>
      <c r="K281" s="3">
        <f t="shared" ref="K281" si="53">ROUND(H281*I281,0)</f>
        <v>3780000</v>
      </c>
      <c r="L281" s="4"/>
      <c r="M281" s="4"/>
      <c r="N281" s="3">
        <f>H281</f>
        <v>1</v>
      </c>
      <c r="O281" s="20">
        <f>K281</f>
        <v>3780000</v>
      </c>
      <c r="P281" s="36">
        <v>0</v>
      </c>
      <c r="Q281" s="36">
        <v>0</v>
      </c>
      <c r="R281" s="37"/>
      <c r="S281" s="32"/>
      <c r="T281" s="4">
        <v>4200000</v>
      </c>
    </row>
    <row r="282" spans="1:20" ht="19.95" customHeight="1" x14ac:dyDescent="0.3">
      <c r="A282" s="2"/>
      <c r="B282" s="3"/>
      <c r="C282" s="3"/>
      <c r="D282" s="3"/>
      <c r="E282" s="3"/>
      <c r="F282" s="3"/>
      <c r="G282" s="2"/>
      <c r="H282" s="7"/>
      <c r="I282" s="3"/>
      <c r="J282" s="3"/>
      <c r="K282" s="3"/>
      <c r="L282" s="4"/>
      <c r="M282" s="4"/>
      <c r="N282" s="3"/>
      <c r="O282" s="20"/>
      <c r="P282" s="36"/>
      <c r="Q282" s="36"/>
      <c r="R282" s="37"/>
      <c r="S282" s="4"/>
      <c r="T282" s="4"/>
    </row>
    <row r="283" spans="1:20" ht="19.95" customHeight="1" x14ac:dyDescent="0.3">
      <c r="A283" s="2">
        <v>39</v>
      </c>
      <c r="B283" s="198" t="s">
        <v>117</v>
      </c>
      <c r="C283" s="198"/>
      <c r="D283" s="198"/>
      <c r="E283" s="198"/>
      <c r="F283" s="198"/>
      <c r="G283" s="198"/>
      <c r="H283" s="7"/>
      <c r="I283" s="3"/>
      <c r="J283" s="3"/>
      <c r="K283" s="3"/>
      <c r="L283" s="4"/>
      <c r="M283" s="4"/>
      <c r="N283" s="3"/>
      <c r="O283" s="20"/>
      <c r="P283" s="36"/>
      <c r="Q283" s="36"/>
      <c r="R283" s="37"/>
      <c r="S283" s="4"/>
      <c r="T283" s="4"/>
    </row>
    <row r="284" spans="1:20" ht="19.95" customHeight="1" x14ac:dyDescent="0.3">
      <c r="A284" s="2"/>
      <c r="B284" s="4" t="s">
        <v>567</v>
      </c>
      <c r="C284" s="4"/>
      <c r="D284" s="4"/>
      <c r="E284" s="4"/>
      <c r="F284" s="48" t="s">
        <v>692</v>
      </c>
      <c r="G284" s="103">
        <v>2</v>
      </c>
      <c r="H284" s="7">
        <v>2</v>
      </c>
      <c r="I284" s="3">
        <f>ROUND(34500*90%,0)</f>
        <v>31050</v>
      </c>
      <c r="J284" s="3" t="s">
        <v>128</v>
      </c>
      <c r="K284" s="3">
        <f t="shared" ref="K284" si="54">ROUND(H284*I284,0)</f>
        <v>62100</v>
      </c>
      <c r="L284" s="4"/>
      <c r="M284" s="4"/>
      <c r="N284" s="3">
        <f>H284</f>
        <v>2</v>
      </c>
      <c r="O284" s="20">
        <f>K284</f>
        <v>62100</v>
      </c>
      <c r="P284" s="36">
        <v>0</v>
      </c>
      <c r="Q284" s="36">
        <v>0</v>
      </c>
      <c r="R284" s="37"/>
      <c r="S284" s="32"/>
      <c r="T284" s="4">
        <v>34500</v>
      </c>
    </row>
    <row r="285" spans="1:20" ht="19.95" customHeight="1" x14ac:dyDescent="0.3">
      <c r="A285" s="2"/>
      <c r="B285" s="3"/>
      <c r="C285" s="3"/>
      <c r="D285" s="3"/>
      <c r="E285" s="3"/>
      <c r="F285" s="3"/>
      <c r="G285" s="2"/>
      <c r="H285" s="7"/>
      <c r="I285" s="3"/>
      <c r="J285" s="3"/>
      <c r="K285" s="3"/>
      <c r="L285" s="4"/>
      <c r="M285" s="4"/>
      <c r="N285" s="3"/>
      <c r="O285" s="20"/>
      <c r="P285" s="36"/>
      <c r="Q285" s="36"/>
      <c r="R285" s="37"/>
      <c r="S285" s="4"/>
      <c r="T285" s="4"/>
    </row>
    <row r="286" spans="1:20" ht="19.95" customHeight="1" x14ac:dyDescent="0.3">
      <c r="A286" s="2">
        <v>42</v>
      </c>
      <c r="B286" s="197" t="s">
        <v>118</v>
      </c>
      <c r="C286" s="197"/>
      <c r="D286" s="197"/>
      <c r="E286" s="197"/>
      <c r="F286" s="197"/>
      <c r="G286" s="197"/>
      <c r="H286" s="7"/>
      <c r="I286" s="3"/>
      <c r="J286" s="3"/>
      <c r="K286" s="3"/>
      <c r="L286" s="4"/>
      <c r="M286" s="4"/>
      <c r="N286" s="3"/>
      <c r="O286" s="20"/>
      <c r="P286" s="36"/>
      <c r="Q286" s="36"/>
      <c r="R286" s="37"/>
      <c r="S286" s="4"/>
      <c r="T286" s="4"/>
    </row>
    <row r="287" spans="1:20" ht="19.95" customHeight="1" x14ac:dyDescent="0.3">
      <c r="A287" s="2"/>
      <c r="B287" s="4" t="s">
        <v>567</v>
      </c>
      <c r="C287" s="4"/>
      <c r="D287" s="4"/>
      <c r="E287" s="4"/>
      <c r="F287" s="48" t="s">
        <v>692</v>
      </c>
      <c r="G287" s="103">
        <v>3</v>
      </c>
      <c r="H287" s="7">
        <v>3</v>
      </c>
      <c r="I287" s="3">
        <f>ROUND(19250*90%,0)</f>
        <v>17325</v>
      </c>
      <c r="J287" s="3" t="s">
        <v>128</v>
      </c>
      <c r="K287" s="3">
        <f t="shared" ref="K287" si="55">ROUND(H287*I287,0)</f>
        <v>51975</v>
      </c>
      <c r="L287" s="4"/>
      <c r="M287" s="4"/>
      <c r="N287" s="3">
        <f>H287</f>
        <v>3</v>
      </c>
      <c r="O287" s="20">
        <f>K287</f>
        <v>51975</v>
      </c>
      <c r="P287" s="36">
        <v>0</v>
      </c>
      <c r="Q287" s="36">
        <v>0</v>
      </c>
      <c r="R287" s="37"/>
      <c r="S287" s="32"/>
      <c r="T287" s="4">
        <v>19250</v>
      </c>
    </row>
    <row r="288" spans="1:20" ht="19.95" customHeight="1" x14ac:dyDescent="0.3">
      <c r="A288" s="2"/>
      <c r="B288" s="3"/>
      <c r="C288" s="3"/>
      <c r="D288" s="3"/>
      <c r="E288" s="3"/>
      <c r="F288" s="3"/>
      <c r="G288" s="2"/>
      <c r="H288" s="7"/>
      <c r="I288" s="3"/>
      <c r="J288" s="3"/>
      <c r="K288" s="3"/>
      <c r="L288" s="4"/>
      <c r="M288" s="4"/>
      <c r="N288" s="3"/>
      <c r="O288" s="20"/>
      <c r="P288" s="36"/>
      <c r="Q288" s="36"/>
      <c r="R288" s="37"/>
      <c r="S288" s="4"/>
      <c r="T288" s="4"/>
    </row>
    <row r="289" spans="1:20" ht="19.95" customHeight="1" x14ac:dyDescent="0.3">
      <c r="A289" s="2">
        <v>43</v>
      </c>
      <c r="B289" s="198" t="s">
        <v>119</v>
      </c>
      <c r="C289" s="198"/>
      <c r="D289" s="198"/>
      <c r="E289" s="198"/>
      <c r="F289" s="198"/>
      <c r="G289" s="198"/>
      <c r="H289" s="7"/>
      <c r="I289" s="3"/>
      <c r="J289" s="3"/>
      <c r="K289" s="3"/>
      <c r="L289" s="4"/>
      <c r="M289" s="4"/>
      <c r="N289" s="3"/>
      <c r="O289" s="20"/>
      <c r="P289" s="36"/>
      <c r="Q289" s="36"/>
      <c r="R289" s="37"/>
      <c r="S289" s="4"/>
      <c r="T289" s="4"/>
    </row>
    <row r="290" spans="1:20" ht="19.95" customHeight="1" x14ac:dyDescent="0.3">
      <c r="A290" s="2"/>
      <c r="B290" s="4" t="s">
        <v>567</v>
      </c>
      <c r="C290" s="4"/>
      <c r="D290" s="4"/>
      <c r="E290" s="4"/>
      <c r="F290" s="48" t="s">
        <v>692</v>
      </c>
      <c r="G290" s="103">
        <v>6</v>
      </c>
      <c r="H290" s="7">
        <v>6</v>
      </c>
      <c r="I290" s="3">
        <f>ROUND(13750*90%,0)</f>
        <v>12375</v>
      </c>
      <c r="J290" s="3" t="s">
        <v>128</v>
      </c>
      <c r="K290" s="3">
        <f t="shared" ref="K290" si="56">ROUND(H290*I290,0)</f>
        <v>74250</v>
      </c>
      <c r="L290" s="4"/>
      <c r="M290" s="4"/>
      <c r="N290" s="3">
        <f>H290</f>
        <v>6</v>
      </c>
      <c r="O290" s="20">
        <f>K290</f>
        <v>74250</v>
      </c>
      <c r="P290" s="36">
        <v>0</v>
      </c>
      <c r="Q290" s="36">
        <v>0</v>
      </c>
      <c r="R290" s="37"/>
      <c r="S290" s="32"/>
      <c r="T290" s="4">
        <v>13750</v>
      </c>
    </row>
    <row r="291" spans="1:20" ht="19.95" customHeight="1" x14ac:dyDescent="0.3">
      <c r="A291" s="2"/>
      <c r="B291" s="3"/>
      <c r="C291" s="3"/>
      <c r="D291" s="3"/>
      <c r="E291" s="3"/>
      <c r="F291" s="3"/>
      <c r="G291" s="2"/>
      <c r="H291" s="7"/>
      <c r="I291" s="3"/>
      <c r="J291" s="3"/>
      <c r="K291" s="3"/>
      <c r="L291" s="4"/>
      <c r="M291" s="4"/>
      <c r="N291" s="3"/>
      <c r="O291" s="20"/>
      <c r="P291" s="36"/>
      <c r="Q291" s="36"/>
      <c r="R291" s="37"/>
      <c r="S291" s="4"/>
      <c r="T291" s="4"/>
    </row>
    <row r="292" spans="1:20" ht="19.95" customHeight="1" x14ac:dyDescent="0.3">
      <c r="A292" s="2">
        <v>44</v>
      </c>
      <c r="B292" s="197" t="s">
        <v>120</v>
      </c>
      <c r="C292" s="197"/>
      <c r="D292" s="197"/>
      <c r="E292" s="197"/>
      <c r="F292" s="197"/>
      <c r="G292" s="197"/>
      <c r="H292" s="7"/>
      <c r="I292" s="3"/>
      <c r="J292" s="3"/>
      <c r="K292" s="3"/>
      <c r="L292" s="4"/>
      <c r="M292" s="4"/>
      <c r="N292" s="3"/>
      <c r="O292" s="20"/>
      <c r="P292" s="36"/>
      <c r="Q292" s="36"/>
      <c r="R292" s="37"/>
      <c r="S292" s="4"/>
      <c r="T292" s="4"/>
    </row>
    <row r="293" spans="1:20" ht="19.95" customHeight="1" x14ac:dyDescent="0.3">
      <c r="A293" s="2"/>
      <c r="B293" s="4" t="s">
        <v>567</v>
      </c>
      <c r="C293" s="4"/>
      <c r="D293" s="4"/>
      <c r="E293" s="4"/>
      <c r="F293" s="48" t="s">
        <v>692</v>
      </c>
      <c r="G293" s="103">
        <v>3</v>
      </c>
      <c r="H293" s="7">
        <v>3</v>
      </c>
      <c r="I293" s="3">
        <f>ROUND(39200*90%,0)</f>
        <v>35280</v>
      </c>
      <c r="J293" s="3" t="s">
        <v>128</v>
      </c>
      <c r="K293" s="3">
        <f t="shared" ref="K293" si="57">ROUND(H293*I293,0)</f>
        <v>105840</v>
      </c>
      <c r="L293" s="4"/>
      <c r="M293" s="4"/>
      <c r="N293" s="3">
        <f>H293</f>
        <v>3</v>
      </c>
      <c r="O293" s="20">
        <f>K293</f>
        <v>105840</v>
      </c>
      <c r="P293" s="36">
        <v>0</v>
      </c>
      <c r="Q293" s="36">
        <v>0</v>
      </c>
      <c r="R293" s="37"/>
      <c r="S293" s="32"/>
      <c r="T293" s="4">
        <v>39200</v>
      </c>
    </row>
    <row r="294" spans="1:20" ht="19.95" customHeight="1" x14ac:dyDescent="0.3">
      <c r="A294" s="2"/>
      <c r="B294" s="3"/>
      <c r="C294" s="3"/>
      <c r="D294" s="3"/>
      <c r="E294" s="3"/>
      <c r="F294" s="3"/>
      <c r="G294" s="2"/>
      <c r="H294" s="7"/>
      <c r="I294" s="3"/>
      <c r="J294" s="3"/>
      <c r="K294" s="3"/>
      <c r="L294" s="4"/>
      <c r="M294" s="4"/>
      <c r="N294" s="3"/>
      <c r="O294" s="20"/>
      <c r="P294" s="36"/>
      <c r="Q294" s="36"/>
      <c r="R294" s="37"/>
      <c r="S294" s="4"/>
      <c r="T294" s="4"/>
    </row>
    <row r="295" spans="1:20" ht="19.95" customHeight="1" x14ac:dyDescent="0.3">
      <c r="A295" s="2">
        <v>45</v>
      </c>
      <c r="B295" s="197" t="s">
        <v>121</v>
      </c>
      <c r="C295" s="197"/>
      <c r="D295" s="197"/>
      <c r="E295" s="197"/>
      <c r="F295" s="197"/>
      <c r="G295" s="197"/>
      <c r="H295" s="7"/>
      <c r="I295" s="3"/>
      <c r="J295" s="3"/>
      <c r="K295" s="3"/>
      <c r="L295" s="4"/>
      <c r="M295" s="4"/>
      <c r="N295" s="3"/>
      <c r="O295" s="20"/>
      <c r="P295" s="36"/>
      <c r="Q295" s="36"/>
      <c r="R295" s="37"/>
      <c r="S295" s="4"/>
      <c r="T295" s="4"/>
    </row>
    <row r="296" spans="1:20" ht="19.95" customHeight="1" x14ac:dyDescent="0.3">
      <c r="A296" s="2"/>
      <c r="B296" s="4" t="s">
        <v>568</v>
      </c>
      <c r="C296" s="4"/>
      <c r="D296" s="4"/>
      <c r="E296" s="4"/>
      <c r="F296" s="48" t="s">
        <v>692</v>
      </c>
      <c r="G296" s="103">
        <v>3</v>
      </c>
      <c r="H296" s="7">
        <f>[353]Equipment!$H$106</f>
        <v>3</v>
      </c>
      <c r="I296" s="3">
        <f>ROUND(62500*90%,0)</f>
        <v>56250</v>
      </c>
      <c r="J296" s="3" t="s">
        <v>128</v>
      </c>
      <c r="K296" s="3">
        <f t="shared" ref="K296" si="58">ROUND(H296*I296,0)</f>
        <v>168750</v>
      </c>
      <c r="L296" s="4"/>
      <c r="M296" s="4"/>
      <c r="N296" s="3">
        <f>H296</f>
        <v>3</v>
      </c>
      <c r="O296" s="20">
        <f>K296</f>
        <v>168750</v>
      </c>
      <c r="P296" s="36">
        <v>0</v>
      </c>
      <c r="Q296" s="36">
        <v>0</v>
      </c>
      <c r="R296" s="37"/>
      <c r="S296" s="32"/>
      <c r="T296" s="4">
        <v>62500</v>
      </c>
    </row>
    <row r="297" spans="1:20" ht="19.95" customHeight="1" x14ac:dyDescent="0.3">
      <c r="A297" s="2"/>
      <c r="B297" s="3"/>
      <c r="C297" s="3"/>
      <c r="D297" s="3"/>
      <c r="E297" s="3"/>
      <c r="F297" s="3"/>
      <c r="G297" s="2"/>
      <c r="H297" s="7"/>
      <c r="I297" s="3"/>
      <c r="J297" s="3"/>
      <c r="K297" s="3"/>
      <c r="L297" s="4"/>
      <c r="M297" s="4"/>
      <c r="N297" s="3"/>
      <c r="O297" s="20"/>
      <c r="P297" s="36"/>
      <c r="Q297" s="36"/>
      <c r="R297" s="37"/>
      <c r="S297" s="32"/>
      <c r="T297" s="4"/>
    </row>
    <row r="298" spans="1:20" ht="19.95" customHeight="1" x14ac:dyDescent="0.3">
      <c r="A298" s="2">
        <v>46</v>
      </c>
      <c r="B298" s="198" t="s">
        <v>122</v>
      </c>
      <c r="C298" s="198"/>
      <c r="D298" s="198"/>
      <c r="E298" s="198"/>
      <c r="F298" s="198"/>
      <c r="G298" s="198"/>
      <c r="H298" s="7"/>
      <c r="I298" s="3"/>
      <c r="J298" s="3"/>
      <c r="K298" s="3"/>
      <c r="L298" s="4"/>
      <c r="M298" s="4"/>
      <c r="N298" s="3"/>
      <c r="O298" s="20"/>
      <c r="P298" s="36"/>
      <c r="Q298" s="36"/>
      <c r="R298" s="37"/>
      <c r="S298" s="4"/>
      <c r="T298" s="4"/>
    </row>
    <row r="299" spans="1:20" ht="19.95" customHeight="1" x14ac:dyDescent="0.3">
      <c r="A299" s="2"/>
      <c r="B299" s="4" t="s">
        <v>568</v>
      </c>
      <c r="C299" s="4"/>
      <c r="D299" s="4"/>
      <c r="E299" s="4"/>
      <c r="F299" s="48" t="s">
        <v>692</v>
      </c>
      <c r="G299" s="103">
        <v>8</v>
      </c>
      <c r="H299" s="7">
        <v>8</v>
      </c>
      <c r="I299" s="3">
        <f>ROUND(17500*90%,0)</f>
        <v>15750</v>
      </c>
      <c r="J299" s="3" t="s">
        <v>128</v>
      </c>
      <c r="K299" s="3">
        <f t="shared" ref="K299" si="59">ROUND(H299*I299,0)</f>
        <v>126000</v>
      </c>
      <c r="L299" s="4"/>
      <c r="M299" s="4"/>
      <c r="N299" s="3">
        <f>H299</f>
        <v>8</v>
      </c>
      <c r="O299" s="20">
        <f>K299</f>
        <v>126000</v>
      </c>
      <c r="P299" s="36">
        <v>0</v>
      </c>
      <c r="Q299" s="36">
        <v>0</v>
      </c>
      <c r="R299" s="37"/>
      <c r="S299" s="32"/>
      <c r="T299" s="4">
        <v>17500</v>
      </c>
    </row>
    <row r="300" spans="1:20" ht="19.95" customHeight="1" x14ac:dyDescent="0.3">
      <c r="A300" s="2"/>
      <c r="B300" s="3"/>
      <c r="C300" s="3"/>
      <c r="D300" s="3"/>
      <c r="E300" s="3"/>
      <c r="F300" s="3"/>
      <c r="G300" s="2"/>
      <c r="H300" s="7"/>
      <c r="I300" s="3"/>
      <c r="J300" s="3"/>
      <c r="K300" s="3"/>
      <c r="L300" s="4"/>
      <c r="M300" s="4"/>
      <c r="N300" s="3"/>
      <c r="O300" s="20"/>
      <c r="P300" s="36"/>
      <c r="Q300" s="36"/>
      <c r="R300" s="37"/>
      <c r="S300" s="4"/>
      <c r="T300" s="4"/>
    </row>
    <row r="301" spans="1:20" ht="62.25" customHeight="1" x14ac:dyDescent="0.3">
      <c r="A301" s="2">
        <v>151</v>
      </c>
      <c r="B301" s="209" t="s">
        <v>123</v>
      </c>
      <c r="C301" s="210"/>
      <c r="D301" s="210"/>
      <c r="E301" s="210"/>
      <c r="F301" s="210"/>
      <c r="G301" s="211"/>
      <c r="H301" s="7"/>
      <c r="I301" s="3"/>
      <c r="J301" s="3"/>
      <c r="K301" s="3"/>
      <c r="L301" s="4"/>
      <c r="M301" s="4"/>
      <c r="N301" s="3"/>
      <c r="O301" s="20"/>
      <c r="P301" s="36"/>
      <c r="Q301" s="36"/>
      <c r="R301" s="37"/>
      <c r="S301" s="4"/>
      <c r="T301" s="4"/>
    </row>
    <row r="302" spans="1:20" ht="20.100000000000001" customHeight="1" x14ac:dyDescent="0.3">
      <c r="A302" s="2"/>
      <c r="B302" s="4" t="s">
        <v>568</v>
      </c>
      <c r="C302" s="4"/>
      <c r="D302" s="4"/>
      <c r="E302" s="4"/>
      <c r="F302" s="48" t="s">
        <v>692</v>
      </c>
      <c r="G302" s="103">
        <v>1</v>
      </c>
      <c r="H302" s="7">
        <v>1</v>
      </c>
      <c r="I302" s="3">
        <f>ROUND(590000*90%,0)</f>
        <v>531000</v>
      </c>
      <c r="J302" s="3" t="s">
        <v>128</v>
      </c>
      <c r="K302" s="3">
        <f>ROUND(H302*I302,0)</f>
        <v>531000</v>
      </c>
      <c r="L302" s="4"/>
      <c r="M302" s="4"/>
      <c r="N302" s="3">
        <f>H302</f>
        <v>1</v>
      </c>
      <c r="O302" s="20">
        <f>K302</f>
        <v>531000</v>
      </c>
      <c r="P302" s="36">
        <v>0</v>
      </c>
      <c r="Q302" s="36">
        <v>0</v>
      </c>
      <c r="R302" s="37"/>
      <c r="S302" s="32"/>
      <c r="T302" s="4">
        <v>590000</v>
      </c>
    </row>
    <row r="303" spans="1:20" ht="20.100000000000001" customHeight="1" x14ac:dyDescent="0.3">
      <c r="A303" s="2"/>
      <c r="B303" s="3"/>
      <c r="C303" s="3"/>
      <c r="D303" s="3"/>
      <c r="E303" s="3"/>
      <c r="F303" s="3"/>
      <c r="G303" s="2"/>
      <c r="H303" s="7"/>
      <c r="I303" s="3"/>
      <c r="J303" s="3"/>
      <c r="K303" s="3"/>
      <c r="L303" s="4"/>
      <c r="M303" s="4"/>
      <c r="N303" s="3"/>
      <c r="O303" s="20"/>
      <c r="P303" s="36"/>
      <c r="Q303" s="36"/>
      <c r="R303" s="37"/>
      <c r="S303" s="4"/>
      <c r="T303" s="4"/>
    </row>
    <row r="304" spans="1:20" ht="36" customHeight="1" x14ac:dyDescent="0.3">
      <c r="A304" s="2">
        <v>166</v>
      </c>
      <c r="B304" s="198" t="s">
        <v>124</v>
      </c>
      <c r="C304" s="198"/>
      <c r="D304" s="198"/>
      <c r="E304" s="198"/>
      <c r="F304" s="198"/>
      <c r="G304" s="198"/>
      <c r="H304" s="7"/>
      <c r="I304" s="3"/>
      <c r="J304" s="3"/>
      <c r="K304" s="3"/>
      <c r="L304" s="4"/>
      <c r="M304" s="4"/>
      <c r="N304" s="3"/>
      <c r="O304" s="20"/>
      <c r="P304" s="36"/>
      <c r="Q304" s="36"/>
      <c r="R304" s="37"/>
      <c r="S304" s="4"/>
      <c r="T304" s="4"/>
    </row>
    <row r="305" spans="1:20" ht="20.100000000000001" customHeight="1" x14ac:dyDescent="0.3">
      <c r="A305" s="2"/>
      <c r="B305" s="4" t="s">
        <v>568</v>
      </c>
      <c r="C305" s="4"/>
      <c r="D305" s="4"/>
      <c r="E305" s="4"/>
      <c r="F305" s="48" t="s">
        <v>692</v>
      </c>
      <c r="G305" s="103">
        <v>3</v>
      </c>
      <c r="H305" s="7">
        <v>2</v>
      </c>
      <c r="I305" s="3">
        <f>ROUND(10500*90%,0)</f>
        <v>9450</v>
      </c>
      <c r="J305" s="3" t="s">
        <v>128</v>
      </c>
      <c r="K305" s="3">
        <f>ROUND(H305*I305,0)</f>
        <v>18900</v>
      </c>
      <c r="L305" s="4"/>
      <c r="M305" s="4"/>
      <c r="N305" s="3">
        <f>H305</f>
        <v>2</v>
      </c>
      <c r="O305" s="20">
        <f>K305</f>
        <v>18900</v>
      </c>
      <c r="P305" s="36">
        <v>0</v>
      </c>
      <c r="Q305" s="36">
        <v>0</v>
      </c>
      <c r="R305" s="37"/>
      <c r="S305" s="32"/>
      <c r="T305" s="4">
        <v>10500</v>
      </c>
    </row>
    <row r="306" spans="1:20" ht="20.100000000000001" customHeight="1" x14ac:dyDescent="0.3">
      <c r="A306" s="2"/>
      <c r="B306" s="3"/>
      <c r="C306" s="3"/>
      <c r="D306" s="3"/>
      <c r="E306" s="3"/>
      <c r="F306" s="3"/>
      <c r="G306" s="2" t="s">
        <v>143</v>
      </c>
      <c r="H306" s="7">
        <v>1</v>
      </c>
      <c r="I306" s="3"/>
      <c r="J306" s="3"/>
      <c r="K306" s="3"/>
      <c r="L306" s="4"/>
      <c r="M306" s="4"/>
      <c r="N306" s="3"/>
      <c r="O306" s="20"/>
      <c r="P306" s="36"/>
      <c r="Q306" s="36"/>
      <c r="R306" s="37"/>
      <c r="S306" s="4"/>
      <c r="T306" s="4"/>
    </row>
    <row r="307" spans="1:20" ht="41.25" customHeight="1" x14ac:dyDescent="0.3">
      <c r="A307" s="2">
        <v>167</v>
      </c>
      <c r="B307" s="198" t="s">
        <v>125</v>
      </c>
      <c r="C307" s="198"/>
      <c r="D307" s="198"/>
      <c r="E307" s="198"/>
      <c r="F307" s="198"/>
      <c r="G307" s="198"/>
      <c r="H307" s="7"/>
      <c r="I307" s="3"/>
      <c r="J307" s="3"/>
      <c r="K307" s="3"/>
      <c r="L307" s="4"/>
      <c r="M307" s="4"/>
      <c r="N307" s="3"/>
      <c r="O307" s="20"/>
      <c r="P307" s="36"/>
      <c r="Q307" s="36"/>
      <c r="R307" s="37"/>
      <c r="S307" s="4"/>
      <c r="T307" s="4"/>
    </row>
    <row r="308" spans="1:20" ht="20.100000000000001" customHeight="1" x14ac:dyDescent="0.3">
      <c r="A308" s="2"/>
      <c r="B308" s="4" t="s">
        <v>568</v>
      </c>
      <c r="C308" s="4"/>
      <c r="D308" s="4"/>
      <c r="E308" s="4"/>
      <c r="F308" s="48" t="s">
        <v>692</v>
      </c>
      <c r="G308" s="103">
        <v>2</v>
      </c>
      <c r="H308" s="7">
        <f>[353]Equipment!$H$114</f>
        <v>2</v>
      </c>
      <c r="I308" s="3">
        <f>ROUND(12900*90%,0)</f>
        <v>11610</v>
      </c>
      <c r="J308" s="3" t="s">
        <v>128</v>
      </c>
      <c r="K308" s="3">
        <f>ROUND(H308*I308,0)</f>
        <v>23220</v>
      </c>
      <c r="L308" s="4"/>
      <c r="M308" s="4"/>
      <c r="N308" s="3">
        <f>H308</f>
        <v>2</v>
      </c>
      <c r="O308" s="20">
        <f>K308</f>
        <v>23220</v>
      </c>
      <c r="P308" s="36">
        <v>0</v>
      </c>
      <c r="Q308" s="36">
        <v>0</v>
      </c>
      <c r="R308" s="37"/>
      <c r="S308" s="32"/>
      <c r="T308" s="4">
        <v>12900</v>
      </c>
    </row>
    <row r="309" spans="1:20" ht="20.100000000000001" customHeight="1" x14ac:dyDescent="0.3">
      <c r="A309" s="2"/>
      <c r="B309" s="3"/>
      <c r="C309" s="3"/>
      <c r="D309" s="3"/>
      <c r="E309" s="3"/>
      <c r="F309" s="3"/>
      <c r="G309" s="2"/>
      <c r="H309" s="7"/>
      <c r="I309" s="3"/>
      <c r="J309" s="3"/>
      <c r="K309" s="3"/>
      <c r="L309" s="4"/>
      <c r="M309" s="4"/>
      <c r="N309" s="3"/>
      <c r="O309" s="20"/>
      <c r="P309" s="36"/>
      <c r="Q309" s="36"/>
      <c r="R309" s="37"/>
      <c r="S309" s="4"/>
      <c r="T309" s="4"/>
    </row>
    <row r="310" spans="1:20" ht="47.25" customHeight="1" x14ac:dyDescent="0.3">
      <c r="A310" s="2">
        <v>153</v>
      </c>
      <c r="B310" s="198" t="s">
        <v>126</v>
      </c>
      <c r="C310" s="198"/>
      <c r="D310" s="198"/>
      <c r="E310" s="198"/>
      <c r="F310" s="198"/>
      <c r="G310" s="198"/>
      <c r="H310" s="7"/>
      <c r="I310" s="3"/>
      <c r="J310" s="3"/>
      <c r="K310" s="3"/>
      <c r="L310" s="4"/>
      <c r="M310" s="4"/>
      <c r="N310" s="3"/>
      <c r="O310" s="20"/>
      <c r="P310" s="36"/>
      <c r="Q310" s="36"/>
      <c r="R310" s="37"/>
      <c r="S310" s="4"/>
      <c r="T310" s="4"/>
    </row>
    <row r="311" spans="1:20" ht="20.100000000000001" customHeight="1" x14ac:dyDescent="0.3">
      <c r="A311" s="2"/>
      <c r="B311" s="4" t="s">
        <v>568</v>
      </c>
      <c r="C311" s="4"/>
      <c r="D311" s="4"/>
      <c r="E311" s="4"/>
      <c r="F311" s="48" t="s">
        <v>692</v>
      </c>
      <c r="G311" s="103">
        <v>2</v>
      </c>
    </row>
    <row r="312" spans="1:20" ht="20.100000000000001" customHeight="1" x14ac:dyDescent="0.3">
      <c r="A312" s="2"/>
      <c r="B312" s="4" t="s">
        <v>568</v>
      </c>
      <c r="C312" s="4"/>
      <c r="D312" s="4"/>
      <c r="E312" s="4"/>
      <c r="F312" s="48" t="s">
        <v>693</v>
      </c>
      <c r="G312" s="103">
        <v>1</v>
      </c>
      <c r="H312" s="7">
        <v>1</v>
      </c>
      <c r="I312" s="3">
        <f>ROUND(182000*90%,0)</f>
        <v>163800</v>
      </c>
      <c r="J312" s="3" t="s">
        <v>128</v>
      </c>
      <c r="K312" s="3">
        <f t="shared" ref="K312:K313" si="60">ROUND(H312*I312,0)</f>
        <v>163800</v>
      </c>
      <c r="L312" s="4"/>
      <c r="M312" s="4"/>
      <c r="N312" s="3">
        <f>H312</f>
        <v>1</v>
      </c>
      <c r="O312" s="20">
        <f>K312</f>
        <v>163800</v>
      </c>
      <c r="P312" s="36">
        <v>0</v>
      </c>
      <c r="Q312" s="36">
        <v>0</v>
      </c>
      <c r="R312" s="37"/>
      <c r="S312" s="32"/>
      <c r="T312" s="4">
        <v>182000</v>
      </c>
    </row>
    <row r="313" spans="1:20" ht="20.100000000000001" customHeight="1" x14ac:dyDescent="0.3">
      <c r="A313" s="2"/>
      <c r="B313" s="4" t="s">
        <v>568</v>
      </c>
      <c r="C313" s="3"/>
      <c r="D313" s="3"/>
      <c r="E313" s="3"/>
      <c r="F313" s="48" t="s">
        <v>143</v>
      </c>
      <c r="G313" s="48">
        <v>1</v>
      </c>
      <c r="H313" s="7">
        <v>1</v>
      </c>
      <c r="I313" s="3">
        <f>ROUND(182000*90%,0)</f>
        <v>163800</v>
      </c>
      <c r="J313" s="3" t="s">
        <v>128</v>
      </c>
      <c r="K313" s="3">
        <f t="shared" si="60"/>
        <v>163800</v>
      </c>
      <c r="L313" s="4"/>
      <c r="M313" s="4"/>
      <c r="N313" s="3">
        <v>0</v>
      </c>
      <c r="O313" s="20">
        <v>0</v>
      </c>
      <c r="P313" s="131">
        <f>H313</f>
        <v>1</v>
      </c>
      <c r="Q313" s="36">
        <f>K313</f>
        <v>163800</v>
      </c>
      <c r="R313" s="37"/>
      <c r="S313" s="4"/>
      <c r="T313" s="4"/>
    </row>
    <row r="314" spans="1:20" ht="47.25" customHeight="1" x14ac:dyDescent="0.3">
      <c r="A314" s="2">
        <v>154</v>
      </c>
      <c r="B314" s="198" t="s">
        <v>127</v>
      </c>
      <c r="C314" s="198"/>
      <c r="D314" s="198"/>
      <c r="E314" s="198"/>
      <c r="F314" s="198"/>
      <c r="G314" s="198"/>
      <c r="H314" s="7"/>
      <c r="I314" s="3"/>
      <c r="J314" s="3"/>
      <c r="K314" s="3"/>
      <c r="L314" s="4"/>
      <c r="M314" s="4"/>
      <c r="N314" s="3"/>
      <c r="O314" s="20"/>
      <c r="P314" s="36"/>
      <c r="Q314" s="36"/>
      <c r="R314" s="37"/>
      <c r="S314" s="4"/>
      <c r="T314" s="4"/>
    </row>
    <row r="315" spans="1:20" ht="20.100000000000001" customHeight="1" x14ac:dyDescent="0.3">
      <c r="A315" s="2"/>
      <c r="B315" s="4" t="s">
        <v>568</v>
      </c>
      <c r="C315" s="4"/>
      <c r="D315" s="4"/>
      <c r="E315" s="4"/>
      <c r="F315" s="48" t="s">
        <v>692</v>
      </c>
      <c r="G315" s="103">
        <v>1</v>
      </c>
      <c r="H315" s="7">
        <v>1</v>
      </c>
      <c r="I315" s="3">
        <f>ROUND(205000*90%,0)</f>
        <v>184500</v>
      </c>
      <c r="J315" s="3" t="s">
        <v>128</v>
      </c>
      <c r="K315" s="3">
        <f t="shared" ref="K315" si="61">ROUND(H315*I315,0)</f>
        <v>184500</v>
      </c>
      <c r="L315" s="4"/>
      <c r="M315" s="4"/>
      <c r="N315" s="3">
        <f>H315</f>
        <v>1</v>
      </c>
      <c r="O315" s="20">
        <f>K315</f>
        <v>184500</v>
      </c>
      <c r="P315" s="36">
        <v>0</v>
      </c>
      <c r="Q315" s="36">
        <v>0</v>
      </c>
      <c r="R315" s="37"/>
      <c r="S315" s="32"/>
      <c r="T315" s="4">
        <v>205000</v>
      </c>
    </row>
    <row r="316" spans="1:20" ht="20.100000000000001" customHeight="1" x14ac:dyDescent="0.3">
      <c r="A316" s="2"/>
      <c r="B316" s="3"/>
      <c r="C316" s="3"/>
      <c r="D316" s="3"/>
      <c r="E316" s="3"/>
      <c r="F316" s="3"/>
      <c r="G316" s="2"/>
      <c r="H316" s="7"/>
      <c r="I316" s="3"/>
      <c r="J316" s="3"/>
      <c r="K316" s="3"/>
      <c r="L316" s="4"/>
      <c r="M316" s="4"/>
      <c r="N316" s="3"/>
      <c r="O316" s="20"/>
      <c r="P316" s="36"/>
      <c r="Q316" s="36"/>
      <c r="R316" s="37"/>
      <c r="S316" s="4"/>
      <c r="T316" s="4"/>
    </row>
    <row r="317" spans="1:20" ht="47.25" customHeight="1" x14ac:dyDescent="0.3">
      <c r="A317" s="2">
        <v>152</v>
      </c>
      <c r="B317" s="221" t="s">
        <v>145</v>
      </c>
      <c r="C317" s="221"/>
      <c r="D317" s="221"/>
      <c r="E317" s="221"/>
      <c r="F317" s="221"/>
      <c r="G317" s="221"/>
      <c r="H317" s="7"/>
      <c r="I317" s="3"/>
      <c r="J317" s="3"/>
      <c r="K317" s="3"/>
      <c r="L317" s="4"/>
      <c r="M317" s="4"/>
      <c r="N317" s="3"/>
      <c r="O317" s="20"/>
      <c r="P317" s="36"/>
      <c r="Q317" s="36"/>
      <c r="R317" s="37"/>
      <c r="S317" s="4"/>
      <c r="T317" s="4"/>
    </row>
    <row r="318" spans="1:20" ht="20.100000000000001" customHeight="1" x14ac:dyDescent="0.3">
      <c r="B318" s="4" t="s">
        <v>568</v>
      </c>
      <c r="C318" s="4"/>
      <c r="D318" s="4"/>
      <c r="E318" s="4"/>
      <c r="F318" s="48" t="s">
        <v>692</v>
      </c>
      <c r="G318" s="103">
        <v>6</v>
      </c>
      <c r="H318" s="7">
        <v>6</v>
      </c>
      <c r="I318" s="3">
        <f>ROUND(42000*90%,0)</f>
        <v>37800</v>
      </c>
      <c r="J318" s="3" t="s">
        <v>128</v>
      </c>
      <c r="K318" s="3">
        <f t="shared" ref="K318" si="62">ROUND(H318*I318,0)</f>
        <v>226800</v>
      </c>
      <c r="L318" s="4"/>
      <c r="M318" s="4"/>
      <c r="N318" s="3">
        <f>H318</f>
        <v>6</v>
      </c>
      <c r="O318" s="20">
        <f>K318</f>
        <v>226800</v>
      </c>
      <c r="P318" s="36">
        <v>0</v>
      </c>
      <c r="Q318" s="36">
        <v>0</v>
      </c>
      <c r="R318" s="37"/>
      <c r="S318" s="32"/>
      <c r="T318" s="4">
        <v>42000</v>
      </c>
    </row>
    <row r="319" spans="1:20" ht="20.100000000000001" customHeight="1" x14ac:dyDescent="0.3">
      <c r="A319" s="2"/>
      <c r="B319" s="29"/>
      <c r="C319" s="30"/>
      <c r="D319" s="30"/>
      <c r="E319" s="30"/>
      <c r="F319" s="30"/>
      <c r="G319" s="100"/>
      <c r="P319" s="36"/>
      <c r="Q319" s="36"/>
    </row>
    <row r="320" spans="1:20" ht="20.100000000000001" customHeight="1" x14ac:dyDescent="0.3">
      <c r="A320" s="2"/>
      <c r="B320" s="13"/>
      <c r="C320" s="3"/>
      <c r="D320" s="3"/>
      <c r="E320" s="3"/>
      <c r="F320" s="3"/>
      <c r="G320" s="2"/>
      <c r="H320" s="7"/>
      <c r="I320" s="3"/>
      <c r="J320" s="20"/>
      <c r="K320" s="3"/>
      <c r="L320" s="4"/>
      <c r="M320" s="4"/>
      <c r="N320" s="3"/>
      <c r="O320" s="20"/>
      <c r="P320" s="36"/>
      <c r="Q320" s="36"/>
      <c r="R320" s="37"/>
      <c r="S320" s="4"/>
      <c r="T320" s="4"/>
    </row>
    <row r="321" spans="1:20" ht="37.5" customHeight="1" x14ac:dyDescent="0.3">
      <c r="A321" s="2">
        <v>140</v>
      </c>
      <c r="B321" s="147" t="s">
        <v>131</v>
      </c>
      <c r="C321" s="147"/>
      <c r="D321" s="147"/>
      <c r="E321" s="147"/>
      <c r="F321" s="147"/>
      <c r="G321" s="147"/>
      <c r="H321" s="7"/>
      <c r="I321" s="3"/>
      <c r="J321" s="20"/>
      <c r="K321" s="3"/>
      <c r="L321" s="4"/>
      <c r="M321" s="4"/>
      <c r="N321" s="3"/>
      <c r="O321" s="20"/>
      <c r="P321" s="36"/>
      <c r="Q321" s="36"/>
      <c r="R321" s="37"/>
      <c r="S321" s="4"/>
      <c r="T321" s="4"/>
    </row>
    <row r="322" spans="1:20" ht="20.100000000000001" customHeight="1" x14ac:dyDescent="0.3">
      <c r="A322" s="2"/>
      <c r="B322" s="4" t="s">
        <v>569</v>
      </c>
      <c r="C322" s="4"/>
      <c r="D322" s="4"/>
      <c r="E322" s="4"/>
      <c r="F322" s="48" t="s">
        <v>692</v>
      </c>
      <c r="G322" s="103">
        <v>1</v>
      </c>
      <c r="H322" s="7">
        <f>[353]ELV!$H$8</f>
        <v>1</v>
      </c>
      <c r="I322" s="3">
        <f>ROUND(383000*90%,0)</f>
        <v>344700</v>
      </c>
      <c r="J322" s="20" t="s">
        <v>132</v>
      </c>
      <c r="K322" s="3">
        <f>I322*H322</f>
        <v>344700</v>
      </c>
      <c r="L322" s="4"/>
      <c r="M322" s="4"/>
      <c r="N322" s="3">
        <f>H322</f>
        <v>1</v>
      </c>
      <c r="O322" s="20">
        <f>K322</f>
        <v>344700</v>
      </c>
      <c r="P322" s="36">
        <v>0</v>
      </c>
      <c r="Q322" s="36">
        <v>0</v>
      </c>
      <c r="R322" s="37"/>
      <c r="S322" s="32"/>
      <c r="T322" s="4">
        <v>383000</v>
      </c>
    </row>
    <row r="323" spans="1:20" ht="20.100000000000001" customHeight="1" x14ac:dyDescent="0.3">
      <c r="A323" s="2"/>
      <c r="B323" s="3"/>
      <c r="C323" s="3"/>
      <c r="D323" s="3"/>
      <c r="E323" s="3"/>
      <c r="F323" s="3"/>
      <c r="G323" s="2"/>
      <c r="H323" s="7"/>
      <c r="I323" s="3"/>
      <c r="J323" s="20"/>
      <c r="K323" s="3"/>
      <c r="L323" s="4"/>
      <c r="M323" s="4"/>
      <c r="N323" s="3"/>
      <c r="O323" s="20"/>
      <c r="P323" s="36"/>
      <c r="Q323" s="36"/>
      <c r="R323" s="37"/>
      <c r="S323" s="4"/>
      <c r="T323" s="4"/>
    </row>
    <row r="324" spans="1:20" ht="31.5" customHeight="1" x14ac:dyDescent="0.3">
      <c r="A324" s="2">
        <v>141</v>
      </c>
      <c r="B324" s="147" t="s">
        <v>133</v>
      </c>
      <c r="C324" s="147"/>
      <c r="D324" s="147"/>
      <c r="E324" s="147"/>
      <c r="F324" s="147"/>
      <c r="G324" s="147"/>
      <c r="H324" s="7"/>
      <c r="I324" s="3"/>
      <c r="J324" s="20"/>
      <c r="K324" s="3"/>
      <c r="L324" s="4"/>
      <c r="M324" s="4"/>
      <c r="N324" s="3"/>
      <c r="O324" s="20"/>
      <c r="P324" s="36"/>
      <c r="Q324" s="36"/>
      <c r="R324" s="37"/>
      <c r="S324" s="4"/>
      <c r="T324" s="4"/>
    </row>
    <row r="325" spans="1:20" ht="20.100000000000001" customHeight="1" x14ac:dyDescent="0.3">
      <c r="A325" s="2"/>
      <c r="B325" s="4" t="s">
        <v>569</v>
      </c>
      <c r="C325" s="4"/>
      <c r="D325" s="4"/>
      <c r="E325" s="4"/>
      <c r="F325" s="48" t="s">
        <v>692</v>
      </c>
      <c r="G325" s="103">
        <v>1</v>
      </c>
      <c r="H325" s="7">
        <f>[353]ELV!$H$10</f>
        <v>1</v>
      </c>
      <c r="I325" s="3">
        <f>ROUND(124000*90%,0)</f>
        <v>111600</v>
      </c>
      <c r="J325" s="20" t="s">
        <v>128</v>
      </c>
      <c r="K325" s="3">
        <f>I325*H325</f>
        <v>111600</v>
      </c>
      <c r="L325" s="4"/>
      <c r="M325" s="4"/>
      <c r="N325" s="3">
        <f>H325</f>
        <v>1</v>
      </c>
      <c r="O325" s="20">
        <f>K325</f>
        <v>111600</v>
      </c>
      <c r="P325" s="36">
        <v>0</v>
      </c>
      <c r="Q325" s="36">
        <v>0</v>
      </c>
      <c r="R325" s="37"/>
      <c r="S325" s="32"/>
      <c r="T325" s="4">
        <v>124000</v>
      </c>
    </row>
    <row r="326" spans="1:20" ht="20.100000000000001" customHeight="1" x14ac:dyDescent="0.3">
      <c r="A326" s="2"/>
      <c r="B326" s="3"/>
      <c r="C326" s="3"/>
      <c r="D326" s="3"/>
      <c r="E326" s="3"/>
      <c r="F326" s="3"/>
      <c r="G326" s="2"/>
      <c r="H326" s="7"/>
      <c r="I326" s="3"/>
      <c r="J326" s="20"/>
      <c r="K326" s="3"/>
      <c r="L326" s="4"/>
      <c r="M326" s="4"/>
      <c r="N326" s="3"/>
      <c r="O326" s="20"/>
      <c r="P326" s="36"/>
      <c r="Q326" s="36"/>
      <c r="R326" s="37"/>
      <c r="S326" s="4"/>
      <c r="T326" s="4"/>
    </row>
    <row r="327" spans="1:20" ht="42" customHeight="1" x14ac:dyDescent="0.3">
      <c r="A327" s="2">
        <v>142</v>
      </c>
      <c r="B327" s="147" t="s">
        <v>134</v>
      </c>
      <c r="C327" s="147"/>
      <c r="D327" s="147"/>
      <c r="E327" s="147"/>
      <c r="F327" s="147"/>
      <c r="G327" s="147"/>
      <c r="H327" s="7"/>
      <c r="I327" s="3"/>
      <c r="J327" s="20"/>
      <c r="K327" s="3"/>
      <c r="L327" s="4"/>
      <c r="M327" s="4"/>
      <c r="N327" s="3"/>
      <c r="O327" s="20"/>
      <c r="P327" s="36"/>
      <c r="Q327" s="36"/>
      <c r="R327" s="37"/>
      <c r="S327" s="4"/>
      <c r="T327" s="4"/>
    </row>
    <row r="328" spans="1:20" ht="20.100000000000001" customHeight="1" x14ac:dyDescent="0.3">
      <c r="A328" s="2"/>
      <c r="B328" s="4" t="s">
        <v>569</v>
      </c>
      <c r="C328" s="4"/>
      <c r="D328" s="4"/>
      <c r="E328" s="4"/>
      <c r="F328" s="48" t="s">
        <v>692</v>
      </c>
      <c r="G328" s="103">
        <v>1</v>
      </c>
      <c r="H328" s="7">
        <f>[353]ELV!$H$12</f>
        <v>1</v>
      </c>
      <c r="I328" s="3">
        <f>ROUND(510000*90%,0)</f>
        <v>459000</v>
      </c>
      <c r="J328" s="20" t="s">
        <v>132</v>
      </c>
      <c r="K328" s="3">
        <f>I328*H328</f>
        <v>459000</v>
      </c>
      <c r="L328" s="4"/>
      <c r="M328" s="4"/>
      <c r="N328" s="3">
        <f>H328</f>
        <v>1</v>
      </c>
      <c r="O328" s="20">
        <f>K328</f>
        <v>459000</v>
      </c>
      <c r="P328" s="36">
        <v>0</v>
      </c>
      <c r="Q328" s="36">
        <v>0</v>
      </c>
      <c r="R328" s="37"/>
      <c r="S328" s="32"/>
      <c r="T328" s="4">
        <v>510000</v>
      </c>
    </row>
    <row r="329" spans="1:20" ht="20.100000000000001" customHeight="1" x14ac:dyDescent="0.3">
      <c r="A329" s="2"/>
      <c r="B329" s="3"/>
      <c r="C329" s="3"/>
      <c r="D329" s="3"/>
      <c r="E329" s="3"/>
      <c r="F329" s="3"/>
      <c r="G329" s="2"/>
      <c r="H329" s="7"/>
      <c r="I329" s="3"/>
      <c r="J329" s="20"/>
      <c r="K329" s="3"/>
      <c r="L329" s="4"/>
      <c r="M329" s="4"/>
      <c r="N329" s="3"/>
      <c r="O329" s="20"/>
      <c r="P329" s="36"/>
      <c r="Q329" s="36"/>
      <c r="R329" s="37"/>
      <c r="S329" s="4"/>
      <c r="T329" s="4"/>
    </row>
    <row r="330" spans="1:20" ht="45.75" customHeight="1" x14ac:dyDescent="0.3">
      <c r="A330" s="2">
        <v>143</v>
      </c>
      <c r="B330" s="147" t="s">
        <v>135</v>
      </c>
      <c r="C330" s="147"/>
      <c r="D330" s="147"/>
      <c r="E330" s="147"/>
      <c r="F330" s="147"/>
      <c r="G330" s="147"/>
      <c r="H330" s="7"/>
      <c r="I330" s="3"/>
      <c r="J330" s="20"/>
      <c r="K330" s="3"/>
      <c r="L330" s="4"/>
      <c r="M330" s="4"/>
      <c r="N330" s="3"/>
      <c r="O330" s="20"/>
      <c r="P330" s="36"/>
      <c r="Q330" s="36"/>
      <c r="R330" s="37"/>
      <c r="S330" s="4"/>
      <c r="T330" s="4"/>
    </row>
    <row r="331" spans="1:20" ht="20.100000000000001" customHeight="1" x14ac:dyDescent="0.3">
      <c r="A331" s="2"/>
      <c r="B331" s="4" t="s">
        <v>569</v>
      </c>
      <c r="C331" s="4"/>
      <c r="D331" s="4"/>
      <c r="E331" s="4"/>
      <c r="F331" s="48" t="s">
        <v>692</v>
      </c>
      <c r="G331" s="103">
        <v>1</v>
      </c>
      <c r="H331" s="7">
        <f>[353]ELV!$H$14</f>
        <v>1</v>
      </c>
      <c r="I331" s="3">
        <f>ROUND(182000*90%,0)</f>
        <v>163800</v>
      </c>
      <c r="J331" s="20" t="s">
        <v>132</v>
      </c>
      <c r="K331" s="3">
        <f>I331*H331</f>
        <v>163800</v>
      </c>
      <c r="L331" s="4"/>
      <c r="M331" s="4"/>
      <c r="N331" s="3">
        <f>H331</f>
        <v>1</v>
      </c>
      <c r="O331" s="20">
        <f>K331</f>
        <v>163800</v>
      </c>
      <c r="P331" s="36">
        <v>0</v>
      </c>
      <c r="Q331" s="36">
        <v>0</v>
      </c>
      <c r="R331" s="37"/>
      <c r="S331" s="32"/>
      <c r="T331" s="4">
        <v>182000</v>
      </c>
    </row>
    <row r="332" spans="1:20" ht="20.100000000000001" customHeight="1" x14ac:dyDescent="0.3">
      <c r="A332" s="2"/>
      <c r="B332" s="3"/>
      <c r="C332" s="3"/>
      <c r="D332" s="3"/>
      <c r="E332" s="3"/>
      <c r="F332" s="3"/>
      <c r="G332" s="2"/>
      <c r="H332" s="7"/>
      <c r="I332" s="3"/>
      <c r="J332" s="20"/>
      <c r="K332" s="3"/>
      <c r="L332" s="4"/>
      <c r="M332" s="4"/>
      <c r="N332" s="3"/>
      <c r="O332" s="20"/>
      <c r="P332" s="36"/>
      <c r="Q332" s="36"/>
      <c r="R332" s="37"/>
      <c r="S332" s="4"/>
      <c r="T332" s="4"/>
    </row>
    <row r="333" spans="1:20" ht="47.25" customHeight="1" x14ac:dyDescent="0.3">
      <c r="A333" s="2">
        <v>144</v>
      </c>
      <c r="B333" s="147" t="s">
        <v>136</v>
      </c>
      <c r="C333" s="147"/>
      <c r="D333" s="147"/>
      <c r="E333" s="147"/>
      <c r="F333" s="147"/>
      <c r="G333" s="147"/>
      <c r="H333" s="7"/>
      <c r="I333" s="3"/>
      <c r="J333" s="20"/>
      <c r="K333" s="3"/>
      <c r="L333" s="4"/>
      <c r="M333" s="4"/>
      <c r="N333" s="3"/>
      <c r="O333" s="20"/>
      <c r="P333" s="36"/>
      <c r="Q333" s="36"/>
      <c r="R333" s="37"/>
      <c r="S333" s="4"/>
      <c r="T333" s="4"/>
    </row>
    <row r="334" spans="1:20" ht="20.100000000000001" customHeight="1" x14ac:dyDescent="0.3">
      <c r="A334" s="2"/>
      <c r="B334" s="4" t="s">
        <v>569</v>
      </c>
      <c r="C334" s="4"/>
      <c r="D334" s="4"/>
      <c r="E334" s="4"/>
      <c r="F334" s="48" t="s">
        <v>692</v>
      </c>
      <c r="G334" s="103">
        <v>1</v>
      </c>
      <c r="H334" s="7">
        <f>[353]ELV!$H$16</f>
        <v>1</v>
      </c>
      <c r="I334" s="3">
        <f>ROUND(138000*90%,0)</f>
        <v>124200</v>
      </c>
      <c r="J334" s="20" t="s">
        <v>132</v>
      </c>
      <c r="K334" s="3">
        <f>I334*H334</f>
        <v>124200</v>
      </c>
      <c r="L334" s="4"/>
      <c r="M334" s="4"/>
      <c r="N334" s="3">
        <f>H334</f>
        <v>1</v>
      </c>
      <c r="O334" s="20">
        <f>K334</f>
        <v>124200</v>
      </c>
      <c r="P334" s="36">
        <v>0</v>
      </c>
      <c r="Q334" s="36">
        <v>0</v>
      </c>
      <c r="R334" s="37"/>
      <c r="S334" s="32"/>
      <c r="T334" s="4">
        <v>138000</v>
      </c>
    </row>
    <row r="335" spans="1:20" ht="20.100000000000001" customHeight="1" x14ac:dyDescent="0.3">
      <c r="A335" s="2"/>
      <c r="B335" s="3"/>
      <c r="C335" s="3"/>
      <c r="D335" s="3"/>
      <c r="E335" s="3"/>
      <c r="F335" s="3"/>
      <c r="G335" s="2"/>
      <c r="K335" s="3"/>
      <c r="L335" s="4"/>
      <c r="M335" s="4"/>
      <c r="N335" s="3"/>
      <c r="O335" s="20"/>
      <c r="P335" s="36"/>
      <c r="Q335" s="36"/>
      <c r="R335" s="37"/>
      <c r="S335" s="4"/>
      <c r="T335" s="4"/>
    </row>
    <row r="336" spans="1:20" ht="38.25" customHeight="1" x14ac:dyDescent="0.3">
      <c r="A336" s="2">
        <v>145</v>
      </c>
      <c r="B336" s="141" t="s">
        <v>137</v>
      </c>
      <c r="C336" s="142"/>
      <c r="D336" s="142"/>
      <c r="E336" s="142"/>
      <c r="F336" s="142"/>
      <c r="G336" s="143"/>
      <c r="H336" s="7"/>
      <c r="I336" s="3"/>
      <c r="J336" s="20"/>
      <c r="K336" s="3"/>
      <c r="L336" s="4"/>
      <c r="M336" s="4"/>
      <c r="N336" s="3"/>
      <c r="O336" s="20"/>
      <c r="P336" s="36"/>
      <c r="Q336" s="36"/>
      <c r="R336" s="37"/>
      <c r="S336" s="4"/>
      <c r="T336" s="4"/>
    </row>
    <row r="337" spans="1:20" ht="20.100000000000001" customHeight="1" x14ac:dyDescent="0.3">
      <c r="A337" s="2"/>
      <c r="B337" s="4" t="s">
        <v>569</v>
      </c>
      <c r="C337" s="4"/>
      <c r="D337" s="4"/>
      <c r="E337" s="4"/>
      <c r="F337" s="48" t="s">
        <v>692</v>
      </c>
      <c r="G337" s="103">
        <v>5</v>
      </c>
      <c r="H337" s="7">
        <f>[353]ELV!$H$18</f>
        <v>5</v>
      </c>
      <c r="I337" s="3">
        <f>ROUND(11225*90%,0)</f>
        <v>10103</v>
      </c>
      <c r="J337" s="20" t="s">
        <v>128</v>
      </c>
      <c r="K337" s="3">
        <f>I337*H337</f>
        <v>50515</v>
      </c>
      <c r="L337" s="4"/>
      <c r="M337" s="4"/>
      <c r="N337" s="3">
        <f>H337</f>
        <v>5</v>
      </c>
      <c r="O337" s="20">
        <f>K337</f>
        <v>50515</v>
      </c>
      <c r="P337" s="36">
        <v>0</v>
      </c>
      <c r="Q337" s="36">
        <v>0</v>
      </c>
      <c r="R337" s="37"/>
      <c r="S337" s="32"/>
      <c r="T337" s="4">
        <v>11225</v>
      </c>
    </row>
    <row r="338" spans="1:20" ht="20.100000000000001" customHeight="1" x14ac:dyDescent="0.3">
      <c r="A338" s="2"/>
      <c r="B338" s="3"/>
      <c r="C338" s="3"/>
      <c r="D338" s="3"/>
      <c r="E338" s="3"/>
      <c r="F338" s="3"/>
      <c r="G338" s="2"/>
      <c r="H338" s="7"/>
      <c r="I338" s="3"/>
      <c r="J338" s="20"/>
      <c r="K338" s="3"/>
      <c r="L338" s="4"/>
      <c r="M338" s="4"/>
      <c r="N338" s="3"/>
      <c r="O338" s="20"/>
      <c r="P338" s="36"/>
      <c r="Q338" s="36"/>
      <c r="R338" s="37"/>
      <c r="S338" s="4"/>
      <c r="T338" s="4"/>
    </row>
    <row r="339" spans="1:20" ht="39.75" customHeight="1" x14ac:dyDescent="0.3">
      <c r="A339" s="2">
        <v>146</v>
      </c>
      <c r="B339" s="160" t="s">
        <v>138</v>
      </c>
      <c r="C339" s="160"/>
      <c r="D339" s="160"/>
      <c r="E339" s="160"/>
      <c r="F339" s="160"/>
      <c r="G339" s="160"/>
      <c r="H339" s="7"/>
      <c r="I339" s="3"/>
      <c r="J339" s="20"/>
      <c r="K339" s="3"/>
      <c r="L339" s="4"/>
      <c r="M339" s="4"/>
      <c r="N339" s="3"/>
      <c r="O339" s="20"/>
      <c r="P339" s="36"/>
      <c r="Q339" s="36"/>
      <c r="R339" s="37"/>
      <c r="S339" s="4"/>
      <c r="T339" s="4"/>
    </row>
    <row r="340" spans="1:20" ht="20.100000000000001" customHeight="1" x14ac:dyDescent="0.3">
      <c r="A340" s="2"/>
      <c r="B340" s="4" t="s">
        <v>569</v>
      </c>
      <c r="C340" s="4"/>
      <c r="D340" s="4"/>
      <c r="E340" s="4"/>
      <c r="F340" s="48" t="s">
        <v>692</v>
      </c>
      <c r="G340" s="103">
        <v>5</v>
      </c>
      <c r="H340" s="7">
        <f>[353]ELV!$H$20</f>
        <v>5</v>
      </c>
      <c r="I340" s="3">
        <f>ROUND(7686*90%,0)</f>
        <v>6917</v>
      </c>
      <c r="J340" s="20" t="s">
        <v>128</v>
      </c>
      <c r="K340" s="3">
        <f>I340*H340</f>
        <v>34585</v>
      </c>
      <c r="L340" s="4"/>
      <c r="M340" s="4"/>
      <c r="N340" s="3">
        <f>H340</f>
        <v>5</v>
      </c>
      <c r="O340" s="20">
        <f>K340</f>
        <v>34585</v>
      </c>
      <c r="P340" s="36">
        <v>0</v>
      </c>
      <c r="Q340" s="36">
        <v>0</v>
      </c>
      <c r="R340" s="37"/>
      <c r="S340" s="32"/>
      <c r="T340" s="4">
        <v>7686</v>
      </c>
    </row>
    <row r="341" spans="1:20" ht="20.100000000000001" customHeight="1" x14ac:dyDescent="0.3">
      <c r="A341" s="2"/>
      <c r="B341" s="3"/>
      <c r="C341" s="3"/>
      <c r="D341" s="3"/>
      <c r="E341" s="3"/>
      <c r="F341" s="3"/>
      <c r="G341" s="2"/>
      <c r="H341" s="7"/>
      <c r="I341" s="3"/>
      <c r="J341" s="20"/>
      <c r="K341" s="3"/>
      <c r="L341" s="4"/>
      <c r="M341" s="4"/>
      <c r="N341" s="3"/>
      <c r="O341" s="20"/>
      <c r="P341" s="36"/>
      <c r="Q341" s="36"/>
      <c r="R341" s="37"/>
      <c r="S341" s="4"/>
      <c r="T341" s="4"/>
    </row>
    <row r="342" spans="1:20" ht="37.5" customHeight="1" x14ac:dyDescent="0.3">
      <c r="A342" s="2">
        <v>147</v>
      </c>
      <c r="B342" s="141" t="s">
        <v>139</v>
      </c>
      <c r="C342" s="142"/>
      <c r="D342" s="142"/>
      <c r="E342" s="142"/>
      <c r="F342" s="142"/>
      <c r="G342" s="143"/>
      <c r="H342" s="7"/>
      <c r="I342" s="3"/>
      <c r="J342" s="20"/>
      <c r="K342" s="3"/>
      <c r="L342" s="4"/>
      <c r="M342" s="4"/>
      <c r="N342" s="3"/>
      <c r="O342" s="20"/>
      <c r="P342" s="36"/>
      <c r="Q342" s="36"/>
      <c r="R342" s="37"/>
      <c r="S342" s="4"/>
      <c r="T342" s="4"/>
    </row>
    <row r="343" spans="1:20" ht="20.100000000000001" customHeight="1" x14ac:dyDescent="0.3">
      <c r="A343" s="2"/>
      <c r="B343" s="4" t="s">
        <v>570</v>
      </c>
      <c r="C343" s="4"/>
      <c r="D343" s="4"/>
      <c r="E343" s="4"/>
      <c r="F343" s="48" t="s">
        <v>692</v>
      </c>
      <c r="G343" s="103">
        <v>5</v>
      </c>
      <c r="H343" s="7">
        <f>[353]ELV!$H$22</f>
        <v>5</v>
      </c>
      <c r="I343" s="3">
        <f>ROUND(15065*90%,0)</f>
        <v>13559</v>
      </c>
      <c r="J343" s="20" t="s">
        <v>128</v>
      </c>
      <c r="K343" s="3">
        <f>I343*H343</f>
        <v>67795</v>
      </c>
      <c r="L343" s="4"/>
      <c r="M343" s="4"/>
      <c r="N343" s="3">
        <f>H343</f>
        <v>5</v>
      </c>
      <c r="O343" s="20">
        <f>K343</f>
        <v>67795</v>
      </c>
      <c r="P343" s="36">
        <v>0</v>
      </c>
      <c r="Q343" s="36">
        <v>0</v>
      </c>
      <c r="R343" s="37"/>
      <c r="S343" s="32"/>
      <c r="T343" s="4">
        <v>15065</v>
      </c>
    </row>
    <row r="344" spans="1:20" ht="20.100000000000001" customHeight="1" x14ac:dyDescent="0.3">
      <c r="A344" s="2"/>
      <c r="B344" s="3"/>
      <c r="C344" s="3"/>
      <c r="D344" s="3"/>
      <c r="E344" s="3"/>
      <c r="F344" s="3"/>
      <c r="G344" s="2"/>
      <c r="H344" s="7"/>
      <c r="I344" s="3"/>
      <c r="J344" s="20"/>
      <c r="K344" s="3"/>
      <c r="L344" s="4"/>
      <c r="M344" s="4"/>
      <c r="N344" s="3"/>
      <c r="O344" s="20"/>
      <c r="P344" s="36"/>
      <c r="Q344" s="36"/>
      <c r="R344" s="37"/>
      <c r="S344" s="4"/>
      <c r="T344" s="4"/>
    </row>
    <row r="345" spans="1:20" ht="37.5" customHeight="1" x14ac:dyDescent="0.3">
      <c r="A345" s="2">
        <v>148</v>
      </c>
      <c r="B345" s="141" t="s">
        <v>140</v>
      </c>
      <c r="C345" s="142"/>
      <c r="D345" s="142"/>
      <c r="E345" s="142"/>
      <c r="F345" s="142"/>
      <c r="G345" s="143"/>
      <c r="H345" s="7"/>
      <c r="I345" s="3"/>
      <c r="J345" s="20"/>
      <c r="K345" s="3"/>
      <c r="L345" s="4"/>
      <c r="M345" s="4"/>
      <c r="N345" s="3"/>
      <c r="O345" s="20"/>
      <c r="P345" s="36"/>
      <c r="Q345" s="36"/>
      <c r="R345" s="37"/>
      <c r="S345" s="4"/>
      <c r="T345" s="4"/>
    </row>
    <row r="346" spans="1:20" ht="20.100000000000001" customHeight="1" x14ac:dyDescent="0.3">
      <c r="A346" s="2"/>
      <c r="B346" s="4" t="s">
        <v>570</v>
      </c>
      <c r="C346" s="4"/>
      <c r="D346" s="4"/>
      <c r="E346" s="4"/>
      <c r="F346" s="48" t="s">
        <v>692</v>
      </c>
      <c r="G346" s="103">
        <v>1</v>
      </c>
      <c r="H346" s="7">
        <f>[353]ELV!$H$24</f>
        <v>1</v>
      </c>
      <c r="I346" s="3">
        <f>ROUND(56000*90%,0)</f>
        <v>50400</v>
      </c>
      <c r="J346" s="20" t="s">
        <v>132</v>
      </c>
      <c r="K346" s="3">
        <f>I346*H346</f>
        <v>50400</v>
      </c>
      <c r="L346" s="4"/>
      <c r="M346" s="4"/>
      <c r="N346" s="3">
        <f>H346</f>
        <v>1</v>
      </c>
      <c r="O346" s="20">
        <f>K346</f>
        <v>50400</v>
      </c>
      <c r="P346" s="36">
        <v>0</v>
      </c>
      <c r="Q346" s="36">
        <v>0</v>
      </c>
      <c r="R346" s="37"/>
      <c r="S346" s="32"/>
      <c r="T346" s="4">
        <v>56000</v>
      </c>
    </row>
    <row r="347" spans="1:20" ht="20.100000000000001" customHeight="1" x14ac:dyDescent="0.3">
      <c r="A347" s="2"/>
      <c r="B347" s="3"/>
      <c r="C347" s="3"/>
      <c r="D347" s="3"/>
      <c r="E347" s="3"/>
      <c r="F347" s="3"/>
      <c r="G347" s="2"/>
      <c r="H347" s="7"/>
      <c r="I347" s="3"/>
      <c r="J347" s="20"/>
      <c r="K347" s="3"/>
      <c r="L347" s="4"/>
      <c r="M347" s="4"/>
      <c r="N347" s="3"/>
      <c r="O347" s="20"/>
      <c r="P347" s="36"/>
      <c r="Q347" s="36"/>
      <c r="R347" s="37"/>
      <c r="S347" s="4"/>
      <c r="T347" s="4"/>
    </row>
    <row r="348" spans="1:20" ht="32.25" customHeight="1" x14ac:dyDescent="0.3">
      <c r="A348" s="2">
        <v>94</v>
      </c>
      <c r="B348" s="141" t="s">
        <v>169</v>
      </c>
      <c r="C348" s="142"/>
      <c r="D348" s="142"/>
      <c r="E348" s="142"/>
      <c r="F348" s="142"/>
      <c r="G348" s="143"/>
      <c r="H348" s="7"/>
      <c r="I348" s="3"/>
      <c r="J348" s="20"/>
      <c r="K348" s="3"/>
      <c r="L348" s="4"/>
      <c r="M348" s="4"/>
      <c r="N348" s="3"/>
      <c r="O348" s="20"/>
      <c r="P348" s="36"/>
      <c r="Q348" s="36"/>
      <c r="R348" s="37"/>
      <c r="S348" s="4"/>
      <c r="T348" s="4"/>
    </row>
    <row r="349" spans="1:20" ht="20.100000000000001" customHeight="1" x14ac:dyDescent="0.3">
      <c r="A349" s="2"/>
      <c r="B349" s="4" t="s">
        <v>570</v>
      </c>
      <c r="C349" s="4"/>
      <c r="D349" s="4"/>
      <c r="E349" s="4"/>
      <c r="F349" s="48" t="s">
        <v>692</v>
      </c>
      <c r="G349" s="103">
        <v>1</v>
      </c>
      <c r="H349" s="7">
        <f>[353]ELV!$H$24</f>
        <v>1</v>
      </c>
      <c r="I349" s="3">
        <f>ROUND(355000*90%,0)</f>
        <v>319500</v>
      </c>
      <c r="J349" s="20" t="s">
        <v>132</v>
      </c>
      <c r="K349" s="3">
        <f>I349*H349</f>
        <v>319500</v>
      </c>
      <c r="L349" s="4"/>
      <c r="M349" s="4"/>
      <c r="N349" s="3">
        <f>H349</f>
        <v>1</v>
      </c>
      <c r="O349" s="20">
        <f>K349</f>
        <v>319500</v>
      </c>
      <c r="P349" s="36">
        <v>0</v>
      </c>
      <c r="Q349" s="36">
        <v>0</v>
      </c>
      <c r="R349" s="37"/>
      <c r="S349" s="32"/>
      <c r="T349" s="4">
        <v>355000</v>
      </c>
    </row>
    <row r="350" spans="1:20" ht="20.100000000000001" customHeight="1" x14ac:dyDescent="0.3">
      <c r="A350" s="2"/>
      <c r="B350" s="3"/>
      <c r="C350" s="3"/>
      <c r="D350" s="3"/>
      <c r="E350" s="3"/>
      <c r="F350" s="3"/>
      <c r="G350" s="2"/>
      <c r="H350" s="7"/>
      <c r="I350" s="3"/>
      <c r="J350" s="20"/>
      <c r="K350" s="3"/>
      <c r="L350" s="4"/>
      <c r="M350" s="4"/>
      <c r="N350" s="3"/>
      <c r="O350" s="20"/>
      <c r="P350" s="36"/>
      <c r="Q350" s="36"/>
      <c r="R350" s="37"/>
      <c r="S350" s="4"/>
      <c r="T350" s="4"/>
    </row>
    <row r="351" spans="1:20" ht="45" customHeight="1" x14ac:dyDescent="0.3">
      <c r="A351" s="2">
        <v>95</v>
      </c>
      <c r="B351" s="141" t="s">
        <v>170</v>
      </c>
      <c r="C351" s="142"/>
      <c r="D351" s="142"/>
      <c r="E351" s="142"/>
      <c r="F351" s="142"/>
      <c r="G351" s="143"/>
      <c r="H351" s="7"/>
      <c r="I351" s="3"/>
      <c r="J351" s="20"/>
      <c r="K351" s="3"/>
      <c r="L351" s="4"/>
      <c r="M351" s="4"/>
      <c r="N351" s="3"/>
      <c r="O351" s="20"/>
      <c r="P351" s="36"/>
      <c r="Q351" s="36"/>
      <c r="R351" s="37"/>
      <c r="S351" s="4"/>
      <c r="T351" s="4"/>
    </row>
    <row r="352" spans="1:20" ht="20.100000000000001" customHeight="1" x14ac:dyDescent="0.3">
      <c r="A352" s="2"/>
      <c r="B352" s="4" t="s">
        <v>570</v>
      </c>
      <c r="C352" s="4"/>
      <c r="D352" s="4"/>
      <c r="E352" s="4"/>
      <c r="F352" s="48" t="s">
        <v>692</v>
      </c>
      <c r="G352" s="103">
        <v>3</v>
      </c>
      <c r="H352" s="7">
        <v>3</v>
      </c>
      <c r="I352" s="3">
        <f>ROUND(61000*90%,0)</f>
        <v>54900</v>
      </c>
      <c r="J352" s="20" t="s">
        <v>132</v>
      </c>
      <c r="K352" s="3">
        <f>I352*H352</f>
        <v>164700</v>
      </c>
      <c r="L352" s="4"/>
      <c r="M352" s="4"/>
      <c r="N352" s="3">
        <f>H352</f>
        <v>3</v>
      </c>
      <c r="O352" s="20">
        <f>K352</f>
        <v>164700</v>
      </c>
      <c r="P352" s="36">
        <v>0</v>
      </c>
      <c r="Q352" s="36">
        <v>0</v>
      </c>
      <c r="R352" s="37"/>
      <c r="S352" s="32"/>
      <c r="T352" s="4">
        <v>61000</v>
      </c>
    </row>
    <row r="353" spans="1:20" ht="20.100000000000001" customHeight="1" x14ac:dyDescent="0.3">
      <c r="A353" s="2"/>
      <c r="B353" s="3"/>
      <c r="C353" s="3"/>
      <c r="D353" s="3"/>
      <c r="E353" s="3"/>
      <c r="F353" s="3"/>
      <c r="G353" s="2"/>
      <c r="H353" s="7"/>
      <c r="I353" s="3"/>
      <c r="J353" s="20"/>
      <c r="K353" s="3"/>
      <c r="L353" s="4"/>
      <c r="M353" s="4"/>
      <c r="N353" s="3"/>
      <c r="O353" s="20"/>
      <c r="P353" s="36"/>
      <c r="Q353" s="36"/>
      <c r="R353" s="37"/>
      <c r="S353" s="4"/>
      <c r="T353" s="4"/>
    </row>
    <row r="354" spans="1:20" ht="20.100000000000001" customHeight="1" x14ac:dyDescent="0.3">
      <c r="A354" s="2"/>
      <c r="B354" s="13" t="s">
        <v>164</v>
      </c>
      <c r="C354" s="3"/>
      <c r="D354" s="3"/>
      <c r="E354" s="3"/>
      <c r="F354" s="3"/>
      <c r="G354" s="2"/>
      <c r="H354" s="7"/>
      <c r="I354" s="3"/>
      <c r="J354" s="20"/>
      <c r="K354" s="3"/>
      <c r="L354" s="4"/>
      <c r="M354" s="4"/>
      <c r="N354" s="3"/>
      <c r="O354" s="20"/>
      <c r="P354" s="36"/>
      <c r="Q354" s="36"/>
      <c r="R354" s="37"/>
      <c r="S354" s="4"/>
      <c r="T354" s="4"/>
    </row>
    <row r="355" spans="1:20" ht="45.75" customHeight="1" x14ac:dyDescent="0.3">
      <c r="A355" s="2">
        <v>178</v>
      </c>
      <c r="B355" s="157" t="s">
        <v>141</v>
      </c>
      <c r="C355" s="158"/>
      <c r="D355" s="158"/>
      <c r="E355" s="158"/>
      <c r="F355" s="158"/>
      <c r="G355" s="159"/>
      <c r="H355" s="7"/>
      <c r="I355" s="3"/>
      <c r="J355" s="20"/>
      <c r="K355" s="3"/>
      <c r="L355" s="4"/>
      <c r="M355" s="4"/>
      <c r="N355" s="3"/>
      <c r="O355" s="20"/>
      <c r="P355" s="36"/>
      <c r="Q355" s="36"/>
      <c r="R355" s="37"/>
      <c r="S355" s="4"/>
      <c r="T355" s="4"/>
    </row>
    <row r="356" spans="1:20" ht="20.100000000000001" customHeight="1" x14ac:dyDescent="0.3">
      <c r="A356" s="2"/>
      <c r="B356" s="4" t="s">
        <v>570</v>
      </c>
      <c r="C356" s="4"/>
      <c r="D356" s="4"/>
      <c r="E356" s="4"/>
      <c r="F356" s="48" t="s">
        <v>692</v>
      </c>
      <c r="G356" s="103">
        <v>1</v>
      </c>
      <c r="H356" s="7">
        <v>1</v>
      </c>
      <c r="I356" s="3">
        <f>ROUND(400000*90%,0)</f>
        <v>360000</v>
      </c>
      <c r="J356" s="20" t="s">
        <v>132</v>
      </c>
      <c r="K356" s="3">
        <f>I356*H356</f>
        <v>360000</v>
      </c>
      <c r="L356" s="4"/>
      <c r="M356" s="4"/>
      <c r="N356" s="3">
        <f>H356</f>
        <v>1</v>
      </c>
      <c r="O356" s="20">
        <f>K356</f>
        <v>360000</v>
      </c>
      <c r="P356" s="36">
        <v>0</v>
      </c>
      <c r="Q356" s="36">
        <v>0</v>
      </c>
      <c r="R356" s="37"/>
      <c r="S356" s="32"/>
      <c r="T356" s="4">
        <v>400000</v>
      </c>
    </row>
    <row r="357" spans="1:20" ht="20.100000000000001" customHeight="1" x14ac:dyDescent="0.3">
      <c r="A357" s="2"/>
      <c r="B357" s="3"/>
      <c r="C357" s="3"/>
      <c r="D357" s="3"/>
      <c r="E357" s="3"/>
      <c r="F357" s="3"/>
      <c r="G357" s="2"/>
      <c r="H357" s="7"/>
      <c r="I357" s="3"/>
      <c r="J357" s="20"/>
      <c r="K357" s="3"/>
      <c r="L357" s="4"/>
      <c r="M357" s="4"/>
      <c r="N357" s="3"/>
      <c r="O357" s="20"/>
      <c r="P357" s="36"/>
      <c r="Q357" s="36"/>
      <c r="R357" s="37"/>
      <c r="S357" s="4"/>
      <c r="T357" s="4"/>
    </row>
    <row r="358" spans="1:20" ht="46.5" customHeight="1" x14ac:dyDescent="0.3">
      <c r="A358" s="2">
        <v>179</v>
      </c>
      <c r="B358" s="157" t="s">
        <v>142</v>
      </c>
      <c r="C358" s="158"/>
      <c r="D358" s="158"/>
      <c r="E358" s="158"/>
      <c r="F358" s="158"/>
      <c r="G358" s="159"/>
      <c r="H358" s="7"/>
      <c r="I358" s="3"/>
      <c r="J358" s="20"/>
      <c r="K358" s="3"/>
      <c r="L358" s="4"/>
      <c r="M358" s="4"/>
      <c r="N358" s="3"/>
      <c r="O358" s="20"/>
      <c r="P358" s="36"/>
      <c r="Q358" s="36"/>
      <c r="R358" s="37"/>
      <c r="S358" s="4"/>
      <c r="T358" s="4"/>
    </row>
    <row r="359" spans="1:20" ht="20.100000000000001" customHeight="1" x14ac:dyDescent="0.3">
      <c r="A359" s="2"/>
      <c r="B359" s="4" t="s">
        <v>570</v>
      </c>
      <c r="C359" s="4"/>
      <c r="D359" s="4"/>
      <c r="E359" s="4"/>
      <c r="F359" s="48" t="s">
        <v>692</v>
      </c>
      <c r="G359" s="103">
        <v>11</v>
      </c>
    </row>
    <row r="360" spans="1:20" ht="20.100000000000001" customHeight="1" x14ac:dyDescent="0.3">
      <c r="A360" s="2"/>
      <c r="B360" s="4" t="s">
        <v>570</v>
      </c>
      <c r="C360" s="4"/>
      <c r="D360" s="4"/>
      <c r="E360" s="4"/>
      <c r="F360" s="48" t="s">
        <v>693</v>
      </c>
      <c r="G360" s="103">
        <v>10</v>
      </c>
      <c r="H360" s="7">
        <v>10</v>
      </c>
      <c r="I360" s="3">
        <f>ROUND(6191*90%,0)</f>
        <v>5572</v>
      </c>
      <c r="J360" s="20" t="s">
        <v>128</v>
      </c>
      <c r="K360" s="3">
        <f>I360*H360</f>
        <v>55720</v>
      </c>
      <c r="L360" s="4"/>
      <c r="M360" s="4"/>
      <c r="N360" s="3">
        <f>H360</f>
        <v>10</v>
      </c>
      <c r="O360" s="20">
        <f>K360</f>
        <v>55720</v>
      </c>
      <c r="P360" s="36">
        <v>0</v>
      </c>
      <c r="Q360" s="36">
        <v>0</v>
      </c>
      <c r="R360" s="37"/>
      <c r="S360" s="32"/>
      <c r="T360" s="4">
        <v>6191</v>
      </c>
    </row>
    <row r="361" spans="1:20" ht="20.100000000000001" customHeight="1" x14ac:dyDescent="0.3">
      <c r="A361" s="2"/>
      <c r="B361" s="4" t="s">
        <v>570</v>
      </c>
      <c r="C361" s="3"/>
      <c r="D361" s="3"/>
      <c r="E361" s="3"/>
      <c r="F361" s="48" t="s">
        <v>143</v>
      </c>
      <c r="G361" s="132">
        <v>1</v>
      </c>
      <c r="H361" s="7">
        <v>1</v>
      </c>
      <c r="I361" s="3">
        <f>ROUND(6191*90%,0)</f>
        <v>5572</v>
      </c>
      <c r="J361" s="20" t="s">
        <v>128</v>
      </c>
      <c r="K361" s="3">
        <f>I361*H361</f>
        <v>5572</v>
      </c>
      <c r="L361" s="15"/>
      <c r="M361" s="15"/>
      <c r="N361" s="8">
        <v>0</v>
      </c>
      <c r="O361" s="8">
        <v>0</v>
      </c>
      <c r="P361" s="38">
        <f>H361</f>
        <v>1</v>
      </c>
      <c r="Q361" s="39">
        <f>K361</f>
        <v>5572</v>
      </c>
      <c r="R361" s="15"/>
      <c r="S361" s="35"/>
      <c r="T361" s="4"/>
    </row>
    <row r="362" spans="1:20" ht="20.100000000000001" customHeight="1" x14ac:dyDescent="0.3">
      <c r="A362" s="2"/>
      <c r="B362" s="13" t="s">
        <v>172</v>
      </c>
      <c r="C362" s="3"/>
      <c r="D362" s="3"/>
      <c r="E362" s="3"/>
      <c r="F362" s="3"/>
      <c r="G362" s="2"/>
      <c r="H362" s="33"/>
      <c r="I362" s="3"/>
      <c r="J362" s="3"/>
      <c r="L362" s="15"/>
      <c r="M362" s="15"/>
      <c r="N362" s="15"/>
      <c r="O362" s="15"/>
      <c r="P362" s="8"/>
      <c r="Q362"/>
      <c r="R362" s="15"/>
      <c r="S362" s="15"/>
      <c r="T362" s="4"/>
    </row>
    <row r="363" spans="1:20" ht="160.5" customHeight="1" x14ac:dyDescent="0.3">
      <c r="A363" s="2">
        <v>137</v>
      </c>
      <c r="B363" s="212" t="s">
        <v>173</v>
      </c>
      <c r="C363" s="213"/>
      <c r="D363" s="213"/>
      <c r="E363" s="213"/>
      <c r="F363" s="213"/>
      <c r="G363" s="214"/>
      <c r="H363" s="33"/>
      <c r="I363" s="3"/>
      <c r="J363" s="3"/>
      <c r="K363" s="3"/>
      <c r="L363" s="4"/>
      <c r="M363" s="4"/>
      <c r="N363" s="4"/>
      <c r="O363" s="4"/>
      <c r="P363" s="3"/>
      <c r="Q363" s="4"/>
      <c r="R363" s="4"/>
      <c r="S363" s="4"/>
      <c r="T363" s="4"/>
    </row>
    <row r="364" spans="1:20" ht="20.100000000000001" customHeight="1" x14ac:dyDescent="0.3">
      <c r="A364" s="2"/>
      <c r="B364" s="4" t="s">
        <v>571</v>
      </c>
      <c r="C364" s="4"/>
      <c r="D364" s="4"/>
      <c r="E364" s="4"/>
      <c r="F364" s="48" t="s">
        <v>692</v>
      </c>
      <c r="G364" s="103">
        <v>1</v>
      </c>
      <c r="H364" s="33">
        <f>'[353]ELE-2'!$H$9</f>
        <v>1</v>
      </c>
      <c r="I364" s="3">
        <v>355000</v>
      </c>
      <c r="J364" s="3" t="s">
        <v>128</v>
      </c>
      <c r="K364" s="3">
        <f>I364*H364</f>
        <v>355000</v>
      </c>
      <c r="L364" s="4"/>
      <c r="M364" s="4"/>
      <c r="N364" s="33">
        <f>H364</f>
        <v>1</v>
      </c>
      <c r="O364" s="4">
        <f>K364</f>
        <v>355000</v>
      </c>
      <c r="P364" s="7">
        <f>0</f>
        <v>0</v>
      </c>
      <c r="Q364" s="4">
        <v>0</v>
      </c>
      <c r="R364" s="4"/>
      <c r="S364" s="4"/>
      <c r="T364" s="4">
        <v>355000</v>
      </c>
    </row>
    <row r="365" spans="1:20" ht="20.100000000000001" customHeight="1" x14ac:dyDescent="0.3">
      <c r="A365" s="2"/>
      <c r="B365" s="3"/>
      <c r="C365" s="3"/>
      <c r="D365" s="3"/>
      <c r="E365" s="3"/>
      <c r="F365" s="3"/>
      <c r="G365" s="2"/>
      <c r="H365" s="33"/>
      <c r="I365" s="3"/>
      <c r="J365" s="3"/>
      <c r="K365" s="3"/>
      <c r="L365" s="4"/>
      <c r="M365" s="4"/>
      <c r="N365" s="4"/>
      <c r="O365" s="4"/>
      <c r="P365" s="3"/>
      <c r="Q365" s="4"/>
      <c r="R365" s="4"/>
      <c r="S365" s="4"/>
      <c r="T365" s="4"/>
    </row>
    <row r="366" spans="1:20" ht="122.25" customHeight="1" x14ac:dyDescent="0.3">
      <c r="A366" s="2">
        <v>138</v>
      </c>
      <c r="B366" s="265" t="s">
        <v>174</v>
      </c>
      <c r="C366" s="266"/>
      <c r="D366" s="266"/>
      <c r="E366" s="266"/>
      <c r="F366" s="266"/>
      <c r="G366" s="267"/>
      <c r="H366" s="33"/>
      <c r="I366" s="3"/>
      <c r="J366" s="3"/>
      <c r="K366" s="3"/>
      <c r="L366" s="4"/>
      <c r="M366" s="4"/>
      <c r="N366" s="4"/>
      <c r="O366" s="4"/>
      <c r="P366" s="3"/>
      <c r="Q366" s="4"/>
      <c r="R366" s="4"/>
      <c r="S366" s="4"/>
      <c r="T366" s="4"/>
    </row>
    <row r="367" spans="1:20" ht="20.100000000000001" customHeight="1" x14ac:dyDescent="0.3">
      <c r="A367" s="2"/>
      <c r="B367" s="4" t="s">
        <v>571</v>
      </c>
      <c r="C367" s="4"/>
      <c r="D367" s="4"/>
      <c r="E367" s="4"/>
      <c r="F367" s="48" t="s">
        <v>692</v>
      </c>
      <c r="G367" s="103">
        <v>1</v>
      </c>
      <c r="H367" s="33">
        <f>'[353]ELE-2'!$H$12</f>
        <v>1</v>
      </c>
      <c r="I367" s="3">
        <v>270000</v>
      </c>
      <c r="J367" s="3" t="s">
        <v>128</v>
      </c>
      <c r="K367" s="3">
        <f>I367*H367</f>
        <v>270000</v>
      </c>
      <c r="L367" s="4"/>
      <c r="M367" s="4"/>
      <c r="N367" s="33">
        <f>H367</f>
        <v>1</v>
      </c>
      <c r="O367" s="4">
        <f>K367</f>
        <v>270000</v>
      </c>
      <c r="P367" s="7">
        <f>0</f>
        <v>0</v>
      </c>
      <c r="Q367" s="4">
        <v>0</v>
      </c>
      <c r="R367" s="4"/>
      <c r="S367" s="4"/>
      <c r="T367" s="4">
        <v>270000</v>
      </c>
    </row>
    <row r="368" spans="1:20" ht="20.100000000000001" customHeight="1" x14ac:dyDescent="0.3">
      <c r="A368" s="2"/>
      <c r="B368" s="3"/>
      <c r="C368" s="3"/>
      <c r="D368" s="3"/>
      <c r="E368" s="3"/>
      <c r="F368" s="3"/>
      <c r="G368" s="2"/>
      <c r="H368" s="33"/>
      <c r="I368" s="3"/>
      <c r="J368" s="3"/>
      <c r="K368" s="3"/>
      <c r="L368" s="4"/>
      <c r="M368" s="4"/>
      <c r="N368" s="4"/>
      <c r="O368" s="4"/>
      <c r="P368" s="3"/>
      <c r="Q368" s="4"/>
      <c r="R368" s="4"/>
      <c r="S368" s="4"/>
      <c r="T368" s="4"/>
    </row>
    <row r="369" spans="1:20" ht="37.5" customHeight="1" x14ac:dyDescent="0.3">
      <c r="A369" s="2">
        <v>139</v>
      </c>
      <c r="B369" s="274" t="s">
        <v>175</v>
      </c>
      <c r="C369" s="275"/>
      <c r="D369" s="275"/>
      <c r="E369" s="275"/>
      <c r="F369" s="275"/>
      <c r="G369" s="276"/>
      <c r="H369" s="33"/>
      <c r="I369" s="3"/>
      <c r="J369" s="3"/>
      <c r="K369" s="3"/>
      <c r="L369" s="4"/>
      <c r="M369" s="4"/>
      <c r="N369" s="4"/>
      <c r="O369" s="4"/>
      <c r="P369" s="3"/>
      <c r="Q369" s="4"/>
      <c r="R369" s="4"/>
      <c r="S369" s="4"/>
      <c r="T369" s="4"/>
    </row>
    <row r="370" spans="1:20" ht="20.100000000000001" customHeight="1" x14ac:dyDescent="0.3">
      <c r="A370" s="2"/>
      <c r="B370" s="4" t="s">
        <v>571</v>
      </c>
      <c r="C370" s="4"/>
      <c r="D370" s="4"/>
      <c r="E370" s="4"/>
      <c r="F370" s="48" t="s">
        <v>692</v>
      </c>
      <c r="G370" s="103">
        <v>3</v>
      </c>
      <c r="H370" s="33">
        <f>'[353]ELE-2'!$H$15</f>
        <v>3</v>
      </c>
      <c r="I370" s="3">
        <v>1540</v>
      </c>
      <c r="J370" s="3" t="s">
        <v>128</v>
      </c>
      <c r="K370" s="3">
        <f>I370*H370</f>
        <v>4620</v>
      </c>
      <c r="L370" s="4"/>
      <c r="M370" s="4"/>
      <c r="N370" s="33">
        <f>H370</f>
        <v>3</v>
      </c>
      <c r="O370" s="4">
        <f>K370</f>
        <v>4620</v>
      </c>
      <c r="P370" s="7">
        <f>0</f>
        <v>0</v>
      </c>
      <c r="Q370" s="4">
        <v>0</v>
      </c>
      <c r="R370" s="4"/>
      <c r="S370" s="4"/>
      <c r="T370" s="4">
        <v>1540</v>
      </c>
    </row>
    <row r="371" spans="1:20" ht="20.100000000000001" customHeight="1" x14ac:dyDescent="0.3">
      <c r="A371" s="2"/>
      <c r="B371" s="3"/>
      <c r="C371" s="3"/>
      <c r="D371" s="3"/>
      <c r="E371" s="3"/>
      <c r="F371" s="3"/>
      <c r="G371" s="2"/>
      <c r="H371" s="33"/>
      <c r="I371" s="3"/>
      <c r="J371" s="3"/>
      <c r="K371" s="3"/>
      <c r="L371" s="4"/>
      <c r="M371" s="4"/>
      <c r="N371" s="4"/>
      <c r="O371" s="4"/>
      <c r="P371" s="3"/>
      <c r="Q371" s="4"/>
      <c r="R371" s="4"/>
      <c r="S371" s="4"/>
      <c r="T371" s="4"/>
    </row>
    <row r="372" spans="1:20" ht="109.5" customHeight="1" x14ac:dyDescent="0.3">
      <c r="A372" s="2">
        <v>136</v>
      </c>
      <c r="B372" s="265" t="s">
        <v>176</v>
      </c>
      <c r="C372" s="266"/>
      <c r="D372" s="266"/>
      <c r="E372" s="266"/>
      <c r="F372" s="266"/>
      <c r="G372" s="267"/>
      <c r="H372" s="33"/>
      <c r="I372" s="3"/>
      <c r="J372" s="3"/>
      <c r="K372" s="3"/>
      <c r="L372" s="4"/>
      <c r="M372" s="4"/>
      <c r="N372" s="4"/>
      <c r="O372" s="4"/>
      <c r="P372" s="3"/>
      <c r="Q372" s="4"/>
      <c r="R372" s="4"/>
      <c r="S372" s="4"/>
      <c r="T372" s="4"/>
    </row>
    <row r="373" spans="1:20" ht="20.100000000000001" customHeight="1" x14ac:dyDescent="0.3">
      <c r="A373" s="2"/>
      <c r="B373" s="4" t="s">
        <v>571</v>
      </c>
      <c r="C373" s="4"/>
      <c r="D373" s="4"/>
      <c r="E373" s="4"/>
      <c r="F373" s="48" t="s">
        <v>692</v>
      </c>
      <c r="G373" s="103">
        <v>125</v>
      </c>
    </row>
    <row r="374" spans="1:20" ht="20.100000000000001" customHeight="1" x14ac:dyDescent="0.3">
      <c r="A374" s="2"/>
      <c r="B374" s="4"/>
      <c r="C374" s="4"/>
      <c r="D374" s="4"/>
      <c r="E374" s="4"/>
      <c r="F374" s="48" t="s">
        <v>693</v>
      </c>
      <c r="G374" s="103">
        <v>80</v>
      </c>
      <c r="H374" s="33">
        <v>80</v>
      </c>
      <c r="I374" s="3">
        <v>356</v>
      </c>
      <c r="J374" s="3" t="s">
        <v>46</v>
      </c>
      <c r="K374" s="3">
        <f>I374*H374</f>
        <v>28480</v>
      </c>
      <c r="L374" s="4"/>
      <c r="M374" s="4"/>
      <c r="N374" s="33">
        <f>H374</f>
        <v>80</v>
      </c>
      <c r="O374" s="4">
        <f>K374</f>
        <v>28480</v>
      </c>
      <c r="P374" s="7">
        <f>0</f>
        <v>0</v>
      </c>
      <c r="Q374" s="4">
        <v>0</v>
      </c>
      <c r="R374" s="4"/>
      <c r="S374" s="4"/>
      <c r="T374" s="4">
        <v>356</v>
      </c>
    </row>
    <row r="375" spans="1:20" ht="20.100000000000001" customHeight="1" x14ac:dyDescent="0.3">
      <c r="A375" s="2"/>
      <c r="B375" s="3"/>
      <c r="C375" s="3"/>
      <c r="D375" s="3"/>
      <c r="E375" s="3"/>
      <c r="F375" s="13" t="s">
        <v>143</v>
      </c>
      <c r="G375" s="103">
        <v>45</v>
      </c>
      <c r="H375" s="33">
        <v>45</v>
      </c>
      <c r="I375" s="3">
        <v>356</v>
      </c>
      <c r="J375" s="3" t="s">
        <v>46</v>
      </c>
      <c r="K375" s="3">
        <f>I375*H375</f>
        <v>16020</v>
      </c>
      <c r="L375" s="4"/>
      <c r="M375" s="4"/>
      <c r="N375" s="33">
        <v>0</v>
      </c>
      <c r="O375" s="4">
        <v>0</v>
      </c>
      <c r="P375" s="7">
        <f>H375</f>
        <v>45</v>
      </c>
      <c r="Q375" s="4">
        <f>K375</f>
        <v>16020</v>
      </c>
      <c r="R375" s="4"/>
      <c r="S375" s="4"/>
      <c r="T375" s="4"/>
    </row>
    <row r="376" spans="1:20" ht="111" customHeight="1" x14ac:dyDescent="0.3">
      <c r="A376" s="2">
        <v>135</v>
      </c>
      <c r="B376" s="265" t="s">
        <v>177</v>
      </c>
      <c r="C376" s="266"/>
      <c r="D376" s="266"/>
      <c r="E376" s="266"/>
      <c r="F376" s="266"/>
      <c r="G376" s="267"/>
      <c r="H376" s="33"/>
      <c r="I376" s="3"/>
      <c r="J376" s="3"/>
      <c r="K376" s="3"/>
      <c r="L376" s="4"/>
      <c r="M376" s="4"/>
      <c r="N376" s="4"/>
      <c r="O376" s="4"/>
      <c r="P376" s="3"/>
      <c r="Q376" s="4"/>
      <c r="R376" s="4"/>
      <c r="S376" s="4"/>
      <c r="T376" s="4"/>
    </row>
    <row r="377" spans="1:20" ht="20.100000000000001" customHeight="1" x14ac:dyDescent="0.3">
      <c r="A377" s="2"/>
      <c r="B377" s="4" t="s">
        <v>572</v>
      </c>
      <c r="C377" s="4"/>
      <c r="D377" s="4"/>
      <c r="E377" s="4"/>
      <c r="F377" s="48" t="s">
        <v>692</v>
      </c>
      <c r="G377" s="103">
        <v>53</v>
      </c>
      <c r="H377" s="33">
        <f>'[353]ELE-2'!$H$23</f>
        <v>53</v>
      </c>
      <c r="I377" s="3">
        <v>484</v>
      </c>
      <c r="J377" s="3" t="s">
        <v>46</v>
      </c>
      <c r="K377" s="3">
        <f>I377*H377</f>
        <v>25652</v>
      </c>
      <c r="L377" s="4"/>
      <c r="M377" s="4"/>
      <c r="N377" s="33">
        <f>H377</f>
        <v>53</v>
      </c>
      <c r="O377" s="4">
        <f>K377</f>
        <v>25652</v>
      </c>
      <c r="P377" s="7">
        <f>0</f>
        <v>0</v>
      </c>
      <c r="Q377" s="4">
        <v>0</v>
      </c>
      <c r="R377" s="4"/>
      <c r="S377" s="4"/>
      <c r="T377" s="4">
        <v>484</v>
      </c>
    </row>
    <row r="378" spans="1:20" ht="20.100000000000001" customHeight="1" x14ac:dyDescent="0.3">
      <c r="A378" s="2"/>
      <c r="B378" s="3"/>
      <c r="C378" s="3"/>
      <c r="D378" s="3"/>
      <c r="E378" s="3"/>
      <c r="F378" s="3"/>
      <c r="G378" s="2"/>
      <c r="H378" s="33"/>
      <c r="I378" s="3"/>
      <c r="J378" s="3"/>
      <c r="K378" s="3"/>
      <c r="L378" s="4"/>
      <c r="M378" s="4"/>
      <c r="N378" s="4"/>
      <c r="O378" s="4"/>
      <c r="P378" s="3"/>
      <c r="Q378" s="4"/>
      <c r="R378" s="4"/>
      <c r="S378" s="4"/>
      <c r="T378" s="4"/>
    </row>
    <row r="379" spans="1:20" ht="59.25" customHeight="1" x14ac:dyDescent="0.3">
      <c r="A379" s="2">
        <v>134</v>
      </c>
      <c r="B379" s="265" t="s">
        <v>178</v>
      </c>
      <c r="C379" s="266"/>
      <c r="D379" s="266"/>
      <c r="E379" s="266"/>
      <c r="F379" s="266"/>
      <c r="G379" s="267"/>
      <c r="H379" s="33"/>
      <c r="I379" s="3"/>
      <c r="J379" s="3"/>
      <c r="K379" s="3"/>
      <c r="L379" s="4"/>
      <c r="M379" s="4"/>
      <c r="N379" s="4"/>
      <c r="O379" s="4"/>
      <c r="P379" s="3"/>
      <c r="Q379" s="4"/>
      <c r="R379" s="4"/>
      <c r="S379" s="4"/>
      <c r="T379" s="4"/>
    </row>
    <row r="380" spans="1:20" ht="20.100000000000001" customHeight="1" x14ac:dyDescent="0.3">
      <c r="A380" s="2"/>
      <c r="B380" s="4" t="s">
        <v>572</v>
      </c>
      <c r="C380" s="4"/>
      <c r="D380" s="4"/>
      <c r="E380" s="4"/>
      <c r="F380" s="48" t="s">
        <v>692</v>
      </c>
      <c r="G380" s="103">
        <v>60</v>
      </c>
      <c r="H380" s="33">
        <f>'[353]ELE-2'!$H$27</f>
        <v>60</v>
      </c>
      <c r="I380" s="3">
        <v>1483</v>
      </c>
      <c r="J380" s="3" t="s">
        <v>46</v>
      </c>
      <c r="K380" s="3">
        <f>I380*H380</f>
        <v>88980</v>
      </c>
      <c r="L380" s="4"/>
      <c r="M380" s="4"/>
      <c r="N380" s="33">
        <f>H380</f>
        <v>60</v>
      </c>
      <c r="O380" s="4">
        <f>K380</f>
        <v>88980</v>
      </c>
      <c r="P380" s="7">
        <f>0</f>
        <v>0</v>
      </c>
      <c r="Q380" s="4">
        <v>0</v>
      </c>
      <c r="R380" s="4"/>
      <c r="S380" s="4"/>
      <c r="T380" s="4">
        <v>1483</v>
      </c>
    </row>
    <row r="381" spans="1:20" ht="20.100000000000001" customHeight="1" x14ac:dyDescent="0.3">
      <c r="A381" s="2"/>
      <c r="B381" s="3"/>
      <c r="C381" s="3"/>
      <c r="D381" s="3"/>
      <c r="E381" s="3"/>
      <c r="F381" s="3"/>
      <c r="G381" s="2"/>
      <c r="H381" s="33"/>
      <c r="I381" s="3"/>
      <c r="J381" s="3"/>
      <c r="K381" s="3"/>
      <c r="L381" s="4"/>
      <c r="M381" s="4"/>
      <c r="N381" s="4"/>
      <c r="O381" s="4"/>
      <c r="P381" s="3"/>
      <c r="Q381" s="4"/>
      <c r="R381" s="4"/>
      <c r="S381" s="4"/>
      <c r="T381" s="4"/>
    </row>
    <row r="382" spans="1:20" ht="29.25" customHeight="1" x14ac:dyDescent="0.3">
      <c r="A382" s="2">
        <v>130</v>
      </c>
      <c r="B382" s="265" t="s">
        <v>179</v>
      </c>
      <c r="C382" s="266"/>
      <c r="D382" s="266"/>
      <c r="E382" s="266"/>
      <c r="F382" s="266"/>
      <c r="G382" s="267"/>
      <c r="H382" s="33"/>
      <c r="I382" s="3"/>
      <c r="J382" s="3"/>
      <c r="K382" s="3"/>
      <c r="L382" s="4"/>
      <c r="M382" s="4"/>
      <c r="N382" s="4"/>
      <c r="O382" s="4"/>
      <c r="P382" s="3"/>
      <c r="Q382" s="4"/>
      <c r="R382" s="4"/>
      <c r="S382" s="4"/>
      <c r="T382" s="4"/>
    </row>
    <row r="383" spans="1:20" ht="20.100000000000001" customHeight="1" x14ac:dyDescent="0.3">
      <c r="A383" s="2"/>
      <c r="B383" s="4" t="s">
        <v>572</v>
      </c>
      <c r="C383" s="4"/>
      <c r="D383" s="4"/>
      <c r="E383" s="4"/>
      <c r="F383" s="48" t="s">
        <v>692</v>
      </c>
      <c r="G383" s="49">
        <v>65.3</v>
      </c>
      <c r="H383" s="33">
        <f>'[353]ELE-2'!$H$30</f>
        <v>65.3</v>
      </c>
      <c r="I383" s="3">
        <v>902</v>
      </c>
      <c r="J383" s="3" t="s">
        <v>46</v>
      </c>
      <c r="K383" s="52">
        <f>I383*H383</f>
        <v>58900.6</v>
      </c>
      <c r="L383" s="4"/>
      <c r="M383" s="4"/>
      <c r="N383" s="33">
        <f>H383</f>
        <v>65.3</v>
      </c>
      <c r="O383" s="53">
        <f>K383</f>
        <v>58900.6</v>
      </c>
      <c r="P383" s="7">
        <f>0</f>
        <v>0</v>
      </c>
      <c r="Q383" s="4">
        <v>0</v>
      </c>
      <c r="R383" s="4"/>
      <c r="S383" s="4"/>
      <c r="T383" s="4">
        <v>902</v>
      </c>
    </row>
    <row r="384" spans="1:20" ht="20.100000000000001" customHeight="1" x14ac:dyDescent="0.3">
      <c r="A384" s="2"/>
      <c r="B384" s="3"/>
      <c r="C384" s="3"/>
      <c r="D384" s="3"/>
      <c r="E384" s="3"/>
      <c r="F384" s="3"/>
      <c r="G384" s="2"/>
      <c r="H384" s="33"/>
      <c r="I384" s="3"/>
      <c r="J384" s="3"/>
      <c r="K384" s="3"/>
      <c r="L384" s="4"/>
      <c r="M384" s="4"/>
      <c r="N384" s="4"/>
      <c r="O384" s="4"/>
      <c r="P384" s="3"/>
      <c r="Q384" s="4"/>
      <c r="R384" s="4"/>
      <c r="S384" s="4"/>
      <c r="T384" s="4"/>
    </row>
    <row r="385" spans="1:20" ht="40.5" customHeight="1" x14ac:dyDescent="0.3">
      <c r="A385" s="2">
        <v>129</v>
      </c>
      <c r="B385" s="265" t="s">
        <v>64</v>
      </c>
      <c r="C385" s="266"/>
      <c r="D385" s="266"/>
      <c r="E385" s="266"/>
      <c r="F385" s="266"/>
      <c r="G385" s="267"/>
      <c r="H385" s="33"/>
      <c r="I385" s="3"/>
      <c r="J385" s="3"/>
      <c r="K385" s="3"/>
      <c r="L385" s="4"/>
      <c r="M385" s="4"/>
      <c r="N385" s="4"/>
      <c r="O385" s="4"/>
      <c r="P385" s="3"/>
      <c r="Q385" s="4"/>
      <c r="R385" s="4"/>
      <c r="S385" s="4"/>
      <c r="T385" s="4"/>
    </row>
    <row r="386" spans="1:20" ht="20.100000000000001" customHeight="1" x14ac:dyDescent="0.3">
      <c r="A386" s="2"/>
      <c r="B386" s="4" t="s">
        <v>572</v>
      </c>
      <c r="C386" s="4"/>
      <c r="D386" s="4"/>
      <c r="E386" s="4"/>
      <c r="F386" s="48" t="s">
        <v>692</v>
      </c>
      <c r="G386" s="49">
        <v>52.4</v>
      </c>
      <c r="H386" s="33">
        <f>'[353]ELE-2'!$H$36</f>
        <v>52.4</v>
      </c>
      <c r="I386" s="3">
        <v>163</v>
      </c>
      <c r="J386" s="3" t="s">
        <v>46</v>
      </c>
      <c r="K386" s="3">
        <f>I386*H386</f>
        <v>8541.1999999999989</v>
      </c>
      <c r="L386" s="4"/>
      <c r="M386" s="4"/>
      <c r="N386" s="33">
        <f>H386</f>
        <v>52.4</v>
      </c>
      <c r="O386" s="4">
        <f>K386</f>
        <v>8541.1999999999989</v>
      </c>
      <c r="P386" s="7">
        <f>0</f>
        <v>0</v>
      </c>
      <c r="Q386" s="4">
        <v>0</v>
      </c>
      <c r="R386" s="4"/>
      <c r="S386" s="4"/>
      <c r="T386" s="4">
        <v>163</v>
      </c>
    </row>
    <row r="387" spans="1:20" ht="20.100000000000001" customHeight="1" x14ac:dyDescent="0.3">
      <c r="A387" s="2"/>
      <c r="B387" s="3"/>
      <c r="C387" s="3"/>
      <c r="D387" s="3"/>
      <c r="E387" s="3"/>
      <c r="F387" s="3"/>
      <c r="G387" s="2"/>
      <c r="H387" s="33"/>
      <c r="I387" s="3"/>
      <c r="J387" s="3"/>
      <c r="K387" s="3"/>
      <c r="L387" s="4"/>
      <c r="M387" s="4"/>
      <c r="N387" s="4"/>
      <c r="O387" s="4"/>
      <c r="P387" s="3"/>
      <c r="Q387" s="4"/>
      <c r="R387" s="4"/>
      <c r="S387" s="4"/>
      <c r="T387" s="4"/>
    </row>
    <row r="388" spans="1:20" ht="57" customHeight="1" x14ac:dyDescent="0.3">
      <c r="A388" s="2">
        <v>127</v>
      </c>
      <c r="B388" s="265" t="s">
        <v>180</v>
      </c>
      <c r="C388" s="266"/>
      <c r="D388" s="266"/>
      <c r="E388" s="266"/>
      <c r="F388" s="266"/>
      <c r="G388" s="267"/>
      <c r="H388" s="33"/>
      <c r="I388" s="3"/>
      <c r="J388" s="3"/>
      <c r="K388" s="3"/>
      <c r="L388" s="4"/>
      <c r="M388" s="4"/>
      <c r="N388" s="4"/>
      <c r="O388" s="4"/>
      <c r="P388" s="3"/>
      <c r="Q388" s="4"/>
      <c r="R388" s="4"/>
      <c r="S388" s="4"/>
      <c r="T388" s="4"/>
    </row>
    <row r="389" spans="1:20" ht="20.100000000000001" customHeight="1" x14ac:dyDescent="0.3">
      <c r="A389" s="2"/>
      <c r="B389" s="4" t="s">
        <v>572</v>
      </c>
      <c r="C389" s="4"/>
      <c r="D389" s="4"/>
      <c r="E389" s="4"/>
      <c r="F389" s="48" t="s">
        <v>692</v>
      </c>
      <c r="G389" s="103">
        <v>2</v>
      </c>
      <c r="H389" s="33">
        <f>'[353]ELE-2'!$H$39</f>
        <v>2</v>
      </c>
      <c r="I389" s="3">
        <v>22283</v>
      </c>
      <c r="J389" s="3" t="s">
        <v>128</v>
      </c>
      <c r="K389" s="3">
        <f>I389*H389</f>
        <v>44566</v>
      </c>
      <c r="L389" s="4"/>
      <c r="M389" s="4"/>
      <c r="N389" s="33">
        <f>H389</f>
        <v>2</v>
      </c>
      <c r="O389" s="4">
        <f>K389</f>
        <v>44566</v>
      </c>
      <c r="P389" s="7">
        <f>0</f>
        <v>0</v>
      </c>
      <c r="Q389" s="4">
        <v>0</v>
      </c>
      <c r="R389" s="4"/>
      <c r="S389" s="4"/>
      <c r="T389" s="4">
        <v>22283</v>
      </c>
    </row>
    <row r="390" spans="1:20" ht="20.100000000000001" customHeight="1" x14ac:dyDescent="0.3">
      <c r="A390" s="2"/>
      <c r="B390" s="3"/>
      <c r="C390" s="3"/>
      <c r="D390" s="3"/>
      <c r="E390" s="3"/>
      <c r="F390" s="3"/>
      <c r="G390" s="2"/>
      <c r="H390" s="33"/>
      <c r="I390" s="3"/>
      <c r="J390" s="3"/>
      <c r="K390" s="3"/>
      <c r="L390" s="4"/>
      <c r="M390" s="4"/>
      <c r="N390" s="4"/>
      <c r="O390" s="4"/>
      <c r="P390" s="3"/>
      <c r="Q390" s="4"/>
      <c r="R390" s="4"/>
      <c r="S390" s="4"/>
      <c r="T390" s="4"/>
    </row>
    <row r="391" spans="1:20" ht="87" customHeight="1" x14ac:dyDescent="0.3">
      <c r="A391" s="2">
        <v>126</v>
      </c>
      <c r="B391" s="265" t="s">
        <v>181</v>
      </c>
      <c r="C391" s="266"/>
      <c r="D391" s="266"/>
      <c r="E391" s="266"/>
      <c r="F391" s="266"/>
      <c r="G391" s="267"/>
      <c r="H391" s="33"/>
      <c r="I391" s="3"/>
      <c r="J391" s="3"/>
      <c r="K391" s="3"/>
      <c r="L391" s="4"/>
      <c r="M391" s="4"/>
      <c r="N391" s="4"/>
      <c r="O391" s="4"/>
      <c r="P391" s="3"/>
      <c r="Q391" s="4"/>
      <c r="R391" s="4"/>
      <c r="S391" s="4"/>
      <c r="T391" s="4"/>
    </row>
    <row r="392" spans="1:20" ht="20.100000000000001" customHeight="1" x14ac:dyDescent="0.3">
      <c r="A392" s="2"/>
      <c r="B392" s="4" t="s">
        <v>572</v>
      </c>
      <c r="C392" s="4"/>
      <c r="D392" s="4"/>
      <c r="E392" s="4"/>
      <c r="F392" s="48" t="s">
        <v>692</v>
      </c>
      <c r="G392" s="103">
        <v>2</v>
      </c>
      <c r="H392" s="33">
        <f>'[353]ELE-2'!$H$42</f>
        <v>2</v>
      </c>
      <c r="I392" s="3">
        <v>8500</v>
      </c>
      <c r="J392" s="3" t="s">
        <v>128</v>
      </c>
      <c r="K392" s="3">
        <f>I392*H392</f>
        <v>17000</v>
      </c>
      <c r="L392" s="4"/>
      <c r="M392" s="4"/>
      <c r="N392" s="33">
        <f>H392</f>
        <v>2</v>
      </c>
      <c r="O392" s="4">
        <f>K392</f>
        <v>17000</v>
      </c>
      <c r="P392" s="7">
        <f>0</f>
        <v>0</v>
      </c>
      <c r="Q392" s="4">
        <v>0</v>
      </c>
      <c r="R392" s="4"/>
      <c r="S392" s="4"/>
      <c r="T392" s="4">
        <v>8500</v>
      </c>
    </row>
    <row r="393" spans="1:20" ht="20.100000000000001" customHeight="1" x14ac:dyDescent="0.3">
      <c r="A393" s="2"/>
      <c r="B393" s="3"/>
      <c r="C393" s="3"/>
      <c r="D393" s="3"/>
      <c r="E393" s="3"/>
      <c r="F393" s="3"/>
      <c r="G393" s="2"/>
      <c r="H393" s="33"/>
      <c r="I393" s="3"/>
      <c r="J393" s="3"/>
      <c r="K393" s="3"/>
      <c r="L393" s="4"/>
      <c r="M393" s="4"/>
      <c r="N393" s="4"/>
      <c r="O393" s="4"/>
      <c r="P393" s="3"/>
      <c r="Q393" s="4"/>
      <c r="R393" s="4"/>
      <c r="S393" s="4"/>
      <c r="T393" s="4"/>
    </row>
    <row r="394" spans="1:20" ht="57" customHeight="1" x14ac:dyDescent="0.3">
      <c r="A394" s="2">
        <v>121</v>
      </c>
      <c r="B394" s="265" t="s">
        <v>182</v>
      </c>
      <c r="C394" s="266"/>
      <c r="D394" s="266"/>
      <c r="E394" s="266"/>
      <c r="F394" s="266"/>
      <c r="G394" s="267"/>
      <c r="H394" s="33"/>
      <c r="I394" s="3"/>
      <c r="J394" s="3"/>
      <c r="K394" s="3"/>
      <c r="L394" s="4"/>
      <c r="M394" s="4"/>
      <c r="N394" s="4"/>
      <c r="O394" s="4"/>
      <c r="P394" s="3"/>
      <c r="Q394" s="4"/>
      <c r="R394" s="4"/>
      <c r="S394" s="4"/>
      <c r="T394" s="4"/>
    </row>
    <row r="395" spans="1:20" ht="20.100000000000001" customHeight="1" x14ac:dyDescent="0.3">
      <c r="A395" s="2"/>
      <c r="B395" s="4" t="s">
        <v>573</v>
      </c>
      <c r="C395" s="4"/>
      <c r="D395" s="4"/>
      <c r="E395" s="4"/>
      <c r="F395" s="48" t="s">
        <v>692</v>
      </c>
      <c r="G395" s="48">
        <v>36.200000000000003</v>
      </c>
      <c r="H395" s="33">
        <f>'[353]ELE-2'!$H$47</f>
        <v>36.200000000000003</v>
      </c>
      <c r="I395" s="3">
        <v>429</v>
      </c>
      <c r="J395" s="3" t="s">
        <v>46</v>
      </c>
      <c r="K395" s="19">
        <f>I395*H395</f>
        <v>15529.800000000001</v>
      </c>
      <c r="L395" s="4"/>
      <c r="M395" s="4"/>
      <c r="N395" s="33">
        <f>H395</f>
        <v>36.200000000000003</v>
      </c>
      <c r="O395" s="4">
        <f>K395</f>
        <v>15529.800000000001</v>
      </c>
      <c r="P395" s="7">
        <f>0</f>
        <v>0</v>
      </c>
      <c r="Q395" s="4">
        <v>0</v>
      </c>
      <c r="R395" s="4"/>
      <c r="S395" s="4"/>
      <c r="T395" s="4">
        <v>429</v>
      </c>
    </row>
    <row r="396" spans="1:20" ht="20.100000000000001" customHeight="1" x14ac:dyDescent="0.3">
      <c r="A396" s="2"/>
      <c r="B396" s="3"/>
      <c r="C396" s="3"/>
      <c r="D396" s="3"/>
      <c r="E396" s="3"/>
      <c r="F396" s="3"/>
      <c r="G396" s="2"/>
      <c r="H396" s="33"/>
      <c r="I396" s="3"/>
      <c r="J396" s="3"/>
      <c r="K396" s="3"/>
      <c r="L396" s="4"/>
      <c r="M396" s="4"/>
      <c r="N396" s="4"/>
      <c r="O396" s="4"/>
      <c r="P396" s="3"/>
      <c r="Q396" s="4"/>
      <c r="R396" s="4"/>
      <c r="S396" s="4"/>
      <c r="T396" s="4"/>
    </row>
    <row r="397" spans="1:20" ht="36.75" customHeight="1" x14ac:dyDescent="0.3">
      <c r="A397" s="2">
        <v>120</v>
      </c>
      <c r="B397" s="265" t="s">
        <v>183</v>
      </c>
      <c r="C397" s="266"/>
      <c r="D397" s="266"/>
      <c r="E397" s="266"/>
      <c r="F397" s="266"/>
      <c r="G397" s="267"/>
      <c r="H397" s="33"/>
      <c r="I397" s="3"/>
      <c r="J397" s="3"/>
      <c r="K397" s="3"/>
      <c r="L397" s="4"/>
      <c r="M397" s="4"/>
      <c r="N397" s="4"/>
      <c r="O397" s="4"/>
      <c r="P397" s="3"/>
      <c r="Q397" s="4"/>
      <c r="R397" s="4"/>
      <c r="S397" s="4"/>
      <c r="T397" s="4"/>
    </row>
    <row r="398" spans="1:20" ht="20.100000000000001" customHeight="1" x14ac:dyDescent="0.3">
      <c r="A398" s="2"/>
      <c r="B398" s="4" t="s">
        <v>573</v>
      </c>
      <c r="C398" s="4"/>
      <c r="D398" s="4"/>
      <c r="E398" s="4"/>
      <c r="F398" s="48" t="s">
        <v>692</v>
      </c>
      <c r="G398" s="103">
        <v>4</v>
      </c>
      <c r="H398" s="33">
        <f>'[353]ELE-2'!$H$53</f>
        <v>4</v>
      </c>
      <c r="I398" s="3">
        <v>2203</v>
      </c>
      <c r="J398" s="3" t="s">
        <v>128</v>
      </c>
      <c r="K398" s="3">
        <f>I398*H398</f>
        <v>8812</v>
      </c>
      <c r="L398" s="4"/>
      <c r="M398" s="4"/>
      <c r="N398" s="33">
        <f>H398</f>
        <v>4</v>
      </c>
      <c r="O398" s="4">
        <f>K398</f>
        <v>8812</v>
      </c>
      <c r="P398" s="7">
        <f>0</f>
        <v>0</v>
      </c>
      <c r="Q398" s="4">
        <v>0</v>
      </c>
      <c r="R398" s="4"/>
      <c r="S398" s="4"/>
      <c r="T398" s="4">
        <v>2203</v>
      </c>
    </row>
    <row r="399" spans="1:20" ht="20.100000000000001" customHeight="1" x14ac:dyDescent="0.3">
      <c r="A399" s="2"/>
      <c r="B399" s="3"/>
      <c r="C399" s="3"/>
      <c r="D399" s="3"/>
      <c r="E399" s="3"/>
      <c r="F399" s="3"/>
      <c r="G399" s="2"/>
      <c r="H399" s="33"/>
      <c r="I399" s="3"/>
      <c r="J399" s="3"/>
      <c r="K399" s="3"/>
      <c r="L399" s="4"/>
      <c r="M399" s="4"/>
      <c r="N399" s="4"/>
      <c r="O399" s="4"/>
      <c r="P399" s="3"/>
      <c r="Q399" s="4"/>
      <c r="R399" s="4"/>
      <c r="S399" s="4"/>
      <c r="T399" s="4"/>
    </row>
    <row r="400" spans="1:20" ht="72.75" customHeight="1" x14ac:dyDescent="0.3">
      <c r="A400" s="2">
        <v>112</v>
      </c>
      <c r="B400" s="265" t="s">
        <v>184</v>
      </c>
      <c r="C400" s="266"/>
      <c r="D400" s="266"/>
      <c r="E400" s="266"/>
      <c r="F400" s="266"/>
      <c r="G400" s="267"/>
      <c r="H400" s="33"/>
      <c r="I400" s="3"/>
      <c r="J400" s="3"/>
      <c r="K400" s="3"/>
      <c r="L400" s="4"/>
      <c r="M400" s="4"/>
      <c r="N400" s="4"/>
      <c r="O400" s="4"/>
      <c r="P400" s="3"/>
      <c r="Q400" s="4"/>
      <c r="R400" s="4"/>
      <c r="S400" s="4"/>
      <c r="T400" s="4"/>
    </row>
    <row r="401" spans="1:20" ht="20.100000000000001" customHeight="1" x14ac:dyDescent="0.3">
      <c r="A401" s="2"/>
      <c r="B401" s="4" t="s">
        <v>573</v>
      </c>
      <c r="C401" s="4"/>
      <c r="D401" s="4"/>
      <c r="E401" s="4"/>
      <c r="F401" s="48" t="s">
        <v>692</v>
      </c>
      <c r="G401" s="103">
        <v>1</v>
      </c>
      <c r="H401" s="33">
        <f>'[353]ELE-2'!$H$56</f>
        <v>1</v>
      </c>
      <c r="I401" s="3">
        <v>28883</v>
      </c>
      <c r="J401" s="3" t="s">
        <v>128</v>
      </c>
      <c r="K401" s="3">
        <f>I401*H401</f>
        <v>28883</v>
      </c>
      <c r="L401" s="4"/>
      <c r="M401" s="4"/>
      <c r="N401" s="33">
        <f>H401</f>
        <v>1</v>
      </c>
      <c r="O401" s="4">
        <f>K401</f>
        <v>28883</v>
      </c>
      <c r="P401" s="7">
        <f>0</f>
        <v>0</v>
      </c>
      <c r="Q401" s="4">
        <v>0</v>
      </c>
      <c r="R401" s="4"/>
      <c r="S401" s="4"/>
      <c r="T401" s="4">
        <v>28883</v>
      </c>
    </row>
    <row r="402" spans="1:20" ht="20.100000000000001" customHeight="1" x14ac:dyDescent="0.3">
      <c r="A402" s="2"/>
      <c r="B402" s="3"/>
      <c r="C402" s="3"/>
      <c r="D402" s="3"/>
      <c r="E402" s="3"/>
      <c r="F402" s="3"/>
      <c r="G402" s="2"/>
      <c r="H402" s="33"/>
      <c r="I402" s="3"/>
      <c r="J402" s="3"/>
      <c r="K402" s="3"/>
      <c r="L402" s="4"/>
      <c r="M402" s="4"/>
      <c r="N402" s="4"/>
      <c r="O402" s="4"/>
      <c r="P402" s="3"/>
      <c r="Q402" s="4"/>
      <c r="R402" s="4"/>
      <c r="S402" s="4"/>
      <c r="T402" s="4"/>
    </row>
    <row r="403" spans="1:20" ht="47.25" customHeight="1" x14ac:dyDescent="0.3">
      <c r="A403" s="2">
        <v>108</v>
      </c>
      <c r="B403" s="265" t="s">
        <v>185</v>
      </c>
      <c r="C403" s="266"/>
      <c r="D403" s="266"/>
      <c r="E403" s="266"/>
      <c r="F403" s="266"/>
      <c r="G403" s="267"/>
      <c r="H403" s="33"/>
      <c r="I403" s="3"/>
      <c r="J403" s="3"/>
      <c r="K403" s="3"/>
      <c r="L403" s="4"/>
      <c r="M403" s="4"/>
      <c r="N403" s="4"/>
      <c r="O403" s="4"/>
      <c r="P403" s="3"/>
      <c r="Q403" s="4"/>
      <c r="R403" s="4"/>
      <c r="S403" s="4"/>
      <c r="T403" s="4"/>
    </row>
    <row r="404" spans="1:20" ht="20.100000000000001" customHeight="1" x14ac:dyDescent="0.3">
      <c r="A404" s="2"/>
      <c r="B404" s="4" t="s">
        <v>573</v>
      </c>
      <c r="C404" s="4"/>
      <c r="D404" s="4"/>
      <c r="E404" s="4"/>
      <c r="F404" s="48" t="s">
        <v>692</v>
      </c>
      <c r="G404" s="103">
        <v>1</v>
      </c>
      <c r="H404" s="33">
        <f>'[353]ELE-2'!$H$59</f>
        <v>1</v>
      </c>
      <c r="I404" s="3">
        <v>2562</v>
      </c>
      <c r="J404" s="3" t="s">
        <v>128</v>
      </c>
      <c r="K404" s="3">
        <f>I404*H404</f>
        <v>2562</v>
      </c>
      <c r="L404" s="4"/>
      <c r="M404" s="4"/>
      <c r="N404" s="33">
        <f>H404</f>
        <v>1</v>
      </c>
      <c r="O404" s="4">
        <f>K404</f>
        <v>2562</v>
      </c>
      <c r="P404" s="7">
        <f>0</f>
        <v>0</v>
      </c>
      <c r="Q404" s="4">
        <v>0</v>
      </c>
      <c r="R404" s="4"/>
      <c r="S404" s="4"/>
      <c r="T404" s="4">
        <v>2562</v>
      </c>
    </row>
    <row r="405" spans="1:20" ht="20.100000000000001" customHeight="1" x14ac:dyDescent="0.3">
      <c r="A405" s="2"/>
      <c r="B405" s="3"/>
      <c r="C405" s="3"/>
      <c r="D405" s="3"/>
      <c r="E405" s="3"/>
      <c r="F405" s="3"/>
      <c r="G405" s="2"/>
      <c r="H405" s="33"/>
      <c r="I405" s="3"/>
      <c r="J405" s="3"/>
      <c r="K405" s="3"/>
      <c r="L405" s="4"/>
      <c r="M405" s="4"/>
      <c r="N405" s="4"/>
      <c r="O405" s="4"/>
      <c r="P405" s="3"/>
      <c r="Q405" s="4"/>
      <c r="R405" s="4"/>
      <c r="S405" s="4"/>
      <c r="T405" s="4"/>
    </row>
    <row r="406" spans="1:20" ht="72.599999999999994" customHeight="1" x14ac:dyDescent="0.3">
      <c r="A406" s="2" t="s">
        <v>189</v>
      </c>
      <c r="B406" s="157" t="s">
        <v>188</v>
      </c>
      <c r="C406" s="158"/>
      <c r="D406" s="158"/>
      <c r="E406" s="158"/>
      <c r="F406" s="158"/>
      <c r="G406" s="159"/>
      <c r="H406" s="33"/>
      <c r="I406" s="3"/>
      <c r="J406" s="20"/>
      <c r="K406" s="3"/>
      <c r="L406" s="4"/>
      <c r="M406" s="4"/>
      <c r="N406" s="4"/>
      <c r="O406" s="4"/>
      <c r="P406" s="7"/>
      <c r="Q406" s="4"/>
      <c r="R406" s="4"/>
      <c r="S406" s="4"/>
      <c r="T406" s="4"/>
    </row>
    <row r="407" spans="1:20" ht="20.100000000000001" customHeight="1" x14ac:dyDescent="0.3">
      <c r="A407" s="2"/>
      <c r="B407" s="4" t="s">
        <v>574</v>
      </c>
      <c r="C407" s="4"/>
      <c r="D407" s="4"/>
      <c r="E407" s="4"/>
      <c r="F407" s="48" t="s">
        <v>692</v>
      </c>
      <c r="G407" s="103">
        <v>12</v>
      </c>
      <c r="H407" s="33">
        <f>'[353]ELE-2'!$H$115</f>
        <v>12</v>
      </c>
      <c r="I407" s="3"/>
      <c r="J407" s="20"/>
      <c r="K407" s="3"/>
      <c r="L407" s="4"/>
      <c r="M407" s="4"/>
      <c r="N407" s="4"/>
      <c r="O407" s="4"/>
      <c r="P407" s="7"/>
      <c r="Q407" s="4"/>
      <c r="R407" s="4"/>
      <c r="S407" s="4"/>
      <c r="T407" s="4"/>
    </row>
    <row r="408" spans="1:20" ht="20.100000000000001" customHeight="1" x14ac:dyDescent="0.3">
      <c r="A408" s="2"/>
      <c r="B408" s="3"/>
      <c r="C408" s="3"/>
      <c r="D408" s="3"/>
      <c r="E408" s="3"/>
      <c r="F408" s="3"/>
      <c r="G408" s="2"/>
      <c r="H408" s="33"/>
      <c r="I408" s="3"/>
      <c r="J408" s="20"/>
      <c r="K408" s="3"/>
      <c r="L408" s="4"/>
      <c r="M408" s="4"/>
      <c r="N408" s="4"/>
      <c r="O408" s="4"/>
      <c r="P408" s="7"/>
      <c r="Q408" s="4"/>
      <c r="R408" s="4"/>
      <c r="S408" s="4"/>
      <c r="T408" s="4"/>
    </row>
    <row r="409" spans="1:20" ht="38.25" customHeight="1" x14ac:dyDescent="0.3">
      <c r="A409" s="4" t="s">
        <v>189</v>
      </c>
      <c r="B409" s="202" t="s">
        <v>190</v>
      </c>
      <c r="C409" s="203"/>
      <c r="D409" s="203"/>
      <c r="E409" s="203"/>
      <c r="F409" s="203"/>
      <c r="G409" s="204"/>
      <c r="H409" s="33"/>
      <c r="I409" s="3"/>
      <c r="J409" s="20"/>
      <c r="K409" s="3"/>
      <c r="L409" s="4"/>
      <c r="M409" s="4"/>
      <c r="N409" s="4"/>
      <c r="O409" s="4"/>
      <c r="P409" s="7"/>
      <c r="Q409" s="4"/>
      <c r="R409" s="4"/>
      <c r="S409" s="4"/>
      <c r="T409" s="4"/>
    </row>
    <row r="410" spans="1:20" ht="20.100000000000001" customHeight="1" x14ac:dyDescent="0.3">
      <c r="A410" s="2"/>
      <c r="B410" s="4" t="s">
        <v>574</v>
      </c>
      <c r="C410" s="4"/>
      <c r="D410" s="4"/>
      <c r="E410" s="4"/>
      <c r="F410" s="48" t="s">
        <v>692</v>
      </c>
      <c r="G410" s="103">
        <v>14</v>
      </c>
      <c r="H410" s="33">
        <f>'[353]ELE-2'!$H$128</f>
        <v>14</v>
      </c>
      <c r="I410" s="3"/>
      <c r="J410" s="20"/>
      <c r="K410" s="3"/>
      <c r="L410" s="4"/>
      <c r="M410" s="4"/>
      <c r="N410" s="4"/>
      <c r="O410" s="4"/>
      <c r="P410" s="7"/>
      <c r="Q410" s="4"/>
      <c r="R410" s="4"/>
      <c r="S410" s="4"/>
      <c r="T410" s="4"/>
    </row>
    <row r="411" spans="1:20" ht="20.100000000000001" customHeight="1" x14ac:dyDescent="0.3">
      <c r="A411" s="2"/>
      <c r="B411" s="3"/>
      <c r="C411" s="3"/>
      <c r="D411" s="3"/>
      <c r="E411" s="3"/>
      <c r="F411" s="3"/>
      <c r="G411" s="2"/>
      <c r="H411" s="33"/>
      <c r="I411" s="3"/>
      <c r="J411" s="20"/>
      <c r="K411" s="3"/>
      <c r="L411" s="4"/>
      <c r="M411" s="4"/>
      <c r="N411" s="4"/>
      <c r="O411" s="4"/>
      <c r="P411" s="7"/>
      <c r="Q411" s="4"/>
      <c r="R411" s="4"/>
      <c r="S411" s="4"/>
      <c r="T411" s="4"/>
    </row>
    <row r="412" spans="1:20" ht="24" customHeight="1" x14ac:dyDescent="0.3">
      <c r="A412" s="4" t="s">
        <v>189</v>
      </c>
      <c r="B412" s="202" t="s">
        <v>191</v>
      </c>
      <c r="C412" s="203"/>
      <c r="D412" s="203"/>
      <c r="E412" s="203"/>
      <c r="F412" s="203"/>
      <c r="G412" s="204"/>
      <c r="H412" s="33"/>
      <c r="I412" s="3"/>
      <c r="J412" s="20"/>
      <c r="K412" s="3"/>
      <c r="L412" s="4"/>
      <c r="M412" s="4"/>
      <c r="N412" s="4"/>
      <c r="O412" s="4"/>
      <c r="P412" s="7"/>
      <c r="Q412" s="4"/>
      <c r="R412" s="4"/>
      <c r="S412" s="4"/>
      <c r="T412" s="4"/>
    </row>
    <row r="413" spans="1:20" ht="20.100000000000001" customHeight="1" x14ac:dyDescent="0.3">
      <c r="A413" s="2"/>
      <c r="B413" s="4" t="s">
        <v>574</v>
      </c>
      <c r="C413" s="4"/>
      <c r="D413" s="4"/>
      <c r="E413" s="4"/>
      <c r="F413" s="48" t="s">
        <v>692</v>
      </c>
      <c r="G413" s="103">
        <v>14</v>
      </c>
      <c r="H413" s="33">
        <f>'[353]ELE-2'!$H$141</f>
        <v>14</v>
      </c>
      <c r="I413" s="3"/>
      <c r="J413" s="20"/>
      <c r="K413" s="3"/>
      <c r="L413" s="4"/>
      <c r="M413" s="4"/>
      <c r="N413" s="4"/>
      <c r="O413" s="4"/>
      <c r="P413" s="7"/>
      <c r="Q413" s="4"/>
      <c r="R413" s="4"/>
      <c r="S413" s="4"/>
      <c r="T413" s="4"/>
    </row>
    <row r="414" spans="1:20" ht="20.100000000000001" customHeight="1" x14ac:dyDescent="0.3">
      <c r="A414" s="2"/>
      <c r="B414" s="3"/>
      <c r="C414" s="3"/>
      <c r="D414" s="3"/>
      <c r="E414" s="3"/>
      <c r="F414" s="3"/>
      <c r="G414" s="2"/>
      <c r="H414" s="33"/>
      <c r="I414" s="3"/>
      <c r="J414" s="20"/>
      <c r="K414" s="3"/>
      <c r="L414" s="4"/>
      <c r="M414" s="4"/>
      <c r="N414" s="4"/>
      <c r="O414" s="4"/>
      <c r="P414" s="7"/>
      <c r="Q414" s="4"/>
      <c r="R414" s="4"/>
      <c r="S414" s="4"/>
      <c r="T414" s="4"/>
    </row>
    <row r="415" spans="1:20" ht="14.25" customHeight="1" x14ac:dyDescent="0.3">
      <c r="A415" s="4" t="s">
        <v>189</v>
      </c>
      <c r="B415" s="202" t="s">
        <v>192</v>
      </c>
      <c r="C415" s="203"/>
      <c r="D415" s="203"/>
      <c r="E415" s="203"/>
      <c r="F415" s="203"/>
      <c r="G415" s="204"/>
      <c r="H415" s="33"/>
      <c r="I415" s="3"/>
      <c r="J415" s="20"/>
      <c r="K415" s="3"/>
      <c r="L415" s="4"/>
      <c r="M415" s="4"/>
      <c r="N415" s="4"/>
      <c r="O415" s="4"/>
      <c r="P415" s="7"/>
      <c r="Q415" s="4"/>
      <c r="R415" s="4"/>
      <c r="S415" s="4"/>
      <c r="T415" s="4"/>
    </row>
    <row r="416" spans="1:20" ht="20.100000000000001" customHeight="1" x14ac:dyDescent="0.3">
      <c r="A416" s="2"/>
      <c r="B416" s="4" t="s">
        <v>574</v>
      </c>
      <c r="C416" s="4"/>
      <c r="D416" s="4"/>
      <c r="E416" s="4"/>
      <c r="F416" s="48" t="s">
        <v>692</v>
      </c>
      <c r="G416" s="103">
        <v>14</v>
      </c>
      <c r="H416" s="33">
        <f>'[353]ELE-2'!$H$154</f>
        <v>14</v>
      </c>
      <c r="I416" s="3"/>
      <c r="J416" s="20"/>
      <c r="K416" s="3"/>
      <c r="L416" s="4"/>
      <c r="M416" s="4"/>
      <c r="N416" s="4"/>
      <c r="O416" s="4"/>
      <c r="P416" s="7"/>
      <c r="Q416" s="4"/>
      <c r="R416" s="4"/>
      <c r="S416" s="4"/>
      <c r="T416" s="4"/>
    </row>
    <row r="417" spans="1:20" ht="20.100000000000001" customHeight="1" x14ac:dyDescent="0.3">
      <c r="A417" s="2"/>
      <c r="B417" s="3"/>
      <c r="C417" s="3"/>
      <c r="D417" s="3"/>
      <c r="E417" s="3"/>
      <c r="F417" s="3"/>
      <c r="G417" s="2"/>
      <c r="H417" s="33"/>
      <c r="I417" s="3"/>
      <c r="J417" s="20"/>
      <c r="K417" s="3"/>
      <c r="L417" s="4"/>
      <c r="M417" s="4"/>
      <c r="N417" s="4"/>
      <c r="O417" s="4"/>
      <c r="P417" s="7"/>
      <c r="Q417" s="4"/>
      <c r="R417" s="4"/>
      <c r="S417" s="4"/>
      <c r="T417" s="4"/>
    </row>
    <row r="418" spans="1:20" ht="48.75" customHeight="1" x14ac:dyDescent="0.3">
      <c r="A418" s="4" t="s">
        <v>189</v>
      </c>
      <c r="B418" s="141" t="s">
        <v>193</v>
      </c>
      <c r="C418" s="142"/>
      <c r="D418" s="142"/>
      <c r="E418" s="142"/>
      <c r="F418" s="142"/>
      <c r="G418" s="143"/>
      <c r="H418" s="33"/>
      <c r="I418" s="3"/>
      <c r="J418" s="20"/>
      <c r="K418" s="3"/>
      <c r="L418" s="4"/>
      <c r="M418" s="4"/>
      <c r="N418" s="4"/>
      <c r="O418" s="4"/>
      <c r="P418" s="7"/>
      <c r="Q418" s="4"/>
      <c r="R418" s="4"/>
      <c r="S418" s="4"/>
      <c r="T418" s="4"/>
    </row>
    <row r="419" spans="1:20" ht="20.100000000000001" customHeight="1" x14ac:dyDescent="0.3">
      <c r="A419" s="2"/>
      <c r="B419" s="4" t="s">
        <v>575</v>
      </c>
      <c r="C419" s="4"/>
      <c r="D419" s="4"/>
      <c r="E419" s="4"/>
      <c r="F419" s="48" t="s">
        <v>692</v>
      </c>
      <c r="G419" s="103">
        <v>30</v>
      </c>
      <c r="H419" s="33">
        <f>'[353]ELE-2'!$H$166</f>
        <v>30</v>
      </c>
      <c r="I419" s="3"/>
      <c r="J419" s="20"/>
      <c r="K419" s="3"/>
      <c r="L419" s="4"/>
      <c r="M419" s="4"/>
      <c r="N419" s="4"/>
      <c r="O419" s="4"/>
      <c r="P419" s="7"/>
      <c r="Q419" s="4"/>
      <c r="R419" s="4"/>
      <c r="S419" s="4"/>
      <c r="T419" s="4"/>
    </row>
    <row r="420" spans="1:20" ht="20.100000000000001" customHeight="1" x14ac:dyDescent="0.3">
      <c r="A420" s="2"/>
      <c r="B420" s="3"/>
      <c r="C420" s="3"/>
      <c r="D420" s="3"/>
      <c r="E420" s="3"/>
      <c r="F420" s="3"/>
      <c r="G420" s="2"/>
      <c r="H420" s="33"/>
      <c r="I420" s="3"/>
      <c r="J420" s="20"/>
      <c r="K420" s="3"/>
      <c r="L420" s="4"/>
      <c r="M420" s="4"/>
      <c r="N420" s="4"/>
      <c r="O420" s="4"/>
      <c r="P420" s="7"/>
      <c r="Q420" s="4"/>
      <c r="R420" s="4"/>
      <c r="S420" s="4"/>
      <c r="T420" s="4"/>
    </row>
    <row r="421" spans="1:20" ht="33.75" customHeight="1" x14ac:dyDescent="0.3">
      <c r="A421" s="4" t="s">
        <v>189</v>
      </c>
      <c r="B421" s="261" t="s">
        <v>194</v>
      </c>
      <c r="C421" s="262"/>
      <c r="D421" s="262"/>
      <c r="E421" s="262"/>
      <c r="F421" s="262"/>
      <c r="G421" s="263"/>
      <c r="H421" s="33"/>
      <c r="I421" s="3"/>
      <c r="J421" s="20"/>
      <c r="K421" s="3"/>
      <c r="L421" s="4"/>
      <c r="M421" s="4"/>
      <c r="N421" s="4"/>
      <c r="O421" s="4"/>
      <c r="P421" s="7"/>
      <c r="Q421" s="4"/>
      <c r="R421" s="4"/>
      <c r="S421" s="4"/>
      <c r="T421" s="4"/>
    </row>
    <row r="422" spans="1:20" ht="20.100000000000001" customHeight="1" x14ac:dyDescent="0.3">
      <c r="A422" s="2"/>
      <c r="B422" s="4" t="s">
        <v>575</v>
      </c>
      <c r="C422" s="4"/>
      <c r="D422" s="4"/>
      <c r="E422" s="4"/>
      <c r="F422" s="48" t="s">
        <v>692</v>
      </c>
      <c r="G422" s="103">
        <v>14</v>
      </c>
      <c r="H422" s="33">
        <f>'[353]ELE-2'!$H$179</f>
        <v>14</v>
      </c>
      <c r="I422" s="3"/>
      <c r="J422" s="20"/>
      <c r="K422" s="3"/>
      <c r="L422" s="4"/>
      <c r="M422" s="4"/>
      <c r="N422" s="4"/>
      <c r="O422" s="4"/>
      <c r="P422" s="7"/>
      <c r="Q422" s="4"/>
      <c r="R422" s="4"/>
      <c r="S422" s="4"/>
      <c r="T422" s="4"/>
    </row>
    <row r="423" spans="1:20" ht="20.100000000000001" customHeight="1" x14ac:dyDescent="0.3">
      <c r="A423" s="2"/>
      <c r="B423" s="3"/>
      <c r="C423" s="3"/>
      <c r="D423" s="3"/>
      <c r="E423" s="3"/>
      <c r="F423" s="3"/>
      <c r="G423" s="2"/>
      <c r="H423" s="33"/>
      <c r="I423" s="3"/>
      <c r="J423" s="20"/>
      <c r="K423" s="3"/>
      <c r="L423" s="4"/>
      <c r="M423" s="4"/>
      <c r="N423" s="4"/>
      <c r="O423" s="4"/>
      <c r="P423" s="7"/>
      <c r="Q423" s="4"/>
      <c r="R423" s="4"/>
      <c r="S423" s="4"/>
      <c r="T423" s="4"/>
    </row>
    <row r="424" spans="1:20" ht="29.25" customHeight="1" x14ac:dyDescent="0.3">
      <c r="A424" s="4" t="s">
        <v>189</v>
      </c>
      <c r="B424" s="141" t="s">
        <v>195</v>
      </c>
      <c r="C424" s="142"/>
      <c r="D424" s="142"/>
      <c r="E424" s="142"/>
      <c r="F424" s="142"/>
      <c r="G424" s="143"/>
      <c r="H424" s="33"/>
      <c r="I424" s="3"/>
      <c r="J424" s="20"/>
      <c r="K424" s="3"/>
      <c r="L424" s="4"/>
      <c r="M424" s="4"/>
      <c r="N424" s="4"/>
      <c r="O424" s="4"/>
      <c r="P424" s="7"/>
      <c r="Q424" s="4"/>
      <c r="R424" s="4"/>
      <c r="S424" s="4"/>
      <c r="T424" s="4"/>
    </row>
    <row r="425" spans="1:20" ht="20.100000000000001" customHeight="1" x14ac:dyDescent="0.3">
      <c r="A425" s="2"/>
      <c r="B425" s="4" t="s">
        <v>575</v>
      </c>
      <c r="C425" s="4"/>
      <c r="D425" s="4"/>
      <c r="E425" s="4"/>
      <c r="F425" s="48" t="s">
        <v>692</v>
      </c>
      <c r="G425" s="103">
        <v>1</v>
      </c>
      <c r="H425" s="33">
        <f>'[353]ELE-2'!$H$182</f>
        <v>1</v>
      </c>
      <c r="I425" s="3"/>
      <c r="J425" s="20"/>
      <c r="K425" s="3"/>
      <c r="L425" s="4"/>
      <c r="M425" s="4"/>
      <c r="N425" s="4"/>
      <c r="O425" s="4"/>
      <c r="P425" s="7"/>
      <c r="Q425" s="4"/>
      <c r="R425" s="4"/>
      <c r="S425" s="4"/>
      <c r="T425" s="4"/>
    </row>
    <row r="426" spans="1:20" ht="20.100000000000001" customHeight="1" x14ac:dyDescent="0.3">
      <c r="A426" s="2"/>
      <c r="B426" s="3"/>
      <c r="C426" s="3"/>
      <c r="D426" s="3"/>
      <c r="E426" s="3"/>
      <c r="F426" s="3"/>
      <c r="G426" s="2"/>
      <c r="H426" s="33"/>
      <c r="I426" s="3"/>
      <c r="J426" s="20"/>
      <c r="K426" s="3"/>
      <c r="L426" s="4"/>
      <c r="M426" s="4"/>
      <c r="N426" s="4"/>
      <c r="O426" s="4"/>
      <c r="P426" s="7"/>
      <c r="Q426" s="4"/>
      <c r="R426" s="4"/>
      <c r="S426" s="4"/>
      <c r="T426" s="4"/>
    </row>
    <row r="427" spans="1:20" ht="20.100000000000001" customHeight="1" x14ac:dyDescent="0.3">
      <c r="A427" s="2"/>
      <c r="B427" s="3"/>
      <c r="C427" s="3"/>
      <c r="D427" s="3"/>
      <c r="E427" s="3"/>
      <c r="F427" s="3"/>
      <c r="G427" s="2"/>
      <c r="H427" s="7"/>
      <c r="I427" s="3"/>
      <c r="J427" s="20"/>
      <c r="K427" s="3"/>
      <c r="L427" s="4"/>
      <c r="M427" s="4"/>
      <c r="N427" s="3"/>
      <c r="P427" s="7"/>
      <c r="Q427" s="3"/>
      <c r="R427" s="4"/>
      <c r="S427" s="4"/>
      <c r="T427" s="4"/>
    </row>
    <row r="428" spans="1:20" ht="14.25" customHeight="1" x14ac:dyDescent="0.3">
      <c r="A428" s="4" t="s">
        <v>38</v>
      </c>
      <c r="B428" s="4" t="s">
        <v>199</v>
      </c>
      <c r="C428" s="3"/>
      <c r="D428" s="3"/>
      <c r="E428" s="3"/>
      <c r="F428" s="3"/>
      <c r="G428" s="2"/>
      <c r="H428" s="33"/>
      <c r="I428" s="3"/>
      <c r="J428" s="20"/>
      <c r="K428" s="3"/>
      <c r="L428" s="4"/>
      <c r="M428" s="4"/>
      <c r="N428" s="4"/>
      <c r="O428" s="8"/>
      <c r="P428" s="7"/>
      <c r="Q428" s="4"/>
      <c r="R428" s="4"/>
      <c r="S428" s="4"/>
      <c r="T428" s="4"/>
    </row>
    <row r="429" spans="1:20" ht="20.100000000000001" customHeight="1" x14ac:dyDescent="0.3">
      <c r="A429" s="2"/>
      <c r="B429" s="4" t="s">
        <v>575</v>
      </c>
      <c r="C429" s="4"/>
      <c r="D429" s="4"/>
      <c r="E429" s="4"/>
      <c r="F429" s="48" t="s">
        <v>692</v>
      </c>
      <c r="G429" s="119">
        <v>1</v>
      </c>
      <c r="H429" s="33">
        <f>'[353]ELE-2'!$H$185</f>
        <v>1</v>
      </c>
      <c r="I429" s="3"/>
      <c r="J429" s="20"/>
      <c r="K429" s="3"/>
      <c r="L429" s="4"/>
      <c r="M429" s="4"/>
      <c r="N429" s="40"/>
      <c r="O429" s="36"/>
      <c r="P429" s="42"/>
      <c r="Q429" s="4"/>
      <c r="R429" s="4"/>
      <c r="S429" s="4"/>
      <c r="T429" s="4"/>
    </row>
    <row r="430" spans="1:20" ht="20.100000000000001" customHeight="1" x14ac:dyDescent="0.3">
      <c r="A430" s="2"/>
      <c r="B430" s="3"/>
      <c r="C430" s="3"/>
      <c r="D430" s="3"/>
      <c r="E430" s="3"/>
      <c r="F430" s="3"/>
      <c r="G430" s="2"/>
      <c r="H430" s="33"/>
      <c r="I430" s="3"/>
      <c r="J430" s="20"/>
      <c r="K430" s="3"/>
      <c r="L430" s="4"/>
      <c r="M430" s="4"/>
      <c r="N430" s="40"/>
      <c r="O430" s="36"/>
      <c r="P430" s="42"/>
      <c r="Q430" s="4"/>
      <c r="R430" s="4"/>
      <c r="S430" s="4"/>
      <c r="T430" s="4"/>
    </row>
    <row r="431" spans="1:20" ht="20.100000000000001" customHeight="1" x14ac:dyDescent="0.3">
      <c r="A431" s="2"/>
      <c r="B431" s="291" t="s">
        <v>242</v>
      </c>
      <c r="C431" s="292"/>
      <c r="D431" s="292"/>
      <c r="E431" s="292"/>
      <c r="F431" s="292"/>
      <c r="G431" s="293"/>
      <c r="H431" s="33"/>
      <c r="I431" s="3"/>
      <c r="J431" s="20"/>
      <c r="K431" s="3"/>
      <c r="L431" s="4"/>
      <c r="M431" s="4"/>
      <c r="N431" s="40"/>
      <c r="O431" s="36"/>
      <c r="P431" s="42"/>
      <c r="Q431" s="4"/>
      <c r="R431" s="4"/>
      <c r="S431" s="4"/>
      <c r="T431" s="4"/>
    </row>
    <row r="432" spans="1:20" ht="66.75" customHeight="1" x14ac:dyDescent="0.3">
      <c r="A432" s="2">
        <v>56</v>
      </c>
      <c r="B432" s="273" t="s">
        <v>499</v>
      </c>
      <c r="C432" s="273"/>
      <c r="D432" s="273"/>
      <c r="E432" s="273"/>
      <c r="F432" s="273"/>
      <c r="G432" s="273"/>
      <c r="H432" s="33"/>
      <c r="I432" s="3"/>
      <c r="J432" s="20"/>
      <c r="K432" s="3"/>
      <c r="L432" s="4"/>
      <c r="M432" s="4"/>
      <c r="N432" s="40"/>
      <c r="O432" s="36"/>
      <c r="P432" s="42"/>
      <c r="Q432" s="4"/>
      <c r="R432" s="4"/>
      <c r="S432" s="4"/>
      <c r="T432" s="4"/>
    </row>
    <row r="433" spans="1:20" ht="20.100000000000001" customHeight="1" x14ac:dyDescent="0.3">
      <c r="A433" s="2"/>
      <c r="B433" s="4" t="s">
        <v>576</v>
      </c>
      <c r="C433" s="4"/>
      <c r="D433" s="4"/>
      <c r="E433" s="4"/>
      <c r="F433" s="48" t="s">
        <v>692</v>
      </c>
      <c r="G433" s="48">
        <v>11.04</v>
      </c>
      <c r="H433" s="33">
        <v>11.04</v>
      </c>
      <c r="I433" s="3">
        <f>ROUND(1077*90%,0)</f>
        <v>969</v>
      </c>
      <c r="J433" s="20" t="s">
        <v>29</v>
      </c>
      <c r="K433" s="26">
        <f>I433*H433</f>
        <v>10697.759999999998</v>
      </c>
      <c r="L433" s="4"/>
      <c r="M433" s="4"/>
      <c r="N433" s="133">
        <f>H433</f>
        <v>11.04</v>
      </c>
      <c r="O433" s="134">
        <f>K433</f>
        <v>10697.759999999998</v>
      </c>
      <c r="P433" s="42">
        <v>0</v>
      </c>
      <c r="Q433" s="19">
        <v>0</v>
      </c>
      <c r="R433" s="4"/>
      <c r="S433" s="32"/>
      <c r="T433" s="4">
        <v>1077</v>
      </c>
    </row>
    <row r="434" spans="1:20" ht="20.100000000000001" customHeight="1" x14ac:dyDescent="0.3">
      <c r="A434" s="2"/>
      <c r="B434" s="3"/>
      <c r="C434" s="3"/>
      <c r="D434" s="3"/>
      <c r="E434" s="3"/>
      <c r="F434" s="3"/>
      <c r="G434" s="2"/>
      <c r="H434" s="33"/>
      <c r="I434" s="3"/>
      <c r="J434" s="20"/>
      <c r="K434" s="3"/>
      <c r="L434" s="4"/>
      <c r="M434" s="4"/>
      <c r="N434" s="40"/>
      <c r="O434" s="36"/>
      <c r="P434" s="42"/>
      <c r="Q434" s="4"/>
      <c r="R434" s="4"/>
      <c r="S434" s="4"/>
      <c r="T434" s="4"/>
    </row>
    <row r="435" spans="1:20" ht="54" customHeight="1" x14ac:dyDescent="0.3">
      <c r="A435" s="2">
        <v>77</v>
      </c>
      <c r="B435" s="160" t="s">
        <v>500</v>
      </c>
      <c r="C435" s="160"/>
      <c r="D435" s="160"/>
      <c r="E435" s="160"/>
      <c r="F435" s="160"/>
      <c r="G435" s="160"/>
      <c r="H435" s="33"/>
      <c r="I435" s="3"/>
      <c r="J435" s="20"/>
      <c r="K435" s="3"/>
      <c r="L435" s="4"/>
      <c r="M435" s="4"/>
      <c r="N435" s="40"/>
      <c r="O435" s="36"/>
      <c r="P435" s="42"/>
      <c r="Q435" s="4"/>
      <c r="R435" s="4"/>
      <c r="S435" s="4"/>
      <c r="T435" s="4"/>
    </row>
    <row r="436" spans="1:20" ht="20.100000000000001" customHeight="1" x14ac:dyDescent="0.3">
      <c r="A436" s="2"/>
      <c r="B436" s="4" t="s">
        <v>576</v>
      </c>
      <c r="C436" s="4"/>
      <c r="D436" s="4"/>
      <c r="E436" s="4"/>
      <c r="F436" s="48" t="s">
        <v>692</v>
      </c>
      <c r="G436" s="48">
        <v>26.63</v>
      </c>
      <c r="H436" s="33">
        <v>26.63</v>
      </c>
      <c r="I436" s="3">
        <f>ROUND(444*90%,0)</f>
        <v>400</v>
      </c>
      <c r="J436" s="20" t="s">
        <v>46</v>
      </c>
      <c r="K436" s="26">
        <f>I436*H436</f>
        <v>10652</v>
      </c>
      <c r="L436" s="4"/>
      <c r="M436" s="4"/>
      <c r="N436" s="133">
        <f>H436</f>
        <v>26.63</v>
      </c>
      <c r="O436" s="134">
        <f>K436</f>
        <v>10652</v>
      </c>
      <c r="P436" s="42">
        <v>0</v>
      </c>
      <c r="Q436" s="19">
        <v>0</v>
      </c>
      <c r="R436" s="4"/>
      <c r="S436" s="32"/>
      <c r="T436" s="4">
        <v>444</v>
      </c>
    </row>
    <row r="437" spans="1:20" ht="20.100000000000001" customHeight="1" x14ac:dyDescent="0.3">
      <c r="A437" s="2"/>
      <c r="B437" s="3"/>
      <c r="C437" s="3"/>
      <c r="D437" s="3"/>
      <c r="E437" s="3"/>
      <c r="F437" s="3"/>
      <c r="G437" s="2"/>
      <c r="H437" s="33"/>
      <c r="I437" s="3"/>
      <c r="J437" s="20"/>
      <c r="K437" s="3"/>
      <c r="L437" s="4"/>
      <c r="M437" s="4"/>
      <c r="N437" s="40"/>
      <c r="O437" s="36"/>
      <c r="P437" s="42"/>
      <c r="Q437" s="4"/>
      <c r="R437" s="4"/>
      <c r="S437" s="4"/>
      <c r="T437" s="4"/>
    </row>
    <row r="438" spans="1:20" ht="51" customHeight="1" x14ac:dyDescent="0.3">
      <c r="A438" s="2">
        <v>75</v>
      </c>
      <c r="B438" s="160" t="s">
        <v>501</v>
      </c>
      <c r="C438" s="160"/>
      <c r="D438" s="160"/>
      <c r="E438" s="160"/>
      <c r="F438" s="160"/>
      <c r="G438" s="160"/>
      <c r="H438" s="33"/>
      <c r="I438" s="3"/>
      <c r="J438" s="20"/>
      <c r="K438" s="3"/>
      <c r="L438" s="4"/>
      <c r="M438" s="4"/>
      <c r="N438" s="40"/>
      <c r="O438" s="36"/>
      <c r="P438" s="42"/>
      <c r="Q438" s="4"/>
      <c r="R438" s="4"/>
      <c r="S438" s="4"/>
      <c r="T438" s="4"/>
    </row>
    <row r="439" spans="1:20" ht="20.100000000000001" customHeight="1" x14ac:dyDescent="0.3">
      <c r="A439" s="2"/>
      <c r="B439" s="4" t="s">
        <v>576</v>
      </c>
      <c r="C439" s="4"/>
      <c r="D439" s="4"/>
      <c r="E439" s="4"/>
      <c r="F439" s="48" t="s">
        <v>692</v>
      </c>
      <c r="G439" s="48">
        <v>105.4</v>
      </c>
    </row>
    <row r="440" spans="1:20" ht="20.100000000000001" customHeight="1" x14ac:dyDescent="0.3">
      <c r="A440" s="2"/>
      <c r="B440" s="4" t="s">
        <v>576</v>
      </c>
      <c r="C440" s="4"/>
      <c r="D440" s="4"/>
      <c r="E440" s="4"/>
      <c r="F440" s="48" t="s">
        <v>693</v>
      </c>
      <c r="G440" s="48">
        <v>75</v>
      </c>
      <c r="H440" s="33">
        <v>75</v>
      </c>
      <c r="I440" s="3">
        <f>ROUND(229*90%,0)</f>
        <v>206</v>
      </c>
      <c r="J440" s="20" t="s">
        <v>46</v>
      </c>
      <c r="K440" s="26">
        <f>I440*H440</f>
        <v>15450</v>
      </c>
      <c r="L440" s="4"/>
      <c r="M440" s="4"/>
      <c r="N440" s="133">
        <f>H440</f>
        <v>75</v>
      </c>
      <c r="O440" s="134">
        <f>K440</f>
        <v>15450</v>
      </c>
      <c r="P440" s="42">
        <v>0</v>
      </c>
      <c r="Q440" s="19">
        <v>0</v>
      </c>
      <c r="R440" s="4"/>
      <c r="S440" s="32"/>
      <c r="T440" s="4">
        <v>229</v>
      </c>
    </row>
    <row r="441" spans="1:20" ht="20.100000000000001" customHeight="1" x14ac:dyDescent="0.3">
      <c r="A441" s="2"/>
      <c r="B441" s="4" t="s">
        <v>576</v>
      </c>
      <c r="C441" s="3"/>
      <c r="D441" s="3"/>
      <c r="E441" s="3"/>
      <c r="F441" s="48" t="s">
        <v>143</v>
      </c>
      <c r="G441" s="48">
        <v>30.4</v>
      </c>
      <c r="H441" s="33">
        <v>30.4</v>
      </c>
      <c r="I441" s="3">
        <f>ROUND(229*90%,0)</f>
        <v>206</v>
      </c>
      <c r="J441" s="20" t="s">
        <v>46</v>
      </c>
      <c r="K441" s="26">
        <f>I441*H441</f>
        <v>6262.4</v>
      </c>
      <c r="L441" s="4"/>
      <c r="M441" s="4"/>
      <c r="N441" s="40">
        <v>0</v>
      </c>
      <c r="O441" s="36">
        <v>0</v>
      </c>
      <c r="P441" s="42">
        <f>H441</f>
        <v>30.4</v>
      </c>
      <c r="Q441" s="19">
        <f>K441</f>
        <v>6262.4</v>
      </c>
      <c r="R441" s="4"/>
      <c r="S441" s="32"/>
      <c r="T441" s="4"/>
    </row>
    <row r="442" spans="1:20" ht="57" customHeight="1" x14ac:dyDescent="0.3">
      <c r="A442" s="2">
        <v>81</v>
      </c>
      <c r="B442" s="244" t="s">
        <v>204</v>
      </c>
      <c r="C442" s="249"/>
      <c r="D442" s="249"/>
      <c r="E442" s="249"/>
      <c r="F442" s="249"/>
      <c r="G442" s="250"/>
      <c r="H442" s="33"/>
      <c r="I442" s="3"/>
      <c r="J442" s="20"/>
      <c r="K442" s="3"/>
      <c r="L442" s="4"/>
      <c r="M442" s="4"/>
      <c r="N442" s="40"/>
      <c r="O442" s="36"/>
      <c r="P442" s="42"/>
      <c r="Q442" s="4"/>
      <c r="R442" s="4"/>
      <c r="S442" s="4"/>
      <c r="T442" s="4"/>
    </row>
    <row r="443" spans="1:20" ht="20.100000000000001" customHeight="1" x14ac:dyDescent="0.3">
      <c r="A443" s="2"/>
      <c r="B443" s="4" t="s">
        <v>576</v>
      </c>
      <c r="C443" s="4"/>
      <c r="D443" s="4"/>
      <c r="E443" s="4"/>
      <c r="F443" s="48" t="s">
        <v>692</v>
      </c>
      <c r="G443" s="103">
        <v>4</v>
      </c>
      <c r="H443" s="33">
        <v>4</v>
      </c>
      <c r="I443" s="3">
        <f>ROUND(7590*90%,0)</f>
        <v>6831</v>
      </c>
      <c r="J443" s="20" t="s">
        <v>128</v>
      </c>
      <c r="K443" s="26">
        <f>I443*H443</f>
        <v>27324</v>
      </c>
      <c r="L443" s="4"/>
      <c r="M443" s="4"/>
      <c r="N443" s="133">
        <f>H443</f>
        <v>4</v>
      </c>
      <c r="O443" s="134">
        <f>K443</f>
        <v>27324</v>
      </c>
      <c r="P443" s="42">
        <v>0</v>
      </c>
      <c r="Q443" s="19">
        <v>0</v>
      </c>
      <c r="R443" s="4"/>
      <c r="S443" s="32"/>
      <c r="T443" s="4">
        <v>7590</v>
      </c>
    </row>
    <row r="444" spans="1:20" ht="20.100000000000001" customHeight="1" x14ac:dyDescent="0.3">
      <c r="A444" s="2"/>
      <c r="B444" s="3"/>
      <c r="C444" s="3"/>
      <c r="D444" s="3"/>
      <c r="E444" s="3"/>
      <c r="F444" s="3"/>
      <c r="G444" s="2"/>
      <c r="H444" s="33"/>
      <c r="I444" s="3"/>
      <c r="J444" s="20"/>
      <c r="K444" s="3"/>
      <c r="L444" s="4"/>
      <c r="M444" s="4"/>
      <c r="N444" s="40"/>
      <c r="O444" s="36"/>
      <c r="P444" s="42"/>
      <c r="Q444" s="4"/>
      <c r="R444" s="4"/>
      <c r="S444" s="4"/>
      <c r="T444" s="4"/>
    </row>
    <row r="445" spans="1:20" ht="54" customHeight="1" x14ac:dyDescent="0.3">
      <c r="A445" s="2">
        <v>80</v>
      </c>
      <c r="B445" s="160" t="s">
        <v>502</v>
      </c>
      <c r="C445" s="160"/>
      <c r="D445" s="160"/>
      <c r="E445" s="160"/>
      <c r="F445" s="160"/>
      <c r="G445" s="160"/>
      <c r="H445" s="33"/>
      <c r="I445" s="3"/>
      <c r="J445" s="20"/>
      <c r="K445" s="3"/>
      <c r="L445" s="4"/>
      <c r="M445" s="4"/>
      <c r="N445" s="40"/>
      <c r="O445" s="36"/>
      <c r="P445" s="42"/>
      <c r="Q445" s="4"/>
      <c r="R445" s="4"/>
      <c r="S445" s="4"/>
      <c r="T445" s="4"/>
    </row>
    <row r="446" spans="1:20" ht="20.100000000000001" customHeight="1" x14ac:dyDescent="0.3">
      <c r="A446" s="2"/>
      <c r="B446" s="4" t="s">
        <v>576</v>
      </c>
      <c r="C446" s="4"/>
      <c r="D446" s="4"/>
      <c r="E446" s="4"/>
      <c r="F446" s="48" t="s">
        <v>692</v>
      </c>
      <c r="G446" s="103">
        <v>4</v>
      </c>
      <c r="H446" s="33">
        <v>4</v>
      </c>
      <c r="I446" s="3">
        <f>ROUND(3800*90%,0)</f>
        <v>3420</v>
      </c>
      <c r="J446" s="20" t="s">
        <v>128</v>
      </c>
      <c r="K446" s="26">
        <f>I446*H446</f>
        <v>13680</v>
      </c>
      <c r="L446" s="4"/>
      <c r="M446" s="4"/>
      <c r="N446" s="133">
        <f>H446</f>
        <v>4</v>
      </c>
      <c r="O446" s="134">
        <f>K446</f>
        <v>13680</v>
      </c>
      <c r="P446" s="42">
        <v>0</v>
      </c>
      <c r="Q446" s="19">
        <v>0</v>
      </c>
      <c r="R446" s="4"/>
      <c r="S446" s="32"/>
      <c r="T446" s="4">
        <v>3800</v>
      </c>
    </row>
    <row r="447" spans="1:20" ht="20.100000000000001" customHeight="1" x14ac:dyDescent="0.3">
      <c r="A447" s="2"/>
      <c r="B447" s="3"/>
      <c r="C447" s="3"/>
      <c r="D447" s="3"/>
      <c r="E447" s="3"/>
      <c r="F447" s="3"/>
      <c r="G447" s="2"/>
      <c r="H447" s="33"/>
      <c r="I447" s="3"/>
      <c r="J447" s="20"/>
      <c r="K447" s="3"/>
      <c r="L447" s="4"/>
      <c r="M447" s="4"/>
      <c r="N447" s="40"/>
      <c r="O447" s="36"/>
      <c r="P447" s="42"/>
      <c r="Q447" s="4"/>
      <c r="R447" s="4"/>
      <c r="S447" s="4"/>
      <c r="T447" s="4"/>
    </row>
    <row r="448" spans="1:20" ht="46.5" customHeight="1" x14ac:dyDescent="0.3">
      <c r="A448" s="2">
        <v>83</v>
      </c>
      <c r="B448" s="160" t="s">
        <v>503</v>
      </c>
      <c r="C448" s="160"/>
      <c r="D448" s="160"/>
      <c r="E448" s="160"/>
      <c r="F448" s="160"/>
      <c r="G448" s="160"/>
      <c r="H448" s="33"/>
      <c r="I448" s="3"/>
      <c r="J448" s="20"/>
      <c r="K448" s="3"/>
      <c r="L448" s="4"/>
      <c r="M448" s="4"/>
      <c r="N448" s="40"/>
      <c r="O448" s="36"/>
      <c r="P448" s="42"/>
      <c r="Q448" s="4"/>
      <c r="R448" s="4"/>
      <c r="S448" s="4"/>
      <c r="T448" s="4"/>
    </row>
    <row r="449" spans="1:20" ht="20.100000000000001" customHeight="1" x14ac:dyDescent="0.3">
      <c r="A449" s="2"/>
      <c r="B449" s="4" t="s">
        <v>576</v>
      </c>
      <c r="C449" s="4"/>
      <c r="D449" s="4"/>
      <c r="E449" s="4"/>
      <c r="F449" s="48" t="s">
        <v>692</v>
      </c>
      <c r="G449" s="103">
        <v>4</v>
      </c>
      <c r="H449" s="33">
        <v>4</v>
      </c>
      <c r="I449" s="3">
        <f>ROUND(872*90%,0)</f>
        <v>785</v>
      </c>
      <c r="J449" s="20" t="s">
        <v>128</v>
      </c>
      <c r="K449" s="26">
        <f>I449*H449</f>
        <v>3140</v>
      </c>
      <c r="L449" s="4"/>
      <c r="M449" s="4"/>
      <c r="N449" s="133">
        <f>H449</f>
        <v>4</v>
      </c>
      <c r="O449" s="134">
        <f>K449</f>
        <v>3140</v>
      </c>
      <c r="P449" s="42">
        <v>0</v>
      </c>
      <c r="Q449" s="19">
        <v>0</v>
      </c>
      <c r="R449" s="4"/>
      <c r="S449" s="32"/>
      <c r="T449" s="4">
        <v>872</v>
      </c>
    </row>
    <row r="450" spans="1:20" ht="20.100000000000001" customHeight="1" x14ac:dyDescent="0.3">
      <c r="A450" s="2"/>
      <c r="B450" s="3"/>
      <c r="C450" s="3"/>
      <c r="D450" s="3"/>
      <c r="E450" s="3"/>
      <c r="F450" s="3"/>
      <c r="G450" s="2"/>
      <c r="H450" s="33"/>
      <c r="I450" s="3"/>
      <c r="J450" s="20"/>
      <c r="K450" s="3"/>
      <c r="L450" s="4"/>
      <c r="M450" s="4"/>
      <c r="N450" s="40"/>
      <c r="O450" s="36"/>
      <c r="P450" s="42"/>
      <c r="Q450" s="4"/>
      <c r="R450" s="4"/>
      <c r="S450" s="4"/>
      <c r="T450" s="4"/>
    </row>
    <row r="451" spans="1:20" ht="57" customHeight="1" x14ac:dyDescent="0.3">
      <c r="A451" s="2">
        <v>84</v>
      </c>
      <c r="B451" s="160" t="s">
        <v>504</v>
      </c>
      <c r="C451" s="160"/>
      <c r="D451" s="160"/>
      <c r="E451" s="160"/>
      <c r="F451" s="160"/>
      <c r="G451" s="160"/>
      <c r="H451" s="33"/>
      <c r="I451" s="3"/>
      <c r="J451" s="20"/>
      <c r="K451" s="3"/>
      <c r="L451" s="4"/>
      <c r="M451" s="4"/>
      <c r="N451" s="40"/>
      <c r="O451" s="36"/>
      <c r="P451" s="42"/>
      <c r="Q451" s="4"/>
      <c r="R451" s="4"/>
      <c r="S451" s="4"/>
      <c r="T451" s="4"/>
    </row>
    <row r="452" spans="1:20" ht="20.100000000000001" customHeight="1" x14ac:dyDescent="0.3">
      <c r="A452" s="2"/>
      <c r="B452" s="4" t="s">
        <v>577</v>
      </c>
      <c r="C452" s="4"/>
      <c r="D452" s="4"/>
      <c r="E452" s="4"/>
      <c r="F452" s="48" t="s">
        <v>692</v>
      </c>
      <c r="G452" s="103">
        <v>4</v>
      </c>
      <c r="H452" s="33">
        <v>4</v>
      </c>
      <c r="I452" s="3">
        <f>ROUND(727*90%,0)</f>
        <v>654</v>
      </c>
      <c r="J452" s="20" t="s">
        <v>128</v>
      </c>
      <c r="K452" s="26">
        <f>I452*H452</f>
        <v>2616</v>
      </c>
      <c r="L452" s="4"/>
      <c r="M452" s="4"/>
      <c r="N452" s="133">
        <f>H452</f>
        <v>4</v>
      </c>
      <c r="O452" s="134">
        <f>K452</f>
        <v>2616</v>
      </c>
      <c r="P452" s="42">
        <v>0</v>
      </c>
      <c r="Q452" s="19">
        <v>0</v>
      </c>
      <c r="R452" s="4"/>
      <c r="S452" s="32"/>
      <c r="T452" s="4">
        <v>727</v>
      </c>
    </row>
    <row r="453" spans="1:20" ht="20.100000000000001" customHeight="1" x14ac:dyDescent="0.3">
      <c r="A453" s="2"/>
      <c r="B453" s="3"/>
      <c r="C453" s="3"/>
      <c r="D453" s="3"/>
      <c r="E453" s="3"/>
      <c r="F453" s="3"/>
      <c r="G453" s="2"/>
      <c r="H453" s="33"/>
      <c r="I453" s="3"/>
      <c r="J453" s="20"/>
      <c r="K453" s="3"/>
      <c r="L453" s="4"/>
      <c r="M453" s="4"/>
      <c r="N453" s="40"/>
      <c r="O453" s="36"/>
      <c r="P453" s="42"/>
      <c r="Q453" s="4"/>
      <c r="R453" s="4"/>
      <c r="S453" s="4"/>
      <c r="T453" s="4"/>
    </row>
    <row r="454" spans="1:20" ht="46.5" customHeight="1" x14ac:dyDescent="0.3">
      <c r="A454" s="2">
        <v>85</v>
      </c>
      <c r="B454" s="160" t="s">
        <v>505</v>
      </c>
      <c r="C454" s="160"/>
      <c r="D454" s="160"/>
      <c r="E454" s="160"/>
      <c r="F454" s="160"/>
      <c r="G454" s="160"/>
      <c r="H454" s="33"/>
      <c r="I454" s="3"/>
      <c r="J454" s="20"/>
      <c r="K454" s="3"/>
      <c r="L454" s="4"/>
      <c r="M454" s="4"/>
      <c r="N454" s="40"/>
      <c r="O454" s="36"/>
      <c r="P454" s="42"/>
      <c r="Q454" s="4"/>
      <c r="R454" s="4"/>
      <c r="S454" s="4"/>
      <c r="T454" s="4"/>
    </row>
    <row r="455" spans="1:20" ht="20.100000000000001" customHeight="1" x14ac:dyDescent="0.3">
      <c r="A455" s="2"/>
      <c r="B455" s="4" t="s">
        <v>577</v>
      </c>
      <c r="C455" s="4"/>
      <c r="D455" s="4"/>
      <c r="E455" s="4"/>
      <c r="F455" s="48" t="s">
        <v>692</v>
      </c>
      <c r="G455" s="103">
        <v>4</v>
      </c>
      <c r="H455" s="33">
        <v>4</v>
      </c>
      <c r="I455" s="3">
        <f>ROUND(872*90%,0)</f>
        <v>785</v>
      </c>
      <c r="J455" s="20" t="s">
        <v>128</v>
      </c>
      <c r="K455" s="26">
        <f>I455*H455</f>
        <v>3140</v>
      </c>
      <c r="L455" s="4"/>
      <c r="M455" s="4"/>
      <c r="N455" s="133">
        <f>H455</f>
        <v>4</v>
      </c>
      <c r="O455" s="134">
        <f>K455</f>
        <v>3140</v>
      </c>
      <c r="P455" s="42">
        <v>0</v>
      </c>
      <c r="Q455" s="19">
        <v>0</v>
      </c>
      <c r="R455" s="4"/>
      <c r="S455" s="32"/>
      <c r="T455" s="4">
        <v>872</v>
      </c>
    </row>
    <row r="456" spans="1:20" ht="20.100000000000001" customHeight="1" x14ac:dyDescent="0.3">
      <c r="A456" s="2"/>
      <c r="B456" s="3"/>
      <c r="C456" s="3"/>
      <c r="D456" s="3"/>
      <c r="E456" s="3"/>
      <c r="F456" s="3"/>
      <c r="G456" s="2"/>
      <c r="H456" s="33"/>
      <c r="I456" s="3"/>
      <c r="J456" s="20"/>
      <c r="K456" s="3"/>
      <c r="L456" s="4"/>
      <c r="M456" s="4"/>
      <c r="N456" s="40"/>
      <c r="O456" s="36"/>
      <c r="P456" s="42"/>
      <c r="Q456" s="4"/>
      <c r="R456" s="4"/>
      <c r="S456" s="4"/>
      <c r="T456" s="4"/>
    </row>
    <row r="457" spans="1:20" ht="58.5" customHeight="1" x14ac:dyDescent="0.3">
      <c r="A457" s="2">
        <v>86</v>
      </c>
      <c r="B457" s="160" t="s">
        <v>506</v>
      </c>
      <c r="C457" s="160"/>
      <c r="D457" s="160"/>
      <c r="E457" s="160"/>
      <c r="F457" s="160"/>
      <c r="G457" s="160"/>
      <c r="H457" s="33"/>
      <c r="I457" s="3"/>
      <c r="J457" s="20"/>
      <c r="K457" s="3"/>
      <c r="L457" s="4"/>
      <c r="M457" s="4"/>
      <c r="N457" s="40"/>
      <c r="O457" s="36"/>
      <c r="P457" s="42"/>
      <c r="Q457" s="4"/>
      <c r="R457" s="4"/>
      <c r="S457" s="4"/>
      <c r="T457" s="4"/>
    </row>
    <row r="458" spans="1:20" ht="20.100000000000001" customHeight="1" x14ac:dyDescent="0.3">
      <c r="A458" s="2"/>
      <c r="B458" s="4" t="s">
        <v>577</v>
      </c>
      <c r="C458" s="4"/>
      <c r="D458" s="4"/>
      <c r="E458" s="4"/>
      <c r="F458" s="48" t="s">
        <v>692</v>
      </c>
      <c r="G458" s="103">
        <v>4</v>
      </c>
      <c r="H458" s="33">
        <v>4</v>
      </c>
      <c r="I458" s="3">
        <f>ROUND(418*90%,0)</f>
        <v>376</v>
      </c>
      <c r="J458" s="20" t="s">
        <v>128</v>
      </c>
      <c r="K458" s="26">
        <f>I458*H458</f>
        <v>1504</v>
      </c>
      <c r="L458" s="4"/>
      <c r="M458" s="4"/>
      <c r="N458" s="133">
        <f>H458</f>
        <v>4</v>
      </c>
      <c r="O458" s="134">
        <f>K458</f>
        <v>1504</v>
      </c>
      <c r="P458" s="42">
        <v>0</v>
      </c>
      <c r="Q458" s="19">
        <v>0</v>
      </c>
      <c r="R458" s="4"/>
      <c r="S458" s="32"/>
      <c r="T458" s="4">
        <v>418</v>
      </c>
    </row>
    <row r="459" spans="1:20" ht="20.100000000000001" customHeight="1" x14ac:dyDescent="0.3">
      <c r="A459" s="2"/>
      <c r="B459" s="3"/>
      <c r="C459" s="3"/>
      <c r="D459" s="3"/>
      <c r="E459" s="3"/>
      <c r="F459" s="3"/>
      <c r="G459" s="2"/>
      <c r="H459" s="33"/>
      <c r="I459" s="3"/>
      <c r="J459" s="20"/>
      <c r="K459" s="3"/>
      <c r="L459" s="4"/>
      <c r="M459" s="4"/>
      <c r="N459" s="40"/>
      <c r="O459" s="36"/>
      <c r="P459" s="42"/>
      <c r="Q459" s="4"/>
      <c r="R459" s="4"/>
      <c r="S459" s="4"/>
      <c r="T459" s="4"/>
    </row>
    <row r="460" spans="1:20" ht="57" customHeight="1" x14ac:dyDescent="0.3">
      <c r="A460" s="2">
        <v>82</v>
      </c>
      <c r="B460" s="160" t="s">
        <v>210</v>
      </c>
      <c r="C460" s="160"/>
      <c r="D460" s="160"/>
      <c r="E460" s="160"/>
      <c r="F460" s="160"/>
      <c r="G460" s="160"/>
      <c r="H460" s="33"/>
      <c r="I460" s="3"/>
      <c r="J460" s="20"/>
      <c r="K460" s="3"/>
      <c r="L460" s="4"/>
      <c r="M460" s="4"/>
      <c r="N460" s="40"/>
      <c r="O460" s="36"/>
      <c r="P460" s="42"/>
      <c r="Q460" s="4"/>
      <c r="R460" s="4"/>
      <c r="S460" s="4"/>
      <c r="T460" s="4"/>
    </row>
    <row r="461" spans="1:20" ht="20.100000000000001" customHeight="1" x14ac:dyDescent="0.3">
      <c r="A461" s="2"/>
      <c r="B461" s="4" t="s">
        <v>577</v>
      </c>
      <c r="C461" s="4"/>
      <c r="D461" s="4"/>
      <c r="E461" s="4"/>
      <c r="F461" s="48" t="s">
        <v>692</v>
      </c>
      <c r="G461" s="103">
        <v>4</v>
      </c>
      <c r="H461" s="33">
        <v>4</v>
      </c>
      <c r="I461" s="3">
        <f>ROUND(4580*90%,0)</f>
        <v>4122</v>
      </c>
      <c r="J461" s="20" t="s">
        <v>128</v>
      </c>
      <c r="K461" s="26">
        <f>I461*H461</f>
        <v>16488</v>
      </c>
      <c r="L461" s="4"/>
      <c r="M461" s="4"/>
      <c r="N461" s="133">
        <f>H461</f>
        <v>4</v>
      </c>
      <c r="O461" s="134">
        <f>K461</f>
        <v>16488</v>
      </c>
      <c r="P461" s="42">
        <v>0</v>
      </c>
      <c r="Q461" s="19">
        <v>0</v>
      </c>
      <c r="R461" s="4"/>
      <c r="S461" s="32"/>
      <c r="T461" s="4">
        <v>4580</v>
      </c>
    </row>
    <row r="462" spans="1:20" ht="20.100000000000001" customHeight="1" x14ac:dyDescent="0.3">
      <c r="A462" s="2"/>
      <c r="B462" s="3"/>
      <c r="C462" s="3"/>
      <c r="D462" s="3"/>
      <c r="E462" s="3"/>
      <c r="F462" s="3"/>
      <c r="G462" s="2"/>
      <c r="H462" s="33"/>
      <c r="I462" s="3"/>
      <c r="J462" s="20"/>
      <c r="K462" s="3"/>
      <c r="L462" s="4"/>
      <c r="M462" s="4"/>
      <c r="N462" s="40"/>
      <c r="O462" s="36"/>
      <c r="P462" s="42"/>
      <c r="Q462" s="4"/>
      <c r="R462" s="4"/>
      <c r="S462" s="4"/>
      <c r="T462" s="4"/>
    </row>
    <row r="463" spans="1:20" ht="58.5" customHeight="1" x14ac:dyDescent="0.3">
      <c r="A463" s="2">
        <v>73</v>
      </c>
      <c r="B463" s="157" t="s">
        <v>211</v>
      </c>
      <c r="C463" s="158"/>
      <c r="D463" s="158"/>
      <c r="E463" s="158"/>
      <c r="F463" s="158"/>
      <c r="G463" s="159"/>
      <c r="H463" s="33"/>
      <c r="I463" s="3"/>
      <c r="J463" s="20"/>
      <c r="K463" s="3"/>
      <c r="L463" s="4"/>
      <c r="M463" s="4"/>
      <c r="N463" s="40"/>
      <c r="O463" s="36"/>
      <c r="P463" s="42"/>
      <c r="Q463" s="4"/>
      <c r="R463" s="4"/>
      <c r="S463" s="4"/>
      <c r="T463" s="4"/>
    </row>
    <row r="464" spans="1:20" ht="20.100000000000001" customHeight="1" x14ac:dyDescent="0.3">
      <c r="A464" s="2"/>
      <c r="B464" s="4" t="s">
        <v>577</v>
      </c>
      <c r="C464" s="4"/>
      <c r="D464" s="4"/>
      <c r="E464" s="4"/>
      <c r="F464" s="48" t="s">
        <v>692</v>
      </c>
      <c r="G464" s="103">
        <v>1</v>
      </c>
      <c r="H464" s="33">
        <v>1</v>
      </c>
      <c r="I464" s="3">
        <f>ROUND(881*90%,0)</f>
        <v>793</v>
      </c>
      <c r="J464" s="20" t="s">
        <v>128</v>
      </c>
      <c r="K464" s="26">
        <f>I464*H464</f>
        <v>793</v>
      </c>
      <c r="L464" s="4"/>
      <c r="M464" s="4"/>
      <c r="N464" s="133">
        <f>H464</f>
        <v>1</v>
      </c>
      <c r="O464" s="134">
        <f>K464</f>
        <v>793</v>
      </c>
      <c r="P464" s="42">
        <v>0</v>
      </c>
      <c r="Q464" s="19">
        <v>0</v>
      </c>
      <c r="R464" s="4"/>
      <c r="S464" s="32"/>
      <c r="T464" s="4">
        <v>881</v>
      </c>
    </row>
    <row r="465" spans="1:20" ht="20.100000000000001" customHeight="1" x14ac:dyDescent="0.3">
      <c r="A465" s="2"/>
      <c r="B465" s="3"/>
      <c r="C465" s="3"/>
      <c r="D465" s="3"/>
      <c r="E465" s="3"/>
      <c r="F465" s="3"/>
      <c r="G465" s="2"/>
      <c r="H465" s="33"/>
      <c r="I465" s="3"/>
      <c r="J465" s="20"/>
      <c r="K465" s="3"/>
      <c r="L465" s="4"/>
      <c r="M465" s="4"/>
      <c r="N465" s="40"/>
      <c r="O465" s="36"/>
      <c r="P465" s="42"/>
      <c r="Q465" s="4"/>
      <c r="R465" s="4"/>
      <c r="S465" s="4"/>
      <c r="T465" s="4"/>
    </row>
    <row r="466" spans="1:20" ht="42" customHeight="1" x14ac:dyDescent="0.3">
      <c r="A466" s="2">
        <v>79</v>
      </c>
      <c r="B466" s="157" t="s">
        <v>212</v>
      </c>
      <c r="C466" s="158"/>
      <c r="D466" s="158"/>
      <c r="E466" s="158"/>
      <c r="F466" s="158"/>
      <c r="G466" s="159"/>
      <c r="H466" s="33"/>
      <c r="I466" s="3"/>
      <c r="J466" s="20"/>
      <c r="K466" s="3"/>
      <c r="L466" s="4"/>
      <c r="M466" s="4"/>
      <c r="N466" s="40"/>
      <c r="O466" s="36"/>
      <c r="P466" s="42"/>
      <c r="Q466" s="4"/>
      <c r="R466" s="4"/>
      <c r="S466" s="4"/>
      <c r="T466" s="4"/>
    </row>
    <row r="467" spans="1:20" ht="20.100000000000001" customHeight="1" x14ac:dyDescent="0.3">
      <c r="A467" s="2"/>
      <c r="B467" s="4" t="s">
        <v>577</v>
      </c>
      <c r="C467" s="4"/>
      <c r="D467" s="4"/>
      <c r="E467" s="4"/>
      <c r="F467" s="48" t="s">
        <v>692</v>
      </c>
      <c r="G467" s="103">
        <v>5</v>
      </c>
      <c r="H467" s="33">
        <v>5</v>
      </c>
      <c r="I467" s="3">
        <f>ROUND(220*90%,0)</f>
        <v>198</v>
      </c>
      <c r="J467" s="20" t="s">
        <v>128</v>
      </c>
      <c r="K467" s="26">
        <f>I467*H467</f>
        <v>990</v>
      </c>
      <c r="L467" s="4"/>
      <c r="M467" s="4"/>
      <c r="N467" s="133">
        <f>H467</f>
        <v>5</v>
      </c>
      <c r="O467" s="134">
        <f>K467</f>
        <v>990</v>
      </c>
      <c r="P467" s="42">
        <v>0</v>
      </c>
      <c r="Q467" s="19">
        <v>0</v>
      </c>
      <c r="R467" s="4"/>
      <c r="S467" s="32"/>
      <c r="T467" s="4">
        <v>220</v>
      </c>
    </row>
    <row r="468" spans="1:20" ht="20.100000000000001" customHeight="1" x14ac:dyDescent="0.3">
      <c r="A468" s="2"/>
      <c r="B468" s="3"/>
      <c r="C468" s="3"/>
      <c r="D468" s="3"/>
      <c r="E468" s="3"/>
      <c r="F468" s="3"/>
      <c r="G468" s="2"/>
      <c r="H468" s="33"/>
      <c r="I468" s="3"/>
      <c r="J468" s="20"/>
      <c r="K468" s="3"/>
      <c r="L468" s="4"/>
      <c r="M468" s="4"/>
      <c r="N468" s="40"/>
      <c r="O468" s="36"/>
      <c r="P468" s="42"/>
      <c r="Q468" s="4"/>
      <c r="R468" s="4"/>
      <c r="S468" s="4"/>
      <c r="T468" s="4"/>
    </row>
    <row r="469" spans="1:20" ht="66.75" customHeight="1" x14ac:dyDescent="0.3">
      <c r="A469" s="2">
        <v>58</v>
      </c>
      <c r="B469" s="157" t="s">
        <v>213</v>
      </c>
      <c r="C469" s="158"/>
      <c r="D469" s="158"/>
      <c r="E469" s="158"/>
      <c r="F469" s="158"/>
      <c r="G469" s="158"/>
      <c r="H469" s="159"/>
      <c r="I469" s="3"/>
      <c r="J469" s="20"/>
      <c r="K469" s="3"/>
      <c r="L469" s="4"/>
      <c r="M469" s="4"/>
      <c r="N469" s="40"/>
      <c r="O469" s="36"/>
      <c r="P469" s="42"/>
      <c r="Q469" s="4"/>
      <c r="R469" s="4"/>
      <c r="S469" s="4"/>
      <c r="T469" s="4"/>
    </row>
    <row r="470" spans="1:20" ht="20.100000000000001" customHeight="1" x14ac:dyDescent="0.3">
      <c r="A470" s="2"/>
      <c r="B470" s="4" t="s">
        <v>577</v>
      </c>
      <c r="C470" s="4"/>
      <c r="D470" s="4"/>
      <c r="E470" s="4"/>
      <c r="F470" s="48" t="s">
        <v>692</v>
      </c>
      <c r="G470" s="48">
        <v>16.829999999999998</v>
      </c>
      <c r="H470" s="33">
        <v>16.829999999999998</v>
      </c>
      <c r="I470" s="3">
        <f>ROUND(9055*90%,0)</f>
        <v>8150</v>
      </c>
      <c r="J470" s="20" t="s">
        <v>29</v>
      </c>
      <c r="K470" s="26">
        <f>I470*H470</f>
        <v>137164.5</v>
      </c>
      <c r="L470" s="4"/>
      <c r="M470" s="4"/>
      <c r="N470" s="133">
        <f>H470</f>
        <v>16.829999999999998</v>
      </c>
      <c r="O470" s="134">
        <f>K470</f>
        <v>137164.5</v>
      </c>
      <c r="P470" s="42">
        <v>0</v>
      </c>
      <c r="Q470" s="19">
        <v>0</v>
      </c>
      <c r="R470" s="4"/>
      <c r="S470" s="32"/>
      <c r="T470" s="4">
        <v>9055</v>
      </c>
    </row>
    <row r="471" spans="1:20" ht="20.100000000000001" customHeight="1" x14ac:dyDescent="0.3">
      <c r="A471" s="2"/>
      <c r="B471" s="3"/>
      <c r="C471" s="3"/>
      <c r="D471" s="3"/>
      <c r="E471" s="3"/>
      <c r="F471" s="3"/>
      <c r="G471" s="2"/>
      <c r="H471" s="33"/>
      <c r="I471" s="3"/>
      <c r="J471" s="20"/>
      <c r="K471" s="3"/>
      <c r="L471" s="4"/>
      <c r="M471" s="4"/>
      <c r="N471" s="40"/>
      <c r="O471" s="36"/>
      <c r="P471" s="42"/>
      <c r="Q471" s="4"/>
      <c r="R471" s="4"/>
      <c r="S471" s="4"/>
      <c r="T471" s="4"/>
    </row>
    <row r="472" spans="1:20" ht="64.5" customHeight="1" x14ac:dyDescent="0.3">
      <c r="A472" s="2">
        <v>69</v>
      </c>
      <c r="B472" s="268" t="s">
        <v>507</v>
      </c>
      <c r="C472" s="268"/>
      <c r="D472" s="268"/>
      <c r="E472" s="268"/>
      <c r="F472" s="268"/>
      <c r="G472" s="268"/>
      <c r="H472" s="269"/>
      <c r="I472" s="3"/>
      <c r="J472" s="20"/>
      <c r="K472" s="3"/>
      <c r="L472" s="4"/>
      <c r="M472" s="4"/>
      <c r="N472" s="40"/>
      <c r="O472" s="36"/>
      <c r="P472" s="42"/>
      <c r="Q472" s="4"/>
      <c r="R472" s="4"/>
      <c r="S472" s="4"/>
      <c r="T472" s="4"/>
    </row>
    <row r="473" spans="1:20" ht="20.100000000000001" customHeight="1" x14ac:dyDescent="0.3">
      <c r="A473" s="2"/>
      <c r="B473" s="4" t="s">
        <v>578</v>
      </c>
      <c r="C473" s="4"/>
      <c r="D473" s="4"/>
      <c r="E473" s="4"/>
      <c r="F473" s="48" t="s">
        <v>692</v>
      </c>
      <c r="G473" s="48">
        <v>1007.4</v>
      </c>
      <c r="H473" s="33">
        <v>1007.4</v>
      </c>
      <c r="I473" s="3">
        <f>ROUND(315*90%,0)</f>
        <v>284</v>
      </c>
      <c r="J473" s="20" t="s">
        <v>29</v>
      </c>
      <c r="K473" s="26">
        <f>I473*H473</f>
        <v>286101.59999999998</v>
      </c>
      <c r="L473" s="4"/>
      <c r="M473" s="4"/>
      <c r="N473" s="133">
        <f>H473</f>
        <v>1007.4</v>
      </c>
      <c r="O473" s="134">
        <f>K473</f>
        <v>286101.59999999998</v>
      </c>
      <c r="P473" s="42">
        <v>0</v>
      </c>
      <c r="Q473" s="19">
        <v>0</v>
      </c>
      <c r="R473" s="4"/>
      <c r="S473" s="32"/>
      <c r="T473" s="4">
        <v>315</v>
      </c>
    </row>
    <row r="474" spans="1:20" ht="20.100000000000001" customHeight="1" x14ac:dyDescent="0.3">
      <c r="A474" s="2"/>
      <c r="B474" s="3"/>
      <c r="C474" s="3"/>
      <c r="D474" s="3"/>
      <c r="E474" s="3"/>
      <c r="F474" s="3"/>
      <c r="G474" s="2"/>
      <c r="H474" s="33"/>
      <c r="I474" s="3"/>
      <c r="J474" s="20"/>
      <c r="K474" s="3"/>
      <c r="L474" s="4"/>
      <c r="M474" s="4"/>
      <c r="N474" s="40"/>
      <c r="O474" s="36"/>
      <c r="P474" s="42"/>
      <c r="Q474" s="4"/>
      <c r="R474" s="4"/>
      <c r="S474" s="4"/>
      <c r="T474" s="4"/>
    </row>
    <row r="475" spans="1:20" ht="62.25" customHeight="1" x14ac:dyDescent="0.3">
      <c r="A475" s="2">
        <v>71</v>
      </c>
      <c r="B475" s="270" t="s">
        <v>215</v>
      </c>
      <c r="C475" s="271"/>
      <c r="D475" s="271"/>
      <c r="E475" s="271"/>
      <c r="F475" s="271"/>
      <c r="G475" s="271"/>
      <c r="H475" s="272"/>
      <c r="I475" s="3"/>
      <c r="J475" s="20"/>
      <c r="K475" s="3"/>
      <c r="L475" s="4"/>
      <c r="M475" s="4"/>
      <c r="N475" s="40"/>
      <c r="O475" s="36"/>
      <c r="P475" s="42"/>
      <c r="Q475" s="4"/>
      <c r="R475" s="4"/>
      <c r="S475" s="4"/>
      <c r="T475" s="4"/>
    </row>
    <row r="476" spans="1:20" ht="20.100000000000001" customHeight="1" x14ac:dyDescent="0.3">
      <c r="A476" s="2"/>
      <c r="B476" s="4" t="s">
        <v>578</v>
      </c>
      <c r="C476" s="4"/>
      <c r="D476" s="4"/>
      <c r="E476" s="4"/>
      <c r="F476" s="48" t="s">
        <v>692</v>
      </c>
      <c r="G476" s="48">
        <v>872.13</v>
      </c>
      <c r="H476" s="33">
        <v>872.13</v>
      </c>
      <c r="I476" s="3">
        <f>ROUND(260*90%,0)</f>
        <v>234</v>
      </c>
      <c r="J476" s="20" t="s">
        <v>29</v>
      </c>
      <c r="K476" s="26">
        <f>I476*H476</f>
        <v>204078.42</v>
      </c>
      <c r="L476" s="4"/>
      <c r="M476" s="4"/>
      <c r="N476" s="133">
        <f>H476</f>
        <v>872.13</v>
      </c>
      <c r="O476" s="134">
        <f>K476</f>
        <v>204078.42</v>
      </c>
      <c r="P476" s="42">
        <v>0</v>
      </c>
      <c r="Q476" s="19">
        <v>0</v>
      </c>
      <c r="R476" s="4"/>
      <c r="S476" s="32"/>
      <c r="T476" s="4">
        <v>260</v>
      </c>
    </row>
    <row r="477" spans="1:20" ht="20.100000000000001" customHeight="1" x14ac:dyDescent="0.3">
      <c r="A477" s="2"/>
      <c r="B477" s="3"/>
      <c r="C477" s="3"/>
      <c r="D477" s="3"/>
      <c r="E477" s="3"/>
      <c r="F477" s="3"/>
      <c r="G477" s="2"/>
      <c r="H477" s="33"/>
      <c r="I477" s="3"/>
      <c r="J477" s="20"/>
      <c r="K477" s="3"/>
      <c r="L477" s="4"/>
      <c r="M477" s="4"/>
      <c r="N477" s="40"/>
      <c r="O477" s="36"/>
      <c r="P477" s="42"/>
      <c r="Q477" s="4"/>
      <c r="R477" s="4"/>
      <c r="S477" s="4"/>
      <c r="T477" s="4"/>
    </row>
    <row r="478" spans="1:20" ht="72.75" customHeight="1" x14ac:dyDescent="0.3">
      <c r="A478" s="2">
        <v>67</v>
      </c>
      <c r="B478" s="141" t="s">
        <v>216</v>
      </c>
      <c r="C478" s="237"/>
      <c r="D478" s="237"/>
      <c r="E478" s="237"/>
      <c r="F478" s="237"/>
      <c r="G478" s="237"/>
      <c r="H478" s="238"/>
      <c r="I478" s="3"/>
      <c r="J478" s="20"/>
      <c r="K478" s="3"/>
      <c r="L478" s="4"/>
      <c r="M478" s="4"/>
      <c r="N478" s="40"/>
      <c r="O478" s="36"/>
      <c r="P478" s="42"/>
      <c r="Q478" s="4"/>
      <c r="R478" s="4"/>
      <c r="S478" s="4"/>
      <c r="T478" s="4"/>
    </row>
    <row r="479" spans="1:20" ht="20.100000000000001" customHeight="1" x14ac:dyDescent="0.3">
      <c r="A479" s="2"/>
      <c r="B479" s="4" t="s">
        <v>578</v>
      </c>
      <c r="C479" s="4"/>
      <c r="D479" s="4"/>
      <c r="E479" s="4"/>
      <c r="F479" s="48" t="s">
        <v>692</v>
      </c>
      <c r="G479" s="48">
        <v>316.08</v>
      </c>
      <c r="H479" s="33">
        <v>316.08</v>
      </c>
      <c r="I479" s="3">
        <f>ROUND(1636*90%,0)</f>
        <v>1472</v>
      </c>
      <c r="J479" s="20" t="s">
        <v>29</v>
      </c>
      <c r="K479" s="26">
        <f>I479*H479</f>
        <v>465269.75999999995</v>
      </c>
      <c r="L479" s="4"/>
      <c r="M479" s="4"/>
      <c r="N479" s="133">
        <f>H479</f>
        <v>316.08</v>
      </c>
      <c r="O479" s="134">
        <f>K479</f>
        <v>465269.75999999995</v>
      </c>
      <c r="P479" s="42">
        <v>0</v>
      </c>
      <c r="Q479" s="19">
        <v>0</v>
      </c>
      <c r="R479" s="4"/>
      <c r="S479" s="32"/>
      <c r="T479" s="4">
        <v>1636</v>
      </c>
    </row>
    <row r="480" spans="1:20" ht="20.100000000000001" customHeight="1" x14ac:dyDescent="0.3">
      <c r="A480" s="2"/>
      <c r="B480" s="3"/>
      <c r="C480" s="3"/>
      <c r="D480" s="3"/>
      <c r="E480" s="3"/>
      <c r="F480" s="3"/>
      <c r="G480" s="2"/>
      <c r="H480" s="33"/>
      <c r="I480" s="3"/>
      <c r="J480" s="20"/>
      <c r="K480" s="3"/>
      <c r="L480" s="4"/>
      <c r="M480" s="4"/>
      <c r="N480" s="40"/>
      <c r="O480" s="36"/>
      <c r="P480" s="42"/>
      <c r="Q480" s="4"/>
      <c r="R480" s="4"/>
      <c r="S480" s="4"/>
      <c r="T480" s="4"/>
    </row>
    <row r="481" spans="1:20" ht="71.25" customHeight="1" x14ac:dyDescent="0.3">
      <c r="A481" s="2">
        <v>93</v>
      </c>
      <c r="B481" s="157" t="s">
        <v>217</v>
      </c>
      <c r="C481" s="158"/>
      <c r="D481" s="158"/>
      <c r="E481" s="158"/>
      <c r="F481" s="158"/>
      <c r="G481" s="159"/>
      <c r="H481" s="33"/>
      <c r="I481" s="3"/>
      <c r="J481" s="20"/>
      <c r="K481" s="3"/>
      <c r="L481" s="4"/>
      <c r="M481" s="4"/>
      <c r="N481" s="40"/>
      <c r="O481" s="36"/>
      <c r="P481" s="42"/>
      <c r="Q481" s="4"/>
      <c r="R481" s="4"/>
      <c r="S481" s="4"/>
      <c r="T481" s="4"/>
    </row>
    <row r="482" spans="1:20" ht="20.100000000000001" customHeight="1" x14ac:dyDescent="0.3">
      <c r="A482" s="2"/>
      <c r="B482" s="4" t="s">
        <v>578</v>
      </c>
      <c r="C482" s="4"/>
      <c r="D482" s="4"/>
      <c r="E482" s="4"/>
      <c r="F482" s="48" t="s">
        <v>692</v>
      </c>
      <c r="G482" s="48">
        <v>124.84</v>
      </c>
      <c r="H482" s="33">
        <v>124.84</v>
      </c>
      <c r="I482" s="3">
        <f>ROUND(4070*90%,0)</f>
        <v>3663</v>
      </c>
      <c r="J482" s="20" t="s">
        <v>29</v>
      </c>
      <c r="K482" s="26">
        <f>I482*H482</f>
        <v>457288.92</v>
      </c>
      <c r="L482" s="4"/>
      <c r="M482" s="4"/>
      <c r="N482" s="133">
        <f>H482</f>
        <v>124.84</v>
      </c>
      <c r="O482" s="134">
        <f>K482</f>
        <v>457288.92</v>
      </c>
      <c r="P482" s="42">
        <v>0</v>
      </c>
      <c r="Q482" s="19">
        <v>0</v>
      </c>
      <c r="R482" s="4"/>
      <c r="S482" s="32"/>
      <c r="T482" s="4">
        <v>4070</v>
      </c>
    </row>
    <row r="483" spans="1:20" ht="20.100000000000001" customHeight="1" x14ac:dyDescent="0.3">
      <c r="A483" s="2"/>
      <c r="B483" s="3"/>
      <c r="C483" s="3"/>
      <c r="D483" s="3"/>
      <c r="E483" s="3"/>
      <c r="F483" s="3"/>
      <c r="G483" s="2"/>
      <c r="H483" s="33"/>
      <c r="I483" s="3"/>
      <c r="J483" s="20"/>
      <c r="K483" s="3"/>
      <c r="L483" s="4"/>
      <c r="M483" s="4"/>
      <c r="N483" s="40"/>
      <c r="O483" s="36"/>
      <c r="P483" s="42"/>
      <c r="Q483" s="4"/>
      <c r="R483" s="4"/>
      <c r="S483" s="4"/>
      <c r="T483" s="4"/>
    </row>
    <row r="484" spans="1:20" ht="82.5" customHeight="1" x14ac:dyDescent="0.3">
      <c r="A484" s="2">
        <v>160</v>
      </c>
      <c r="B484" s="160" t="s">
        <v>219</v>
      </c>
      <c r="C484" s="160"/>
      <c r="D484" s="160"/>
      <c r="E484" s="160"/>
      <c r="F484" s="160"/>
      <c r="G484" s="160"/>
      <c r="H484" s="33"/>
      <c r="I484" s="3"/>
      <c r="J484" s="20"/>
      <c r="K484" s="3"/>
      <c r="L484" s="4"/>
      <c r="M484" s="4"/>
      <c r="N484" s="40"/>
      <c r="O484" s="36"/>
      <c r="P484" s="42"/>
      <c r="Q484" s="4"/>
      <c r="R484" s="4"/>
      <c r="S484" s="4"/>
      <c r="T484" s="4"/>
    </row>
    <row r="485" spans="1:20" ht="20.100000000000001" customHeight="1" x14ac:dyDescent="0.3">
      <c r="A485" s="2"/>
      <c r="B485" s="4" t="s">
        <v>578</v>
      </c>
      <c r="C485" s="4"/>
      <c r="D485" s="4"/>
      <c r="E485" s="4"/>
      <c r="F485" s="48" t="s">
        <v>692</v>
      </c>
      <c r="G485" s="48">
        <v>230.24</v>
      </c>
      <c r="H485" s="33">
        <v>230.24</v>
      </c>
      <c r="I485" s="3">
        <f>ROUND(2325*90%,0)</f>
        <v>2093</v>
      </c>
      <c r="J485" s="20" t="s">
        <v>29</v>
      </c>
      <c r="K485" s="26">
        <f>I485*H485</f>
        <v>481892.32</v>
      </c>
      <c r="L485" s="4"/>
      <c r="M485" s="4"/>
      <c r="N485" s="133">
        <f>H485</f>
        <v>230.24</v>
      </c>
      <c r="O485" s="134">
        <f>K485</f>
        <v>481892.32</v>
      </c>
      <c r="P485" s="42">
        <v>0</v>
      </c>
      <c r="Q485" s="19">
        <v>0</v>
      </c>
      <c r="R485" s="4"/>
      <c r="S485" s="32"/>
      <c r="T485" s="4">
        <v>2325</v>
      </c>
    </row>
    <row r="486" spans="1:20" ht="20.100000000000001" customHeight="1" x14ac:dyDescent="0.3">
      <c r="A486" s="2"/>
      <c r="B486" s="3"/>
      <c r="C486" s="3"/>
      <c r="D486" s="3"/>
      <c r="E486" s="3"/>
      <c r="F486" s="3"/>
      <c r="G486" s="2"/>
      <c r="H486" s="33"/>
      <c r="I486" s="3"/>
      <c r="J486" s="20"/>
      <c r="K486" s="3"/>
      <c r="L486" s="4"/>
      <c r="M486" s="4"/>
      <c r="N486" s="40"/>
      <c r="O486" s="36"/>
      <c r="P486" s="42"/>
      <c r="Q486" s="4"/>
      <c r="R486" s="4"/>
      <c r="S486" s="4"/>
      <c r="T486" s="4"/>
    </row>
    <row r="487" spans="1:20" ht="81.75" customHeight="1" x14ac:dyDescent="0.3">
      <c r="A487" s="2">
        <v>156</v>
      </c>
      <c r="B487" s="160" t="s">
        <v>220</v>
      </c>
      <c r="C487" s="160"/>
      <c r="D487" s="160"/>
      <c r="E487" s="160"/>
      <c r="F487" s="160"/>
      <c r="G487" s="160"/>
      <c r="H487" s="33"/>
      <c r="I487" s="3"/>
      <c r="J487" s="20"/>
      <c r="K487" s="3"/>
      <c r="L487" s="4"/>
      <c r="M487" s="4"/>
      <c r="N487" s="40"/>
      <c r="O487" s="36"/>
      <c r="P487" s="42"/>
      <c r="Q487" s="4"/>
      <c r="R487" s="4"/>
      <c r="S487" s="4"/>
      <c r="T487" s="4"/>
    </row>
    <row r="488" spans="1:20" ht="20.100000000000001" customHeight="1" x14ac:dyDescent="0.3">
      <c r="A488" s="2"/>
      <c r="B488" s="4" t="s">
        <v>579</v>
      </c>
      <c r="C488" s="4"/>
      <c r="D488" s="4"/>
      <c r="E488" s="4"/>
      <c r="F488" s="48" t="s">
        <v>692</v>
      </c>
      <c r="G488" s="103">
        <v>12</v>
      </c>
      <c r="H488" s="33">
        <v>12</v>
      </c>
      <c r="I488" s="3">
        <f>ROUND(1190*90%,0)</f>
        <v>1071</v>
      </c>
      <c r="J488" s="20" t="s">
        <v>46</v>
      </c>
      <c r="K488" s="26">
        <f>I488*H488</f>
        <v>12852</v>
      </c>
      <c r="L488" s="4"/>
      <c r="M488" s="4"/>
      <c r="N488" s="133">
        <f>H488</f>
        <v>12</v>
      </c>
      <c r="O488" s="134">
        <f>K488</f>
        <v>12852</v>
      </c>
      <c r="P488" s="42">
        <v>0</v>
      </c>
      <c r="Q488" s="19">
        <v>0</v>
      </c>
      <c r="R488" s="4"/>
      <c r="S488" s="32"/>
      <c r="T488" s="4">
        <v>1190</v>
      </c>
    </row>
    <row r="489" spans="1:20" ht="20.100000000000001" customHeight="1" x14ac:dyDescent="0.3">
      <c r="A489" s="2"/>
      <c r="B489" s="3"/>
      <c r="C489" s="3"/>
      <c r="D489" s="3"/>
      <c r="E489" s="3"/>
      <c r="F489" s="3"/>
      <c r="G489" s="2"/>
      <c r="H489" s="33"/>
      <c r="I489" s="3"/>
      <c r="J489" s="20"/>
      <c r="K489" s="3"/>
      <c r="L489" s="4"/>
      <c r="M489" s="4"/>
      <c r="N489" s="40"/>
      <c r="O489" s="36"/>
      <c r="P489" s="42"/>
      <c r="Q489" s="4"/>
      <c r="R489" s="4"/>
      <c r="S489" s="4"/>
      <c r="T489" s="4"/>
    </row>
    <row r="490" spans="1:20" ht="74.25" customHeight="1" x14ac:dyDescent="0.3">
      <c r="A490" s="2">
        <v>155</v>
      </c>
      <c r="B490" s="160" t="s">
        <v>221</v>
      </c>
      <c r="C490" s="160"/>
      <c r="D490" s="160"/>
      <c r="E490" s="160"/>
      <c r="F490" s="160"/>
      <c r="G490" s="160"/>
      <c r="H490" s="33"/>
      <c r="I490" s="3"/>
      <c r="J490" s="20"/>
      <c r="K490" s="3"/>
      <c r="L490" s="4"/>
      <c r="M490" s="4"/>
      <c r="N490" s="40"/>
      <c r="O490" s="36"/>
      <c r="P490" s="42"/>
      <c r="Q490" s="4"/>
      <c r="R490" s="4"/>
      <c r="S490" s="4"/>
      <c r="T490" s="4"/>
    </row>
    <row r="491" spans="1:20" ht="20.100000000000001" customHeight="1" x14ac:dyDescent="0.3">
      <c r="A491" s="2"/>
      <c r="B491" s="4" t="s">
        <v>579</v>
      </c>
      <c r="C491" s="4"/>
      <c r="D491" s="4"/>
      <c r="E491" s="4"/>
      <c r="F491" s="48" t="s">
        <v>692</v>
      </c>
      <c r="G491" s="103">
        <v>10</v>
      </c>
      <c r="H491" s="33">
        <v>10</v>
      </c>
      <c r="I491" s="3">
        <f>ROUND(1020*90%,0)</f>
        <v>918</v>
      </c>
      <c r="J491" s="20" t="s">
        <v>46</v>
      </c>
      <c r="K491" s="26">
        <f>I491*H491</f>
        <v>9180</v>
      </c>
      <c r="L491" s="4"/>
      <c r="M491" s="4"/>
      <c r="N491" s="133">
        <f>H491</f>
        <v>10</v>
      </c>
      <c r="O491" s="134">
        <f>K491</f>
        <v>9180</v>
      </c>
      <c r="P491" s="42">
        <v>0</v>
      </c>
      <c r="Q491" s="19">
        <v>0</v>
      </c>
      <c r="R491" s="4"/>
      <c r="S491" s="32"/>
      <c r="T491" s="4">
        <v>1020</v>
      </c>
    </row>
    <row r="492" spans="1:20" ht="20.100000000000001" customHeight="1" x14ac:dyDescent="0.3">
      <c r="A492" s="2"/>
      <c r="B492" s="3"/>
      <c r="C492" s="3"/>
      <c r="D492" s="3"/>
      <c r="E492" s="3"/>
      <c r="F492" s="3"/>
      <c r="G492" s="2"/>
      <c r="H492" s="33"/>
      <c r="I492" s="3"/>
      <c r="J492" s="20"/>
      <c r="K492" s="3"/>
      <c r="L492" s="4"/>
      <c r="M492" s="4"/>
      <c r="N492" s="40"/>
      <c r="O492" s="36"/>
      <c r="P492" s="42"/>
      <c r="Q492" s="4"/>
      <c r="R492" s="4"/>
      <c r="S492" s="4"/>
      <c r="T492" s="4"/>
    </row>
    <row r="493" spans="1:20" ht="40.5" customHeight="1" x14ac:dyDescent="0.3">
      <c r="A493" s="2">
        <v>158</v>
      </c>
      <c r="B493" s="160" t="s">
        <v>222</v>
      </c>
      <c r="C493" s="160"/>
      <c r="D493" s="160"/>
      <c r="E493" s="160"/>
      <c r="F493" s="160"/>
      <c r="G493" s="160"/>
      <c r="H493" s="33"/>
      <c r="I493" s="3"/>
      <c r="J493" s="20"/>
      <c r="K493" s="3"/>
      <c r="L493" s="4"/>
      <c r="M493" s="4"/>
      <c r="N493" s="40"/>
      <c r="O493" s="36"/>
      <c r="P493" s="42"/>
      <c r="Q493" s="4"/>
      <c r="R493" s="4"/>
      <c r="S493" s="4"/>
      <c r="T493" s="4"/>
    </row>
    <row r="494" spans="1:20" ht="20.100000000000001" customHeight="1" x14ac:dyDescent="0.3">
      <c r="A494" s="2"/>
      <c r="B494" s="4" t="s">
        <v>579</v>
      </c>
      <c r="C494" s="4"/>
      <c r="D494" s="4"/>
      <c r="E494" s="4"/>
      <c r="F494" s="48" t="s">
        <v>692</v>
      </c>
      <c r="G494" s="103">
        <v>12</v>
      </c>
      <c r="H494" s="33">
        <v>12</v>
      </c>
      <c r="I494" s="3">
        <f>ROUND(515*90%,0)</f>
        <v>464</v>
      </c>
      <c r="J494" s="20" t="s">
        <v>46</v>
      </c>
      <c r="K494" s="26">
        <f>I494*H494</f>
        <v>5568</v>
      </c>
      <c r="L494" s="4"/>
      <c r="M494" s="4"/>
      <c r="N494" s="133">
        <f>H494</f>
        <v>12</v>
      </c>
      <c r="O494" s="134">
        <f>K494</f>
        <v>5568</v>
      </c>
      <c r="P494" s="42">
        <v>0</v>
      </c>
      <c r="Q494" s="19">
        <v>0</v>
      </c>
      <c r="R494" s="4"/>
      <c r="S494" s="32"/>
      <c r="T494" s="4">
        <v>515</v>
      </c>
    </row>
    <row r="495" spans="1:20" ht="20.100000000000001" customHeight="1" x14ac:dyDescent="0.3">
      <c r="A495" s="2"/>
      <c r="B495" s="3"/>
      <c r="C495" s="3"/>
      <c r="D495" s="3"/>
      <c r="E495" s="3"/>
      <c r="F495" s="3"/>
      <c r="G495" s="2"/>
      <c r="H495" s="33"/>
      <c r="I495" s="3"/>
      <c r="J495" s="20"/>
      <c r="K495" s="3"/>
      <c r="L495" s="4"/>
      <c r="M495" s="4"/>
      <c r="N495" s="40"/>
      <c r="O495" s="36"/>
      <c r="P495" s="42"/>
      <c r="Q495" s="4"/>
      <c r="R495" s="4"/>
      <c r="S495" s="4"/>
      <c r="T495" s="4"/>
    </row>
    <row r="496" spans="1:20" ht="48" customHeight="1" x14ac:dyDescent="0.3">
      <c r="A496" s="2">
        <v>161</v>
      </c>
      <c r="B496" s="160" t="s">
        <v>223</v>
      </c>
      <c r="C496" s="160"/>
      <c r="D496" s="160"/>
      <c r="E496" s="160"/>
      <c r="F496" s="160"/>
      <c r="G496" s="160"/>
      <c r="H496" s="33"/>
      <c r="I496" s="3"/>
      <c r="J496" s="20"/>
      <c r="K496" s="3"/>
      <c r="L496" s="4"/>
      <c r="M496" s="4"/>
      <c r="N496" s="40"/>
      <c r="O496" s="36"/>
      <c r="P496" s="42"/>
      <c r="Q496" s="4"/>
      <c r="R496" s="4"/>
      <c r="S496" s="4"/>
      <c r="T496" s="4"/>
    </row>
    <row r="497" spans="1:20" ht="20.100000000000001" customHeight="1" x14ac:dyDescent="0.3">
      <c r="A497" s="2"/>
      <c r="B497" s="4" t="s">
        <v>579</v>
      </c>
      <c r="C497" s="4"/>
      <c r="D497" s="4"/>
      <c r="E497" s="4"/>
      <c r="F497" s="48" t="s">
        <v>692</v>
      </c>
      <c r="G497" s="48">
        <v>1.24</v>
      </c>
      <c r="H497" s="33">
        <v>1.24</v>
      </c>
      <c r="I497" s="3">
        <f>ROUND(15800*90%,0)</f>
        <v>14220</v>
      </c>
      <c r="J497" s="20" t="s">
        <v>29</v>
      </c>
      <c r="K497" s="26">
        <f>I497*H497</f>
        <v>17632.8</v>
      </c>
      <c r="L497" s="4"/>
      <c r="M497" s="4"/>
      <c r="N497" s="133">
        <f>H497</f>
        <v>1.24</v>
      </c>
      <c r="O497" s="134">
        <f>K497</f>
        <v>17632.8</v>
      </c>
      <c r="P497" s="42">
        <v>0</v>
      </c>
      <c r="Q497" s="19">
        <v>0</v>
      </c>
      <c r="R497" s="4"/>
      <c r="S497" s="32"/>
      <c r="T497" s="4">
        <v>15800</v>
      </c>
    </row>
    <row r="498" spans="1:20" ht="20.100000000000001" customHeight="1" x14ac:dyDescent="0.3">
      <c r="A498" s="2"/>
      <c r="B498" s="3"/>
      <c r="C498" s="3"/>
      <c r="D498" s="3"/>
      <c r="E498" s="3"/>
      <c r="F498" s="3"/>
      <c r="G498" s="2"/>
      <c r="H498" s="33"/>
      <c r="I498" s="3"/>
      <c r="J498" s="20"/>
      <c r="K498" s="3"/>
      <c r="L498" s="4"/>
      <c r="M498" s="4"/>
      <c r="N498" s="40"/>
      <c r="O498" s="36"/>
      <c r="P498" s="42"/>
      <c r="Q498" s="4"/>
      <c r="R498" s="4"/>
      <c r="S498" s="4"/>
      <c r="T498" s="4"/>
    </row>
    <row r="499" spans="1:20" ht="42.75" customHeight="1" x14ac:dyDescent="0.3">
      <c r="A499" s="2">
        <v>162</v>
      </c>
      <c r="B499" s="160" t="s">
        <v>224</v>
      </c>
      <c r="C499" s="160"/>
      <c r="D499" s="160"/>
      <c r="E499" s="160"/>
      <c r="F499" s="160"/>
      <c r="G499" s="160"/>
      <c r="H499" s="33"/>
      <c r="I499" s="3"/>
      <c r="J499" s="20"/>
      <c r="K499" s="3"/>
      <c r="L499" s="4"/>
      <c r="M499" s="4"/>
      <c r="N499" s="40"/>
      <c r="O499" s="36"/>
      <c r="P499" s="42"/>
      <c r="Q499" s="4"/>
      <c r="R499" s="4"/>
      <c r="S499" s="4"/>
      <c r="T499" s="4"/>
    </row>
    <row r="500" spans="1:20" ht="20.100000000000001" customHeight="1" x14ac:dyDescent="0.3">
      <c r="A500" s="2"/>
      <c r="B500" s="4" t="s">
        <v>579</v>
      </c>
      <c r="C500" s="4"/>
      <c r="D500" s="4"/>
      <c r="E500" s="4"/>
      <c r="F500" s="48" t="s">
        <v>692</v>
      </c>
      <c r="G500" s="48">
        <v>0.84</v>
      </c>
      <c r="H500" s="33">
        <v>0.84</v>
      </c>
      <c r="I500" s="3">
        <f>ROUND(25900*90%,0)</f>
        <v>23310</v>
      </c>
      <c r="J500" s="20" t="s">
        <v>29</v>
      </c>
      <c r="K500" s="26">
        <f>I500*H500</f>
        <v>19580.399999999998</v>
      </c>
      <c r="L500" s="4"/>
      <c r="M500" s="4"/>
      <c r="N500" s="133">
        <f>H500</f>
        <v>0.84</v>
      </c>
      <c r="O500" s="134">
        <f>K500</f>
        <v>19580.399999999998</v>
      </c>
      <c r="P500" s="42">
        <v>0</v>
      </c>
      <c r="Q500" s="19">
        <v>0</v>
      </c>
      <c r="R500" s="4"/>
      <c r="S500" s="32"/>
      <c r="T500" s="4">
        <v>25900</v>
      </c>
    </row>
    <row r="501" spans="1:20" ht="20.100000000000001" customHeight="1" x14ac:dyDescent="0.3">
      <c r="A501" s="2"/>
      <c r="B501" s="3"/>
      <c r="C501" s="3"/>
      <c r="D501" s="3"/>
      <c r="E501" s="3"/>
      <c r="F501" s="3"/>
      <c r="G501" s="2"/>
      <c r="H501" s="33"/>
      <c r="I501" s="3"/>
      <c r="J501" s="20"/>
      <c r="K501" s="3"/>
      <c r="L501" s="4"/>
      <c r="M501" s="4"/>
      <c r="N501" s="40"/>
      <c r="O501" s="36"/>
      <c r="P501" s="42"/>
      <c r="Q501" s="4"/>
      <c r="R501" s="4"/>
      <c r="S501" s="4"/>
      <c r="T501" s="4"/>
    </row>
    <row r="502" spans="1:20" ht="42" customHeight="1" x14ac:dyDescent="0.3">
      <c r="A502" s="2">
        <v>163</v>
      </c>
      <c r="B502" s="160" t="s">
        <v>225</v>
      </c>
      <c r="C502" s="160"/>
      <c r="D502" s="160"/>
      <c r="E502" s="160"/>
      <c r="F502" s="160"/>
      <c r="G502" s="160"/>
      <c r="H502" s="33"/>
      <c r="I502" s="3"/>
      <c r="J502" s="20"/>
      <c r="K502" s="3"/>
      <c r="L502" s="4"/>
      <c r="M502" s="4"/>
      <c r="N502" s="40"/>
      <c r="O502" s="36"/>
      <c r="P502" s="42"/>
      <c r="Q502" s="4"/>
      <c r="R502" s="4"/>
      <c r="S502" s="4"/>
      <c r="T502" s="4"/>
    </row>
    <row r="503" spans="1:20" ht="20.100000000000001" customHeight="1" x14ac:dyDescent="0.3">
      <c r="A503" s="2"/>
      <c r="B503" s="4" t="s">
        <v>579</v>
      </c>
      <c r="C503" s="4"/>
      <c r="D503" s="4"/>
      <c r="E503" s="4"/>
      <c r="F503" s="48" t="s">
        <v>692</v>
      </c>
      <c r="G503" s="48">
        <v>3.29</v>
      </c>
    </row>
    <row r="504" spans="1:20" ht="20.100000000000001" customHeight="1" x14ac:dyDescent="0.3">
      <c r="A504" s="2"/>
      <c r="B504" s="4"/>
      <c r="C504" s="4"/>
      <c r="D504" s="4"/>
      <c r="E504" s="4"/>
      <c r="F504" s="48" t="s">
        <v>693</v>
      </c>
      <c r="G504" s="48">
        <v>2</v>
      </c>
      <c r="H504" s="33">
        <v>2</v>
      </c>
      <c r="I504" s="3">
        <f>ROUND(26300*90%,0)</f>
        <v>23670</v>
      </c>
      <c r="J504" s="20" t="s">
        <v>29</v>
      </c>
      <c r="K504" s="26">
        <f>I504*H504</f>
        <v>47340</v>
      </c>
      <c r="L504" s="4"/>
      <c r="M504" s="4"/>
      <c r="N504" s="133">
        <f>H504</f>
        <v>2</v>
      </c>
      <c r="O504" s="134">
        <f>K504</f>
        <v>47340</v>
      </c>
      <c r="P504" s="42">
        <v>0</v>
      </c>
      <c r="Q504" s="19">
        <v>0</v>
      </c>
      <c r="R504" s="4"/>
      <c r="S504" s="32"/>
      <c r="T504" s="4">
        <v>26300</v>
      </c>
    </row>
    <row r="505" spans="1:20" ht="20.100000000000001" customHeight="1" x14ac:dyDescent="0.3">
      <c r="A505" s="2"/>
      <c r="B505" s="3"/>
      <c r="C505" s="3"/>
      <c r="D505" s="3"/>
      <c r="E505" s="3"/>
      <c r="F505" s="3" t="s">
        <v>143</v>
      </c>
      <c r="G505" s="2">
        <v>1.29</v>
      </c>
      <c r="H505" s="33">
        <f>3.29-2</f>
        <v>1.29</v>
      </c>
      <c r="I505" s="3">
        <f>ROUND(26300*90%,0)</f>
        <v>23670</v>
      </c>
      <c r="J505" s="20" t="s">
        <v>29</v>
      </c>
      <c r="K505" s="26">
        <f>I505*H505</f>
        <v>30534.3</v>
      </c>
      <c r="L505" s="4"/>
      <c r="M505" s="4"/>
      <c r="N505" s="40">
        <v>0</v>
      </c>
      <c r="O505" s="36">
        <v>0</v>
      </c>
      <c r="P505" s="42">
        <f>H505</f>
        <v>1.29</v>
      </c>
      <c r="Q505" s="19">
        <f>K505</f>
        <v>30534.3</v>
      </c>
      <c r="R505" s="4"/>
      <c r="S505" s="32"/>
      <c r="T505" s="4"/>
    </row>
    <row r="506" spans="1:20" ht="40.5" customHeight="1" x14ac:dyDescent="0.3">
      <c r="A506" s="2">
        <v>164</v>
      </c>
      <c r="B506" s="160" t="s">
        <v>226</v>
      </c>
      <c r="C506" s="160"/>
      <c r="D506" s="160"/>
      <c r="E506" s="160"/>
      <c r="F506" s="160"/>
      <c r="G506" s="160"/>
      <c r="H506" s="33"/>
      <c r="I506" s="3"/>
      <c r="J506" s="20"/>
      <c r="K506" s="3"/>
      <c r="L506" s="4"/>
      <c r="M506" s="4"/>
      <c r="N506" s="40"/>
      <c r="O506" s="36"/>
      <c r="P506" s="42"/>
      <c r="Q506" s="4"/>
      <c r="R506" s="4"/>
      <c r="S506" s="4"/>
      <c r="T506" s="4"/>
    </row>
    <row r="507" spans="1:20" ht="20.100000000000001" customHeight="1" x14ac:dyDescent="0.3">
      <c r="A507" s="2"/>
      <c r="B507" s="4" t="s">
        <v>580</v>
      </c>
      <c r="C507" s="4"/>
      <c r="D507" s="4"/>
      <c r="E507" s="4"/>
      <c r="F507" s="48" t="s">
        <v>692</v>
      </c>
      <c r="G507" s="48">
        <v>1.25</v>
      </c>
    </row>
    <row r="508" spans="1:20" ht="20.100000000000001" customHeight="1" x14ac:dyDescent="0.3">
      <c r="A508" s="2"/>
      <c r="B508" s="4" t="s">
        <v>580</v>
      </c>
      <c r="C508" s="4"/>
      <c r="D508" s="4"/>
      <c r="E508" s="4"/>
      <c r="F508" s="48" t="s">
        <v>693</v>
      </c>
      <c r="G508" s="48">
        <v>1</v>
      </c>
      <c r="H508" s="33">
        <v>1</v>
      </c>
      <c r="I508" s="3">
        <f>ROUND(8125*90%,0)</f>
        <v>7313</v>
      </c>
      <c r="J508" s="20" t="s">
        <v>29</v>
      </c>
      <c r="K508" s="26">
        <f>I508*H508</f>
        <v>7313</v>
      </c>
      <c r="L508" s="4"/>
      <c r="M508" s="4"/>
      <c r="N508" s="133">
        <f>H508</f>
        <v>1</v>
      </c>
      <c r="O508" s="134">
        <f>K508</f>
        <v>7313</v>
      </c>
      <c r="P508" s="42"/>
      <c r="Q508" s="19"/>
      <c r="R508" s="4"/>
      <c r="S508" s="32"/>
      <c r="T508" s="4">
        <v>8125</v>
      </c>
    </row>
    <row r="509" spans="1:20" ht="20.100000000000001" customHeight="1" x14ac:dyDescent="0.3">
      <c r="A509" s="2"/>
      <c r="B509" s="4" t="s">
        <v>580</v>
      </c>
      <c r="C509" s="3"/>
      <c r="D509" s="3"/>
      <c r="E509" s="3"/>
      <c r="F509" s="13" t="s">
        <v>143</v>
      </c>
      <c r="G509" s="48">
        <v>0.25</v>
      </c>
      <c r="H509" s="33">
        <f>1.25-1</f>
        <v>0.25</v>
      </c>
      <c r="I509" s="3">
        <f>ROUND(8125*90%,0)</f>
        <v>7313</v>
      </c>
      <c r="J509" s="20" t="s">
        <v>29</v>
      </c>
      <c r="K509" s="26">
        <f t="shared" ref="K509:K511" si="63">I509*H509</f>
        <v>1828.25</v>
      </c>
      <c r="L509" s="4"/>
      <c r="M509" s="4"/>
      <c r="N509" s="40">
        <v>0</v>
      </c>
      <c r="O509" s="36">
        <v>0</v>
      </c>
      <c r="P509" s="42">
        <f>H509</f>
        <v>0.25</v>
      </c>
      <c r="Q509" s="19">
        <f>K509</f>
        <v>1828.25</v>
      </c>
      <c r="R509" s="4"/>
      <c r="S509" s="32"/>
      <c r="T509" s="4"/>
    </row>
    <row r="510" spans="1:20" ht="42" customHeight="1" x14ac:dyDescent="0.3">
      <c r="A510" s="3">
        <v>165</v>
      </c>
      <c r="B510" s="160" t="s">
        <v>227</v>
      </c>
      <c r="C510" s="160"/>
      <c r="D510" s="160"/>
      <c r="E510" s="160"/>
      <c r="F510" s="160"/>
      <c r="G510" s="160"/>
      <c r="H510" s="33"/>
      <c r="I510" s="3"/>
      <c r="J510" s="20"/>
      <c r="K510" s="3"/>
      <c r="L510" s="4"/>
      <c r="M510" s="4"/>
      <c r="N510" s="40"/>
      <c r="O510" s="36"/>
      <c r="P510" s="42"/>
      <c r="Q510" s="4"/>
      <c r="R510" s="4"/>
      <c r="S510" s="4"/>
      <c r="T510" s="4"/>
    </row>
    <row r="511" spans="1:20" ht="20.100000000000001" customHeight="1" x14ac:dyDescent="0.3">
      <c r="A511" s="2"/>
      <c r="B511" s="4" t="s">
        <v>580</v>
      </c>
      <c r="C511" s="4"/>
      <c r="D511" s="4"/>
      <c r="E511" s="4"/>
      <c r="F511" s="48" t="s">
        <v>692</v>
      </c>
      <c r="G511" s="48">
        <v>0.72</v>
      </c>
      <c r="H511" s="33">
        <v>0.72</v>
      </c>
      <c r="I511" s="3">
        <f>ROUND(7500*90%,0)</f>
        <v>6750</v>
      </c>
      <c r="J511" s="20" t="s">
        <v>29</v>
      </c>
      <c r="K511" s="26">
        <f t="shared" si="63"/>
        <v>4860</v>
      </c>
      <c r="L511" s="4"/>
      <c r="M511" s="4"/>
      <c r="N511" s="133">
        <f>H511</f>
        <v>0.72</v>
      </c>
      <c r="O511" s="134">
        <f>K511</f>
        <v>4860</v>
      </c>
      <c r="P511" s="42">
        <v>0</v>
      </c>
      <c r="Q511" s="19">
        <v>0</v>
      </c>
      <c r="R511" s="4"/>
      <c r="S511" s="32"/>
      <c r="T511" s="4">
        <v>7550</v>
      </c>
    </row>
    <row r="512" spans="1:20" ht="20.100000000000001" customHeight="1" x14ac:dyDescent="0.3">
      <c r="A512" s="2"/>
      <c r="B512" s="4"/>
      <c r="C512" s="4"/>
      <c r="D512" s="4"/>
      <c r="E512" s="4"/>
      <c r="F512" s="4"/>
      <c r="G512" s="2"/>
      <c r="I512" s="3"/>
      <c r="K512" s="3"/>
      <c r="L512" s="4"/>
      <c r="M512" s="4"/>
      <c r="N512" s="40"/>
      <c r="O512" s="36"/>
      <c r="P512" s="42"/>
      <c r="Q512" s="4"/>
      <c r="R512" s="4"/>
      <c r="S512" s="4"/>
      <c r="T512" s="4"/>
    </row>
    <row r="513" spans="1:20" ht="20.100000000000001" customHeight="1" x14ac:dyDescent="0.3">
      <c r="A513" s="2">
        <v>168</v>
      </c>
      <c r="B513" s="160" t="s">
        <v>228</v>
      </c>
      <c r="C513" s="160"/>
      <c r="D513" s="160"/>
      <c r="E513" s="160"/>
      <c r="F513" s="160"/>
      <c r="G513" s="160"/>
      <c r="H513" s="33"/>
      <c r="I513" s="3"/>
      <c r="J513" s="20"/>
      <c r="K513" s="3"/>
      <c r="L513" s="4"/>
      <c r="M513" s="4"/>
      <c r="N513" s="40"/>
      <c r="O513" s="36"/>
      <c r="P513" s="42"/>
      <c r="Q513" s="4"/>
      <c r="R513" s="4"/>
      <c r="S513" s="4"/>
      <c r="T513" s="4"/>
    </row>
    <row r="514" spans="1:20" ht="20.100000000000001" customHeight="1" x14ac:dyDescent="0.3">
      <c r="A514" s="2"/>
      <c r="B514" s="4" t="s">
        <v>580</v>
      </c>
      <c r="C514" s="4"/>
      <c r="D514" s="4"/>
      <c r="E514" s="4"/>
      <c r="F514" s="48" t="s">
        <v>692</v>
      </c>
      <c r="G514" s="48">
        <v>0.12</v>
      </c>
      <c r="H514" s="33">
        <v>0.12</v>
      </c>
      <c r="I514" s="3">
        <f>ROUND(10300*90%,0)</f>
        <v>9270</v>
      </c>
      <c r="J514" s="20" t="s">
        <v>29</v>
      </c>
      <c r="K514" s="26">
        <f t="shared" ref="K514" si="64">I514*H514</f>
        <v>1112.3999999999999</v>
      </c>
      <c r="L514" s="4"/>
      <c r="M514" s="4"/>
      <c r="N514" s="133">
        <f>H514</f>
        <v>0.12</v>
      </c>
      <c r="O514" s="134">
        <f>K514</f>
        <v>1112.3999999999999</v>
      </c>
      <c r="P514" s="42">
        <v>0</v>
      </c>
      <c r="Q514" s="19">
        <v>0</v>
      </c>
      <c r="R514" s="4"/>
      <c r="S514" s="32"/>
      <c r="T514" s="4">
        <v>10300</v>
      </c>
    </row>
    <row r="515" spans="1:20" ht="20.100000000000001" customHeight="1" x14ac:dyDescent="0.3">
      <c r="A515" s="2"/>
      <c r="B515" s="3"/>
      <c r="C515" s="3"/>
      <c r="D515" s="3"/>
      <c r="E515" s="3"/>
      <c r="F515" s="3"/>
      <c r="G515" s="2"/>
      <c r="H515" s="33"/>
      <c r="I515" s="3"/>
      <c r="J515" s="20"/>
      <c r="K515" s="3"/>
      <c r="L515" s="4"/>
      <c r="M515" s="4"/>
      <c r="N515" s="40"/>
      <c r="O515" s="36"/>
      <c r="P515" s="42"/>
      <c r="Q515" s="4"/>
      <c r="R515" s="4"/>
      <c r="S515" s="4"/>
      <c r="T515" s="4"/>
    </row>
    <row r="516" spans="1:20" ht="46.5" customHeight="1" x14ac:dyDescent="0.3">
      <c r="A516" s="2">
        <v>169</v>
      </c>
      <c r="B516" s="196" t="s">
        <v>229</v>
      </c>
      <c r="C516" s="196"/>
      <c r="D516" s="196"/>
      <c r="E516" s="196"/>
      <c r="F516" s="196"/>
      <c r="G516" s="196"/>
      <c r="H516" s="33"/>
      <c r="I516" s="3"/>
      <c r="J516" s="20"/>
      <c r="K516" s="3"/>
      <c r="L516" s="4"/>
      <c r="M516" s="4"/>
      <c r="N516" s="40"/>
      <c r="O516" s="36"/>
      <c r="P516" s="42"/>
      <c r="Q516" s="4"/>
      <c r="R516" s="4"/>
      <c r="S516" s="4"/>
      <c r="T516" s="4"/>
    </row>
    <row r="517" spans="1:20" ht="20.100000000000001" customHeight="1" x14ac:dyDescent="0.3">
      <c r="A517" s="2"/>
      <c r="B517" s="4" t="s">
        <v>580</v>
      </c>
      <c r="C517" s="4"/>
      <c r="D517" s="4"/>
      <c r="E517" s="4"/>
      <c r="F517" s="48" t="s">
        <v>692</v>
      </c>
      <c r="G517" s="48">
        <v>119.84</v>
      </c>
      <c r="H517" s="33">
        <v>119.84</v>
      </c>
      <c r="I517" s="3">
        <f>ROUND(1225*90%,0)</f>
        <v>1103</v>
      </c>
      <c r="J517" s="20" t="s">
        <v>29</v>
      </c>
      <c r="K517" s="26">
        <f t="shared" ref="K517" si="65">I517*H517</f>
        <v>132183.51999999999</v>
      </c>
      <c r="L517" s="4"/>
      <c r="M517" s="4"/>
      <c r="N517" s="133">
        <f>H517</f>
        <v>119.84</v>
      </c>
      <c r="O517" s="134">
        <f>K517</f>
        <v>132183.51999999999</v>
      </c>
      <c r="P517" s="42">
        <v>0</v>
      </c>
      <c r="Q517" s="19">
        <v>0</v>
      </c>
      <c r="R517" s="4"/>
      <c r="S517" s="32"/>
      <c r="T517" s="4">
        <v>1225</v>
      </c>
    </row>
    <row r="518" spans="1:20" ht="20.100000000000001" customHeight="1" x14ac:dyDescent="0.3">
      <c r="A518" s="2"/>
      <c r="B518" s="3"/>
      <c r="C518" s="3"/>
      <c r="D518" s="3"/>
      <c r="E518" s="3"/>
      <c r="F518" s="3"/>
      <c r="G518" s="2"/>
      <c r="H518" s="33"/>
      <c r="I518" s="3"/>
      <c r="J518" s="20"/>
      <c r="K518" s="3"/>
      <c r="L518" s="4"/>
      <c r="M518" s="4"/>
      <c r="N518" s="40"/>
      <c r="O518" s="36"/>
      <c r="P518" s="42"/>
      <c r="Q518" s="4"/>
      <c r="R518" s="4"/>
      <c r="S518" s="4"/>
      <c r="T518" s="4"/>
    </row>
    <row r="519" spans="1:20" ht="47.25" customHeight="1" x14ac:dyDescent="0.3">
      <c r="A519" s="2">
        <v>170</v>
      </c>
      <c r="B519" s="160" t="s">
        <v>230</v>
      </c>
      <c r="C519" s="160"/>
      <c r="D519" s="160"/>
      <c r="E519" s="160"/>
      <c r="F519" s="160"/>
      <c r="G519" s="160"/>
      <c r="H519" s="33"/>
      <c r="I519" s="3"/>
      <c r="J519" s="20"/>
      <c r="K519" s="3"/>
      <c r="L519" s="4"/>
      <c r="M519" s="4"/>
      <c r="N519" s="40"/>
      <c r="O519" s="36"/>
      <c r="P519" s="42"/>
      <c r="Q519" s="4"/>
      <c r="R519" s="4"/>
      <c r="S519" s="4"/>
      <c r="T519" s="4"/>
    </row>
    <row r="520" spans="1:20" ht="20.100000000000001" customHeight="1" x14ac:dyDescent="0.3">
      <c r="A520" s="2"/>
      <c r="B520" s="4" t="s">
        <v>580</v>
      </c>
      <c r="C520" s="4"/>
      <c r="D520" s="4"/>
      <c r="E520" s="4"/>
      <c r="F520" s="48" t="s">
        <v>692</v>
      </c>
      <c r="G520" s="2">
        <v>84.41</v>
      </c>
      <c r="H520" s="33">
        <v>84.41</v>
      </c>
      <c r="I520" s="3">
        <f>ROUND(1075*90%,0)</f>
        <v>968</v>
      </c>
      <c r="J520" s="20" t="s">
        <v>231</v>
      </c>
      <c r="K520" s="26">
        <f t="shared" ref="K520" si="66">I520*H520</f>
        <v>81708.87999999999</v>
      </c>
      <c r="L520" s="4"/>
      <c r="M520" s="4"/>
      <c r="N520" s="133">
        <f>H520</f>
        <v>84.41</v>
      </c>
      <c r="O520" s="134">
        <f>K520</f>
        <v>81708.87999999999</v>
      </c>
      <c r="P520" s="42">
        <v>0</v>
      </c>
      <c r="Q520" s="19">
        <v>0</v>
      </c>
      <c r="R520" s="4"/>
      <c r="S520" s="32"/>
      <c r="T520" s="4">
        <v>1075</v>
      </c>
    </row>
    <row r="521" spans="1:20" ht="20.100000000000001" customHeight="1" x14ac:dyDescent="0.3">
      <c r="A521" s="2"/>
      <c r="B521" s="3"/>
      <c r="C521" s="3"/>
      <c r="D521" s="3"/>
      <c r="E521" s="3"/>
      <c r="F521" s="3"/>
      <c r="G521" s="2"/>
      <c r="H521" s="33"/>
      <c r="I521" s="3"/>
      <c r="J521" s="20"/>
      <c r="K521" s="3"/>
      <c r="L521" s="4"/>
      <c r="M521" s="4"/>
      <c r="N521" s="40"/>
      <c r="O521" s="36"/>
      <c r="P521" s="42"/>
      <c r="Q521" s="4"/>
      <c r="R521" s="4"/>
      <c r="S521" s="4"/>
      <c r="T521" s="4"/>
    </row>
    <row r="522" spans="1:20" ht="47.25" customHeight="1" x14ac:dyDescent="0.3">
      <c r="A522" s="2">
        <v>171</v>
      </c>
      <c r="B522" s="157" t="s">
        <v>232</v>
      </c>
      <c r="C522" s="158"/>
      <c r="D522" s="158"/>
      <c r="E522" s="158"/>
      <c r="F522" s="158"/>
      <c r="G522" s="159"/>
      <c r="H522" s="33"/>
      <c r="I522" s="3"/>
      <c r="J522" s="20"/>
      <c r="K522" s="3"/>
      <c r="L522" s="4"/>
      <c r="M522" s="4"/>
      <c r="N522" s="40"/>
      <c r="O522" s="36"/>
      <c r="P522" s="42"/>
      <c r="Q522" s="4"/>
      <c r="R522" s="4"/>
      <c r="S522" s="4"/>
      <c r="T522" s="4"/>
    </row>
    <row r="523" spans="1:20" ht="20.100000000000001" customHeight="1" x14ac:dyDescent="0.3">
      <c r="A523" s="2"/>
      <c r="B523" s="4" t="s">
        <v>580</v>
      </c>
      <c r="C523" s="4"/>
      <c r="D523" s="4"/>
      <c r="E523" s="4"/>
      <c r="F523" s="48" t="s">
        <v>692</v>
      </c>
      <c r="G523" s="48">
        <v>75.040000000000006</v>
      </c>
    </row>
    <row r="524" spans="1:20" ht="20.100000000000001" customHeight="1" x14ac:dyDescent="0.3">
      <c r="A524" s="2"/>
      <c r="B524" s="4" t="s">
        <v>580</v>
      </c>
      <c r="C524" s="4"/>
      <c r="D524" s="4"/>
      <c r="E524" s="4"/>
      <c r="F524" s="48" t="s">
        <v>693</v>
      </c>
      <c r="G524" s="48">
        <v>40</v>
      </c>
      <c r="H524" s="33">
        <v>40</v>
      </c>
      <c r="I524" s="3">
        <f>ROUND(785*90%,0)</f>
        <v>707</v>
      </c>
      <c r="J524" s="20" t="s">
        <v>29</v>
      </c>
      <c r="K524" s="26">
        <f>I524*H524</f>
        <v>28280</v>
      </c>
      <c r="L524" s="4"/>
      <c r="M524" s="4"/>
      <c r="N524" s="133">
        <f>H524</f>
        <v>40</v>
      </c>
      <c r="O524" s="134">
        <f>K524</f>
        <v>28280</v>
      </c>
      <c r="P524" s="42">
        <v>0</v>
      </c>
      <c r="Q524" s="19">
        <v>0</v>
      </c>
      <c r="R524" s="4"/>
      <c r="S524" s="32"/>
      <c r="T524" s="4">
        <v>785</v>
      </c>
    </row>
    <row r="525" spans="1:20" ht="20.100000000000001" customHeight="1" x14ac:dyDescent="0.3">
      <c r="A525" s="2"/>
      <c r="B525" s="4" t="s">
        <v>580</v>
      </c>
      <c r="C525" s="3"/>
      <c r="D525" s="3"/>
      <c r="E525" s="3"/>
      <c r="F525" s="13" t="s">
        <v>143</v>
      </c>
      <c r="G525" s="48">
        <v>35.04</v>
      </c>
      <c r="H525" s="33">
        <v>35.04</v>
      </c>
      <c r="I525" s="3">
        <f>ROUND(785*90%,0)</f>
        <v>707</v>
      </c>
      <c r="J525" s="20" t="s">
        <v>29</v>
      </c>
      <c r="K525" s="26">
        <f t="shared" ref="K525:K527" si="67">I525*H525</f>
        <v>24773.279999999999</v>
      </c>
      <c r="L525" s="4"/>
      <c r="M525" s="4"/>
      <c r="N525" s="40">
        <v>0</v>
      </c>
      <c r="O525" s="36">
        <v>0</v>
      </c>
      <c r="P525" s="42">
        <f>H525</f>
        <v>35.04</v>
      </c>
      <c r="Q525" s="19">
        <f>K525</f>
        <v>24773.279999999999</v>
      </c>
      <c r="R525" s="4"/>
      <c r="S525" s="32"/>
      <c r="T525" s="4"/>
    </row>
    <row r="526" spans="1:20" ht="46.5" customHeight="1" x14ac:dyDescent="0.3">
      <c r="A526" s="2">
        <v>172</v>
      </c>
      <c r="B526" s="157" t="s">
        <v>233</v>
      </c>
      <c r="C526" s="158"/>
      <c r="D526" s="158"/>
      <c r="E526" s="158"/>
      <c r="F526" s="158"/>
      <c r="G526" s="159"/>
      <c r="H526" s="33"/>
      <c r="I526" s="3"/>
      <c r="J526" s="20"/>
      <c r="K526" s="3"/>
      <c r="L526" s="4"/>
      <c r="M526" s="4"/>
      <c r="N526" s="40"/>
      <c r="O526" s="36"/>
      <c r="P526" s="42"/>
      <c r="Q526" s="4"/>
      <c r="R526" s="4"/>
      <c r="S526" s="4"/>
      <c r="T526" s="4"/>
    </row>
    <row r="527" spans="1:20" ht="20.100000000000001" customHeight="1" x14ac:dyDescent="0.3">
      <c r="A527" s="2"/>
      <c r="B527" s="4" t="s">
        <v>580</v>
      </c>
      <c r="C527" s="4"/>
      <c r="D527" s="4"/>
      <c r="E527" s="4"/>
      <c r="F527" s="48" t="s">
        <v>692</v>
      </c>
      <c r="G527" s="48">
        <v>19.239999999999998</v>
      </c>
      <c r="H527" s="33">
        <v>19.239999999999998</v>
      </c>
      <c r="I527" s="3">
        <f>ROUND(660*90%,0)</f>
        <v>594</v>
      </c>
      <c r="J527" s="20" t="s">
        <v>29</v>
      </c>
      <c r="K527" s="26">
        <f t="shared" si="67"/>
        <v>11428.56</v>
      </c>
      <c r="L527" s="4"/>
      <c r="M527" s="4"/>
      <c r="N527" s="133">
        <f>H527</f>
        <v>19.239999999999998</v>
      </c>
      <c r="O527" s="134">
        <f>K527</f>
        <v>11428.56</v>
      </c>
      <c r="P527" s="42">
        <v>0</v>
      </c>
      <c r="Q527" s="19">
        <v>0</v>
      </c>
      <c r="R527" s="4"/>
      <c r="S527" s="32"/>
      <c r="T527" s="4">
        <v>660</v>
      </c>
    </row>
    <row r="528" spans="1:20" ht="20.100000000000001" customHeight="1" x14ac:dyDescent="0.3">
      <c r="A528" s="2"/>
      <c r="B528" s="3"/>
      <c r="C528" s="3"/>
      <c r="D528" s="3"/>
      <c r="E528" s="3"/>
      <c r="F528" s="3"/>
      <c r="G528" s="2"/>
      <c r="H528" s="33"/>
      <c r="I528" s="3"/>
      <c r="J528" s="20"/>
      <c r="K528" s="3"/>
      <c r="L528" s="4"/>
      <c r="M528" s="4"/>
      <c r="N528" s="40"/>
      <c r="O528" s="36"/>
      <c r="P528" s="42"/>
      <c r="Q528" s="4"/>
      <c r="R528" s="4"/>
      <c r="S528" s="4"/>
      <c r="T528" s="4"/>
    </row>
    <row r="529" spans="1:20" ht="108.45" customHeight="1" x14ac:dyDescent="0.3">
      <c r="A529" s="2">
        <v>87</v>
      </c>
      <c r="B529" s="147" t="s">
        <v>234</v>
      </c>
      <c r="C529" s="147"/>
      <c r="D529" s="147"/>
      <c r="E529" s="147"/>
      <c r="F529" s="147"/>
      <c r="G529" s="147"/>
      <c r="H529" s="33"/>
      <c r="I529" s="3"/>
      <c r="J529" s="20"/>
      <c r="K529" s="3"/>
      <c r="L529" s="4"/>
      <c r="M529" s="4"/>
      <c r="N529" s="40"/>
      <c r="O529" s="36"/>
      <c r="P529" s="42"/>
      <c r="Q529" s="4"/>
      <c r="R529" s="4"/>
      <c r="S529" s="4"/>
      <c r="T529" s="4"/>
    </row>
    <row r="530" spans="1:20" ht="20.100000000000001" customHeight="1" x14ac:dyDescent="0.3">
      <c r="A530" s="2"/>
      <c r="B530" s="4" t="s">
        <v>581</v>
      </c>
      <c r="C530" s="4"/>
      <c r="D530" s="4"/>
      <c r="E530" s="4"/>
      <c r="F530" s="48" t="s">
        <v>692</v>
      </c>
      <c r="G530" s="2">
        <v>96.75</v>
      </c>
      <c r="H530" s="33">
        <v>96.75</v>
      </c>
      <c r="I530" s="3">
        <f>ROUND(5620*90%,0)</f>
        <v>5058</v>
      </c>
      <c r="J530" s="20" t="s">
        <v>29</v>
      </c>
      <c r="K530" s="26">
        <f t="shared" ref="K530" si="68">I530*H530</f>
        <v>489361.5</v>
      </c>
      <c r="L530" s="4"/>
      <c r="M530" s="4"/>
      <c r="N530" s="133">
        <f>H530</f>
        <v>96.75</v>
      </c>
      <c r="O530" s="134">
        <f>K530</f>
        <v>489361.5</v>
      </c>
      <c r="P530" s="42">
        <v>0</v>
      </c>
      <c r="Q530" s="19">
        <v>0</v>
      </c>
      <c r="R530" s="4"/>
      <c r="S530" s="32"/>
      <c r="T530" s="4">
        <v>5620</v>
      </c>
    </row>
    <row r="531" spans="1:20" ht="20.100000000000001" customHeight="1" x14ac:dyDescent="0.3">
      <c r="A531" s="2"/>
      <c r="B531" s="3"/>
      <c r="C531" s="3"/>
      <c r="D531" s="3"/>
      <c r="E531" s="3"/>
      <c r="F531" s="3"/>
      <c r="G531" s="2"/>
      <c r="H531" s="33"/>
      <c r="I531" s="3"/>
      <c r="J531" s="20"/>
      <c r="K531" s="3"/>
      <c r="L531" s="4"/>
      <c r="M531" s="4"/>
      <c r="N531" s="40"/>
      <c r="O531" s="36"/>
      <c r="P531" s="42"/>
      <c r="Q531" s="4"/>
      <c r="R531" s="4"/>
      <c r="S531" s="4"/>
      <c r="T531" s="4"/>
    </row>
    <row r="532" spans="1:20" ht="124.95" customHeight="1" x14ac:dyDescent="0.3">
      <c r="A532" s="2">
        <v>88</v>
      </c>
      <c r="B532" s="157" t="s">
        <v>235</v>
      </c>
      <c r="C532" s="158"/>
      <c r="D532" s="158"/>
      <c r="E532" s="158"/>
      <c r="F532" s="158"/>
      <c r="G532" s="159"/>
      <c r="H532" s="33"/>
      <c r="I532" s="3"/>
      <c r="J532" s="20"/>
      <c r="K532" s="3"/>
      <c r="L532" s="4"/>
      <c r="M532" s="4"/>
      <c r="N532" s="40"/>
      <c r="O532" s="36"/>
      <c r="P532" s="42"/>
      <c r="Q532" s="4"/>
      <c r="R532" s="4"/>
      <c r="S532" s="4"/>
      <c r="T532" s="4"/>
    </row>
    <row r="533" spans="1:20" ht="20.100000000000001" customHeight="1" x14ac:dyDescent="0.3">
      <c r="A533" s="2"/>
      <c r="B533" s="4" t="s">
        <v>581</v>
      </c>
      <c r="C533" s="4"/>
      <c r="D533" s="4"/>
      <c r="E533" s="4"/>
      <c r="F533" s="48" t="s">
        <v>692</v>
      </c>
      <c r="G533" s="48">
        <v>48.02</v>
      </c>
      <c r="H533" s="33">
        <v>48.02</v>
      </c>
      <c r="I533" s="3">
        <f>ROUND(5135*90%,0)</f>
        <v>4622</v>
      </c>
      <c r="J533" s="20" t="s">
        <v>29</v>
      </c>
      <c r="K533" s="26">
        <f t="shared" ref="K533" si="69">I533*H533</f>
        <v>221948.44</v>
      </c>
      <c r="L533" s="4"/>
      <c r="M533" s="4"/>
      <c r="N533" s="133">
        <f>H533</f>
        <v>48.02</v>
      </c>
      <c r="O533" s="134">
        <f>K533</f>
        <v>221948.44</v>
      </c>
      <c r="P533" s="42">
        <v>0</v>
      </c>
      <c r="Q533" s="19">
        <v>0</v>
      </c>
      <c r="R533" s="4"/>
      <c r="S533" s="32"/>
      <c r="T533" s="4">
        <v>5135</v>
      </c>
    </row>
    <row r="534" spans="1:20" ht="20.100000000000001" customHeight="1" x14ac:dyDescent="0.3">
      <c r="A534" s="2"/>
      <c r="B534" s="3"/>
      <c r="C534" s="3"/>
      <c r="D534" s="3"/>
      <c r="E534" s="3"/>
      <c r="F534" s="3"/>
      <c r="G534" s="2"/>
      <c r="H534" s="33"/>
      <c r="I534" s="3"/>
      <c r="J534" s="20"/>
      <c r="K534" s="3"/>
      <c r="L534" s="4"/>
      <c r="M534" s="4"/>
      <c r="N534" s="40"/>
      <c r="O534" s="36"/>
      <c r="P534" s="42"/>
      <c r="Q534" s="4"/>
      <c r="R534" s="4"/>
      <c r="S534" s="4"/>
      <c r="T534" s="4"/>
    </row>
    <row r="535" spans="1:20" ht="40.5" customHeight="1" x14ac:dyDescent="0.3">
      <c r="A535" s="2">
        <v>92</v>
      </c>
      <c r="B535" s="236" t="s">
        <v>236</v>
      </c>
      <c r="C535" s="237"/>
      <c r="D535" s="237"/>
      <c r="E535" s="237"/>
      <c r="F535" s="237"/>
      <c r="G535" s="238"/>
      <c r="H535" s="33"/>
      <c r="I535" s="3"/>
      <c r="J535" s="20"/>
      <c r="K535" s="3"/>
      <c r="L535" s="4"/>
      <c r="M535" s="4"/>
      <c r="N535" s="40"/>
      <c r="O535" s="36"/>
      <c r="P535" s="42"/>
      <c r="Q535" s="4"/>
      <c r="R535" s="4"/>
      <c r="S535" s="4"/>
      <c r="T535" s="4"/>
    </row>
    <row r="536" spans="1:20" ht="20.100000000000001" customHeight="1" x14ac:dyDescent="0.3">
      <c r="A536" s="2"/>
      <c r="B536" s="4" t="s">
        <v>581</v>
      </c>
      <c r="C536" s="4"/>
      <c r="D536" s="4"/>
      <c r="E536" s="4"/>
      <c r="F536" s="48" t="s">
        <v>692</v>
      </c>
      <c r="G536" s="48">
        <v>63.61</v>
      </c>
      <c r="H536" s="33">
        <v>63.61</v>
      </c>
      <c r="I536" s="3">
        <f>ROUND(585*90%,0)</f>
        <v>527</v>
      </c>
      <c r="J536" s="20" t="s">
        <v>46</v>
      </c>
      <c r="K536" s="26">
        <f t="shared" ref="K536" si="70">I536*H536</f>
        <v>33522.47</v>
      </c>
      <c r="L536" s="4"/>
      <c r="M536" s="4"/>
      <c r="N536" s="133">
        <f>H536</f>
        <v>63.61</v>
      </c>
      <c r="O536" s="134">
        <f>K536</f>
        <v>33522.47</v>
      </c>
      <c r="P536" s="42">
        <v>0</v>
      </c>
      <c r="Q536" s="19">
        <v>0</v>
      </c>
      <c r="R536" s="4"/>
      <c r="S536" s="32"/>
      <c r="T536" s="4">
        <v>585</v>
      </c>
    </row>
    <row r="537" spans="1:20" ht="20.100000000000001" customHeight="1" x14ac:dyDescent="0.3">
      <c r="A537" s="2"/>
      <c r="B537" s="3"/>
      <c r="C537" s="3"/>
      <c r="D537" s="3"/>
      <c r="E537" s="3"/>
      <c r="F537" s="3"/>
      <c r="G537" s="2"/>
      <c r="H537" s="33"/>
      <c r="I537" s="3"/>
      <c r="J537" s="20"/>
      <c r="K537" s="3"/>
      <c r="L537" s="4"/>
      <c r="M537" s="4"/>
      <c r="N537" s="40"/>
      <c r="O537" s="36"/>
      <c r="P537" s="42"/>
      <c r="Q537" s="4"/>
      <c r="R537" s="4"/>
      <c r="S537" s="4"/>
      <c r="T537" s="4"/>
    </row>
    <row r="538" spans="1:20" ht="60" customHeight="1" x14ac:dyDescent="0.3">
      <c r="A538" s="2">
        <v>90</v>
      </c>
      <c r="B538" s="160" t="s">
        <v>237</v>
      </c>
      <c r="C538" s="160"/>
      <c r="D538" s="160"/>
      <c r="E538" s="160"/>
      <c r="F538" s="160"/>
      <c r="G538" s="160"/>
      <c r="H538" s="33"/>
      <c r="I538" s="3"/>
      <c r="J538" s="20"/>
      <c r="K538" s="3"/>
      <c r="L538" s="4"/>
      <c r="M538" s="4"/>
      <c r="N538" s="40"/>
      <c r="O538" s="36"/>
      <c r="P538" s="42"/>
      <c r="Q538" s="4"/>
      <c r="R538" s="4"/>
      <c r="S538" s="4"/>
      <c r="T538" s="4"/>
    </row>
    <row r="539" spans="1:20" ht="20.100000000000001" customHeight="1" x14ac:dyDescent="0.3">
      <c r="A539" s="2"/>
      <c r="B539" s="4" t="s">
        <v>581</v>
      </c>
      <c r="C539" s="4"/>
      <c r="D539" s="4"/>
      <c r="E539" s="4"/>
      <c r="F539" s="48" t="s">
        <v>692</v>
      </c>
      <c r="G539" s="103">
        <v>3</v>
      </c>
    </row>
    <row r="540" spans="1:20" ht="20.100000000000001" customHeight="1" x14ac:dyDescent="0.3">
      <c r="A540" s="2"/>
      <c r="B540" s="4"/>
      <c r="C540" s="4"/>
      <c r="D540" s="4"/>
      <c r="E540" s="4"/>
      <c r="F540" s="48" t="s">
        <v>693</v>
      </c>
      <c r="G540" s="103">
        <v>1</v>
      </c>
      <c r="H540" s="33">
        <v>1</v>
      </c>
      <c r="I540" s="3">
        <f>ROUND(28700*90%,0)</f>
        <v>25830</v>
      </c>
      <c r="J540" s="20" t="s">
        <v>128</v>
      </c>
      <c r="K540" s="26">
        <f>I540*H540</f>
        <v>25830</v>
      </c>
      <c r="L540" s="4"/>
      <c r="M540" s="4"/>
      <c r="N540" s="133">
        <f>H540</f>
        <v>1</v>
      </c>
      <c r="O540" s="134">
        <f>K540</f>
        <v>25830</v>
      </c>
      <c r="P540" s="42">
        <v>0</v>
      </c>
      <c r="Q540" s="19">
        <v>0</v>
      </c>
      <c r="R540" s="4"/>
      <c r="S540" s="32"/>
      <c r="T540" s="4">
        <v>28700</v>
      </c>
    </row>
    <row r="541" spans="1:20" ht="20.100000000000001" customHeight="1" x14ac:dyDescent="0.3">
      <c r="A541" s="2"/>
      <c r="B541" s="3"/>
      <c r="C541" s="3"/>
      <c r="D541" s="3"/>
      <c r="E541" s="3"/>
      <c r="F541" s="48" t="s">
        <v>143</v>
      </c>
      <c r="G541" s="48">
        <v>2</v>
      </c>
      <c r="H541" s="33">
        <v>2</v>
      </c>
      <c r="I541" s="3">
        <f>ROUND(28700*90%,0)</f>
        <v>25830</v>
      </c>
      <c r="J541" s="20" t="s">
        <v>128</v>
      </c>
      <c r="K541" s="26">
        <f t="shared" ref="K541:K543" si="71">I541*H541</f>
        <v>51660</v>
      </c>
      <c r="L541" s="4"/>
      <c r="M541" s="4"/>
      <c r="N541" s="133">
        <v>0</v>
      </c>
      <c r="O541" s="36">
        <v>0</v>
      </c>
      <c r="P541" s="42">
        <f>H541</f>
        <v>2</v>
      </c>
      <c r="Q541" s="19">
        <f>K541</f>
        <v>51660</v>
      </c>
      <c r="R541" s="4"/>
      <c r="S541" s="32"/>
      <c r="T541" s="4"/>
    </row>
    <row r="542" spans="1:20" ht="59.25" customHeight="1" x14ac:dyDescent="0.3">
      <c r="A542" s="2">
        <v>89</v>
      </c>
      <c r="B542" s="160" t="s">
        <v>238</v>
      </c>
      <c r="C542" s="160"/>
      <c r="D542" s="160"/>
      <c r="E542" s="160"/>
      <c r="F542" s="160"/>
      <c r="G542" s="160"/>
      <c r="H542" s="33"/>
      <c r="I542" s="3"/>
      <c r="J542" s="20"/>
      <c r="K542" s="3"/>
      <c r="L542" s="4"/>
      <c r="M542" s="4"/>
      <c r="N542" s="40"/>
      <c r="O542" s="36"/>
      <c r="P542" s="42"/>
      <c r="Q542" s="4"/>
      <c r="R542" s="4"/>
      <c r="S542" s="4"/>
      <c r="T542" s="4"/>
    </row>
    <row r="543" spans="1:20" ht="20.100000000000001" customHeight="1" x14ac:dyDescent="0.3">
      <c r="A543" s="2"/>
      <c r="B543" s="4" t="s">
        <v>581</v>
      </c>
      <c r="C543" s="4"/>
      <c r="D543" s="4"/>
      <c r="E543" s="4"/>
      <c r="F543" s="48" t="s">
        <v>692</v>
      </c>
      <c r="G543" s="103">
        <v>5</v>
      </c>
      <c r="H543" s="33">
        <v>5</v>
      </c>
      <c r="I543" s="3">
        <f>ROUND(46000*90%,0)</f>
        <v>41400</v>
      </c>
      <c r="J543" s="20" t="s">
        <v>128</v>
      </c>
      <c r="K543" s="26">
        <f t="shared" si="71"/>
        <v>207000</v>
      </c>
      <c r="L543" s="4"/>
      <c r="M543" s="4"/>
      <c r="N543" s="133">
        <f>H543</f>
        <v>5</v>
      </c>
      <c r="O543" s="134">
        <f>K543</f>
        <v>207000</v>
      </c>
      <c r="P543" s="42">
        <v>0</v>
      </c>
      <c r="Q543" s="19">
        <v>0</v>
      </c>
      <c r="R543" s="4"/>
      <c r="S543" s="32"/>
      <c r="T543" s="4">
        <v>46000</v>
      </c>
    </row>
    <row r="544" spans="1:20" ht="20.100000000000001" customHeight="1" x14ac:dyDescent="0.3">
      <c r="A544" s="2"/>
      <c r="B544" s="3"/>
      <c r="C544" s="3"/>
      <c r="D544" s="3"/>
      <c r="E544" s="3"/>
      <c r="F544" s="3"/>
      <c r="G544" s="2"/>
      <c r="H544" s="33"/>
      <c r="I544" s="3"/>
      <c r="J544" s="20"/>
      <c r="K544" s="3"/>
      <c r="L544" s="4"/>
      <c r="M544" s="4"/>
      <c r="N544" s="40"/>
      <c r="O544" s="36"/>
      <c r="P544" s="42"/>
      <c r="Q544" s="4"/>
      <c r="R544" s="4"/>
      <c r="S544" s="4"/>
      <c r="T544" s="4"/>
    </row>
    <row r="545" spans="1:20" ht="45" customHeight="1" x14ac:dyDescent="0.3">
      <c r="A545" s="2">
        <v>91</v>
      </c>
      <c r="B545" s="160" t="s">
        <v>239</v>
      </c>
      <c r="C545" s="160"/>
      <c r="D545" s="160"/>
      <c r="E545" s="160"/>
      <c r="F545" s="160"/>
      <c r="G545" s="160"/>
      <c r="H545" s="33"/>
      <c r="I545" s="3"/>
      <c r="J545" s="20"/>
      <c r="K545" s="3"/>
      <c r="L545" s="4"/>
      <c r="M545" s="4"/>
      <c r="N545" s="40"/>
      <c r="O545" s="36"/>
      <c r="P545" s="42"/>
      <c r="Q545" s="4"/>
      <c r="R545" s="4"/>
      <c r="S545" s="4"/>
      <c r="T545" s="4"/>
    </row>
    <row r="546" spans="1:20" ht="20.100000000000001" customHeight="1" x14ac:dyDescent="0.3">
      <c r="A546" s="2"/>
      <c r="B546" s="4" t="s">
        <v>582</v>
      </c>
      <c r="C546" s="4"/>
      <c r="D546" s="4"/>
      <c r="E546" s="4"/>
      <c r="F546" s="48" t="s">
        <v>692</v>
      </c>
      <c r="G546" s="103">
        <v>1</v>
      </c>
      <c r="H546" s="33">
        <v>1</v>
      </c>
      <c r="I546" s="3">
        <f>ROUND(55000*90%,0)</f>
        <v>49500</v>
      </c>
      <c r="J546" s="20" t="s">
        <v>128</v>
      </c>
      <c r="K546" s="26">
        <f t="shared" ref="K546" si="72">I546*H546</f>
        <v>49500</v>
      </c>
      <c r="L546" s="4"/>
      <c r="M546" s="4"/>
      <c r="N546" s="133">
        <f>H546</f>
        <v>1</v>
      </c>
      <c r="O546" s="134">
        <f>K546</f>
        <v>49500</v>
      </c>
      <c r="P546" s="42">
        <v>0</v>
      </c>
      <c r="Q546" s="19">
        <v>0</v>
      </c>
      <c r="R546" s="4"/>
      <c r="S546" s="32"/>
      <c r="T546" s="4">
        <v>55000</v>
      </c>
    </row>
    <row r="547" spans="1:20" ht="20.100000000000001" customHeight="1" x14ac:dyDescent="0.3">
      <c r="A547" s="2"/>
      <c r="B547" s="3"/>
      <c r="C547" s="3"/>
      <c r="D547" s="3"/>
      <c r="E547" s="3"/>
      <c r="F547" s="3"/>
      <c r="G547" s="2"/>
      <c r="H547" s="33"/>
      <c r="I547" s="3"/>
      <c r="J547" s="20"/>
      <c r="K547" s="3"/>
      <c r="L547" s="4"/>
      <c r="M547" s="4"/>
      <c r="N547" s="40"/>
      <c r="O547" s="36"/>
      <c r="P547" s="42"/>
      <c r="Q547" s="4"/>
      <c r="R547" s="4"/>
      <c r="S547" s="4"/>
      <c r="T547" s="4"/>
    </row>
    <row r="548" spans="1:20" ht="69.75" customHeight="1" x14ac:dyDescent="0.3">
      <c r="A548" s="2">
        <v>61</v>
      </c>
      <c r="B548" s="157" t="s">
        <v>240</v>
      </c>
      <c r="C548" s="158"/>
      <c r="D548" s="158"/>
      <c r="E548" s="158"/>
      <c r="F548" s="158"/>
      <c r="G548" s="159"/>
      <c r="H548" s="33"/>
      <c r="I548" s="3"/>
      <c r="J548" s="20"/>
      <c r="K548" s="3"/>
      <c r="L548" s="4"/>
      <c r="M548" s="4"/>
      <c r="N548" s="40"/>
      <c r="O548" s="36"/>
      <c r="P548" s="42"/>
      <c r="Q548" s="4"/>
      <c r="R548" s="4"/>
      <c r="S548" s="4"/>
      <c r="T548" s="4"/>
    </row>
    <row r="549" spans="1:20" ht="20.100000000000001" customHeight="1" x14ac:dyDescent="0.3">
      <c r="A549" s="2"/>
      <c r="B549" s="4" t="s">
        <v>582</v>
      </c>
      <c r="C549" s="4"/>
      <c r="D549" s="4"/>
      <c r="E549" s="4"/>
      <c r="F549" s="48" t="s">
        <v>692</v>
      </c>
      <c r="G549" s="48">
        <v>7.88</v>
      </c>
      <c r="H549" s="33">
        <v>7.88</v>
      </c>
      <c r="I549" s="3">
        <f>ROUND(9517*90%,0)</f>
        <v>8565</v>
      </c>
      <c r="J549" s="20" t="s">
        <v>29</v>
      </c>
      <c r="K549" s="26">
        <f t="shared" ref="K549" si="73">I549*H549</f>
        <v>67492.2</v>
      </c>
      <c r="L549" s="4"/>
      <c r="M549" s="4"/>
      <c r="N549" s="133">
        <f>H549</f>
        <v>7.88</v>
      </c>
      <c r="O549" s="134">
        <f>K549</f>
        <v>67492.2</v>
      </c>
      <c r="P549" s="42">
        <v>0</v>
      </c>
      <c r="Q549" s="19">
        <v>0</v>
      </c>
      <c r="R549" s="4"/>
      <c r="S549" s="32"/>
      <c r="T549" s="4">
        <v>9517</v>
      </c>
    </row>
    <row r="550" spans="1:20" ht="20.100000000000001" customHeight="1" x14ac:dyDescent="0.3">
      <c r="A550" s="2"/>
      <c r="B550" s="3"/>
      <c r="C550" s="3"/>
      <c r="D550" s="3"/>
      <c r="E550" s="3"/>
      <c r="F550" s="3"/>
      <c r="G550" s="2"/>
      <c r="H550" s="70"/>
      <c r="I550" s="8"/>
      <c r="J550" s="71"/>
      <c r="K550" s="8"/>
      <c r="L550" s="15"/>
      <c r="M550" s="15"/>
      <c r="N550" s="72"/>
      <c r="O550" s="73"/>
      <c r="P550" s="74"/>
      <c r="Q550" s="15"/>
      <c r="R550" s="15"/>
      <c r="S550" s="15"/>
      <c r="T550" s="15"/>
    </row>
    <row r="551" spans="1:20" ht="188.7" customHeight="1" x14ac:dyDescent="0.3">
      <c r="A551" s="2">
        <v>62</v>
      </c>
      <c r="B551" s="157" t="s">
        <v>483</v>
      </c>
      <c r="C551" s="158"/>
      <c r="D551" s="158"/>
      <c r="E551" s="158"/>
      <c r="F551" s="158"/>
      <c r="G551" s="158"/>
      <c r="H551" s="33"/>
      <c r="I551" s="3"/>
      <c r="J551" s="3"/>
      <c r="K551" s="3"/>
      <c r="L551" s="4"/>
      <c r="M551" s="4"/>
      <c r="N551" s="4"/>
      <c r="O551" s="4"/>
      <c r="P551" s="7"/>
      <c r="Q551" s="4"/>
      <c r="R551" s="4"/>
      <c r="S551" s="4"/>
      <c r="T551" s="4"/>
    </row>
    <row r="552" spans="1:20" ht="20.100000000000001" customHeight="1" x14ac:dyDescent="0.3">
      <c r="A552" s="2"/>
      <c r="B552" s="4" t="s">
        <v>582</v>
      </c>
      <c r="C552" s="4"/>
      <c r="D552" s="4"/>
      <c r="E552" s="4"/>
      <c r="F552" s="48" t="s">
        <v>692</v>
      </c>
      <c r="G552" s="48">
        <v>1.53</v>
      </c>
      <c r="H552" s="33">
        <v>1.53</v>
      </c>
      <c r="I552" s="3">
        <f>ROUND(8564*90%,0)</f>
        <v>7708</v>
      </c>
      <c r="J552" s="3" t="s">
        <v>29</v>
      </c>
      <c r="K552" s="26">
        <f t="shared" ref="K552" si="74">I552*H552</f>
        <v>11793.24</v>
      </c>
      <c r="L552" s="4"/>
      <c r="M552" s="4"/>
      <c r="N552" s="133">
        <f>H552</f>
        <v>1.53</v>
      </c>
      <c r="O552" s="134">
        <f>K552</f>
        <v>11793.24</v>
      </c>
      <c r="P552" s="7">
        <v>0</v>
      </c>
      <c r="Q552" s="19">
        <v>0</v>
      </c>
      <c r="R552" s="4"/>
      <c r="S552" s="32"/>
      <c r="T552" s="4">
        <v>8564</v>
      </c>
    </row>
    <row r="553" spans="1:20" ht="20.100000000000001" customHeight="1" x14ac:dyDescent="0.3">
      <c r="A553" s="2"/>
      <c r="B553" s="3"/>
      <c r="C553" s="3"/>
      <c r="D553" s="3"/>
      <c r="E553" s="3"/>
      <c r="F553" s="3"/>
      <c r="G553" s="2"/>
      <c r="H553" s="33"/>
      <c r="I553" s="3"/>
      <c r="J553" s="3"/>
      <c r="K553" s="26"/>
      <c r="L553" s="4"/>
      <c r="M553" s="4"/>
      <c r="N553" s="4"/>
      <c r="O553" s="3"/>
      <c r="P553" s="7"/>
      <c r="Q553" s="19"/>
      <c r="R553" s="4"/>
      <c r="S553" s="32"/>
      <c r="T553" s="4"/>
    </row>
    <row r="554" spans="1:20" ht="39.450000000000003" customHeight="1" x14ac:dyDescent="0.3">
      <c r="A554" s="2">
        <v>182</v>
      </c>
      <c r="B554" s="157" t="s">
        <v>509</v>
      </c>
      <c r="C554" s="158"/>
      <c r="D554" s="158"/>
      <c r="E554" s="158"/>
      <c r="F554" s="158"/>
      <c r="G554" s="158"/>
      <c r="H554" s="33"/>
      <c r="I554" s="3"/>
      <c r="J554" s="3"/>
      <c r="K554" s="26"/>
      <c r="L554" s="4"/>
      <c r="M554" s="4"/>
      <c r="N554" s="4"/>
      <c r="O554" s="3"/>
      <c r="P554" s="7"/>
      <c r="Q554" s="19"/>
      <c r="R554" s="4"/>
      <c r="S554" s="32"/>
      <c r="T554" s="4"/>
    </row>
    <row r="555" spans="1:20" ht="20.100000000000001" customHeight="1" x14ac:dyDescent="0.3">
      <c r="A555" s="2"/>
      <c r="B555" s="4" t="s">
        <v>582</v>
      </c>
      <c r="C555" s="4"/>
      <c r="D555" s="4"/>
      <c r="E555" s="4"/>
      <c r="F555" s="48" t="s">
        <v>692</v>
      </c>
      <c r="G555" s="103">
        <v>1</v>
      </c>
      <c r="H555" s="33">
        <v>1</v>
      </c>
      <c r="I555" s="3">
        <f>ROUND(20750*90%,0)</f>
        <v>18675</v>
      </c>
      <c r="J555" s="3" t="s">
        <v>511</v>
      </c>
      <c r="K555" s="26">
        <f t="shared" ref="K555" si="75">I555*H555</f>
        <v>18675</v>
      </c>
      <c r="L555" s="4"/>
      <c r="M555" s="4"/>
      <c r="N555" s="133">
        <f>H555</f>
        <v>1</v>
      </c>
      <c r="O555" s="134">
        <f>K555</f>
        <v>18675</v>
      </c>
      <c r="P555" s="7">
        <v>0</v>
      </c>
      <c r="Q555" s="19">
        <v>0</v>
      </c>
      <c r="R555" s="4"/>
      <c r="S555" s="32"/>
      <c r="T555" s="4">
        <v>20750</v>
      </c>
    </row>
    <row r="556" spans="1:20" ht="20.100000000000001" customHeight="1" x14ac:dyDescent="0.3">
      <c r="A556" s="2"/>
      <c r="B556" s="3"/>
      <c r="C556" s="3"/>
      <c r="D556" s="3"/>
      <c r="E556" s="3"/>
      <c r="F556" s="3"/>
      <c r="G556" s="2"/>
      <c r="H556" s="33"/>
      <c r="I556" s="3"/>
      <c r="J556" s="3"/>
      <c r="K556" s="26"/>
      <c r="L556" s="4"/>
      <c r="M556" s="4"/>
      <c r="N556" s="4"/>
      <c r="O556" s="3"/>
      <c r="P556" s="7"/>
      <c r="Q556" s="19"/>
      <c r="R556" s="4"/>
      <c r="S556" s="32"/>
      <c r="T556" s="4"/>
    </row>
    <row r="557" spans="1:20" ht="34.5" customHeight="1" x14ac:dyDescent="0.3">
      <c r="A557" s="2">
        <v>183</v>
      </c>
      <c r="B557" s="157" t="s">
        <v>510</v>
      </c>
      <c r="C557" s="158"/>
      <c r="D557" s="158"/>
      <c r="E557" s="158"/>
      <c r="F557" s="158"/>
      <c r="G557" s="158"/>
      <c r="H557" s="33"/>
      <c r="I557" s="3"/>
      <c r="J557" s="3"/>
      <c r="K557" s="26"/>
      <c r="L557" s="4"/>
      <c r="M557" s="4"/>
      <c r="N557" s="4"/>
      <c r="O557" s="3"/>
      <c r="P557" s="7"/>
      <c r="Q557" s="19"/>
      <c r="R557" s="4"/>
      <c r="S557" s="32"/>
      <c r="T557" s="4"/>
    </row>
    <row r="558" spans="1:20" ht="20.100000000000001" customHeight="1" x14ac:dyDescent="0.3">
      <c r="A558" s="2"/>
      <c r="B558" s="4" t="s">
        <v>582</v>
      </c>
      <c r="C558" s="4"/>
      <c r="D558" s="4"/>
      <c r="E558" s="4"/>
      <c r="F558" s="48" t="s">
        <v>692</v>
      </c>
      <c r="G558" s="103">
        <v>6</v>
      </c>
    </row>
    <row r="559" spans="1:20" ht="20.100000000000001" customHeight="1" x14ac:dyDescent="0.3">
      <c r="A559" s="2"/>
      <c r="B559" s="4" t="s">
        <v>582</v>
      </c>
      <c r="C559" s="4"/>
      <c r="D559" s="4"/>
      <c r="E559" s="4"/>
      <c r="F559" s="48" t="s">
        <v>693</v>
      </c>
      <c r="G559" s="103">
        <v>4</v>
      </c>
      <c r="H559" s="33">
        <v>4</v>
      </c>
      <c r="I559" s="3">
        <f>ROUND(2506*90%,0)</f>
        <v>2255</v>
      </c>
      <c r="J559" s="3" t="s">
        <v>128</v>
      </c>
      <c r="K559" s="26">
        <f>I559*H559</f>
        <v>9020</v>
      </c>
      <c r="L559" s="4"/>
      <c r="M559" s="4"/>
      <c r="N559" s="133">
        <f>H559</f>
        <v>4</v>
      </c>
      <c r="O559" s="134">
        <f>K559</f>
        <v>9020</v>
      </c>
      <c r="P559" s="7">
        <v>0</v>
      </c>
      <c r="Q559" s="19">
        <v>0</v>
      </c>
      <c r="R559" s="4"/>
      <c r="S559" s="32"/>
      <c r="T559" s="4">
        <v>2506</v>
      </c>
    </row>
    <row r="560" spans="1:20" ht="20.100000000000001" customHeight="1" x14ac:dyDescent="0.3">
      <c r="A560" s="2"/>
      <c r="B560" s="4" t="s">
        <v>582</v>
      </c>
      <c r="C560" s="3"/>
      <c r="D560" s="3"/>
      <c r="E560" s="3"/>
      <c r="F560" s="48" t="s">
        <v>143</v>
      </c>
      <c r="G560" s="48">
        <v>2</v>
      </c>
      <c r="H560" s="33">
        <v>2</v>
      </c>
      <c r="I560" s="3">
        <f>ROUND(2506*90%,0)</f>
        <v>2255</v>
      </c>
      <c r="J560" s="3" t="s">
        <v>128</v>
      </c>
      <c r="K560" s="26">
        <f t="shared" ref="K560" si="76">I560*H560</f>
        <v>4510</v>
      </c>
      <c r="L560" s="4"/>
      <c r="M560" s="4"/>
      <c r="N560" s="4">
        <v>0</v>
      </c>
      <c r="O560" s="3">
        <v>0</v>
      </c>
      <c r="P560" s="7">
        <f>H560</f>
        <v>2</v>
      </c>
      <c r="Q560" s="19">
        <f>K560</f>
        <v>4510</v>
      </c>
      <c r="R560" s="4"/>
      <c r="S560" s="32"/>
      <c r="T560" s="4"/>
    </row>
    <row r="561" spans="1:20" ht="20.100000000000001" customHeight="1" x14ac:dyDescent="0.3">
      <c r="A561" s="2"/>
      <c r="B561" s="3"/>
      <c r="C561" s="3"/>
      <c r="D561" s="3"/>
      <c r="E561" s="3"/>
      <c r="F561" s="3"/>
      <c r="G561" s="2"/>
      <c r="H561" s="33"/>
      <c r="I561" s="3"/>
      <c r="J561" s="3"/>
      <c r="K561" s="26"/>
      <c r="L561" s="4"/>
      <c r="M561" s="4"/>
      <c r="N561" s="4"/>
      <c r="O561" s="3"/>
      <c r="P561" s="7"/>
      <c r="Q561" s="19"/>
      <c r="R561" s="4"/>
      <c r="S561" s="32"/>
      <c r="T561" s="4"/>
    </row>
    <row r="562" spans="1:20" ht="34.5" customHeight="1" x14ac:dyDescent="0.3">
      <c r="A562" s="2">
        <v>184</v>
      </c>
      <c r="B562" s="157" t="s">
        <v>512</v>
      </c>
      <c r="C562" s="158"/>
      <c r="D562" s="158"/>
      <c r="E562" s="158"/>
      <c r="F562" s="158"/>
      <c r="G562" s="158"/>
      <c r="H562" s="33"/>
      <c r="I562" s="3"/>
      <c r="J562" s="3"/>
      <c r="K562" s="26"/>
      <c r="L562" s="4"/>
      <c r="M562" s="4"/>
      <c r="N562" s="4"/>
      <c r="O562" s="3"/>
      <c r="P562" s="7"/>
      <c r="Q562" s="19"/>
      <c r="R562" s="4"/>
      <c r="S562" s="32"/>
      <c r="T562" s="4"/>
    </row>
    <row r="563" spans="1:20" ht="20.100000000000001" customHeight="1" x14ac:dyDescent="0.3">
      <c r="A563" s="2"/>
      <c r="B563" s="4" t="s">
        <v>583</v>
      </c>
      <c r="C563" s="4"/>
      <c r="D563" s="4"/>
      <c r="E563" s="4"/>
      <c r="F563" s="48" t="s">
        <v>692</v>
      </c>
      <c r="G563" s="103">
        <v>6</v>
      </c>
    </row>
    <row r="564" spans="1:20" ht="20.100000000000001" customHeight="1" x14ac:dyDescent="0.3">
      <c r="A564" s="2"/>
      <c r="B564" s="4" t="s">
        <v>583</v>
      </c>
      <c r="C564" s="4"/>
      <c r="D564" s="4"/>
      <c r="E564" s="4"/>
      <c r="F564" s="48" t="s">
        <v>693</v>
      </c>
      <c r="G564" s="103">
        <v>4</v>
      </c>
      <c r="H564" s="33">
        <v>4</v>
      </c>
      <c r="I564" s="3">
        <f>ROUND(1805*90%,0)</f>
        <v>1625</v>
      </c>
      <c r="J564" s="3" t="s">
        <v>128</v>
      </c>
      <c r="K564" s="26">
        <f>I564*H564</f>
        <v>6500</v>
      </c>
      <c r="L564" s="4"/>
      <c r="M564" s="4"/>
      <c r="N564" s="133">
        <f>H564</f>
        <v>4</v>
      </c>
      <c r="O564" s="134">
        <f>K564</f>
        <v>6500</v>
      </c>
      <c r="P564" s="7">
        <v>0</v>
      </c>
      <c r="Q564" s="19">
        <v>0</v>
      </c>
      <c r="R564" s="4"/>
      <c r="S564" s="32"/>
      <c r="T564" s="4">
        <v>1805</v>
      </c>
    </row>
    <row r="565" spans="1:20" ht="20.100000000000001" customHeight="1" x14ac:dyDescent="0.3">
      <c r="A565" s="2"/>
      <c r="B565" s="4" t="s">
        <v>583</v>
      </c>
      <c r="C565" s="3"/>
      <c r="D565" s="3"/>
      <c r="E565" s="3"/>
      <c r="F565" s="48" t="s">
        <v>143</v>
      </c>
      <c r="G565" s="48">
        <v>2</v>
      </c>
      <c r="H565" s="33">
        <v>2</v>
      </c>
      <c r="I565" s="3">
        <f>ROUND(1805*90%,0)</f>
        <v>1625</v>
      </c>
      <c r="J565" s="3" t="s">
        <v>128</v>
      </c>
      <c r="K565" s="26">
        <f t="shared" ref="K565" si="77">I565*H565</f>
        <v>3250</v>
      </c>
      <c r="L565" s="4"/>
      <c r="M565" s="4"/>
      <c r="N565" s="4">
        <v>0</v>
      </c>
      <c r="O565" s="3">
        <v>0</v>
      </c>
      <c r="P565" s="7">
        <f>H565</f>
        <v>2</v>
      </c>
      <c r="Q565" s="19">
        <f>K565</f>
        <v>3250</v>
      </c>
      <c r="R565" s="4"/>
      <c r="S565" s="32"/>
      <c r="T565" s="4"/>
    </row>
    <row r="566" spans="1:20" ht="20.100000000000001" customHeight="1" x14ac:dyDescent="0.3">
      <c r="A566" s="2"/>
      <c r="B566" s="3"/>
      <c r="C566" s="3"/>
      <c r="D566" s="3"/>
      <c r="E566" s="3"/>
      <c r="F566" s="3"/>
      <c r="G566" s="2"/>
      <c r="H566" s="33"/>
      <c r="I566" s="3"/>
      <c r="J566" s="3"/>
      <c r="K566" s="26"/>
      <c r="L566" s="4"/>
      <c r="M566" s="4"/>
      <c r="N566" s="4"/>
      <c r="O566" s="3"/>
      <c r="P566" s="7"/>
      <c r="Q566" s="19"/>
      <c r="R566" s="4"/>
      <c r="S566" s="32"/>
      <c r="T566" s="4"/>
    </row>
    <row r="567" spans="1:20" ht="34.5" customHeight="1" x14ac:dyDescent="0.3">
      <c r="A567" s="2">
        <v>185</v>
      </c>
      <c r="B567" s="157" t="s">
        <v>513</v>
      </c>
      <c r="C567" s="158"/>
      <c r="D567" s="158"/>
      <c r="E567" s="158"/>
      <c r="F567" s="158"/>
      <c r="G567" s="158"/>
      <c r="H567" s="33"/>
      <c r="I567" s="3"/>
      <c r="J567" s="3"/>
      <c r="K567" s="26"/>
      <c r="L567" s="4"/>
      <c r="M567" s="4"/>
      <c r="N567" s="4"/>
      <c r="O567" s="3"/>
      <c r="P567" s="7"/>
      <c r="Q567" s="19"/>
      <c r="R567" s="4"/>
      <c r="S567" s="32"/>
      <c r="T567" s="4"/>
    </row>
    <row r="568" spans="1:20" ht="20.100000000000001" customHeight="1" x14ac:dyDescent="0.3">
      <c r="A568" s="2"/>
      <c r="B568" s="4" t="s">
        <v>583</v>
      </c>
      <c r="C568" s="4"/>
      <c r="D568" s="4"/>
      <c r="E568" s="4"/>
      <c r="F568" s="48" t="s">
        <v>692</v>
      </c>
      <c r="G568" s="103">
        <v>1</v>
      </c>
      <c r="H568" s="33">
        <v>1</v>
      </c>
      <c r="I568" s="3">
        <f>ROUND(13250*90%,0)</f>
        <v>11925</v>
      </c>
      <c r="J568" s="3" t="s">
        <v>511</v>
      </c>
      <c r="K568" s="26">
        <f t="shared" ref="K568" si="78">I568*H568</f>
        <v>11925</v>
      </c>
      <c r="L568" s="4"/>
      <c r="M568" s="4"/>
      <c r="N568" s="133">
        <f>H568</f>
        <v>1</v>
      </c>
      <c r="O568" s="134">
        <f>K568</f>
        <v>11925</v>
      </c>
      <c r="P568" s="7">
        <v>0</v>
      </c>
      <c r="Q568" s="19">
        <v>0</v>
      </c>
      <c r="R568" s="4"/>
      <c r="S568" s="32"/>
      <c r="T568" s="4">
        <v>13250</v>
      </c>
    </row>
    <row r="569" spans="1:20" ht="20.100000000000001" customHeight="1" x14ac:dyDescent="0.3">
      <c r="A569" s="2"/>
      <c r="B569" s="3"/>
      <c r="C569" s="3"/>
      <c r="D569" s="3"/>
      <c r="E569" s="3"/>
      <c r="F569" s="3"/>
      <c r="G569" s="2"/>
      <c r="H569" s="33"/>
      <c r="I569" s="3"/>
      <c r="J569" s="3"/>
      <c r="K569" s="26"/>
      <c r="L569" s="4"/>
      <c r="M569" s="4"/>
      <c r="N569" s="4"/>
      <c r="O569" s="3"/>
      <c r="P569" s="7"/>
      <c r="Q569" s="19"/>
      <c r="R569" s="4"/>
      <c r="S569" s="32"/>
      <c r="T569" s="4"/>
    </row>
    <row r="570" spans="1:20" ht="34.5" customHeight="1" x14ac:dyDescent="0.3">
      <c r="A570" s="2">
        <v>186</v>
      </c>
      <c r="B570" s="157" t="s">
        <v>514</v>
      </c>
      <c r="C570" s="158"/>
      <c r="D570" s="158"/>
      <c r="E570" s="158"/>
      <c r="F570" s="158"/>
      <c r="G570" s="158"/>
      <c r="H570" s="33"/>
      <c r="I570" s="3"/>
      <c r="J570" s="3"/>
      <c r="K570" s="26"/>
      <c r="L570" s="4"/>
      <c r="M570" s="4"/>
      <c r="N570" s="4"/>
      <c r="O570" s="3"/>
      <c r="P570" s="7"/>
      <c r="Q570" s="19"/>
      <c r="R570" s="4"/>
      <c r="S570" s="32"/>
      <c r="T570" s="4"/>
    </row>
    <row r="571" spans="1:20" ht="20.100000000000001" customHeight="1" x14ac:dyDescent="0.3">
      <c r="A571" s="2"/>
      <c r="B571" s="4" t="s">
        <v>583</v>
      </c>
      <c r="C571" s="4"/>
      <c r="D571" s="4"/>
      <c r="E571" s="4"/>
      <c r="F571" s="48" t="s">
        <v>692</v>
      </c>
      <c r="G571" s="103">
        <v>4</v>
      </c>
      <c r="H571" s="33">
        <v>4</v>
      </c>
      <c r="I571" s="3">
        <f>ROUND(2506*90%,0)</f>
        <v>2255</v>
      </c>
      <c r="J571" s="3" t="s">
        <v>128</v>
      </c>
      <c r="K571" s="26">
        <f t="shared" ref="K571" si="79">I571*H571</f>
        <v>9020</v>
      </c>
      <c r="L571" s="4"/>
      <c r="M571" s="4"/>
      <c r="N571" s="133">
        <f>H571</f>
        <v>4</v>
      </c>
      <c r="O571" s="134">
        <f>K571</f>
        <v>9020</v>
      </c>
      <c r="P571" s="7">
        <v>0</v>
      </c>
      <c r="Q571" s="19">
        <v>0</v>
      </c>
      <c r="R571" s="4"/>
      <c r="S571" s="32"/>
      <c r="T571" s="4">
        <v>2506</v>
      </c>
    </row>
    <row r="572" spans="1:20" ht="20.100000000000001" customHeight="1" x14ac:dyDescent="0.3">
      <c r="A572" s="2"/>
      <c r="B572" s="3"/>
      <c r="C572" s="3"/>
      <c r="D572" s="3"/>
      <c r="E572" s="3"/>
      <c r="F572" s="3"/>
      <c r="G572" s="2"/>
      <c r="H572" s="33"/>
      <c r="I572" s="3"/>
      <c r="J572" s="3"/>
      <c r="K572" s="26"/>
      <c r="L572" s="4"/>
      <c r="M572" s="4"/>
      <c r="N572" s="4"/>
      <c r="O572" s="3"/>
      <c r="P572" s="7"/>
      <c r="Q572" s="19"/>
      <c r="R572" s="4"/>
      <c r="S572" s="32"/>
      <c r="T572" s="4"/>
    </row>
    <row r="573" spans="1:20" ht="34.5" customHeight="1" x14ac:dyDescent="0.3">
      <c r="A573" s="2">
        <v>187</v>
      </c>
      <c r="B573" s="157" t="s">
        <v>515</v>
      </c>
      <c r="C573" s="158"/>
      <c r="D573" s="158"/>
      <c r="E573" s="158"/>
      <c r="F573" s="158"/>
      <c r="G573" s="158"/>
      <c r="H573" s="33"/>
      <c r="I573" s="3"/>
      <c r="J573" s="3"/>
      <c r="K573" s="26"/>
      <c r="L573" s="4"/>
      <c r="M573" s="4"/>
      <c r="N573" s="4"/>
      <c r="O573" s="3"/>
      <c r="P573" s="7"/>
      <c r="Q573" s="19"/>
      <c r="R573" s="4"/>
      <c r="S573" s="32"/>
      <c r="T573" s="4"/>
    </row>
    <row r="574" spans="1:20" ht="20.100000000000001" customHeight="1" x14ac:dyDescent="0.3">
      <c r="A574" s="2"/>
      <c r="B574" s="4" t="s">
        <v>583</v>
      </c>
      <c r="C574" s="4"/>
      <c r="D574" s="4"/>
      <c r="E574" s="4"/>
      <c r="F574" s="48" t="s">
        <v>692</v>
      </c>
      <c r="G574" s="103">
        <v>1</v>
      </c>
      <c r="H574" s="33">
        <v>1</v>
      </c>
      <c r="I574" s="3">
        <f>ROUND(20750*90%,0)</f>
        <v>18675</v>
      </c>
      <c r="J574" s="3" t="s">
        <v>511</v>
      </c>
      <c r="K574" s="26">
        <f t="shared" ref="K574" si="80">I574*H574</f>
        <v>18675</v>
      </c>
      <c r="L574" s="4"/>
      <c r="M574" s="4"/>
      <c r="N574" s="133">
        <f>H574</f>
        <v>1</v>
      </c>
      <c r="O574" s="134">
        <f>K574</f>
        <v>18675</v>
      </c>
      <c r="P574" s="7">
        <v>0</v>
      </c>
      <c r="Q574" s="19">
        <v>0</v>
      </c>
      <c r="R574" s="4"/>
      <c r="S574" s="32"/>
      <c r="T574" s="4">
        <v>20750</v>
      </c>
    </row>
    <row r="575" spans="1:20" ht="20.100000000000001" customHeight="1" x14ac:dyDescent="0.3">
      <c r="A575" s="2"/>
      <c r="B575" s="3"/>
      <c r="C575" s="3"/>
      <c r="D575" s="3"/>
      <c r="E575" s="3"/>
      <c r="F575" s="3"/>
      <c r="G575" s="2"/>
      <c r="H575" s="33"/>
      <c r="I575" s="3"/>
      <c r="J575" s="3"/>
      <c r="K575" s="26"/>
      <c r="L575" s="4"/>
      <c r="M575" s="4"/>
      <c r="N575" s="4"/>
      <c r="O575" s="3"/>
      <c r="P575" s="7"/>
      <c r="Q575" s="19"/>
      <c r="R575" s="4"/>
      <c r="S575" s="32"/>
      <c r="T575" s="4"/>
    </row>
    <row r="576" spans="1:20" ht="34.5" customHeight="1" x14ac:dyDescent="0.3">
      <c r="A576" s="2">
        <v>188</v>
      </c>
      <c r="B576" s="157" t="s">
        <v>516</v>
      </c>
      <c r="C576" s="158"/>
      <c r="D576" s="158"/>
      <c r="E576" s="158"/>
      <c r="F576" s="158"/>
      <c r="G576" s="158"/>
      <c r="H576" s="33"/>
      <c r="I576" s="3"/>
      <c r="J576" s="3"/>
      <c r="K576" s="26"/>
      <c r="L576" s="4"/>
      <c r="M576" s="4"/>
      <c r="N576" s="4"/>
      <c r="O576" s="3"/>
      <c r="P576" s="7"/>
      <c r="Q576" s="19"/>
      <c r="R576" s="4"/>
      <c r="S576" s="32"/>
      <c r="T576" s="4"/>
    </row>
    <row r="577" spans="1:20" ht="20.100000000000001" customHeight="1" x14ac:dyDescent="0.3">
      <c r="A577" s="2"/>
      <c r="B577" s="4" t="s">
        <v>583</v>
      </c>
      <c r="C577" s="4"/>
      <c r="D577" s="4"/>
      <c r="E577" s="4"/>
      <c r="F577" s="48" t="s">
        <v>692</v>
      </c>
      <c r="G577" s="103">
        <v>6</v>
      </c>
    </row>
    <row r="578" spans="1:20" ht="20.100000000000001" customHeight="1" x14ac:dyDescent="0.3">
      <c r="A578" s="2"/>
      <c r="B578" s="4" t="s">
        <v>583</v>
      </c>
      <c r="C578" s="4"/>
      <c r="D578" s="4"/>
      <c r="E578" s="4"/>
      <c r="F578" s="48" t="s">
        <v>693</v>
      </c>
      <c r="G578" s="103">
        <v>4</v>
      </c>
      <c r="H578" s="33">
        <v>4</v>
      </c>
      <c r="I578" s="3">
        <f>ROUND(2506*90%,0)</f>
        <v>2255</v>
      </c>
      <c r="J578" s="3" t="s">
        <v>128</v>
      </c>
      <c r="K578" s="26">
        <f>I578*H578</f>
        <v>9020</v>
      </c>
      <c r="L578" s="4"/>
      <c r="M578" s="4"/>
      <c r="N578" s="133">
        <f>H578</f>
        <v>4</v>
      </c>
      <c r="O578" s="134">
        <f>K578</f>
        <v>9020</v>
      </c>
      <c r="P578" s="7">
        <v>0</v>
      </c>
      <c r="Q578" s="19">
        <v>0</v>
      </c>
      <c r="R578" s="4"/>
      <c r="S578" s="32"/>
      <c r="T578" s="4">
        <v>2506</v>
      </c>
    </row>
    <row r="579" spans="1:20" ht="20.100000000000001" customHeight="1" x14ac:dyDescent="0.3">
      <c r="A579" s="2"/>
      <c r="B579" s="4" t="s">
        <v>583</v>
      </c>
      <c r="C579" s="3"/>
      <c r="D579" s="3"/>
      <c r="E579" s="3"/>
      <c r="F579" s="48" t="s">
        <v>143</v>
      </c>
      <c r="G579" s="48">
        <v>2</v>
      </c>
      <c r="H579" s="33">
        <v>2</v>
      </c>
      <c r="I579" s="3">
        <f>ROUND(2506*90%,0)</f>
        <v>2255</v>
      </c>
      <c r="J579" s="3" t="s">
        <v>128</v>
      </c>
      <c r="K579" s="26">
        <f t="shared" ref="K579" si="81">I579*H579</f>
        <v>4510</v>
      </c>
      <c r="L579" s="4"/>
      <c r="M579" s="4"/>
      <c r="N579" s="4">
        <v>0</v>
      </c>
      <c r="O579" s="3">
        <v>0</v>
      </c>
      <c r="P579" s="7">
        <f>H579</f>
        <v>2</v>
      </c>
      <c r="Q579" s="19">
        <f>K579</f>
        <v>4510</v>
      </c>
      <c r="R579" s="4"/>
      <c r="S579" s="32"/>
      <c r="T579" s="4"/>
    </row>
    <row r="580" spans="1:20" ht="20.100000000000001" customHeight="1" x14ac:dyDescent="0.3">
      <c r="A580" s="2"/>
      <c r="B580" s="3"/>
      <c r="C580" s="3"/>
      <c r="D580" s="3"/>
      <c r="E580" s="3"/>
      <c r="F580" s="3"/>
      <c r="G580" s="2"/>
      <c r="H580" s="33"/>
      <c r="I580" s="3"/>
      <c r="J580" s="3"/>
      <c r="K580" s="26"/>
      <c r="L580" s="4"/>
      <c r="M580" s="4"/>
      <c r="N580" s="4"/>
      <c r="O580" s="3"/>
      <c r="P580" s="7"/>
      <c r="Q580" s="19"/>
      <c r="R580" s="4"/>
      <c r="S580" s="32"/>
      <c r="T580" s="4"/>
    </row>
    <row r="581" spans="1:20" ht="34.5" customHeight="1" x14ac:dyDescent="0.3">
      <c r="A581" s="2">
        <v>189</v>
      </c>
      <c r="B581" s="157" t="s">
        <v>517</v>
      </c>
      <c r="C581" s="158"/>
      <c r="D581" s="158"/>
      <c r="E581" s="158"/>
      <c r="F581" s="158"/>
      <c r="G581" s="158"/>
      <c r="H581" s="33"/>
      <c r="I581" s="3"/>
      <c r="J581" s="3"/>
      <c r="K581" s="26"/>
      <c r="L581" s="4"/>
      <c r="M581" s="4"/>
      <c r="N581" s="4"/>
      <c r="O581" s="3"/>
      <c r="P581" s="7"/>
      <c r="Q581" s="19"/>
      <c r="R581" s="4"/>
      <c r="S581" s="32"/>
      <c r="T581" s="4"/>
    </row>
    <row r="582" spans="1:20" ht="20.100000000000001" customHeight="1" x14ac:dyDescent="0.3">
      <c r="A582" s="2"/>
      <c r="B582" s="4" t="s">
        <v>583</v>
      </c>
      <c r="C582" s="4"/>
      <c r="D582" s="4"/>
      <c r="E582" s="4"/>
      <c r="F582" s="48" t="s">
        <v>692</v>
      </c>
      <c r="G582" s="48">
        <v>38.299999999999997</v>
      </c>
    </row>
    <row r="583" spans="1:20" ht="20.100000000000001" customHeight="1" x14ac:dyDescent="0.3">
      <c r="A583" s="2"/>
      <c r="B583" s="4" t="s">
        <v>583</v>
      </c>
      <c r="C583" s="4"/>
      <c r="D583" s="4"/>
      <c r="E583" s="4"/>
      <c r="F583" s="48" t="s">
        <v>693</v>
      </c>
      <c r="G583" s="48">
        <v>24</v>
      </c>
      <c r="H583" s="33">
        <v>24</v>
      </c>
      <c r="I583" s="3">
        <f>ROUND(642*90%,0)</f>
        <v>578</v>
      </c>
      <c r="J583" s="3" t="s">
        <v>46</v>
      </c>
      <c r="K583" s="26">
        <f>I583*H583</f>
        <v>13872</v>
      </c>
      <c r="L583" s="4"/>
      <c r="M583" s="4"/>
      <c r="N583" s="133">
        <f>H583</f>
        <v>24</v>
      </c>
      <c r="O583" s="134">
        <f>K583</f>
        <v>13872</v>
      </c>
      <c r="P583" s="7">
        <v>0</v>
      </c>
      <c r="Q583" s="19">
        <v>0</v>
      </c>
      <c r="R583" s="4"/>
      <c r="S583" s="32"/>
      <c r="T583" s="4">
        <v>642</v>
      </c>
    </row>
    <row r="584" spans="1:20" ht="20.100000000000001" customHeight="1" x14ac:dyDescent="0.3">
      <c r="A584" s="2"/>
      <c r="B584" s="4" t="s">
        <v>583</v>
      </c>
      <c r="C584" s="3"/>
      <c r="D584" s="3"/>
      <c r="E584" s="3"/>
      <c r="F584" s="48" t="s">
        <v>143</v>
      </c>
      <c r="G584" s="2">
        <v>14.3</v>
      </c>
      <c r="H584" s="33">
        <v>14.3</v>
      </c>
      <c r="I584" s="3">
        <f>ROUND(642*90%,0)</f>
        <v>578</v>
      </c>
      <c r="J584" s="3" t="s">
        <v>46</v>
      </c>
      <c r="K584" s="26">
        <f t="shared" ref="K584" si="82">I584*H584</f>
        <v>8265.4</v>
      </c>
      <c r="L584" s="4"/>
      <c r="M584" s="4"/>
      <c r="N584" s="4">
        <v>0</v>
      </c>
      <c r="O584" s="3">
        <v>0</v>
      </c>
      <c r="P584" s="7">
        <f>H584</f>
        <v>14.3</v>
      </c>
      <c r="Q584" s="19">
        <f>K584</f>
        <v>8265.4</v>
      </c>
      <c r="R584" s="4"/>
      <c r="S584" s="32"/>
      <c r="T584" s="4"/>
    </row>
    <row r="585" spans="1:20" ht="20.100000000000001" customHeight="1" x14ac:dyDescent="0.3">
      <c r="A585" s="2"/>
      <c r="B585" s="3"/>
      <c r="C585" s="3"/>
      <c r="D585" s="3"/>
      <c r="E585" s="3"/>
      <c r="F585" s="3"/>
      <c r="G585" s="2"/>
      <c r="H585" s="33"/>
      <c r="I585" s="3"/>
      <c r="J585" s="3"/>
      <c r="K585" s="26"/>
      <c r="L585" s="4"/>
      <c r="M585" s="4"/>
      <c r="N585" s="4"/>
      <c r="O585" s="3"/>
      <c r="P585" s="7"/>
      <c r="Q585" s="19"/>
      <c r="R585" s="4"/>
      <c r="S585" s="32"/>
      <c r="T585" s="4"/>
    </row>
    <row r="586" spans="1:20" ht="34.5" customHeight="1" x14ac:dyDescent="0.3">
      <c r="A586" s="2">
        <v>190</v>
      </c>
      <c r="B586" s="157" t="s">
        <v>518</v>
      </c>
      <c r="C586" s="158"/>
      <c r="D586" s="158"/>
      <c r="E586" s="158"/>
      <c r="F586" s="158"/>
      <c r="G586" s="158"/>
      <c r="H586" s="33"/>
      <c r="I586" s="3"/>
      <c r="J586" s="3"/>
      <c r="K586" s="26"/>
      <c r="L586" s="4"/>
      <c r="M586" s="4"/>
      <c r="N586" s="4"/>
      <c r="O586" s="3"/>
      <c r="P586" s="7"/>
      <c r="Q586" s="19"/>
      <c r="R586" s="4"/>
      <c r="S586" s="32"/>
      <c r="T586" s="4"/>
    </row>
    <row r="587" spans="1:20" ht="20.100000000000001" customHeight="1" x14ac:dyDescent="0.3">
      <c r="A587" s="2"/>
      <c r="B587" s="4" t="s">
        <v>583</v>
      </c>
      <c r="C587" s="4"/>
      <c r="D587" s="4"/>
      <c r="E587" s="4"/>
      <c r="F587" s="48" t="s">
        <v>692</v>
      </c>
      <c r="G587" s="48">
        <v>157.69999999999999</v>
      </c>
    </row>
    <row r="588" spans="1:20" ht="20.100000000000001" customHeight="1" x14ac:dyDescent="0.3">
      <c r="A588" s="2"/>
      <c r="B588" s="4" t="s">
        <v>583</v>
      </c>
      <c r="C588" s="4"/>
      <c r="D588" s="4"/>
      <c r="E588" s="4"/>
      <c r="F588" s="48" t="s">
        <v>693</v>
      </c>
      <c r="G588" s="48">
        <v>114</v>
      </c>
      <c r="H588" s="33">
        <v>114</v>
      </c>
      <c r="I588" s="3">
        <f>ROUND(824*90%,0)</f>
        <v>742</v>
      </c>
      <c r="J588" s="3" t="s">
        <v>46</v>
      </c>
      <c r="K588" s="26">
        <f>I588*H588</f>
        <v>84588</v>
      </c>
      <c r="L588" s="4"/>
      <c r="M588" s="4"/>
      <c r="N588" s="133">
        <f>H588</f>
        <v>114</v>
      </c>
      <c r="O588" s="134">
        <f>K588</f>
        <v>84588</v>
      </c>
      <c r="P588" s="7">
        <v>0</v>
      </c>
      <c r="Q588" s="19">
        <v>0</v>
      </c>
      <c r="R588" s="4"/>
      <c r="S588" s="32"/>
      <c r="T588" s="4">
        <v>824</v>
      </c>
    </row>
    <row r="589" spans="1:20" ht="20.100000000000001" customHeight="1" x14ac:dyDescent="0.3">
      <c r="A589" s="2"/>
      <c r="B589" s="4" t="s">
        <v>583</v>
      </c>
      <c r="C589" s="3"/>
      <c r="D589" s="3"/>
      <c r="E589" s="3"/>
      <c r="F589" s="48" t="s">
        <v>143</v>
      </c>
      <c r="G589" s="2">
        <v>43.7</v>
      </c>
      <c r="H589" s="33">
        <v>43.7</v>
      </c>
      <c r="I589" s="3">
        <f>ROUND(824*90%,0)</f>
        <v>742</v>
      </c>
      <c r="J589" s="3" t="s">
        <v>46</v>
      </c>
      <c r="K589" s="26">
        <f t="shared" ref="K589" si="83">I589*H589</f>
        <v>32425.4</v>
      </c>
      <c r="L589" s="4"/>
      <c r="M589" s="4"/>
      <c r="N589" s="4">
        <v>0</v>
      </c>
      <c r="O589" s="3">
        <v>0</v>
      </c>
      <c r="P589" s="7">
        <f>H589</f>
        <v>43.7</v>
      </c>
      <c r="Q589" s="19">
        <f>K589</f>
        <v>32425.4</v>
      </c>
      <c r="R589" s="4"/>
      <c r="S589" s="32"/>
      <c r="T589" s="4"/>
    </row>
    <row r="590" spans="1:20" ht="20.100000000000001" customHeight="1" x14ac:dyDescent="0.3">
      <c r="A590" s="2"/>
      <c r="B590" s="3"/>
      <c r="C590" s="3"/>
      <c r="D590" s="3"/>
      <c r="E590" s="3"/>
      <c r="F590" s="3"/>
      <c r="G590" s="2"/>
      <c r="H590" s="33"/>
      <c r="I590" s="3"/>
      <c r="J590" s="3"/>
      <c r="K590" s="26"/>
      <c r="L590" s="4"/>
      <c r="M590" s="4"/>
      <c r="N590" s="4"/>
      <c r="O590" s="3"/>
      <c r="P590" s="7"/>
      <c r="Q590" s="19"/>
      <c r="R590" s="4"/>
      <c r="S590" s="32"/>
      <c r="T590" s="4"/>
    </row>
    <row r="591" spans="1:20" ht="34.5" customHeight="1" x14ac:dyDescent="0.3">
      <c r="A591" s="2">
        <v>191</v>
      </c>
      <c r="B591" s="157" t="s">
        <v>519</v>
      </c>
      <c r="C591" s="158"/>
      <c r="D591" s="158"/>
      <c r="E591" s="158"/>
      <c r="F591" s="158"/>
      <c r="G591" s="158"/>
      <c r="H591" s="33"/>
      <c r="I591" s="3"/>
      <c r="J591" s="3"/>
      <c r="K591" s="26"/>
      <c r="L591" s="4"/>
      <c r="M591" s="4"/>
      <c r="N591" s="4"/>
      <c r="O591" s="3"/>
      <c r="P591" s="7"/>
      <c r="Q591" s="19"/>
      <c r="R591" s="4"/>
      <c r="S591" s="32"/>
      <c r="T591" s="4"/>
    </row>
    <row r="592" spans="1:20" ht="20.100000000000001" customHeight="1" x14ac:dyDescent="0.3">
      <c r="A592" s="2"/>
      <c r="B592" s="4" t="s">
        <v>583</v>
      </c>
      <c r="C592" s="4"/>
      <c r="D592" s="4"/>
      <c r="E592" s="4"/>
      <c r="F592" s="48" t="s">
        <v>692</v>
      </c>
      <c r="G592" s="48">
        <v>79.5</v>
      </c>
    </row>
    <row r="593" spans="1:20" ht="20.100000000000001" customHeight="1" x14ac:dyDescent="0.3">
      <c r="A593" s="2"/>
      <c r="B593" s="4" t="s">
        <v>583</v>
      </c>
      <c r="C593" s="4"/>
      <c r="D593" s="4"/>
      <c r="E593" s="4"/>
      <c r="F593" s="48" t="s">
        <v>693</v>
      </c>
      <c r="G593" s="48">
        <v>36</v>
      </c>
      <c r="H593" s="33">
        <v>36</v>
      </c>
      <c r="I593" s="3">
        <f>ROUND(1191*90%,0)</f>
        <v>1072</v>
      </c>
      <c r="J593" s="3" t="s">
        <v>46</v>
      </c>
      <c r="K593" s="26">
        <f>I593*H593</f>
        <v>38592</v>
      </c>
      <c r="L593" s="4"/>
      <c r="M593" s="4"/>
      <c r="N593" s="133">
        <f>H593</f>
        <v>36</v>
      </c>
      <c r="O593" s="134">
        <f>K593</f>
        <v>38592</v>
      </c>
      <c r="P593" s="7">
        <v>0</v>
      </c>
      <c r="Q593" s="19">
        <v>0</v>
      </c>
      <c r="R593" s="4"/>
      <c r="S593" s="32"/>
      <c r="T593" s="4">
        <v>1191</v>
      </c>
    </row>
    <row r="594" spans="1:20" ht="20.100000000000001" customHeight="1" x14ac:dyDescent="0.3">
      <c r="A594" s="2"/>
      <c r="B594" s="4" t="s">
        <v>583</v>
      </c>
      <c r="C594" s="3"/>
      <c r="D594" s="3"/>
      <c r="E594" s="3"/>
      <c r="F594" s="48" t="s">
        <v>143</v>
      </c>
      <c r="G594" s="2">
        <v>43.5</v>
      </c>
      <c r="H594" s="33">
        <v>43.5</v>
      </c>
      <c r="I594" s="3">
        <f>ROUND(1191*90%,0)</f>
        <v>1072</v>
      </c>
      <c r="J594" s="3" t="s">
        <v>46</v>
      </c>
      <c r="K594" s="26">
        <f t="shared" ref="K594" si="84">I594*H594</f>
        <v>46632</v>
      </c>
      <c r="L594" s="4"/>
      <c r="M594" s="4"/>
      <c r="N594" s="4">
        <v>0</v>
      </c>
      <c r="O594" s="3">
        <v>0</v>
      </c>
      <c r="P594" s="7">
        <f>H594</f>
        <v>43.5</v>
      </c>
      <c r="Q594" s="19">
        <f>K594</f>
        <v>46632</v>
      </c>
      <c r="R594" s="4"/>
      <c r="S594" s="32"/>
      <c r="T594" s="4"/>
    </row>
    <row r="595" spans="1:20" ht="20.100000000000001" customHeight="1" x14ac:dyDescent="0.3">
      <c r="A595" s="2"/>
      <c r="B595" s="4"/>
      <c r="C595" s="4"/>
      <c r="D595" s="4"/>
      <c r="E595" s="4"/>
      <c r="F595" s="4"/>
      <c r="G595" s="2"/>
      <c r="H595" s="164"/>
      <c r="I595" s="164"/>
      <c r="J595" s="164"/>
      <c r="K595" s="13"/>
      <c r="L595" s="16"/>
      <c r="M595" s="16"/>
      <c r="N595" s="13"/>
      <c r="O595" s="44"/>
      <c r="P595" s="13"/>
      <c r="Q595" s="13"/>
      <c r="R595" s="4"/>
      <c r="S595" s="4"/>
      <c r="T595" s="4"/>
    </row>
    <row r="596" spans="1:20" ht="34.5" customHeight="1" x14ac:dyDescent="0.3">
      <c r="A596" s="2">
        <v>192</v>
      </c>
      <c r="B596" s="157" t="s">
        <v>520</v>
      </c>
      <c r="C596" s="158"/>
      <c r="D596" s="158"/>
      <c r="E596" s="158"/>
      <c r="F596" s="158"/>
      <c r="G596" s="158"/>
      <c r="H596" s="33"/>
      <c r="I596" s="3"/>
      <c r="J596" s="3"/>
      <c r="K596" s="26"/>
      <c r="L596" s="4"/>
      <c r="M596" s="4"/>
      <c r="N596" s="4"/>
      <c r="O596" s="3"/>
      <c r="P596" s="7"/>
      <c r="Q596" s="19"/>
      <c r="R596" s="4"/>
      <c r="S596" s="32"/>
      <c r="T596" s="4"/>
    </row>
    <row r="597" spans="1:20" ht="20.100000000000001" customHeight="1" x14ac:dyDescent="0.3">
      <c r="A597" s="2"/>
      <c r="B597" s="4" t="s">
        <v>584</v>
      </c>
      <c r="C597" s="4"/>
      <c r="D597" s="4"/>
      <c r="E597" s="4"/>
      <c r="F597" s="13" t="s">
        <v>692</v>
      </c>
      <c r="G597" s="49">
        <v>27</v>
      </c>
    </row>
    <row r="598" spans="1:20" ht="20.100000000000001" customHeight="1" x14ac:dyDescent="0.3">
      <c r="A598" s="2"/>
      <c r="B598" s="4"/>
      <c r="C598" s="4"/>
      <c r="D598" s="4"/>
      <c r="E598" s="4"/>
      <c r="F598" s="13" t="s">
        <v>693</v>
      </c>
      <c r="G598" s="49">
        <v>18</v>
      </c>
      <c r="H598" s="33">
        <v>18</v>
      </c>
      <c r="I598" s="3">
        <f>ROUND(1473*90%,0)</f>
        <v>1326</v>
      </c>
      <c r="J598" s="3" t="s">
        <v>46</v>
      </c>
      <c r="K598" s="26">
        <f>I598*H598</f>
        <v>23868</v>
      </c>
      <c r="L598" s="4"/>
      <c r="M598" s="4"/>
      <c r="N598" s="133">
        <f>H598</f>
        <v>18</v>
      </c>
      <c r="O598" s="134">
        <f>K598</f>
        <v>23868</v>
      </c>
      <c r="P598" s="7">
        <v>0</v>
      </c>
      <c r="Q598" s="19">
        <v>0</v>
      </c>
      <c r="R598" s="4"/>
      <c r="S598" s="32"/>
      <c r="T598" s="4">
        <v>1473</v>
      </c>
    </row>
    <row r="599" spans="1:20" ht="20.100000000000001" customHeight="1" x14ac:dyDescent="0.3">
      <c r="A599" s="2"/>
      <c r="B599" s="3"/>
      <c r="C599" s="3"/>
      <c r="D599" s="3"/>
      <c r="E599" s="3"/>
      <c r="F599" s="48" t="s">
        <v>143</v>
      </c>
      <c r="G599" s="127">
        <v>9</v>
      </c>
      <c r="H599" s="33">
        <v>9</v>
      </c>
      <c r="I599" s="3">
        <f>ROUND(1473*90%,0)</f>
        <v>1326</v>
      </c>
      <c r="J599" s="3" t="s">
        <v>46</v>
      </c>
      <c r="K599" s="26">
        <f t="shared" ref="K599" si="85">I599*H599</f>
        <v>11934</v>
      </c>
      <c r="L599" s="4"/>
      <c r="M599" s="4"/>
      <c r="N599" s="4">
        <v>0</v>
      </c>
      <c r="O599" s="3">
        <v>0</v>
      </c>
      <c r="P599" s="7">
        <f>H599</f>
        <v>9</v>
      </c>
      <c r="Q599" s="19">
        <f>K599</f>
        <v>11934</v>
      </c>
      <c r="R599" s="4"/>
      <c r="S599" s="32"/>
      <c r="T599" s="4"/>
    </row>
    <row r="600" spans="1:20" ht="20.100000000000001" customHeight="1" x14ac:dyDescent="0.3">
      <c r="A600" s="2"/>
      <c r="B600" s="3"/>
      <c r="C600" s="3"/>
      <c r="D600" s="3"/>
      <c r="E600" s="3"/>
      <c r="F600" s="3"/>
      <c r="G600" s="2"/>
      <c r="H600" s="33"/>
      <c r="I600" s="3"/>
      <c r="J600" s="3"/>
      <c r="K600" s="26"/>
      <c r="L600" s="4"/>
      <c r="M600" s="4"/>
      <c r="N600" s="4"/>
      <c r="O600" s="3"/>
      <c r="P600" s="7"/>
      <c r="Q600" s="19"/>
      <c r="R600" s="4"/>
      <c r="S600" s="32"/>
      <c r="T600" s="4"/>
    </row>
    <row r="601" spans="1:20" ht="34.5" customHeight="1" x14ac:dyDescent="0.3">
      <c r="A601" s="2">
        <v>193</v>
      </c>
      <c r="B601" s="157" t="s">
        <v>526</v>
      </c>
      <c r="C601" s="158"/>
      <c r="D601" s="158"/>
      <c r="E601" s="158"/>
      <c r="F601" s="158"/>
      <c r="G601" s="158"/>
      <c r="H601" s="33"/>
      <c r="I601" s="3"/>
      <c r="J601" s="3"/>
      <c r="K601" s="26"/>
      <c r="L601" s="4"/>
      <c r="M601" s="4"/>
      <c r="N601" s="4"/>
      <c r="O601" s="3"/>
      <c r="P601" s="7"/>
      <c r="Q601" s="19"/>
      <c r="R601" s="4"/>
      <c r="S601" s="32"/>
      <c r="T601" s="4"/>
    </row>
    <row r="602" spans="1:20" ht="20.100000000000001" customHeight="1" x14ac:dyDescent="0.3">
      <c r="A602" s="2"/>
      <c r="B602" s="4" t="s">
        <v>584</v>
      </c>
      <c r="C602" s="4"/>
      <c r="D602" s="4"/>
      <c r="E602" s="4"/>
      <c r="F602" s="13" t="s">
        <v>692</v>
      </c>
      <c r="G602" s="103">
        <v>1</v>
      </c>
      <c r="H602" s="33">
        <v>1</v>
      </c>
      <c r="I602" s="3">
        <f>ROUND(275000*90%,0)</f>
        <v>247500</v>
      </c>
      <c r="J602" s="3" t="s">
        <v>128</v>
      </c>
      <c r="K602" s="26">
        <f t="shared" ref="K602" si="86">I602*H602</f>
        <v>247500</v>
      </c>
      <c r="L602" s="4"/>
      <c r="M602" s="4"/>
      <c r="N602" s="133">
        <f>H602</f>
        <v>1</v>
      </c>
      <c r="O602" s="134">
        <f>K602</f>
        <v>247500</v>
      </c>
      <c r="P602" s="7">
        <v>0</v>
      </c>
      <c r="Q602" s="19">
        <v>0</v>
      </c>
      <c r="R602" s="4"/>
      <c r="S602" s="32"/>
      <c r="T602" s="4">
        <v>275000</v>
      </c>
    </row>
    <row r="603" spans="1:20" ht="20.100000000000001" customHeight="1" x14ac:dyDescent="0.3">
      <c r="A603" s="2"/>
      <c r="B603" s="3"/>
      <c r="C603" s="3"/>
      <c r="D603" s="3"/>
      <c r="E603" s="3"/>
      <c r="F603" s="3"/>
      <c r="G603" s="2"/>
      <c r="H603" s="33"/>
      <c r="I603" s="3"/>
      <c r="J603" s="3"/>
      <c r="K603" s="26"/>
      <c r="L603" s="4"/>
      <c r="M603" s="4"/>
      <c r="N603" s="4"/>
      <c r="O603" s="3"/>
      <c r="P603" s="7"/>
      <c r="Q603" s="19"/>
      <c r="R603" s="4"/>
      <c r="S603" s="32"/>
      <c r="T603" s="4"/>
    </row>
    <row r="604" spans="1:20" ht="49.2" customHeight="1" x14ac:dyDescent="0.3">
      <c r="A604" s="2">
        <v>194</v>
      </c>
      <c r="B604" s="157" t="s">
        <v>525</v>
      </c>
      <c r="C604" s="158"/>
      <c r="D604" s="158"/>
      <c r="E604" s="158"/>
      <c r="F604" s="158"/>
      <c r="G604" s="158"/>
      <c r="H604" s="33"/>
      <c r="I604" s="3"/>
      <c r="J604" s="3"/>
      <c r="K604" s="26"/>
      <c r="L604" s="4"/>
      <c r="M604" s="4"/>
      <c r="N604" s="4"/>
      <c r="O604" s="3"/>
      <c r="P604" s="7"/>
      <c r="Q604" s="19"/>
      <c r="R604" s="4"/>
      <c r="S604" s="32"/>
      <c r="T604" s="4"/>
    </row>
    <row r="605" spans="1:20" ht="20.100000000000001" customHeight="1" x14ac:dyDescent="0.3">
      <c r="A605" s="2"/>
      <c r="B605" s="4" t="s">
        <v>584</v>
      </c>
      <c r="C605" s="4"/>
      <c r="D605" s="4"/>
      <c r="E605" s="4"/>
      <c r="F605" s="13" t="s">
        <v>692</v>
      </c>
      <c r="G605" s="103">
        <v>1</v>
      </c>
      <c r="H605" s="33">
        <v>1</v>
      </c>
      <c r="I605" s="3">
        <f>ROUND(375000*90%,0)</f>
        <v>337500</v>
      </c>
      <c r="J605" s="3" t="s">
        <v>128</v>
      </c>
      <c r="K605" s="26">
        <f t="shared" ref="K605" si="87">I605*H605</f>
        <v>337500</v>
      </c>
      <c r="L605" s="4"/>
      <c r="M605" s="4"/>
      <c r="N605" s="133">
        <f>H605</f>
        <v>1</v>
      </c>
      <c r="O605" s="134">
        <f>K605</f>
        <v>337500</v>
      </c>
      <c r="P605" s="7">
        <v>0</v>
      </c>
      <c r="Q605" s="19">
        <v>0</v>
      </c>
      <c r="R605" s="4"/>
      <c r="S605" s="32"/>
      <c r="T605" s="4">
        <v>375000</v>
      </c>
    </row>
    <row r="606" spans="1:20" ht="20.100000000000001" customHeight="1" x14ac:dyDescent="0.3">
      <c r="A606" s="2"/>
      <c r="B606" s="3"/>
      <c r="C606" s="3"/>
      <c r="D606" s="3"/>
      <c r="E606" s="3"/>
      <c r="F606" s="3"/>
      <c r="G606" s="2"/>
      <c r="H606" s="33"/>
      <c r="I606" s="3"/>
      <c r="J606" s="3"/>
      <c r="K606" s="26"/>
      <c r="L606" s="4"/>
      <c r="M606" s="4"/>
      <c r="N606" s="4"/>
      <c r="O606" s="3"/>
      <c r="P606" s="7"/>
      <c r="Q606" s="19"/>
      <c r="R606" s="4"/>
      <c r="S606" s="32"/>
      <c r="T606" s="4"/>
    </row>
    <row r="607" spans="1:20" ht="34.5" customHeight="1" x14ac:dyDescent="0.3">
      <c r="A607" s="2">
        <v>195</v>
      </c>
      <c r="B607" s="157" t="s">
        <v>524</v>
      </c>
      <c r="C607" s="158"/>
      <c r="D607" s="158"/>
      <c r="E607" s="158"/>
      <c r="F607" s="158"/>
      <c r="G607" s="158"/>
      <c r="H607" s="33"/>
      <c r="I607" s="3"/>
      <c r="J607" s="3"/>
      <c r="K607" s="26"/>
      <c r="L607" s="4"/>
      <c r="M607" s="4"/>
      <c r="N607" s="4"/>
      <c r="O607" s="3"/>
      <c r="P607" s="7"/>
      <c r="Q607" s="19"/>
      <c r="R607" s="4"/>
      <c r="S607" s="32"/>
      <c r="T607" s="4"/>
    </row>
    <row r="608" spans="1:20" ht="20.100000000000001" customHeight="1" x14ac:dyDescent="0.3">
      <c r="A608" s="2"/>
      <c r="B608" s="4" t="s">
        <v>584</v>
      </c>
      <c r="C608" s="4"/>
      <c r="D608" s="4"/>
      <c r="E608" s="4"/>
      <c r="F608" s="48" t="s">
        <v>692</v>
      </c>
      <c r="G608" s="103">
        <v>8</v>
      </c>
    </row>
    <row r="609" spans="1:20" ht="20.100000000000001" customHeight="1" x14ac:dyDescent="0.3">
      <c r="A609" s="2"/>
      <c r="B609" s="4"/>
      <c r="C609" s="4"/>
      <c r="D609" s="4"/>
      <c r="E609" s="4"/>
      <c r="F609" s="48" t="s">
        <v>693</v>
      </c>
      <c r="G609" s="103">
        <v>3</v>
      </c>
      <c r="H609" s="33">
        <v>3</v>
      </c>
      <c r="I609" s="3">
        <f>ROUND(1938*90%,0)</f>
        <v>1744</v>
      </c>
      <c r="J609" s="3" t="s">
        <v>128</v>
      </c>
      <c r="K609" s="26">
        <f>I609*H609</f>
        <v>5232</v>
      </c>
      <c r="L609" s="4"/>
      <c r="M609" s="4"/>
      <c r="N609" s="133">
        <f>H609</f>
        <v>3</v>
      </c>
      <c r="O609" s="134">
        <f>K609</f>
        <v>5232</v>
      </c>
      <c r="P609" s="7">
        <v>0</v>
      </c>
      <c r="Q609" s="19">
        <v>0</v>
      </c>
      <c r="R609" s="4"/>
      <c r="S609" s="32"/>
      <c r="T609" s="4">
        <v>1938</v>
      </c>
    </row>
    <row r="610" spans="1:20" ht="20.100000000000001" customHeight="1" x14ac:dyDescent="0.3">
      <c r="A610" s="2"/>
      <c r="B610" s="3"/>
      <c r="C610" s="3"/>
      <c r="D610" s="3"/>
      <c r="E610" s="3"/>
      <c r="F610" s="48" t="s">
        <v>143</v>
      </c>
      <c r="G610" s="127">
        <v>5</v>
      </c>
      <c r="H610" s="33">
        <v>5</v>
      </c>
      <c r="I610" s="3">
        <f>ROUND(1938*90%,0)</f>
        <v>1744</v>
      </c>
      <c r="J610" s="3" t="s">
        <v>128</v>
      </c>
      <c r="K610" s="26">
        <f t="shared" ref="K610" si="88">I610*H610</f>
        <v>8720</v>
      </c>
      <c r="L610" s="4"/>
      <c r="M610" s="4"/>
      <c r="N610" s="4">
        <v>0</v>
      </c>
      <c r="O610" s="3">
        <v>0</v>
      </c>
      <c r="P610" s="7">
        <f>H610</f>
        <v>5</v>
      </c>
      <c r="Q610" s="19">
        <f>K610</f>
        <v>8720</v>
      </c>
      <c r="R610" s="4"/>
      <c r="S610" s="32"/>
      <c r="T610" s="4"/>
    </row>
    <row r="611" spans="1:20" ht="20.100000000000001" customHeight="1" x14ac:dyDescent="0.3">
      <c r="A611" s="2"/>
      <c r="B611" s="3"/>
      <c r="C611" s="3"/>
      <c r="D611" s="3"/>
      <c r="E611" s="3"/>
      <c r="F611" s="3"/>
      <c r="G611" s="2"/>
      <c r="H611" s="33"/>
      <c r="I611" s="3"/>
      <c r="J611" s="3"/>
      <c r="K611" s="26"/>
      <c r="L611" s="4"/>
      <c r="M611" s="4"/>
      <c r="N611" s="4"/>
      <c r="O611" s="3"/>
      <c r="P611" s="7"/>
      <c r="Q611" s="19"/>
      <c r="R611" s="4"/>
      <c r="S611" s="32"/>
      <c r="T611" s="4"/>
    </row>
    <row r="612" spans="1:20" ht="34.5" customHeight="1" x14ac:dyDescent="0.3">
      <c r="A612" s="2">
        <v>196</v>
      </c>
      <c r="B612" s="157" t="s">
        <v>523</v>
      </c>
      <c r="C612" s="158"/>
      <c r="D612" s="158"/>
      <c r="E612" s="158"/>
      <c r="F612" s="158"/>
      <c r="G612" s="158"/>
      <c r="H612" s="33"/>
      <c r="I612" s="3"/>
      <c r="J612" s="3"/>
      <c r="K612" s="26"/>
      <c r="L612" s="4"/>
      <c r="M612" s="4"/>
      <c r="N612" s="4"/>
      <c r="O612" s="3"/>
      <c r="P612" s="7"/>
      <c r="Q612" s="19"/>
      <c r="R612" s="4"/>
      <c r="S612" s="32"/>
      <c r="T612" s="4"/>
    </row>
    <row r="613" spans="1:20" ht="20.100000000000001" customHeight="1" x14ac:dyDescent="0.3">
      <c r="A613" s="2"/>
      <c r="B613" s="4" t="s">
        <v>584</v>
      </c>
      <c r="C613" s="4"/>
      <c r="D613" s="4"/>
      <c r="E613" s="4"/>
      <c r="F613" s="48" t="s">
        <v>692</v>
      </c>
      <c r="G613" s="103">
        <v>3</v>
      </c>
      <c r="H613" s="33">
        <v>3</v>
      </c>
      <c r="I613" s="3">
        <f>ROUND(2740*90%,0)</f>
        <v>2466</v>
      </c>
      <c r="J613" s="3" t="s">
        <v>128</v>
      </c>
      <c r="K613" s="26">
        <f t="shared" ref="K613" si="89">I613*H613</f>
        <v>7398</v>
      </c>
      <c r="L613" s="4"/>
      <c r="M613" s="4"/>
      <c r="N613" s="133">
        <f>H613</f>
        <v>3</v>
      </c>
      <c r="O613" s="134">
        <f>K613</f>
        <v>7398</v>
      </c>
      <c r="P613" s="7">
        <v>0</v>
      </c>
      <c r="Q613" s="19">
        <v>0</v>
      </c>
      <c r="R613" s="4"/>
      <c r="S613" s="32"/>
      <c r="T613" s="4">
        <v>2740</v>
      </c>
    </row>
    <row r="614" spans="1:20" ht="20.100000000000001" customHeight="1" x14ac:dyDescent="0.3">
      <c r="A614" s="2"/>
      <c r="B614" s="3"/>
      <c r="C614" s="3"/>
      <c r="D614" s="3"/>
      <c r="E614" s="3"/>
      <c r="F614" s="3"/>
      <c r="G614" s="2"/>
      <c r="H614" s="33"/>
      <c r="I614" s="3"/>
      <c r="J614" s="3"/>
      <c r="K614" s="26"/>
      <c r="L614" s="4"/>
      <c r="M614" s="4"/>
      <c r="N614" s="4"/>
      <c r="O614" s="3"/>
      <c r="P614" s="7"/>
      <c r="Q614" s="19"/>
      <c r="R614" s="4"/>
      <c r="S614" s="32"/>
      <c r="T614" s="4"/>
    </row>
    <row r="615" spans="1:20" ht="34.5" customHeight="1" x14ac:dyDescent="0.3">
      <c r="A615" s="2">
        <v>197</v>
      </c>
      <c r="B615" s="157" t="s">
        <v>522</v>
      </c>
      <c r="C615" s="158"/>
      <c r="D615" s="158"/>
      <c r="E615" s="158"/>
      <c r="F615" s="158"/>
      <c r="G615" s="158"/>
      <c r="H615" s="33"/>
      <c r="I615" s="3"/>
      <c r="J615" s="3"/>
      <c r="K615" s="26"/>
      <c r="L615" s="4"/>
      <c r="M615" s="4"/>
      <c r="N615" s="4"/>
      <c r="O615" s="3"/>
      <c r="P615" s="7"/>
      <c r="Q615" s="19"/>
      <c r="R615" s="4"/>
      <c r="S615" s="32"/>
      <c r="T615" s="4"/>
    </row>
    <row r="616" spans="1:20" ht="20.100000000000001" customHeight="1" x14ac:dyDescent="0.3">
      <c r="A616" s="2"/>
      <c r="B616" s="4" t="s">
        <v>584</v>
      </c>
      <c r="C616" s="4"/>
      <c r="D616" s="4"/>
      <c r="E616" s="4"/>
      <c r="F616" s="48" t="s">
        <v>692</v>
      </c>
      <c r="G616" s="103">
        <v>4</v>
      </c>
      <c r="H616" s="33">
        <v>4</v>
      </c>
      <c r="I616" s="3">
        <f>ROUND(4378*90%,0)</f>
        <v>3940</v>
      </c>
      <c r="J616" s="3" t="s">
        <v>128</v>
      </c>
      <c r="K616" s="26">
        <f t="shared" ref="K616" si="90">I616*H616</f>
        <v>15760</v>
      </c>
      <c r="L616" s="4"/>
      <c r="M616" s="4"/>
      <c r="N616" s="133">
        <f>H616</f>
        <v>4</v>
      </c>
      <c r="O616" s="134">
        <f>K616</f>
        <v>15760</v>
      </c>
      <c r="P616" s="7">
        <v>0</v>
      </c>
      <c r="Q616" s="19">
        <v>0</v>
      </c>
      <c r="R616" s="4"/>
      <c r="S616" s="32"/>
      <c r="T616" s="4">
        <v>4378</v>
      </c>
    </row>
    <row r="617" spans="1:20" ht="20.100000000000001" customHeight="1" x14ac:dyDescent="0.3">
      <c r="A617" s="2"/>
      <c r="B617" s="3"/>
      <c r="C617" s="3"/>
      <c r="D617" s="3"/>
      <c r="E617" s="3"/>
      <c r="F617" s="3"/>
      <c r="G617" s="2"/>
      <c r="H617" s="33"/>
      <c r="I617" s="3"/>
      <c r="J617" s="3"/>
      <c r="K617" s="26"/>
      <c r="L617" s="4"/>
      <c r="M617" s="4"/>
      <c r="N617" s="4"/>
      <c r="O617" s="3"/>
      <c r="P617" s="7"/>
      <c r="Q617" s="19"/>
      <c r="R617" s="4"/>
      <c r="S617" s="32"/>
      <c r="T617" s="4"/>
    </row>
    <row r="618" spans="1:20" ht="34.5" customHeight="1" x14ac:dyDescent="0.3">
      <c r="A618" s="2">
        <v>198</v>
      </c>
      <c r="B618" s="157" t="s">
        <v>521</v>
      </c>
      <c r="C618" s="158"/>
      <c r="D618" s="158"/>
      <c r="E618" s="158"/>
      <c r="F618" s="158"/>
      <c r="G618" s="158"/>
      <c r="H618" s="33"/>
      <c r="I618" s="3"/>
      <c r="J618" s="3"/>
      <c r="K618" s="26"/>
      <c r="L618" s="4"/>
      <c r="M618" s="4"/>
      <c r="N618" s="4"/>
      <c r="O618" s="3"/>
      <c r="P618" s="7"/>
      <c r="Q618" s="19"/>
      <c r="R618" s="4"/>
      <c r="S618" s="32"/>
      <c r="T618" s="4"/>
    </row>
    <row r="619" spans="1:20" ht="19.95" customHeight="1" x14ac:dyDescent="0.3">
      <c r="A619" s="2"/>
      <c r="B619" s="4" t="s">
        <v>584</v>
      </c>
      <c r="C619" s="4"/>
      <c r="D619" s="4"/>
      <c r="E619" s="4"/>
      <c r="F619" s="48" t="s">
        <v>692</v>
      </c>
      <c r="G619" s="103">
        <v>2</v>
      </c>
      <c r="H619" s="33">
        <v>2</v>
      </c>
      <c r="I619" s="3">
        <f>ROUND(36750*90%,0)</f>
        <v>33075</v>
      </c>
      <c r="J619" s="3" t="s">
        <v>128</v>
      </c>
      <c r="K619" s="26">
        <f t="shared" ref="K619" si="91">I619*H619</f>
        <v>66150</v>
      </c>
      <c r="L619" s="4"/>
      <c r="M619" s="4"/>
      <c r="N619" s="133">
        <f>H619</f>
        <v>2</v>
      </c>
      <c r="O619" s="134">
        <f>K619</f>
        <v>66150</v>
      </c>
      <c r="P619" s="7">
        <v>0</v>
      </c>
      <c r="Q619" s="19">
        <v>0</v>
      </c>
      <c r="R619" s="4"/>
      <c r="S619" s="32"/>
      <c r="T619" s="4">
        <v>36750</v>
      </c>
    </row>
    <row r="620" spans="1:20" ht="19.95" customHeight="1" x14ac:dyDescent="0.3">
      <c r="A620" s="2"/>
      <c r="B620" s="4"/>
      <c r="C620" s="4"/>
      <c r="D620" s="4"/>
      <c r="E620" s="4"/>
      <c r="F620" s="4"/>
      <c r="G620" s="2"/>
      <c r="H620" s="164" t="s">
        <v>68</v>
      </c>
      <c r="I620" s="164"/>
      <c r="J620" s="164"/>
      <c r="K620" s="17">
        <f>SUM(K8:K619)</f>
        <v>38743335.960000001</v>
      </c>
      <c r="L620" s="16"/>
      <c r="M620" s="16"/>
      <c r="N620" s="41"/>
      <c r="O620" s="54">
        <f>SUM(O8:O619)</f>
        <v>36460334.930000015</v>
      </c>
      <c r="P620" s="43"/>
      <c r="Q620" s="13">
        <f>SUM(Q8:Q619)</f>
        <v>2283001.0299999998</v>
      </c>
      <c r="R620" s="4"/>
      <c r="S620" s="4"/>
      <c r="T620" s="4"/>
    </row>
    <row r="621" spans="1:20" ht="19.95" customHeight="1" x14ac:dyDescent="0.3">
      <c r="A621" s="2"/>
      <c r="B621" s="4"/>
      <c r="C621" s="4"/>
      <c r="D621" s="4"/>
      <c r="E621" s="4"/>
      <c r="F621" s="4"/>
      <c r="G621" s="2"/>
      <c r="H621" s="164" t="s">
        <v>69</v>
      </c>
      <c r="I621" s="164"/>
      <c r="J621" s="164"/>
      <c r="K621" s="13">
        <f>ROUND(K620*18%,0)</f>
        <v>6973800</v>
      </c>
      <c r="L621" s="16"/>
      <c r="M621" s="16"/>
      <c r="N621" s="13"/>
      <c r="O621" s="44">
        <f>ROUND(O620*18%,0)</f>
        <v>6562860</v>
      </c>
      <c r="P621" s="13"/>
      <c r="Q621" s="13">
        <f>ROUND(Q620*18%,0)</f>
        <v>410940</v>
      </c>
      <c r="R621" s="4"/>
      <c r="S621" s="4"/>
      <c r="T621" s="4"/>
    </row>
    <row r="622" spans="1:20" ht="19.95" customHeight="1" x14ac:dyDescent="0.3">
      <c r="A622" s="2"/>
      <c r="B622" s="46"/>
      <c r="C622" s="4"/>
      <c r="D622" s="4"/>
      <c r="E622" s="4"/>
      <c r="F622" s="4"/>
      <c r="G622" s="2"/>
      <c r="H622" s="164" t="s">
        <v>68</v>
      </c>
      <c r="I622" s="164"/>
      <c r="J622" s="164"/>
      <c r="K622" s="17">
        <f>SUM(K620:K621)</f>
        <v>45717135.960000001</v>
      </c>
      <c r="L622" s="16"/>
      <c r="M622" s="16"/>
      <c r="N622" s="13"/>
      <c r="O622" s="13">
        <f>ROUND(O621+O620,0)</f>
        <v>43023195</v>
      </c>
      <c r="P622" s="3"/>
      <c r="Q622" s="13">
        <f>SUM(Q620:Q621)</f>
        <v>2693941.03</v>
      </c>
      <c r="R622" s="4"/>
      <c r="S622" s="4"/>
      <c r="T622" s="4"/>
    </row>
    <row r="623" spans="1:20" ht="19.95" customHeight="1" x14ac:dyDescent="0.3">
      <c r="A623" s="2"/>
      <c r="B623" s="3"/>
      <c r="C623" s="3"/>
      <c r="D623" s="3"/>
      <c r="E623" s="3"/>
      <c r="F623" s="3"/>
      <c r="G623" s="2"/>
      <c r="H623" s="33"/>
      <c r="I623" s="3"/>
      <c r="J623" s="3"/>
      <c r="K623" s="26"/>
      <c r="L623" s="4"/>
      <c r="M623" s="4"/>
      <c r="N623" s="4"/>
      <c r="O623" s="3"/>
      <c r="P623" s="7"/>
      <c r="Q623" s="19"/>
      <c r="R623" s="4"/>
      <c r="S623" s="32"/>
      <c r="T623" s="4"/>
    </row>
    <row r="624" spans="1:20" ht="19.95" customHeight="1" x14ac:dyDescent="0.3">
      <c r="A624" s="4"/>
      <c r="B624" s="10" t="s">
        <v>528</v>
      </c>
      <c r="C624" s="3"/>
      <c r="D624" s="3"/>
      <c r="E624" s="3"/>
      <c r="F624" s="3"/>
      <c r="G624" s="2"/>
      <c r="H624" s="33"/>
      <c r="I624" s="3"/>
      <c r="J624" s="3"/>
      <c r="K624" s="26"/>
      <c r="L624" s="4"/>
      <c r="M624" s="4"/>
      <c r="N624" s="4"/>
      <c r="O624" s="3"/>
      <c r="P624" s="7"/>
      <c r="Q624" s="19"/>
      <c r="R624" s="4"/>
      <c r="S624" s="32"/>
      <c r="T624" s="4"/>
    </row>
    <row r="625" spans="1:20" ht="19.95" customHeight="1" x14ac:dyDescent="0.3">
      <c r="A625" s="4"/>
      <c r="B625" s="4"/>
      <c r="C625" s="3"/>
      <c r="D625" s="3"/>
      <c r="E625" s="3"/>
      <c r="F625" s="3"/>
      <c r="G625" s="2"/>
      <c r="H625" s="11"/>
      <c r="I625" s="3"/>
      <c r="J625" s="3"/>
      <c r="K625" s="294" t="s">
        <v>70</v>
      </c>
      <c r="L625" s="294"/>
      <c r="M625" s="294"/>
      <c r="N625" s="294"/>
      <c r="O625" s="3"/>
      <c r="P625" s="3"/>
      <c r="Q625" s="3"/>
      <c r="R625" s="4"/>
      <c r="S625" s="4"/>
      <c r="T625" s="4"/>
    </row>
    <row r="626" spans="1:20" ht="19.95" customHeight="1" x14ac:dyDescent="0.3">
      <c r="A626" s="4"/>
      <c r="B626" s="4"/>
      <c r="C626" s="13" t="s">
        <v>23</v>
      </c>
      <c r="D626" s="13" t="s">
        <v>529</v>
      </c>
      <c r="E626" s="13" t="s">
        <v>530</v>
      </c>
      <c r="F626" s="13" t="s">
        <v>531</v>
      </c>
      <c r="G626" s="2"/>
      <c r="H626" s="11"/>
      <c r="I626" s="3"/>
      <c r="J626" s="3"/>
      <c r="K626" s="3"/>
      <c r="L626" s="4"/>
      <c r="M626" s="4"/>
      <c r="N626" s="3"/>
      <c r="O626" s="3"/>
      <c r="P626" s="3"/>
      <c r="Q626" s="3"/>
      <c r="R626" s="4"/>
      <c r="S626" s="4"/>
      <c r="T626" s="4"/>
    </row>
    <row r="627" spans="1:20" ht="19.95" customHeight="1" x14ac:dyDescent="0.3">
      <c r="A627" s="3">
        <v>1</v>
      </c>
      <c r="B627" s="4" t="s">
        <v>532</v>
      </c>
      <c r="C627" s="3">
        <v>6.24</v>
      </c>
      <c r="D627" s="3"/>
      <c r="E627" s="3"/>
      <c r="F627" s="3">
        <v>540</v>
      </c>
      <c r="G627" s="2"/>
      <c r="H627" s="26">
        <v>1</v>
      </c>
      <c r="I627" s="194" t="s">
        <v>71</v>
      </c>
      <c r="J627" s="194"/>
      <c r="K627" s="194"/>
      <c r="L627" s="194"/>
      <c r="M627" s="194"/>
      <c r="N627" s="194"/>
      <c r="O627" s="194"/>
      <c r="P627" s="194"/>
      <c r="Q627" s="194"/>
      <c r="R627" s="194"/>
      <c r="S627" s="194"/>
      <c r="T627" s="194"/>
    </row>
    <row r="628" spans="1:20" ht="19.95" customHeight="1" x14ac:dyDescent="0.3">
      <c r="A628" s="3">
        <v>5</v>
      </c>
      <c r="B628" s="4" t="s">
        <v>533</v>
      </c>
      <c r="C628" s="3">
        <v>11.04</v>
      </c>
      <c r="D628" s="3">
        <v>1.1399999999999999</v>
      </c>
      <c r="E628" s="3"/>
      <c r="F628" s="3"/>
      <c r="G628" s="2"/>
      <c r="H628" s="26">
        <v>2</v>
      </c>
      <c r="I628" s="195" t="s">
        <v>72</v>
      </c>
      <c r="J628" s="195"/>
      <c r="K628" s="195"/>
      <c r="L628" s="195"/>
      <c r="M628" s="195"/>
      <c r="N628" s="195"/>
      <c r="O628" s="195"/>
      <c r="P628" s="195"/>
      <c r="Q628" s="195"/>
      <c r="R628" s="195"/>
      <c r="S628" s="195"/>
      <c r="T628" s="195"/>
    </row>
    <row r="629" spans="1:20" ht="19.95" customHeight="1" x14ac:dyDescent="0.3">
      <c r="A629" s="4"/>
      <c r="B629" s="4"/>
      <c r="C629" s="3"/>
      <c r="D629" s="13">
        <v>1.1399999999999999</v>
      </c>
      <c r="E629" s="13">
        <f>SUM(E627:E628)</f>
        <v>0</v>
      </c>
      <c r="F629" s="13">
        <f>SUM(F627:F628)</f>
        <v>540</v>
      </c>
      <c r="G629" s="2"/>
      <c r="H629" s="26">
        <v>3</v>
      </c>
      <c r="I629" s="147" t="s">
        <v>73</v>
      </c>
      <c r="J629" s="147"/>
      <c r="K629" s="147"/>
      <c r="L629" s="147"/>
      <c r="M629" s="147"/>
      <c r="N629" s="147"/>
      <c r="O629" s="147"/>
      <c r="P629" s="147"/>
      <c r="Q629" s="147"/>
      <c r="R629" s="147"/>
      <c r="S629" s="147"/>
      <c r="T629" s="147"/>
    </row>
    <row r="630" spans="1:20" ht="19.95" customHeight="1" x14ac:dyDescent="0.3">
      <c r="A630" s="4"/>
      <c r="B630" s="4"/>
      <c r="C630" s="3"/>
      <c r="D630" s="3" t="s">
        <v>534</v>
      </c>
      <c r="E630" s="3" t="s">
        <v>534</v>
      </c>
      <c r="F630" s="3" t="s">
        <v>534</v>
      </c>
      <c r="G630" s="2"/>
      <c r="H630" s="26">
        <v>4</v>
      </c>
      <c r="I630" s="196" t="s">
        <v>74</v>
      </c>
      <c r="J630" s="196"/>
      <c r="K630" s="196"/>
      <c r="L630" s="196"/>
      <c r="M630" s="196"/>
      <c r="N630" s="196"/>
      <c r="O630" s="196"/>
      <c r="P630" s="196"/>
      <c r="Q630" s="196"/>
      <c r="R630" s="196"/>
      <c r="S630" s="196"/>
      <c r="T630" s="196"/>
    </row>
    <row r="631" spans="1:20" ht="19.95" customHeight="1" x14ac:dyDescent="0.3">
      <c r="A631" s="4"/>
      <c r="B631" s="4"/>
      <c r="C631" s="3"/>
      <c r="D631" s="2">
        <v>44</v>
      </c>
      <c r="E631" s="2">
        <v>75</v>
      </c>
      <c r="F631" s="2" t="s">
        <v>535</v>
      </c>
      <c r="G631" s="2"/>
      <c r="H631" s="26">
        <v>5</v>
      </c>
      <c r="I631" s="147" t="s">
        <v>75</v>
      </c>
      <c r="J631" s="147"/>
      <c r="K631" s="147"/>
      <c r="L631" s="147"/>
      <c r="M631" s="147"/>
      <c r="N631" s="147"/>
      <c r="O631" s="147"/>
      <c r="P631" s="147"/>
      <c r="Q631" s="147"/>
      <c r="R631" s="147"/>
      <c r="S631" s="147"/>
      <c r="T631" s="147"/>
    </row>
    <row r="632" spans="1:20" ht="19.95" customHeight="1" x14ac:dyDescent="0.3">
      <c r="A632" s="4"/>
      <c r="B632" s="4"/>
      <c r="C632" s="3"/>
      <c r="D632" s="2">
        <f>ROUND(D631*D629,0)</f>
        <v>50</v>
      </c>
      <c r="E632" s="2">
        <f>ROUND(E631*E629,0)</f>
        <v>0</v>
      </c>
      <c r="F632" s="2">
        <f>ROUND(F629*60/1000,0)</f>
        <v>32</v>
      </c>
      <c r="G632" s="2"/>
      <c r="H632" s="57"/>
      <c r="I632" s="147" t="s">
        <v>168</v>
      </c>
      <c r="J632" s="147"/>
      <c r="K632" s="147"/>
      <c r="L632" s="147"/>
      <c r="M632" s="147"/>
      <c r="N632" s="147"/>
      <c r="O632" s="147"/>
      <c r="P632" s="147"/>
      <c r="Q632" s="147"/>
      <c r="R632" s="147"/>
      <c r="S632" s="147"/>
      <c r="T632" s="147"/>
    </row>
    <row r="633" spans="1:20" ht="19.95" customHeight="1" x14ac:dyDescent="0.3">
      <c r="A633" s="4"/>
      <c r="B633" s="12" t="s">
        <v>536</v>
      </c>
      <c r="C633" s="291">
        <f>D632+E632+F632</f>
        <v>82</v>
      </c>
      <c r="D633" s="293"/>
      <c r="E633" s="3"/>
      <c r="F633" s="3"/>
      <c r="G633" s="2"/>
      <c r="H633" s="11"/>
      <c r="I633" s="3"/>
      <c r="J633" s="3"/>
      <c r="K633" s="3"/>
      <c r="L633" s="4"/>
      <c r="M633" s="4"/>
      <c r="N633" s="3"/>
      <c r="O633" s="3"/>
      <c r="P633" s="3"/>
      <c r="Q633" s="3"/>
      <c r="R633" s="4"/>
      <c r="S633" s="4"/>
      <c r="T633" s="4"/>
    </row>
    <row r="634" spans="1:20" ht="19.95" customHeight="1" x14ac:dyDescent="0.3">
      <c r="A634" s="2"/>
      <c r="B634" s="12" t="s">
        <v>537</v>
      </c>
      <c r="C634" s="164">
        <v>11134</v>
      </c>
      <c r="D634" s="164"/>
      <c r="E634" s="3"/>
      <c r="F634" s="3"/>
      <c r="G634" s="2"/>
      <c r="H634" s="11"/>
      <c r="I634" s="3"/>
      <c r="J634" s="3"/>
      <c r="K634" s="3"/>
      <c r="L634" s="4"/>
      <c r="M634" s="4"/>
      <c r="N634" s="3"/>
      <c r="O634" s="3"/>
      <c r="P634" s="3"/>
      <c r="Q634" s="3"/>
      <c r="R634" s="4"/>
      <c r="S634" s="4"/>
      <c r="T634" s="4"/>
    </row>
    <row r="635" spans="1:20" ht="19.95" customHeight="1" x14ac:dyDescent="0.3">
      <c r="A635" s="2"/>
      <c r="B635" s="80" t="s">
        <v>68</v>
      </c>
      <c r="C635" s="151">
        <f>C634+C633</f>
        <v>11216</v>
      </c>
      <c r="D635" s="153"/>
      <c r="E635" s="4"/>
      <c r="F635" s="4"/>
      <c r="G635" s="2"/>
      <c r="H635" s="11"/>
      <c r="I635" s="3"/>
      <c r="J635" s="3"/>
      <c r="K635" s="3"/>
      <c r="L635" s="4"/>
      <c r="M635" s="4"/>
      <c r="N635" s="3"/>
      <c r="O635" s="3"/>
      <c r="P635" s="3"/>
      <c r="Q635" s="3"/>
      <c r="R635" s="4"/>
      <c r="S635" s="4"/>
      <c r="T635" s="4"/>
    </row>
    <row r="636" spans="1:20" ht="19.95" customHeight="1" x14ac:dyDescent="0.3">
      <c r="A636" s="4"/>
      <c r="B636" s="12" t="s">
        <v>538</v>
      </c>
      <c r="C636" s="164">
        <f>C635-C634</f>
        <v>82</v>
      </c>
      <c r="D636" s="164"/>
      <c r="E636" s="4"/>
      <c r="F636" s="4"/>
      <c r="G636" s="2"/>
      <c r="H636" s="11"/>
      <c r="I636" s="3"/>
      <c r="J636" s="3"/>
      <c r="K636" s="3"/>
      <c r="L636" s="4"/>
      <c r="M636" s="4"/>
      <c r="N636" s="3"/>
      <c r="O636" s="3"/>
      <c r="P636" s="3"/>
      <c r="Q636" s="3"/>
      <c r="R636" s="4"/>
      <c r="S636" s="4"/>
      <c r="T636" s="4"/>
    </row>
    <row r="637" spans="1:20" ht="19.95" customHeight="1" x14ac:dyDescent="0.3">
      <c r="A637" s="4"/>
      <c r="B637" s="4"/>
      <c r="C637" s="4"/>
      <c r="D637" s="4"/>
      <c r="E637" s="4"/>
      <c r="F637" s="4"/>
      <c r="G637" s="2"/>
      <c r="H637" s="11"/>
      <c r="I637" s="3"/>
      <c r="J637" s="3"/>
      <c r="K637" s="3"/>
      <c r="L637" s="4"/>
      <c r="M637" s="4"/>
      <c r="N637" s="3"/>
      <c r="O637" s="3"/>
      <c r="P637" s="3"/>
      <c r="Q637" s="3"/>
      <c r="R637" s="4"/>
      <c r="S637" s="4"/>
      <c r="T637" s="4"/>
    </row>
    <row r="638" spans="1:20" ht="19.95" customHeight="1" x14ac:dyDescent="0.3">
      <c r="A638" s="4"/>
      <c r="B638" s="4"/>
      <c r="C638" s="4"/>
      <c r="D638" s="4"/>
      <c r="E638" s="4"/>
      <c r="F638" s="4"/>
      <c r="G638" s="2"/>
      <c r="H638" s="3"/>
      <c r="I638" s="3"/>
      <c r="J638" s="3"/>
      <c r="K638" s="3"/>
      <c r="L638" s="4"/>
      <c r="M638" s="4"/>
      <c r="N638" s="3"/>
      <c r="O638" s="3"/>
      <c r="P638" s="3"/>
      <c r="Q638" s="3"/>
      <c r="R638" s="4"/>
      <c r="S638" s="4"/>
      <c r="T638" s="4"/>
    </row>
    <row r="639" spans="1:20" ht="19.95" customHeight="1" x14ac:dyDescent="0.3">
      <c r="A639" s="2"/>
      <c r="B639" s="4"/>
      <c r="C639" s="4"/>
      <c r="D639" s="4"/>
      <c r="E639" s="4"/>
      <c r="F639" s="4"/>
      <c r="G639" s="2"/>
      <c r="H639" s="3"/>
      <c r="I639" s="3"/>
      <c r="J639" s="3"/>
      <c r="K639" s="3"/>
      <c r="L639" s="4"/>
      <c r="M639" s="4"/>
      <c r="N639" s="3"/>
      <c r="O639" s="3"/>
      <c r="P639" s="3"/>
      <c r="Q639" s="3"/>
      <c r="R639" s="4"/>
      <c r="S639" s="4"/>
      <c r="T639" s="4"/>
    </row>
    <row r="640" spans="1:20" ht="19.95" customHeight="1" x14ac:dyDescent="0.3">
      <c r="A640" s="2"/>
      <c r="B640" s="4"/>
      <c r="C640" s="4"/>
      <c r="D640" s="4"/>
      <c r="E640" s="4"/>
      <c r="F640" s="4"/>
      <c r="G640" s="2"/>
      <c r="H640" s="3"/>
      <c r="I640" s="3"/>
      <c r="J640" s="3"/>
      <c r="K640" s="3"/>
      <c r="L640" s="4"/>
      <c r="M640" s="4"/>
      <c r="N640" s="3"/>
      <c r="O640" s="3"/>
      <c r="P640" s="3"/>
      <c r="Q640" s="3"/>
      <c r="R640" s="4"/>
      <c r="S640" s="4"/>
      <c r="T640" s="4"/>
    </row>
    <row r="641" spans="1:20" ht="19.95" customHeight="1" x14ac:dyDescent="0.3">
      <c r="A641" s="2"/>
      <c r="B641" s="4"/>
      <c r="C641" s="4"/>
      <c r="D641" s="4"/>
      <c r="E641" s="4"/>
      <c r="F641" s="4"/>
      <c r="G641" s="2"/>
      <c r="H641" s="3"/>
      <c r="I641" s="3"/>
      <c r="J641" s="3"/>
      <c r="K641" s="3"/>
      <c r="L641" s="4"/>
      <c r="M641" s="4"/>
      <c r="N641" s="3"/>
      <c r="O641" s="3"/>
      <c r="P641" s="3"/>
      <c r="Q641" s="3"/>
      <c r="R641" s="4"/>
      <c r="S641" s="4"/>
      <c r="T641" s="4"/>
    </row>
    <row r="642" spans="1:20" ht="19.95" customHeight="1" x14ac:dyDescent="0.3">
      <c r="A642" s="2"/>
      <c r="B642" s="4"/>
      <c r="C642" s="4"/>
      <c r="D642" s="4"/>
      <c r="E642" s="4"/>
      <c r="F642" s="4"/>
      <c r="G642" s="2"/>
      <c r="H642" s="3"/>
      <c r="I642" s="3"/>
      <c r="J642" s="3"/>
      <c r="K642" s="3"/>
      <c r="L642" s="4"/>
      <c r="M642" s="4"/>
      <c r="N642" s="3"/>
      <c r="O642" s="3"/>
      <c r="P642" s="3"/>
      <c r="Q642" s="3"/>
      <c r="R642" s="4"/>
      <c r="S642" s="4"/>
      <c r="T642" s="4"/>
    </row>
    <row r="643" spans="1:20" ht="19.95" customHeight="1" x14ac:dyDescent="0.3">
      <c r="A643" s="2"/>
      <c r="B643" s="4"/>
      <c r="C643" s="4"/>
      <c r="D643" s="4"/>
      <c r="E643" s="4"/>
      <c r="F643" s="4"/>
      <c r="G643" s="2"/>
      <c r="H643" s="3"/>
      <c r="I643" s="3"/>
      <c r="J643" s="3"/>
      <c r="K643" s="3"/>
      <c r="L643" s="4"/>
      <c r="M643" s="4"/>
      <c r="N643" s="3"/>
      <c r="O643" s="3"/>
      <c r="P643" s="3"/>
      <c r="Q643" s="3"/>
      <c r="R643" s="4"/>
      <c r="S643" s="4"/>
      <c r="T643" s="4"/>
    </row>
    <row r="644" spans="1:20" ht="19.95" customHeight="1" x14ac:dyDescent="0.3">
      <c r="A644" s="2"/>
      <c r="B644" s="4"/>
      <c r="C644" s="4"/>
      <c r="D644" s="4"/>
      <c r="E644" s="4"/>
      <c r="F644" s="4"/>
      <c r="G644" s="2"/>
      <c r="H644" s="3"/>
      <c r="I644" s="3"/>
      <c r="J644" s="3"/>
      <c r="K644" s="3"/>
      <c r="L644" s="4"/>
      <c r="M644" s="4"/>
      <c r="N644" s="3"/>
      <c r="O644" s="3"/>
      <c r="P644" s="3"/>
      <c r="Q644" s="3"/>
      <c r="R644" s="4"/>
      <c r="S644" s="4"/>
      <c r="T644" s="4"/>
    </row>
    <row r="645" spans="1:20" ht="19.95" customHeight="1" x14ac:dyDescent="0.3">
      <c r="A645" s="2"/>
      <c r="B645" s="4"/>
      <c r="C645" s="4"/>
      <c r="D645" s="4"/>
      <c r="E645" s="4"/>
      <c r="F645" s="4"/>
      <c r="G645" s="2"/>
      <c r="H645" s="3"/>
      <c r="I645" s="3"/>
      <c r="J645" s="3"/>
      <c r="K645" s="3"/>
      <c r="L645" s="4"/>
      <c r="M645" s="4"/>
      <c r="N645" s="3"/>
      <c r="O645" s="3"/>
      <c r="P645" s="3"/>
      <c r="Q645" s="3"/>
      <c r="R645" s="4"/>
      <c r="S645" s="4"/>
      <c r="T645" s="4"/>
    </row>
    <row r="646" spans="1:20" ht="19.95" customHeight="1" x14ac:dyDescent="0.3">
      <c r="A646" s="2"/>
      <c r="B646" s="4"/>
      <c r="C646" s="4"/>
      <c r="D646" s="4"/>
      <c r="E646" s="4"/>
      <c r="F646" s="4"/>
      <c r="G646" s="2"/>
      <c r="H646" s="3"/>
      <c r="I646" s="3"/>
      <c r="J646" s="3"/>
      <c r="K646" s="3"/>
      <c r="L646" s="4"/>
      <c r="M646" s="4"/>
      <c r="N646" s="3"/>
      <c r="O646" s="3"/>
      <c r="P646" s="3"/>
      <c r="Q646" s="3"/>
      <c r="R646" s="4"/>
      <c r="S646" s="4"/>
      <c r="T646" s="4"/>
    </row>
    <row r="647" spans="1:20" ht="19.95" customHeight="1" x14ac:dyDescent="0.3">
      <c r="A647" s="2"/>
      <c r="B647" s="4"/>
      <c r="C647" s="4"/>
      <c r="D647" s="4"/>
      <c r="E647" s="4"/>
      <c r="F647" s="4"/>
      <c r="G647" s="2"/>
      <c r="H647" s="3"/>
      <c r="I647" s="3"/>
      <c r="J647" s="3"/>
      <c r="K647" s="3"/>
      <c r="L647" s="4"/>
      <c r="M647" s="4"/>
      <c r="N647" s="3"/>
      <c r="O647" s="3"/>
      <c r="P647" s="3"/>
      <c r="Q647" s="3"/>
      <c r="R647" s="4"/>
      <c r="S647" s="4"/>
      <c r="T647" s="4"/>
    </row>
    <row r="648" spans="1:20" ht="19.95" customHeight="1" x14ac:dyDescent="0.3">
      <c r="A648" s="2"/>
      <c r="B648" s="4"/>
      <c r="C648" s="4"/>
      <c r="D648" s="4"/>
      <c r="E648" s="4"/>
      <c r="F648" s="4"/>
      <c r="G648" s="2"/>
      <c r="H648" s="3"/>
      <c r="I648" s="3"/>
      <c r="J648" s="3"/>
      <c r="K648" s="3"/>
      <c r="L648" s="4"/>
      <c r="M648" s="4"/>
      <c r="N648" s="3"/>
      <c r="O648" s="3"/>
      <c r="P648" s="3"/>
      <c r="Q648" s="3"/>
      <c r="R648" s="4"/>
      <c r="S648" s="4"/>
      <c r="T648" s="4"/>
    </row>
    <row r="649" spans="1:20" ht="19.95" customHeight="1" x14ac:dyDescent="0.3">
      <c r="A649" s="2"/>
      <c r="B649" s="4"/>
      <c r="C649" s="4"/>
      <c r="D649" s="4"/>
      <c r="E649" s="4"/>
      <c r="F649" s="4"/>
      <c r="G649" s="2"/>
      <c r="H649" s="3"/>
      <c r="I649" s="3"/>
      <c r="J649" s="3"/>
      <c r="K649" s="3"/>
      <c r="L649" s="4"/>
      <c r="M649" s="4"/>
      <c r="N649" s="3"/>
      <c r="O649" s="3"/>
      <c r="P649" s="3"/>
      <c r="Q649" s="3"/>
      <c r="R649" s="4"/>
      <c r="S649" s="4"/>
      <c r="T649" s="4"/>
    </row>
    <row r="650" spans="1:20" ht="19.95" customHeight="1" x14ac:dyDescent="0.3">
      <c r="A650" s="2"/>
      <c r="B650" s="4"/>
      <c r="C650" s="4"/>
      <c r="D650" s="4"/>
      <c r="E650" s="4"/>
      <c r="F650" s="4"/>
      <c r="G650" s="2"/>
      <c r="H650" s="3"/>
      <c r="I650" s="3"/>
      <c r="J650" s="3"/>
      <c r="K650" s="3"/>
      <c r="L650" s="4"/>
      <c r="M650" s="4"/>
      <c r="N650" s="3"/>
      <c r="O650" s="3"/>
      <c r="P650" s="3"/>
      <c r="Q650" s="3"/>
      <c r="R650" s="4"/>
      <c r="S650" s="4"/>
      <c r="T650" s="4"/>
    </row>
    <row r="651" spans="1:20" ht="19.95" customHeight="1" x14ac:dyDescent="0.3">
      <c r="A651" s="2"/>
      <c r="B651" s="4"/>
      <c r="C651" s="4"/>
      <c r="D651" s="4"/>
      <c r="E651" s="4"/>
      <c r="F651" s="4"/>
      <c r="G651" s="2"/>
      <c r="H651" s="3"/>
      <c r="I651" s="3"/>
      <c r="J651" s="3"/>
      <c r="K651" s="3"/>
      <c r="L651" s="4"/>
      <c r="M651" s="4"/>
      <c r="N651" s="3"/>
      <c r="O651" s="3"/>
      <c r="P651" s="3"/>
      <c r="Q651" s="3"/>
      <c r="R651" s="4"/>
      <c r="S651" s="4"/>
      <c r="T651" s="4"/>
    </row>
    <row r="652" spans="1:20" ht="19.95" customHeight="1" x14ac:dyDescent="0.3">
      <c r="A652" s="2"/>
      <c r="B652" s="4"/>
      <c r="C652" s="4"/>
      <c r="D652" s="4"/>
      <c r="E652" s="4"/>
      <c r="F652" s="4"/>
      <c r="G652" s="2"/>
      <c r="H652" s="3"/>
      <c r="I652" s="3"/>
      <c r="J652" s="3"/>
      <c r="K652" s="3"/>
      <c r="L652" s="4"/>
      <c r="M652" s="4"/>
      <c r="N652" s="3"/>
      <c r="O652" s="3"/>
      <c r="P652" s="3"/>
      <c r="Q652" s="3"/>
      <c r="R652" s="4"/>
      <c r="S652" s="4"/>
      <c r="T652" s="4"/>
    </row>
    <row r="653" spans="1:20" ht="19.95" customHeight="1" x14ac:dyDescent="0.3">
      <c r="A653" s="2"/>
      <c r="B653" s="4"/>
      <c r="C653" s="4"/>
      <c r="D653" s="4"/>
      <c r="E653" s="4"/>
      <c r="F653" s="4"/>
      <c r="G653" s="2"/>
      <c r="H653" s="3"/>
      <c r="I653" s="3"/>
      <c r="J653" s="3"/>
      <c r="K653" s="3"/>
      <c r="L653" s="4"/>
      <c r="M653" s="4"/>
      <c r="N653" s="3"/>
      <c r="O653" s="3"/>
      <c r="P653" s="3"/>
      <c r="Q653" s="3"/>
      <c r="R653" s="4"/>
      <c r="S653" s="4"/>
      <c r="T653" s="4"/>
    </row>
    <row r="654" spans="1:20" ht="19.95" customHeight="1" x14ac:dyDescent="0.3">
      <c r="A654" s="2"/>
      <c r="B654" s="4"/>
      <c r="C654" s="4"/>
      <c r="D654" s="4"/>
      <c r="E654" s="4"/>
      <c r="F654" s="4"/>
      <c r="G654" s="2"/>
      <c r="H654" s="3"/>
      <c r="I654" s="3"/>
      <c r="J654" s="3"/>
      <c r="K654" s="3"/>
      <c r="L654" s="4"/>
      <c r="M654" s="4"/>
      <c r="N654" s="3"/>
      <c r="O654" s="3"/>
      <c r="P654" s="3"/>
      <c r="Q654" s="3"/>
      <c r="R654" s="4"/>
      <c r="S654" s="4"/>
      <c r="T654" s="4"/>
    </row>
    <row r="655" spans="1:20" ht="19.95" customHeight="1" x14ac:dyDescent="0.3">
      <c r="A655" s="2"/>
      <c r="B655" s="4"/>
      <c r="C655" s="4"/>
      <c r="D655" s="4"/>
      <c r="E655" s="4"/>
      <c r="F655" s="4"/>
      <c r="G655" s="2"/>
      <c r="H655" s="3"/>
      <c r="I655" s="3"/>
      <c r="J655" s="3"/>
      <c r="K655" s="3"/>
      <c r="L655" s="4"/>
      <c r="M655" s="4"/>
      <c r="N655" s="3"/>
      <c r="O655" s="3"/>
      <c r="P655" s="3"/>
      <c r="Q655" s="3"/>
      <c r="R655" s="4"/>
      <c r="S655" s="4"/>
      <c r="T655" s="4"/>
    </row>
    <row r="656" spans="1:20" ht="19.95" customHeight="1" x14ac:dyDescent="0.3">
      <c r="A656" s="2"/>
      <c r="B656" s="4"/>
      <c r="C656" s="4"/>
      <c r="D656" s="4"/>
      <c r="E656" s="4"/>
      <c r="F656" s="4"/>
      <c r="G656" s="2"/>
      <c r="H656" s="3"/>
      <c r="I656" s="3"/>
      <c r="J656" s="3"/>
      <c r="K656" s="3"/>
      <c r="L656" s="4"/>
      <c r="M656" s="4"/>
      <c r="N656" s="3"/>
      <c r="O656" s="3"/>
      <c r="P656" s="3"/>
      <c r="Q656" s="3"/>
      <c r="R656" s="4"/>
      <c r="S656" s="4"/>
      <c r="T656" s="4"/>
    </row>
    <row r="657" spans="1:20" ht="19.95" customHeight="1" x14ac:dyDescent="0.3">
      <c r="A657" s="2"/>
      <c r="B657" s="4"/>
      <c r="C657" s="4"/>
      <c r="D657" s="4"/>
      <c r="E657" s="4"/>
      <c r="F657" s="4"/>
      <c r="G657" s="2"/>
      <c r="H657" s="3"/>
      <c r="I657" s="3"/>
      <c r="J657" s="3"/>
      <c r="K657" s="3"/>
      <c r="L657" s="4"/>
      <c r="M657" s="4"/>
      <c r="N657" s="3"/>
      <c r="O657" s="3"/>
      <c r="P657" s="3"/>
      <c r="Q657" s="3"/>
      <c r="R657" s="4"/>
      <c r="S657" s="4"/>
      <c r="T657" s="4"/>
    </row>
    <row r="658" spans="1:20" ht="19.95" customHeight="1" x14ac:dyDescent="0.3">
      <c r="A658" s="2"/>
      <c r="B658" s="4"/>
      <c r="C658" s="4"/>
      <c r="D658" s="4"/>
      <c r="E658" s="4"/>
      <c r="F658" s="4"/>
      <c r="G658" s="2"/>
      <c r="H658" s="3"/>
      <c r="I658" s="3"/>
      <c r="J658" s="3"/>
      <c r="K658" s="3"/>
      <c r="L658" s="4"/>
      <c r="M658" s="4"/>
      <c r="N658" s="3"/>
      <c r="O658" s="3"/>
      <c r="P658" s="3"/>
      <c r="Q658" s="3"/>
      <c r="R658" s="4"/>
      <c r="S658" s="4"/>
      <c r="T658" s="4"/>
    </row>
    <row r="659" spans="1:20" ht="19.95" customHeight="1" x14ac:dyDescent="0.3">
      <c r="A659" s="2"/>
      <c r="B659" s="4"/>
      <c r="C659" s="4"/>
      <c r="D659" s="4"/>
      <c r="E659" s="4"/>
      <c r="F659" s="4"/>
      <c r="G659" s="2"/>
      <c r="H659" s="3"/>
      <c r="I659" s="3"/>
      <c r="J659" s="3"/>
      <c r="K659" s="3"/>
      <c r="L659" s="4"/>
      <c r="M659" s="4"/>
      <c r="N659" s="3"/>
      <c r="O659" s="3"/>
      <c r="P659" s="3"/>
      <c r="Q659" s="3"/>
      <c r="R659" s="4"/>
      <c r="S659" s="4"/>
      <c r="T659" s="4"/>
    </row>
    <row r="660" spans="1:20" ht="19.95" customHeight="1" x14ac:dyDescent="0.3">
      <c r="A660" s="2"/>
      <c r="B660" s="4"/>
      <c r="C660" s="4"/>
      <c r="D660" s="4"/>
      <c r="E660" s="4"/>
      <c r="F660" s="4"/>
      <c r="G660" s="2"/>
      <c r="H660" s="3"/>
      <c r="I660" s="3"/>
      <c r="J660" s="3"/>
      <c r="K660" s="3"/>
      <c r="L660" s="4"/>
      <c r="M660" s="4"/>
      <c r="N660" s="3"/>
      <c r="O660" s="3"/>
      <c r="P660" s="3"/>
      <c r="Q660" s="3"/>
      <c r="R660" s="4"/>
      <c r="S660" s="4"/>
      <c r="T660" s="4"/>
    </row>
    <row r="661" spans="1:20" ht="19.95" customHeight="1" x14ac:dyDescent="0.3">
      <c r="A661" s="2"/>
      <c r="B661" s="4"/>
      <c r="C661" s="4"/>
      <c r="D661" s="4"/>
      <c r="E661" s="4"/>
      <c r="F661" s="4"/>
      <c r="G661" s="2"/>
      <c r="H661" s="3"/>
      <c r="I661" s="3"/>
      <c r="J661" s="3"/>
      <c r="K661" s="3"/>
      <c r="L661" s="4"/>
      <c r="M661" s="4"/>
      <c r="N661" s="3"/>
      <c r="O661" s="3"/>
      <c r="P661" s="3"/>
      <c r="Q661" s="3"/>
      <c r="R661" s="4"/>
      <c r="S661" s="4"/>
      <c r="T661" s="4"/>
    </row>
    <row r="662" spans="1:20" ht="19.95" customHeight="1" x14ac:dyDescent="0.3">
      <c r="A662" s="2"/>
      <c r="B662" s="4"/>
      <c r="C662" s="4"/>
      <c r="D662" s="4"/>
      <c r="E662" s="4"/>
      <c r="F662" s="4"/>
      <c r="G662" s="2"/>
      <c r="H662" s="3"/>
      <c r="I662" s="3"/>
      <c r="J662" s="3"/>
      <c r="K662" s="3"/>
      <c r="L662" s="4"/>
      <c r="M662" s="4"/>
      <c r="N662" s="3"/>
      <c r="O662" s="3"/>
      <c r="P662" s="3"/>
      <c r="Q662" s="3"/>
      <c r="R662" s="4"/>
      <c r="S662" s="4"/>
      <c r="T662" s="4"/>
    </row>
    <row r="663" spans="1:20" ht="19.95" customHeight="1" x14ac:dyDescent="0.3">
      <c r="A663" s="2"/>
      <c r="B663" s="4"/>
      <c r="C663" s="4"/>
      <c r="D663" s="4"/>
      <c r="E663" s="4"/>
      <c r="F663" s="4"/>
      <c r="G663" s="2"/>
      <c r="H663" s="3"/>
      <c r="I663" s="3"/>
      <c r="J663" s="3"/>
      <c r="K663" s="3"/>
      <c r="L663" s="4"/>
      <c r="M663" s="4"/>
      <c r="N663" s="3"/>
      <c r="O663" s="3"/>
      <c r="P663" s="3"/>
      <c r="Q663" s="3"/>
      <c r="R663" s="4"/>
      <c r="S663" s="4"/>
      <c r="T663" s="4"/>
    </row>
    <row r="664" spans="1:20" ht="19.95" customHeight="1" x14ac:dyDescent="0.3">
      <c r="A664" s="2"/>
      <c r="B664" s="4"/>
      <c r="C664" s="4"/>
      <c r="D664" s="4"/>
      <c r="E664" s="4"/>
      <c r="F664" s="4"/>
      <c r="G664" s="2"/>
      <c r="H664" s="3"/>
      <c r="I664" s="3"/>
      <c r="J664" s="3"/>
      <c r="K664" s="3"/>
      <c r="L664" s="4"/>
      <c r="M664" s="4"/>
      <c r="N664" s="3"/>
      <c r="O664" s="3"/>
      <c r="P664" s="3"/>
      <c r="Q664" s="3"/>
      <c r="R664" s="4"/>
      <c r="S664" s="4"/>
      <c r="T664" s="4"/>
    </row>
    <row r="665" spans="1:20" ht="19.95" customHeight="1" x14ac:dyDescent="0.3">
      <c r="A665" s="2"/>
      <c r="B665" s="4"/>
      <c r="C665" s="4"/>
      <c r="D665" s="4"/>
      <c r="E665" s="4"/>
      <c r="F665" s="4"/>
      <c r="G665" s="2"/>
      <c r="H665" s="3"/>
      <c r="I665" s="3"/>
      <c r="J665" s="3"/>
      <c r="K665" s="3"/>
      <c r="L665" s="4"/>
      <c r="M665" s="4"/>
      <c r="N665" s="3"/>
      <c r="O665" s="3"/>
      <c r="P665" s="3"/>
      <c r="Q665" s="3"/>
      <c r="R665" s="4"/>
      <c r="S665" s="4"/>
      <c r="T665" s="4"/>
    </row>
    <row r="666" spans="1:20" ht="19.95" customHeight="1" x14ac:dyDescent="0.3">
      <c r="A666" s="2"/>
      <c r="B666" s="4"/>
      <c r="C666" s="4"/>
      <c r="D666" s="4"/>
      <c r="E666" s="4"/>
      <c r="F666" s="4"/>
      <c r="G666" s="2"/>
      <c r="H666" s="3"/>
      <c r="I666" s="3"/>
      <c r="J666" s="3"/>
      <c r="K666" s="3"/>
      <c r="L666" s="4"/>
      <c r="M666" s="4"/>
      <c r="N666" s="3"/>
      <c r="O666" s="3"/>
      <c r="P666" s="3"/>
      <c r="Q666" s="3"/>
      <c r="R666" s="4"/>
      <c r="S666" s="4"/>
      <c r="T666" s="4"/>
    </row>
    <row r="667" spans="1:20" ht="19.95" customHeight="1" x14ac:dyDescent="0.3">
      <c r="A667" s="2"/>
      <c r="B667" s="4"/>
      <c r="C667" s="4"/>
      <c r="D667" s="4"/>
      <c r="E667" s="4"/>
      <c r="F667" s="4"/>
      <c r="G667" s="2"/>
      <c r="H667" s="3"/>
      <c r="I667" s="3"/>
      <c r="J667" s="3"/>
      <c r="K667" s="3"/>
      <c r="L667" s="4"/>
      <c r="M667" s="4"/>
      <c r="N667" s="3"/>
      <c r="O667" s="3"/>
      <c r="P667" s="3"/>
      <c r="Q667" s="3"/>
      <c r="R667" s="4"/>
      <c r="S667" s="4"/>
      <c r="T667" s="4"/>
    </row>
    <row r="668" spans="1:20" ht="19.95" customHeight="1" x14ac:dyDescent="0.3">
      <c r="A668" s="2"/>
      <c r="B668" s="4"/>
      <c r="C668" s="4"/>
      <c r="D668" s="4"/>
      <c r="E668" s="4"/>
      <c r="F668" s="4"/>
      <c r="G668" s="2"/>
      <c r="H668" s="3"/>
      <c r="I668" s="3"/>
      <c r="J668" s="3"/>
      <c r="K668" s="3"/>
      <c r="L668" s="4"/>
      <c r="M668" s="4"/>
      <c r="N668" s="3"/>
      <c r="O668" s="3"/>
      <c r="P668" s="3"/>
      <c r="Q668" s="3"/>
      <c r="R668" s="4"/>
      <c r="S668" s="4"/>
      <c r="T668" s="4"/>
    </row>
    <row r="669" spans="1:20" ht="19.95" customHeight="1" x14ac:dyDescent="0.3">
      <c r="A669" s="2"/>
      <c r="B669" s="4"/>
      <c r="C669" s="4"/>
      <c r="D669" s="4"/>
      <c r="E669" s="4"/>
      <c r="F669" s="4"/>
      <c r="G669" s="2"/>
      <c r="H669" s="3"/>
      <c r="I669" s="3"/>
      <c r="J669" s="3"/>
      <c r="K669" s="3"/>
      <c r="L669" s="4"/>
      <c r="M669" s="4"/>
      <c r="N669" s="3"/>
      <c r="O669" s="3"/>
      <c r="P669" s="3"/>
      <c r="Q669" s="3"/>
      <c r="R669" s="4"/>
      <c r="S669" s="4"/>
      <c r="T669" s="4"/>
    </row>
    <row r="670" spans="1:20" ht="19.95" customHeight="1" x14ac:dyDescent="0.3">
      <c r="A670" s="2"/>
      <c r="B670" s="4"/>
      <c r="C670" s="4"/>
      <c r="D670" s="4"/>
      <c r="E670" s="4"/>
      <c r="F670" s="4"/>
      <c r="G670" s="2"/>
      <c r="H670" s="3"/>
      <c r="I670" s="3"/>
      <c r="J670" s="3"/>
      <c r="K670" s="3"/>
      <c r="L670" s="4"/>
      <c r="M670" s="4"/>
      <c r="N670" s="3"/>
      <c r="O670" s="3"/>
      <c r="P670" s="3"/>
      <c r="Q670" s="3"/>
      <c r="R670" s="4"/>
      <c r="S670" s="4"/>
      <c r="T670" s="4"/>
    </row>
    <row r="671" spans="1:20" ht="19.95" customHeight="1" x14ac:dyDescent="0.3">
      <c r="A671" s="2"/>
      <c r="B671" s="4"/>
      <c r="C671" s="4"/>
      <c r="D671" s="4"/>
      <c r="E671" s="4"/>
      <c r="F671" s="4"/>
      <c r="G671" s="2"/>
      <c r="H671" s="3"/>
      <c r="I671" s="3"/>
      <c r="J671" s="3"/>
      <c r="K671" s="3"/>
      <c r="L671" s="4"/>
      <c r="M671" s="4"/>
      <c r="N671" s="3"/>
      <c r="O671" s="3"/>
      <c r="P671" s="3"/>
      <c r="Q671" s="3"/>
      <c r="R671" s="4"/>
      <c r="S671" s="4"/>
      <c r="T671" s="4"/>
    </row>
    <row r="672" spans="1:20" ht="19.95" customHeight="1" x14ac:dyDescent="0.3">
      <c r="A672" s="2"/>
      <c r="B672" s="4"/>
      <c r="C672" s="4"/>
      <c r="D672" s="4"/>
      <c r="E672" s="4"/>
      <c r="F672" s="4"/>
      <c r="G672" s="2"/>
      <c r="H672" s="3"/>
      <c r="I672" s="3"/>
      <c r="J672" s="3"/>
      <c r="K672" s="3"/>
      <c r="L672" s="4"/>
      <c r="M672" s="4"/>
      <c r="N672" s="3"/>
      <c r="O672" s="3"/>
      <c r="P672" s="3"/>
      <c r="Q672" s="3"/>
      <c r="R672" s="4"/>
      <c r="S672" s="4"/>
      <c r="T672" s="4"/>
    </row>
    <row r="673" spans="1:20" ht="19.95" customHeight="1" x14ac:dyDescent="0.3">
      <c r="A673" s="2"/>
      <c r="B673" s="4"/>
      <c r="C673" s="4"/>
      <c r="D673" s="4"/>
      <c r="E673" s="4"/>
      <c r="F673" s="4"/>
      <c r="G673" s="2"/>
      <c r="H673" s="3"/>
      <c r="I673" s="3"/>
      <c r="J673" s="3"/>
      <c r="K673" s="3"/>
      <c r="L673" s="4"/>
      <c r="M673" s="4"/>
      <c r="N673" s="3"/>
      <c r="O673" s="3"/>
      <c r="P673" s="3"/>
      <c r="Q673" s="3"/>
      <c r="R673" s="4"/>
      <c r="S673" s="4"/>
      <c r="T673" s="4"/>
    </row>
    <row r="674" spans="1:20" ht="19.95" customHeight="1" x14ac:dyDescent="0.3">
      <c r="A674" s="2"/>
      <c r="B674" s="4"/>
      <c r="C674" s="4"/>
      <c r="D674" s="4"/>
      <c r="E674" s="4"/>
      <c r="F674" s="4"/>
      <c r="G674" s="2"/>
      <c r="H674" s="3"/>
      <c r="I674" s="3"/>
      <c r="J674" s="3"/>
      <c r="K674" s="3"/>
      <c r="L674" s="4"/>
      <c r="M674" s="4"/>
      <c r="N674" s="3"/>
      <c r="O674" s="3"/>
      <c r="P674" s="3"/>
      <c r="Q674" s="3"/>
      <c r="R674" s="4"/>
      <c r="S674" s="4"/>
      <c r="T674" s="4"/>
    </row>
    <row r="675" spans="1:20" ht="19.95" customHeight="1" x14ac:dyDescent="0.3">
      <c r="A675" s="2"/>
      <c r="B675" s="4"/>
      <c r="C675" s="4"/>
      <c r="D675" s="4"/>
      <c r="E675" s="4"/>
      <c r="F675" s="4"/>
      <c r="G675" s="2"/>
      <c r="H675" s="3"/>
      <c r="I675" s="3"/>
      <c r="J675" s="3"/>
      <c r="K675" s="3"/>
      <c r="L675" s="4"/>
      <c r="M675" s="4"/>
      <c r="N675" s="3"/>
      <c r="O675" s="3"/>
      <c r="P675" s="3"/>
      <c r="Q675" s="3"/>
      <c r="R675" s="4"/>
      <c r="S675" s="4"/>
      <c r="T675" s="4"/>
    </row>
    <row r="676" spans="1:20" ht="19.95" customHeight="1" x14ac:dyDescent="0.3">
      <c r="A676" s="2"/>
      <c r="B676" s="4"/>
      <c r="C676" s="4"/>
      <c r="D676" s="4"/>
      <c r="E676" s="4"/>
      <c r="F676" s="4"/>
      <c r="G676" s="2"/>
      <c r="H676" s="3"/>
      <c r="I676" s="3"/>
      <c r="J676" s="3"/>
      <c r="K676" s="3"/>
      <c r="L676" s="4"/>
      <c r="M676" s="4"/>
      <c r="N676" s="3"/>
      <c r="O676" s="3"/>
      <c r="P676" s="3"/>
      <c r="Q676" s="3"/>
      <c r="R676" s="4"/>
      <c r="S676" s="4"/>
      <c r="T676" s="4"/>
    </row>
    <row r="677" spans="1:20" ht="19.95" customHeight="1" x14ac:dyDescent="0.3">
      <c r="A677" s="2"/>
      <c r="B677" s="4"/>
      <c r="C677" s="4"/>
      <c r="D677" s="4"/>
      <c r="E677" s="4"/>
      <c r="F677" s="4"/>
      <c r="G677" s="2"/>
      <c r="H677" s="3"/>
      <c r="I677" s="3"/>
      <c r="J677" s="3"/>
      <c r="K677" s="3"/>
      <c r="L677" s="4"/>
      <c r="M677" s="4"/>
      <c r="N677" s="3"/>
      <c r="O677" s="3"/>
      <c r="P677" s="3"/>
      <c r="Q677" s="3"/>
      <c r="R677" s="4"/>
      <c r="S677" s="4"/>
      <c r="T677" s="4"/>
    </row>
    <row r="678" spans="1:20" ht="19.95" customHeight="1" x14ac:dyDescent="0.3">
      <c r="A678" s="2"/>
      <c r="B678" s="4"/>
      <c r="C678" s="4"/>
      <c r="D678" s="4"/>
      <c r="E678" s="4"/>
      <c r="F678" s="4"/>
      <c r="G678" s="2"/>
      <c r="H678" s="3"/>
      <c r="I678" s="3"/>
      <c r="J678" s="3"/>
      <c r="K678" s="3"/>
      <c r="L678" s="4"/>
      <c r="M678" s="4"/>
      <c r="N678" s="3"/>
      <c r="O678" s="3"/>
      <c r="P678" s="3"/>
      <c r="Q678" s="3"/>
      <c r="R678" s="4"/>
      <c r="S678" s="4"/>
      <c r="T678" s="4"/>
    </row>
    <row r="679" spans="1:20" ht="19.95" customHeight="1" x14ac:dyDescent="0.3">
      <c r="A679" s="2"/>
      <c r="B679" s="4"/>
      <c r="C679" s="4"/>
      <c r="D679" s="4"/>
      <c r="E679" s="4"/>
      <c r="F679" s="4"/>
      <c r="G679" s="2"/>
      <c r="H679" s="3"/>
      <c r="I679" s="3"/>
      <c r="J679" s="3"/>
      <c r="K679" s="3"/>
      <c r="L679" s="4"/>
      <c r="M679" s="4"/>
      <c r="N679" s="3"/>
      <c r="O679" s="3"/>
      <c r="P679" s="3"/>
      <c r="Q679" s="3"/>
      <c r="R679" s="4"/>
      <c r="S679" s="4"/>
      <c r="T679" s="4"/>
    </row>
    <row r="680" spans="1:20" ht="19.95" customHeight="1" x14ac:dyDescent="0.3">
      <c r="A680" s="2"/>
      <c r="B680" s="4"/>
      <c r="C680" s="4"/>
      <c r="D680" s="4"/>
      <c r="E680" s="4"/>
      <c r="F680" s="4"/>
      <c r="G680" s="2"/>
      <c r="H680" s="3"/>
      <c r="I680" s="3"/>
      <c r="J680" s="3"/>
      <c r="K680" s="3"/>
      <c r="L680" s="4"/>
      <c r="M680" s="4"/>
      <c r="N680" s="3"/>
      <c r="O680" s="3"/>
      <c r="P680" s="3"/>
      <c r="Q680" s="3"/>
      <c r="R680" s="4"/>
      <c r="S680" s="4"/>
      <c r="T680" s="4"/>
    </row>
    <row r="681" spans="1:20" ht="19.95" customHeight="1" x14ac:dyDescent="0.3">
      <c r="A681" s="2"/>
      <c r="B681" s="4"/>
      <c r="C681" s="4"/>
      <c r="D681" s="4"/>
      <c r="E681" s="4"/>
      <c r="F681" s="4"/>
      <c r="G681" s="2"/>
      <c r="H681" s="3"/>
      <c r="I681" s="3"/>
      <c r="J681" s="3"/>
      <c r="K681" s="3"/>
      <c r="L681" s="4"/>
      <c r="M681" s="4"/>
      <c r="N681" s="3"/>
      <c r="O681" s="3"/>
      <c r="P681" s="3"/>
      <c r="Q681" s="3"/>
      <c r="R681" s="4"/>
      <c r="S681" s="4"/>
      <c r="T681" s="4"/>
    </row>
    <row r="682" spans="1:20" ht="19.95" customHeight="1" x14ac:dyDescent="0.3">
      <c r="A682" s="2"/>
      <c r="B682" s="4"/>
      <c r="C682" s="4"/>
      <c r="D682" s="4"/>
      <c r="E682" s="4"/>
      <c r="F682" s="4"/>
      <c r="G682" s="2"/>
      <c r="H682" s="3"/>
      <c r="I682" s="3"/>
      <c r="J682" s="3"/>
      <c r="K682" s="3"/>
      <c r="L682" s="4"/>
      <c r="M682" s="4"/>
      <c r="N682" s="3"/>
      <c r="O682" s="3"/>
      <c r="P682" s="3"/>
      <c r="Q682" s="3"/>
      <c r="R682" s="4"/>
      <c r="S682" s="4"/>
      <c r="T682" s="4"/>
    </row>
    <row r="683" spans="1:20" ht="19.95" customHeight="1" x14ac:dyDescent="0.3">
      <c r="A683" s="2"/>
      <c r="B683" s="4"/>
      <c r="C683" s="4"/>
      <c r="D683" s="4"/>
      <c r="E683" s="4"/>
      <c r="F683" s="4"/>
      <c r="G683" s="2"/>
      <c r="H683" s="3"/>
      <c r="I683" s="3"/>
      <c r="J683" s="3"/>
      <c r="K683" s="3"/>
      <c r="L683" s="4"/>
      <c r="M683" s="4"/>
      <c r="N683" s="3"/>
      <c r="O683" s="3"/>
      <c r="P683" s="3"/>
      <c r="Q683" s="3"/>
      <c r="R683" s="4"/>
      <c r="S683" s="4"/>
      <c r="T683" s="4"/>
    </row>
    <row r="684" spans="1:20" ht="19.95" customHeight="1" x14ac:dyDescent="0.3">
      <c r="A684" s="2"/>
      <c r="B684" s="4"/>
      <c r="C684" s="4"/>
      <c r="D684" s="4"/>
      <c r="E684" s="4"/>
      <c r="F684" s="4"/>
      <c r="G684" s="2"/>
      <c r="H684" s="3"/>
      <c r="I684" s="3"/>
      <c r="J684" s="3"/>
      <c r="K684" s="3"/>
      <c r="L684" s="4"/>
      <c r="M684" s="4"/>
      <c r="N684" s="3"/>
      <c r="O684" s="3"/>
      <c r="P684" s="3"/>
      <c r="Q684" s="3"/>
      <c r="R684" s="4"/>
      <c r="S684" s="4"/>
      <c r="T684" s="4"/>
    </row>
    <row r="685" spans="1:20" ht="19.95" customHeight="1" x14ac:dyDescent="0.3">
      <c r="A685" s="2"/>
      <c r="B685" s="4"/>
      <c r="C685" s="4"/>
      <c r="D685" s="4"/>
      <c r="E685" s="4"/>
      <c r="F685" s="4"/>
      <c r="G685" s="2"/>
      <c r="H685" s="3"/>
      <c r="I685" s="3"/>
      <c r="J685" s="3"/>
      <c r="K685" s="3"/>
      <c r="L685" s="4"/>
      <c r="M685" s="4"/>
      <c r="N685" s="3"/>
      <c r="O685" s="3"/>
      <c r="P685" s="3"/>
      <c r="Q685" s="3"/>
      <c r="R685" s="4"/>
      <c r="S685" s="4"/>
      <c r="T685" s="4"/>
    </row>
    <row r="686" spans="1:20" ht="19.95" customHeight="1" x14ac:dyDescent="0.3">
      <c r="A686" s="2"/>
      <c r="B686" s="4"/>
      <c r="C686" s="4"/>
      <c r="D686" s="4"/>
      <c r="E686" s="4"/>
      <c r="F686" s="4"/>
      <c r="G686" s="2"/>
      <c r="H686" s="3"/>
      <c r="I686" s="3"/>
      <c r="J686" s="3"/>
      <c r="K686" s="3"/>
      <c r="L686" s="4"/>
      <c r="M686" s="4"/>
      <c r="N686" s="3"/>
      <c r="O686" s="3"/>
      <c r="P686" s="3"/>
      <c r="Q686" s="3"/>
      <c r="R686" s="4"/>
      <c r="S686" s="4"/>
      <c r="T686" s="4"/>
    </row>
    <row r="687" spans="1:20" ht="19.95" customHeight="1" x14ac:dyDescent="0.3">
      <c r="A687" s="2"/>
      <c r="B687" s="4"/>
      <c r="C687" s="4"/>
      <c r="D687" s="4"/>
      <c r="E687" s="4"/>
      <c r="F687" s="4"/>
      <c r="G687" s="2"/>
      <c r="H687" s="3"/>
      <c r="I687" s="3"/>
      <c r="J687" s="3"/>
      <c r="K687" s="3"/>
      <c r="L687" s="4"/>
      <c r="M687" s="4"/>
      <c r="N687" s="3"/>
      <c r="O687" s="3"/>
      <c r="P687" s="3"/>
      <c r="Q687" s="3"/>
      <c r="R687" s="4"/>
      <c r="S687" s="4"/>
      <c r="T687" s="4"/>
    </row>
    <row r="688" spans="1:20" ht="19.95" customHeight="1" x14ac:dyDescent="0.3">
      <c r="A688" s="2"/>
      <c r="B688" s="4"/>
      <c r="C688" s="4"/>
      <c r="D688" s="4"/>
      <c r="E688" s="4"/>
      <c r="F688" s="4"/>
      <c r="G688" s="2"/>
      <c r="H688" s="3"/>
      <c r="I688" s="3"/>
      <c r="J688" s="3"/>
      <c r="K688" s="3"/>
      <c r="L688" s="4"/>
      <c r="M688" s="4"/>
      <c r="N688" s="3"/>
      <c r="O688" s="3"/>
      <c r="P688" s="3"/>
      <c r="Q688" s="3"/>
      <c r="R688" s="4"/>
      <c r="S688" s="4"/>
      <c r="T688" s="4"/>
    </row>
    <row r="689" spans="1:20" ht="19.95" customHeight="1" x14ac:dyDescent="0.3">
      <c r="A689" s="2"/>
      <c r="B689" s="4"/>
      <c r="C689" s="4"/>
      <c r="D689" s="4"/>
      <c r="E689" s="4"/>
      <c r="F689" s="4"/>
      <c r="G689" s="2"/>
      <c r="H689" s="3"/>
      <c r="I689" s="3"/>
      <c r="J689" s="3"/>
      <c r="K689" s="3"/>
      <c r="L689" s="4"/>
      <c r="M689" s="4"/>
      <c r="N689" s="3"/>
      <c r="O689" s="3"/>
      <c r="P689" s="3"/>
      <c r="Q689" s="3"/>
      <c r="R689" s="4"/>
      <c r="S689" s="4"/>
      <c r="T689" s="4"/>
    </row>
    <row r="690" spans="1:20" ht="19.95" customHeight="1" x14ac:dyDescent="0.3">
      <c r="A690" s="2"/>
      <c r="B690" s="4"/>
      <c r="C690" s="4"/>
      <c r="D690" s="4"/>
      <c r="E690" s="4"/>
      <c r="F690" s="4"/>
      <c r="G690" s="2"/>
      <c r="H690" s="3"/>
      <c r="I690" s="3"/>
      <c r="J690" s="3"/>
      <c r="K690" s="3"/>
      <c r="L690" s="4"/>
      <c r="M690" s="4"/>
      <c r="N690" s="3"/>
      <c r="O690" s="3"/>
      <c r="P690" s="3"/>
      <c r="Q690" s="3"/>
      <c r="R690" s="4"/>
      <c r="S690" s="4"/>
      <c r="T690" s="4"/>
    </row>
    <row r="691" spans="1:20" ht="19.95" customHeight="1" x14ac:dyDescent="0.3">
      <c r="A691" s="2"/>
      <c r="B691" s="4"/>
      <c r="C691" s="4"/>
      <c r="D691" s="4"/>
      <c r="E691" s="4"/>
      <c r="F691" s="4"/>
      <c r="G691" s="2"/>
      <c r="H691" s="3"/>
      <c r="I691" s="3"/>
      <c r="J691" s="3"/>
      <c r="K691" s="3"/>
      <c r="L691" s="4"/>
      <c r="M691" s="4"/>
      <c r="N691" s="3"/>
      <c r="O691" s="3"/>
      <c r="P691" s="3"/>
      <c r="Q691" s="3"/>
      <c r="R691" s="4"/>
      <c r="S691" s="4"/>
      <c r="T691" s="4"/>
    </row>
    <row r="692" spans="1:20" ht="19.95" customHeight="1" x14ac:dyDescent="0.3">
      <c r="A692" s="2"/>
      <c r="B692" s="4"/>
      <c r="C692" s="4"/>
      <c r="D692" s="4"/>
      <c r="E692" s="4"/>
      <c r="F692" s="4"/>
      <c r="G692" s="2"/>
      <c r="H692" s="3"/>
      <c r="I692" s="3"/>
      <c r="J692" s="3"/>
      <c r="K692" s="3"/>
      <c r="L692" s="4"/>
      <c r="M692" s="4"/>
      <c r="N692" s="3"/>
      <c r="O692" s="3"/>
      <c r="P692" s="3"/>
      <c r="Q692" s="3"/>
      <c r="R692" s="4"/>
      <c r="S692" s="4"/>
      <c r="T692" s="4"/>
    </row>
    <row r="693" spans="1:20" ht="19.95" customHeight="1" x14ac:dyDescent="0.3">
      <c r="A693" s="2"/>
      <c r="B693" s="4"/>
      <c r="C693" s="4"/>
      <c r="D693" s="4"/>
      <c r="E693" s="4"/>
      <c r="F693" s="4"/>
      <c r="G693" s="2"/>
      <c r="H693" s="3"/>
      <c r="I693" s="3"/>
      <c r="J693" s="3"/>
      <c r="K693" s="3"/>
      <c r="L693" s="4"/>
      <c r="M693" s="4"/>
      <c r="N693" s="3"/>
      <c r="O693" s="3"/>
      <c r="P693" s="3"/>
      <c r="Q693" s="3"/>
      <c r="R693" s="4"/>
      <c r="S693" s="4"/>
      <c r="T693" s="4"/>
    </row>
    <row r="694" spans="1:20" ht="19.95" customHeight="1" x14ac:dyDescent="0.3">
      <c r="A694" s="2"/>
      <c r="B694" s="4"/>
      <c r="C694" s="4"/>
      <c r="D694" s="4"/>
      <c r="E694" s="4"/>
      <c r="F694" s="4"/>
      <c r="G694" s="2"/>
      <c r="H694" s="3"/>
      <c r="I694" s="3"/>
      <c r="J694" s="3"/>
      <c r="K694" s="3"/>
      <c r="L694" s="4"/>
      <c r="M694" s="4"/>
      <c r="N694" s="3"/>
      <c r="O694" s="3"/>
      <c r="P694" s="3"/>
      <c r="Q694" s="3"/>
      <c r="R694" s="4"/>
      <c r="S694" s="4"/>
      <c r="T694" s="4"/>
    </row>
    <row r="695" spans="1:20" ht="19.95" customHeight="1" x14ac:dyDescent="0.3">
      <c r="A695" s="2"/>
      <c r="B695" s="4"/>
      <c r="C695" s="4"/>
      <c r="D695" s="4"/>
      <c r="E695" s="4"/>
      <c r="F695" s="4"/>
      <c r="G695" s="2"/>
      <c r="H695" s="3"/>
      <c r="I695" s="3"/>
      <c r="J695" s="3"/>
      <c r="K695" s="3"/>
      <c r="L695" s="4"/>
      <c r="M695" s="4"/>
      <c r="N695" s="3"/>
      <c r="O695" s="3"/>
      <c r="P695" s="3"/>
      <c r="Q695" s="3"/>
      <c r="R695" s="4"/>
      <c r="S695" s="4"/>
      <c r="T695" s="4"/>
    </row>
    <row r="696" spans="1:20" ht="19.95" customHeight="1" x14ac:dyDescent="0.3">
      <c r="A696" s="2"/>
      <c r="B696" s="4"/>
      <c r="C696" s="4"/>
      <c r="D696" s="4"/>
      <c r="E696" s="4"/>
      <c r="F696" s="4"/>
      <c r="G696" s="2"/>
      <c r="H696" s="3"/>
      <c r="I696" s="3"/>
      <c r="J696" s="3"/>
      <c r="K696" s="3"/>
      <c r="L696" s="4"/>
      <c r="M696" s="4"/>
      <c r="N696" s="3"/>
      <c r="O696" s="3"/>
      <c r="P696" s="3"/>
      <c r="Q696" s="3"/>
      <c r="R696" s="4"/>
      <c r="S696" s="4"/>
      <c r="T696" s="4"/>
    </row>
    <row r="697" spans="1:20" ht="19.95" customHeight="1" x14ac:dyDescent="0.3">
      <c r="A697" s="2"/>
      <c r="B697" s="4"/>
      <c r="C697" s="4"/>
      <c r="D697" s="4"/>
      <c r="E697" s="4"/>
      <c r="F697" s="4"/>
      <c r="G697" s="2"/>
      <c r="H697" s="3"/>
      <c r="I697" s="3"/>
      <c r="J697" s="3"/>
      <c r="K697" s="3"/>
      <c r="L697" s="4"/>
      <c r="M697" s="4"/>
      <c r="N697" s="3"/>
      <c r="O697" s="3"/>
      <c r="P697" s="3"/>
      <c r="Q697" s="3"/>
      <c r="R697" s="4"/>
      <c r="S697" s="4"/>
      <c r="T697" s="4"/>
    </row>
    <row r="698" spans="1:20" ht="19.95" customHeight="1" x14ac:dyDescent="0.3">
      <c r="A698" s="2"/>
      <c r="B698" s="4"/>
      <c r="C698" s="4"/>
      <c r="D698" s="4"/>
      <c r="E698" s="4"/>
      <c r="F698" s="4"/>
      <c r="G698" s="2"/>
      <c r="H698" s="3"/>
      <c r="I698" s="3"/>
      <c r="J698" s="3"/>
      <c r="K698" s="3"/>
      <c r="L698" s="4"/>
      <c r="M698" s="4"/>
      <c r="N698" s="3"/>
      <c r="O698" s="3"/>
      <c r="P698" s="3"/>
      <c r="Q698" s="3"/>
      <c r="R698" s="4"/>
      <c r="S698" s="4"/>
      <c r="T698" s="4"/>
    </row>
    <row r="699" spans="1:20" ht="19.95" customHeight="1" x14ac:dyDescent="0.3">
      <c r="A699" s="2"/>
      <c r="B699" s="4"/>
      <c r="C699" s="4"/>
      <c r="D699" s="4"/>
      <c r="E699" s="4"/>
      <c r="F699" s="4"/>
      <c r="G699" s="2"/>
      <c r="H699" s="3"/>
      <c r="I699" s="3"/>
      <c r="J699" s="3"/>
      <c r="K699" s="3"/>
      <c r="L699" s="4"/>
      <c r="M699" s="4"/>
      <c r="N699" s="3"/>
      <c r="O699" s="3"/>
      <c r="P699" s="3"/>
      <c r="Q699" s="3"/>
      <c r="R699" s="4"/>
      <c r="S699" s="4"/>
      <c r="T699" s="4"/>
    </row>
    <row r="700" spans="1:20" ht="19.95" customHeight="1" x14ac:dyDescent="0.3">
      <c r="A700" s="2"/>
      <c r="B700" s="4"/>
      <c r="C700" s="4"/>
      <c r="D700" s="4"/>
      <c r="E700" s="4"/>
      <c r="F700" s="4"/>
      <c r="G700" s="2"/>
      <c r="H700" s="3"/>
      <c r="I700" s="3"/>
      <c r="J700" s="3"/>
      <c r="K700" s="3"/>
      <c r="L700" s="4"/>
      <c r="M700" s="4"/>
      <c r="N700" s="3"/>
      <c r="O700" s="3"/>
      <c r="P700" s="3"/>
      <c r="Q700" s="3"/>
      <c r="R700" s="4"/>
      <c r="S700" s="4"/>
      <c r="T700" s="4"/>
    </row>
    <row r="701" spans="1:20" ht="19.95" customHeight="1" x14ac:dyDescent="0.3">
      <c r="A701" s="2"/>
      <c r="B701" s="4"/>
      <c r="C701" s="4"/>
      <c r="D701" s="4"/>
      <c r="E701" s="4"/>
      <c r="F701" s="4"/>
      <c r="G701" s="2"/>
      <c r="H701" s="3"/>
      <c r="I701" s="3"/>
      <c r="J701" s="3"/>
      <c r="K701" s="3"/>
      <c r="L701" s="4"/>
      <c r="M701" s="4"/>
      <c r="N701" s="3"/>
      <c r="O701" s="3"/>
      <c r="P701" s="3"/>
      <c r="Q701" s="3"/>
      <c r="R701" s="4"/>
      <c r="S701" s="4"/>
      <c r="T701" s="4"/>
    </row>
    <row r="702" spans="1:20" ht="19.95" customHeight="1" x14ac:dyDescent="0.3">
      <c r="A702" s="2"/>
      <c r="B702" s="4"/>
      <c r="C702" s="4"/>
      <c r="D702" s="4"/>
      <c r="E702" s="4"/>
      <c r="F702" s="4"/>
      <c r="G702" s="2"/>
      <c r="H702" s="3"/>
      <c r="I702" s="3"/>
      <c r="J702" s="3"/>
      <c r="K702" s="3"/>
      <c r="L702" s="4"/>
      <c r="M702" s="4"/>
      <c r="N702" s="3"/>
      <c r="O702" s="3"/>
      <c r="P702" s="3"/>
      <c r="Q702" s="3"/>
      <c r="R702" s="4"/>
      <c r="S702" s="4"/>
      <c r="T702" s="4"/>
    </row>
    <row r="703" spans="1:20" ht="19.95" customHeight="1" x14ac:dyDescent="0.3">
      <c r="A703" s="2"/>
      <c r="B703" s="4"/>
      <c r="C703" s="4"/>
      <c r="D703" s="4"/>
      <c r="E703" s="4"/>
      <c r="F703" s="4"/>
      <c r="G703" s="2"/>
      <c r="H703" s="3"/>
      <c r="I703" s="3"/>
      <c r="J703" s="3"/>
      <c r="K703" s="3"/>
      <c r="L703" s="4"/>
      <c r="M703" s="4"/>
      <c r="N703" s="3"/>
      <c r="O703" s="3"/>
      <c r="P703" s="3"/>
      <c r="Q703" s="3"/>
      <c r="R703" s="4"/>
      <c r="S703" s="4"/>
      <c r="T703" s="4"/>
    </row>
    <row r="704" spans="1:20" ht="19.95" customHeight="1" x14ac:dyDescent="0.3">
      <c r="A704" s="2"/>
      <c r="B704" s="4"/>
      <c r="C704" s="4"/>
      <c r="D704" s="4"/>
      <c r="E704" s="4"/>
      <c r="F704" s="4"/>
      <c r="G704" s="2"/>
      <c r="H704" s="3"/>
      <c r="I704" s="3"/>
      <c r="J704" s="3"/>
      <c r="K704" s="3"/>
      <c r="L704" s="4"/>
      <c r="M704" s="4"/>
      <c r="N704" s="3"/>
      <c r="O704" s="3"/>
      <c r="P704" s="3"/>
      <c r="Q704" s="3"/>
      <c r="R704" s="4"/>
      <c r="S704" s="4"/>
      <c r="T704" s="4"/>
    </row>
    <row r="705" spans="1:20" ht="19.95" customHeight="1" x14ac:dyDescent="0.3">
      <c r="A705" s="2"/>
      <c r="B705" s="4"/>
      <c r="C705" s="4"/>
      <c r="D705" s="4"/>
      <c r="E705" s="4"/>
      <c r="F705" s="4"/>
      <c r="G705" s="2"/>
      <c r="H705" s="3"/>
      <c r="I705" s="3"/>
      <c r="J705" s="3"/>
      <c r="K705" s="3"/>
      <c r="L705" s="4"/>
      <c r="M705" s="4"/>
      <c r="N705" s="3"/>
      <c r="O705" s="3"/>
      <c r="P705" s="3"/>
      <c r="Q705" s="3"/>
      <c r="R705" s="4"/>
      <c r="S705" s="4"/>
      <c r="T705" s="4"/>
    </row>
    <row r="706" spans="1:20" ht="19.95" customHeight="1" x14ac:dyDescent="0.3">
      <c r="A706" s="2"/>
      <c r="B706" s="4"/>
      <c r="C706" s="4"/>
      <c r="D706" s="4"/>
      <c r="E706" s="4"/>
      <c r="F706" s="4"/>
      <c r="G706" s="2"/>
      <c r="H706" s="3"/>
      <c r="I706" s="3"/>
      <c r="J706" s="3"/>
      <c r="K706" s="3"/>
      <c r="L706" s="4"/>
      <c r="M706" s="4"/>
      <c r="N706" s="3"/>
      <c r="O706" s="3"/>
      <c r="P706" s="3"/>
      <c r="Q706" s="3"/>
      <c r="R706" s="4"/>
      <c r="S706" s="4"/>
      <c r="T706" s="4"/>
    </row>
    <row r="707" spans="1:20" ht="19.95" customHeight="1" x14ac:dyDescent="0.3">
      <c r="A707" s="2"/>
      <c r="B707" s="4"/>
      <c r="C707" s="4"/>
      <c r="D707" s="4"/>
      <c r="E707" s="4"/>
      <c r="F707" s="4"/>
      <c r="G707" s="2"/>
      <c r="H707" s="3"/>
      <c r="I707" s="3"/>
      <c r="J707" s="3"/>
      <c r="K707" s="3"/>
      <c r="L707" s="4"/>
      <c r="M707" s="4"/>
      <c r="N707" s="3"/>
      <c r="O707" s="3"/>
      <c r="P707" s="3"/>
      <c r="Q707" s="3"/>
      <c r="R707" s="4"/>
      <c r="S707" s="4"/>
      <c r="T707" s="4"/>
    </row>
    <row r="708" spans="1:20" ht="19.95" customHeight="1" x14ac:dyDescent="0.3">
      <c r="A708" s="2"/>
      <c r="B708" s="4"/>
      <c r="C708" s="4"/>
      <c r="D708" s="4"/>
      <c r="E708" s="4"/>
      <c r="F708" s="4"/>
      <c r="G708" s="2"/>
      <c r="H708" s="3"/>
      <c r="I708" s="3"/>
      <c r="J708" s="3"/>
      <c r="K708" s="3"/>
      <c r="L708" s="4"/>
      <c r="M708" s="4"/>
      <c r="N708" s="3"/>
      <c r="O708" s="3"/>
      <c r="P708" s="3"/>
      <c r="Q708" s="3"/>
      <c r="R708" s="4"/>
      <c r="S708" s="4"/>
      <c r="T708" s="4"/>
    </row>
    <row r="709" spans="1:20" ht="19.95" customHeight="1" x14ac:dyDescent="0.3">
      <c r="A709" s="2"/>
      <c r="B709" s="4"/>
      <c r="C709" s="4"/>
      <c r="D709" s="4"/>
      <c r="E709" s="4"/>
      <c r="F709" s="4"/>
      <c r="G709" s="2"/>
      <c r="H709" s="3"/>
      <c r="I709" s="3"/>
      <c r="J709" s="3"/>
      <c r="K709" s="3"/>
      <c r="L709" s="4"/>
      <c r="M709" s="4"/>
      <c r="N709" s="3"/>
      <c r="O709" s="3"/>
      <c r="P709" s="3"/>
      <c r="Q709" s="3"/>
      <c r="R709" s="4"/>
      <c r="S709" s="4"/>
      <c r="T709" s="4"/>
    </row>
    <row r="710" spans="1:20" ht="19.95" customHeight="1" x14ac:dyDescent="0.3">
      <c r="A710" s="2"/>
      <c r="B710" s="4"/>
      <c r="C710" s="4"/>
      <c r="D710" s="4"/>
      <c r="E710" s="4"/>
      <c r="F710" s="4"/>
      <c r="G710" s="2"/>
      <c r="H710" s="3"/>
      <c r="I710" s="3"/>
      <c r="J710" s="3"/>
      <c r="K710" s="3"/>
      <c r="L710" s="4"/>
      <c r="M710" s="4"/>
      <c r="N710" s="3"/>
      <c r="O710" s="3"/>
      <c r="P710" s="3"/>
      <c r="Q710" s="3"/>
      <c r="R710" s="4"/>
      <c r="S710" s="4"/>
      <c r="T710" s="4"/>
    </row>
    <row r="711" spans="1:20" ht="19.95" customHeight="1" x14ac:dyDescent="0.3">
      <c r="A711" s="2"/>
      <c r="B711" s="4"/>
      <c r="C711" s="4"/>
      <c r="D711" s="4"/>
      <c r="E711" s="4"/>
      <c r="F711" s="4"/>
      <c r="G711" s="2"/>
      <c r="H711" s="3"/>
      <c r="I711" s="3"/>
      <c r="J711" s="3"/>
      <c r="K711" s="3"/>
      <c r="L711" s="4"/>
      <c r="M711" s="4"/>
      <c r="N711" s="3"/>
      <c r="O711" s="3"/>
      <c r="P711" s="3"/>
      <c r="Q711" s="3"/>
      <c r="R711" s="4"/>
      <c r="S711" s="4"/>
      <c r="T711" s="4"/>
    </row>
    <row r="712" spans="1:20" ht="19.95" customHeight="1" x14ac:dyDescent="0.3">
      <c r="A712" s="2"/>
      <c r="B712" s="4"/>
      <c r="C712" s="4"/>
      <c r="D712" s="4"/>
      <c r="E712" s="4"/>
      <c r="F712" s="4"/>
      <c r="G712" s="2"/>
      <c r="H712" s="3"/>
      <c r="I712" s="3"/>
      <c r="J712" s="3"/>
      <c r="K712" s="3"/>
      <c r="L712" s="4"/>
      <c r="M712" s="4"/>
      <c r="N712" s="3"/>
      <c r="O712" s="3"/>
      <c r="P712" s="3"/>
      <c r="Q712" s="3"/>
      <c r="R712" s="4"/>
      <c r="S712" s="4"/>
      <c r="T712" s="4"/>
    </row>
    <row r="713" spans="1:20" ht="19.95" customHeight="1" x14ac:dyDescent="0.3">
      <c r="A713" s="2"/>
      <c r="B713" s="4"/>
      <c r="C713" s="4"/>
      <c r="D713" s="4"/>
      <c r="E713" s="4"/>
      <c r="F713" s="4"/>
      <c r="G713" s="2"/>
      <c r="H713" s="3"/>
      <c r="I713" s="3"/>
      <c r="J713" s="3"/>
      <c r="K713" s="3"/>
      <c r="L713" s="4"/>
      <c r="M713" s="4"/>
      <c r="N713" s="3"/>
      <c r="O713" s="3"/>
      <c r="P713" s="3"/>
      <c r="Q713" s="3"/>
      <c r="R713" s="4"/>
      <c r="S713" s="4"/>
      <c r="T713" s="4"/>
    </row>
    <row r="714" spans="1:20" ht="19.95" customHeight="1" x14ac:dyDescent="0.3">
      <c r="A714" s="2"/>
      <c r="B714" s="4"/>
      <c r="C714" s="4"/>
      <c r="D714" s="4"/>
      <c r="E714" s="4"/>
      <c r="F714" s="4"/>
      <c r="G714" s="2"/>
      <c r="H714" s="3"/>
      <c r="I714" s="3"/>
      <c r="J714" s="3"/>
      <c r="K714" s="3"/>
      <c r="L714" s="4"/>
      <c r="M714" s="4"/>
      <c r="N714" s="3"/>
      <c r="O714" s="3"/>
      <c r="P714" s="3"/>
      <c r="Q714" s="3"/>
      <c r="R714" s="4"/>
      <c r="S714" s="4"/>
      <c r="T714" s="4"/>
    </row>
    <row r="715" spans="1:20" ht="19.95" customHeight="1" x14ac:dyDescent="0.3">
      <c r="A715" s="2"/>
      <c r="B715" s="4"/>
      <c r="C715" s="4"/>
      <c r="D715" s="4"/>
      <c r="E715" s="4"/>
      <c r="F715" s="4"/>
      <c r="G715" s="2"/>
      <c r="H715" s="3"/>
      <c r="I715" s="3"/>
      <c r="J715" s="3"/>
      <c r="K715" s="3"/>
      <c r="L715" s="4"/>
      <c r="M715" s="4"/>
      <c r="N715" s="3"/>
      <c r="O715" s="3"/>
      <c r="P715" s="3"/>
      <c r="Q715" s="3"/>
      <c r="R715" s="4"/>
      <c r="S715" s="4"/>
      <c r="T715" s="4"/>
    </row>
    <row r="716" spans="1:20" ht="19.95" customHeight="1" x14ac:dyDescent="0.3">
      <c r="A716" s="2"/>
      <c r="B716" s="4"/>
      <c r="C716" s="4"/>
      <c r="D716" s="4"/>
      <c r="E716" s="4"/>
      <c r="F716" s="4"/>
      <c r="G716" s="2"/>
      <c r="H716" s="3"/>
      <c r="I716" s="3"/>
      <c r="J716" s="3"/>
      <c r="K716" s="3"/>
      <c r="L716" s="4"/>
      <c r="M716" s="4"/>
      <c r="N716" s="3"/>
      <c r="O716" s="3"/>
      <c r="P716" s="3"/>
      <c r="Q716" s="3"/>
      <c r="R716" s="4"/>
      <c r="S716" s="4"/>
      <c r="T716" s="4"/>
    </row>
    <row r="717" spans="1:20" ht="19.95" customHeight="1" x14ac:dyDescent="0.3">
      <c r="A717" s="2"/>
      <c r="B717" s="4"/>
      <c r="C717" s="4"/>
      <c r="D717" s="4"/>
      <c r="E717" s="4"/>
      <c r="F717" s="4"/>
      <c r="G717" s="2"/>
      <c r="H717" s="3"/>
      <c r="I717" s="3"/>
      <c r="J717" s="3"/>
      <c r="K717" s="3"/>
      <c r="L717" s="4"/>
      <c r="M717" s="4"/>
      <c r="N717" s="3"/>
      <c r="O717" s="3"/>
      <c r="P717" s="3"/>
      <c r="Q717" s="3"/>
      <c r="R717" s="4"/>
      <c r="S717" s="4"/>
      <c r="T717" s="4"/>
    </row>
    <row r="718" spans="1:20" ht="19.95" customHeight="1" x14ac:dyDescent="0.3">
      <c r="A718" s="2"/>
      <c r="B718" s="4"/>
      <c r="C718" s="4"/>
      <c r="D718" s="4"/>
      <c r="E718" s="4"/>
      <c r="F718" s="4"/>
      <c r="G718" s="2"/>
      <c r="H718" s="3"/>
      <c r="I718" s="3"/>
      <c r="J718" s="3"/>
      <c r="K718" s="3"/>
      <c r="L718" s="4"/>
      <c r="M718" s="4"/>
      <c r="N718" s="3"/>
      <c r="O718" s="3"/>
      <c r="P718" s="3"/>
      <c r="Q718" s="3"/>
      <c r="R718" s="4"/>
      <c r="S718" s="4"/>
      <c r="T718" s="4"/>
    </row>
    <row r="719" spans="1:20" ht="19.95" customHeight="1" x14ac:dyDescent="0.3">
      <c r="A719" s="2"/>
      <c r="B719" s="4"/>
      <c r="C719" s="4"/>
      <c r="D719" s="4"/>
      <c r="E719" s="4"/>
      <c r="F719" s="4"/>
      <c r="G719" s="2"/>
      <c r="H719" s="3"/>
      <c r="I719" s="3"/>
      <c r="J719" s="3"/>
      <c r="K719" s="3"/>
      <c r="L719" s="4"/>
      <c r="M719" s="4"/>
      <c r="N719" s="3"/>
      <c r="O719" s="3"/>
      <c r="P719" s="3"/>
      <c r="Q719" s="3"/>
      <c r="R719" s="4"/>
      <c r="S719" s="4"/>
      <c r="T719" s="4"/>
    </row>
    <row r="720" spans="1:20" ht="19.95" customHeight="1" x14ac:dyDescent="0.3">
      <c r="A720" s="2"/>
      <c r="B720" s="4"/>
      <c r="C720" s="4"/>
      <c r="D720" s="4"/>
      <c r="E720" s="4"/>
      <c r="F720" s="4"/>
      <c r="G720" s="2"/>
      <c r="H720" s="3"/>
      <c r="I720" s="3"/>
      <c r="J720" s="3"/>
      <c r="K720" s="3"/>
      <c r="L720" s="4"/>
      <c r="M720" s="4"/>
      <c r="N720" s="3"/>
      <c r="O720" s="3"/>
      <c r="P720" s="3"/>
      <c r="Q720" s="3"/>
      <c r="R720" s="4"/>
      <c r="S720" s="4"/>
      <c r="T720" s="4"/>
    </row>
    <row r="721" spans="1:20" ht="19.95" customHeight="1" x14ac:dyDescent="0.3">
      <c r="A721" s="2"/>
      <c r="B721" s="4"/>
      <c r="C721" s="4"/>
      <c r="D721" s="4"/>
      <c r="E721" s="4"/>
      <c r="F721" s="4"/>
      <c r="G721" s="2"/>
      <c r="H721" s="3"/>
      <c r="I721" s="3"/>
      <c r="J721" s="3"/>
      <c r="K721" s="3"/>
      <c r="L721" s="4"/>
      <c r="M721" s="4"/>
      <c r="N721" s="3"/>
      <c r="O721" s="3"/>
      <c r="P721" s="3"/>
      <c r="Q721" s="3"/>
      <c r="R721" s="4"/>
      <c r="S721" s="4"/>
      <c r="T721" s="4"/>
    </row>
    <row r="722" spans="1:20" ht="19.95" customHeight="1" x14ac:dyDescent="0.3">
      <c r="A722" s="2"/>
      <c r="B722" s="4"/>
      <c r="C722" s="4"/>
      <c r="D722" s="4"/>
      <c r="E722" s="4"/>
      <c r="F722" s="4"/>
      <c r="G722" s="2"/>
      <c r="H722" s="3"/>
      <c r="I722" s="3"/>
      <c r="J722" s="3"/>
      <c r="K722" s="3"/>
      <c r="L722" s="4"/>
      <c r="M722" s="4"/>
      <c r="N722" s="3"/>
      <c r="O722" s="3"/>
      <c r="P722" s="3"/>
      <c r="Q722" s="3"/>
      <c r="R722" s="4"/>
      <c r="S722" s="4"/>
      <c r="T722" s="4"/>
    </row>
    <row r="723" spans="1:20" ht="19.95" customHeight="1" x14ac:dyDescent="0.3">
      <c r="A723" s="2"/>
      <c r="B723" s="4"/>
      <c r="C723" s="4"/>
      <c r="D723" s="4"/>
      <c r="E723" s="4"/>
      <c r="F723" s="4"/>
      <c r="G723" s="2"/>
      <c r="H723" s="3"/>
      <c r="I723" s="3"/>
      <c r="J723" s="3"/>
      <c r="K723" s="3"/>
      <c r="L723" s="4"/>
      <c r="M723" s="4"/>
      <c r="N723" s="3"/>
      <c r="O723" s="3"/>
      <c r="P723" s="3"/>
      <c r="Q723" s="3"/>
      <c r="R723" s="4"/>
      <c r="S723" s="4"/>
      <c r="T723" s="4"/>
    </row>
    <row r="724" spans="1:20" ht="19.95" customHeight="1" x14ac:dyDescent="0.3">
      <c r="A724" s="2"/>
      <c r="B724" s="4"/>
      <c r="C724" s="4"/>
      <c r="D724" s="4"/>
      <c r="E724" s="4"/>
      <c r="F724" s="4"/>
      <c r="G724" s="2"/>
      <c r="H724" s="3"/>
      <c r="I724" s="3"/>
      <c r="J724" s="3"/>
      <c r="K724" s="3"/>
      <c r="L724" s="4"/>
      <c r="M724" s="4"/>
      <c r="N724" s="3"/>
      <c r="O724" s="3"/>
      <c r="P724" s="3"/>
      <c r="Q724" s="3"/>
      <c r="R724" s="4"/>
      <c r="S724" s="4"/>
      <c r="T724" s="4"/>
    </row>
    <row r="725" spans="1:20" ht="19.95" customHeight="1" x14ac:dyDescent="0.3">
      <c r="A725" s="2"/>
      <c r="B725" s="4"/>
      <c r="C725" s="4"/>
      <c r="D725" s="4"/>
      <c r="E725" s="4"/>
      <c r="F725" s="4"/>
      <c r="G725" s="2"/>
      <c r="H725" s="3"/>
      <c r="I725" s="3"/>
      <c r="J725" s="3"/>
      <c r="K725" s="3"/>
      <c r="L725" s="4"/>
      <c r="M725" s="4"/>
      <c r="N725" s="3"/>
      <c r="O725" s="3"/>
      <c r="P725" s="3"/>
      <c r="Q725" s="3"/>
      <c r="R725" s="4"/>
      <c r="S725" s="4"/>
      <c r="T725" s="4"/>
    </row>
    <row r="726" spans="1:20" ht="19.95" customHeight="1" x14ac:dyDescent="0.3">
      <c r="A726" s="2"/>
      <c r="B726" s="4"/>
      <c r="C726" s="4"/>
      <c r="D726" s="4"/>
      <c r="E726" s="4"/>
      <c r="F726" s="4"/>
      <c r="G726" s="2"/>
      <c r="H726" s="3"/>
      <c r="I726" s="3"/>
      <c r="J726" s="3"/>
      <c r="K726" s="3"/>
      <c r="L726" s="4"/>
      <c r="M726" s="4"/>
      <c r="N726" s="3"/>
      <c r="O726" s="3"/>
      <c r="P726" s="3"/>
      <c r="Q726" s="3"/>
      <c r="R726" s="4"/>
      <c r="S726" s="4"/>
      <c r="T726" s="4"/>
    </row>
    <row r="727" spans="1:20" ht="19.95" customHeight="1" x14ac:dyDescent="0.3">
      <c r="A727" s="2"/>
      <c r="B727" s="4"/>
      <c r="C727" s="4"/>
      <c r="D727" s="4"/>
      <c r="E727" s="4"/>
      <c r="F727" s="4"/>
      <c r="G727" s="2"/>
      <c r="H727" s="3"/>
      <c r="I727" s="3"/>
      <c r="J727" s="3"/>
      <c r="K727" s="3"/>
      <c r="L727" s="4"/>
      <c r="M727" s="4"/>
      <c r="N727" s="3"/>
      <c r="O727" s="3"/>
      <c r="P727" s="3"/>
      <c r="Q727" s="3"/>
      <c r="R727" s="4"/>
      <c r="S727" s="4"/>
      <c r="T727" s="4"/>
    </row>
    <row r="728" spans="1:20" ht="19.95" customHeight="1" x14ac:dyDescent="0.3">
      <c r="A728" s="2"/>
      <c r="B728" s="4"/>
      <c r="C728" s="4"/>
      <c r="D728" s="4"/>
      <c r="E728" s="4"/>
      <c r="F728" s="4"/>
      <c r="G728" s="2"/>
      <c r="H728" s="3"/>
      <c r="I728" s="3"/>
      <c r="J728" s="3"/>
      <c r="K728" s="3"/>
      <c r="L728" s="4"/>
      <c r="M728" s="4"/>
      <c r="N728" s="3"/>
      <c r="O728" s="3"/>
      <c r="P728" s="3"/>
      <c r="Q728" s="3"/>
      <c r="R728" s="4"/>
      <c r="S728" s="4"/>
      <c r="T728" s="4"/>
    </row>
    <row r="729" spans="1:20" ht="19.95" customHeight="1" x14ac:dyDescent="0.3">
      <c r="A729" s="2"/>
      <c r="B729" s="4"/>
      <c r="C729" s="4"/>
      <c r="D729" s="4"/>
      <c r="E729" s="4"/>
      <c r="F729" s="4"/>
      <c r="G729" s="2"/>
      <c r="H729" s="3"/>
      <c r="I729" s="3"/>
      <c r="J729" s="3"/>
      <c r="K729" s="3"/>
      <c r="L729" s="4"/>
      <c r="M729" s="4"/>
      <c r="N729" s="3"/>
      <c r="O729" s="3"/>
      <c r="P729" s="3"/>
      <c r="Q729" s="3"/>
      <c r="R729" s="4"/>
      <c r="S729" s="4"/>
      <c r="T729" s="4"/>
    </row>
    <row r="730" spans="1:20" ht="19.95" customHeight="1" x14ac:dyDescent="0.3">
      <c r="A730" s="2"/>
      <c r="B730" s="4"/>
      <c r="C730" s="4"/>
      <c r="D730" s="4"/>
      <c r="E730" s="4"/>
      <c r="F730" s="4"/>
      <c r="G730" s="2"/>
      <c r="H730" s="3"/>
      <c r="I730" s="3"/>
      <c r="J730" s="3"/>
      <c r="K730" s="3"/>
      <c r="L730" s="4"/>
      <c r="M730" s="4"/>
      <c r="N730" s="3"/>
      <c r="O730" s="3"/>
      <c r="P730" s="3"/>
      <c r="Q730" s="3"/>
      <c r="R730" s="4"/>
      <c r="S730" s="4"/>
      <c r="T730" s="4"/>
    </row>
    <row r="731" spans="1:20" ht="19.95" customHeight="1" x14ac:dyDescent="0.3">
      <c r="A731" s="2"/>
      <c r="B731" s="4"/>
      <c r="C731" s="4"/>
      <c r="D731" s="4"/>
      <c r="E731" s="4"/>
      <c r="F731" s="4"/>
      <c r="G731" s="2"/>
      <c r="H731" s="3"/>
      <c r="I731" s="3"/>
      <c r="J731" s="3"/>
      <c r="K731" s="3"/>
      <c r="L731" s="4"/>
      <c r="M731" s="4"/>
      <c r="N731" s="3"/>
      <c r="O731" s="3"/>
      <c r="P731" s="3"/>
      <c r="Q731" s="3"/>
      <c r="R731" s="4"/>
      <c r="S731" s="4"/>
      <c r="T731" s="4"/>
    </row>
    <row r="732" spans="1:20" ht="19.95" customHeight="1" x14ac:dyDescent="0.3">
      <c r="A732" s="2"/>
      <c r="B732" s="4"/>
      <c r="C732" s="4"/>
      <c r="D732" s="4"/>
      <c r="E732" s="4"/>
      <c r="F732" s="4"/>
      <c r="G732" s="2"/>
      <c r="H732" s="3"/>
      <c r="I732" s="3"/>
      <c r="J732" s="3"/>
      <c r="K732" s="3"/>
      <c r="L732" s="4"/>
      <c r="M732" s="4"/>
      <c r="N732" s="3"/>
      <c r="O732" s="3"/>
      <c r="P732" s="3"/>
      <c r="Q732" s="3"/>
      <c r="R732" s="4"/>
      <c r="S732" s="4"/>
      <c r="T732" s="4"/>
    </row>
    <row r="733" spans="1:20" ht="19.95" customHeight="1" x14ac:dyDescent="0.3">
      <c r="A733" s="2"/>
      <c r="B733" s="4"/>
      <c r="C733" s="4"/>
      <c r="D733" s="4"/>
      <c r="E733" s="4"/>
      <c r="F733" s="4"/>
      <c r="G733" s="2"/>
      <c r="H733" s="3"/>
      <c r="I733" s="3"/>
      <c r="J733" s="3"/>
      <c r="K733" s="3"/>
      <c r="L733" s="4"/>
      <c r="M733" s="4"/>
      <c r="N733" s="3"/>
      <c r="O733" s="3"/>
      <c r="P733" s="3"/>
      <c r="Q733" s="3"/>
      <c r="R733" s="4"/>
      <c r="S733" s="4"/>
      <c r="T733" s="4"/>
    </row>
    <row r="734" spans="1:20" ht="19.95" customHeight="1" x14ac:dyDescent="0.3">
      <c r="A734" s="2"/>
      <c r="B734" s="4"/>
      <c r="C734" s="4"/>
      <c r="D734" s="4"/>
      <c r="E734" s="4"/>
      <c r="F734" s="4"/>
      <c r="G734" s="2"/>
      <c r="H734" s="3"/>
      <c r="I734" s="3"/>
      <c r="J734" s="3"/>
      <c r="K734" s="3"/>
      <c r="L734" s="4"/>
      <c r="M734" s="4"/>
      <c r="N734" s="3"/>
      <c r="O734" s="3"/>
      <c r="P734" s="3"/>
      <c r="Q734" s="3"/>
      <c r="R734" s="4"/>
      <c r="S734" s="4"/>
      <c r="T734" s="4"/>
    </row>
    <row r="735" spans="1:20" ht="19.95" customHeight="1" x14ac:dyDescent="0.3">
      <c r="A735" s="2"/>
      <c r="B735" s="4"/>
      <c r="C735" s="4"/>
      <c r="D735" s="4"/>
      <c r="E735" s="4"/>
      <c r="F735" s="4"/>
      <c r="G735" s="2"/>
      <c r="H735" s="3"/>
      <c r="I735" s="3"/>
      <c r="J735" s="3"/>
      <c r="K735" s="3"/>
      <c r="L735" s="4"/>
      <c r="M735" s="4"/>
      <c r="N735" s="3"/>
      <c r="O735" s="3"/>
      <c r="P735" s="3"/>
      <c r="Q735" s="3"/>
      <c r="R735" s="4"/>
      <c r="S735" s="4"/>
      <c r="T735" s="4"/>
    </row>
    <row r="736" spans="1:20" ht="19.95" customHeight="1" x14ac:dyDescent="0.3">
      <c r="A736" s="2"/>
      <c r="B736" s="4"/>
      <c r="C736" s="4"/>
      <c r="D736" s="4"/>
      <c r="E736" s="4"/>
      <c r="F736" s="4"/>
      <c r="G736" s="2"/>
      <c r="H736" s="3"/>
      <c r="I736" s="3"/>
      <c r="J736" s="3"/>
      <c r="K736" s="3"/>
      <c r="L736" s="4"/>
      <c r="M736" s="4"/>
      <c r="N736" s="3"/>
      <c r="O736" s="3"/>
      <c r="P736" s="3"/>
      <c r="Q736" s="3"/>
      <c r="R736" s="4"/>
      <c r="S736" s="4"/>
      <c r="T736" s="4"/>
    </row>
    <row r="737" spans="1:20" ht="19.95" customHeight="1" x14ac:dyDescent="0.3">
      <c r="A737" s="2"/>
      <c r="B737" s="4"/>
      <c r="C737" s="4"/>
      <c r="D737" s="4"/>
      <c r="E737" s="4"/>
      <c r="F737" s="4"/>
      <c r="G737" s="2"/>
      <c r="H737" s="3"/>
      <c r="I737" s="3"/>
      <c r="J737" s="3"/>
      <c r="K737" s="3"/>
      <c r="L737" s="4"/>
      <c r="M737" s="4"/>
      <c r="N737" s="3"/>
      <c r="O737" s="3"/>
      <c r="P737" s="3"/>
      <c r="Q737" s="3"/>
      <c r="R737" s="4"/>
      <c r="S737" s="4"/>
      <c r="T737" s="4"/>
    </row>
    <row r="738" spans="1:20" ht="19.95" customHeight="1" x14ac:dyDescent="0.3">
      <c r="A738" s="2"/>
      <c r="B738" s="4"/>
      <c r="C738" s="4"/>
      <c r="D738" s="4"/>
      <c r="E738" s="4"/>
      <c r="F738" s="4"/>
      <c r="G738" s="2"/>
      <c r="H738" s="3"/>
      <c r="I738" s="3"/>
      <c r="J738" s="3"/>
      <c r="K738" s="3"/>
      <c r="L738" s="4"/>
      <c r="M738" s="4"/>
      <c r="N738" s="3"/>
      <c r="O738" s="3"/>
      <c r="P738" s="3"/>
      <c r="Q738" s="3"/>
      <c r="R738" s="4"/>
      <c r="S738" s="4"/>
      <c r="T738" s="4"/>
    </row>
    <row r="739" spans="1:20" ht="19.95" customHeight="1" x14ac:dyDescent="0.3">
      <c r="A739" s="2"/>
      <c r="B739" s="4"/>
      <c r="C739" s="4"/>
      <c r="D739" s="4"/>
      <c r="E739" s="4"/>
      <c r="F739" s="4"/>
      <c r="G739" s="2"/>
      <c r="H739" s="3"/>
      <c r="I739" s="3"/>
      <c r="J739" s="3"/>
      <c r="K739" s="3"/>
      <c r="L739" s="4"/>
      <c r="M739" s="4"/>
      <c r="N739" s="3"/>
      <c r="O739" s="3"/>
      <c r="P739" s="3"/>
      <c r="Q739" s="3"/>
      <c r="R739" s="4"/>
      <c r="S739" s="4"/>
      <c r="T739" s="4"/>
    </row>
    <row r="740" spans="1:20" ht="19.95" customHeight="1" x14ac:dyDescent="0.3">
      <c r="A740" s="2"/>
      <c r="B740" s="4"/>
      <c r="C740" s="4"/>
      <c r="D740" s="4"/>
      <c r="E740" s="4"/>
      <c r="F740" s="4"/>
      <c r="G740" s="2"/>
      <c r="H740" s="3"/>
      <c r="I740" s="3"/>
      <c r="J740" s="3"/>
      <c r="K740" s="3"/>
      <c r="L740" s="4"/>
      <c r="M740" s="4"/>
      <c r="N740" s="3"/>
      <c r="O740" s="3"/>
      <c r="P740" s="3"/>
      <c r="Q740" s="3"/>
      <c r="R740" s="4"/>
      <c r="S740" s="4"/>
      <c r="T740" s="4"/>
    </row>
    <row r="741" spans="1:20" ht="19.95" customHeight="1" x14ac:dyDescent="0.3">
      <c r="A741" s="2"/>
      <c r="B741" s="4"/>
      <c r="C741" s="4"/>
      <c r="D741" s="4"/>
      <c r="E741" s="4"/>
      <c r="F741" s="4"/>
      <c r="G741" s="2"/>
      <c r="H741" s="3"/>
      <c r="I741" s="3"/>
      <c r="J741" s="3"/>
      <c r="K741" s="3"/>
      <c r="L741" s="4"/>
      <c r="M741" s="4"/>
      <c r="N741" s="3"/>
      <c r="O741" s="3"/>
      <c r="P741" s="3"/>
      <c r="Q741" s="3"/>
      <c r="R741" s="4"/>
      <c r="S741" s="4"/>
      <c r="T741" s="4"/>
    </row>
    <row r="742" spans="1:20" ht="19.95" customHeight="1" x14ac:dyDescent="0.3">
      <c r="A742" s="2"/>
      <c r="B742" s="4"/>
      <c r="C742" s="4"/>
      <c r="D742" s="4"/>
      <c r="E742" s="4"/>
      <c r="F742" s="4"/>
      <c r="G742" s="2"/>
      <c r="H742" s="3"/>
      <c r="I742" s="3"/>
      <c r="J742" s="3"/>
      <c r="K742" s="3"/>
      <c r="L742" s="4"/>
      <c r="M742" s="4"/>
      <c r="N742" s="3"/>
      <c r="O742" s="3"/>
      <c r="P742" s="3"/>
      <c r="Q742" s="3"/>
      <c r="R742" s="4"/>
      <c r="S742" s="4"/>
      <c r="T742" s="4"/>
    </row>
    <row r="743" spans="1:20" ht="19.95" customHeight="1" x14ac:dyDescent="0.3">
      <c r="A743" s="2"/>
      <c r="B743" s="4"/>
      <c r="C743" s="4"/>
      <c r="D743" s="4"/>
      <c r="E743" s="4"/>
      <c r="F743" s="4"/>
      <c r="G743" s="2"/>
      <c r="H743" s="3"/>
      <c r="I743" s="3"/>
      <c r="J743" s="3"/>
      <c r="K743" s="3"/>
      <c r="L743" s="4"/>
      <c r="M743" s="4"/>
      <c r="N743" s="3"/>
      <c r="O743" s="3"/>
      <c r="P743" s="3"/>
      <c r="Q743" s="3"/>
      <c r="R743" s="4"/>
      <c r="S743" s="4"/>
      <c r="T743" s="4"/>
    </row>
    <row r="744" spans="1:20" ht="19.95" customHeight="1" x14ac:dyDescent="0.3">
      <c r="A744" s="2"/>
      <c r="B744" s="4"/>
      <c r="C744" s="4"/>
      <c r="D744" s="4"/>
      <c r="E744" s="4"/>
      <c r="F744" s="4"/>
      <c r="G744" s="2"/>
      <c r="H744" s="3"/>
      <c r="I744" s="3"/>
      <c r="J744" s="3"/>
      <c r="K744" s="3"/>
      <c r="L744" s="4"/>
      <c r="M744" s="4"/>
      <c r="N744" s="3"/>
      <c r="O744" s="3"/>
      <c r="P744" s="3"/>
      <c r="Q744" s="3"/>
      <c r="R744" s="4"/>
      <c r="S744" s="4"/>
      <c r="T744" s="4"/>
    </row>
    <row r="745" spans="1:20" ht="19.95" customHeight="1" x14ac:dyDescent="0.3">
      <c r="A745" s="2"/>
      <c r="B745" s="4"/>
      <c r="C745" s="4"/>
      <c r="D745" s="4"/>
      <c r="E745" s="4"/>
      <c r="F745" s="4"/>
      <c r="G745" s="2"/>
      <c r="H745" s="3"/>
      <c r="I745" s="3"/>
      <c r="J745" s="3"/>
      <c r="K745" s="3"/>
      <c r="L745" s="4"/>
      <c r="M745" s="4"/>
      <c r="N745" s="3"/>
      <c r="O745" s="3"/>
      <c r="P745" s="3"/>
      <c r="Q745" s="3"/>
      <c r="R745" s="4"/>
      <c r="S745" s="4"/>
      <c r="T745" s="4"/>
    </row>
    <row r="746" spans="1:20" ht="19.95" customHeight="1" x14ac:dyDescent="0.3">
      <c r="A746" s="2"/>
      <c r="B746" s="4"/>
      <c r="C746" s="4"/>
      <c r="D746" s="4"/>
      <c r="E746" s="4"/>
      <c r="F746" s="4"/>
      <c r="G746" s="2"/>
      <c r="H746" s="3"/>
      <c r="I746" s="3"/>
      <c r="J746" s="3"/>
      <c r="K746" s="3"/>
      <c r="L746" s="4"/>
      <c r="M746" s="4"/>
      <c r="N746" s="3"/>
      <c r="O746" s="3"/>
      <c r="P746" s="3"/>
      <c r="Q746" s="3"/>
      <c r="R746" s="4"/>
      <c r="S746" s="4"/>
      <c r="T746" s="4"/>
    </row>
    <row r="747" spans="1:20" ht="19.95" customHeight="1" x14ac:dyDescent="0.3">
      <c r="A747" s="2"/>
      <c r="B747" s="4"/>
      <c r="C747" s="4"/>
      <c r="D747" s="4"/>
      <c r="E747" s="4"/>
      <c r="F747" s="4"/>
      <c r="G747" s="2"/>
      <c r="H747" s="3"/>
      <c r="I747" s="3"/>
      <c r="J747" s="3"/>
      <c r="K747" s="3"/>
      <c r="L747" s="4"/>
      <c r="M747" s="4"/>
      <c r="N747" s="3"/>
      <c r="O747" s="3"/>
      <c r="P747" s="3"/>
      <c r="Q747" s="3"/>
      <c r="R747" s="4"/>
      <c r="S747" s="4"/>
      <c r="T747" s="4"/>
    </row>
    <row r="748" spans="1:20" ht="19.95" customHeight="1" x14ac:dyDescent="0.3">
      <c r="A748" s="2"/>
      <c r="B748" s="4"/>
      <c r="C748" s="4"/>
      <c r="D748" s="4"/>
      <c r="E748" s="4"/>
      <c r="F748" s="4"/>
      <c r="G748" s="2"/>
      <c r="H748" s="3"/>
      <c r="I748" s="3"/>
      <c r="J748" s="3"/>
      <c r="K748" s="3"/>
      <c r="L748" s="4"/>
      <c r="M748" s="4"/>
      <c r="N748" s="3"/>
      <c r="O748" s="3"/>
      <c r="P748" s="3"/>
      <c r="Q748" s="3"/>
      <c r="R748" s="4"/>
      <c r="S748" s="4"/>
      <c r="T748" s="4"/>
    </row>
    <row r="749" spans="1:20" ht="19.95" customHeight="1" x14ac:dyDescent="0.3">
      <c r="A749" s="2"/>
      <c r="B749" s="4"/>
      <c r="C749" s="4"/>
      <c r="D749" s="4"/>
      <c r="E749" s="4"/>
      <c r="F749" s="4"/>
      <c r="G749" s="2"/>
      <c r="H749" s="3"/>
      <c r="I749" s="3"/>
      <c r="J749" s="3"/>
      <c r="K749" s="3"/>
      <c r="L749" s="4"/>
      <c r="M749" s="4"/>
      <c r="N749" s="3"/>
      <c r="O749" s="3"/>
      <c r="P749" s="3"/>
      <c r="Q749" s="3"/>
      <c r="R749" s="4"/>
      <c r="S749" s="4"/>
      <c r="T749" s="4"/>
    </row>
    <row r="750" spans="1:20" ht="19.95" customHeight="1" x14ac:dyDescent="0.3">
      <c r="A750" s="2"/>
      <c r="B750" s="4"/>
      <c r="C750" s="4"/>
      <c r="D750" s="4"/>
      <c r="E750" s="4"/>
      <c r="F750" s="4"/>
      <c r="G750" s="2"/>
      <c r="H750" s="3"/>
      <c r="I750" s="3"/>
      <c r="J750" s="3"/>
      <c r="K750" s="3"/>
      <c r="L750" s="4"/>
      <c r="M750" s="4"/>
      <c r="N750" s="3"/>
      <c r="O750" s="3"/>
      <c r="P750" s="3"/>
      <c r="Q750" s="3"/>
      <c r="R750" s="4"/>
      <c r="S750" s="4"/>
      <c r="T750" s="4"/>
    </row>
    <row r="751" spans="1:20" ht="19.95" customHeight="1" x14ac:dyDescent="0.3">
      <c r="A751" s="2"/>
      <c r="B751" s="4"/>
      <c r="C751" s="4"/>
      <c r="D751" s="4"/>
      <c r="E751" s="4"/>
      <c r="F751" s="4"/>
      <c r="G751" s="2"/>
      <c r="H751" s="3"/>
      <c r="I751" s="3"/>
      <c r="J751" s="3"/>
      <c r="K751" s="3"/>
      <c r="L751" s="4"/>
      <c r="M751" s="4"/>
      <c r="N751" s="3"/>
      <c r="O751" s="3"/>
      <c r="P751" s="3"/>
      <c r="Q751" s="3"/>
      <c r="R751" s="4"/>
      <c r="S751" s="4"/>
      <c r="T751" s="4"/>
    </row>
    <row r="752" spans="1:20" ht="19.95" customHeight="1" x14ac:dyDescent="0.3">
      <c r="A752" s="2"/>
      <c r="B752" s="4"/>
      <c r="C752" s="4"/>
      <c r="D752" s="4"/>
      <c r="E752" s="4"/>
      <c r="F752" s="4"/>
      <c r="G752" s="2"/>
      <c r="H752" s="3"/>
      <c r="I752" s="3"/>
      <c r="J752" s="3"/>
      <c r="K752" s="3"/>
      <c r="L752" s="4"/>
      <c r="M752" s="4"/>
      <c r="N752" s="3"/>
      <c r="O752" s="3"/>
      <c r="P752" s="3"/>
      <c r="Q752" s="3"/>
      <c r="R752" s="4"/>
      <c r="S752" s="4"/>
      <c r="T752" s="4"/>
    </row>
    <row r="753" spans="1:20" ht="19.95" customHeight="1" x14ac:dyDescent="0.3">
      <c r="A753" s="2"/>
      <c r="B753" s="4"/>
      <c r="C753" s="4"/>
      <c r="D753" s="4"/>
      <c r="E753" s="4"/>
      <c r="F753" s="4"/>
      <c r="G753" s="2"/>
      <c r="H753" s="3"/>
      <c r="I753" s="3"/>
      <c r="J753" s="3"/>
      <c r="K753" s="3"/>
      <c r="L753" s="4"/>
      <c r="M753" s="4"/>
      <c r="N753" s="3"/>
      <c r="O753" s="3"/>
      <c r="P753" s="3"/>
      <c r="Q753" s="3"/>
      <c r="R753" s="4"/>
      <c r="S753" s="4"/>
      <c r="T753" s="4"/>
    </row>
    <row r="754" spans="1:20" ht="19.95" customHeight="1" x14ac:dyDescent="0.3">
      <c r="A754" s="2"/>
      <c r="B754" s="4"/>
      <c r="C754" s="4"/>
      <c r="D754" s="4"/>
      <c r="E754" s="4"/>
      <c r="F754" s="4"/>
      <c r="G754" s="2"/>
      <c r="H754" s="3"/>
      <c r="I754" s="3"/>
      <c r="J754" s="3"/>
      <c r="K754" s="3"/>
      <c r="L754" s="4"/>
      <c r="M754" s="4"/>
      <c r="N754" s="3"/>
      <c r="O754" s="3"/>
      <c r="P754" s="3"/>
      <c r="Q754" s="3"/>
      <c r="R754" s="4"/>
      <c r="S754" s="4"/>
      <c r="T754" s="4"/>
    </row>
    <row r="755" spans="1:20" ht="19.95" customHeight="1" x14ac:dyDescent="0.3">
      <c r="A755" s="2"/>
      <c r="B755" s="4"/>
      <c r="C755" s="4"/>
      <c r="D755" s="4"/>
      <c r="E755" s="4"/>
      <c r="F755" s="4"/>
      <c r="G755" s="2"/>
      <c r="H755" s="3"/>
      <c r="I755" s="3"/>
      <c r="J755" s="3"/>
      <c r="K755" s="3"/>
      <c r="L755" s="4"/>
      <c r="M755" s="4"/>
      <c r="N755" s="3"/>
      <c r="O755" s="3"/>
      <c r="P755" s="3"/>
      <c r="Q755" s="3"/>
      <c r="R755" s="4"/>
      <c r="S755" s="4"/>
      <c r="T755" s="4"/>
    </row>
    <row r="756" spans="1:20" ht="19.95" customHeight="1" x14ac:dyDescent="0.3">
      <c r="A756" s="2"/>
      <c r="B756" s="4"/>
      <c r="C756" s="4"/>
      <c r="D756" s="4"/>
      <c r="E756" s="4"/>
      <c r="F756" s="4"/>
      <c r="G756" s="2"/>
      <c r="H756" s="3"/>
      <c r="I756" s="3"/>
      <c r="J756" s="3"/>
      <c r="K756" s="3"/>
      <c r="L756" s="4"/>
      <c r="M756" s="4"/>
      <c r="N756" s="3"/>
      <c r="O756" s="3"/>
      <c r="P756" s="3"/>
      <c r="Q756" s="3"/>
      <c r="R756" s="4"/>
      <c r="S756" s="4"/>
      <c r="T756" s="4"/>
    </row>
    <row r="757" spans="1:20" ht="19.95" customHeight="1" x14ac:dyDescent="0.3">
      <c r="A757" s="2"/>
      <c r="B757" s="4"/>
      <c r="C757" s="4"/>
      <c r="D757" s="4"/>
      <c r="E757" s="4"/>
      <c r="F757" s="4"/>
      <c r="G757" s="2"/>
      <c r="H757" s="3"/>
      <c r="I757" s="3"/>
      <c r="J757" s="3"/>
      <c r="K757" s="3"/>
      <c r="L757" s="4"/>
      <c r="M757" s="4"/>
      <c r="N757" s="3"/>
      <c r="O757" s="3"/>
      <c r="P757" s="3"/>
      <c r="Q757" s="3"/>
      <c r="R757" s="4"/>
      <c r="S757" s="4"/>
      <c r="T757" s="4"/>
    </row>
    <row r="758" spans="1:20" ht="19.95" customHeight="1" x14ac:dyDescent="0.3">
      <c r="A758" s="2"/>
      <c r="B758" s="4"/>
      <c r="C758" s="4"/>
      <c r="D758" s="4"/>
      <c r="E758" s="4"/>
      <c r="F758" s="4"/>
      <c r="G758" s="2"/>
      <c r="H758" s="3"/>
      <c r="I758" s="3"/>
      <c r="J758" s="3"/>
      <c r="K758" s="3"/>
      <c r="L758" s="4"/>
      <c r="M758" s="4"/>
      <c r="N758" s="3"/>
      <c r="O758" s="3"/>
      <c r="P758" s="3"/>
      <c r="Q758" s="3"/>
      <c r="R758" s="4"/>
      <c r="S758" s="4"/>
      <c r="T758" s="4"/>
    </row>
    <row r="759" spans="1:20" ht="19.95" customHeight="1" x14ac:dyDescent="0.3">
      <c r="A759" s="2"/>
      <c r="B759" s="4"/>
      <c r="C759" s="4"/>
      <c r="D759" s="4"/>
      <c r="E759" s="4"/>
      <c r="F759" s="4"/>
      <c r="G759" s="2"/>
      <c r="H759" s="3"/>
      <c r="I759" s="3"/>
      <c r="J759" s="3"/>
      <c r="K759" s="3"/>
      <c r="L759" s="4"/>
      <c r="M759" s="4"/>
      <c r="N759" s="3"/>
      <c r="O759" s="3"/>
      <c r="P759" s="3"/>
      <c r="Q759" s="3"/>
      <c r="R759" s="4"/>
      <c r="S759" s="4"/>
      <c r="T759" s="4"/>
    </row>
    <row r="760" spans="1:20" ht="19.95" customHeight="1" x14ac:dyDescent="0.3">
      <c r="A760" s="2"/>
      <c r="B760" s="4"/>
      <c r="C760" s="4"/>
      <c r="D760" s="4"/>
      <c r="E760" s="4"/>
      <c r="F760" s="4"/>
      <c r="G760" s="2"/>
      <c r="H760" s="3"/>
      <c r="I760" s="3"/>
      <c r="J760" s="3"/>
      <c r="K760" s="3"/>
      <c r="L760" s="4"/>
      <c r="M760" s="4"/>
      <c r="N760" s="3"/>
      <c r="O760" s="3"/>
      <c r="P760" s="3"/>
      <c r="Q760" s="3"/>
      <c r="R760" s="4"/>
      <c r="S760" s="4"/>
      <c r="T760" s="4"/>
    </row>
    <row r="761" spans="1:20" ht="19.95" customHeight="1" x14ac:dyDescent="0.3">
      <c r="A761" s="2"/>
      <c r="B761" s="4"/>
      <c r="C761" s="4"/>
      <c r="D761" s="4"/>
      <c r="E761" s="4"/>
      <c r="F761" s="4"/>
      <c r="G761" s="2"/>
      <c r="H761" s="3"/>
      <c r="I761" s="3"/>
      <c r="J761" s="3"/>
      <c r="K761" s="3"/>
      <c r="L761" s="4"/>
      <c r="M761" s="4"/>
      <c r="N761" s="3"/>
      <c r="O761" s="3"/>
      <c r="P761" s="3"/>
      <c r="Q761" s="3"/>
      <c r="R761" s="4"/>
      <c r="S761" s="4"/>
      <c r="T761" s="4"/>
    </row>
    <row r="762" spans="1:20" ht="19.95" customHeight="1" x14ac:dyDescent="0.3">
      <c r="A762" s="2"/>
      <c r="B762" s="4"/>
      <c r="C762" s="4"/>
      <c r="D762" s="4"/>
      <c r="E762" s="4"/>
      <c r="F762" s="4"/>
      <c r="G762" s="2"/>
      <c r="H762" s="3"/>
      <c r="I762" s="3"/>
      <c r="J762" s="3"/>
      <c r="K762" s="3"/>
      <c r="L762" s="4"/>
      <c r="M762" s="4"/>
      <c r="N762" s="3"/>
      <c r="O762" s="3"/>
      <c r="P762" s="3"/>
      <c r="Q762" s="3"/>
      <c r="R762" s="4"/>
      <c r="S762" s="4"/>
      <c r="T762" s="4"/>
    </row>
    <row r="763" spans="1:20" ht="19.95" customHeight="1" x14ac:dyDescent="0.3">
      <c r="A763" s="2"/>
      <c r="B763" s="4"/>
      <c r="C763" s="4"/>
      <c r="D763" s="4"/>
      <c r="E763" s="4"/>
      <c r="F763" s="4"/>
      <c r="G763" s="2"/>
      <c r="H763" s="3"/>
      <c r="I763" s="3"/>
      <c r="J763" s="3"/>
      <c r="K763" s="3"/>
      <c r="L763" s="4"/>
      <c r="M763" s="4"/>
      <c r="N763" s="3"/>
      <c r="O763" s="3"/>
      <c r="P763" s="3"/>
      <c r="Q763" s="3"/>
      <c r="R763" s="4"/>
      <c r="S763" s="4"/>
      <c r="T763" s="4"/>
    </row>
    <row r="764" spans="1:20" ht="19.95" customHeight="1" x14ac:dyDescent="0.3">
      <c r="A764" s="2"/>
      <c r="B764" s="4"/>
      <c r="C764" s="4"/>
      <c r="D764" s="4"/>
      <c r="E764" s="4"/>
      <c r="F764" s="4"/>
      <c r="G764" s="2"/>
      <c r="H764" s="3"/>
      <c r="I764" s="3"/>
      <c r="J764" s="3"/>
      <c r="K764" s="3"/>
      <c r="L764" s="4"/>
      <c r="M764" s="4"/>
      <c r="N764" s="3"/>
      <c r="O764" s="3"/>
      <c r="P764" s="3"/>
      <c r="Q764" s="3"/>
      <c r="R764" s="4"/>
      <c r="S764" s="4"/>
      <c r="T764" s="4"/>
    </row>
    <row r="765" spans="1:20" ht="19.95" customHeight="1" x14ac:dyDescent="0.3">
      <c r="A765" s="2"/>
      <c r="B765" s="4"/>
      <c r="C765" s="4"/>
      <c r="D765" s="4"/>
      <c r="E765" s="4"/>
      <c r="F765" s="4"/>
      <c r="G765" s="2"/>
      <c r="H765" s="3"/>
      <c r="I765" s="3"/>
      <c r="J765" s="3"/>
      <c r="K765" s="3"/>
      <c r="L765" s="4"/>
      <c r="M765" s="4"/>
      <c r="N765" s="3"/>
      <c r="O765" s="3"/>
      <c r="P765" s="3"/>
      <c r="Q765" s="3"/>
      <c r="R765" s="4"/>
      <c r="S765" s="4"/>
      <c r="T765" s="4"/>
    </row>
    <row r="766" spans="1:20" ht="19.95" customHeight="1" x14ac:dyDescent="0.3">
      <c r="A766" s="2"/>
      <c r="B766" s="4"/>
      <c r="C766" s="4"/>
      <c r="D766" s="4"/>
      <c r="E766" s="4"/>
      <c r="F766" s="4"/>
      <c r="G766" s="2"/>
      <c r="H766" s="3"/>
      <c r="I766" s="3"/>
      <c r="J766" s="3"/>
      <c r="K766" s="3"/>
      <c r="L766" s="4"/>
      <c r="M766" s="4"/>
      <c r="N766" s="3"/>
      <c r="O766" s="3"/>
      <c r="P766" s="3"/>
      <c r="Q766" s="3"/>
      <c r="R766" s="4"/>
      <c r="S766" s="4"/>
      <c r="T766" s="4"/>
    </row>
    <row r="767" spans="1:20" ht="19.95" customHeight="1" x14ac:dyDescent="0.3">
      <c r="A767" s="2"/>
      <c r="B767" s="4"/>
      <c r="C767" s="4"/>
      <c r="D767" s="4"/>
      <c r="E767" s="4"/>
      <c r="F767" s="4"/>
      <c r="G767" s="2"/>
      <c r="H767" s="3"/>
      <c r="I767" s="3"/>
      <c r="J767" s="3"/>
      <c r="K767" s="3"/>
      <c r="L767" s="4"/>
      <c r="M767" s="4"/>
      <c r="N767" s="3"/>
      <c r="O767" s="3"/>
      <c r="P767" s="3"/>
      <c r="Q767" s="3"/>
      <c r="R767" s="4"/>
      <c r="S767" s="4"/>
      <c r="T767" s="4"/>
    </row>
    <row r="768" spans="1:20" ht="19.95" customHeight="1" x14ac:dyDescent="0.3">
      <c r="A768" s="2"/>
      <c r="B768" s="4"/>
      <c r="C768" s="4"/>
      <c r="D768" s="4"/>
      <c r="E768" s="4"/>
      <c r="F768" s="4"/>
      <c r="G768" s="2"/>
      <c r="H768" s="3"/>
      <c r="I768" s="3"/>
      <c r="J768" s="3"/>
      <c r="K768" s="3"/>
      <c r="L768" s="4"/>
      <c r="M768" s="4"/>
      <c r="N768" s="3"/>
      <c r="O768" s="3"/>
      <c r="P768" s="3"/>
      <c r="Q768" s="3"/>
      <c r="R768" s="4"/>
      <c r="S768" s="4"/>
      <c r="T768" s="4"/>
    </row>
    <row r="769" spans="1:20" ht="19.95" customHeight="1" x14ac:dyDescent="0.3">
      <c r="A769" s="2"/>
      <c r="B769" s="4"/>
      <c r="C769" s="4"/>
      <c r="D769" s="4"/>
      <c r="E769" s="4"/>
      <c r="F769" s="4"/>
      <c r="G769" s="2"/>
      <c r="H769" s="3"/>
      <c r="I769" s="3"/>
      <c r="J769" s="3"/>
      <c r="K769" s="3"/>
      <c r="L769" s="4"/>
      <c r="M769" s="4"/>
      <c r="N769" s="3"/>
      <c r="O769" s="3"/>
      <c r="P769" s="3"/>
      <c r="Q769" s="3"/>
      <c r="R769" s="4"/>
      <c r="S769" s="4"/>
      <c r="T769" s="4"/>
    </row>
    <row r="770" spans="1:20" ht="19.95" customHeight="1" x14ac:dyDescent="0.3">
      <c r="A770" s="2"/>
      <c r="B770" s="4"/>
      <c r="C770" s="4"/>
      <c r="D770" s="4"/>
      <c r="E770" s="4"/>
      <c r="F770" s="4"/>
      <c r="G770" s="2"/>
      <c r="H770" s="3"/>
      <c r="I770" s="3"/>
      <c r="J770" s="3"/>
      <c r="K770" s="3"/>
      <c r="L770" s="4"/>
      <c r="M770" s="4"/>
      <c r="N770" s="3"/>
      <c r="O770" s="3"/>
      <c r="P770" s="3"/>
      <c r="Q770" s="3"/>
      <c r="R770" s="4"/>
      <c r="S770" s="4"/>
      <c r="T770" s="4"/>
    </row>
    <row r="771" spans="1:20" ht="19.95" customHeight="1" x14ac:dyDescent="0.3">
      <c r="A771" s="2"/>
      <c r="B771" s="4"/>
      <c r="C771" s="4"/>
      <c r="D771" s="4"/>
      <c r="E771" s="4"/>
      <c r="F771" s="4"/>
      <c r="G771" s="2"/>
      <c r="H771" s="3"/>
      <c r="I771" s="3"/>
      <c r="J771" s="3"/>
      <c r="K771" s="3"/>
      <c r="L771" s="4"/>
      <c r="M771" s="4"/>
      <c r="N771" s="3"/>
      <c r="O771" s="3"/>
      <c r="P771" s="3"/>
      <c r="Q771" s="3"/>
      <c r="R771" s="4"/>
      <c r="S771" s="4"/>
      <c r="T771" s="4"/>
    </row>
    <row r="772" spans="1:20" ht="19.95" customHeight="1" x14ac:dyDescent="0.3">
      <c r="A772" s="2"/>
      <c r="B772" s="4"/>
      <c r="C772" s="4"/>
      <c r="D772" s="4"/>
      <c r="E772" s="4"/>
      <c r="F772" s="4"/>
      <c r="G772" s="2"/>
      <c r="H772" s="3"/>
      <c r="I772" s="3"/>
      <c r="J772" s="3"/>
      <c r="K772" s="3"/>
      <c r="L772" s="4"/>
      <c r="M772" s="4"/>
      <c r="N772" s="3"/>
      <c r="O772" s="3"/>
      <c r="P772" s="3"/>
      <c r="Q772" s="3"/>
      <c r="R772" s="4"/>
      <c r="S772" s="4"/>
      <c r="T772" s="4"/>
    </row>
    <row r="773" spans="1:20" ht="19.95" customHeight="1" x14ac:dyDescent="0.3">
      <c r="A773" s="2"/>
      <c r="B773" s="4"/>
      <c r="C773" s="4"/>
      <c r="D773" s="4"/>
      <c r="E773" s="4"/>
      <c r="F773" s="4"/>
      <c r="G773" s="2"/>
      <c r="H773" s="3"/>
      <c r="I773" s="3"/>
      <c r="J773" s="3"/>
      <c r="K773" s="3"/>
      <c r="L773" s="4"/>
      <c r="M773" s="4"/>
      <c r="N773" s="3"/>
      <c r="O773" s="3"/>
      <c r="P773" s="3"/>
      <c r="Q773" s="3"/>
      <c r="R773" s="4"/>
      <c r="S773" s="4"/>
      <c r="T773" s="4"/>
    </row>
    <row r="774" spans="1:20" ht="19.95" customHeight="1" x14ac:dyDescent="0.3">
      <c r="A774" s="2"/>
      <c r="B774" s="4"/>
      <c r="C774" s="4"/>
      <c r="D774" s="4"/>
      <c r="E774" s="4"/>
      <c r="F774" s="4"/>
      <c r="G774" s="2"/>
      <c r="H774" s="3"/>
      <c r="I774" s="3"/>
      <c r="J774" s="3"/>
      <c r="K774" s="3"/>
      <c r="L774" s="4"/>
      <c r="M774" s="4"/>
      <c r="N774" s="3"/>
      <c r="O774" s="3"/>
      <c r="P774" s="3"/>
      <c r="Q774" s="3"/>
      <c r="R774" s="4"/>
      <c r="S774" s="4"/>
      <c r="T774" s="4"/>
    </row>
    <row r="775" spans="1:20" ht="19.95" customHeight="1" x14ac:dyDescent="0.3">
      <c r="A775" s="2"/>
      <c r="B775" s="4"/>
      <c r="C775" s="4"/>
      <c r="D775" s="4"/>
      <c r="E775" s="4"/>
      <c r="F775" s="4"/>
      <c r="G775" s="2"/>
      <c r="H775" s="3"/>
      <c r="I775" s="3"/>
      <c r="J775" s="3"/>
      <c r="K775" s="3"/>
      <c r="L775" s="4"/>
      <c r="M775" s="4"/>
      <c r="N775" s="3"/>
      <c r="O775" s="3"/>
      <c r="P775" s="3"/>
      <c r="Q775" s="3"/>
      <c r="R775" s="4"/>
      <c r="S775" s="4"/>
      <c r="T775" s="4"/>
    </row>
    <row r="776" spans="1:20" ht="19.95" customHeight="1" x14ac:dyDescent="0.3">
      <c r="A776" s="2"/>
      <c r="B776" s="4"/>
      <c r="C776" s="4"/>
      <c r="D776" s="4"/>
      <c r="E776" s="4"/>
      <c r="F776" s="4"/>
      <c r="G776" s="2"/>
      <c r="H776" s="3"/>
      <c r="I776" s="3"/>
      <c r="J776" s="3"/>
      <c r="K776" s="3"/>
      <c r="L776" s="4"/>
      <c r="M776" s="4"/>
      <c r="N776" s="3"/>
      <c r="O776" s="3"/>
      <c r="P776" s="3"/>
      <c r="Q776" s="3"/>
      <c r="R776" s="4"/>
      <c r="S776" s="4"/>
      <c r="T776" s="4"/>
    </row>
    <row r="777" spans="1:20" ht="19.95" customHeight="1" x14ac:dyDescent="0.3">
      <c r="A777" s="2"/>
      <c r="B777" s="4"/>
      <c r="C777" s="4"/>
      <c r="D777" s="4"/>
      <c r="E777" s="4"/>
      <c r="F777" s="4"/>
      <c r="G777" s="2"/>
      <c r="H777" s="3"/>
      <c r="I777" s="3"/>
      <c r="J777" s="3"/>
      <c r="K777" s="3"/>
      <c r="L777" s="4"/>
      <c r="M777" s="4"/>
      <c r="N777" s="3"/>
      <c r="O777" s="3"/>
      <c r="P777" s="3"/>
      <c r="Q777" s="3"/>
      <c r="R777" s="4"/>
      <c r="S777" s="4"/>
      <c r="T777" s="4"/>
    </row>
    <row r="778" spans="1:20" ht="19.95" customHeight="1" x14ac:dyDescent="0.3">
      <c r="A778" s="2"/>
      <c r="B778" s="4"/>
      <c r="C778" s="4"/>
      <c r="D778" s="4"/>
      <c r="E778" s="4"/>
      <c r="F778" s="4"/>
      <c r="G778" s="2"/>
      <c r="H778" s="3"/>
      <c r="I778" s="3"/>
      <c r="J778" s="3"/>
      <c r="K778" s="3"/>
      <c r="L778" s="4"/>
      <c r="M778" s="4"/>
      <c r="N778" s="3"/>
      <c r="O778" s="3"/>
      <c r="P778" s="3"/>
      <c r="Q778" s="3"/>
      <c r="R778" s="4"/>
      <c r="S778" s="4"/>
      <c r="T778" s="4"/>
    </row>
    <row r="779" spans="1:20" ht="19.95" customHeight="1" x14ac:dyDescent="0.3">
      <c r="A779" s="2"/>
      <c r="B779" s="4"/>
      <c r="C779" s="4"/>
      <c r="D779" s="4"/>
      <c r="E779" s="4"/>
      <c r="F779" s="4"/>
      <c r="G779" s="2"/>
      <c r="H779" s="3"/>
      <c r="I779" s="3"/>
      <c r="J779" s="3"/>
      <c r="K779" s="3"/>
      <c r="L779" s="4"/>
      <c r="M779" s="4"/>
      <c r="N779" s="3"/>
      <c r="O779" s="3"/>
      <c r="P779" s="3"/>
      <c r="Q779" s="3"/>
      <c r="R779" s="4"/>
      <c r="S779" s="4"/>
      <c r="T779" s="4"/>
    </row>
  </sheetData>
  <mergeCells count="247">
    <mergeCell ref="A4:A6"/>
    <mergeCell ref="B4:B6"/>
    <mergeCell ref="C4:H4"/>
    <mergeCell ref="I4:J4"/>
    <mergeCell ref="K4:K6"/>
    <mergeCell ref="L4:M4"/>
    <mergeCell ref="L5:L6"/>
    <mergeCell ref="M5:M6"/>
    <mergeCell ref="A1:T1"/>
    <mergeCell ref="A2:A3"/>
    <mergeCell ref="B2:H3"/>
    <mergeCell ref="I2:I3"/>
    <mergeCell ref="J2:O3"/>
    <mergeCell ref="P2:T3"/>
    <mergeCell ref="Q5:R5"/>
    <mergeCell ref="N5:N6"/>
    <mergeCell ref="O5:O6"/>
    <mergeCell ref="P5:P6"/>
    <mergeCell ref="B7:G7"/>
    <mergeCell ref="B13:F13"/>
    <mergeCell ref="N4:O4"/>
    <mergeCell ref="P4:R4"/>
    <mergeCell ref="S4:T6"/>
    <mergeCell ref="C5:D6"/>
    <mergeCell ref="E5:E6"/>
    <mergeCell ref="F5:F6"/>
    <mergeCell ref="G5:G6"/>
    <mergeCell ref="H5:H6"/>
    <mergeCell ref="I5:I6"/>
    <mergeCell ref="J5:J6"/>
    <mergeCell ref="B29:G29"/>
    <mergeCell ref="B31:F31"/>
    <mergeCell ref="B32:G32"/>
    <mergeCell ref="B34:F34"/>
    <mergeCell ref="B35:G35"/>
    <mergeCell ref="B16:F16"/>
    <mergeCell ref="B19:F19"/>
    <mergeCell ref="B20:G20"/>
    <mergeCell ref="B24:F24"/>
    <mergeCell ref="B25:G25"/>
    <mergeCell ref="B43:F43"/>
    <mergeCell ref="B44:G44"/>
    <mergeCell ref="B48:F48"/>
    <mergeCell ref="B49:G49"/>
    <mergeCell ref="B51:F51"/>
    <mergeCell ref="H35:I35"/>
    <mergeCell ref="B37:F37"/>
    <mergeCell ref="B38:G38"/>
    <mergeCell ref="H38:I38"/>
    <mergeCell ref="B40:F40"/>
    <mergeCell ref="B41:G41"/>
    <mergeCell ref="B74:G74"/>
    <mergeCell ref="B78:F78"/>
    <mergeCell ref="B79:G79"/>
    <mergeCell ref="B61:G61"/>
    <mergeCell ref="B65:G65"/>
    <mergeCell ref="B70:G70"/>
    <mergeCell ref="B52:G52"/>
    <mergeCell ref="B56:F56"/>
    <mergeCell ref="B57:G57"/>
    <mergeCell ref="B59:F59"/>
    <mergeCell ref="B60:G60"/>
    <mergeCell ref="B96:G96"/>
    <mergeCell ref="B100:G100"/>
    <mergeCell ref="B104:G104"/>
    <mergeCell ref="B107:G107"/>
    <mergeCell ref="B110:G110"/>
    <mergeCell ref="B88:G88"/>
    <mergeCell ref="B92:G92"/>
    <mergeCell ref="B81:F81"/>
    <mergeCell ref="B82:G82"/>
    <mergeCell ref="B84:G84"/>
    <mergeCell ref="B133:G133"/>
    <mergeCell ref="B138:G138"/>
    <mergeCell ref="B141:G141"/>
    <mergeCell ref="B143:G143"/>
    <mergeCell ref="B144:G144"/>
    <mergeCell ref="B148:G148"/>
    <mergeCell ref="B115:G115"/>
    <mergeCell ref="B120:G120"/>
    <mergeCell ref="B125:G125"/>
    <mergeCell ref="B127:F127"/>
    <mergeCell ref="B128:G128"/>
    <mergeCell ref="B161:G161"/>
    <mergeCell ref="B164:G164"/>
    <mergeCell ref="B166:F166"/>
    <mergeCell ref="B167:G167"/>
    <mergeCell ref="B171:G171"/>
    <mergeCell ref="B174:G174"/>
    <mergeCell ref="B152:G152"/>
    <mergeCell ref="B154:F154"/>
    <mergeCell ref="B155:G155"/>
    <mergeCell ref="B157:F157"/>
    <mergeCell ref="B158:G158"/>
    <mergeCell ref="B196:G196"/>
    <mergeCell ref="B199:G199"/>
    <mergeCell ref="B202:G202"/>
    <mergeCell ref="B205:G205"/>
    <mergeCell ref="B208:G208"/>
    <mergeCell ref="B177:G177"/>
    <mergeCell ref="B180:G180"/>
    <mergeCell ref="B183:G183"/>
    <mergeCell ref="B186:G186"/>
    <mergeCell ref="B189:G189"/>
    <mergeCell ref="B192:G192"/>
    <mergeCell ref="B229:G229"/>
    <mergeCell ref="B232:G232"/>
    <mergeCell ref="B235:G235"/>
    <mergeCell ref="B238:G238"/>
    <mergeCell ref="B241:G241"/>
    <mergeCell ref="B244:G244"/>
    <mergeCell ref="B211:G211"/>
    <mergeCell ref="B214:G214"/>
    <mergeCell ref="B217:G217"/>
    <mergeCell ref="B220:G220"/>
    <mergeCell ref="B223:G223"/>
    <mergeCell ref="B226:G226"/>
    <mergeCell ref="B265:G265"/>
    <mergeCell ref="B268:G268"/>
    <mergeCell ref="B271:G271"/>
    <mergeCell ref="B274:G274"/>
    <mergeCell ref="B277:G277"/>
    <mergeCell ref="B280:G280"/>
    <mergeCell ref="B247:G247"/>
    <mergeCell ref="B250:G250"/>
    <mergeCell ref="B253:G253"/>
    <mergeCell ref="B256:G256"/>
    <mergeCell ref="B259:G259"/>
    <mergeCell ref="B262:G262"/>
    <mergeCell ref="B301:G301"/>
    <mergeCell ref="B304:G304"/>
    <mergeCell ref="B307:G307"/>
    <mergeCell ref="B310:G310"/>
    <mergeCell ref="B314:G314"/>
    <mergeCell ref="B317:G317"/>
    <mergeCell ref="B283:G283"/>
    <mergeCell ref="B286:G286"/>
    <mergeCell ref="B289:G289"/>
    <mergeCell ref="B292:G292"/>
    <mergeCell ref="B295:G295"/>
    <mergeCell ref="B298:G298"/>
    <mergeCell ref="B339:G339"/>
    <mergeCell ref="B342:G342"/>
    <mergeCell ref="B345:G345"/>
    <mergeCell ref="B348:G348"/>
    <mergeCell ref="B351:G351"/>
    <mergeCell ref="B355:G355"/>
    <mergeCell ref="B321:G321"/>
    <mergeCell ref="B324:G324"/>
    <mergeCell ref="B327:G327"/>
    <mergeCell ref="B330:G330"/>
    <mergeCell ref="B333:G333"/>
    <mergeCell ref="B336:G336"/>
    <mergeCell ref="B379:G379"/>
    <mergeCell ref="B382:G382"/>
    <mergeCell ref="B385:G385"/>
    <mergeCell ref="B388:G388"/>
    <mergeCell ref="B391:G391"/>
    <mergeCell ref="B394:G394"/>
    <mergeCell ref="B358:G358"/>
    <mergeCell ref="B363:G363"/>
    <mergeCell ref="B366:G366"/>
    <mergeCell ref="B369:G369"/>
    <mergeCell ref="B372:G372"/>
    <mergeCell ref="B376:G376"/>
    <mergeCell ref="B415:G415"/>
    <mergeCell ref="B418:G418"/>
    <mergeCell ref="B421:G421"/>
    <mergeCell ref="B424:G424"/>
    <mergeCell ref="B431:G431"/>
    <mergeCell ref="B432:G432"/>
    <mergeCell ref="B397:G397"/>
    <mergeCell ref="B400:G400"/>
    <mergeCell ref="B403:G403"/>
    <mergeCell ref="B406:G406"/>
    <mergeCell ref="B409:G409"/>
    <mergeCell ref="B412:G412"/>
    <mergeCell ref="B454:G454"/>
    <mergeCell ref="B457:G457"/>
    <mergeCell ref="B460:G460"/>
    <mergeCell ref="B463:G463"/>
    <mergeCell ref="B466:G466"/>
    <mergeCell ref="B469:H469"/>
    <mergeCell ref="B435:G435"/>
    <mergeCell ref="B438:G438"/>
    <mergeCell ref="B442:G442"/>
    <mergeCell ref="B445:G445"/>
    <mergeCell ref="B448:G448"/>
    <mergeCell ref="B451:G451"/>
    <mergeCell ref="B490:G490"/>
    <mergeCell ref="B493:G493"/>
    <mergeCell ref="B496:G496"/>
    <mergeCell ref="B499:G499"/>
    <mergeCell ref="B502:G502"/>
    <mergeCell ref="B506:G506"/>
    <mergeCell ref="B472:H472"/>
    <mergeCell ref="B475:H475"/>
    <mergeCell ref="B478:H478"/>
    <mergeCell ref="B481:G481"/>
    <mergeCell ref="B484:G484"/>
    <mergeCell ref="B487:G487"/>
    <mergeCell ref="B529:G529"/>
    <mergeCell ref="B532:G532"/>
    <mergeCell ref="B535:G535"/>
    <mergeCell ref="B538:G538"/>
    <mergeCell ref="B542:G542"/>
    <mergeCell ref="B545:G545"/>
    <mergeCell ref="B510:G510"/>
    <mergeCell ref="B513:G513"/>
    <mergeCell ref="B516:G516"/>
    <mergeCell ref="B519:G519"/>
    <mergeCell ref="B522:G522"/>
    <mergeCell ref="B526:G526"/>
    <mergeCell ref="B570:G570"/>
    <mergeCell ref="B573:G573"/>
    <mergeCell ref="B576:G576"/>
    <mergeCell ref="B581:G581"/>
    <mergeCell ref="B586:G586"/>
    <mergeCell ref="B591:G591"/>
    <mergeCell ref="B548:G548"/>
    <mergeCell ref="B551:G551"/>
    <mergeCell ref="B554:G554"/>
    <mergeCell ref="B557:G557"/>
    <mergeCell ref="B562:G562"/>
    <mergeCell ref="B567:G567"/>
    <mergeCell ref="B615:G615"/>
    <mergeCell ref="B618:G618"/>
    <mergeCell ref="H620:J620"/>
    <mergeCell ref="H621:J621"/>
    <mergeCell ref="H622:J622"/>
    <mergeCell ref="K625:N625"/>
    <mergeCell ref="H595:J595"/>
    <mergeCell ref="B596:G596"/>
    <mergeCell ref="B601:G601"/>
    <mergeCell ref="B604:G604"/>
    <mergeCell ref="B607:G607"/>
    <mergeCell ref="B612:G612"/>
    <mergeCell ref="C633:D633"/>
    <mergeCell ref="C634:D634"/>
    <mergeCell ref="C635:D635"/>
    <mergeCell ref="C636:D636"/>
    <mergeCell ref="I627:T627"/>
    <mergeCell ref="I628:T628"/>
    <mergeCell ref="I629:T629"/>
    <mergeCell ref="I630:T630"/>
    <mergeCell ref="I631:T631"/>
    <mergeCell ref="I632:T632"/>
  </mergeCells>
  <pageMargins left="0.70866141732283472" right="0.70866141732283472" top="0.55118110236220474" bottom="0.74803149606299213" header="0.31496062992125984" footer="0.51181102362204722"/>
  <pageSetup paperSize="9" scale="73" orientation="landscape" r:id="rId1"/>
  <headerFooter>
    <oddFoote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16</vt:i4>
      </vt:variant>
    </vt:vector>
  </HeadingPairs>
  <TitlesOfParts>
    <vt:vector size="25" baseType="lpstr">
      <vt:lpstr>Civ-Det-CP</vt:lpstr>
      <vt:lpstr>Abs-4</vt:lpstr>
      <vt:lpstr>CC 4th &amp; part</vt:lpstr>
      <vt:lpstr>Bill-5</vt:lpstr>
      <vt:lpstr>Abs -5</vt:lpstr>
      <vt:lpstr>Abs -5cc</vt:lpstr>
      <vt:lpstr>CC 5th &amp; part </vt:lpstr>
      <vt:lpstr>Bill-6</vt:lpstr>
      <vt:lpstr>Abs-6</vt:lpstr>
      <vt:lpstr>'Abs -5'!Print_Area</vt:lpstr>
      <vt:lpstr>'Abs -5cc'!Print_Area</vt:lpstr>
      <vt:lpstr>'Abs-4'!Print_Area</vt:lpstr>
      <vt:lpstr>'Abs-6'!Print_Area</vt:lpstr>
      <vt:lpstr>'Bill-5'!Print_Area</vt:lpstr>
      <vt:lpstr>'Bill-6'!Print_Area</vt:lpstr>
      <vt:lpstr>'CC 4th &amp; part'!Print_Area</vt:lpstr>
      <vt:lpstr>'CC 5th &amp; part '!Print_Area</vt:lpstr>
      <vt:lpstr>'Civ-Det-CP'!Print_Area</vt:lpstr>
      <vt:lpstr>'Abs -5'!Print_Titles</vt:lpstr>
      <vt:lpstr>'Abs -5cc'!Print_Titles</vt:lpstr>
      <vt:lpstr>'Abs-4'!Print_Titles</vt:lpstr>
      <vt:lpstr>'Abs-6'!Print_Titles</vt:lpstr>
      <vt:lpstr>'Bill-5'!Print_Titles</vt:lpstr>
      <vt:lpstr>'CC 4th &amp; part'!Print_Titles</vt:lpstr>
      <vt:lpstr>'CC 5th &amp; part '!Print_Titles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2024-04-18T14:10:05Z</dcterms:modified>
</cp:coreProperties>
</file>